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Price Data\"/>
    </mc:Choice>
  </mc:AlternateContent>
  <xr:revisionPtr revIDLastSave="0" documentId="13_ncr:1_{C807697C-5AC2-4523-B0A1-C5017DCADD67}" xr6:coauthVersionLast="47" xr6:coauthVersionMax="47" xr10:uidLastSave="{00000000-0000-0000-0000-000000000000}"/>
  <bookViews>
    <workbookView xWindow="28680" yWindow="-120" windowWidth="29040" windowHeight="15720" activeTab="1" xr2:uid="{9E8E4D07-FD61-4BC1-B2D8-1D3B877E1093}"/>
  </bookViews>
  <sheets>
    <sheet name="SubSector Analysis" sheetId="3" r:id="rId1"/>
    <sheet name="Nifty 750 Analysis" sheetId="2" r:id="rId2"/>
    <sheet name="Price_Filter_16_07_2024" sheetId="1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3" l="1"/>
  <c r="I19" i="3"/>
  <c r="I7" i="3"/>
  <c r="I22" i="3"/>
  <c r="I4" i="3"/>
  <c r="I8" i="3"/>
  <c r="I29" i="3"/>
  <c r="I34" i="3"/>
  <c r="I37" i="3"/>
  <c r="I26" i="3"/>
  <c r="I32" i="3"/>
  <c r="I39" i="3"/>
  <c r="I21" i="3"/>
  <c r="I50" i="3"/>
  <c r="I80" i="3"/>
  <c r="I42" i="3"/>
  <c r="I45" i="3"/>
  <c r="I47" i="3"/>
  <c r="I75" i="3"/>
  <c r="I76" i="3"/>
  <c r="I77" i="3"/>
  <c r="I55" i="3"/>
  <c r="I58" i="3"/>
  <c r="I60" i="3"/>
  <c r="I30" i="3"/>
  <c r="I62" i="3"/>
  <c r="I87" i="3"/>
  <c r="I81" i="3"/>
  <c r="I92" i="3"/>
  <c r="I96" i="3"/>
  <c r="I103" i="3"/>
  <c r="I48" i="3"/>
  <c r="I95" i="3"/>
  <c r="I70" i="3"/>
  <c r="I100" i="3"/>
  <c r="I86" i="3"/>
  <c r="I72" i="3"/>
  <c r="I78" i="3"/>
  <c r="I63" i="3"/>
  <c r="I64" i="3"/>
  <c r="I65" i="3"/>
  <c r="I67" i="3"/>
  <c r="I114" i="3"/>
  <c r="I106" i="3"/>
  <c r="I109" i="3"/>
  <c r="I115" i="3"/>
  <c r="I120" i="3"/>
  <c r="I122" i="3"/>
  <c r="I105" i="3"/>
  <c r="I121" i="3"/>
  <c r="I108" i="3"/>
  <c r="B8" i="3"/>
  <c r="B38" i="3"/>
  <c r="B24" i="3"/>
  <c r="B12" i="3"/>
  <c r="H12" i="3" s="1"/>
  <c r="B5" i="3"/>
  <c r="L5" i="3" s="1"/>
  <c r="B11" i="3"/>
  <c r="I11" i="3" s="1"/>
  <c r="B26" i="3"/>
  <c r="B25" i="3"/>
  <c r="L25" i="3" s="1"/>
  <c r="B29" i="3"/>
  <c r="B100" i="3"/>
  <c r="B95" i="3"/>
  <c r="U95" i="3" s="1"/>
  <c r="B30" i="3"/>
  <c r="B69" i="3"/>
  <c r="B33" i="3"/>
  <c r="B60" i="3"/>
  <c r="B84" i="3"/>
  <c r="B59" i="3"/>
  <c r="L59" i="3" s="1"/>
  <c r="B83" i="3"/>
  <c r="L83" i="3" s="1"/>
  <c r="B43" i="3"/>
  <c r="B90" i="3"/>
  <c r="L90" i="3" s="1"/>
  <c r="B34" i="3"/>
  <c r="P34" i="3" s="1"/>
  <c r="B23" i="3"/>
  <c r="I23" i="3" s="1"/>
  <c r="B58" i="3"/>
  <c r="G58" i="3" s="1"/>
  <c r="B73" i="3"/>
  <c r="G73" i="3" s="1"/>
  <c r="B51" i="3"/>
  <c r="I51" i="3" s="1"/>
  <c r="B19" i="3"/>
  <c r="B22" i="3"/>
  <c r="B93" i="3"/>
  <c r="B104" i="3"/>
  <c r="L104" i="3" s="1"/>
  <c r="B41" i="3"/>
  <c r="L41" i="3" s="1"/>
  <c r="B87" i="3"/>
  <c r="B53" i="3"/>
  <c r="I53" i="3" s="1"/>
  <c r="B89" i="3"/>
  <c r="B37" i="3"/>
  <c r="B50" i="3"/>
  <c r="B55" i="3"/>
  <c r="B48" i="3"/>
  <c r="B36" i="3"/>
  <c r="B32" i="3"/>
  <c r="B42" i="3"/>
  <c r="V42" i="3" s="1"/>
  <c r="B10" i="3"/>
  <c r="L10" i="3" s="1"/>
  <c r="B82" i="3"/>
  <c r="L82" i="3" s="1"/>
  <c r="B44" i="3"/>
  <c r="B74" i="3"/>
  <c r="F74" i="3" s="1"/>
  <c r="B46" i="3"/>
  <c r="B57" i="3"/>
  <c r="I57" i="3" s="1"/>
  <c r="B21" i="3"/>
  <c r="B3" i="3"/>
  <c r="B9" i="3"/>
  <c r="I9" i="3" s="1"/>
  <c r="B94" i="3"/>
  <c r="B39" i="3"/>
  <c r="B14" i="3"/>
  <c r="L14" i="3" s="1"/>
  <c r="B101" i="3"/>
  <c r="B20" i="3"/>
  <c r="L20" i="3" s="1"/>
  <c r="B102" i="3"/>
  <c r="B111" i="3"/>
  <c r="L111" i="3" s="1"/>
  <c r="B115" i="3"/>
  <c r="B105" i="3"/>
  <c r="B75" i="3"/>
  <c r="B80" i="3"/>
  <c r="B54" i="3"/>
  <c r="H54" i="3" s="1"/>
  <c r="B99" i="3"/>
  <c r="B13" i="3"/>
  <c r="B45" i="3"/>
  <c r="B88" i="3"/>
  <c r="G88" i="3" s="1"/>
  <c r="B31" i="3"/>
  <c r="F31" i="3" s="1"/>
  <c r="B103" i="3"/>
  <c r="B49" i="3"/>
  <c r="L49" i="3" s="1"/>
  <c r="B40" i="3"/>
  <c r="B106" i="3"/>
  <c r="B114" i="3"/>
  <c r="B56" i="3"/>
  <c r="F56" i="3" s="1"/>
  <c r="B79" i="3"/>
  <c r="B15" i="3"/>
  <c r="U15" i="3" s="1"/>
  <c r="B47" i="3"/>
  <c r="B17" i="3"/>
  <c r="L17" i="3" s="1"/>
  <c r="B6" i="3"/>
  <c r="G6" i="3" s="1"/>
  <c r="B70" i="3"/>
  <c r="L70" i="3" s="1"/>
  <c r="B120" i="3"/>
  <c r="B27" i="3"/>
  <c r="I27" i="3" s="1"/>
  <c r="B85" i="3"/>
  <c r="L85" i="3" s="1"/>
  <c r="B96" i="3"/>
  <c r="B121" i="3"/>
  <c r="B35" i="3"/>
  <c r="B109" i="3"/>
  <c r="B52" i="3"/>
  <c r="B122" i="3"/>
  <c r="B110" i="3"/>
  <c r="G110" i="3" s="1"/>
  <c r="B97" i="3"/>
  <c r="L97" i="3" s="1"/>
  <c r="B71" i="3"/>
  <c r="L71" i="3" s="1"/>
  <c r="B18" i="3"/>
  <c r="D18" i="3" s="1"/>
  <c r="B2" i="3"/>
  <c r="I2" i="3" s="1"/>
  <c r="B16" i="3"/>
  <c r="L16" i="3" s="1"/>
  <c r="B7" i="3"/>
  <c r="B92" i="3"/>
  <c r="B63" i="3"/>
  <c r="G63" i="3" s="1"/>
  <c r="B98" i="3"/>
  <c r="B28" i="3"/>
  <c r="B72" i="3"/>
  <c r="P72" i="3" s="1"/>
  <c r="B118" i="3"/>
  <c r="B61" i="3"/>
  <c r="L61" i="3" s="1"/>
  <c r="B119" i="3"/>
  <c r="F119" i="3" s="1"/>
  <c r="B107" i="3"/>
  <c r="L107" i="3" s="1"/>
  <c r="B91" i="3"/>
  <c r="B116" i="3"/>
  <c r="P116" i="3" s="1"/>
  <c r="B62" i="3"/>
  <c r="B76" i="3"/>
  <c r="G76" i="3" s="1"/>
  <c r="B64" i="3"/>
  <c r="B86" i="3"/>
  <c r="B77" i="3"/>
  <c r="B78" i="3"/>
  <c r="B117" i="3"/>
  <c r="H117" i="3" s="1"/>
  <c r="B67" i="3"/>
  <c r="D67" i="3" s="1"/>
  <c r="B112" i="3"/>
  <c r="G112" i="3" s="1"/>
  <c r="B66" i="3"/>
  <c r="L66" i="3" s="1"/>
  <c r="B113" i="3"/>
  <c r="L113" i="3" s="1"/>
  <c r="B65" i="3"/>
  <c r="B81" i="3"/>
  <c r="B108" i="3"/>
  <c r="G108" i="3" s="1"/>
  <c r="B68" i="3"/>
  <c r="B4" i="3"/>
  <c r="AQ574" i="2"/>
  <c r="AQ696" i="2"/>
  <c r="AQ343" i="2"/>
  <c r="AQ162" i="2"/>
  <c r="AQ235" i="2"/>
  <c r="AQ605" i="2"/>
  <c r="AQ365" i="2"/>
  <c r="AQ649" i="2"/>
  <c r="AQ508" i="2"/>
  <c r="AQ347" i="2"/>
  <c r="AQ682" i="2"/>
  <c r="AQ493" i="2"/>
  <c r="AQ150" i="2"/>
  <c r="AQ403" i="2"/>
  <c r="AQ391" i="2"/>
  <c r="AQ278" i="2"/>
  <c r="AQ191" i="2"/>
  <c r="AQ149" i="2"/>
  <c r="AQ11" i="2"/>
  <c r="AQ688" i="2"/>
  <c r="AQ449" i="2"/>
  <c r="AQ412" i="2"/>
  <c r="AQ88" i="2"/>
  <c r="AQ372" i="2"/>
  <c r="AQ202" i="2"/>
  <c r="AQ147" i="2"/>
  <c r="AQ113" i="2"/>
  <c r="AQ555" i="2"/>
  <c r="AQ566" i="2"/>
  <c r="AQ32" i="2"/>
  <c r="AQ713" i="2"/>
  <c r="AQ129" i="2"/>
  <c r="AQ340" i="2"/>
  <c r="AQ83" i="2"/>
  <c r="AQ58" i="2"/>
  <c r="AQ155" i="2"/>
  <c r="AQ644" i="2"/>
  <c r="AQ596" i="2"/>
  <c r="AQ20" i="2"/>
  <c r="AQ238" i="2"/>
  <c r="AQ561" i="2"/>
  <c r="AQ367" i="2"/>
  <c r="AQ124" i="2"/>
  <c r="AQ434" i="2"/>
  <c r="AQ302" i="2"/>
  <c r="AQ7" i="2"/>
  <c r="AQ127" i="2"/>
  <c r="AQ249" i="2"/>
  <c r="AQ60" i="2"/>
  <c r="AQ73" i="2"/>
  <c r="AQ221" i="2"/>
  <c r="AQ182" i="2"/>
  <c r="AQ295" i="2"/>
  <c r="AQ43" i="2"/>
  <c r="AQ650" i="2"/>
  <c r="AQ491" i="2"/>
  <c r="AQ547" i="2"/>
  <c r="AQ335" i="2"/>
  <c r="AQ139" i="2"/>
  <c r="AQ169" i="2"/>
  <c r="AQ392" i="2"/>
  <c r="AQ499" i="2"/>
  <c r="AQ187" i="2"/>
  <c r="AQ163" i="2"/>
  <c r="AQ485" i="2"/>
  <c r="AQ660" i="2"/>
  <c r="AQ171" i="2"/>
  <c r="AQ291" i="2"/>
  <c r="AQ342" i="2"/>
  <c r="AQ315" i="2"/>
  <c r="AQ193" i="2"/>
  <c r="AQ3" i="2"/>
  <c r="AQ112" i="2"/>
  <c r="AQ101" i="2"/>
  <c r="AQ409" i="2"/>
  <c r="AQ531" i="2"/>
  <c r="AQ153" i="2"/>
  <c r="AQ401" i="2"/>
  <c r="AQ327" i="2"/>
  <c r="AQ159" i="2"/>
  <c r="AQ55" i="2"/>
  <c r="AQ36" i="2"/>
  <c r="AQ293" i="2"/>
  <c r="AQ532" i="2"/>
  <c r="AQ554" i="2"/>
  <c r="AQ632" i="2"/>
  <c r="AQ606" i="2"/>
  <c r="AQ236" i="2"/>
  <c r="AQ78" i="2"/>
  <c r="AQ313" i="2"/>
  <c r="AQ507" i="2"/>
  <c r="AQ6" i="2"/>
  <c r="AQ12" i="2"/>
  <c r="AQ290" i="2"/>
  <c r="AQ44" i="2"/>
  <c r="AQ132" i="2"/>
  <c r="AQ298" i="2"/>
  <c r="AQ179" i="2"/>
  <c r="AQ10" i="2"/>
  <c r="AQ133" i="2"/>
  <c r="AQ212" i="2"/>
  <c r="AQ130" i="2"/>
  <c r="AQ308" i="2"/>
  <c r="AQ627" i="2"/>
  <c r="AQ280" i="2"/>
  <c r="AQ537" i="2"/>
  <c r="AQ69" i="2"/>
  <c r="AQ540" i="2"/>
  <c r="AQ489" i="2"/>
  <c r="AQ421" i="2"/>
  <c r="AQ154" i="2"/>
  <c r="AQ349" i="2"/>
  <c r="AQ225" i="2"/>
  <c r="AQ369" i="2"/>
  <c r="AQ599" i="2"/>
  <c r="AQ198" i="2"/>
  <c r="AQ488" i="2"/>
  <c r="AQ305" i="2"/>
  <c r="AQ257" i="2"/>
  <c r="AQ326" i="2"/>
  <c r="AQ420" i="2"/>
  <c r="AQ322" i="2"/>
  <c r="AQ373" i="2"/>
  <c r="AQ151" i="2"/>
  <c r="AQ192" i="2"/>
  <c r="AQ62" i="2"/>
  <c r="AQ80" i="2"/>
  <c r="AQ174" i="2"/>
  <c r="AQ86" i="2"/>
  <c r="AQ292" i="2"/>
  <c r="AQ445" i="2"/>
  <c r="AQ166" i="2"/>
  <c r="AQ76" i="2"/>
  <c r="AQ245" i="2"/>
  <c r="AQ2" i="2"/>
  <c r="AQ156" i="2"/>
  <c r="AQ40" i="2"/>
  <c r="AQ575" i="2"/>
  <c r="AQ64" i="2"/>
  <c r="AQ710" i="2"/>
  <c r="AQ98" i="2"/>
  <c r="AQ152" i="2"/>
  <c r="AQ8" i="2"/>
  <c r="AQ334" i="2"/>
  <c r="AQ214" i="2"/>
  <c r="AQ106" i="2"/>
  <c r="AQ466" i="2"/>
  <c r="AQ364" i="2"/>
  <c r="AQ374" i="2"/>
  <c r="AQ306" i="2"/>
  <c r="AQ309" i="2"/>
  <c r="AQ477" i="2"/>
  <c r="AQ418" i="2"/>
  <c r="AQ495" i="2"/>
  <c r="AQ722" i="2"/>
  <c r="AQ33" i="2"/>
  <c r="AQ18" i="2"/>
  <c r="AQ188" i="2"/>
  <c r="AQ378" i="2"/>
  <c r="AQ157" i="2"/>
  <c r="AQ582" i="2"/>
  <c r="AQ629" i="2"/>
  <c r="AQ85" i="2"/>
  <c r="AQ204" i="2"/>
  <c r="AQ541" i="2"/>
  <c r="AQ467" i="2"/>
  <c r="AQ523" i="2"/>
  <c r="AQ640" i="2"/>
  <c r="AQ463" i="2"/>
  <c r="AQ568" i="2"/>
  <c r="AQ52" i="2"/>
  <c r="AQ583" i="2"/>
  <c r="AQ270" i="2"/>
  <c r="AQ560" i="2"/>
  <c r="AQ613" i="2"/>
  <c r="AQ16" i="2"/>
  <c r="AQ454" i="2"/>
  <c r="AQ228" i="2"/>
  <c r="AQ176" i="2"/>
  <c r="AQ385" i="2"/>
  <c r="AQ144" i="2"/>
  <c r="AQ68" i="2"/>
  <c r="AQ248" i="2"/>
  <c r="AQ708" i="2"/>
  <c r="AQ199" i="2"/>
  <c r="AQ258" i="2"/>
  <c r="AQ344" i="2"/>
  <c r="AQ379" i="2"/>
  <c r="AQ607" i="2"/>
  <c r="AQ542" i="2"/>
  <c r="AQ205" i="2"/>
  <c r="AQ436" i="2"/>
  <c r="AQ641" i="2"/>
  <c r="AQ678" i="2"/>
  <c r="AQ165" i="2"/>
  <c r="AQ330" i="2"/>
  <c r="AQ521" i="2"/>
  <c r="AQ496" i="2"/>
  <c r="AQ397" i="2"/>
  <c r="AQ705" i="2"/>
  <c r="AQ216" i="2"/>
  <c r="AQ96" i="2"/>
  <c r="AQ92" i="2"/>
  <c r="AQ74" i="2"/>
  <c r="AQ107" i="2"/>
  <c r="AQ141" i="2"/>
  <c r="AQ405" i="2"/>
  <c r="AQ620" i="2"/>
  <c r="AQ443" i="2"/>
  <c r="AQ425" i="2"/>
  <c r="AQ594" i="2"/>
  <c r="AQ525" i="2"/>
  <c r="AQ544" i="2"/>
  <c r="AQ331" i="2"/>
  <c r="AQ394" i="2"/>
  <c r="AQ140" i="2"/>
  <c r="AQ318" i="2"/>
  <c r="AQ712" i="2"/>
  <c r="AQ494" i="2"/>
  <c r="AQ570" i="2"/>
  <c r="AQ22" i="2"/>
  <c r="AQ135" i="2"/>
  <c r="AQ63" i="2"/>
  <c r="AQ670" i="2"/>
  <c r="AQ338" i="2"/>
  <c r="AQ34" i="2"/>
  <c r="AQ504" i="2"/>
  <c r="AQ380" i="2"/>
  <c r="AQ254" i="2"/>
  <c r="AQ296" i="2"/>
  <c r="AQ534" i="2"/>
  <c r="AQ522" i="2"/>
  <c r="AQ203" i="2"/>
  <c r="AQ67" i="2"/>
  <c r="AQ368" i="2"/>
  <c r="AQ189" i="2"/>
  <c r="AQ186" i="2"/>
  <c r="AQ351" i="2"/>
  <c r="AQ131" i="2"/>
  <c r="AQ15" i="2"/>
  <c r="AQ719" i="2"/>
  <c r="AQ514" i="2"/>
  <c r="AQ524" i="2"/>
  <c r="AQ317" i="2"/>
  <c r="AQ371" i="2"/>
  <c r="AQ484" i="2"/>
  <c r="AQ9" i="2"/>
  <c r="AQ639" i="2"/>
  <c r="AQ730" i="2"/>
  <c r="AQ399" i="2"/>
  <c r="AQ400" i="2"/>
  <c r="AQ526" i="2"/>
  <c r="AQ94" i="2"/>
  <c r="AQ105" i="2"/>
  <c r="AQ480" i="2"/>
  <c r="AQ384" i="2"/>
  <c r="AQ29" i="2"/>
  <c r="AQ5" i="2"/>
  <c r="AQ390" i="2"/>
  <c r="AQ476" i="2"/>
  <c r="AQ707" i="2"/>
  <c r="AQ201" i="2"/>
  <c r="AQ422" i="2"/>
  <c r="AQ416" i="2"/>
  <c r="AQ589" i="2"/>
  <c r="AQ183" i="2"/>
  <c r="AQ119" i="2"/>
  <c r="AQ215" i="2"/>
  <c r="AQ482" i="2"/>
  <c r="AQ410" i="2"/>
  <c r="AQ353" i="2"/>
  <c r="AQ517" i="2"/>
  <c r="AQ458" i="2"/>
  <c r="AQ241" i="2"/>
  <c r="AQ694" i="2"/>
  <c r="AQ571" i="2"/>
  <c r="AQ518" i="2"/>
  <c r="AQ256" i="2"/>
  <c r="AQ609" i="2"/>
  <c r="AQ506" i="2"/>
  <c r="AQ50" i="2"/>
  <c r="AQ118" i="2"/>
  <c r="AQ100" i="2"/>
  <c r="AQ158" i="2"/>
  <c r="AQ116" i="2"/>
  <c r="AQ548" i="2"/>
  <c r="AQ90" i="2"/>
  <c r="AQ13" i="2"/>
  <c r="AQ251" i="2"/>
  <c r="AQ728" i="2"/>
  <c r="AQ362" i="2"/>
  <c r="AQ474" i="2"/>
  <c r="AQ45" i="2"/>
  <c r="AQ304" i="2"/>
  <c r="AQ95" i="2"/>
  <c r="AQ601" i="2"/>
  <c r="AQ303" i="2"/>
  <c r="AQ71" i="2"/>
  <c r="AQ297" i="2"/>
  <c r="AQ662" i="2"/>
  <c r="AQ237" i="2"/>
  <c r="AQ66" i="2"/>
  <c r="AQ47" i="2"/>
  <c r="AQ556" i="2"/>
  <c r="AQ666" i="2"/>
  <c r="AQ145" i="2"/>
  <c r="AQ628" i="2"/>
  <c r="AQ529" i="2"/>
  <c r="AQ623" i="2"/>
  <c r="AQ614" i="2"/>
  <c r="AQ558" i="2"/>
  <c r="AQ252" i="2"/>
  <c r="AQ181" i="2"/>
  <c r="AQ395" i="2"/>
  <c r="AQ439" i="2"/>
  <c r="AQ79" i="2"/>
  <c r="AQ126" i="2"/>
  <c r="AQ213" i="2"/>
  <c r="AQ453" i="2"/>
  <c r="AQ429" i="2"/>
  <c r="AQ464" i="2"/>
  <c r="AQ143" i="2"/>
  <c r="AQ227" i="2"/>
  <c r="AQ177" i="2"/>
  <c r="AQ281" i="2"/>
  <c r="AQ24" i="2"/>
  <c r="AQ702" i="2"/>
  <c r="AQ26" i="2"/>
  <c r="AQ462" i="2"/>
  <c r="AQ23" i="2"/>
  <c r="AQ398" i="2"/>
  <c r="AQ478" i="2"/>
  <c r="AQ557" i="2"/>
  <c r="AQ535" i="2"/>
  <c r="AQ729" i="2"/>
  <c r="AQ355" i="2"/>
  <c r="AQ117" i="2"/>
  <c r="AQ59" i="2"/>
  <c r="AQ274" i="2"/>
  <c r="AQ648" i="2"/>
  <c r="AQ167" i="2"/>
  <c r="AQ668" i="2"/>
  <c r="AQ576" i="2"/>
  <c r="AQ360" i="2"/>
  <c r="AQ383" i="2"/>
  <c r="AQ211" i="2"/>
  <c r="AQ277" i="2"/>
  <c r="AQ230" i="2"/>
  <c r="AQ70" i="2"/>
  <c r="AQ46" i="2"/>
  <c r="AQ350" i="2"/>
  <c r="AQ455" i="2"/>
  <c r="AQ30" i="2"/>
  <c r="AQ653" i="2"/>
  <c r="AQ233" i="2"/>
  <c r="AQ51" i="2"/>
  <c r="AQ300" i="2"/>
  <c r="AQ528" i="2"/>
  <c r="AQ284" i="2"/>
  <c r="AQ387" i="2"/>
  <c r="AQ48" i="2"/>
  <c r="AQ175" i="2"/>
  <c r="AQ545" i="2"/>
  <c r="AQ279" i="2"/>
  <c r="AQ356" i="2"/>
  <c r="AQ173" i="2"/>
  <c r="AQ393" i="2"/>
  <c r="AQ502" i="2"/>
  <c r="AQ137" i="2"/>
  <c r="AQ643" i="2"/>
  <c r="AQ536" i="2"/>
  <c r="AQ21" i="2"/>
  <c r="AQ56" i="2"/>
  <c r="AQ232" i="2"/>
  <c r="AQ208" i="2"/>
  <c r="AQ114" i="2"/>
  <c r="AQ17" i="2"/>
  <c r="AQ311" i="2"/>
  <c r="AQ138" i="2"/>
  <c r="AQ288" i="2"/>
  <c r="AQ500" i="2"/>
  <c r="AQ448" i="2"/>
  <c r="AQ645" i="2"/>
  <c r="AQ597" i="2"/>
  <c r="AQ624" i="2"/>
  <c r="AQ721" i="2"/>
  <c r="AQ41" i="2"/>
  <c r="AQ123" i="2"/>
  <c r="AQ207" i="2"/>
  <c r="AQ552" i="2"/>
  <c r="AQ286" i="2"/>
  <c r="AQ637" i="2"/>
  <c r="AQ415" i="2"/>
  <c r="AQ307" i="2"/>
  <c r="AQ142" i="2"/>
  <c r="AQ321" i="2"/>
  <c r="AQ39" i="2"/>
  <c r="AQ160" i="2"/>
  <c r="AQ657" i="2"/>
  <c r="AQ185" i="2"/>
  <c r="AQ600" i="2"/>
  <c r="AQ229" i="2"/>
  <c r="AQ492" i="2"/>
  <c r="AQ446" i="2"/>
  <c r="AQ452" i="2"/>
  <c r="AQ314" i="2"/>
  <c r="AQ301" i="2"/>
  <c r="AQ172" i="2"/>
  <c r="AQ184" i="2"/>
  <c r="AQ543" i="2"/>
  <c r="AQ690" i="2"/>
  <c r="AQ250" i="2"/>
  <c r="AQ231" i="2"/>
  <c r="AQ592" i="2"/>
  <c r="AQ260" i="2"/>
  <c r="AQ103" i="2"/>
  <c r="AQ161" i="2"/>
  <c r="AQ178" i="2"/>
  <c r="AQ354" i="2"/>
  <c r="AQ618" i="2"/>
  <c r="AQ674" i="2"/>
  <c r="AQ220" i="2"/>
  <c r="AQ426" i="2"/>
  <c r="AQ49" i="2"/>
  <c r="AQ14" i="2"/>
  <c r="AQ413" i="2"/>
  <c r="AQ724" i="2"/>
  <c r="AQ595" i="2"/>
  <c r="AQ469" i="2"/>
  <c r="AQ512" i="2"/>
  <c r="AQ553" i="2"/>
  <c r="AQ584" i="2"/>
  <c r="AQ125" i="2"/>
  <c r="AQ407" i="2"/>
  <c r="AQ61" i="2"/>
  <c r="AQ263" i="2"/>
  <c r="AQ659" i="2"/>
  <c r="AQ4" i="2"/>
  <c r="AQ470" i="2"/>
  <c r="AQ289" i="2"/>
  <c r="AQ363" i="2"/>
  <c r="AQ346" i="2"/>
  <c r="AQ503" i="2"/>
  <c r="AQ332" i="2"/>
  <c r="AQ210" i="2"/>
  <c r="AQ42" i="2"/>
  <c r="AQ590" i="2"/>
  <c r="AQ38" i="2"/>
  <c r="AQ716" i="2"/>
  <c r="AQ77" i="2"/>
  <c r="AQ247" i="2"/>
  <c r="AQ486" i="2"/>
  <c r="AQ197" i="2"/>
  <c r="AQ427" i="2"/>
  <c r="AQ580" i="2"/>
  <c r="AQ164" i="2"/>
  <c r="AQ87" i="2"/>
  <c r="AQ325" i="2"/>
  <c r="AQ89" i="2"/>
  <c r="AQ461" i="2"/>
  <c r="AQ519" i="2"/>
  <c r="AQ244" i="2"/>
  <c r="AQ725" i="2"/>
  <c r="AQ551" i="2"/>
  <c r="AQ658" i="2"/>
  <c r="AQ27" i="2"/>
  <c r="AQ505" i="2"/>
  <c r="AQ635" i="2"/>
  <c r="AQ285" i="2"/>
  <c r="AQ121" i="2"/>
  <c r="AQ341" i="2"/>
  <c r="AQ450" i="2"/>
  <c r="AQ262" i="2"/>
  <c r="AQ549" i="2"/>
  <c r="AQ345" i="2"/>
  <c r="AQ546" i="2"/>
  <c r="AQ411" i="2"/>
  <c r="AQ585" i="2"/>
  <c r="AQ102" i="2"/>
  <c r="AQ414" i="2"/>
  <c r="AQ72" i="2"/>
  <c r="AQ267" i="2"/>
  <c r="AQ93" i="2"/>
  <c r="AQ259" i="2"/>
  <c r="AQ239" i="2"/>
  <c r="AQ180" i="2"/>
  <c r="AQ337" i="2"/>
  <c r="AQ28" i="2"/>
  <c r="AQ423" i="2"/>
  <c r="AQ19" i="2"/>
  <c r="AQ195" i="2"/>
  <c r="AQ459" i="2"/>
  <c r="AQ490" i="2"/>
  <c r="AQ275" i="2"/>
  <c r="AQ664" i="2"/>
  <c r="AQ370" i="2"/>
  <c r="AQ37" i="2"/>
  <c r="AQ610" i="2"/>
  <c r="AQ727" i="2"/>
  <c r="AQ294" i="2"/>
  <c r="AQ539" i="2"/>
  <c r="AQ515" i="2"/>
  <c r="AQ271" i="2"/>
  <c r="AQ564" i="2"/>
  <c r="AQ386" i="2"/>
  <c r="AQ581" i="2"/>
  <c r="AQ57" i="2"/>
  <c r="AQ652" i="2"/>
  <c r="AQ406" i="2"/>
  <c r="AQ97" i="2"/>
  <c r="AQ479" i="2"/>
  <c r="AQ218" i="2"/>
  <c r="AQ672" i="2"/>
  <c r="AQ481" i="2"/>
  <c r="AQ25" i="2"/>
  <c r="AQ587" i="2"/>
  <c r="AQ430" i="2"/>
  <c r="AQ276" i="2"/>
  <c r="AQ501" i="2"/>
  <c r="AQ630" i="2"/>
  <c r="AQ246" i="2"/>
  <c r="AQ81" i="2"/>
  <c r="AQ617" i="2"/>
  <c r="AQ569" i="2"/>
  <c r="AQ266" i="2"/>
  <c r="AQ396" i="2"/>
  <c r="AQ333" i="2"/>
  <c r="AQ717" i="2"/>
  <c r="AQ520" i="2"/>
  <c r="AQ438" i="2"/>
  <c r="AQ319" i="2"/>
  <c r="AQ513" i="2"/>
  <c r="AQ636" i="2"/>
  <c r="AQ720" i="2"/>
  <c r="AQ388" i="2"/>
  <c r="AQ437" i="2"/>
  <c r="AQ31" i="2"/>
  <c r="AQ224" i="2"/>
  <c r="AQ53" i="2"/>
  <c r="AQ217" i="2"/>
  <c r="AQ339" i="2"/>
  <c r="AQ287" i="2"/>
  <c r="AQ671" i="2"/>
  <c r="AQ695" i="2"/>
  <c r="AQ456" i="2"/>
  <c r="AQ54" i="2"/>
  <c r="AQ647" i="2"/>
  <c r="AQ65" i="2"/>
  <c r="AQ146" i="2"/>
  <c r="AQ35" i="2"/>
  <c r="AQ669" i="2"/>
  <c r="AQ588" i="2"/>
  <c r="AQ357" i="2"/>
  <c r="AQ621" i="2"/>
  <c r="AQ253" i="2"/>
  <c r="AQ269" i="2"/>
  <c r="AQ654" i="2"/>
  <c r="AQ84" i="2"/>
  <c r="AQ689" i="2"/>
  <c r="AQ619" i="2"/>
  <c r="AQ329" i="2"/>
  <c r="AQ679" i="2"/>
  <c r="AQ328" i="2"/>
  <c r="AQ91" i="2"/>
  <c r="AQ404" i="2"/>
  <c r="AQ170" i="2"/>
  <c r="AQ687" i="2"/>
  <c r="AQ108" i="2"/>
  <c r="AQ435" i="2"/>
  <c r="AQ572" i="2"/>
  <c r="AQ381" i="2"/>
  <c r="AQ283" i="2"/>
  <c r="AQ82" i="2"/>
  <c r="AQ194" i="2"/>
  <c r="AQ120" i="2"/>
  <c r="AQ200" i="2"/>
  <c r="AQ358" i="2"/>
  <c r="AQ703" i="2"/>
  <c r="AQ223" i="2"/>
  <c r="AQ465" i="2"/>
  <c r="AQ460" i="2"/>
  <c r="AQ359" i="2"/>
  <c r="AQ442" i="2"/>
  <c r="AQ148" i="2"/>
  <c r="AQ196" i="2"/>
  <c r="AQ559" i="2"/>
  <c r="AQ265" i="2"/>
  <c r="AQ122" i="2"/>
  <c r="AQ686" i="2"/>
  <c r="AQ273" i="2"/>
  <c r="AQ75" i="2"/>
  <c r="AQ348" i="2"/>
  <c r="AQ268" i="2"/>
  <c r="AQ226" i="2"/>
  <c r="AQ242" i="2"/>
  <c r="AQ615" i="2"/>
  <c r="AQ272" i="2"/>
  <c r="AQ565" i="2"/>
  <c r="AQ472" i="2"/>
  <c r="AQ616" i="2"/>
  <c r="AQ128" i="2"/>
  <c r="AQ136" i="2"/>
  <c r="AQ625" i="2"/>
  <c r="AQ134" i="2"/>
  <c r="AQ110" i="2"/>
  <c r="AQ209" i="2"/>
  <c r="AQ642" i="2"/>
  <c r="AQ444" i="2"/>
  <c r="AQ206" i="2"/>
  <c r="AQ440" i="2"/>
  <c r="AQ699" i="2"/>
  <c r="AQ622" i="2"/>
  <c r="AQ577" i="2"/>
  <c r="AQ530" i="2"/>
  <c r="AQ711" i="2"/>
  <c r="AQ655" i="2"/>
  <c r="AQ593" i="2"/>
  <c r="AQ104" i="2"/>
  <c r="AQ264" i="2"/>
  <c r="AQ510" i="2"/>
  <c r="AQ361" i="2"/>
  <c r="AQ447" i="2"/>
  <c r="AQ428" i="2"/>
  <c r="AQ723" i="2"/>
  <c r="AQ310" i="2"/>
  <c r="AQ115" i="2"/>
  <c r="AQ638" i="2"/>
  <c r="AQ562" i="2"/>
  <c r="AQ692" i="2"/>
  <c r="AQ99" i="2"/>
  <c r="AQ509" i="2"/>
  <c r="AQ323" i="2"/>
  <c r="AQ222" i="2"/>
  <c r="AQ591" i="2"/>
  <c r="AQ612" i="2"/>
  <c r="AQ111" i="2"/>
  <c r="AQ234" i="2"/>
  <c r="AQ665" i="2"/>
  <c r="AQ282" i="2"/>
  <c r="AQ261" i="2"/>
  <c r="AQ487" i="2"/>
  <c r="AQ673" i="2"/>
  <c r="AQ433" i="2"/>
  <c r="AQ109" i="2"/>
  <c r="AQ408" i="2"/>
  <c r="AQ471" i="2"/>
  <c r="AQ431" i="2"/>
  <c r="AQ376" i="2"/>
  <c r="AQ681" i="2"/>
  <c r="AQ419" i="2"/>
  <c r="AQ352" i="2"/>
  <c r="AQ316" i="2"/>
  <c r="AQ533" i="2"/>
  <c r="AQ701" i="2"/>
  <c r="AQ550" i="2"/>
  <c r="AQ190" i="2"/>
  <c r="AQ631" i="2"/>
  <c r="AQ602" i="2"/>
  <c r="AQ663" i="2"/>
  <c r="AQ336" i="2"/>
  <c r="AQ255" i="2"/>
  <c r="AQ243" i="2"/>
  <c r="AQ579" i="2"/>
  <c r="AQ511" i="2"/>
  <c r="AQ498" i="2"/>
  <c r="AQ168" i="2"/>
  <c r="AQ457" i="2"/>
  <c r="AQ667" i="2"/>
  <c r="AQ483" i="2"/>
  <c r="AQ567" i="2"/>
  <c r="AQ475" i="2"/>
  <c r="AQ375" i="2"/>
  <c r="AQ516" i="2"/>
  <c r="AQ691" i="2"/>
  <c r="AQ473" i="2"/>
  <c r="AQ468" i="2"/>
  <c r="AQ240" i="2"/>
  <c r="AQ675" i="2"/>
  <c r="AQ527" i="2"/>
  <c r="AQ324" i="2"/>
  <c r="AQ608" i="2"/>
  <c r="AQ389" i="2"/>
  <c r="AQ651" i="2"/>
  <c r="AQ320" i="2"/>
  <c r="AQ382" i="2"/>
  <c r="AQ538" i="2"/>
  <c r="AQ603" i="2"/>
  <c r="AQ598" i="2"/>
  <c r="AQ219" i="2"/>
  <c r="AQ432" i="2"/>
  <c r="AQ312" i="2"/>
  <c r="AQ417" i="2"/>
  <c r="AQ626" i="2"/>
  <c r="AQ680" i="2"/>
  <c r="AQ424" i="2"/>
  <c r="AQ377" i="2"/>
  <c r="AQ698" i="2"/>
  <c r="AQ441" i="2"/>
  <c r="AQ661" i="2"/>
  <c r="AQ299" i="2"/>
  <c r="AQ726" i="2"/>
  <c r="AQ586" i="2"/>
  <c r="AQ402" i="2"/>
  <c r="AQ366" i="2"/>
  <c r="AQ709" i="2"/>
  <c r="AQ697" i="2"/>
  <c r="AQ497" i="2"/>
  <c r="AQ684" i="2"/>
  <c r="AQ573" i="2"/>
  <c r="AQ604" i="2"/>
  <c r="AQ633" i="2"/>
  <c r="AQ700" i="2"/>
  <c r="AQ563" i="2"/>
  <c r="AQ706" i="2"/>
  <c r="AQ683" i="2"/>
  <c r="AQ646" i="2"/>
  <c r="AQ693" i="2"/>
  <c r="AQ685" i="2"/>
  <c r="AQ578" i="2"/>
  <c r="AQ676" i="2"/>
  <c r="AQ611" i="2"/>
  <c r="AQ656" i="2"/>
  <c r="AQ714" i="2"/>
  <c r="AQ677" i="2"/>
  <c r="AQ718" i="2"/>
  <c r="AQ634" i="2"/>
  <c r="AQ715" i="2"/>
  <c r="AQ704" i="2"/>
  <c r="AQ451" i="2"/>
  <c r="AK574" i="2"/>
  <c r="AK696" i="2"/>
  <c r="AK343" i="2"/>
  <c r="AK162" i="2"/>
  <c r="AK235" i="2"/>
  <c r="AK605" i="2"/>
  <c r="AK365" i="2"/>
  <c r="AK649" i="2"/>
  <c r="AK508" i="2"/>
  <c r="AK347" i="2"/>
  <c r="AK682" i="2"/>
  <c r="AK493" i="2"/>
  <c r="AK150" i="2"/>
  <c r="AK403" i="2"/>
  <c r="AK391" i="2"/>
  <c r="AK278" i="2"/>
  <c r="AK191" i="2"/>
  <c r="AK149" i="2"/>
  <c r="AK11" i="2"/>
  <c r="AK688" i="2"/>
  <c r="AK449" i="2"/>
  <c r="AR449" i="2" s="1"/>
  <c r="AK412" i="2"/>
  <c r="AK88" i="2"/>
  <c r="AK372" i="2"/>
  <c r="AK202" i="2"/>
  <c r="AK147" i="2"/>
  <c r="AK113" i="2"/>
  <c r="AK555" i="2"/>
  <c r="AK566" i="2"/>
  <c r="AR566" i="2" s="1"/>
  <c r="AK32" i="2"/>
  <c r="AK713" i="2"/>
  <c r="AR713" i="2" s="1"/>
  <c r="AK129" i="2"/>
  <c r="AK340" i="2"/>
  <c r="AR340" i="2" s="1"/>
  <c r="AK83" i="2"/>
  <c r="AK58" i="2"/>
  <c r="AK155" i="2"/>
  <c r="AK644" i="2"/>
  <c r="AR644" i="2" s="1"/>
  <c r="AK596" i="2"/>
  <c r="AK20" i="2"/>
  <c r="AK238" i="2"/>
  <c r="AK561" i="2"/>
  <c r="AK367" i="2"/>
  <c r="AR367" i="2" s="1"/>
  <c r="AK124" i="2"/>
  <c r="AK434" i="2"/>
  <c r="AK302" i="2"/>
  <c r="AR302" i="2" s="1"/>
  <c r="AK7" i="2"/>
  <c r="AK127" i="2"/>
  <c r="AK249" i="2"/>
  <c r="AK60" i="2"/>
  <c r="AK73" i="2"/>
  <c r="AK221" i="2"/>
  <c r="AK182" i="2"/>
  <c r="AK295" i="2"/>
  <c r="AK43" i="2"/>
  <c r="AK650" i="2"/>
  <c r="AR650" i="2" s="1"/>
  <c r="AK491" i="2"/>
  <c r="AK547" i="2"/>
  <c r="AK335" i="2"/>
  <c r="AK139" i="2"/>
  <c r="AK169" i="2"/>
  <c r="AK392" i="2"/>
  <c r="AK499" i="2"/>
  <c r="AK187" i="2"/>
  <c r="AK163" i="2"/>
  <c r="AK485" i="2"/>
  <c r="AK660" i="2"/>
  <c r="AR660" i="2" s="1"/>
  <c r="AK171" i="2"/>
  <c r="AK291" i="2"/>
  <c r="AK342" i="2"/>
  <c r="AR342" i="2" s="1"/>
  <c r="AK315" i="2"/>
  <c r="AK193" i="2"/>
  <c r="AR193" i="2" s="1"/>
  <c r="AK3" i="2"/>
  <c r="AK112" i="2"/>
  <c r="AK101" i="2"/>
  <c r="AK409" i="2"/>
  <c r="AK531" i="2"/>
  <c r="AK153" i="2"/>
  <c r="AK401" i="2"/>
  <c r="AK327" i="2"/>
  <c r="AK159" i="2"/>
  <c r="AK55" i="2"/>
  <c r="AK36" i="2"/>
  <c r="AK293" i="2"/>
  <c r="AK532" i="2"/>
  <c r="AK554" i="2"/>
  <c r="AR554" i="2" s="1"/>
  <c r="AK632" i="2"/>
  <c r="AR632" i="2" s="1"/>
  <c r="AK606" i="2"/>
  <c r="AK236" i="2"/>
  <c r="AK78" i="2"/>
  <c r="AK313" i="2"/>
  <c r="AK507" i="2"/>
  <c r="AK6" i="2"/>
  <c r="AK12" i="2"/>
  <c r="AK290" i="2"/>
  <c r="AK44" i="2"/>
  <c r="AK132" i="2"/>
  <c r="AK298" i="2"/>
  <c r="AR298" i="2" s="1"/>
  <c r="AK179" i="2"/>
  <c r="AR179" i="2" s="1"/>
  <c r="AK10" i="2"/>
  <c r="AK133" i="2"/>
  <c r="AK212" i="2"/>
  <c r="AK130" i="2"/>
  <c r="AK308" i="2"/>
  <c r="AK627" i="2"/>
  <c r="AK280" i="2"/>
  <c r="AK537" i="2"/>
  <c r="AR537" i="2" s="1"/>
  <c r="AK69" i="2"/>
  <c r="AK540" i="2"/>
  <c r="AK489" i="2"/>
  <c r="AK421" i="2"/>
  <c r="AK154" i="2"/>
  <c r="AK349" i="2"/>
  <c r="AK225" i="2"/>
  <c r="AK369" i="2"/>
  <c r="AK599" i="2"/>
  <c r="AR599" i="2" s="1"/>
  <c r="AK198" i="2"/>
  <c r="AK488" i="2"/>
  <c r="AK305" i="2"/>
  <c r="AK257" i="2"/>
  <c r="AK326" i="2"/>
  <c r="AK420" i="2"/>
  <c r="AK322" i="2"/>
  <c r="AK373" i="2"/>
  <c r="AK151" i="2"/>
  <c r="AK192" i="2"/>
  <c r="AK62" i="2"/>
  <c r="AK80" i="2"/>
  <c r="AK174" i="2"/>
  <c r="AK86" i="2"/>
  <c r="AK292" i="2"/>
  <c r="AK445" i="2"/>
  <c r="AK166" i="2"/>
  <c r="AK76" i="2"/>
  <c r="AK245" i="2"/>
  <c r="AR245" i="2" s="1"/>
  <c r="AK2" i="2"/>
  <c r="AK156" i="2"/>
  <c r="AK40" i="2"/>
  <c r="AK575" i="2"/>
  <c r="AK64" i="2"/>
  <c r="AK710" i="2"/>
  <c r="AR710" i="2" s="1"/>
  <c r="AK98" i="2"/>
  <c r="AK152" i="2"/>
  <c r="AK8" i="2"/>
  <c r="AK334" i="2"/>
  <c r="AK214" i="2"/>
  <c r="AK106" i="2"/>
  <c r="AK466" i="2"/>
  <c r="AK364" i="2"/>
  <c r="AK374" i="2"/>
  <c r="AR374" i="2" s="1"/>
  <c r="AK306" i="2"/>
  <c r="AK309" i="2"/>
  <c r="AK477" i="2"/>
  <c r="AK418" i="2"/>
  <c r="AK495" i="2"/>
  <c r="AK722" i="2"/>
  <c r="AR722" i="2" s="1"/>
  <c r="AK33" i="2"/>
  <c r="AK18" i="2"/>
  <c r="AK188" i="2"/>
  <c r="AK378" i="2"/>
  <c r="AK157" i="2"/>
  <c r="AK582" i="2"/>
  <c r="AK629" i="2"/>
  <c r="AR629" i="2" s="1"/>
  <c r="AK85" i="2"/>
  <c r="AK204" i="2"/>
  <c r="AK541" i="2"/>
  <c r="AK467" i="2"/>
  <c r="AR467" i="2" s="1"/>
  <c r="AK523" i="2"/>
  <c r="AK640" i="2"/>
  <c r="AK463" i="2"/>
  <c r="AK568" i="2"/>
  <c r="AK52" i="2"/>
  <c r="AK583" i="2"/>
  <c r="AK270" i="2"/>
  <c r="AK560" i="2"/>
  <c r="AK613" i="2"/>
  <c r="AK16" i="2"/>
  <c r="AK454" i="2"/>
  <c r="AK228" i="2"/>
  <c r="AK176" i="2"/>
  <c r="AK385" i="2"/>
  <c r="AK144" i="2"/>
  <c r="AK68" i="2"/>
  <c r="AK248" i="2"/>
  <c r="AK708" i="2"/>
  <c r="AR708" i="2" s="1"/>
  <c r="AK199" i="2"/>
  <c r="AK258" i="2"/>
  <c r="AK344" i="2"/>
  <c r="AK379" i="2"/>
  <c r="AK607" i="2"/>
  <c r="AK542" i="2"/>
  <c r="AK205" i="2"/>
  <c r="AK436" i="2"/>
  <c r="AK641" i="2"/>
  <c r="AR641" i="2" s="1"/>
  <c r="AK678" i="2"/>
  <c r="AR678" i="2" s="1"/>
  <c r="AK165" i="2"/>
  <c r="AK330" i="2"/>
  <c r="AK521" i="2"/>
  <c r="AR521" i="2" s="1"/>
  <c r="AK496" i="2"/>
  <c r="AK397" i="2"/>
  <c r="AK705" i="2"/>
  <c r="AR705" i="2" s="1"/>
  <c r="AK216" i="2"/>
  <c r="AK96" i="2"/>
  <c r="AK92" i="2"/>
  <c r="AK74" i="2"/>
  <c r="AK107" i="2"/>
  <c r="AK141" i="2"/>
  <c r="AK405" i="2"/>
  <c r="AK620" i="2"/>
  <c r="AK443" i="2"/>
  <c r="AK425" i="2"/>
  <c r="AK594" i="2"/>
  <c r="AK525" i="2"/>
  <c r="AK544" i="2"/>
  <c r="AK331" i="2"/>
  <c r="AK394" i="2"/>
  <c r="AK140" i="2"/>
  <c r="AK318" i="2"/>
  <c r="AK712" i="2"/>
  <c r="AR712" i="2" s="1"/>
  <c r="AK494" i="2"/>
  <c r="AR494" i="2" s="1"/>
  <c r="AK570" i="2"/>
  <c r="AK22" i="2"/>
  <c r="AK135" i="2"/>
  <c r="AK63" i="2"/>
  <c r="AK670" i="2"/>
  <c r="AR670" i="2" s="1"/>
  <c r="AK338" i="2"/>
  <c r="AK34" i="2"/>
  <c r="AK504" i="2"/>
  <c r="AK380" i="2"/>
  <c r="AK254" i="2"/>
  <c r="AK296" i="2"/>
  <c r="AK534" i="2"/>
  <c r="AR534" i="2" s="1"/>
  <c r="AK522" i="2"/>
  <c r="AK203" i="2"/>
  <c r="AK67" i="2"/>
  <c r="AR67" i="2" s="1"/>
  <c r="AK368" i="2"/>
  <c r="AR368" i="2" s="1"/>
  <c r="AK189" i="2"/>
  <c r="AR189" i="2" s="1"/>
  <c r="AK186" i="2"/>
  <c r="AR186" i="2" s="1"/>
  <c r="AK351" i="2"/>
  <c r="AK131" i="2"/>
  <c r="AR131" i="2" s="1"/>
  <c r="AK15" i="2"/>
  <c r="AK719" i="2"/>
  <c r="AR719" i="2" s="1"/>
  <c r="AK514" i="2"/>
  <c r="AR514" i="2" s="1"/>
  <c r="AK524" i="2"/>
  <c r="AR524" i="2" s="1"/>
  <c r="AK317" i="2"/>
  <c r="AK371" i="2"/>
  <c r="AK484" i="2"/>
  <c r="AK9" i="2"/>
  <c r="AK639" i="2"/>
  <c r="AK730" i="2"/>
  <c r="AR730" i="2" s="1"/>
  <c r="AK399" i="2"/>
  <c r="AK400" i="2"/>
  <c r="AK526" i="2"/>
  <c r="AK94" i="2"/>
  <c r="AK105" i="2"/>
  <c r="AK480" i="2"/>
  <c r="AK384" i="2"/>
  <c r="AK29" i="2"/>
  <c r="AK5" i="2"/>
  <c r="AK390" i="2"/>
  <c r="AK476" i="2"/>
  <c r="AR476" i="2" s="1"/>
  <c r="AK707" i="2"/>
  <c r="AR707" i="2" s="1"/>
  <c r="AK201" i="2"/>
  <c r="AK422" i="2"/>
  <c r="AK416" i="2"/>
  <c r="AR416" i="2" s="1"/>
  <c r="AK589" i="2"/>
  <c r="AR589" i="2" s="1"/>
  <c r="AK183" i="2"/>
  <c r="AK119" i="2"/>
  <c r="AR119" i="2" s="1"/>
  <c r="AK215" i="2"/>
  <c r="AK482" i="2"/>
  <c r="AK410" i="2"/>
  <c r="AK353" i="2"/>
  <c r="AK517" i="2"/>
  <c r="AK458" i="2"/>
  <c r="AR458" i="2" s="1"/>
  <c r="AK241" i="2"/>
  <c r="AK694" i="2"/>
  <c r="AR694" i="2" s="1"/>
  <c r="AK571" i="2"/>
  <c r="AK518" i="2"/>
  <c r="AK256" i="2"/>
  <c r="AK609" i="2"/>
  <c r="AK506" i="2"/>
  <c r="AK50" i="2"/>
  <c r="AK118" i="2"/>
  <c r="AK100" i="2"/>
  <c r="AK158" i="2"/>
  <c r="AK116" i="2"/>
  <c r="AK548" i="2"/>
  <c r="AK90" i="2"/>
  <c r="AK13" i="2"/>
  <c r="AK251" i="2"/>
  <c r="AK728" i="2"/>
  <c r="AR728" i="2" s="1"/>
  <c r="AK362" i="2"/>
  <c r="AK474" i="2"/>
  <c r="AK45" i="2"/>
  <c r="AK304" i="2"/>
  <c r="AK95" i="2"/>
  <c r="AK601" i="2"/>
  <c r="AK303" i="2"/>
  <c r="AK71" i="2"/>
  <c r="AK297" i="2"/>
  <c r="AK662" i="2"/>
  <c r="AR662" i="2" s="1"/>
  <c r="AK237" i="2"/>
  <c r="AK66" i="2"/>
  <c r="AK47" i="2"/>
  <c r="AK556" i="2"/>
  <c r="AK666" i="2"/>
  <c r="AR666" i="2" s="1"/>
  <c r="AK145" i="2"/>
  <c r="AK628" i="2"/>
  <c r="AR628" i="2" s="1"/>
  <c r="AK529" i="2"/>
  <c r="AR529" i="2" s="1"/>
  <c r="AK623" i="2"/>
  <c r="AR623" i="2" s="1"/>
  <c r="AK614" i="2"/>
  <c r="AR614" i="2" s="1"/>
  <c r="AK558" i="2"/>
  <c r="AR558" i="2" s="1"/>
  <c r="AK252" i="2"/>
  <c r="AK181" i="2"/>
  <c r="AK395" i="2"/>
  <c r="AK439" i="2"/>
  <c r="AK79" i="2"/>
  <c r="AK126" i="2"/>
  <c r="AK213" i="2"/>
  <c r="AK453" i="2"/>
  <c r="AK429" i="2"/>
  <c r="AK464" i="2"/>
  <c r="AK143" i="2"/>
  <c r="AK227" i="2"/>
  <c r="AK177" i="2"/>
  <c r="AK281" i="2"/>
  <c r="AK24" i="2"/>
  <c r="AK702" i="2"/>
  <c r="AR702" i="2" s="1"/>
  <c r="AK26" i="2"/>
  <c r="AK462" i="2"/>
  <c r="AK23" i="2"/>
  <c r="AK398" i="2"/>
  <c r="AK478" i="2"/>
  <c r="AR478" i="2" s="1"/>
  <c r="AK557" i="2"/>
  <c r="AR557" i="2" s="1"/>
  <c r="AK535" i="2"/>
  <c r="AK729" i="2"/>
  <c r="AR729" i="2" s="1"/>
  <c r="AK355" i="2"/>
  <c r="AK117" i="2"/>
  <c r="AK59" i="2"/>
  <c r="AK274" i="2"/>
  <c r="AK648" i="2"/>
  <c r="AR648" i="2" s="1"/>
  <c r="AK167" i="2"/>
  <c r="AK668" i="2"/>
  <c r="AR668" i="2" s="1"/>
  <c r="AK576" i="2"/>
  <c r="AR576" i="2" s="1"/>
  <c r="AK360" i="2"/>
  <c r="AK383" i="2"/>
  <c r="AK211" i="2"/>
  <c r="AK277" i="2"/>
  <c r="AK230" i="2"/>
  <c r="AK70" i="2"/>
  <c r="AK46" i="2"/>
  <c r="AK350" i="2"/>
  <c r="AK455" i="2"/>
  <c r="AR455" i="2" s="1"/>
  <c r="AK30" i="2"/>
  <c r="AK653" i="2"/>
  <c r="AR653" i="2" s="1"/>
  <c r="AK233" i="2"/>
  <c r="AK51" i="2"/>
  <c r="AK300" i="2"/>
  <c r="AK528" i="2"/>
  <c r="AK284" i="2"/>
  <c r="AR284" i="2" s="1"/>
  <c r="AK387" i="2"/>
  <c r="AK48" i="2"/>
  <c r="AK175" i="2"/>
  <c r="AK545" i="2"/>
  <c r="AR545" i="2" s="1"/>
  <c r="AK279" i="2"/>
  <c r="AK356" i="2"/>
  <c r="AK173" i="2"/>
  <c r="AK393" i="2"/>
  <c r="AK502" i="2"/>
  <c r="AK137" i="2"/>
  <c r="AK643" i="2"/>
  <c r="AK536" i="2"/>
  <c r="AK21" i="2"/>
  <c r="AK56" i="2"/>
  <c r="AK232" i="2"/>
  <c r="AK208" i="2"/>
  <c r="AK114" i="2"/>
  <c r="AK17" i="2"/>
  <c r="AK311" i="2"/>
  <c r="AK138" i="2"/>
  <c r="AK288" i="2"/>
  <c r="AK500" i="2"/>
  <c r="AK448" i="2"/>
  <c r="AK645" i="2"/>
  <c r="AK597" i="2"/>
  <c r="AK624" i="2"/>
  <c r="AK721" i="2"/>
  <c r="AR721" i="2" s="1"/>
  <c r="AK41" i="2"/>
  <c r="AK123" i="2"/>
  <c r="AK207" i="2"/>
  <c r="AR207" i="2" s="1"/>
  <c r="AK552" i="2"/>
  <c r="AR552" i="2" s="1"/>
  <c r="AK286" i="2"/>
  <c r="AK637" i="2"/>
  <c r="AR637" i="2" s="1"/>
  <c r="AK415" i="2"/>
  <c r="AK307" i="2"/>
  <c r="AK142" i="2"/>
  <c r="AK321" i="2"/>
  <c r="AK39" i="2"/>
  <c r="AK160" i="2"/>
  <c r="AK657" i="2"/>
  <c r="AR657" i="2" s="1"/>
  <c r="AK185" i="2"/>
  <c r="AK600" i="2"/>
  <c r="AK229" i="2"/>
  <c r="AK492" i="2"/>
  <c r="AK446" i="2"/>
  <c r="AK452" i="2"/>
  <c r="AK314" i="2"/>
  <c r="AK301" i="2"/>
  <c r="AK172" i="2"/>
  <c r="AK184" i="2"/>
  <c r="AK543" i="2"/>
  <c r="AK690" i="2"/>
  <c r="AR690" i="2" s="1"/>
  <c r="AK250" i="2"/>
  <c r="AK231" i="2"/>
  <c r="AK592" i="2"/>
  <c r="AK260" i="2"/>
  <c r="AK103" i="2"/>
  <c r="AK161" i="2"/>
  <c r="AK178" i="2"/>
  <c r="AK354" i="2"/>
  <c r="AK618" i="2"/>
  <c r="AR618" i="2" s="1"/>
  <c r="AK674" i="2"/>
  <c r="AK220" i="2"/>
  <c r="AK426" i="2"/>
  <c r="AK49" i="2"/>
  <c r="AK14" i="2"/>
  <c r="AK413" i="2"/>
  <c r="AR413" i="2" s="1"/>
  <c r="AK724" i="2"/>
  <c r="AR724" i="2" s="1"/>
  <c r="AK595" i="2"/>
  <c r="AK469" i="2"/>
  <c r="AR469" i="2" s="1"/>
  <c r="AK512" i="2"/>
  <c r="AK553" i="2"/>
  <c r="AK584" i="2"/>
  <c r="AK125" i="2"/>
  <c r="AK407" i="2"/>
  <c r="AK61" i="2"/>
  <c r="AK263" i="2"/>
  <c r="AK659" i="2"/>
  <c r="AR659" i="2" s="1"/>
  <c r="AK4" i="2"/>
  <c r="AK470" i="2"/>
  <c r="AK289" i="2"/>
  <c r="AK363" i="2"/>
  <c r="AK346" i="2"/>
  <c r="AK503" i="2"/>
  <c r="AK332" i="2"/>
  <c r="AK210" i="2"/>
  <c r="AK42" i="2"/>
  <c r="AK590" i="2"/>
  <c r="AK38" i="2"/>
  <c r="AK716" i="2"/>
  <c r="AR716" i="2" s="1"/>
  <c r="AK77" i="2"/>
  <c r="AK247" i="2"/>
  <c r="AR247" i="2" s="1"/>
  <c r="AK486" i="2"/>
  <c r="AK197" i="2"/>
  <c r="AK427" i="2"/>
  <c r="AK580" i="2"/>
  <c r="AR580" i="2" s="1"/>
  <c r="AK164" i="2"/>
  <c r="AK87" i="2"/>
  <c r="AK325" i="2"/>
  <c r="AK89" i="2"/>
  <c r="AK461" i="2"/>
  <c r="AK519" i="2"/>
  <c r="AK244" i="2"/>
  <c r="AK725" i="2"/>
  <c r="AR725" i="2" s="1"/>
  <c r="AK551" i="2"/>
  <c r="AK658" i="2"/>
  <c r="AR658" i="2" s="1"/>
  <c r="AK27" i="2"/>
  <c r="AK505" i="2"/>
  <c r="AK635" i="2"/>
  <c r="AK285" i="2"/>
  <c r="AK121" i="2"/>
  <c r="AK341" i="2"/>
  <c r="AK450" i="2"/>
  <c r="AK262" i="2"/>
  <c r="AK549" i="2"/>
  <c r="AK345" i="2"/>
  <c r="AK546" i="2"/>
  <c r="AK411" i="2"/>
  <c r="AK585" i="2"/>
  <c r="AK102" i="2"/>
  <c r="AK414" i="2"/>
  <c r="AK72" i="2"/>
  <c r="AK267" i="2"/>
  <c r="AK93" i="2"/>
  <c r="AK259" i="2"/>
  <c r="AK239" i="2"/>
  <c r="AK180" i="2"/>
  <c r="AK337" i="2"/>
  <c r="AK28" i="2"/>
  <c r="AK423" i="2"/>
  <c r="AK19" i="2"/>
  <c r="AK195" i="2"/>
  <c r="AK459" i="2"/>
  <c r="AK490" i="2"/>
  <c r="AK275" i="2"/>
  <c r="AK664" i="2"/>
  <c r="AK370" i="2"/>
  <c r="AK37" i="2"/>
  <c r="AK610" i="2"/>
  <c r="AK727" i="2"/>
  <c r="AR727" i="2" s="1"/>
  <c r="AK294" i="2"/>
  <c r="AK539" i="2"/>
  <c r="AK515" i="2"/>
  <c r="AK271" i="2"/>
  <c r="AK564" i="2"/>
  <c r="AR564" i="2" s="1"/>
  <c r="AK386" i="2"/>
  <c r="AK581" i="2"/>
  <c r="AK57" i="2"/>
  <c r="AK652" i="2"/>
  <c r="AR652" i="2" s="1"/>
  <c r="AK406" i="2"/>
  <c r="AK97" i="2"/>
  <c r="AK479" i="2"/>
  <c r="AK218" i="2"/>
  <c r="AK672" i="2"/>
  <c r="AR672" i="2" s="1"/>
  <c r="AK481" i="2"/>
  <c r="AK25" i="2"/>
  <c r="AK587" i="2"/>
  <c r="AK430" i="2"/>
  <c r="AR430" i="2" s="1"/>
  <c r="AK276" i="2"/>
  <c r="AK501" i="2"/>
  <c r="AR501" i="2" s="1"/>
  <c r="AK630" i="2"/>
  <c r="AR630" i="2" s="1"/>
  <c r="AK246" i="2"/>
  <c r="AK81" i="2"/>
  <c r="AK617" i="2"/>
  <c r="AR617" i="2" s="1"/>
  <c r="AK569" i="2"/>
  <c r="AK266" i="2"/>
  <c r="AK396" i="2"/>
  <c r="AR396" i="2" s="1"/>
  <c r="AK333" i="2"/>
  <c r="AR333" i="2" s="1"/>
  <c r="AK717" i="2"/>
  <c r="AR717" i="2" s="1"/>
  <c r="AK520" i="2"/>
  <c r="AR520" i="2" s="1"/>
  <c r="AK438" i="2"/>
  <c r="AK319" i="2"/>
  <c r="AK513" i="2"/>
  <c r="AK636" i="2"/>
  <c r="AR636" i="2" s="1"/>
  <c r="AK720" i="2"/>
  <c r="AR720" i="2" s="1"/>
  <c r="AK388" i="2"/>
  <c r="AK437" i="2"/>
  <c r="AK31" i="2"/>
  <c r="AK224" i="2"/>
  <c r="AK53" i="2"/>
  <c r="AK217" i="2"/>
  <c r="AK339" i="2"/>
  <c r="AK287" i="2"/>
  <c r="AK671" i="2"/>
  <c r="AK695" i="2"/>
  <c r="AR695" i="2" s="1"/>
  <c r="AK456" i="2"/>
  <c r="AR456" i="2" s="1"/>
  <c r="AK54" i="2"/>
  <c r="AK647" i="2"/>
  <c r="AK65" i="2"/>
  <c r="AK146" i="2"/>
  <c r="AK35" i="2"/>
  <c r="AK669" i="2"/>
  <c r="AR669" i="2" s="1"/>
  <c r="AK588" i="2"/>
  <c r="AK357" i="2"/>
  <c r="AR357" i="2" s="1"/>
  <c r="AK621" i="2"/>
  <c r="AR621" i="2" s="1"/>
  <c r="AK253" i="2"/>
  <c r="AK269" i="2"/>
  <c r="AK654" i="2"/>
  <c r="AR654" i="2" s="1"/>
  <c r="AK84" i="2"/>
  <c r="AK689" i="2"/>
  <c r="AR689" i="2" s="1"/>
  <c r="AK619" i="2"/>
  <c r="AR619" i="2" s="1"/>
  <c r="AK329" i="2"/>
  <c r="AR329" i="2" s="1"/>
  <c r="AK679" i="2"/>
  <c r="AR679" i="2" s="1"/>
  <c r="AK328" i="2"/>
  <c r="AK91" i="2"/>
  <c r="AK404" i="2"/>
  <c r="AK170" i="2"/>
  <c r="AK687" i="2"/>
  <c r="AR687" i="2" s="1"/>
  <c r="AK108" i="2"/>
  <c r="AK435" i="2"/>
  <c r="AR435" i="2" s="1"/>
  <c r="AK572" i="2"/>
  <c r="AK381" i="2"/>
  <c r="AK283" i="2"/>
  <c r="AK82" i="2"/>
  <c r="AK194" i="2"/>
  <c r="AK120" i="2"/>
  <c r="AK200" i="2"/>
  <c r="AK358" i="2"/>
  <c r="AK703" i="2"/>
  <c r="AR703" i="2" s="1"/>
  <c r="AK223" i="2"/>
  <c r="AK465" i="2"/>
  <c r="AK460" i="2"/>
  <c r="AK359" i="2"/>
  <c r="AK442" i="2"/>
  <c r="AK148" i="2"/>
  <c r="AK196" i="2"/>
  <c r="AK559" i="2"/>
  <c r="AK265" i="2"/>
  <c r="AK122" i="2"/>
  <c r="AK686" i="2"/>
  <c r="AR686" i="2" s="1"/>
  <c r="AK273" i="2"/>
  <c r="AK75" i="2"/>
  <c r="AK348" i="2"/>
  <c r="AK268" i="2"/>
  <c r="AK226" i="2"/>
  <c r="AK242" i="2"/>
  <c r="AK615" i="2"/>
  <c r="AR615" i="2" s="1"/>
  <c r="AK272" i="2"/>
  <c r="AK565" i="2"/>
  <c r="AR565" i="2" s="1"/>
  <c r="AK472" i="2"/>
  <c r="AR472" i="2" s="1"/>
  <c r="AK616" i="2"/>
  <c r="AR616" i="2" s="1"/>
  <c r="AK128" i="2"/>
  <c r="AK136" i="2"/>
  <c r="AK625" i="2"/>
  <c r="AK134" i="2"/>
  <c r="AK110" i="2"/>
  <c r="AK209" i="2"/>
  <c r="AK642" i="2"/>
  <c r="AR642" i="2" s="1"/>
  <c r="AK444" i="2"/>
  <c r="AK206" i="2"/>
  <c r="AK440" i="2"/>
  <c r="AK699" i="2"/>
  <c r="AR699" i="2" s="1"/>
  <c r="AK622" i="2"/>
  <c r="AK577" i="2"/>
  <c r="AR577" i="2" s="1"/>
  <c r="AK530" i="2"/>
  <c r="AK711" i="2"/>
  <c r="AR711" i="2" s="1"/>
  <c r="AK655" i="2"/>
  <c r="AR655" i="2" s="1"/>
  <c r="AK593" i="2"/>
  <c r="AK104" i="2"/>
  <c r="AK264" i="2"/>
  <c r="AK510" i="2"/>
  <c r="AK361" i="2"/>
  <c r="AK447" i="2"/>
  <c r="AK428" i="2"/>
  <c r="AK723" i="2"/>
  <c r="AR723" i="2" s="1"/>
  <c r="AK310" i="2"/>
  <c r="AK115" i="2"/>
  <c r="AK638" i="2"/>
  <c r="AR638" i="2" s="1"/>
  <c r="AK562" i="2"/>
  <c r="AK692" i="2"/>
  <c r="AR692" i="2" s="1"/>
  <c r="AK99" i="2"/>
  <c r="AK509" i="2"/>
  <c r="AR509" i="2" s="1"/>
  <c r="AK323" i="2"/>
  <c r="AR323" i="2" s="1"/>
  <c r="AK222" i="2"/>
  <c r="AK591" i="2"/>
  <c r="AK612" i="2"/>
  <c r="AR612" i="2" s="1"/>
  <c r="AK111" i="2"/>
  <c r="AK234" i="2"/>
  <c r="AK665" i="2"/>
  <c r="AK282" i="2"/>
  <c r="AK261" i="2"/>
  <c r="AK487" i="2"/>
  <c r="AK673" i="2"/>
  <c r="AR673" i="2" s="1"/>
  <c r="AK433" i="2"/>
  <c r="AK109" i="2"/>
  <c r="AR109" i="2" s="1"/>
  <c r="AK408" i="2"/>
  <c r="AR408" i="2" s="1"/>
  <c r="AK471" i="2"/>
  <c r="AK431" i="2"/>
  <c r="AK376" i="2"/>
  <c r="AK681" i="2"/>
  <c r="AK419" i="2"/>
  <c r="AK352" i="2"/>
  <c r="AK316" i="2"/>
  <c r="AK533" i="2"/>
  <c r="AK701" i="2"/>
  <c r="AR701" i="2" s="1"/>
  <c r="AK550" i="2"/>
  <c r="AK190" i="2"/>
  <c r="AK631" i="2"/>
  <c r="AK602" i="2"/>
  <c r="AK663" i="2"/>
  <c r="AR663" i="2" s="1"/>
  <c r="AK336" i="2"/>
  <c r="AK255" i="2"/>
  <c r="AK243" i="2"/>
  <c r="AK579" i="2"/>
  <c r="AR579" i="2" s="1"/>
  <c r="AK511" i="2"/>
  <c r="AK498" i="2"/>
  <c r="AK168" i="2"/>
  <c r="AK457" i="2"/>
  <c r="AK667" i="2"/>
  <c r="AR667" i="2" s="1"/>
  <c r="AK483" i="2"/>
  <c r="AK567" i="2"/>
  <c r="AK475" i="2"/>
  <c r="AK375" i="2"/>
  <c r="AK516" i="2"/>
  <c r="AK691" i="2"/>
  <c r="AR691" i="2" s="1"/>
  <c r="AK473" i="2"/>
  <c r="AK468" i="2"/>
  <c r="AK240" i="2"/>
  <c r="AK675" i="2"/>
  <c r="AR675" i="2" s="1"/>
  <c r="AK527" i="2"/>
  <c r="AK324" i="2"/>
  <c r="AK608" i="2"/>
  <c r="AR608" i="2" s="1"/>
  <c r="AK389" i="2"/>
  <c r="AK651" i="2"/>
  <c r="AK320" i="2"/>
  <c r="AK382" i="2"/>
  <c r="AK538" i="2"/>
  <c r="AK603" i="2"/>
  <c r="AK598" i="2"/>
  <c r="AR598" i="2" s="1"/>
  <c r="AK219" i="2"/>
  <c r="AK432" i="2"/>
  <c r="AK312" i="2"/>
  <c r="AK417" i="2"/>
  <c r="AK626" i="2"/>
  <c r="AK680" i="2"/>
  <c r="AR680" i="2" s="1"/>
  <c r="AK424" i="2"/>
  <c r="AK377" i="2"/>
  <c r="AK698" i="2"/>
  <c r="AR698" i="2" s="1"/>
  <c r="AK441" i="2"/>
  <c r="AR441" i="2" s="1"/>
  <c r="AK661" i="2"/>
  <c r="AK299" i="2"/>
  <c r="AK726" i="2"/>
  <c r="AR726" i="2" s="1"/>
  <c r="AK586" i="2"/>
  <c r="AR586" i="2" s="1"/>
  <c r="AK402" i="2"/>
  <c r="AK366" i="2"/>
  <c r="AK709" i="2"/>
  <c r="AR709" i="2" s="1"/>
  <c r="AK697" i="2"/>
  <c r="AR697" i="2" s="1"/>
  <c r="AK497" i="2"/>
  <c r="AK684" i="2"/>
  <c r="AR684" i="2" s="1"/>
  <c r="AK573" i="2"/>
  <c r="AK604" i="2"/>
  <c r="AR604" i="2" s="1"/>
  <c r="AK633" i="2"/>
  <c r="AR633" i="2" s="1"/>
  <c r="AK700" i="2"/>
  <c r="AK563" i="2"/>
  <c r="AK706" i="2"/>
  <c r="AR706" i="2" s="1"/>
  <c r="AK683" i="2"/>
  <c r="AR683" i="2" s="1"/>
  <c r="AK646" i="2"/>
  <c r="AR646" i="2" s="1"/>
  <c r="AK693" i="2"/>
  <c r="AR693" i="2" s="1"/>
  <c r="AK685" i="2"/>
  <c r="AR685" i="2" s="1"/>
  <c r="AK578" i="2"/>
  <c r="AR578" i="2" s="1"/>
  <c r="AK676" i="2"/>
  <c r="AR676" i="2" s="1"/>
  <c r="AK611" i="2"/>
  <c r="AR611" i="2" s="1"/>
  <c r="AK656" i="2"/>
  <c r="AR656" i="2" s="1"/>
  <c r="AK714" i="2"/>
  <c r="AR714" i="2" s="1"/>
  <c r="AK677" i="2"/>
  <c r="AR677" i="2" s="1"/>
  <c r="AK718" i="2"/>
  <c r="AR718" i="2" s="1"/>
  <c r="AK634" i="2"/>
  <c r="AK715" i="2"/>
  <c r="AR715" i="2" s="1"/>
  <c r="AK704" i="2"/>
  <c r="AR704" i="2" s="1"/>
  <c r="AK451" i="2"/>
  <c r="AC574" i="2"/>
  <c r="AD574" i="2"/>
  <c r="AE574" i="2"/>
  <c r="AF574" i="2"/>
  <c r="AG574" i="2"/>
  <c r="AH574" i="2"/>
  <c r="AC696" i="2"/>
  <c r="AD696" i="2"/>
  <c r="AE696" i="2"/>
  <c r="AF696" i="2"/>
  <c r="AG696" i="2"/>
  <c r="AH696" i="2"/>
  <c r="AC343" i="2"/>
  <c r="AD343" i="2"/>
  <c r="AE343" i="2"/>
  <c r="AF343" i="2"/>
  <c r="AG343" i="2"/>
  <c r="AH343" i="2"/>
  <c r="AC162" i="2"/>
  <c r="AD162" i="2"/>
  <c r="AE162" i="2"/>
  <c r="AF162" i="2"/>
  <c r="AG162" i="2"/>
  <c r="AH162" i="2"/>
  <c r="AC235" i="2"/>
  <c r="AD235" i="2"/>
  <c r="AE235" i="2"/>
  <c r="AF235" i="2"/>
  <c r="AG235" i="2"/>
  <c r="AH235" i="2"/>
  <c r="AC605" i="2"/>
  <c r="AD605" i="2"/>
  <c r="AE605" i="2"/>
  <c r="AF605" i="2"/>
  <c r="AG605" i="2"/>
  <c r="AH605" i="2"/>
  <c r="AC365" i="2"/>
  <c r="AD365" i="2"/>
  <c r="AE365" i="2"/>
  <c r="AF365" i="2"/>
  <c r="AG365" i="2"/>
  <c r="AH365" i="2"/>
  <c r="AC649" i="2"/>
  <c r="AD649" i="2"/>
  <c r="AE649" i="2"/>
  <c r="AF649" i="2"/>
  <c r="AG649" i="2"/>
  <c r="AH649" i="2"/>
  <c r="AC508" i="2"/>
  <c r="AD508" i="2"/>
  <c r="AE508" i="2"/>
  <c r="AF508" i="2"/>
  <c r="AG508" i="2"/>
  <c r="AH508" i="2"/>
  <c r="AC347" i="2"/>
  <c r="AD347" i="2"/>
  <c r="AE347" i="2"/>
  <c r="AF347" i="2"/>
  <c r="AG347" i="2"/>
  <c r="AH347" i="2"/>
  <c r="AC682" i="2"/>
  <c r="AD682" i="2"/>
  <c r="AE682" i="2"/>
  <c r="AF682" i="2"/>
  <c r="AG682" i="2"/>
  <c r="AH682" i="2"/>
  <c r="AC493" i="2"/>
  <c r="AD493" i="2"/>
  <c r="AE493" i="2"/>
  <c r="AF493" i="2"/>
  <c r="AG493" i="2"/>
  <c r="AH493" i="2"/>
  <c r="AC150" i="2"/>
  <c r="AD150" i="2"/>
  <c r="AE150" i="2"/>
  <c r="AF150" i="2"/>
  <c r="AG150" i="2"/>
  <c r="AH150" i="2"/>
  <c r="AC403" i="2"/>
  <c r="AD403" i="2"/>
  <c r="AE403" i="2"/>
  <c r="AF403" i="2"/>
  <c r="AG403" i="2"/>
  <c r="AH403" i="2"/>
  <c r="AC391" i="2"/>
  <c r="AD391" i="2"/>
  <c r="AE391" i="2"/>
  <c r="AF391" i="2"/>
  <c r="AG391" i="2"/>
  <c r="AH391" i="2"/>
  <c r="AC278" i="2"/>
  <c r="AD278" i="2"/>
  <c r="AE278" i="2"/>
  <c r="AF278" i="2"/>
  <c r="AG278" i="2"/>
  <c r="AH278" i="2"/>
  <c r="AC191" i="2"/>
  <c r="AD191" i="2"/>
  <c r="AE191" i="2"/>
  <c r="AF191" i="2"/>
  <c r="AG191" i="2"/>
  <c r="AH191" i="2"/>
  <c r="AC149" i="2"/>
  <c r="AD149" i="2"/>
  <c r="AE149" i="2"/>
  <c r="AF149" i="2"/>
  <c r="AG149" i="2"/>
  <c r="AH149" i="2"/>
  <c r="AC11" i="2"/>
  <c r="AD11" i="2"/>
  <c r="AE11" i="2"/>
  <c r="AF11" i="2"/>
  <c r="AG11" i="2"/>
  <c r="AH11" i="2"/>
  <c r="AC688" i="2"/>
  <c r="AD688" i="2"/>
  <c r="AE688" i="2"/>
  <c r="AF688" i="2"/>
  <c r="AG688" i="2"/>
  <c r="AH688" i="2"/>
  <c r="AC449" i="2"/>
  <c r="AD449" i="2"/>
  <c r="AE449" i="2"/>
  <c r="AF449" i="2"/>
  <c r="AG449" i="2"/>
  <c r="AH449" i="2"/>
  <c r="AC412" i="2"/>
  <c r="AD412" i="2"/>
  <c r="AE412" i="2"/>
  <c r="AF412" i="2"/>
  <c r="AG412" i="2"/>
  <c r="AH412" i="2"/>
  <c r="AC88" i="2"/>
  <c r="AD88" i="2"/>
  <c r="AE88" i="2"/>
  <c r="AF88" i="2"/>
  <c r="AG88" i="2"/>
  <c r="AH88" i="2"/>
  <c r="AC372" i="2"/>
  <c r="AD372" i="2"/>
  <c r="AE372" i="2"/>
  <c r="AF372" i="2"/>
  <c r="AG372" i="2"/>
  <c r="AH372" i="2"/>
  <c r="AC202" i="2"/>
  <c r="AD202" i="2"/>
  <c r="AE202" i="2"/>
  <c r="AF202" i="2"/>
  <c r="AG202" i="2"/>
  <c r="AH202" i="2"/>
  <c r="AC147" i="2"/>
  <c r="AD147" i="2"/>
  <c r="AE147" i="2"/>
  <c r="AF147" i="2"/>
  <c r="AG147" i="2"/>
  <c r="AH147" i="2"/>
  <c r="AC113" i="2"/>
  <c r="AD113" i="2"/>
  <c r="AE113" i="2"/>
  <c r="AF113" i="2"/>
  <c r="AG113" i="2"/>
  <c r="AH113" i="2"/>
  <c r="AC555" i="2"/>
  <c r="AD555" i="2"/>
  <c r="AE555" i="2"/>
  <c r="AF555" i="2"/>
  <c r="AG555" i="2"/>
  <c r="AH555" i="2"/>
  <c r="AC566" i="2"/>
  <c r="AD566" i="2"/>
  <c r="AE566" i="2"/>
  <c r="AF566" i="2"/>
  <c r="AG566" i="2"/>
  <c r="AH566" i="2"/>
  <c r="AC32" i="2"/>
  <c r="AD32" i="2"/>
  <c r="AE32" i="2"/>
  <c r="AF32" i="2"/>
  <c r="AG32" i="2"/>
  <c r="AH32" i="2"/>
  <c r="AC713" i="2"/>
  <c r="AD713" i="2"/>
  <c r="AE713" i="2"/>
  <c r="AF713" i="2"/>
  <c r="AG713" i="2"/>
  <c r="AH713" i="2"/>
  <c r="AC129" i="2"/>
  <c r="AD129" i="2"/>
  <c r="AE129" i="2"/>
  <c r="AF129" i="2"/>
  <c r="AG129" i="2"/>
  <c r="AH129" i="2"/>
  <c r="AC340" i="2"/>
  <c r="AD340" i="2"/>
  <c r="AE340" i="2"/>
  <c r="AF340" i="2"/>
  <c r="AG340" i="2"/>
  <c r="AH340" i="2"/>
  <c r="AC83" i="2"/>
  <c r="AD83" i="2"/>
  <c r="AE83" i="2"/>
  <c r="AF83" i="2"/>
  <c r="AG83" i="2"/>
  <c r="AH83" i="2"/>
  <c r="AC58" i="2"/>
  <c r="AD58" i="2"/>
  <c r="AE58" i="2"/>
  <c r="AF58" i="2"/>
  <c r="AG58" i="2"/>
  <c r="AH58" i="2"/>
  <c r="AC155" i="2"/>
  <c r="AD155" i="2"/>
  <c r="AE155" i="2"/>
  <c r="AF155" i="2"/>
  <c r="AG155" i="2"/>
  <c r="AH155" i="2"/>
  <c r="AC644" i="2"/>
  <c r="AD644" i="2"/>
  <c r="AE644" i="2"/>
  <c r="AF644" i="2"/>
  <c r="AG644" i="2"/>
  <c r="AH644" i="2"/>
  <c r="AC596" i="2"/>
  <c r="AD596" i="2"/>
  <c r="AE596" i="2"/>
  <c r="AF596" i="2"/>
  <c r="AG596" i="2"/>
  <c r="AH596" i="2"/>
  <c r="AC20" i="2"/>
  <c r="AD20" i="2"/>
  <c r="AE20" i="2"/>
  <c r="AF20" i="2"/>
  <c r="AG20" i="2"/>
  <c r="AH20" i="2"/>
  <c r="AC238" i="2"/>
  <c r="AD238" i="2"/>
  <c r="AE238" i="2"/>
  <c r="AF238" i="2"/>
  <c r="AG238" i="2"/>
  <c r="AH238" i="2"/>
  <c r="AC561" i="2"/>
  <c r="AD561" i="2"/>
  <c r="AE561" i="2"/>
  <c r="AF561" i="2"/>
  <c r="AG561" i="2"/>
  <c r="AH561" i="2"/>
  <c r="AC367" i="2"/>
  <c r="AD367" i="2"/>
  <c r="AE367" i="2"/>
  <c r="AF367" i="2"/>
  <c r="AG367" i="2"/>
  <c r="AH367" i="2"/>
  <c r="AC124" i="2"/>
  <c r="AD124" i="2"/>
  <c r="AE124" i="2"/>
  <c r="AF124" i="2"/>
  <c r="AG124" i="2"/>
  <c r="AH124" i="2"/>
  <c r="AC434" i="2"/>
  <c r="AD434" i="2"/>
  <c r="AE434" i="2"/>
  <c r="AF434" i="2"/>
  <c r="AG434" i="2"/>
  <c r="AH434" i="2"/>
  <c r="AC302" i="2"/>
  <c r="AD302" i="2"/>
  <c r="AE302" i="2"/>
  <c r="AF302" i="2"/>
  <c r="AG302" i="2"/>
  <c r="AH302" i="2"/>
  <c r="AC7" i="2"/>
  <c r="AD7" i="2"/>
  <c r="AE7" i="2"/>
  <c r="AF7" i="2"/>
  <c r="AG7" i="2"/>
  <c r="AH7" i="2"/>
  <c r="AC127" i="2"/>
  <c r="AD127" i="2"/>
  <c r="AE127" i="2"/>
  <c r="AF127" i="2"/>
  <c r="AG127" i="2"/>
  <c r="AH127" i="2"/>
  <c r="AC249" i="2"/>
  <c r="AD249" i="2"/>
  <c r="AE249" i="2"/>
  <c r="AF249" i="2"/>
  <c r="AG249" i="2"/>
  <c r="AH249" i="2"/>
  <c r="AC60" i="2"/>
  <c r="AD60" i="2"/>
  <c r="AE60" i="2"/>
  <c r="AF60" i="2"/>
  <c r="AG60" i="2"/>
  <c r="AH60" i="2"/>
  <c r="AC73" i="2"/>
  <c r="AD73" i="2"/>
  <c r="AE73" i="2"/>
  <c r="AF73" i="2"/>
  <c r="AG73" i="2"/>
  <c r="AH73" i="2"/>
  <c r="AC221" i="2"/>
  <c r="AD221" i="2"/>
  <c r="AE221" i="2"/>
  <c r="AF221" i="2"/>
  <c r="AG221" i="2"/>
  <c r="AH221" i="2"/>
  <c r="AC182" i="2"/>
  <c r="J15" i="3" s="1"/>
  <c r="AD182" i="2"/>
  <c r="AE182" i="2"/>
  <c r="AF182" i="2"/>
  <c r="AG182" i="2"/>
  <c r="AH182" i="2"/>
  <c r="AC295" i="2"/>
  <c r="AD295" i="2"/>
  <c r="AE295" i="2"/>
  <c r="AF295" i="2"/>
  <c r="AG295" i="2"/>
  <c r="AH295" i="2"/>
  <c r="AC43" i="2"/>
  <c r="AD43" i="2"/>
  <c r="AE43" i="2"/>
  <c r="AF43" i="2"/>
  <c r="AG43" i="2"/>
  <c r="AH43" i="2"/>
  <c r="AC650" i="2"/>
  <c r="AD650" i="2"/>
  <c r="AE650" i="2"/>
  <c r="AF650" i="2"/>
  <c r="AG650" i="2"/>
  <c r="AH650" i="2"/>
  <c r="AC491" i="2"/>
  <c r="AD491" i="2"/>
  <c r="AE491" i="2"/>
  <c r="AF491" i="2"/>
  <c r="AG491" i="2"/>
  <c r="AH491" i="2"/>
  <c r="AC547" i="2"/>
  <c r="AD547" i="2"/>
  <c r="AE547" i="2"/>
  <c r="AF547" i="2"/>
  <c r="AG547" i="2"/>
  <c r="AH547" i="2"/>
  <c r="AC335" i="2"/>
  <c r="AD335" i="2"/>
  <c r="AE335" i="2"/>
  <c r="AF335" i="2"/>
  <c r="AG335" i="2"/>
  <c r="AH335" i="2"/>
  <c r="AC139" i="2"/>
  <c r="AD139" i="2"/>
  <c r="AE139" i="2"/>
  <c r="AF139" i="2"/>
  <c r="AG139" i="2"/>
  <c r="AH139" i="2"/>
  <c r="AC169" i="2"/>
  <c r="AD169" i="2"/>
  <c r="AE169" i="2"/>
  <c r="AF169" i="2"/>
  <c r="AG169" i="2"/>
  <c r="AH169" i="2"/>
  <c r="AC392" i="2"/>
  <c r="AD392" i="2"/>
  <c r="AE392" i="2"/>
  <c r="AF392" i="2"/>
  <c r="AG392" i="2"/>
  <c r="AH392" i="2"/>
  <c r="AC499" i="2"/>
  <c r="AD499" i="2"/>
  <c r="AE499" i="2"/>
  <c r="AF499" i="2"/>
  <c r="AG499" i="2"/>
  <c r="AH499" i="2"/>
  <c r="AC187" i="2"/>
  <c r="AD187" i="2"/>
  <c r="AE187" i="2"/>
  <c r="AF187" i="2"/>
  <c r="AG187" i="2"/>
  <c r="AH187" i="2"/>
  <c r="AC163" i="2"/>
  <c r="AD163" i="2"/>
  <c r="AE163" i="2"/>
  <c r="AF163" i="2"/>
  <c r="AG163" i="2"/>
  <c r="AH163" i="2"/>
  <c r="AC485" i="2"/>
  <c r="AD485" i="2"/>
  <c r="AE485" i="2"/>
  <c r="AF485" i="2"/>
  <c r="AG485" i="2"/>
  <c r="AH485" i="2"/>
  <c r="AC660" i="2"/>
  <c r="AD660" i="2"/>
  <c r="AE660" i="2"/>
  <c r="AF660" i="2"/>
  <c r="AG660" i="2"/>
  <c r="AH660" i="2"/>
  <c r="AC171" i="2"/>
  <c r="AD171" i="2"/>
  <c r="AE171" i="2"/>
  <c r="AF171" i="2"/>
  <c r="AG171" i="2"/>
  <c r="AH171" i="2"/>
  <c r="AC291" i="2"/>
  <c r="AD291" i="2"/>
  <c r="AE291" i="2"/>
  <c r="AF291" i="2"/>
  <c r="AG291" i="2"/>
  <c r="AH291" i="2"/>
  <c r="AC342" i="2"/>
  <c r="AD342" i="2"/>
  <c r="AE342" i="2"/>
  <c r="AF342" i="2"/>
  <c r="AG342" i="2"/>
  <c r="AH342" i="2"/>
  <c r="AC315" i="2"/>
  <c r="AD315" i="2"/>
  <c r="AE315" i="2"/>
  <c r="AF315" i="2"/>
  <c r="AG315" i="2"/>
  <c r="AH315" i="2"/>
  <c r="AC193" i="2"/>
  <c r="AD193" i="2"/>
  <c r="AE193" i="2"/>
  <c r="AF193" i="2"/>
  <c r="AG193" i="2"/>
  <c r="AH193" i="2"/>
  <c r="AC3" i="2"/>
  <c r="AD3" i="2"/>
  <c r="AE3" i="2"/>
  <c r="AF3" i="2"/>
  <c r="AG3" i="2"/>
  <c r="AH3" i="2"/>
  <c r="AC112" i="2"/>
  <c r="AD112" i="2"/>
  <c r="AE112" i="2"/>
  <c r="AF112" i="2"/>
  <c r="AG112" i="2"/>
  <c r="AH112" i="2"/>
  <c r="AC101" i="2"/>
  <c r="AD101" i="2"/>
  <c r="AE101" i="2"/>
  <c r="AF101" i="2"/>
  <c r="AG101" i="2"/>
  <c r="AH101" i="2"/>
  <c r="AC409" i="2"/>
  <c r="AD409" i="2"/>
  <c r="AE409" i="2"/>
  <c r="AF409" i="2"/>
  <c r="AG409" i="2"/>
  <c r="AH409" i="2"/>
  <c r="AC531" i="2"/>
  <c r="AD531" i="2"/>
  <c r="AE531" i="2"/>
  <c r="AF531" i="2"/>
  <c r="AG531" i="2"/>
  <c r="AH531" i="2"/>
  <c r="AC153" i="2"/>
  <c r="AD153" i="2"/>
  <c r="AE153" i="2"/>
  <c r="AF153" i="2"/>
  <c r="AG153" i="2"/>
  <c r="AH153" i="2"/>
  <c r="AC401" i="2"/>
  <c r="AD401" i="2"/>
  <c r="AE401" i="2"/>
  <c r="AF401" i="2"/>
  <c r="AG401" i="2"/>
  <c r="AH401" i="2"/>
  <c r="AC327" i="2"/>
  <c r="AD327" i="2"/>
  <c r="AE327" i="2"/>
  <c r="AF327" i="2"/>
  <c r="AG327" i="2"/>
  <c r="AH327" i="2"/>
  <c r="AC159" i="2"/>
  <c r="AD159" i="2"/>
  <c r="AE159" i="2"/>
  <c r="AF159" i="2"/>
  <c r="AG159" i="2"/>
  <c r="AH159" i="2"/>
  <c r="AC55" i="2"/>
  <c r="AD55" i="2"/>
  <c r="AE55" i="2"/>
  <c r="AF55" i="2"/>
  <c r="AG55" i="2"/>
  <c r="AH55" i="2"/>
  <c r="AC36" i="2"/>
  <c r="AD36" i="2"/>
  <c r="AE36" i="2"/>
  <c r="AF36" i="2"/>
  <c r="AG36" i="2"/>
  <c r="AH36" i="2"/>
  <c r="AC293" i="2"/>
  <c r="AD293" i="2"/>
  <c r="AE293" i="2"/>
  <c r="AF293" i="2"/>
  <c r="AG293" i="2"/>
  <c r="AH293" i="2"/>
  <c r="AC532" i="2"/>
  <c r="AD532" i="2"/>
  <c r="AE532" i="2"/>
  <c r="AF532" i="2"/>
  <c r="AG532" i="2"/>
  <c r="AH532" i="2"/>
  <c r="AC554" i="2"/>
  <c r="AD554" i="2"/>
  <c r="AE554" i="2"/>
  <c r="AF554" i="2"/>
  <c r="AG554" i="2"/>
  <c r="AH554" i="2"/>
  <c r="AC632" i="2"/>
  <c r="AD632" i="2"/>
  <c r="AE632" i="2"/>
  <c r="AF632" i="2"/>
  <c r="AG632" i="2"/>
  <c r="AH632" i="2"/>
  <c r="AC606" i="2"/>
  <c r="AD606" i="2"/>
  <c r="AE606" i="2"/>
  <c r="AF606" i="2"/>
  <c r="AG606" i="2"/>
  <c r="AH606" i="2"/>
  <c r="AC236" i="2"/>
  <c r="AD236" i="2"/>
  <c r="AE236" i="2"/>
  <c r="AF236" i="2"/>
  <c r="AG236" i="2"/>
  <c r="AH236" i="2"/>
  <c r="AC78" i="2"/>
  <c r="AD78" i="2"/>
  <c r="AE78" i="2"/>
  <c r="AF78" i="2"/>
  <c r="AG78" i="2"/>
  <c r="AH78" i="2"/>
  <c r="AC313" i="2"/>
  <c r="AD313" i="2"/>
  <c r="AE313" i="2"/>
  <c r="AF313" i="2"/>
  <c r="AG313" i="2"/>
  <c r="AH313" i="2"/>
  <c r="AC507" i="2"/>
  <c r="AD507" i="2"/>
  <c r="AE507" i="2"/>
  <c r="AF507" i="2"/>
  <c r="AG507" i="2"/>
  <c r="AH507" i="2"/>
  <c r="AC6" i="2"/>
  <c r="AD6" i="2"/>
  <c r="AE6" i="2"/>
  <c r="AF6" i="2"/>
  <c r="AG6" i="2"/>
  <c r="AH6" i="2"/>
  <c r="AC12" i="2"/>
  <c r="AD12" i="2"/>
  <c r="AE12" i="2"/>
  <c r="AF12" i="2"/>
  <c r="AG12" i="2"/>
  <c r="AH12" i="2"/>
  <c r="AC290" i="2"/>
  <c r="AD290" i="2"/>
  <c r="AE290" i="2"/>
  <c r="AF290" i="2"/>
  <c r="AG290" i="2"/>
  <c r="AH290" i="2"/>
  <c r="AC44" i="2"/>
  <c r="AD44" i="2"/>
  <c r="AE44" i="2"/>
  <c r="AF44" i="2"/>
  <c r="AG44" i="2"/>
  <c r="AH44" i="2"/>
  <c r="AC132" i="2"/>
  <c r="AD132" i="2"/>
  <c r="AE132" i="2"/>
  <c r="AF132" i="2"/>
  <c r="AG132" i="2"/>
  <c r="AH132" i="2"/>
  <c r="AC298" i="2"/>
  <c r="AD298" i="2"/>
  <c r="AE298" i="2"/>
  <c r="AF298" i="2"/>
  <c r="AG298" i="2"/>
  <c r="AH298" i="2"/>
  <c r="AC179" i="2"/>
  <c r="AD179" i="2"/>
  <c r="AE179" i="2"/>
  <c r="AF179" i="2"/>
  <c r="AG179" i="2"/>
  <c r="AH179" i="2"/>
  <c r="AC10" i="2"/>
  <c r="AD10" i="2"/>
  <c r="AE10" i="2"/>
  <c r="AF10" i="2"/>
  <c r="AG10" i="2"/>
  <c r="AH10" i="2"/>
  <c r="AC133" i="2"/>
  <c r="AD133" i="2"/>
  <c r="AE133" i="2"/>
  <c r="AF133" i="2"/>
  <c r="AG133" i="2"/>
  <c r="AH133" i="2"/>
  <c r="AC212" i="2"/>
  <c r="AD212" i="2"/>
  <c r="AE212" i="2"/>
  <c r="AF212" i="2"/>
  <c r="AG212" i="2"/>
  <c r="AH212" i="2"/>
  <c r="AC130" i="2"/>
  <c r="AD130" i="2"/>
  <c r="AE130" i="2"/>
  <c r="AF130" i="2"/>
  <c r="AG130" i="2"/>
  <c r="AH130" i="2"/>
  <c r="AC308" i="2"/>
  <c r="AD308" i="2"/>
  <c r="AE308" i="2"/>
  <c r="AF308" i="2"/>
  <c r="AG308" i="2"/>
  <c r="AH308" i="2"/>
  <c r="AC627" i="2"/>
  <c r="AD627" i="2"/>
  <c r="AE627" i="2"/>
  <c r="AF627" i="2"/>
  <c r="AG627" i="2"/>
  <c r="AH627" i="2"/>
  <c r="AC280" i="2"/>
  <c r="J2" i="3" s="1"/>
  <c r="AD280" i="2"/>
  <c r="AE280" i="2"/>
  <c r="AF280" i="2"/>
  <c r="AG280" i="2"/>
  <c r="AH280" i="2"/>
  <c r="AC537" i="2"/>
  <c r="AD537" i="2"/>
  <c r="AE537" i="2"/>
  <c r="AF537" i="2"/>
  <c r="AG537" i="2"/>
  <c r="AH537" i="2"/>
  <c r="AC69" i="2"/>
  <c r="AD69" i="2"/>
  <c r="AE69" i="2"/>
  <c r="AF69" i="2"/>
  <c r="AG69" i="2"/>
  <c r="AH69" i="2"/>
  <c r="AC540" i="2"/>
  <c r="AD540" i="2"/>
  <c r="AE540" i="2"/>
  <c r="AF540" i="2"/>
  <c r="AG540" i="2"/>
  <c r="AH540" i="2"/>
  <c r="AC489" i="2"/>
  <c r="AD489" i="2"/>
  <c r="AE489" i="2"/>
  <c r="AF489" i="2"/>
  <c r="AG489" i="2"/>
  <c r="AH489" i="2"/>
  <c r="AC421" i="2"/>
  <c r="AD421" i="2"/>
  <c r="AE421" i="2"/>
  <c r="AF421" i="2"/>
  <c r="AG421" i="2"/>
  <c r="AH421" i="2"/>
  <c r="AC154" i="2"/>
  <c r="AD154" i="2"/>
  <c r="AE154" i="2"/>
  <c r="AF154" i="2"/>
  <c r="AG154" i="2"/>
  <c r="AH154" i="2"/>
  <c r="AC349" i="2"/>
  <c r="AD349" i="2"/>
  <c r="AE349" i="2"/>
  <c r="AF349" i="2"/>
  <c r="AG349" i="2"/>
  <c r="AH349" i="2"/>
  <c r="AC225" i="2"/>
  <c r="AD225" i="2"/>
  <c r="AE225" i="2"/>
  <c r="AF225" i="2"/>
  <c r="AG225" i="2"/>
  <c r="AH225" i="2"/>
  <c r="AC369" i="2"/>
  <c r="AD369" i="2"/>
  <c r="AE369" i="2"/>
  <c r="AF369" i="2"/>
  <c r="AG369" i="2"/>
  <c r="AH369" i="2"/>
  <c r="AC599" i="2"/>
  <c r="AD599" i="2"/>
  <c r="AE599" i="2"/>
  <c r="AF599" i="2"/>
  <c r="AG599" i="2"/>
  <c r="AH599" i="2"/>
  <c r="AC198" i="2"/>
  <c r="AD198" i="2"/>
  <c r="AE198" i="2"/>
  <c r="AF198" i="2"/>
  <c r="AG198" i="2"/>
  <c r="AH198" i="2"/>
  <c r="AC488" i="2"/>
  <c r="AD488" i="2"/>
  <c r="AE488" i="2"/>
  <c r="AF488" i="2"/>
  <c r="AG488" i="2"/>
  <c r="AH488" i="2"/>
  <c r="AC305" i="2"/>
  <c r="AD305" i="2"/>
  <c r="AE305" i="2"/>
  <c r="AF305" i="2"/>
  <c r="AG305" i="2"/>
  <c r="AH305" i="2"/>
  <c r="AC257" i="2"/>
  <c r="AD257" i="2"/>
  <c r="AE257" i="2"/>
  <c r="AF257" i="2"/>
  <c r="AG257" i="2"/>
  <c r="AH257" i="2"/>
  <c r="AC326" i="2"/>
  <c r="AD326" i="2"/>
  <c r="AE326" i="2"/>
  <c r="AF326" i="2"/>
  <c r="AG326" i="2"/>
  <c r="AH326" i="2"/>
  <c r="AC420" i="2"/>
  <c r="AD420" i="2"/>
  <c r="AE420" i="2"/>
  <c r="AF420" i="2"/>
  <c r="AG420" i="2"/>
  <c r="AH420" i="2"/>
  <c r="AC322" i="2"/>
  <c r="AD322" i="2"/>
  <c r="AE322" i="2"/>
  <c r="AF322" i="2"/>
  <c r="AG322" i="2"/>
  <c r="AH322" i="2"/>
  <c r="AC373" i="2"/>
  <c r="AD373" i="2"/>
  <c r="AE373" i="2"/>
  <c r="AF373" i="2"/>
  <c r="AG373" i="2"/>
  <c r="AH373" i="2"/>
  <c r="AC151" i="2"/>
  <c r="AD151" i="2"/>
  <c r="AE151" i="2"/>
  <c r="AF151" i="2"/>
  <c r="AG151" i="2"/>
  <c r="AH151" i="2"/>
  <c r="AC192" i="2"/>
  <c r="AD192" i="2"/>
  <c r="AE192" i="2"/>
  <c r="AF192" i="2"/>
  <c r="AG192" i="2"/>
  <c r="AH192" i="2"/>
  <c r="AC62" i="2"/>
  <c r="AD62" i="2"/>
  <c r="AE62" i="2"/>
  <c r="AF62" i="2"/>
  <c r="AG62" i="2"/>
  <c r="AH62" i="2"/>
  <c r="AC80" i="2"/>
  <c r="AD80" i="2"/>
  <c r="AE80" i="2"/>
  <c r="AF80" i="2"/>
  <c r="AG80" i="2"/>
  <c r="AH80" i="2"/>
  <c r="AC174" i="2"/>
  <c r="AD174" i="2"/>
  <c r="AE174" i="2"/>
  <c r="AF174" i="2"/>
  <c r="AG174" i="2"/>
  <c r="AH174" i="2"/>
  <c r="AC86" i="2"/>
  <c r="AD86" i="2"/>
  <c r="AE86" i="2"/>
  <c r="AF86" i="2"/>
  <c r="AG86" i="2"/>
  <c r="AH86" i="2"/>
  <c r="AC292" i="2"/>
  <c r="AD292" i="2"/>
  <c r="AE292" i="2"/>
  <c r="AF292" i="2"/>
  <c r="AG292" i="2"/>
  <c r="AH292" i="2"/>
  <c r="AC445" i="2"/>
  <c r="AD445" i="2"/>
  <c r="AE445" i="2"/>
  <c r="AF445" i="2"/>
  <c r="AG445" i="2"/>
  <c r="AH445" i="2"/>
  <c r="AC166" i="2"/>
  <c r="AD166" i="2"/>
  <c r="AE166" i="2"/>
  <c r="AF166" i="2"/>
  <c r="AG166" i="2"/>
  <c r="AH166" i="2"/>
  <c r="AC76" i="2"/>
  <c r="AD76" i="2"/>
  <c r="AE76" i="2"/>
  <c r="AF76" i="2"/>
  <c r="AG76" i="2"/>
  <c r="AH76" i="2"/>
  <c r="AC245" i="2"/>
  <c r="AD245" i="2"/>
  <c r="AE245" i="2"/>
  <c r="AF245" i="2"/>
  <c r="AG245" i="2"/>
  <c r="AH245" i="2"/>
  <c r="AC2" i="2"/>
  <c r="AD2" i="2"/>
  <c r="AE2" i="2"/>
  <c r="AF2" i="2"/>
  <c r="AG2" i="2"/>
  <c r="AH2" i="2"/>
  <c r="AC156" i="2"/>
  <c r="AD156" i="2"/>
  <c r="AE156" i="2"/>
  <c r="AF156" i="2"/>
  <c r="AG156" i="2"/>
  <c r="AH156" i="2"/>
  <c r="AC40" i="2"/>
  <c r="AD40" i="2"/>
  <c r="AE40" i="2"/>
  <c r="AF40" i="2"/>
  <c r="AG40" i="2"/>
  <c r="AH40" i="2"/>
  <c r="AC575" i="2"/>
  <c r="AD575" i="2"/>
  <c r="AE575" i="2"/>
  <c r="AF575" i="2"/>
  <c r="AG575" i="2"/>
  <c r="AH575" i="2"/>
  <c r="AC64" i="2"/>
  <c r="AD64" i="2"/>
  <c r="AE64" i="2"/>
  <c r="AF64" i="2"/>
  <c r="AG64" i="2"/>
  <c r="AH64" i="2"/>
  <c r="AC710" i="2"/>
  <c r="AD710" i="2"/>
  <c r="AE710" i="2"/>
  <c r="AF710" i="2"/>
  <c r="AG710" i="2"/>
  <c r="AH710" i="2"/>
  <c r="AC98" i="2"/>
  <c r="AD98" i="2"/>
  <c r="AE98" i="2"/>
  <c r="AF98" i="2"/>
  <c r="AG98" i="2"/>
  <c r="AH98" i="2"/>
  <c r="AC152" i="2"/>
  <c r="AD152" i="2"/>
  <c r="AE152" i="2"/>
  <c r="AF152" i="2"/>
  <c r="AG152" i="2"/>
  <c r="AH152" i="2"/>
  <c r="AC8" i="2"/>
  <c r="AD8" i="2"/>
  <c r="AE8" i="2"/>
  <c r="AF8" i="2"/>
  <c r="AG8" i="2"/>
  <c r="AH8" i="2"/>
  <c r="AC334" i="2"/>
  <c r="AD334" i="2"/>
  <c r="AE334" i="2"/>
  <c r="AF334" i="2"/>
  <c r="AG334" i="2"/>
  <c r="AH334" i="2"/>
  <c r="AC214" i="2"/>
  <c r="AD214" i="2"/>
  <c r="AE214" i="2"/>
  <c r="AF214" i="2"/>
  <c r="AG214" i="2"/>
  <c r="AH214" i="2"/>
  <c r="AC106" i="2"/>
  <c r="AD106" i="2"/>
  <c r="AE106" i="2"/>
  <c r="AF106" i="2"/>
  <c r="AG106" i="2"/>
  <c r="AH106" i="2"/>
  <c r="AC466" i="2"/>
  <c r="AD466" i="2"/>
  <c r="AE466" i="2"/>
  <c r="AF466" i="2"/>
  <c r="AG466" i="2"/>
  <c r="AH466" i="2"/>
  <c r="AC364" i="2"/>
  <c r="AD364" i="2"/>
  <c r="AE364" i="2"/>
  <c r="AF364" i="2"/>
  <c r="AG364" i="2"/>
  <c r="AH364" i="2"/>
  <c r="AC374" i="2"/>
  <c r="AD374" i="2"/>
  <c r="AE374" i="2"/>
  <c r="AF374" i="2"/>
  <c r="AG374" i="2"/>
  <c r="AH374" i="2"/>
  <c r="AC306" i="2"/>
  <c r="AD306" i="2"/>
  <c r="AE306" i="2"/>
  <c r="AF306" i="2"/>
  <c r="AG306" i="2"/>
  <c r="AH306" i="2"/>
  <c r="AC309" i="2"/>
  <c r="AD309" i="2"/>
  <c r="AE309" i="2"/>
  <c r="AF309" i="2"/>
  <c r="AG309" i="2"/>
  <c r="AH309" i="2"/>
  <c r="AC477" i="2"/>
  <c r="AD477" i="2"/>
  <c r="AE477" i="2"/>
  <c r="AF477" i="2"/>
  <c r="AG477" i="2"/>
  <c r="AH477" i="2"/>
  <c r="AC418" i="2"/>
  <c r="AD418" i="2"/>
  <c r="AE418" i="2"/>
  <c r="AF418" i="2"/>
  <c r="AG418" i="2"/>
  <c r="AH418" i="2"/>
  <c r="AC495" i="2"/>
  <c r="AD495" i="2"/>
  <c r="AE495" i="2"/>
  <c r="AF495" i="2"/>
  <c r="AG495" i="2"/>
  <c r="AH495" i="2"/>
  <c r="AC722" i="2"/>
  <c r="AD722" i="2"/>
  <c r="AE722" i="2"/>
  <c r="AF722" i="2"/>
  <c r="AG722" i="2"/>
  <c r="AH722" i="2"/>
  <c r="AC33" i="2"/>
  <c r="AD33" i="2"/>
  <c r="AE33" i="2"/>
  <c r="AF33" i="2"/>
  <c r="AG33" i="2"/>
  <c r="AH33" i="2"/>
  <c r="AC18" i="2"/>
  <c r="AD18" i="2"/>
  <c r="AE18" i="2"/>
  <c r="AF18" i="2"/>
  <c r="AG18" i="2"/>
  <c r="AH18" i="2"/>
  <c r="AC188" i="2"/>
  <c r="AD188" i="2"/>
  <c r="AE188" i="2"/>
  <c r="AF188" i="2"/>
  <c r="AG188" i="2"/>
  <c r="AH188" i="2"/>
  <c r="AC378" i="2"/>
  <c r="AD378" i="2"/>
  <c r="AE378" i="2"/>
  <c r="AF378" i="2"/>
  <c r="AG378" i="2"/>
  <c r="AH378" i="2"/>
  <c r="AC157" i="2"/>
  <c r="AD157" i="2"/>
  <c r="AE157" i="2"/>
  <c r="AF157" i="2"/>
  <c r="AG157" i="2"/>
  <c r="AH157" i="2"/>
  <c r="AC582" i="2"/>
  <c r="AD582" i="2"/>
  <c r="AE582" i="2"/>
  <c r="AF582" i="2"/>
  <c r="AG582" i="2"/>
  <c r="AH582" i="2"/>
  <c r="AC629" i="2"/>
  <c r="AD629" i="2"/>
  <c r="AE629" i="2"/>
  <c r="AF629" i="2"/>
  <c r="AG629" i="2"/>
  <c r="AH629" i="2"/>
  <c r="AC85" i="2"/>
  <c r="AD85" i="2"/>
  <c r="AE85" i="2"/>
  <c r="AF85" i="2"/>
  <c r="AG85" i="2"/>
  <c r="AH85" i="2"/>
  <c r="AC204" i="2"/>
  <c r="AD204" i="2"/>
  <c r="AE204" i="2"/>
  <c r="AF204" i="2"/>
  <c r="AG204" i="2"/>
  <c r="AH204" i="2"/>
  <c r="AC541" i="2"/>
  <c r="AD541" i="2"/>
  <c r="AE541" i="2"/>
  <c r="AF541" i="2"/>
  <c r="AG541" i="2"/>
  <c r="AH541" i="2"/>
  <c r="AC467" i="2"/>
  <c r="AD467" i="2"/>
  <c r="AE467" i="2"/>
  <c r="AF467" i="2"/>
  <c r="AG467" i="2"/>
  <c r="AH467" i="2"/>
  <c r="AC523" i="2"/>
  <c r="AD523" i="2"/>
  <c r="AE523" i="2"/>
  <c r="AF523" i="2"/>
  <c r="AG523" i="2"/>
  <c r="AH523" i="2"/>
  <c r="AC640" i="2"/>
  <c r="AD640" i="2"/>
  <c r="AE640" i="2"/>
  <c r="AF640" i="2"/>
  <c r="AG640" i="2"/>
  <c r="AH640" i="2"/>
  <c r="AC463" i="2"/>
  <c r="AD463" i="2"/>
  <c r="AE463" i="2"/>
  <c r="AF463" i="2"/>
  <c r="AG463" i="2"/>
  <c r="AH463" i="2"/>
  <c r="AC568" i="2"/>
  <c r="AD568" i="2"/>
  <c r="AE568" i="2"/>
  <c r="AF568" i="2"/>
  <c r="AG568" i="2"/>
  <c r="AH568" i="2"/>
  <c r="AC52" i="2"/>
  <c r="AD52" i="2"/>
  <c r="AE52" i="2"/>
  <c r="AF52" i="2"/>
  <c r="AG52" i="2"/>
  <c r="AH52" i="2"/>
  <c r="AC583" i="2"/>
  <c r="AD583" i="2"/>
  <c r="AE583" i="2"/>
  <c r="AF583" i="2"/>
  <c r="AG583" i="2"/>
  <c r="AH583" i="2"/>
  <c r="AC270" i="2"/>
  <c r="AD270" i="2"/>
  <c r="AE270" i="2"/>
  <c r="AF270" i="2"/>
  <c r="AG270" i="2"/>
  <c r="AH270" i="2"/>
  <c r="AC560" i="2"/>
  <c r="AD560" i="2"/>
  <c r="AE560" i="2"/>
  <c r="AF560" i="2"/>
  <c r="AG560" i="2"/>
  <c r="AH560" i="2"/>
  <c r="AC613" i="2"/>
  <c r="AD613" i="2"/>
  <c r="AE613" i="2"/>
  <c r="AF613" i="2"/>
  <c r="AG613" i="2"/>
  <c r="AH613" i="2"/>
  <c r="AC16" i="2"/>
  <c r="AD16" i="2"/>
  <c r="AE16" i="2"/>
  <c r="AF16" i="2"/>
  <c r="AG16" i="2"/>
  <c r="AH16" i="2"/>
  <c r="AC454" i="2"/>
  <c r="AD454" i="2"/>
  <c r="AE454" i="2"/>
  <c r="AF454" i="2"/>
  <c r="AG454" i="2"/>
  <c r="AH454" i="2"/>
  <c r="AC228" i="2"/>
  <c r="AD228" i="2"/>
  <c r="AE228" i="2"/>
  <c r="AF228" i="2"/>
  <c r="AG228" i="2"/>
  <c r="AH228" i="2"/>
  <c r="AC176" i="2"/>
  <c r="AD176" i="2"/>
  <c r="AE176" i="2"/>
  <c r="AF176" i="2"/>
  <c r="AG176" i="2"/>
  <c r="AH176" i="2"/>
  <c r="AC385" i="2"/>
  <c r="AD385" i="2"/>
  <c r="AE385" i="2"/>
  <c r="AF385" i="2"/>
  <c r="AG385" i="2"/>
  <c r="AH385" i="2"/>
  <c r="AC144" i="2"/>
  <c r="AD144" i="2"/>
  <c r="AE144" i="2"/>
  <c r="AF144" i="2"/>
  <c r="AG144" i="2"/>
  <c r="AH144" i="2"/>
  <c r="AC68" i="2"/>
  <c r="AD68" i="2"/>
  <c r="AE68" i="2"/>
  <c r="AF68" i="2"/>
  <c r="AG68" i="2"/>
  <c r="AH68" i="2"/>
  <c r="AC248" i="2"/>
  <c r="AD248" i="2"/>
  <c r="AE248" i="2"/>
  <c r="AF248" i="2"/>
  <c r="AG248" i="2"/>
  <c r="AH248" i="2"/>
  <c r="AC708" i="2"/>
  <c r="AD708" i="2"/>
  <c r="AE708" i="2"/>
  <c r="AF708" i="2"/>
  <c r="AG708" i="2"/>
  <c r="AH708" i="2"/>
  <c r="AC199" i="2"/>
  <c r="AD199" i="2"/>
  <c r="AE199" i="2"/>
  <c r="AF199" i="2"/>
  <c r="AG199" i="2"/>
  <c r="AH199" i="2"/>
  <c r="AC258" i="2"/>
  <c r="AD258" i="2"/>
  <c r="AE258" i="2"/>
  <c r="AF258" i="2"/>
  <c r="AG258" i="2"/>
  <c r="AH258" i="2"/>
  <c r="AC344" i="2"/>
  <c r="AD344" i="2"/>
  <c r="AE344" i="2"/>
  <c r="AF344" i="2"/>
  <c r="AG344" i="2"/>
  <c r="AH344" i="2"/>
  <c r="AC379" i="2"/>
  <c r="AD379" i="2"/>
  <c r="AE379" i="2"/>
  <c r="AF379" i="2"/>
  <c r="AG379" i="2"/>
  <c r="AH379" i="2"/>
  <c r="AC607" i="2"/>
  <c r="AD607" i="2"/>
  <c r="AE607" i="2"/>
  <c r="AF607" i="2"/>
  <c r="AG607" i="2"/>
  <c r="AH607" i="2"/>
  <c r="AC542" i="2"/>
  <c r="AD542" i="2"/>
  <c r="AE542" i="2"/>
  <c r="AF542" i="2"/>
  <c r="AG542" i="2"/>
  <c r="AH542" i="2"/>
  <c r="AC205" i="2"/>
  <c r="AD205" i="2"/>
  <c r="AE205" i="2"/>
  <c r="AF205" i="2"/>
  <c r="AG205" i="2"/>
  <c r="AH205" i="2"/>
  <c r="AC436" i="2"/>
  <c r="AD436" i="2"/>
  <c r="AE436" i="2"/>
  <c r="AF436" i="2"/>
  <c r="AG436" i="2"/>
  <c r="AH436" i="2"/>
  <c r="AC641" i="2"/>
  <c r="AD641" i="2"/>
  <c r="AE641" i="2"/>
  <c r="AF641" i="2"/>
  <c r="AG641" i="2"/>
  <c r="AH641" i="2"/>
  <c r="AC678" i="2"/>
  <c r="AD678" i="2"/>
  <c r="AE678" i="2"/>
  <c r="AF678" i="2"/>
  <c r="AG678" i="2"/>
  <c r="AH678" i="2"/>
  <c r="AC165" i="2"/>
  <c r="AD165" i="2"/>
  <c r="AE165" i="2"/>
  <c r="AF165" i="2"/>
  <c r="AG165" i="2"/>
  <c r="AH165" i="2"/>
  <c r="AC330" i="2"/>
  <c r="AD330" i="2"/>
  <c r="AE330" i="2"/>
  <c r="AF330" i="2"/>
  <c r="AG330" i="2"/>
  <c r="AH330" i="2"/>
  <c r="AC521" i="2"/>
  <c r="AD521" i="2"/>
  <c r="AE521" i="2"/>
  <c r="AF521" i="2"/>
  <c r="AG521" i="2"/>
  <c r="AH521" i="2"/>
  <c r="AC496" i="2"/>
  <c r="AD496" i="2"/>
  <c r="AE496" i="2"/>
  <c r="AF496" i="2"/>
  <c r="AG496" i="2"/>
  <c r="AH496" i="2"/>
  <c r="AC397" i="2"/>
  <c r="AD397" i="2"/>
  <c r="AE397" i="2"/>
  <c r="AF397" i="2"/>
  <c r="AG397" i="2"/>
  <c r="AH397" i="2"/>
  <c r="AC705" i="2"/>
  <c r="AD705" i="2"/>
  <c r="AE705" i="2"/>
  <c r="AF705" i="2"/>
  <c r="AG705" i="2"/>
  <c r="AH705" i="2"/>
  <c r="AC216" i="2"/>
  <c r="AD216" i="2"/>
  <c r="AE216" i="2"/>
  <c r="AF216" i="2"/>
  <c r="AG216" i="2"/>
  <c r="AH216" i="2"/>
  <c r="AC96" i="2"/>
  <c r="AD96" i="2"/>
  <c r="AE96" i="2"/>
  <c r="AF96" i="2"/>
  <c r="AG96" i="2"/>
  <c r="AH96" i="2"/>
  <c r="AC92" i="2"/>
  <c r="AD92" i="2"/>
  <c r="AE92" i="2"/>
  <c r="AF92" i="2"/>
  <c r="AG92" i="2"/>
  <c r="AH92" i="2"/>
  <c r="AC74" i="2"/>
  <c r="AD74" i="2"/>
  <c r="AE74" i="2"/>
  <c r="AF74" i="2"/>
  <c r="AG74" i="2"/>
  <c r="AH74" i="2"/>
  <c r="AC107" i="2"/>
  <c r="AD107" i="2"/>
  <c r="AE107" i="2"/>
  <c r="AF107" i="2"/>
  <c r="AG107" i="2"/>
  <c r="AH107" i="2"/>
  <c r="AC141" i="2"/>
  <c r="AD141" i="2"/>
  <c r="AE141" i="2"/>
  <c r="AF141" i="2"/>
  <c r="AG141" i="2"/>
  <c r="AH141" i="2"/>
  <c r="AC405" i="2"/>
  <c r="AD405" i="2"/>
  <c r="AE405" i="2"/>
  <c r="AF405" i="2"/>
  <c r="AG405" i="2"/>
  <c r="AH405" i="2"/>
  <c r="AC620" i="2"/>
  <c r="AD620" i="2"/>
  <c r="AE620" i="2"/>
  <c r="AF620" i="2"/>
  <c r="AG620" i="2"/>
  <c r="AH620" i="2"/>
  <c r="AC443" i="2"/>
  <c r="AD443" i="2"/>
  <c r="AE443" i="2"/>
  <c r="AF443" i="2"/>
  <c r="AG443" i="2"/>
  <c r="AH443" i="2"/>
  <c r="AC425" i="2"/>
  <c r="AD425" i="2"/>
  <c r="AE425" i="2"/>
  <c r="AF425" i="2"/>
  <c r="AG425" i="2"/>
  <c r="AH425" i="2"/>
  <c r="AC594" i="2"/>
  <c r="AD594" i="2"/>
  <c r="AE594" i="2"/>
  <c r="AF594" i="2"/>
  <c r="AG594" i="2"/>
  <c r="AH594" i="2"/>
  <c r="AC525" i="2"/>
  <c r="AD525" i="2"/>
  <c r="AE525" i="2"/>
  <c r="AF525" i="2"/>
  <c r="AG525" i="2"/>
  <c r="AH525" i="2"/>
  <c r="AC544" i="2"/>
  <c r="AD544" i="2"/>
  <c r="AE544" i="2"/>
  <c r="AF544" i="2"/>
  <c r="AG544" i="2"/>
  <c r="AH544" i="2"/>
  <c r="AC331" i="2"/>
  <c r="AD331" i="2"/>
  <c r="AE331" i="2"/>
  <c r="AF331" i="2"/>
  <c r="AG331" i="2"/>
  <c r="AH331" i="2"/>
  <c r="AC394" i="2"/>
  <c r="AD394" i="2"/>
  <c r="AE394" i="2"/>
  <c r="AF394" i="2"/>
  <c r="AG394" i="2"/>
  <c r="AH394" i="2"/>
  <c r="AC140" i="2"/>
  <c r="AD140" i="2"/>
  <c r="AE140" i="2"/>
  <c r="AF140" i="2"/>
  <c r="AG140" i="2"/>
  <c r="AH140" i="2"/>
  <c r="AC318" i="2"/>
  <c r="AD318" i="2"/>
  <c r="AE318" i="2"/>
  <c r="AF318" i="2"/>
  <c r="AG318" i="2"/>
  <c r="AH318" i="2"/>
  <c r="AC712" i="2"/>
  <c r="AD712" i="2"/>
  <c r="AE712" i="2"/>
  <c r="AF712" i="2"/>
  <c r="AG712" i="2"/>
  <c r="AH712" i="2"/>
  <c r="AC494" i="2"/>
  <c r="AD494" i="2"/>
  <c r="AE494" i="2"/>
  <c r="AF494" i="2"/>
  <c r="AG494" i="2"/>
  <c r="AH494" i="2"/>
  <c r="AC570" i="2"/>
  <c r="AD570" i="2"/>
  <c r="AE570" i="2"/>
  <c r="AF570" i="2"/>
  <c r="AG570" i="2"/>
  <c r="AH570" i="2"/>
  <c r="AC22" i="2"/>
  <c r="AD22" i="2"/>
  <c r="AE22" i="2"/>
  <c r="AF22" i="2"/>
  <c r="AG22" i="2"/>
  <c r="AH22" i="2"/>
  <c r="AC135" i="2"/>
  <c r="AD135" i="2"/>
  <c r="AE135" i="2"/>
  <c r="AF135" i="2"/>
  <c r="AG135" i="2"/>
  <c r="AH135" i="2"/>
  <c r="AC63" i="2"/>
  <c r="AD63" i="2"/>
  <c r="AE63" i="2"/>
  <c r="AF63" i="2"/>
  <c r="AG63" i="2"/>
  <c r="AH63" i="2"/>
  <c r="AC670" i="2"/>
  <c r="AD670" i="2"/>
  <c r="AE670" i="2"/>
  <c r="AF670" i="2"/>
  <c r="AG670" i="2"/>
  <c r="AH670" i="2"/>
  <c r="AC338" i="2"/>
  <c r="AD338" i="2"/>
  <c r="AE338" i="2"/>
  <c r="AF338" i="2"/>
  <c r="AG338" i="2"/>
  <c r="AH338" i="2"/>
  <c r="AC34" i="2"/>
  <c r="AD34" i="2"/>
  <c r="AE34" i="2"/>
  <c r="AF34" i="2"/>
  <c r="AG34" i="2"/>
  <c r="AH34" i="2"/>
  <c r="AC504" i="2"/>
  <c r="AD504" i="2"/>
  <c r="AE504" i="2"/>
  <c r="AF504" i="2"/>
  <c r="AG504" i="2"/>
  <c r="AH504" i="2"/>
  <c r="AC380" i="2"/>
  <c r="AD380" i="2"/>
  <c r="AE380" i="2"/>
  <c r="AF380" i="2"/>
  <c r="AG380" i="2"/>
  <c r="AH380" i="2"/>
  <c r="AC254" i="2"/>
  <c r="AD254" i="2"/>
  <c r="AE254" i="2"/>
  <c r="AF254" i="2"/>
  <c r="AG254" i="2"/>
  <c r="AH254" i="2"/>
  <c r="AC296" i="2"/>
  <c r="AD296" i="2"/>
  <c r="AE296" i="2"/>
  <c r="AF296" i="2"/>
  <c r="AG296" i="2"/>
  <c r="AH296" i="2"/>
  <c r="AC534" i="2"/>
  <c r="AD534" i="2"/>
  <c r="AE534" i="2"/>
  <c r="AF534" i="2"/>
  <c r="AG534" i="2"/>
  <c r="AH534" i="2"/>
  <c r="AC522" i="2"/>
  <c r="AD522" i="2"/>
  <c r="AE522" i="2"/>
  <c r="AF522" i="2"/>
  <c r="AG522" i="2"/>
  <c r="AH522" i="2"/>
  <c r="AC203" i="2"/>
  <c r="AD203" i="2"/>
  <c r="AE203" i="2"/>
  <c r="AF203" i="2"/>
  <c r="AG203" i="2"/>
  <c r="AH203" i="2"/>
  <c r="AC67" i="2"/>
  <c r="AD67" i="2"/>
  <c r="AE67" i="2"/>
  <c r="AF67" i="2"/>
  <c r="AG67" i="2"/>
  <c r="AH67" i="2"/>
  <c r="AC368" i="2"/>
  <c r="AD368" i="2"/>
  <c r="AE368" i="2"/>
  <c r="AF368" i="2"/>
  <c r="AG368" i="2"/>
  <c r="AH368" i="2"/>
  <c r="AC189" i="2"/>
  <c r="AD189" i="2"/>
  <c r="AE189" i="2"/>
  <c r="AF189" i="2"/>
  <c r="AG189" i="2"/>
  <c r="AH189" i="2"/>
  <c r="AC186" i="2"/>
  <c r="AD186" i="2"/>
  <c r="AE186" i="2"/>
  <c r="AF186" i="2"/>
  <c r="AG186" i="2"/>
  <c r="AH186" i="2"/>
  <c r="AC351" i="2"/>
  <c r="AD351" i="2"/>
  <c r="AE351" i="2"/>
  <c r="AF351" i="2"/>
  <c r="AG351" i="2"/>
  <c r="AH351" i="2"/>
  <c r="AC131" i="2"/>
  <c r="AD131" i="2"/>
  <c r="AE131" i="2"/>
  <c r="AF131" i="2"/>
  <c r="AG131" i="2"/>
  <c r="AH131" i="2"/>
  <c r="AC15" i="2"/>
  <c r="AD15" i="2"/>
  <c r="AE15" i="2"/>
  <c r="AF15" i="2"/>
  <c r="AG15" i="2"/>
  <c r="AH15" i="2"/>
  <c r="AC719" i="2"/>
  <c r="AD719" i="2"/>
  <c r="AE719" i="2"/>
  <c r="AF719" i="2"/>
  <c r="AG719" i="2"/>
  <c r="AH719" i="2"/>
  <c r="AC514" i="2"/>
  <c r="AD514" i="2"/>
  <c r="AE514" i="2"/>
  <c r="AF514" i="2"/>
  <c r="AG514" i="2"/>
  <c r="AH514" i="2"/>
  <c r="AC524" i="2"/>
  <c r="AD524" i="2"/>
  <c r="AE524" i="2"/>
  <c r="AF524" i="2"/>
  <c r="AG524" i="2"/>
  <c r="AH524" i="2"/>
  <c r="AC317" i="2"/>
  <c r="AD317" i="2"/>
  <c r="AE317" i="2"/>
  <c r="AF317" i="2"/>
  <c r="AG317" i="2"/>
  <c r="AH317" i="2"/>
  <c r="AC371" i="2"/>
  <c r="AD371" i="2"/>
  <c r="AE371" i="2"/>
  <c r="AF371" i="2"/>
  <c r="AG371" i="2"/>
  <c r="AH371" i="2"/>
  <c r="AC484" i="2"/>
  <c r="AD484" i="2"/>
  <c r="AE484" i="2"/>
  <c r="AF484" i="2"/>
  <c r="AG484" i="2"/>
  <c r="AH484" i="2"/>
  <c r="AC9" i="2"/>
  <c r="AD9" i="2"/>
  <c r="AE9" i="2"/>
  <c r="AF9" i="2"/>
  <c r="AG9" i="2"/>
  <c r="AH9" i="2"/>
  <c r="AC639" i="2"/>
  <c r="AD639" i="2"/>
  <c r="AE639" i="2"/>
  <c r="AF639" i="2"/>
  <c r="AG639" i="2"/>
  <c r="AH639" i="2"/>
  <c r="AC730" i="2"/>
  <c r="AD730" i="2"/>
  <c r="AE730" i="2"/>
  <c r="AF730" i="2"/>
  <c r="AG730" i="2"/>
  <c r="AH730" i="2"/>
  <c r="AC399" i="2"/>
  <c r="AD399" i="2"/>
  <c r="AE399" i="2"/>
  <c r="AF399" i="2"/>
  <c r="AG399" i="2"/>
  <c r="AH399" i="2"/>
  <c r="AC400" i="2"/>
  <c r="AD400" i="2"/>
  <c r="AE400" i="2"/>
  <c r="AF400" i="2"/>
  <c r="AG400" i="2"/>
  <c r="AH400" i="2"/>
  <c r="AC526" i="2"/>
  <c r="AD526" i="2"/>
  <c r="AE526" i="2"/>
  <c r="AF526" i="2"/>
  <c r="AG526" i="2"/>
  <c r="AH526" i="2"/>
  <c r="AC94" i="2"/>
  <c r="AD94" i="2"/>
  <c r="AE94" i="2"/>
  <c r="AF94" i="2"/>
  <c r="AG94" i="2"/>
  <c r="AH94" i="2"/>
  <c r="AC105" i="2"/>
  <c r="AD105" i="2"/>
  <c r="AE105" i="2"/>
  <c r="AF105" i="2"/>
  <c r="AG105" i="2"/>
  <c r="AH105" i="2"/>
  <c r="AC480" i="2"/>
  <c r="AD480" i="2"/>
  <c r="AE480" i="2"/>
  <c r="AF480" i="2"/>
  <c r="AG480" i="2"/>
  <c r="AH480" i="2"/>
  <c r="AC384" i="2"/>
  <c r="AD384" i="2"/>
  <c r="AE384" i="2"/>
  <c r="AF384" i="2"/>
  <c r="AG384" i="2"/>
  <c r="AH384" i="2"/>
  <c r="AC29" i="2"/>
  <c r="AD29" i="2"/>
  <c r="AE29" i="2"/>
  <c r="AF29" i="2"/>
  <c r="AG29" i="2"/>
  <c r="AH29" i="2"/>
  <c r="AC5" i="2"/>
  <c r="AD5" i="2"/>
  <c r="AE5" i="2"/>
  <c r="AF5" i="2"/>
  <c r="AG5" i="2"/>
  <c r="AH5" i="2"/>
  <c r="AC390" i="2"/>
  <c r="AD390" i="2"/>
  <c r="AE390" i="2"/>
  <c r="AF390" i="2"/>
  <c r="AG390" i="2"/>
  <c r="AH390" i="2"/>
  <c r="AC476" i="2"/>
  <c r="AD476" i="2"/>
  <c r="AE476" i="2"/>
  <c r="AF476" i="2"/>
  <c r="AG476" i="2"/>
  <c r="AH476" i="2"/>
  <c r="AC707" i="2"/>
  <c r="AD707" i="2"/>
  <c r="AE707" i="2"/>
  <c r="AF707" i="2"/>
  <c r="AG707" i="2"/>
  <c r="AH707" i="2"/>
  <c r="AC201" i="2"/>
  <c r="AD201" i="2"/>
  <c r="AE201" i="2"/>
  <c r="AF201" i="2"/>
  <c r="AG201" i="2"/>
  <c r="AH201" i="2"/>
  <c r="AC422" i="2"/>
  <c r="AD422" i="2"/>
  <c r="AE422" i="2"/>
  <c r="AF422" i="2"/>
  <c r="AG422" i="2"/>
  <c r="AH422" i="2"/>
  <c r="AC416" i="2"/>
  <c r="AD416" i="2"/>
  <c r="AE416" i="2"/>
  <c r="AF416" i="2"/>
  <c r="AG416" i="2"/>
  <c r="AH416" i="2"/>
  <c r="AC589" i="2"/>
  <c r="AD589" i="2"/>
  <c r="AE589" i="2"/>
  <c r="AF589" i="2"/>
  <c r="AG589" i="2"/>
  <c r="AH589" i="2"/>
  <c r="AC183" i="2"/>
  <c r="AD183" i="2"/>
  <c r="AE183" i="2"/>
  <c r="AF183" i="2"/>
  <c r="AG183" i="2"/>
  <c r="AH183" i="2"/>
  <c r="AC119" i="2"/>
  <c r="AD119" i="2"/>
  <c r="AE119" i="2"/>
  <c r="AF119" i="2"/>
  <c r="AG119" i="2"/>
  <c r="AH119" i="2"/>
  <c r="AC215" i="2"/>
  <c r="AD215" i="2"/>
  <c r="AE215" i="2"/>
  <c r="AF215" i="2"/>
  <c r="AG215" i="2"/>
  <c r="AH215" i="2"/>
  <c r="AC482" i="2"/>
  <c r="AD482" i="2"/>
  <c r="AE482" i="2"/>
  <c r="AF482" i="2"/>
  <c r="AG482" i="2"/>
  <c r="AH482" i="2"/>
  <c r="AC410" i="2"/>
  <c r="AD410" i="2"/>
  <c r="AE410" i="2"/>
  <c r="AF410" i="2"/>
  <c r="AG410" i="2"/>
  <c r="AH410" i="2"/>
  <c r="AC353" i="2"/>
  <c r="AD353" i="2"/>
  <c r="AE353" i="2"/>
  <c r="AF353" i="2"/>
  <c r="AG353" i="2"/>
  <c r="AH353" i="2"/>
  <c r="AC517" i="2"/>
  <c r="AD517" i="2"/>
  <c r="AE517" i="2"/>
  <c r="AF517" i="2"/>
  <c r="AG517" i="2"/>
  <c r="AH517" i="2"/>
  <c r="AC458" i="2"/>
  <c r="AD458" i="2"/>
  <c r="AE458" i="2"/>
  <c r="AF458" i="2"/>
  <c r="AG458" i="2"/>
  <c r="AH458" i="2"/>
  <c r="AC241" i="2"/>
  <c r="AD241" i="2"/>
  <c r="AE241" i="2"/>
  <c r="AF241" i="2"/>
  <c r="AG241" i="2"/>
  <c r="AH241" i="2"/>
  <c r="AC694" i="2"/>
  <c r="AD694" i="2"/>
  <c r="AE694" i="2"/>
  <c r="AF694" i="2"/>
  <c r="AG694" i="2"/>
  <c r="AH694" i="2"/>
  <c r="AC571" i="2"/>
  <c r="AD571" i="2"/>
  <c r="AE571" i="2"/>
  <c r="AF571" i="2"/>
  <c r="AG571" i="2"/>
  <c r="AH571" i="2"/>
  <c r="AC518" i="2"/>
  <c r="AD518" i="2"/>
  <c r="AE518" i="2"/>
  <c r="AF518" i="2"/>
  <c r="AG518" i="2"/>
  <c r="AH518" i="2"/>
  <c r="AC256" i="2"/>
  <c r="AD256" i="2"/>
  <c r="AE256" i="2"/>
  <c r="AF256" i="2"/>
  <c r="AG256" i="2"/>
  <c r="AH256" i="2"/>
  <c r="AC609" i="2"/>
  <c r="AD609" i="2"/>
  <c r="AE609" i="2"/>
  <c r="AF609" i="2"/>
  <c r="AG609" i="2"/>
  <c r="AH609" i="2"/>
  <c r="AC506" i="2"/>
  <c r="AD506" i="2"/>
  <c r="AE506" i="2"/>
  <c r="AF506" i="2"/>
  <c r="AG506" i="2"/>
  <c r="AH506" i="2"/>
  <c r="AC50" i="2"/>
  <c r="AD50" i="2"/>
  <c r="AE50" i="2"/>
  <c r="AF50" i="2"/>
  <c r="AG50" i="2"/>
  <c r="AH50" i="2"/>
  <c r="AC118" i="2"/>
  <c r="AD118" i="2"/>
  <c r="AE118" i="2"/>
  <c r="AF118" i="2"/>
  <c r="AG118" i="2"/>
  <c r="AH118" i="2"/>
  <c r="AC100" i="2"/>
  <c r="AD100" i="2"/>
  <c r="AE100" i="2"/>
  <c r="AF100" i="2"/>
  <c r="AG100" i="2"/>
  <c r="AH100" i="2"/>
  <c r="AC158" i="2"/>
  <c r="AD158" i="2"/>
  <c r="AE158" i="2"/>
  <c r="AF158" i="2"/>
  <c r="AG158" i="2"/>
  <c r="AH158" i="2"/>
  <c r="AC116" i="2"/>
  <c r="AD116" i="2"/>
  <c r="AE116" i="2"/>
  <c r="AF116" i="2"/>
  <c r="AG116" i="2"/>
  <c r="AH116" i="2"/>
  <c r="AC548" i="2"/>
  <c r="AD548" i="2"/>
  <c r="AE548" i="2"/>
  <c r="AF548" i="2"/>
  <c r="AG548" i="2"/>
  <c r="AH548" i="2"/>
  <c r="AC90" i="2"/>
  <c r="AD90" i="2"/>
  <c r="AE90" i="2"/>
  <c r="AF90" i="2"/>
  <c r="AG90" i="2"/>
  <c r="AH90" i="2"/>
  <c r="AC13" i="2"/>
  <c r="AD13" i="2"/>
  <c r="AE13" i="2"/>
  <c r="AF13" i="2"/>
  <c r="AG13" i="2"/>
  <c r="AH13" i="2"/>
  <c r="AC251" i="2"/>
  <c r="AD251" i="2"/>
  <c r="AE251" i="2"/>
  <c r="AF251" i="2"/>
  <c r="AG251" i="2"/>
  <c r="AH251" i="2"/>
  <c r="AC728" i="2"/>
  <c r="AD728" i="2"/>
  <c r="AE728" i="2"/>
  <c r="AF728" i="2"/>
  <c r="AG728" i="2"/>
  <c r="AH728" i="2"/>
  <c r="AC362" i="2"/>
  <c r="AD362" i="2"/>
  <c r="AE362" i="2"/>
  <c r="AF362" i="2"/>
  <c r="AG362" i="2"/>
  <c r="AH362" i="2"/>
  <c r="AC474" i="2"/>
  <c r="AD474" i="2"/>
  <c r="AE474" i="2"/>
  <c r="AF474" i="2"/>
  <c r="AG474" i="2"/>
  <c r="AH474" i="2"/>
  <c r="AC45" i="2"/>
  <c r="AD45" i="2"/>
  <c r="AE45" i="2"/>
  <c r="AF45" i="2"/>
  <c r="AG45" i="2"/>
  <c r="AH45" i="2"/>
  <c r="AC304" i="2"/>
  <c r="AD304" i="2"/>
  <c r="AE304" i="2"/>
  <c r="AF304" i="2"/>
  <c r="AG304" i="2"/>
  <c r="AH304" i="2"/>
  <c r="AC95" i="2"/>
  <c r="AD95" i="2"/>
  <c r="AE95" i="2"/>
  <c r="AF95" i="2"/>
  <c r="AG95" i="2"/>
  <c r="AH95" i="2"/>
  <c r="AC601" i="2"/>
  <c r="AD601" i="2"/>
  <c r="AE601" i="2"/>
  <c r="AF601" i="2"/>
  <c r="AG601" i="2"/>
  <c r="AH601" i="2"/>
  <c r="AC303" i="2"/>
  <c r="AD303" i="2"/>
  <c r="AE303" i="2"/>
  <c r="AF303" i="2"/>
  <c r="AG303" i="2"/>
  <c r="AH303" i="2"/>
  <c r="AC71" i="2"/>
  <c r="AD71" i="2"/>
  <c r="AE71" i="2"/>
  <c r="AF71" i="2"/>
  <c r="AG71" i="2"/>
  <c r="AH71" i="2"/>
  <c r="AC297" i="2"/>
  <c r="AD297" i="2"/>
  <c r="AE297" i="2"/>
  <c r="AF297" i="2"/>
  <c r="AG297" i="2"/>
  <c r="AH297" i="2"/>
  <c r="AC662" i="2"/>
  <c r="AD662" i="2"/>
  <c r="AE662" i="2"/>
  <c r="AF662" i="2"/>
  <c r="AG662" i="2"/>
  <c r="AH662" i="2"/>
  <c r="AC237" i="2"/>
  <c r="AD237" i="2"/>
  <c r="AE237" i="2"/>
  <c r="AF237" i="2"/>
  <c r="AG237" i="2"/>
  <c r="AH237" i="2"/>
  <c r="AC66" i="2"/>
  <c r="AD66" i="2"/>
  <c r="AE66" i="2"/>
  <c r="AF66" i="2"/>
  <c r="AG66" i="2"/>
  <c r="AH66" i="2"/>
  <c r="AC47" i="2"/>
  <c r="AD47" i="2"/>
  <c r="AE47" i="2"/>
  <c r="AF47" i="2"/>
  <c r="AG47" i="2"/>
  <c r="AH47" i="2"/>
  <c r="AC556" i="2"/>
  <c r="AD556" i="2"/>
  <c r="AE556" i="2"/>
  <c r="AF556" i="2"/>
  <c r="AG556" i="2"/>
  <c r="AH556" i="2"/>
  <c r="AC666" i="2"/>
  <c r="AD666" i="2"/>
  <c r="AE666" i="2"/>
  <c r="AF666" i="2"/>
  <c r="AG666" i="2"/>
  <c r="AH666" i="2"/>
  <c r="AC145" i="2"/>
  <c r="AD145" i="2"/>
  <c r="AE145" i="2"/>
  <c r="AF145" i="2"/>
  <c r="AG145" i="2"/>
  <c r="AH145" i="2"/>
  <c r="AC628" i="2"/>
  <c r="AD628" i="2"/>
  <c r="AE628" i="2"/>
  <c r="AF628" i="2"/>
  <c r="AG628" i="2"/>
  <c r="AH628" i="2"/>
  <c r="AC529" i="2"/>
  <c r="AD529" i="2"/>
  <c r="AE529" i="2"/>
  <c r="AF529" i="2"/>
  <c r="AG529" i="2"/>
  <c r="AH529" i="2"/>
  <c r="AC623" i="2"/>
  <c r="AD623" i="2"/>
  <c r="AE623" i="2"/>
  <c r="AF623" i="2"/>
  <c r="AG623" i="2"/>
  <c r="AH623" i="2"/>
  <c r="AC614" i="2"/>
  <c r="AD614" i="2"/>
  <c r="AE614" i="2"/>
  <c r="AF614" i="2"/>
  <c r="AG614" i="2"/>
  <c r="AH614" i="2"/>
  <c r="AC558" i="2"/>
  <c r="AD558" i="2"/>
  <c r="AE558" i="2"/>
  <c r="AF558" i="2"/>
  <c r="AG558" i="2"/>
  <c r="AH558" i="2"/>
  <c r="AC252" i="2"/>
  <c r="AD252" i="2"/>
  <c r="AE252" i="2"/>
  <c r="AF252" i="2"/>
  <c r="AG252" i="2"/>
  <c r="AH252" i="2"/>
  <c r="AC181" i="2"/>
  <c r="AD181" i="2"/>
  <c r="AE181" i="2"/>
  <c r="AF181" i="2"/>
  <c r="AG181" i="2"/>
  <c r="AH181" i="2"/>
  <c r="AC395" i="2"/>
  <c r="AD395" i="2"/>
  <c r="AE395" i="2"/>
  <c r="AF395" i="2"/>
  <c r="AG395" i="2"/>
  <c r="AH395" i="2"/>
  <c r="AC439" i="2"/>
  <c r="AD439" i="2"/>
  <c r="AE439" i="2"/>
  <c r="AF439" i="2"/>
  <c r="AG439" i="2"/>
  <c r="AH439" i="2"/>
  <c r="AC79" i="2"/>
  <c r="AD79" i="2"/>
  <c r="AE79" i="2"/>
  <c r="AF79" i="2"/>
  <c r="AG79" i="2"/>
  <c r="AH79" i="2"/>
  <c r="AC126" i="2"/>
  <c r="AD126" i="2"/>
  <c r="AE126" i="2"/>
  <c r="AF126" i="2"/>
  <c r="AG126" i="2"/>
  <c r="AH126" i="2"/>
  <c r="AC213" i="2"/>
  <c r="AD213" i="2"/>
  <c r="AE213" i="2"/>
  <c r="AF213" i="2"/>
  <c r="AG213" i="2"/>
  <c r="AH213" i="2"/>
  <c r="AC453" i="2"/>
  <c r="AD453" i="2"/>
  <c r="AE453" i="2"/>
  <c r="AF453" i="2"/>
  <c r="AG453" i="2"/>
  <c r="AH453" i="2"/>
  <c r="AC429" i="2"/>
  <c r="AD429" i="2"/>
  <c r="AE429" i="2"/>
  <c r="AF429" i="2"/>
  <c r="AG429" i="2"/>
  <c r="AH429" i="2"/>
  <c r="AC464" i="2"/>
  <c r="AD464" i="2"/>
  <c r="AE464" i="2"/>
  <c r="AF464" i="2"/>
  <c r="AG464" i="2"/>
  <c r="AH464" i="2"/>
  <c r="AC143" i="2"/>
  <c r="AD143" i="2"/>
  <c r="AE143" i="2"/>
  <c r="AF143" i="2"/>
  <c r="AG143" i="2"/>
  <c r="AH143" i="2"/>
  <c r="AC227" i="2"/>
  <c r="AD227" i="2"/>
  <c r="AE227" i="2"/>
  <c r="AF227" i="2"/>
  <c r="AG227" i="2"/>
  <c r="AH227" i="2"/>
  <c r="AC177" i="2"/>
  <c r="AD177" i="2"/>
  <c r="AE177" i="2"/>
  <c r="AF177" i="2"/>
  <c r="AG177" i="2"/>
  <c r="AH177" i="2"/>
  <c r="AC281" i="2"/>
  <c r="AD281" i="2"/>
  <c r="AE281" i="2"/>
  <c r="AF281" i="2"/>
  <c r="AG281" i="2"/>
  <c r="AH281" i="2"/>
  <c r="AC24" i="2"/>
  <c r="AD24" i="2"/>
  <c r="AE24" i="2"/>
  <c r="AF24" i="2"/>
  <c r="AG24" i="2"/>
  <c r="AH24" i="2"/>
  <c r="AC702" i="2"/>
  <c r="AD702" i="2"/>
  <c r="AE702" i="2"/>
  <c r="AF702" i="2"/>
  <c r="AG702" i="2"/>
  <c r="AH702" i="2"/>
  <c r="AC26" i="2"/>
  <c r="AD26" i="2"/>
  <c r="AE26" i="2"/>
  <c r="AF26" i="2"/>
  <c r="AG26" i="2"/>
  <c r="AH26" i="2"/>
  <c r="AC462" i="2"/>
  <c r="AD462" i="2"/>
  <c r="AE462" i="2"/>
  <c r="AF462" i="2"/>
  <c r="AG462" i="2"/>
  <c r="AH462" i="2"/>
  <c r="AC23" i="2"/>
  <c r="AD23" i="2"/>
  <c r="AE23" i="2"/>
  <c r="AF23" i="2"/>
  <c r="AG23" i="2"/>
  <c r="AH23" i="2"/>
  <c r="AC398" i="2"/>
  <c r="AD398" i="2"/>
  <c r="AE398" i="2"/>
  <c r="AF398" i="2"/>
  <c r="AG398" i="2"/>
  <c r="AH398" i="2"/>
  <c r="AC478" i="2"/>
  <c r="AD478" i="2"/>
  <c r="AE478" i="2"/>
  <c r="AF478" i="2"/>
  <c r="AG478" i="2"/>
  <c r="AH478" i="2"/>
  <c r="AC557" i="2"/>
  <c r="AD557" i="2"/>
  <c r="AE557" i="2"/>
  <c r="AF557" i="2"/>
  <c r="AG557" i="2"/>
  <c r="AH557" i="2"/>
  <c r="AC535" i="2"/>
  <c r="AD535" i="2"/>
  <c r="AE535" i="2"/>
  <c r="AF535" i="2"/>
  <c r="AG535" i="2"/>
  <c r="AH535" i="2"/>
  <c r="AC729" i="2"/>
  <c r="AD729" i="2"/>
  <c r="AE729" i="2"/>
  <c r="AF729" i="2"/>
  <c r="AG729" i="2"/>
  <c r="AH729" i="2"/>
  <c r="AC355" i="2"/>
  <c r="AD355" i="2"/>
  <c r="AE355" i="2"/>
  <c r="AF355" i="2"/>
  <c r="AG355" i="2"/>
  <c r="AH355" i="2"/>
  <c r="AC117" i="2"/>
  <c r="AD117" i="2"/>
  <c r="AE117" i="2"/>
  <c r="AF117" i="2"/>
  <c r="AG117" i="2"/>
  <c r="AH117" i="2"/>
  <c r="AC59" i="2"/>
  <c r="AD59" i="2"/>
  <c r="AE59" i="2"/>
  <c r="AF59" i="2"/>
  <c r="AG59" i="2"/>
  <c r="AH59" i="2"/>
  <c r="AC274" i="2"/>
  <c r="AD274" i="2"/>
  <c r="AE274" i="2"/>
  <c r="AF274" i="2"/>
  <c r="AG274" i="2"/>
  <c r="AH274" i="2"/>
  <c r="AC648" i="2"/>
  <c r="AD648" i="2"/>
  <c r="AE648" i="2"/>
  <c r="AF648" i="2"/>
  <c r="AG648" i="2"/>
  <c r="AH648" i="2"/>
  <c r="AC167" i="2"/>
  <c r="AD167" i="2"/>
  <c r="AE167" i="2"/>
  <c r="AF167" i="2"/>
  <c r="AG167" i="2"/>
  <c r="AH167" i="2"/>
  <c r="AC668" i="2"/>
  <c r="AD668" i="2"/>
  <c r="AE668" i="2"/>
  <c r="AF668" i="2"/>
  <c r="AG668" i="2"/>
  <c r="AH668" i="2"/>
  <c r="AC576" i="2"/>
  <c r="AD576" i="2"/>
  <c r="AE576" i="2"/>
  <c r="AF576" i="2"/>
  <c r="AG576" i="2"/>
  <c r="AH576" i="2"/>
  <c r="AC360" i="2"/>
  <c r="AD360" i="2"/>
  <c r="AE360" i="2"/>
  <c r="AF360" i="2"/>
  <c r="AG360" i="2"/>
  <c r="AH360" i="2"/>
  <c r="AC383" i="2"/>
  <c r="AD383" i="2"/>
  <c r="AE383" i="2"/>
  <c r="AF383" i="2"/>
  <c r="AG383" i="2"/>
  <c r="AH383" i="2"/>
  <c r="AC211" i="2"/>
  <c r="AD211" i="2"/>
  <c r="AE211" i="2"/>
  <c r="AF211" i="2"/>
  <c r="AG211" i="2"/>
  <c r="AH211" i="2"/>
  <c r="AC277" i="2"/>
  <c r="AD277" i="2"/>
  <c r="AE277" i="2"/>
  <c r="AF277" i="2"/>
  <c r="AG277" i="2"/>
  <c r="AH277" i="2"/>
  <c r="AC230" i="2"/>
  <c r="AD230" i="2"/>
  <c r="AE230" i="2"/>
  <c r="AF230" i="2"/>
  <c r="AG230" i="2"/>
  <c r="AH230" i="2"/>
  <c r="AC70" i="2"/>
  <c r="AD70" i="2"/>
  <c r="AE70" i="2"/>
  <c r="AF70" i="2"/>
  <c r="AG70" i="2"/>
  <c r="AH70" i="2"/>
  <c r="AC46" i="2"/>
  <c r="AD46" i="2"/>
  <c r="AE46" i="2"/>
  <c r="AF46" i="2"/>
  <c r="AG46" i="2"/>
  <c r="AH46" i="2"/>
  <c r="AC350" i="2"/>
  <c r="AD350" i="2"/>
  <c r="AE350" i="2"/>
  <c r="AF350" i="2"/>
  <c r="AG350" i="2"/>
  <c r="AH350" i="2"/>
  <c r="AC455" i="2"/>
  <c r="AD455" i="2"/>
  <c r="AE455" i="2"/>
  <c r="AF455" i="2"/>
  <c r="AG455" i="2"/>
  <c r="AH455" i="2"/>
  <c r="AC30" i="2"/>
  <c r="AD30" i="2"/>
  <c r="AE30" i="2"/>
  <c r="AF30" i="2"/>
  <c r="AG30" i="2"/>
  <c r="AH30" i="2"/>
  <c r="AC653" i="2"/>
  <c r="AD653" i="2"/>
  <c r="AE653" i="2"/>
  <c r="AF653" i="2"/>
  <c r="AG653" i="2"/>
  <c r="AH653" i="2"/>
  <c r="AC233" i="2"/>
  <c r="AD233" i="2"/>
  <c r="AE233" i="2"/>
  <c r="AF233" i="2"/>
  <c r="AG233" i="2"/>
  <c r="AH233" i="2"/>
  <c r="AC51" i="2"/>
  <c r="AD51" i="2"/>
  <c r="AE51" i="2"/>
  <c r="AF51" i="2"/>
  <c r="AG51" i="2"/>
  <c r="AH51" i="2"/>
  <c r="AC300" i="2"/>
  <c r="AD300" i="2"/>
  <c r="AE300" i="2"/>
  <c r="AF300" i="2"/>
  <c r="AG300" i="2"/>
  <c r="AH300" i="2"/>
  <c r="AC528" i="2"/>
  <c r="AD528" i="2"/>
  <c r="AE528" i="2"/>
  <c r="AF528" i="2"/>
  <c r="AG528" i="2"/>
  <c r="AH528" i="2"/>
  <c r="AC284" i="2"/>
  <c r="AD284" i="2"/>
  <c r="AE284" i="2"/>
  <c r="AF284" i="2"/>
  <c r="AG284" i="2"/>
  <c r="AH284" i="2"/>
  <c r="AC387" i="2"/>
  <c r="AD387" i="2"/>
  <c r="AE387" i="2"/>
  <c r="AF387" i="2"/>
  <c r="AG387" i="2"/>
  <c r="AH387" i="2"/>
  <c r="AC48" i="2"/>
  <c r="AD48" i="2"/>
  <c r="AE48" i="2"/>
  <c r="AF48" i="2"/>
  <c r="AG48" i="2"/>
  <c r="AH48" i="2"/>
  <c r="AC175" i="2"/>
  <c r="AD175" i="2"/>
  <c r="AE175" i="2"/>
  <c r="AF175" i="2"/>
  <c r="AG175" i="2"/>
  <c r="AH175" i="2"/>
  <c r="AC545" i="2"/>
  <c r="AD545" i="2"/>
  <c r="AE545" i="2"/>
  <c r="AF545" i="2"/>
  <c r="AG545" i="2"/>
  <c r="AH545" i="2"/>
  <c r="AC279" i="2"/>
  <c r="AD279" i="2"/>
  <c r="AE279" i="2"/>
  <c r="AF279" i="2"/>
  <c r="AG279" i="2"/>
  <c r="AH279" i="2"/>
  <c r="AC356" i="2"/>
  <c r="AD356" i="2"/>
  <c r="AE356" i="2"/>
  <c r="AF356" i="2"/>
  <c r="AG356" i="2"/>
  <c r="AH356" i="2"/>
  <c r="AC173" i="2"/>
  <c r="AD173" i="2"/>
  <c r="AE173" i="2"/>
  <c r="AF173" i="2"/>
  <c r="AG173" i="2"/>
  <c r="AH173" i="2"/>
  <c r="AC393" i="2"/>
  <c r="AD393" i="2"/>
  <c r="AE393" i="2"/>
  <c r="AF393" i="2"/>
  <c r="AG393" i="2"/>
  <c r="AH393" i="2"/>
  <c r="AC502" i="2"/>
  <c r="AD502" i="2"/>
  <c r="AE502" i="2"/>
  <c r="AF502" i="2"/>
  <c r="AG502" i="2"/>
  <c r="AH502" i="2"/>
  <c r="AC137" i="2"/>
  <c r="AD137" i="2"/>
  <c r="AE137" i="2"/>
  <c r="AF137" i="2"/>
  <c r="AG137" i="2"/>
  <c r="AH137" i="2"/>
  <c r="AC643" i="2"/>
  <c r="AD643" i="2"/>
  <c r="AE643" i="2"/>
  <c r="AF643" i="2"/>
  <c r="AG643" i="2"/>
  <c r="AH643" i="2"/>
  <c r="AC536" i="2"/>
  <c r="AD536" i="2"/>
  <c r="AE536" i="2"/>
  <c r="AF536" i="2"/>
  <c r="AG536" i="2"/>
  <c r="AH536" i="2"/>
  <c r="AC21" i="2"/>
  <c r="AD21" i="2"/>
  <c r="AE21" i="2"/>
  <c r="AF21" i="2"/>
  <c r="AG21" i="2"/>
  <c r="AH21" i="2"/>
  <c r="AC56" i="2"/>
  <c r="AD56" i="2"/>
  <c r="AE56" i="2"/>
  <c r="AF56" i="2"/>
  <c r="AG56" i="2"/>
  <c r="AH56" i="2"/>
  <c r="AC232" i="2"/>
  <c r="AD232" i="2"/>
  <c r="AE232" i="2"/>
  <c r="AF232" i="2"/>
  <c r="AG232" i="2"/>
  <c r="AH232" i="2"/>
  <c r="AC208" i="2"/>
  <c r="AD208" i="2"/>
  <c r="AE208" i="2"/>
  <c r="AF208" i="2"/>
  <c r="AG208" i="2"/>
  <c r="AH208" i="2"/>
  <c r="AC114" i="2"/>
  <c r="AD114" i="2"/>
  <c r="AE114" i="2"/>
  <c r="AF114" i="2"/>
  <c r="AG114" i="2"/>
  <c r="AH114" i="2"/>
  <c r="AC17" i="2"/>
  <c r="AD17" i="2"/>
  <c r="AE17" i="2"/>
  <c r="AF17" i="2"/>
  <c r="AG17" i="2"/>
  <c r="AH17" i="2"/>
  <c r="AC311" i="2"/>
  <c r="AD311" i="2"/>
  <c r="AE311" i="2"/>
  <c r="AF311" i="2"/>
  <c r="AG311" i="2"/>
  <c r="AH311" i="2"/>
  <c r="AC138" i="2"/>
  <c r="AD138" i="2"/>
  <c r="AE138" i="2"/>
  <c r="AF138" i="2"/>
  <c r="AG138" i="2"/>
  <c r="AH138" i="2"/>
  <c r="AC288" i="2"/>
  <c r="AD288" i="2"/>
  <c r="AE288" i="2"/>
  <c r="AF288" i="2"/>
  <c r="AG288" i="2"/>
  <c r="AH288" i="2"/>
  <c r="AC500" i="2"/>
  <c r="AD500" i="2"/>
  <c r="AE500" i="2"/>
  <c r="AF500" i="2"/>
  <c r="AG500" i="2"/>
  <c r="AH500" i="2"/>
  <c r="AC448" i="2"/>
  <c r="AD448" i="2"/>
  <c r="AE448" i="2"/>
  <c r="AF448" i="2"/>
  <c r="AG448" i="2"/>
  <c r="AH448" i="2"/>
  <c r="AC645" i="2"/>
  <c r="AD645" i="2"/>
  <c r="AE645" i="2"/>
  <c r="AF645" i="2"/>
  <c r="AG645" i="2"/>
  <c r="AH645" i="2"/>
  <c r="AC597" i="2"/>
  <c r="AD597" i="2"/>
  <c r="AE597" i="2"/>
  <c r="AF597" i="2"/>
  <c r="AG597" i="2"/>
  <c r="AH597" i="2"/>
  <c r="AC624" i="2"/>
  <c r="AD624" i="2"/>
  <c r="AE624" i="2"/>
  <c r="AF624" i="2"/>
  <c r="AG624" i="2"/>
  <c r="AH624" i="2"/>
  <c r="AC721" i="2"/>
  <c r="AD721" i="2"/>
  <c r="AE721" i="2"/>
  <c r="AF721" i="2"/>
  <c r="AG721" i="2"/>
  <c r="AH721" i="2"/>
  <c r="AC41" i="2"/>
  <c r="AD41" i="2"/>
  <c r="AE41" i="2"/>
  <c r="AF41" i="2"/>
  <c r="AG41" i="2"/>
  <c r="AH41" i="2"/>
  <c r="AC123" i="2"/>
  <c r="AD123" i="2"/>
  <c r="AE123" i="2"/>
  <c r="AF123" i="2"/>
  <c r="AG123" i="2"/>
  <c r="AH123" i="2"/>
  <c r="AC207" i="2"/>
  <c r="AD207" i="2"/>
  <c r="AE207" i="2"/>
  <c r="AF207" i="2"/>
  <c r="AG207" i="2"/>
  <c r="AH207" i="2"/>
  <c r="AC552" i="2"/>
  <c r="AD552" i="2"/>
  <c r="AE552" i="2"/>
  <c r="AF552" i="2"/>
  <c r="AG552" i="2"/>
  <c r="AH552" i="2"/>
  <c r="AC286" i="2"/>
  <c r="AD286" i="2"/>
  <c r="AE286" i="2"/>
  <c r="AF286" i="2"/>
  <c r="AG286" i="2"/>
  <c r="AH286" i="2"/>
  <c r="AC637" i="2"/>
  <c r="AD637" i="2"/>
  <c r="AE637" i="2"/>
  <c r="AF637" i="2"/>
  <c r="AG637" i="2"/>
  <c r="AH637" i="2"/>
  <c r="AC415" i="2"/>
  <c r="AD415" i="2"/>
  <c r="AE415" i="2"/>
  <c r="AF415" i="2"/>
  <c r="AG415" i="2"/>
  <c r="AH415" i="2"/>
  <c r="AC307" i="2"/>
  <c r="AD307" i="2"/>
  <c r="AE307" i="2"/>
  <c r="AF307" i="2"/>
  <c r="AG307" i="2"/>
  <c r="AH307" i="2"/>
  <c r="AC142" i="2"/>
  <c r="AD142" i="2"/>
  <c r="AE142" i="2"/>
  <c r="AF142" i="2"/>
  <c r="AG142" i="2"/>
  <c r="AH142" i="2"/>
  <c r="AC321" i="2"/>
  <c r="AD321" i="2"/>
  <c r="AE321" i="2"/>
  <c r="AF321" i="2"/>
  <c r="AG321" i="2"/>
  <c r="AH321" i="2"/>
  <c r="AC39" i="2"/>
  <c r="AD39" i="2"/>
  <c r="AE39" i="2"/>
  <c r="AF39" i="2"/>
  <c r="AG39" i="2"/>
  <c r="AH39" i="2"/>
  <c r="AC160" i="2"/>
  <c r="AD160" i="2"/>
  <c r="AE160" i="2"/>
  <c r="AF160" i="2"/>
  <c r="AG160" i="2"/>
  <c r="AH160" i="2"/>
  <c r="AC657" i="2"/>
  <c r="AD657" i="2"/>
  <c r="AE657" i="2"/>
  <c r="AF657" i="2"/>
  <c r="AG657" i="2"/>
  <c r="AH657" i="2"/>
  <c r="AC185" i="2"/>
  <c r="AD185" i="2"/>
  <c r="AE185" i="2"/>
  <c r="AF185" i="2"/>
  <c r="AG185" i="2"/>
  <c r="AH185" i="2"/>
  <c r="AC600" i="2"/>
  <c r="AD600" i="2"/>
  <c r="AE600" i="2"/>
  <c r="AF600" i="2"/>
  <c r="AG600" i="2"/>
  <c r="AH600" i="2"/>
  <c r="AC229" i="2"/>
  <c r="AD229" i="2"/>
  <c r="AE229" i="2"/>
  <c r="AF229" i="2"/>
  <c r="AG229" i="2"/>
  <c r="AH229" i="2"/>
  <c r="AC492" i="2"/>
  <c r="AD492" i="2"/>
  <c r="AE492" i="2"/>
  <c r="AF492" i="2"/>
  <c r="AG492" i="2"/>
  <c r="AH492" i="2"/>
  <c r="AC446" i="2"/>
  <c r="AD446" i="2"/>
  <c r="AE446" i="2"/>
  <c r="AF446" i="2"/>
  <c r="AG446" i="2"/>
  <c r="AH446" i="2"/>
  <c r="AC452" i="2"/>
  <c r="AD452" i="2"/>
  <c r="AE452" i="2"/>
  <c r="AF452" i="2"/>
  <c r="AG452" i="2"/>
  <c r="AH452" i="2"/>
  <c r="AC314" i="2"/>
  <c r="AD314" i="2"/>
  <c r="AE314" i="2"/>
  <c r="AF314" i="2"/>
  <c r="AG314" i="2"/>
  <c r="AH314" i="2"/>
  <c r="AC301" i="2"/>
  <c r="AD301" i="2"/>
  <c r="AE301" i="2"/>
  <c r="AF301" i="2"/>
  <c r="AG301" i="2"/>
  <c r="AH301" i="2"/>
  <c r="AC172" i="2"/>
  <c r="AD172" i="2"/>
  <c r="AE172" i="2"/>
  <c r="AF172" i="2"/>
  <c r="AG172" i="2"/>
  <c r="AH172" i="2"/>
  <c r="AC184" i="2"/>
  <c r="AD184" i="2"/>
  <c r="AE184" i="2"/>
  <c r="AF184" i="2"/>
  <c r="AG184" i="2"/>
  <c r="AH184" i="2"/>
  <c r="AC543" i="2"/>
  <c r="AD543" i="2"/>
  <c r="AE543" i="2"/>
  <c r="AF543" i="2"/>
  <c r="AG543" i="2"/>
  <c r="AH543" i="2"/>
  <c r="AC690" i="2"/>
  <c r="AD690" i="2"/>
  <c r="AE690" i="2"/>
  <c r="AF690" i="2"/>
  <c r="AG690" i="2"/>
  <c r="AH690" i="2"/>
  <c r="AC250" i="2"/>
  <c r="AD250" i="2"/>
  <c r="AE250" i="2"/>
  <c r="AF250" i="2"/>
  <c r="AG250" i="2"/>
  <c r="AH250" i="2"/>
  <c r="AC231" i="2"/>
  <c r="AD231" i="2"/>
  <c r="AE231" i="2"/>
  <c r="AF231" i="2"/>
  <c r="AG231" i="2"/>
  <c r="AH231" i="2"/>
  <c r="AC592" i="2"/>
  <c r="AD592" i="2"/>
  <c r="AE592" i="2"/>
  <c r="AF592" i="2"/>
  <c r="AG592" i="2"/>
  <c r="AH592" i="2"/>
  <c r="AC260" i="2"/>
  <c r="AD260" i="2"/>
  <c r="AE260" i="2"/>
  <c r="AF260" i="2"/>
  <c r="AG260" i="2"/>
  <c r="AH260" i="2"/>
  <c r="AC103" i="2"/>
  <c r="AD103" i="2"/>
  <c r="AE103" i="2"/>
  <c r="AF103" i="2"/>
  <c r="AG103" i="2"/>
  <c r="AH103" i="2"/>
  <c r="AC161" i="2"/>
  <c r="AD161" i="2"/>
  <c r="AE161" i="2"/>
  <c r="AF161" i="2"/>
  <c r="AG161" i="2"/>
  <c r="AH161" i="2"/>
  <c r="AC178" i="2"/>
  <c r="AD178" i="2"/>
  <c r="AE178" i="2"/>
  <c r="AF178" i="2"/>
  <c r="AG178" i="2"/>
  <c r="AH178" i="2"/>
  <c r="AC354" i="2"/>
  <c r="AD354" i="2"/>
  <c r="AE354" i="2"/>
  <c r="AF354" i="2"/>
  <c r="AG354" i="2"/>
  <c r="AH354" i="2"/>
  <c r="AC618" i="2"/>
  <c r="AD618" i="2"/>
  <c r="AE618" i="2"/>
  <c r="AF618" i="2"/>
  <c r="AG618" i="2"/>
  <c r="AH618" i="2"/>
  <c r="AC674" i="2"/>
  <c r="AD674" i="2"/>
  <c r="AE674" i="2"/>
  <c r="AF674" i="2"/>
  <c r="AG674" i="2"/>
  <c r="AH674" i="2"/>
  <c r="AC220" i="2"/>
  <c r="AD220" i="2"/>
  <c r="AE220" i="2"/>
  <c r="AF220" i="2"/>
  <c r="AG220" i="2"/>
  <c r="AH220" i="2"/>
  <c r="AC426" i="2"/>
  <c r="AD426" i="2"/>
  <c r="AE426" i="2"/>
  <c r="AF426" i="2"/>
  <c r="AG426" i="2"/>
  <c r="AH426" i="2"/>
  <c r="AC49" i="2"/>
  <c r="AD49" i="2"/>
  <c r="AE49" i="2"/>
  <c r="AF49" i="2"/>
  <c r="AG49" i="2"/>
  <c r="AH49" i="2"/>
  <c r="AC14" i="2"/>
  <c r="AD14" i="2"/>
  <c r="AE14" i="2"/>
  <c r="AF14" i="2"/>
  <c r="AG14" i="2"/>
  <c r="AH14" i="2"/>
  <c r="AC413" i="2"/>
  <c r="AD413" i="2"/>
  <c r="AE413" i="2"/>
  <c r="AF413" i="2"/>
  <c r="AG413" i="2"/>
  <c r="AH413" i="2"/>
  <c r="AC724" i="2"/>
  <c r="AD724" i="2"/>
  <c r="AE724" i="2"/>
  <c r="AF724" i="2"/>
  <c r="AG724" i="2"/>
  <c r="AH724" i="2"/>
  <c r="AC595" i="2"/>
  <c r="AD595" i="2"/>
  <c r="AE595" i="2"/>
  <c r="AF595" i="2"/>
  <c r="AG595" i="2"/>
  <c r="AH595" i="2"/>
  <c r="AC469" i="2"/>
  <c r="AD469" i="2"/>
  <c r="AE469" i="2"/>
  <c r="AF469" i="2"/>
  <c r="AG469" i="2"/>
  <c r="AH469" i="2"/>
  <c r="AC512" i="2"/>
  <c r="AD512" i="2"/>
  <c r="AE512" i="2"/>
  <c r="AF512" i="2"/>
  <c r="AG512" i="2"/>
  <c r="AH512" i="2"/>
  <c r="AC553" i="2"/>
  <c r="AD553" i="2"/>
  <c r="AE553" i="2"/>
  <c r="AF553" i="2"/>
  <c r="AG553" i="2"/>
  <c r="AH553" i="2"/>
  <c r="AC584" i="2"/>
  <c r="AD584" i="2"/>
  <c r="AE584" i="2"/>
  <c r="AF584" i="2"/>
  <c r="AG584" i="2"/>
  <c r="AH584" i="2"/>
  <c r="AC125" i="2"/>
  <c r="AD125" i="2"/>
  <c r="AE125" i="2"/>
  <c r="AF125" i="2"/>
  <c r="AG125" i="2"/>
  <c r="AH125" i="2"/>
  <c r="AC407" i="2"/>
  <c r="AD407" i="2"/>
  <c r="AE407" i="2"/>
  <c r="AF407" i="2"/>
  <c r="AG407" i="2"/>
  <c r="AH407" i="2"/>
  <c r="AC61" i="2"/>
  <c r="AD61" i="2"/>
  <c r="AE61" i="2"/>
  <c r="AF61" i="2"/>
  <c r="AG61" i="2"/>
  <c r="AH61" i="2"/>
  <c r="AC263" i="2"/>
  <c r="AD263" i="2"/>
  <c r="AE263" i="2"/>
  <c r="AF263" i="2"/>
  <c r="AG263" i="2"/>
  <c r="AH263" i="2"/>
  <c r="AC659" i="2"/>
  <c r="AD659" i="2"/>
  <c r="AE659" i="2"/>
  <c r="AF659" i="2"/>
  <c r="AG659" i="2"/>
  <c r="AH659" i="2"/>
  <c r="AC4" i="2"/>
  <c r="AD4" i="2"/>
  <c r="AE4" i="2"/>
  <c r="AF4" i="2"/>
  <c r="AG4" i="2"/>
  <c r="AH4" i="2"/>
  <c r="AC470" i="2"/>
  <c r="AD470" i="2"/>
  <c r="AE470" i="2"/>
  <c r="AF470" i="2"/>
  <c r="AG470" i="2"/>
  <c r="AH470" i="2"/>
  <c r="AC289" i="2"/>
  <c r="AD289" i="2"/>
  <c r="AE289" i="2"/>
  <c r="AF289" i="2"/>
  <c r="AG289" i="2"/>
  <c r="AH289" i="2"/>
  <c r="AC363" i="2"/>
  <c r="AD363" i="2"/>
  <c r="AE363" i="2"/>
  <c r="AF363" i="2"/>
  <c r="AG363" i="2"/>
  <c r="AH363" i="2"/>
  <c r="AC346" i="2"/>
  <c r="AD346" i="2"/>
  <c r="AE346" i="2"/>
  <c r="AF346" i="2"/>
  <c r="AG346" i="2"/>
  <c r="AH346" i="2"/>
  <c r="AC503" i="2"/>
  <c r="AD503" i="2"/>
  <c r="AE503" i="2"/>
  <c r="AF503" i="2"/>
  <c r="AG503" i="2"/>
  <c r="AH503" i="2"/>
  <c r="AC332" i="2"/>
  <c r="AD332" i="2"/>
  <c r="AE332" i="2"/>
  <c r="AF332" i="2"/>
  <c r="AG332" i="2"/>
  <c r="AH332" i="2"/>
  <c r="AC210" i="2"/>
  <c r="AD210" i="2"/>
  <c r="AE210" i="2"/>
  <c r="AF210" i="2"/>
  <c r="AG210" i="2"/>
  <c r="AH210" i="2"/>
  <c r="AC42" i="2"/>
  <c r="AD42" i="2"/>
  <c r="AE42" i="2"/>
  <c r="AF42" i="2"/>
  <c r="AG42" i="2"/>
  <c r="AH42" i="2"/>
  <c r="AC590" i="2"/>
  <c r="AD590" i="2"/>
  <c r="AE590" i="2"/>
  <c r="AF590" i="2"/>
  <c r="AG590" i="2"/>
  <c r="AH590" i="2"/>
  <c r="AC38" i="2"/>
  <c r="AD38" i="2"/>
  <c r="AE38" i="2"/>
  <c r="AF38" i="2"/>
  <c r="AG38" i="2"/>
  <c r="AH38" i="2"/>
  <c r="AC716" i="2"/>
  <c r="AD716" i="2"/>
  <c r="AE716" i="2"/>
  <c r="AF716" i="2"/>
  <c r="AG716" i="2"/>
  <c r="AH716" i="2"/>
  <c r="AC77" i="2"/>
  <c r="AD77" i="2"/>
  <c r="AE77" i="2"/>
  <c r="AF77" i="2"/>
  <c r="AG77" i="2"/>
  <c r="AH77" i="2"/>
  <c r="AC247" i="2"/>
  <c r="AD247" i="2"/>
  <c r="AE247" i="2"/>
  <c r="AF247" i="2"/>
  <c r="AG247" i="2"/>
  <c r="AH247" i="2"/>
  <c r="AC486" i="2"/>
  <c r="AD486" i="2"/>
  <c r="AE486" i="2"/>
  <c r="AF486" i="2"/>
  <c r="AG486" i="2"/>
  <c r="AH486" i="2"/>
  <c r="AC197" i="2"/>
  <c r="AD197" i="2"/>
  <c r="AE197" i="2"/>
  <c r="AF197" i="2"/>
  <c r="AG197" i="2"/>
  <c r="AH197" i="2"/>
  <c r="AC427" i="2"/>
  <c r="AD427" i="2"/>
  <c r="AE427" i="2"/>
  <c r="AF427" i="2"/>
  <c r="AG427" i="2"/>
  <c r="AH427" i="2"/>
  <c r="AC580" i="2"/>
  <c r="AD580" i="2"/>
  <c r="AE580" i="2"/>
  <c r="AF580" i="2"/>
  <c r="AG580" i="2"/>
  <c r="AH580" i="2"/>
  <c r="AC164" i="2"/>
  <c r="AD164" i="2"/>
  <c r="AE164" i="2"/>
  <c r="AF164" i="2"/>
  <c r="AG164" i="2"/>
  <c r="AH164" i="2"/>
  <c r="AC87" i="2"/>
  <c r="AD87" i="2"/>
  <c r="AE87" i="2"/>
  <c r="AF87" i="2"/>
  <c r="AG87" i="2"/>
  <c r="AH87" i="2"/>
  <c r="AC325" i="2"/>
  <c r="AD325" i="2"/>
  <c r="AE325" i="2"/>
  <c r="AF325" i="2"/>
  <c r="AG325" i="2"/>
  <c r="AH325" i="2"/>
  <c r="AC89" i="2"/>
  <c r="AD89" i="2"/>
  <c r="AE89" i="2"/>
  <c r="AF89" i="2"/>
  <c r="AG89" i="2"/>
  <c r="AH89" i="2"/>
  <c r="AC461" i="2"/>
  <c r="AD461" i="2"/>
  <c r="AE461" i="2"/>
  <c r="AF461" i="2"/>
  <c r="AG461" i="2"/>
  <c r="AH461" i="2"/>
  <c r="AC519" i="2"/>
  <c r="AD519" i="2"/>
  <c r="AE519" i="2"/>
  <c r="AF519" i="2"/>
  <c r="AG519" i="2"/>
  <c r="AH519" i="2"/>
  <c r="AC244" i="2"/>
  <c r="AD244" i="2"/>
  <c r="AE244" i="2"/>
  <c r="AF244" i="2"/>
  <c r="AG244" i="2"/>
  <c r="AH244" i="2"/>
  <c r="AC725" i="2"/>
  <c r="AD725" i="2"/>
  <c r="AE725" i="2"/>
  <c r="AF725" i="2"/>
  <c r="AG725" i="2"/>
  <c r="AH725" i="2"/>
  <c r="AC551" i="2"/>
  <c r="AD551" i="2"/>
  <c r="AE551" i="2"/>
  <c r="AF551" i="2"/>
  <c r="AG551" i="2"/>
  <c r="AH551" i="2"/>
  <c r="AC658" i="2"/>
  <c r="AD658" i="2"/>
  <c r="AE658" i="2"/>
  <c r="AF658" i="2"/>
  <c r="AG658" i="2"/>
  <c r="AH658" i="2"/>
  <c r="AC27" i="2"/>
  <c r="AD27" i="2"/>
  <c r="AE27" i="2"/>
  <c r="AF27" i="2"/>
  <c r="AG27" i="2"/>
  <c r="AH27" i="2"/>
  <c r="AC505" i="2"/>
  <c r="AD505" i="2"/>
  <c r="AE505" i="2"/>
  <c r="AF505" i="2"/>
  <c r="AG505" i="2"/>
  <c r="AH505" i="2"/>
  <c r="AC635" i="2"/>
  <c r="AD635" i="2"/>
  <c r="AE635" i="2"/>
  <c r="AF635" i="2"/>
  <c r="AG635" i="2"/>
  <c r="AH635" i="2"/>
  <c r="AC285" i="2"/>
  <c r="AD285" i="2"/>
  <c r="AE285" i="2"/>
  <c r="AF285" i="2"/>
  <c r="AG285" i="2"/>
  <c r="AH285" i="2"/>
  <c r="AC121" i="2"/>
  <c r="AD121" i="2"/>
  <c r="AE121" i="2"/>
  <c r="AF121" i="2"/>
  <c r="AG121" i="2"/>
  <c r="AH121" i="2"/>
  <c r="AC341" i="2"/>
  <c r="AD341" i="2"/>
  <c r="AE341" i="2"/>
  <c r="AF341" i="2"/>
  <c r="AG341" i="2"/>
  <c r="AH341" i="2"/>
  <c r="AC450" i="2"/>
  <c r="AD450" i="2"/>
  <c r="AE450" i="2"/>
  <c r="AF450" i="2"/>
  <c r="AG450" i="2"/>
  <c r="AH450" i="2"/>
  <c r="AC262" i="2"/>
  <c r="AD262" i="2"/>
  <c r="AE262" i="2"/>
  <c r="AF262" i="2"/>
  <c r="AG262" i="2"/>
  <c r="AH262" i="2"/>
  <c r="AC549" i="2"/>
  <c r="AD549" i="2"/>
  <c r="AE549" i="2"/>
  <c r="AF549" i="2"/>
  <c r="AG549" i="2"/>
  <c r="AH549" i="2"/>
  <c r="AC345" i="2"/>
  <c r="AD345" i="2"/>
  <c r="AE345" i="2"/>
  <c r="AF345" i="2"/>
  <c r="AG345" i="2"/>
  <c r="AH345" i="2"/>
  <c r="AC546" i="2"/>
  <c r="AD546" i="2"/>
  <c r="AE546" i="2"/>
  <c r="AF546" i="2"/>
  <c r="AG546" i="2"/>
  <c r="AH546" i="2"/>
  <c r="AC411" i="2"/>
  <c r="AD411" i="2"/>
  <c r="AE411" i="2"/>
  <c r="AF411" i="2"/>
  <c r="AG411" i="2"/>
  <c r="AH411" i="2"/>
  <c r="AC585" i="2"/>
  <c r="AD585" i="2"/>
  <c r="AE585" i="2"/>
  <c r="AF585" i="2"/>
  <c r="AG585" i="2"/>
  <c r="AH585" i="2"/>
  <c r="AC102" i="2"/>
  <c r="AD102" i="2"/>
  <c r="AE102" i="2"/>
  <c r="AF102" i="2"/>
  <c r="AG102" i="2"/>
  <c r="AH102" i="2"/>
  <c r="AC414" i="2"/>
  <c r="AD414" i="2"/>
  <c r="AE414" i="2"/>
  <c r="AF414" i="2"/>
  <c r="AG414" i="2"/>
  <c r="AH414" i="2"/>
  <c r="AC72" i="2"/>
  <c r="AD72" i="2"/>
  <c r="AE72" i="2"/>
  <c r="AF72" i="2"/>
  <c r="AG72" i="2"/>
  <c r="AH72" i="2"/>
  <c r="AC267" i="2"/>
  <c r="AD267" i="2"/>
  <c r="AE267" i="2"/>
  <c r="AF267" i="2"/>
  <c r="AG267" i="2"/>
  <c r="AH267" i="2"/>
  <c r="AC93" i="2"/>
  <c r="AD93" i="2"/>
  <c r="AE93" i="2"/>
  <c r="AF93" i="2"/>
  <c r="AG93" i="2"/>
  <c r="AH93" i="2"/>
  <c r="AC259" i="2"/>
  <c r="AD259" i="2"/>
  <c r="AE259" i="2"/>
  <c r="AF259" i="2"/>
  <c r="AG259" i="2"/>
  <c r="AH259" i="2"/>
  <c r="AC239" i="2"/>
  <c r="AD239" i="2"/>
  <c r="AE239" i="2"/>
  <c r="AF239" i="2"/>
  <c r="AG239" i="2"/>
  <c r="AH239" i="2"/>
  <c r="AC180" i="2"/>
  <c r="AD180" i="2"/>
  <c r="AE180" i="2"/>
  <c r="AF180" i="2"/>
  <c r="AG180" i="2"/>
  <c r="AH180" i="2"/>
  <c r="AC337" i="2"/>
  <c r="AD337" i="2"/>
  <c r="AE337" i="2"/>
  <c r="AF337" i="2"/>
  <c r="AG337" i="2"/>
  <c r="AH337" i="2"/>
  <c r="AC28" i="2"/>
  <c r="AD28" i="2"/>
  <c r="AE28" i="2"/>
  <c r="AF28" i="2"/>
  <c r="AG28" i="2"/>
  <c r="AH28" i="2"/>
  <c r="AC423" i="2"/>
  <c r="AD423" i="2"/>
  <c r="AE423" i="2"/>
  <c r="AF423" i="2"/>
  <c r="AG423" i="2"/>
  <c r="AH423" i="2"/>
  <c r="AC19" i="2"/>
  <c r="AD19" i="2"/>
  <c r="AE19" i="2"/>
  <c r="AF19" i="2"/>
  <c r="AG19" i="2"/>
  <c r="AH19" i="2"/>
  <c r="AC195" i="2"/>
  <c r="AD195" i="2"/>
  <c r="AE195" i="2"/>
  <c r="AF195" i="2"/>
  <c r="AG195" i="2"/>
  <c r="AH195" i="2"/>
  <c r="AC459" i="2"/>
  <c r="AD459" i="2"/>
  <c r="AE459" i="2"/>
  <c r="AF459" i="2"/>
  <c r="AG459" i="2"/>
  <c r="AH459" i="2"/>
  <c r="AC490" i="2"/>
  <c r="AD490" i="2"/>
  <c r="AE490" i="2"/>
  <c r="AF490" i="2"/>
  <c r="AG490" i="2"/>
  <c r="AH490" i="2"/>
  <c r="AC275" i="2"/>
  <c r="AD275" i="2"/>
  <c r="AE275" i="2"/>
  <c r="AF275" i="2"/>
  <c r="AG275" i="2"/>
  <c r="AH275" i="2"/>
  <c r="AC664" i="2"/>
  <c r="AD664" i="2"/>
  <c r="AE664" i="2"/>
  <c r="AF664" i="2"/>
  <c r="AG664" i="2"/>
  <c r="AH664" i="2"/>
  <c r="AC370" i="2"/>
  <c r="AD370" i="2"/>
  <c r="AE370" i="2"/>
  <c r="AF370" i="2"/>
  <c r="AG370" i="2"/>
  <c r="AH370" i="2"/>
  <c r="AC37" i="2"/>
  <c r="AD37" i="2"/>
  <c r="AE37" i="2"/>
  <c r="AF37" i="2"/>
  <c r="AG37" i="2"/>
  <c r="AH37" i="2"/>
  <c r="AC610" i="2"/>
  <c r="AD610" i="2"/>
  <c r="AE610" i="2"/>
  <c r="AF610" i="2"/>
  <c r="AG610" i="2"/>
  <c r="AH610" i="2"/>
  <c r="AC727" i="2"/>
  <c r="AD727" i="2"/>
  <c r="AE727" i="2"/>
  <c r="AF727" i="2"/>
  <c r="AG727" i="2"/>
  <c r="AH727" i="2"/>
  <c r="AC294" i="2"/>
  <c r="AD294" i="2"/>
  <c r="AE294" i="2"/>
  <c r="AF294" i="2"/>
  <c r="AG294" i="2"/>
  <c r="AH294" i="2"/>
  <c r="AC539" i="2"/>
  <c r="AD539" i="2"/>
  <c r="AE539" i="2"/>
  <c r="AF539" i="2"/>
  <c r="AG539" i="2"/>
  <c r="AH539" i="2"/>
  <c r="AC515" i="2"/>
  <c r="AD515" i="2"/>
  <c r="AE515" i="2"/>
  <c r="AF515" i="2"/>
  <c r="AG515" i="2"/>
  <c r="AH515" i="2"/>
  <c r="AC271" i="2"/>
  <c r="AD271" i="2"/>
  <c r="AE271" i="2"/>
  <c r="AF271" i="2"/>
  <c r="AG271" i="2"/>
  <c r="AH271" i="2"/>
  <c r="AC564" i="2"/>
  <c r="AD564" i="2"/>
  <c r="AE564" i="2"/>
  <c r="AF564" i="2"/>
  <c r="AG564" i="2"/>
  <c r="AH564" i="2"/>
  <c r="AC386" i="2"/>
  <c r="AD386" i="2"/>
  <c r="AE386" i="2"/>
  <c r="AF386" i="2"/>
  <c r="AG386" i="2"/>
  <c r="AH386" i="2"/>
  <c r="AC581" i="2"/>
  <c r="AD581" i="2"/>
  <c r="AE581" i="2"/>
  <c r="AF581" i="2"/>
  <c r="AG581" i="2"/>
  <c r="AH581" i="2"/>
  <c r="AC57" i="2"/>
  <c r="AD57" i="2"/>
  <c r="AE57" i="2"/>
  <c r="AF57" i="2"/>
  <c r="AG57" i="2"/>
  <c r="AH57" i="2"/>
  <c r="AC652" i="2"/>
  <c r="AD652" i="2"/>
  <c r="AE652" i="2"/>
  <c r="AF652" i="2"/>
  <c r="AG652" i="2"/>
  <c r="AH652" i="2"/>
  <c r="AC406" i="2"/>
  <c r="AD406" i="2"/>
  <c r="AE406" i="2"/>
  <c r="AF406" i="2"/>
  <c r="AG406" i="2"/>
  <c r="AH406" i="2"/>
  <c r="AC97" i="2"/>
  <c r="AD97" i="2"/>
  <c r="AE97" i="2"/>
  <c r="AF97" i="2"/>
  <c r="AG97" i="2"/>
  <c r="AH97" i="2"/>
  <c r="AC479" i="2"/>
  <c r="AD479" i="2"/>
  <c r="AE479" i="2"/>
  <c r="AF479" i="2"/>
  <c r="AG479" i="2"/>
  <c r="AH479" i="2"/>
  <c r="AC218" i="2"/>
  <c r="AD218" i="2"/>
  <c r="AE218" i="2"/>
  <c r="AF218" i="2"/>
  <c r="AG218" i="2"/>
  <c r="AH218" i="2"/>
  <c r="AC672" i="2"/>
  <c r="AD672" i="2"/>
  <c r="AE672" i="2"/>
  <c r="AF672" i="2"/>
  <c r="AG672" i="2"/>
  <c r="AH672" i="2"/>
  <c r="AC481" i="2"/>
  <c r="AD481" i="2"/>
  <c r="AE481" i="2"/>
  <c r="AF481" i="2"/>
  <c r="AG481" i="2"/>
  <c r="AH481" i="2"/>
  <c r="AC25" i="2"/>
  <c r="AD25" i="2"/>
  <c r="AE25" i="2"/>
  <c r="AF25" i="2"/>
  <c r="AG25" i="2"/>
  <c r="AH25" i="2"/>
  <c r="AC587" i="2"/>
  <c r="AD587" i="2"/>
  <c r="AE587" i="2"/>
  <c r="AF587" i="2"/>
  <c r="AG587" i="2"/>
  <c r="AH587" i="2"/>
  <c r="AC430" i="2"/>
  <c r="AD430" i="2"/>
  <c r="AE430" i="2"/>
  <c r="AF430" i="2"/>
  <c r="AG430" i="2"/>
  <c r="AH430" i="2"/>
  <c r="AC276" i="2"/>
  <c r="AD276" i="2"/>
  <c r="AE276" i="2"/>
  <c r="AF276" i="2"/>
  <c r="AG276" i="2"/>
  <c r="AH276" i="2"/>
  <c r="AC501" i="2"/>
  <c r="AD501" i="2"/>
  <c r="AE501" i="2"/>
  <c r="AF501" i="2"/>
  <c r="AG501" i="2"/>
  <c r="AH501" i="2"/>
  <c r="AC630" i="2"/>
  <c r="AD630" i="2"/>
  <c r="AE630" i="2"/>
  <c r="AF630" i="2"/>
  <c r="AG630" i="2"/>
  <c r="AH630" i="2"/>
  <c r="AC246" i="2"/>
  <c r="AD246" i="2"/>
  <c r="AE246" i="2"/>
  <c r="AF246" i="2"/>
  <c r="AG246" i="2"/>
  <c r="AH246" i="2"/>
  <c r="AC81" i="2"/>
  <c r="AD81" i="2"/>
  <c r="AE81" i="2"/>
  <c r="AF81" i="2"/>
  <c r="AG81" i="2"/>
  <c r="AH81" i="2"/>
  <c r="AC617" i="2"/>
  <c r="AD617" i="2"/>
  <c r="AE617" i="2"/>
  <c r="AF617" i="2"/>
  <c r="AG617" i="2"/>
  <c r="AH617" i="2"/>
  <c r="AC569" i="2"/>
  <c r="AD569" i="2"/>
  <c r="AE569" i="2"/>
  <c r="AF569" i="2"/>
  <c r="AG569" i="2"/>
  <c r="AH569" i="2"/>
  <c r="AC266" i="2"/>
  <c r="AD266" i="2"/>
  <c r="AE266" i="2"/>
  <c r="AF266" i="2"/>
  <c r="AG266" i="2"/>
  <c r="AH266" i="2"/>
  <c r="AC396" i="2"/>
  <c r="AD396" i="2"/>
  <c r="AE396" i="2"/>
  <c r="AF396" i="2"/>
  <c r="AG396" i="2"/>
  <c r="AH396" i="2"/>
  <c r="AC333" i="2"/>
  <c r="AD333" i="2"/>
  <c r="AE333" i="2"/>
  <c r="AF333" i="2"/>
  <c r="AG333" i="2"/>
  <c r="AH333" i="2"/>
  <c r="AC717" i="2"/>
  <c r="AD717" i="2"/>
  <c r="AE717" i="2"/>
  <c r="AF717" i="2"/>
  <c r="AG717" i="2"/>
  <c r="AH717" i="2"/>
  <c r="AC520" i="2"/>
  <c r="AD520" i="2"/>
  <c r="AE520" i="2"/>
  <c r="AF520" i="2"/>
  <c r="AG520" i="2"/>
  <c r="AH520" i="2"/>
  <c r="AC438" i="2"/>
  <c r="AD438" i="2"/>
  <c r="AE438" i="2"/>
  <c r="AF438" i="2"/>
  <c r="AG438" i="2"/>
  <c r="AH438" i="2"/>
  <c r="AC319" i="2"/>
  <c r="AD319" i="2"/>
  <c r="AE319" i="2"/>
  <c r="AF319" i="2"/>
  <c r="AG319" i="2"/>
  <c r="AH319" i="2"/>
  <c r="AC513" i="2"/>
  <c r="AD513" i="2"/>
  <c r="AE513" i="2"/>
  <c r="AF513" i="2"/>
  <c r="AG513" i="2"/>
  <c r="AH513" i="2"/>
  <c r="AC636" i="2"/>
  <c r="AD636" i="2"/>
  <c r="AE636" i="2"/>
  <c r="AF636" i="2"/>
  <c r="AG636" i="2"/>
  <c r="AH636" i="2"/>
  <c r="AC720" i="2"/>
  <c r="AD720" i="2"/>
  <c r="AE720" i="2"/>
  <c r="AF720" i="2"/>
  <c r="AG720" i="2"/>
  <c r="AH720" i="2"/>
  <c r="AC388" i="2"/>
  <c r="AD388" i="2"/>
  <c r="AE388" i="2"/>
  <c r="AF388" i="2"/>
  <c r="AG388" i="2"/>
  <c r="AH388" i="2"/>
  <c r="AC437" i="2"/>
  <c r="AD437" i="2"/>
  <c r="AE437" i="2"/>
  <c r="AF437" i="2"/>
  <c r="AG437" i="2"/>
  <c r="AH437" i="2"/>
  <c r="AC31" i="2"/>
  <c r="AD31" i="2"/>
  <c r="AE31" i="2"/>
  <c r="AF31" i="2"/>
  <c r="AG31" i="2"/>
  <c r="AH31" i="2"/>
  <c r="AC224" i="2"/>
  <c r="AD224" i="2"/>
  <c r="AE224" i="2"/>
  <c r="AF224" i="2"/>
  <c r="AG224" i="2"/>
  <c r="AH224" i="2"/>
  <c r="AC53" i="2"/>
  <c r="AD53" i="2"/>
  <c r="AE53" i="2"/>
  <c r="AF53" i="2"/>
  <c r="AG53" i="2"/>
  <c r="AH53" i="2"/>
  <c r="AC217" i="2"/>
  <c r="AD217" i="2"/>
  <c r="AE217" i="2"/>
  <c r="AF217" i="2"/>
  <c r="AG217" i="2"/>
  <c r="AH217" i="2"/>
  <c r="AC339" i="2"/>
  <c r="AD339" i="2"/>
  <c r="AE339" i="2"/>
  <c r="AF339" i="2"/>
  <c r="AG339" i="2"/>
  <c r="AH339" i="2"/>
  <c r="AC287" i="2"/>
  <c r="AD287" i="2"/>
  <c r="AE287" i="2"/>
  <c r="AF287" i="2"/>
  <c r="AG287" i="2"/>
  <c r="AH287" i="2"/>
  <c r="AC671" i="2"/>
  <c r="AD671" i="2"/>
  <c r="AE671" i="2"/>
  <c r="AF671" i="2"/>
  <c r="AG671" i="2"/>
  <c r="AH671" i="2"/>
  <c r="AC695" i="2"/>
  <c r="AD695" i="2"/>
  <c r="AE695" i="2"/>
  <c r="AF695" i="2"/>
  <c r="AG695" i="2"/>
  <c r="AH695" i="2"/>
  <c r="AC456" i="2"/>
  <c r="AD456" i="2"/>
  <c r="AE456" i="2"/>
  <c r="AF456" i="2"/>
  <c r="AG456" i="2"/>
  <c r="AH456" i="2"/>
  <c r="AC54" i="2"/>
  <c r="AD54" i="2"/>
  <c r="AE54" i="2"/>
  <c r="AF54" i="2"/>
  <c r="AG54" i="2"/>
  <c r="AH54" i="2"/>
  <c r="AC647" i="2"/>
  <c r="AD647" i="2"/>
  <c r="AE647" i="2"/>
  <c r="AF647" i="2"/>
  <c r="AG647" i="2"/>
  <c r="AH647" i="2"/>
  <c r="AC65" i="2"/>
  <c r="AD65" i="2"/>
  <c r="AE65" i="2"/>
  <c r="AF65" i="2"/>
  <c r="AG65" i="2"/>
  <c r="AH65" i="2"/>
  <c r="AC146" i="2"/>
  <c r="AD146" i="2"/>
  <c r="AE146" i="2"/>
  <c r="AF146" i="2"/>
  <c r="AG146" i="2"/>
  <c r="AH146" i="2"/>
  <c r="AC35" i="2"/>
  <c r="AD35" i="2"/>
  <c r="AE35" i="2"/>
  <c r="AF35" i="2"/>
  <c r="AG35" i="2"/>
  <c r="AH35" i="2"/>
  <c r="AC669" i="2"/>
  <c r="AD669" i="2"/>
  <c r="AE669" i="2"/>
  <c r="AF669" i="2"/>
  <c r="AG669" i="2"/>
  <c r="AH669" i="2"/>
  <c r="AC588" i="2"/>
  <c r="AD588" i="2"/>
  <c r="AE588" i="2"/>
  <c r="AF588" i="2"/>
  <c r="AG588" i="2"/>
  <c r="AH588" i="2"/>
  <c r="AC357" i="2"/>
  <c r="AD357" i="2"/>
  <c r="AE357" i="2"/>
  <c r="AF357" i="2"/>
  <c r="AG357" i="2"/>
  <c r="AH357" i="2"/>
  <c r="AC621" i="2"/>
  <c r="AD621" i="2"/>
  <c r="AE621" i="2"/>
  <c r="AF621" i="2"/>
  <c r="AG621" i="2"/>
  <c r="AH621" i="2"/>
  <c r="AC253" i="2"/>
  <c r="AD253" i="2"/>
  <c r="AE253" i="2"/>
  <c r="AF253" i="2"/>
  <c r="AG253" i="2"/>
  <c r="AH253" i="2"/>
  <c r="AC269" i="2"/>
  <c r="AD269" i="2"/>
  <c r="AE269" i="2"/>
  <c r="AF269" i="2"/>
  <c r="AG269" i="2"/>
  <c r="AH269" i="2"/>
  <c r="AC654" i="2"/>
  <c r="AD654" i="2"/>
  <c r="AE654" i="2"/>
  <c r="AF654" i="2"/>
  <c r="AG654" i="2"/>
  <c r="AH654" i="2"/>
  <c r="AC84" i="2"/>
  <c r="AD84" i="2"/>
  <c r="AE84" i="2"/>
  <c r="AF84" i="2"/>
  <c r="AG84" i="2"/>
  <c r="AH84" i="2"/>
  <c r="AC689" i="2"/>
  <c r="AD689" i="2"/>
  <c r="AE689" i="2"/>
  <c r="AF689" i="2"/>
  <c r="AG689" i="2"/>
  <c r="AH689" i="2"/>
  <c r="AC619" i="2"/>
  <c r="AD619" i="2"/>
  <c r="AE619" i="2"/>
  <c r="AF619" i="2"/>
  <c r="AG619" i="2"/>
  <c r="AH619" i="2"/>
  <c r="AC329" i="2"/>
  <c r="AD329" i="2"/>
  <c r="AE329" i="2"/>
  <c r="AF329" i="2"/>
  <c r="AG329" i="2"/>
  <c r="AH329" i="2"/>
  <c r="AC679" i="2"/>
  <c r="AD679" i="2"/>
  <c r="AE679" i="2"/>
  <c r="AF679" i="2"/>
  <c r="AG679" i="2"/>
  <c r="AH679" i="2"/>
  <c r="AC328" i="2"/>
  <c r="AD328" i="2"/>
  <c r="AE328" i="2"/>
  <c r="AF328" i="2"/>
  <c r="AG328" i="2"/>
  <c r="AH328" i="2"/>
  <c r="AC91" i="2"/>
  <c r="AD91" i="2"/>
  <c r="AE91" i="2"/>
  <c r="AF91" i="2"/>
  <c r="AG91" i="2"/>
  <c r="AH91" i="2"/>
  <c r="AC404" i="2"/>
  <c r="AD404" i="2"/>
  <c r="AE404" i="2"/>
  <c r="AF404" i="2"/>
  <c r="AG404" i="2"/>
  <c r="AH404" i="2"/>
  <c r="AC170" i="2"/>
  <c r="AD170" i="2"/>
  <c r="AE170" i="2"/>
  <c r="AF170" i="2"/>
  <c r="AG170" i="2"/>
  <c r="AH170" i="2"/>
  <c r="AC687" i="2"/>
  <c r="AD687" i="2"/>
  <c r="AE687" i="2"/>
  <c r="AF687" i="2"/>
  <c r="AG687" i="2"/>
  <c r="AH687" i="2"/>
  <c r="AC108" i="2"/>
  <c r="AD108" i="2"/>
  <c r="AE108" i="2"/>
  <c r="AF108" i="2"/>
  <c r="AG108" i="2"/>
  <c r="AH108" i="2"/>
  <c r="AC435" i="2"/>
  <c r="AD435" i="2"/>
  <c r="AE435" i="2"/>
  <c r="AF435" i="2"/>
  <c r="AG435" i="2"/>
  <c r="AH435" i="2"/>
  <c r="AC572" i="2"/>
  <c r="AD572" i="2"/>
  <c r="AE572" i="2"/>
  <c r="AF572" i="2"/>
  <c r="AG572" i="2"/>
  <c r="AH572" i="2"/>
  <c r="AC381" i="2"/>
  <c r="AD381" i="2"/>
  <c r="AE381" i="2"/>
  <c r="AF381" i="2"/>
  <c r="AG381" i="2"/>
  <c r="AH381" i="2"/>
  <c r="AC283" i="2"/>
  <c r="AD283" i="2"/>
  <c r="AE283" i="2"/>
  <c r="AF283" i="2"/>
  <c r="AG283" i="2"/>
  <c r="AH283" i="2"/>
  <c r="AC82" i="2"/>
  <c r="AD82" i="2"/>
  <c r="AE82" i="2"/>
  <c r="AF82" i="2"/>
  <c r="AG82" i="2"/>
  <c r="AH82" i="2"/>
  <c r="AC194" i="2"/>
  <c r="AD194" i="2"/>
  <c r="AE194" i="2"/>
  <c r="AF194" i="2"/>
  <c r="AG194" i="2"/>
  <c r="AH194" i="2"/>
  <c r="AC120" i="2"/>
  <c r="AD120" i="2"/>
  <c r="AE120" i="2"/>
  <c r="AF120" i="2"/>
  <c r="AG120" i="2"/>
  <c r="AH120" i="2"/>
  <c r="AC200" i="2"/>
  <c r="AD200" i="2"/>
  <c r="AE200" i="2"/>
  <c r="AF200" i="2"/>
  <c r="AG200" i="2"/>
  <c r="AH200" i="2"/>
  <c r="AC358" i="2"/>
  <c r="AD358" i="2"/>
  <c r="AE358" i="2"/>
  <c r="AF358" i="2"/>
  <c r="AG358" i="2"/>
  <c r="AH358" i="2"/>
  <c r="AC703" i="2"/>
  <c r="AD703" i="2"/>
  <c r="AE703" i="2"/>
  <c r="AF703" i="2"/>
  <c r="AG703" i="2"/>
  <c r="AH703" i="2"/>
  <c r="AC223" i="2"/>
  <c r="AD223" i="2"/>
  <c r="AE223" i="2"/>
  <c r="AF223" i="2"/>
  <c r="AG223" i="2"/>
  <c r="AH223" i="2"/>
  <c r="AC465" i="2"/>
  <c r="AD465" i="2"/>
  <c r="AE465" i="2"/>
  <c r="AF465" i="2"/>
  <c r="AG465" i="2"/>
  <c r="AH465" i="2"/>
  <c r="AC460" i="2"/>
  <c r="AD460" i="2"/>
  <c r="AE460" i="2"/>
  <c r="AF460" i="2"/>
  <c r="AG460" i="2"/>
  <c r="AH460" i="2"/>
  <c r="AC359" i="2"/>
  <c r="AD359" i="2"/>
  <c r="AE359" i="2"/>
  <c r="AF359" i="2"/>
  <c r="AG359" i="2"/>
  <c r="AH359" i="2"/>
  <c r="AC442" i="2"/>
  <c r="AD442" i="2"/>
  <c r="AE442" i="2"/>
  <c r="AF442" i="2"/>
  <c r="AG442" i="2"/>
  <c r="AH442" i="2"/>
  <c r="AC148" i="2"/>
  <c r="AD148" i="2"/>
  <c r="AE148" i="2"/>
  <c r="AF148" i="2"/>
  <c r="AG148" i="2"/>
  <c r="AH148" i="2"/>
  <c r="AC196" i="2"/>
  <c r="AD196" i="2"/>
  <c r="AE196" i="2"/>
  <c r="AF196" i="2"/>
  <c r="AG196" i="2"/>
  <c r="AH196" i="2"/>
  <c r="AC559" i="2"/>
  <c r="AD559" i="2"/>
  <c r="AE559" i="2"/>
  <c r="AF559" i="2"/>
  <c r="AG559" i="2"/>
  <c r="AH559" i="2"/>
  <c r="AC265" i="2"/>
  <c r="AD265" i="2"/>
  <c r="AE265" i="2"/>
  <c r="AF265" i="2"/>
  <c r="AG265" i="2"/>
  <c r="AH265" i="2"/>
  <c r="AC122" i="2"/>
  <c r="AD122" i="2"/>
  <c r="AE122" i="2"/>
  <c r="AF122" i="2"/>
  <c r="AG122" i="2"/>
  <c r="AH122" i="2"/>
  <c r="AC686" i="2"/>
  <c r="AD686" i="2"/>
  <c r="AE686" i="2"/>
  <c r="AF686" i="2"/>
  <c r="AG686" i="2"/>
  <c r="AH686" i="2"/>
  <c r="AC273" i="2"/>
  <c r="AD273" i="2"/>
  <c r="AE273" i="2"/>
  <c r="AF273" i="2"/>
  <c r="AG273" i="2"/>
  <c r="AH273" i="2"/>
  <c r="AC75" i="2"/>
  <c r="AD75" i="2"/>
  <c r="AE75" i="2"/>
  <c r="AF75" i="2"/>
  <c r="AG75" i="2"/>
  <c r="AH75" i="2"/>
  <c r="AC348" i="2"/>
  <c r="AD348" i="2"/>
  <c r="AE348" i="2"/>
  <c r="AF348" i="2"/>
  <c r="AG348" i="2"/>
  <c r="AH348" i="2"/>
  <c r="AC268" i="2"/>
  <c r="AD268" i="2"/>
  <c r="AE268" i="2"/>
  <c r="AF268" i="2"/>
  <c r="AG268" i="2"/>
  <c r="AH268" i="2"/>
  <c r="AC226" i="2"/>
  <c r="AD226" i="2"/>
  <c r="AE226" i="2"/>
  <c r="AF226" i="2"/>
  <c r="AG226" i="2"/>
  <c r="AH226" i="2"/>
  <c r="AC242" i="2"/>
  <c r="AD242" i="2"/>
  <c r="AE242" i="2"/>
  <c r="AF242" i="2"/>
  <c r="AG242" i="2"/>
  <c r="AH242" i="2"/>
  <c r="AC615" i="2"/>
  <c r="AD615" i="2"/>
  <c r="AE615" i="2"/>
  <c r="AF615" i="2"/>
  <c r="AG615" i="2"/>
  <c r="AH615" i="2"/>
  <c r="AC272" i="2"/>
  <c r="AD272" i="2"/>
  <c r="AE272" i="2"/>
  <c r="AF272" i="2"/>
  <c r="AG272" i="2"/>
  <c r="AH272" i="2"/>
  <c r="AC565" i="2"/>
  <c r="AD565" i="2"/>
  <c r="AE565" i="2"/>
  <c r="AF565" i="2"/>
  <c r="AG565" i="2"/>
  <c r="AH565" i="2"/>
  <c r="AC472" i="2"/>
  <c r="AD472" i="2"/>
  <c r="AE472" i="2"/>
  <c r="AF472" i="2"/>
  <c r="AG472" i="2"/>
  <c r="AH472" i="2"/>
  <c r="AC616" i="2"/>
  <c r="AD616" i="2"/>
  <c r="AE616" i="2"/>
  <c r="AF616" i="2"/>
  <c r="AG616" i="2"/>
  <c r="AH616" i="2"/>
  <c r="AC128" i="2"/>
  <c r="AD128" i="2"/>
  <c r="AE128" i="2"/>
  <c r="AF128" i="2"/>
  <c r="AG128" i="2"/>
  <c r="AH128" i="2"/>
  <c r="AC136" i="2"/>
  <c r="AD136" i="2"/>
  <c r="AE136" i="2"/>
  <c r="AF136" i="2"/>
  <c r="AG136" i="2"/>
  <c r="AH136" i="2"/>
  <c r="AC625" i="2"/>
  <c r="AD625" i="2"/>
  <c r="AE625" i="2"/>
  <c r="AF625" i="2"/>
  <c r="AG625" i="2"/>
  <c r="AH625" i="2"/>
  <c r="AC134" i="2"/>
  <c r="AD134" i="2"/>
  <c r="AE134" i="2"/>
  <c r="AF134" i="2"/>
  <c r="AG134" i="2"/>
  <c r="AH134" i="2"/>
  <c r="AC110" i="2"/>
  <c r="AD110" i="2"/>
  <c r="AE110" i="2"/>
  <c r="AF110" i="2"/>
  <c r="AG110" i="2"/>
  <c r="AH110" i="2"/>
  <c r="AC209" i="2"/>
  <c r="AD209" i="2"/>
  <c r="AE209" i="2"/>
  <c r="AF209" i="2"/>
  <c r="AG209" i="2"/>
  <c r="AH209" i="2"/>
  <c r="AC642" i="2"/>
  <c r="AD642" i="2"/>
  <c r="AE642" i="2"/>
  <c r="AF642" i="2"/>
  <c r="AG642" i="2"/>
  <c r="AH642" i="2"/>
  <c r="AC444" i="2"/>
  <c r="AD444" i="2"/>
  <c r="AE444" i="2"/>
  <c r="AF444" i="2"/>
  <c r="AG444" i="2"/>
  <c r="AH444" i="2"/>
  <c r="AC206" i="2"/>
  <c r="AD206" i="2"/>
  <c r="AE206" i="2"/>
  <c r="AF206" i="2"/>
  <c r="AG206" i="2"/>
  <c r="AH206" i="2"/>
  <c r="AC440" i="2"/>
  <c r="AD440" i="2"/>
  <c r="AE440" i="2"/>
  <c r="AF440" i="2"/>
  <c r="AG440" i="2"/>
  <c r="AH440" i="2"/>
  <c r="AC699" i="2"/>
  <c r="AD699" i="2"/>
  <c r="AE699" i="2"/>
  <c r="AF699" i="2"/>
  <c r="AG699" i="2"/>
  <c r="AH699" i="2"/>
  <c r="AC622" i="2"/>
  <c r="AD622" i="2"/>
  <c r="AE622" i="2"/>
  <c r="AF622" i="2"/>
  <c r="AG622" i="2"/>
  <c r="AH622" i="2"/>
  <c r="AC577" i="2"/>
  <c r="AD577" i="2"/>
  <c r="AE577" i="2"/>
  <c r="AF577" i="2"/>
  <c r="AG577" i="2"/>
  <c r="AH577" i="2"/>
  <c r="AC530" i="2"/>
  <c r="AD530" i="2"/>
  <c r="AE530" i="2"/>
  <c r="AF530" i="2"/>
  <c r="AG530" i="2"/>
  <c r="AH530" i="2"/>
  <c r="AC711" i="2"/>
  <c r="AD711" i="2"/>
  <c r="AE711" i="2"/>
  <c r="AF711" i="2"/>
  <c r="AG711" i="2"/>
  <c r="AH711" i="2"/>
  <c r="AC655" i="2"/>
  <c r="AD655" i="2"/>
  <c r="AE655" i="2"/>
  <c r="AF655" i="2"/>
  <c r="AG655" i="2"/>
  <c r="AH655" i="2"/>
  <c r="AC593" i="2"/>
  <c r="AD593" i="2"/>
  <c r="AE593" i="2"/>
  <c r="AF593" i="2"/>
  <c r="AG593" i="2"/>
  <c r="AH593" i="2"/>
  <c r="AC104" i="2"/>
  <c r="AD104" i="2"/>
  <c r="AE104" i="2"/>
  <c r="AF104" i="2"/>
  <c r="AG104" i="2"/>
  <c r="AH104" i="2"/>
  <c r="AC264" i="2"/>
  <c r="AD264" i="2"/>
  <c r="AE264" i="2"/>
  <c r="AF264" i="2"/>
  <c r="AG264" i="2"/>
  <c r="AH264" i="2"/>
  <c r="AC510" i="2"/>
  <c r="AD510" i="2"/>
  <c r="AE510" i="2"/>
  <c r="AF510" i="2"/>
  <c r="AG510" i="2"/>
  <c r="AH510" i="2"/>
  <c r="AC361" i="2"/>
  <c r="AD361" i="2"/>
  <c r="AE361" i="2"/>
  <c r="AF361" i="2"/>
  <c r="AG361" i="2"/>
  <c r="AH361" i="2"/>
  <c r="AC447" i="2"/>
  <c r="AD447" i="2"/>
  <c r="AE447" i="2"/>
  <c r="AF447" i="2"/>
  <c r="AG447" i="2"/>
  <c r="AH447" i="2"/>
  <c r="AC428" i="2"/>
  <c r="AD428" i="2"/>
  <c r="AE428" i="2"/>
  <c r="AF428" i="2"/>
  <c r="AG428" i="2"/>
  <c r="AH428" i="2"/>
  <c r="AC723" i="2"/>
  <c r="AD723" i="2"/>
  <c r="AE723" i="2"/>
  <c r="AF723" i="2"/>
  <c r="AG723" i="2"/>
  <c r="AH723" i="2"/>
  <c r="AC310" i="2"/>
  <c r="AD310" i="2"/>
  <c r="AE310" i="2"/>
  <c r="AF310" i="2"/>
  <c r="AG310" i="2"/>
  <c r="AH310" i="2"/>
  <c r="AC115" i="2"/>
  <c r="AD115" i="2"/>
  <c r="AE115" i="2"/>
  <c r="AF115" i="2"/>
  <c r="AG115" i="2"/>
  <c r="AH115" i="2"/>
  <c r="AC638" i="2"/>
  <c r="AD638" i="2"/>
  <c r="AE638" i="2"/>
  <c r="AF638" i="2"/>
  <c r="AG638" i="2"/>
  <c r="AH638" i="2"/>
  <c r="AC562" i="2"/>
  <c r="AD562" i="2"/>
  <c r="AE562" i="2"/>
  <c r="AF562" i="2"/>
  <c r="AG562" i="2"/>
  <c r="AH562" i="2"/>
  <c r="AC692" i="2"/>
  <c r="AD692" i="2"/>
  <c r="AE692" i="2"/>
  <c r="AF692" i="2"/>
  <c r="AG692" i="2"/>
  <c r="AH692" i="2"/>
  <c r="AC99" i="2"/>
  <c r="AD99" i="2"/>
  <c r="AE99" i="2"/>
  <c r="AF99" i="2"/>
  <c r="AG99" i="2"/>
  <c r="AH99" i="2"/>
  <c r="AC509" i="2"/>
  <c r="AD509" i="2"/>
  <c r="AE509" i="2"/>
  <c r="AF509" i="2"/>
  <c r="AG509" i="2"/>
  <c r="AH509" i="2"/>
  <c r="AC323" i="2"/>
  <c r="AD323" i="2"/>
  <c r="AE323" i="2"/>
  <c r="AF323" i="2"/>
  <c r="AG323" i="2"/>
  <c r="AH323" i="2"/>
  <c r="AC222" i="2"/>
  <c r="AD222" i="2"/>
  <c r="AE222" i="2"/>
  <c r="AF222" i="2"/>
  <c r="AG222" i="2"/>
  <c r="AH222" i="2"/>
  <c r="AC591" i="2"/>
  <c r="AD591" i="2"/>
  <c r="AE591" i="2"/>
  <c r="AF591" i="2"/>
  <c r="AG591" i="2"/>
  <c r="AH591" i="2"/>
  <c r="AC612" i="2"/>
  <c r="AD612" i="2"/>
  <c r="AE612" i="2"/>
  <c r="AF612" i="2"/>
  <c r="AG612" i="2"/>
  <c r="AH612" i="2"/>
  <c r="AC111" i="2"/>
  <c r="AD111" i="2"/>
  <c r="AE111" i="2"/>
  <c r="AF111" i="2"/>
  <c r="AG111" i="2"/>
  <c r="AH111" i="2"/>
  <c r="AC234" i="2"/>
  <c r="AD234" i="2"/>
  <c r="AE234" i="2"/>
  <c r="AF234" i="2"/>
  <c r="AG234" i="2"/>
  <c r="AH234" i="2"/>
  <c r="AC665" i="2"/>
  <c r="AD665" i="2"/>
  <c r="AE665" i="2"/>
  <c r="AF665" i="2"/>
  <c r="AG665" i="2"/>
  <c r="AH665" i="2"/>
  <c r="AC282" i="2"/>
  <c r="AD282" i="2"/>
  <c r="AE282" i="2"/>
  <c r="AF282" i="2"/>
  <c r="AG282" i="2"/>
  <c r="AH282" i="2"/>
  <c r="AC261" i="2"/>
  <c r="AD261" i="2"/>
  <c r="AE261" i="2"/>
  <c r="AF261" i="2"/>
  <c r="AG261" i="2"/>
  <c r="AH261" i="2"/>
  <c r="AC487" i="2"/>
  <c r="AD487" i="2"/>
  <c r="AE487" i="2"/>
  <c r="AF487" i="2"/>
  <c r="AG487" i="2"/>
  <c r="AH487" i="2"/>
  <c r="AC673" i="2"/>
  <c r="AD673" i="2"/>
  <c r="AE673" i="2"/>
  <c r="AF673" i="2"/>
  <c r="AG673" i="2"/>
  <c r="AH673" i="2"/>
  <c r="AC433" i="2"/>
  <c r="AD433" i="2"/>
  <c r="AE433" i="2"/>
  <c r="AF433" i="2"/>
  <c r="AG433" i="2"/>
  <c r="AH433" i="2"/>
  <c r="AC109" i="2"/>
  <c r="AD109" i="2"/>
  <c r="AE109" i="2"/>
  <c r="AF109" i="2"/>
  <c r="AG109" i="2"/>
  <c r="AH109" i="2"/>
  <c r="AC408" i="2"/>
  <c r="AD408" i="2"/>
  <c r="AE408" i="2"/>
  <c r="AF408" i="2"/>
  <c r="AG408" i="2"/>
  <c r="AH408" i="2"/>
  <c r="AC471" i="2"/>
  <c r="AD471" i="2"/>
  <c r="AE471" i="2"/>
  <c r="AF471" i="2"/>
  <c r="AG471" i="2"/>
  <c r="AH471" i="2"/>
  <c r="AC431" i="2"/>
  <c r="AD431" i="2"/>
  <c r="AE431" i="2"/>
  <c r="AF431" i="2"/>
  <c r="AG431" i="2"/>
  <c r="AH431" i="2"/>
  <c r="AC376" i="2"/>
  <c r="AD376" i="2"/>
  <c r="AE376" i="2"/>
  <c r="AF376" i="2"/>
  <c r="AG376" i="2"/>
  <c r="AH376" i="2"/>
  <c r="AC681" i="2"/>
  <c r="AD681" i="2"/>
  <c r="AE681" i="2"/>
  <c r="AF681" i="2"/>
  <c r="AG681" i="2"/>
  <c r="AH681" i="2"/>
  <c r="AC419" i="2"/>
  <c r="AD419" i="2"/>
  <c r="AE419" i="2"/>
  <c r="AF419" i="2"/>
  <c r="AG419" i="2"/>
  <c r="AH419" i="2"/>
  <c r="AC352" i="2"/>
  <c r="AD352" i="2"/>
  <c r="AE352" i="2"/>
  <c r="AF352" i="2"/>
  <c r="AG352" i="2"/>
  <c r="AH352" i="2"/>
  <c r="AC316" i="2"/>
  <c r="AD316" i="2"/>
  <c r="AE316" i="2"/>
  <c r="AF316" i="2"/>
  <c r="AG316" i="2"/>
  <c r="AH316" i="2"/>
  <c r="AC533" i="2"/>
  <c r="AD533" i="2"/>
  <c r="AE533" i="2"/>
  <c r="AF533" i="2"/>
  <c r="AG533" i="2"/>
  <c r="AH533" i="2"/>
  <c r="AC701" i="2"/>
  <c r="AD701" i="2"/>
  <c r="AE701" i="2"/>
  <c r="AF701" i="2"/>
  <c r="AG701" i="2"/>
  <c r="AH701" i="2"/>
  <c r="AC550" i="2"/>
  <c r="AD550" i="2"/>
  <c r="AE550" i="2"/>
  <c r="AF550" i="2"/>
  <c r="AG550" i="2"/>
  <c r="AH550" i="2"/>
  <c r="AC190" i="2"/>
  <c r="AD190" i="2"/>
  <c r="AE190" i="2"/>
  <c r="AF190" i="2"/>
  <c r="AG190" i="2"/>
  <c r="AH190" i="2"/>
  <c r="AC631" i="2"/>
  <c r="AD631" i="2"/>
  <c r="AE631" i="2"/>
  <c r="AF631" i="2"/>
  <c r="AG631" i="2"/>
  <c r="AH631" i="2"/>
  <c r="AC602" i="2"/>
  <c r="AD602" i="2"/>
  <c r="AE602" i="2"/>
  <c r="AF602" i="2"/>
  <c r="AG602" i="2"/>
  <c r="AH602" i="2"/>
  <c r="AC663" i="2"/>
  <c r="AD663" i="2"/>
  <c r="AE663" i="2"/>
  <c r="AF663" i="2"/>
  <c r="AG663" i="2"/>
  <c r="AH663" i="2"/>
  <c r="AC336" i="2"/>
  <c r="AD336" i="2"/>
  <c r="AE336" i="2"/>
  <c r="AF336" i="2"/>
  <c r="AG336" i="2"/>
  <c r="AH336" i="2"/>
  <c r="AC255" i="2"/>
  <c r="AD255" i="2"/>
  <c r="AE255" i="2"/>
  <c r="AF255" i="2"/>
  <c r="AG255" i="2"/>
  <c r="AH255" i="2"/>
  <c r="AC243" i="2"/>
  <c r="AD243" i="2"/>
  <c r="AE243" i="2"/>
  <c r="AF243" i="2"/>
  <c r="AG243" i="2"/>
  <c r="AH243" i="2"/>
  <c r="AC579" i="2"/>
  <c r="AD579" i="2"/>
  <c r="AE579" i="2"/>
  <c r="AF579" i="2"/>
  <c r="AG579" i="2"/>
  <c r="AH579" i="2"/>
  <c r="AC511" i="2"/>
  <c r="AD511" i="2"/>
  <c r="AE511" i="2"/>
  <c r="AF511" i="2"/>
  <c r="AG511" i="2"/>
  <c r="AH511" i="2"/>
  <c r="AC498" i="2"/>
  <c r="AD498" i="2"/>
  <c r="AE498" i="2"/>
  <c r="AF498" i="2"/>
  <c r="AG498" i="2"/>
  <c r="AH498" i="2"/>
  <c r="AC168" i="2"/>
  <c r="AD168" i="2"/>
  <c r="AE168" i="2"/>
  <c r="AF168" i="2"/>
  <c r="AG168" i="2"/>
  <c r="AH168" i="2"/>
  <c r="AC457" i="2"/>
  <c r="AD457" i="2"/>
  <c r="AE457" i="2"/>
  <c r="AF457" i="2"/>
  <c r="AG457" i="2"/>
  <c r="AH457" i="2"/>
  <c r="AC667" i="2"/>
  <c r="AD667" i="2"/>
  <c r="AE667" i="2"/>
  <c r="AF667" i="2"/>
  <c r="AG667" i="2"/>
  <c r="AH667" i="2"/>
  <c r="AC483" i="2"/>
  <c r="AD483" i="2"/>
  <c r="AE483" i="2"/>
  <c r="AF483" i="2"/>
  <c r="AG483" i="2"/>
  <c r="AH483" i="2"/>
  <c r="AC567" i="2"/>
  <c r="AD567" i="2"/>
  <c r="AE567" i="2"/>
  <c r="AF567" i="2"/>
  <c r="AG567" i="2"/>
  <c r="AH567" i="2"/>
  <c r="AC475" i="2"/>
  <c r="AD475" i="2"/>
  <c r="AE475" i="2"/>
  <c r="AF475" i="2"/>
  <c r="AG475" i="2"/>
  <c r="AH475" i="2"/>
  <c r="AC375" i="2"/>
  <c r="AD375" i="2"/>
  <c r="AE375" i="2"/>
  <c r="AF375" i="2"/>
  <c r="AG375" i="2"/>
  <c r="AH375" i="2"/>
  <c r="AC516" i="2"/>
  <c r="AD516" i="2"/>
  <c r="AE516" i="2"/>
  <c r="AF516" i="2"/>
  <c r="AG516" i="2"/>
  <c r="AH516" i="2"/>
  <c r="AC691" i="2"/>
  <c r="AD691" i="2"/>
  <c r="AE691" i="2"/>
  <c r="AF691" i="2"/>
  <c r="AG691" i="2"/>
  <c r="AH691" i="2"/>
  <c r="AC473" i="2"/>
  <c r="AD473" i="2"/>
  <c r="AE473" i="2"/>
  <c r="AF473" i="2"/>
  <c r="AG473" i="2"/>
  <c r="AH473" i="2"/>
  <c r="AC468" i="2"/>
  <c r="AD468" i="2"/>
  <c r="AE468" i="2"/>
  <c r="AF468" i="2"/>
  <c r="AG468" i="2"/>
  <c r="AH468" i="2"/>
  <c r="AC240" i="2"/>
  <c r="AD240" i="2"/>
  <c r="AE240" i="2"/>
  <c r="AF240" i="2"/>
  <c r="AG240" i="2"/>
  <c r="AH240" i="2"/>
  <c r="AC675" i="2"/>
  <c r="AD675" i="2"/>
  <c r="AE675" i="2"/>
  <c r="AF675" i="2"/>
  <c r="AG675" i="2"/>
  <c r="AH675" i="2"/>
  <c r="AC527" i="2"/>
  <c r="AD527" i="2"/>
  <c r="AE527" i="2"/>
  <c r="AF527" i="2"/>
  <c r="AG527" i="2"/>
  <c r="AH527" i="2"/>
  <c r="AC324" i="2"/>
  <c r="AD324" i="2"/>
  <c r="AE324" i="2"/>
  <c r="AF324" i="2"/>
  <c r="AG324" i="2"/>
  <c r="AH324" i="2"/>
  <c r="AC608" i="2"/>
  <c r="AD608" i="2"/>
  <c r="AE608" i="2"/>
  <c r="AF608" i="2"/>
  <c r="AG608" i="2"/>
  <c r="AH608" i="2"/>
  <c r="AC389" i="2"/>
  <c r="AD389" i="2"/>
  <c r="AE389" i="2"/>
  <c r="AF389" i="2"/>
  <c r="AG389" i="2"/>
  <c r="AH389" i="2"/>
  <c r="AC651" i="2"/>
  <c r="AD651" i="2"/>
  <c r="AE651" i="2"/>
  <c r="AF651" i="2"/>
  <c r="AG651" i="2"/>
  <c r="AH651" i="2"/>
  <c r="AC320" i="2"/>
  <c r="AD320" i="2"/>
  <c r="AE320" i="2"/>
  <c r="AF320" i="2"/>
  <c r="AG320" i="2"/>
  <c r="AH320" i="2"/>
  <c r="AC382" i="2"/>
  <c r="AD382" i="2"/>
  <c r="AE382" i="2"/>
  <c r="AF382" i="2"/>
  <c r="AG382" i="2"/>
  <c r="AH382" i="2"/>
  <c r="AC538" i="2"/>
  <c r="AD538" i="2"/>
  <c r="AE538" i="2"/>
  <c r="AF538" i="2"/>
  <c r="AG538" i="2"/>
  <c r="AH538" i="2"/>
  <c r="AC603" i="2"/>
  <c r="AD603" i="2"/>
  <c r="AE603" i="2"/>
  <c r="AF603" i="2"/>
  <c r="AG603" i="2"/>
  <c r="AH603" i="2"/>
  <c r="AC598" i="2"/>
  <c r="AD598" i="2"/>
  <c r="AE598" i="2"/>
  <c r="AF598" i="2"/>
  <c r="AG598" i="2"/>
  <c r="AH598" i="2"/>
  <c r="AC219" i="2"/>
  <c r="AD219" i="2"/>
  <c r="AE219" i="2"/>
  <c r="AF219" i="2"/>
  <c r="AG219" i="2"/>
  <c r="AH219" i="2"/>
  <c r="AC432" i="2"/>
  <c r="AD432" i="2"/>
  <c r="AE432" i="2"/>
  <c r="AF432" i="2"/>
  <c r="AG432" i="2"/>
  <c r="AH432" i="2"/>
  <c r="AC312" i="2"/>
  <c r="AD312" i="2"/>
  <c r="AE312" i="2"/>
  <c r="AF312" i="2"/>
  <c r="AG312" i="2"/>
  <c r="AH312" i="2"/>
  <c r="AC417" i="2"/>
  <c r="AD417" i="2"/>
  <c r="AE417" i="2"/>
  <c r="AF417" i="2"/>
  <c r="AG417" i="2"/>
  <c r="AH417" i="2"/>
  <c r="AC626" i="2"/>
  <c r="AD626" i="2"/>
  <c r="AE626" i="2"/>
  <c r="AF626" i="2"/>
  <c r="AG626" i="2"/>
  <c r="AH626" i="2"/>
  <c r="AC680" i="2"/>
  <c r="AD680" i="2"/>
  <c r="AE680" i="2"/>
  <c r="AF680" i="2"/>
  <c r="AG680" i="2"/>
  <c r="AH680" i="2"/>
  <c r="AC424" i="2"/>
  <c r="AD424" i="2"/>
  <c r="AE424" i="2"/>
  <c r="AF424" i="2"/>
  <c r="AG424" i="2"/>
  <c r="AH424" i="2"/>
  <c r="AC377" i="2"/>
  <c r="AD377" i="2"/>
  <c r="AE377" i="2"/>
  <c r="AF377" i="2"/>
  <c r="AG377" i="2"/>
  <c r="AH377" i="2"/>
  <c r="AC698" i="2"/>
  <c r="AD698" i="2"/>
  <c r="AE698" i="2"/>
  <c r="AF698" i="2"/>
  <c r="AG698" i="2"/>
  <c r="AH698" i="2"/>
  <c r="AC441" i="2"/>
  <c r="AD441" i="2"/>
  <c r="AE441" i="2"/>
  <c r="AF441" i="2"/>
  <c r="AG441" i="2"/>
  <c r="AH441" i="2"/>
  <c r="AC661" i="2"/>
  <c r="AD661" i="2"/>
  <c r="AE661" i="2"/>
  <c r="AF661" i="2"/>
  <c r="AG661" i="2"/>
  <c r="AH661" i="2"/>
  <c r="AC299" i="2"/>
  <c r="AD299" i="2"/>
  <c r="AE299" i="2"/>
  <c r="AF299" i="2"/>
  <c r="AG299" i="2"/>
  <c r="AH299" i="2"/>
  <c r="AC726" i="2"/>
  <c r="AD726" i="2"/>
  <c r="AE726" i="2"/>
  <c r="AF726" i="2"/>
  <c r="AG726" i="2"/>
  <c r="AH726" i="2"/>
  <c r="AC586" i="2"/>
  <c r="AD586" i="2"/>
  <c r="AE586" i="2"/>
  <c r="AF586" i="2"/>
  <c r="AG586" i="2"/>
  <c r="AH586" i="2"/>
  <c r="AC402" i="2"/>
  <c r="AD402" i="2"/>
  <c r="AE402" i="2"/>
  <c r="AF402" i="2"/>
  <c r="AG402" i="2"/>
  <c r="AH402" i="2"/>
  <c r="AC366" i="2"/>
  <c r="AD366" i="2"/>
  <c r="AE366" i="2"/>
  <c r="AF366" i="2"/>
  <c r="AG366" i="2"/>
  <c r="AH366" i="2"/>
  <c r="AC709" i="2"/>
  <c r="AD709" i="2"/>
  <c r="AE709" i="2"/>
  <c r="AF709" i="2"/>
  <c r="AG709" i="2"/>
  <c r="AH709" i="2"/>
  <c r="AC697" i="2"/>
  <c r="AD697" i="2"/>
  <c r="AE697" i="2"/>
  <c r="AF697" i="2"/>
  <c r="AG697" i="2"/>
  <c r="AH697" i="2"/>
  <c r="AC497" i="2"/>
  <c r="AD497" i="2"/>
  <c r="AE497" i="2"/>
  <c r="AF497" i="2"/>
  <c r="AG497" i="2"/>
  <c r="AH497" i="2"/>
  <c r="AC684" i="2"/>
  <c r="AD684" i="2"/>
  <c r="AE684" i="2"/>
  <c r="AF684" i="2"/>
  <c r="AG684" i="2"/>
  <c r="AH684" i="2"/>
  <c r="AC573" i="2"/>
  <c r="AD573" i="2"/>
  <c r="AE573" i="2"/>
  <c r="AF573" i="2"/>
  <c r="AG573" i="2"/>
  <c r="AH573" i="2"/>
  <c r="AC604" i="2"/>
  <c r="AD604" i="2"/>
  <c r="AE604" i="2"/>
  <c r="AF604" i="2"/>
  <c r="AG604" i="2"/>
  <c r="AH604" i="2"/>
  <c r="AC633" i="2"/>
  <c r="AD633" i="2"/>
  <c r="AE633" i="2"/>
  <c r="AF633" i="2"/>
  <c r="AG633" i="2"/>
  <c r="AH633" i="2"/>
  <c r="AC700" i="2"/>
  <c r="AD700" i="2"/>
  <c r="AE700" i="2"/>
  <c r="AF700" i="2"/>
  <c r="AG700" i="2"/>
  <c r="AH700" i="2"/>
  <c r="AC563" i="2"/>
  <c r="AD563" i="2"/>
  <c r="AE563" i="2"/>
  <c r="AF563" i="2"/>
  <c r="AG563" i="2"/>
  <c r="AH563" i="2"/>
  <c r="AC706" i="2"/>
  <c r="AD706" i="2"/>
  <c r="AE706" i="2"/>
  <c r="AF706" i="2"/>
  <c r="AG706" i="2"/>
  <c r="AH706" i="2"/>
  <c r="AC683" i="2"/>
  <c r="AD683" i="2"/>
  <c r="AE683" i="2"/>
  <c r="AF683" i="2"/>
  <c r="AG683" i="2"/>
  <c r="AH683" i="2"/>
  <c r="AC646" i="2"/>
  <c r="AD646" i="2"/>
  <c r="AE646" i="2"/>
  <c r="AF646" i="2"/>
  <c r="AG646" i="2"/>
  <c r="AH646" i="2"/>
  <c r="AC693" i="2"/>
  <c r="AD693" i="2"/>
  <c r="AE693" i="2"/>
  <c r="AF693" i="2"/>
  <c r="AG693" i="2"/>
  <c r="AH693" i="2"/>
  <c r="AC685" i="2"/>
  <c r="AD685" i="2"/>
  <c r="AE685" i="2"/>
  <c r="AF685" i="2"/>
  <c r="AG685" i="2"/>
  <c r="AH685" i="2"/>
  <c r="AC578" i="2"/>
  <c r="AD578" i="2"/>
  <c r="AE578" i="2"/>
  <c r="AF578" i="2"/>
  <c r="AG578" i="2"/>
  <c r="AH578" i="2"/>
  <c r="AC676" i="2"/>
  <c r="AD676" i="2"/>
  <c r="AE676" i="2"/>
  <c r="AF676" i="2"/>
  <c r="AG676" i="2"/>
  <c r="AH676" i="2"/>
  <c r="AC611" i="2"/>
  <c r="AD611" i="2"/>
  <c r="AE611" i="2"/>
  <c r="AF611" i="2"/>
  <c r="AG611" i="2"/>
  <c r="AH611" i="2"/>
  <c r="AC656" i="2"/>
  <c r="AD656" i="2"/>
  <c r="AE656" i="2"/>
  <c r="AF656" i="2"/>
  <c r="AG656" i="2"/>
  <c r="AH656" i="2"/>
  <c r="AC714" i="2"/>
  <c r="AD714" i="2"/>
  <c r="AE714" i="2"/>
  <c r="AF714" i="2"/>
  <c r="AG714" i="2"/>
  <c r="AH714" i="2"/>
  <c r="AC677" i="2"/>
  <c r="AD677" i="2"/>
  <c r="AE677" i="2"/>
  <c r="AF677" i="2"/>
  <c r="AG677" i="2"/>
  <c r="AH677" i="2"/>
  <c r="AC718" i="2"/>
  <c r="AD718" i="2"/>
  <c r="AE718" i="2"/>
  <c r="AF718" i="2"/>
  <c r="AG718" i="2"/>
  <c r="AH718" i="2"/>
  <c r="AC634" i="2"/>
  <c r="AD634" i="2"/>
  <c r="AE634" i="2"/>
  <c r="AF634" i="2"/>
  <c r="AG634" i="2"/>
  <c r="AH634" i="2"/>
  <c r="AC715" i="2"/>
  <c r="AD715" i="2"/>
  <c r="AE715" i="2"/>
  <c r="AF715" i="2"/>
  <c r="AG715" i="2"/>
  <c r="AH715" i="2"/>
  <c r="AC704" i="2"/>
  <c r="AD704" i="2"/>
  <c r="AE704" i="2"/>
  <c r="AF704" i="2"/>
  <c r="AG704" i="2"/>
  <c r="AH704" i="2"/>
  <c r="AH451" i="2"/>
  <c r="AG451" i="2"/>
  <c r="AF451" i="2"/>
  <c r="AE451" i="2"/>
  <c r="AD451" i="2"/>
  <c r="AC451" i="2"/>
  <c r="S574" i="2"/>
  <c r="T574" i="2"/>
  <c r="U574" i="2"/>
  <c r="S696" i="2"/>
  <c r="T696" i="2"/>
  <c r="U696" i="2"/>
  <c r="S343" i="2"/>
  <c r="T343" i="2"/>
  <c r="U343" i="2"/>
  <c r="S162" i="2"/>
  <c r="T162" i="2"/>
  <c r="U162" i="2"/>
  <c r="S235" i="2"/>
  <c r="T235" i="2"/>
  <c r="U235" i="2"/>
  <c r="S605" i="2"/>
  <c r="T605" i="2"/>
  <c r="U605" i="2"/>
  <c r="S365" i="2"/>
  <c r="T365" i="2"/>
  <c r="U365" i="2"/>
  <c r="S649" i="2"/>
  <c r="T649" i="2"/>
  <c r="U649" i="2"/>
  <c r="S508" i="2"/>
  <c r="T508" i="2"/>
  <c r="U508" i="2"/>
  <c r="S347" i="2"/>
  <c r="T347" i="2"/>
  <c r="U347" i="2"/>
  <c r="S682" i="2"/>
  <c r="T682" i="2"/>
  <c r="U682" i="2"/>
  <c r="S493" i="2"/>
  <c r="T493" i="2"/>
  <c r="U493" i="2"/>
  <c r="S150" i="2"/>
  <c r="T150" i="2"/>
  <c r="U150" i="2"/>
  <c r="S403" i="2"/>
  <c r="T403" i="2"/>
  <c r="U403" i="2"/>
  <c r="S391" i="2"/>
  <c r="T391" i="2"/>
  <c r="U391" i="2"/>
  <c r="S278" i="2"/>
  <c r="T278" i="2"/>
  <c r="U278" i="2"/>
  <c r="S191" i="2"/>
  <c r="T191" i="2"/>
  <c r="U191" i="2"/>
  <c r="S149" i="2"/>
  <c r="T149" i="2"/>
  <c r="U149" i="2"/>
  <c r="S11" i="2"/>
  <c r="T11" i="2"/>
  <c r="U11" i="2"/>
  <c r="S688" i="2"/>
  <c r="T688" i="2"/>
  <c r="U688" i="2"/>
  <c r="S449" i="2"/>
  <c r="T449" i="2"/>
  <c r="U449" i="2"/>
  <c r="S412" i="2"/>
  <c r="T412" i="2"/>
  <c r="U412" i="2"/>
  <c r="S88" i="2"/>
  <c r="T88" i="2"/>
  <c r="U88" i="2"/>
  <c r="S372" i="2"/>
  <c r="T372" i="2"/>
  <c r="U372" i="2"/>
  <c r="S202" i="2"/>
  <c r="T202" i="2"/>
  <c r="U202" i="2"/>
  <c r="S147" i="2"/>
  <c r="T147" i="2"/>
  <c r="U147" i="2"/>
  <c r="S113" i="2"/>
  <c r="T113" i="2"/>
  <c r="U113" i="2"/>
  <c r="S555" i="2"/>
  <c r="T555" i="2"/>
  <c r="U555" i="2"/>
  <c r="S566" i="2"/>
  <c r="T566" i="2"/>
  <c r="U566" i="2"/>
  <c r="S32" i="2"/>
  <c r="T32" i="2"/>
  <c r="U32" i="2"/>
  <c r="S713" i="2"/>
  <c r="T713" i="2"/>
  <c r="U713" i="2"/>
  <c r="S129" i="2"/>
  <c r="T129" i="2"/>
  <c r="U129" i="2"/>
  <c r="S340" i="2"/>
  <c r="T340" i="2"/>
  <c r="U340" i="2"/>
  <c r="S83" i="2"/>
  <c r="T83" i="2"/>
  <c r="U83" i="2"/>
  <c r="S58" i="2"/>
  <c r="T58" i="2"/>
  <c r="U58" i="2"/>
  <c r="S155" i="2"/>
  <c r="T155" i="2"/>
  <c r="U155" i="2"/>
  <c r="S644" i="2"/>
  <c r="T644" i="2"/>
  <c r="U644" i="2"/>
  <c r="S596" i="2"/>
  <c r="T596" i="2"/>
  <c r="U596" i="2"/>
  <c r="S20" i="2"/>
  <c r="T20" i="2"/>
  <c r="U20" i="2"/>
  <c r="S238" i="2"/>
  <c r="T238" i="2"/>
  <c r="U238" i="2"/>
  <c r="S561" i="2"/>
  <c r="T561" i="2"/>
  <c r="U561" i="2"/>
  <c r="S367" i="2"/>
  <c r="T367" i="2"/>
  <c r="U367" i="2"/>
  <c r="S124" i="2"/>
  <c r="T124" i="2"/>
  <c r="U124" i="2"/>
  <c r="S434" i="2"/>
  <c r="T434" i="2"/>
  <c r="U434" i="2"/>
  <c r="S302" i="2"/>
  <c r="T302" i="2"/>
  <c r="U302" i="2"/>
  <c r="S7" i="2"/>
  <c r="T7" i="2"/>
  <c r="U7" i="2"/>
  <c r="S127" i="2"/>
  <c r="T127" i="2"/>
  <c r="U127" i="2"/>
  <c r="S249" i="2"/>
  <c r="T249" i="2"/>
  <c r="U249" i="2"/>
  <c r="S60" i="2"/>
  <c r="T60" i="2"/>
  <c r="U60" i="2"/>
  <c r="S73" i="2"/>
  <c r="T73" i="2"/>
  <c r="U73" i="2"/>
  <c r="S221" i="2"/>
  <c r="T221" i="2"/>
  <c r="U221" i="2"/>
  <c r="S182" i="2"/>
  <c r="T182" i="2"/>
  <c r="U182" i="2"/>
  <c r="S295" i="2"/>
  <c r="T295" i="2"/>
  <c r="U295" i="2"/>
  <c r="S43" i="2"/>
  <c r="T43" i="2"/>
  <c r="U43" i="2"/>
  <c r="S650" i="2"/>
  <c r="T650" i="2"/>
  <c r="U650" i="2"/>
  <c r="S491" i="2"/>
  <c r="T491" i="2"/>
  <c r="U491" i="2"/>
  <c r="S547" i="2"/>
  <c r="T547" i="2"/>
  <c r="U547" i="2"/>
  <c r="S335" i="2"/>
  <c r="T335" i="2"/>
  <c r="U335" i="2"/>
  <c r="S139" i="2"/>
  <c r="T139" i="2"/>
  <c r="U139" i="2"/>
  <c r="S169" i="2"/>
  <c r="T169" i="2"/>
  <c r="U169" i="2"/>
  <c r="S392" i="2"/>
  <c r="T392" i="2"/>
  <c r="U392" i="2"/>
  <c r="S499" i="2"/>
  <c r="T499" i="2"/>
  <c r="U499" i="2"/>
  <c r="S187" i="2"/>
  <c r="T187" i="2"/>
  <c r="U187" i="2"/>
  <c r="S163" i="2"/>
  <c r="T163" i="2"/>
  <c r="U163" i="2"/>
  <c r="S485" i="2"/>
  <c r="T485" i="2"/>
  <c r="U485" i="2"/>
  <c r="S660" i="2"/>
  <c r="T660" i="2"/>
  <c r="U660" i="2"/>
  <c r="S171" i="2"/>
  <c r="T171" i="2"/>
  <c r="U171" i="2"/>
  <c r="S291" i="2"/>
  <c r="T291" i="2"/>
  <c r="U291" i="2"/>
  <c r="S342" i="2"/>
  <c r="T342" i="2"/>
  <c r="U342" i="2"/>
  <c r="S315" i="2"/>
  <c r="T315" i="2"/>
  <c r="U315" i="2"/>
  <c r="S193" i="2"/>
  <c r="T193" i="2"/>
  <c r="U193" i="2"/>
  <c r="S3" i="2"/>
  <c r="T3" i="2"/>
  <c r="U3" i="2"/>
  <c r="S112" i="2"/>
  <c r="T112" i="2"/>
  <c r="U112" i="2"/>
  <c r="S101" i="2"/>
  <c r="T101" i="2"/>
  <c r="U101" i="2"/>
  <c r="S409" i="2"/>
  <c r="T409" i="2"/>
  <c r="U409" i="2"/>
  <c r="S531" i="2"/>
  <c r="T531" i="2"/>
  <c r="U531" i="2"/>
  <c r="S153" i="2"/>
  <c r="T153" i="2"/>
  <c r="U153" i="2"/>
  <c r="S401" i="2"/>
  <c r="T401" i="2"/>
  <c r="U401" i="2"/>
  <c r="S327" i="2"/>
  <c r="T327" i="2"/>
  <c r="U327" i="2"/>
  <c r="S159" i="2"/>
  <c r="T159" i="2"/>
  <c r="U159" i="2"/>
  <c r="S55" i="2"/>
  <c r="T55" i="2"/>
  <c r="U55" i="2"/>
  <c r="S36" i="2"/>
  <c r="T36" i="2"/>
  <c r="U36" i="2"/>
  <c r="S293" i="2"/>
  <c r="T293" i="2"/>
  <c r="U293" i="2"/>
  <c r="S532" i="2"/>
  <c r="T532" i="2"/>
  <c r="U532" i="2"/>
  <c r="S554" i="2"/>
  <c r="T554" i="2"/>
  <c r="U554" i="2"/>
  <c r="S632" i="2"/>
  <c r="T632" i="2"/>
  <c r="U632" i="2"/>
  <c r="S606" i="2"/>
  <c r="T606" i="2"/>
  <c r="U606" i="2"/>
  <c r="S236" i="2"/>
  <c r="T236" i="2"/>
  <c r="U236" i="2"/>
  <c r="S78" i="2"/>
  <c r="T78" i="2"/>
  <c r="U78" i="2"/>
  <c r="S313" i="2"/>
  <c r="T313" i="2"/>
  <c r="U313" i="2"/>
  <c r="S507" i="2"/>
  <c r="T507" i="2"/>
  <c r="U507" i="2"/>
  <c r="S6" i="2"/>
  <c r="T6" i="2"/>
  <c r="U6" i="2"/>
  <c r="S12" i="2"/>
  <c r="T12" i="2"/>
  <c r="U12" i="2"/>
  <c r="S290" i="2"/>
  <c r="T290" i="2"/>
  <c r="U290" i="2"/>
  <c r="S44" i="2"/>
  <c r="T44" i="2"/>
  <c r="U44" i="2"/>
  <c r="S132" i="2"/>
  <c r="T132" i="2"/>
  <c r="U132" i="2"/>
  <c r="S298" i="2"/>
  <c r="T298" i="2"/>
  <c r="U298" i="2"/>
  <c r="S179" i="2"/>
  <c r="T179" i="2"/>
  <c r="U179" i="2"/>
  <c r="S10" i="2"/>
  <c r="T10" i="2"/>
  <c r="U10" i="2"/>
  <c r="S133" i="2"/>
  <c r="T133" i="2"/>
  <c r="U133" i="2"/>
  <c r="S212" i="2"/>
  <c r="T212" i="2"/>
  <c r="U212" i="2"/>
  <c r="S130" i="2"/>
  <c r="T130" i="2"/>
  <c r="U130" i="2"/>
  <c r="S308" i="2"/>
  <c r="T308" i="2"/>
  <c r="U308" i="2"/>
  <c r="S627" i="2"/>
  <c r="T627" i="2"/>
  <c r="U627" i="2"/>
  <c r="S280" i="2"/>
  <c r="T280" i="2"/>
  <c r="U280" i="2"/>
  <c r="S537" i="2"/>
  <c r="T537" i="2"/>
  <c r="U537" i="2"/>
  <c r="S69" i="2"/>
  <c r="T69" i="2"/>
  <c r="U69" i="2"/>
  <c r="S540" i="2"/>
  <c r="T540" i="2"/>
  <c r="U540" i="2"/>
  <c r="S489" i="2"/>
  <c r="T489" i="2"/>
  <c r="U489" i="2"/>
  <c r="S421" i="2"/>
  <c r="T421" i="2"/>
  <c r="U421" i="2"/>
  <c r="S154" i="2"/>
  <c r="T154" i="2"/>
  <c r="U154" i="2"/>
  <c r="S349" i="2"/>
  <c r="T349" i="2"/>
  <c r="U349" i="2"/>
  <c r="S225" i="2"/>
  <c r="T225" i="2"/>
  <c r="U225" i="2"/>
  <c r="S369" i="2"/>
  <c r="T369" i="2"/>
  <c r="U369" i="2"/>
  <c r="S599" i="2"/>
  <c r="T599" i="2"/>
  <c r="U599" i="2"/>
  <c r="S198" i="2"/>
  <c r="T198" i="2"/>
  <c r="U198" i="2"/>
  <c r="S488" i="2"/>
  <c r="T488" i="2"/>
  <c r="U488" i="2"/>
  <c r="S305" i="2"/>
  <c r="T305" i="2"/>
  <c r="U305" i="2"/>
  <c r="S257" i="2"/>
  <c r="T257" i="2"/>
  <c r="U257" i="2"/>
  <c r="S326" i="2"/>
  <c r="T326" i="2"/>
  <c r="U326" i="2"/>
  <c r="S420" i="2"/>
  <c r="T420" i="2"/>
  <c r="U420" i="2"/>
  <c r="S322" i="2"/>
  <c r="T322" i="2"/>
  <c r="U322" i="2"/>
  <c r="S373" i="2"/>
  <c r="T373" i="2"/>
  <c r="U373" i="2"/>
  <c r="S151" i="2"/>
  <c r="T151" i="2"/>
  <c r="U151" i="2"/>
  <c r="S192" i="2"/>
  <c r="T192" i="2"/>
  <c r="U192" i="2"/>
  <c r="S62" i="2"/>
  <c r="T62" i="2"/>
  <c r="U62" i="2"/>
  <c r="S80" i="2"/>
  <c r="T80" i="2"/>
  <c r="U80" i="2"/>
  <c r="S174" i="2"/>
  <c r="T174" i="2"/>
  <c r="U174" i="2"/>
  <c r="S86" i="2"/>
  <c r="T86" i="2"/>
  <c r="U86" i="2"/>
  <c r="S292" i="2"/>
  <c r="T292" i="2"/>
  <c r="U292" i="2"/>
  <c r="S445" i="2"/>
  <c r="T445" i="2"/>
  <c r="U445" i="2"/>
  <c r="S166" i="2"/>
  <c r="T166" i="2"/>
  <c r="U166" i="2"/>
  <c r="S76" i="2"/>
  <c r="T76" i="2"/>
  <c r="U76" i="2"/>
  <c r="S245" i="2"/>
  <c r="T245" i="2"/>
  <c r="U245" i="2"/>
  <c r="S2" i="2"/>
  <c r="T2" i="2"/>
  <c r="U2" i="2"/>
  <c r="S156" i="2"/>
  <c r="T156" i="2"/>
  <c r="U156" i="2"/>
  <c r="S40" i="2"/>
  <c r="T40" i="2"/>
  <c r="U40" i="2"/>
  <c r="S575" i="2"/>
  <c r="T575" i="2"/>
  <c r="U575" i="2"/>
  <c r="S64" i="2"/>
  <c r="T64" i="2"/>
  <c r="U64" i="2"/>
  <c r="S710" i="2"/>
  <c r="T710" i="2"/>
  <c r="U710" i="2"/>
  <c r="S98" i="2"/>
  <c r="T98" i="2"/>
  <c r="U98" i="2"/>
  <c r="S152" i="2"/>
  <c r="T152" i="2"/>
  <c r="U152" i="2"/>
  <c r="S8" i="2"/>
  <c r="T8" i="2"/>
  <c r="U8" i="2"/>
  <c r="S334" i="2"/>
  <c r="T334" i="2"/>
  <c r="U334" i="2"/>
  <c r="S214" i="2"/>
  <c r="T214" i="2"/>
  <c r="U214" i="2"/>
  <c r="S106" i="2"/>
  <c r="T106" i="2"/>
  <c r="U106" i="2"/>
  <c r="S466" i="2"/>
  <c r="T466" i="2"/>
  <c r="U466" i="2"/>
  <c r="S364" i="2"/>
  <c r="T364" i="2"/>
  <c r="U364" i="2"/>
  <c r="S374" i="2"/>
  <c r="T374" i="2"/>
  <c r="U374" i="2"/>
  <c r="S306" i="2"/>
  <c r="T306" i="2"/>
  <c r="U306" i="2"/>
  <c r="S309" i="2"/>
  <c r="T309" i="2"/>
  <c r="U309" i="2"/>
  <c r="S477" i="2"/>
  <c r="T477" i="2"/>
  <c r="U477" i="2"/>
  <c r="S418" i="2"/>
  <c r="T418" i="2"/>
  <c r="U418" i="2"/>
  <c r="S495" i="2"/>
  <c r="T495" i="2"/>
  <c r="U495" i="2"/>
  <c r="S722" i="2"/>
  <c r="T722" i="2"/>
  <c r="U722" i="2"/>
  <c r="S33" i="2"/>
  <c r="T33" i="2"/>
  <c r="U33" i="2"/>
  <c r="S18" i="2"/>
  <c r="T18" i="2"/>
  <c r="U18" i="2"/>
  <c r="S188" i="2"/>
  <c r="T188" i="2"/>
  <c r="U188" i="2"/>
  <c r="S378" i="2"/>
  <c r="T378" i="2"/>
  <c r="U378" i="2"/>
  <c r="S157" i="2"/>
  <c r="T157" i="2"/>
  <c r="U157" i="2"/>
  <c r="S582" i="2"/>
  <c r="T582" i="2"/>
  <c r="U582" i="2"/>
  <c r="S629" i="2"/>
  <c r="T629" i="2"/>
  <c r="U629" i="2"/>
  <c r="S85" i="2"/>
  <c r="T85" i="2"/>
  <c r="U85" i="2"/>
  <c r="S204" i="2"/>
  <c r="T204" i="2"/>
  <c r="U204" i="2"/>
  <c r="S541" i="2"/>
  <c r="T541" i="2"/>
  <c r="U541" i="2"/>
  <c r="S467" i="2"/>
  <c r="T467" i="2"/>
  <c r="U467" i="2"/>
  <c r="S523" i="2"/>
  <c r="T523" i="2"/>
  <c r="U523" i="2"/>
  <c r="S640" i="2"/>
  <c r="T640" i="2"/>
  <c r="U640" i="2"/>
  <c r="S463" i="2"/>
  <c r="T463" i="2"/>
  <c r="U463" i="2"/>
  <c r="S568" i="2"/>
  <c r="T568" i="2"/>
  <c r="U568" i="2"/>
  <c r="S52" i="2"/>
  <c r="T52" i="2"/>
  <c r="U52" i="2"/>
  <c r="S583" i="2"/>
  <c r="T583" i="2"/>
  <c r="U583" i="2"/>
  <c r="S270" i="2"/>
  <c r="T270" i="2"/>
  <c r="U270" i="2"/>
  <c r="S560" i="2"/>
  <c r="T560" i="2"/>
  <c r="U560" i="2"/>
  <c r="S613" i="2"/>
  <c r="T613" i="2"/>
  <c r="U613" i="2"/>
  <c r="S16" i="2"/>
  <c r="T16" i="2"/>
  <c r="U16" i="2"/>
  <c r="S454" i="2"/>
  <c r="T454" i="2"/>
  <c r="U454" i="2"/>
  <c r="S228" i="2"/>
  <c r="T228" i="2"/>
  <c r="U228" i="2"/>
  <c r="S176" i="2"/>
  <c r="T176" i="2"/>
  <c r="U176" i="2"/>
  <c r="S385" i="2"/>
  <c r="T385" i="2"/>
  <c r="U385" i="2"/>
  <c r="S144" i="2"/>
  <c r="T144" i="2"/>
  <c r="U144" i="2"/>
  <c r="S68" i="2"/>
  <c r="T68" i="2"/>
  <c r="U68" i="2"/>
  <c r="S248" i="2"/>
  <c r="T248" i="2"/>
  <c r="U248" i="2"/>
  <c r="S708" i="2"/>
  <c r="T708" i="2"/>
  <c r="U708" i="2"/>
  <c r="S199" i="2"/>
  <c r="T199" i="2"/>
  <c r="U199" i="2"/>
  <c r="S258" i="2"/>
  <c r="T258" i="2"/>
  <c r="U258" i="2"/>
  <c r="S344" i="2"/>
  <c r="T344" i="2"/>
  <c r="U344" i="2"/>
  <c r="S379" i="2"/>
  <c r="T379" i="2"/>
  <c r="U379" i="2"/>
  <c r="S607" i="2"/>
  <c r="T607" i="2"/>
  <c r="U607" i="2"/>
  <c r="S542" i="2"/>
  <c r="T542" i="2"/>
  <c r="U542" i="2"/>
  <c r="S205" i="2"/>
  <c r="T205" i="2"/>
  <c r="U205" i="2"/>
  <c r="S436" i="2"/>
  <c r="T436" i="2"/>
  <c r="U436" i="2"/>
  <c r="S641" i="2"/>
  <c r="T641" i="2"/>
  <c r="U641" i="2"/>
  <c r="S678" i="2"/>
  <c r="T678" i="2"/>
  <c r="U678" i="2"/>
  <c r="S165" i="2"/>
  <c r="T165" i="2"/>
  <c r="U165" i="2"/>
  <c r="S330" i="2"/>
  <c r="T330" i="2"/>
  <c r="U330" i="2"/>
  <c r="S521" i="2"/>
  <c r="T521" i="2"/>
  <c r="U521" i="2"/>
  <c r="S496" i="2"/>
  <c r="T496" i="2"/>
  <c r="U496" i="2"/>
  <c r="S397" i="2"/>
  <c r="T397" i="2"/>
  <c r="U397" i="2"/>
  <c r="S705" i="2"/>
  <c r="T705" i="2"/>
  <c r="U705" i="2"/>
  <c r="S216" i="2"/>
  <c r="T216" i="2"/>
  <c r="U216" i="2"/>
  <c r="S96" i="2"/>
  <c r="T96" i="2"/>
  <c r="U96" i="2"/>
  <c r="S92" i="2"/>
  <c r="T92" i="2"/>
  <c r="U92" i="2"/>
  <c r="S74" i="2"/>
  <c r="T74" i="2"/>
  <c r="U74" i="2"/>
  <c r="S107" i="2"/>
  <c r="T107" i="2"/>
  <c r="U107" i="2"/>
  <c r="S141" i="2"/>
  <c r="T141" i="2"/>
  <c r="U141" i="2"/>
  <c r="S405" i="2"/>
  <c r="T405" i="2"/>
  <c r="U405" i="2"/>
  <c r="S620" i="2"/>
  <c r="T620" i="2"/>
  <c r="U620" i="2"/>
  <c r="S443" i="2"/>
  <c r="T443" i="2"/>
  <c r="U443" i="2"/>
  <c r="S425" i="2"/>
  <c r="T425" i="2"/>
  <c r="U425" i="2"/>
  <c r="S594" i="2"/>
  <c r="T594" i="2"/>
  <c r="U594" i="2"/>
  <c r="S525" i="2"/>
  <c r="T525" i="2"/>
  <c r="U525" i="2"/>
  <c r="S544" i="2"/>
  <c r="T544" i="2"/>
  <c r="U544" i="2"/>
  <c r="S331" i="2"/>
  <c r="T331" i="2"/>
  <c r="U331" i="2"/>
  <c r="S394" i="2"/>
  <c r="T394" i="2"/>
  <c r="U394" i="2"/>
  <c r="S140" i="2"/>
  <c r="T140" i="2"/>
  <c r="U140" i="2"/>
  <c r="S318" i="2"/>
  <c r="T318" i="2"/>
  <c r="U318" i="2"/>
  <c r="S712" i="2"/>
  <c r="T712" i="2"/>
  <c r="U712" i="2"/>
  <c r="S494" i="2"/>
  <c r="T494" i="2"/>
  <c r="U494" i="2"/>
  <c r="S570" i="2"/>
  <c r="T570" i="2"/>
  <c r="U570" i="2"/>
  <c r="S22" i="2"/>
  <c r="T22" i="2"/>
  <c r="U22" i="2"/>
  <c r="S135" i="2"/>
  <c r="T135" i="2"/>
  <c r="U135" i="2"/>
  <c r="S63" i="2"/>
  <c r="T63" i="2"/>
  <c r="U63" i="2"/>
  <c r="S670" i="2"/>
  <c r="T670" i="2"/>
  <c r="U670" i="2"/>
  <c r="S338" i="2"/>
  <c r="T338" i="2"/>
  <c r="U338" i="2"/>
  <c r="S34" i="2"/>
  <c r="T34" i="2"/>
  <c r="U34" i="2"/>
  <c r="S504" i="2"/>
  <c r="T504" i="2"/>
  <c r="U504" i="2"/>
  <c r="S380" i="2"/>
  <c r="T380" i="2"/>
  <c r="U380" i="2"/>
  <c r="S254" i="2"/>
  <c r="T254" i="2"/>
  <c r="U254" i="2"/>
  <c r="S296" i="2"/>
  <c r="T296" i="2"/>
  <c r="U296" i="2"/>
  <c r="S534" i="2"/>
  <c r="T534" i="2"/>
  <c r="U534" i="2"/>
  <c r="S522" i="2"/>
  <c r="T522" i="2"/>
  <c r="U522" i="2"/>
  <c r="S203" i="2"/>
  <c r="T203" i="2"/>
  <c r="U203" i="2"/>
  <c r="S67" i="2"/>
  <c r="T67" i="2"/>
  <c r="U67" i="2"/>
  <c r="S368" i="2"/>
  <c r="T368" i="2"/>
  <c r="U368" i="2"/>
  <c r="S189" i="2"/>
  <c r="T189" i="2"/>
  <c r="U189" i="2"/>
  <c r="S186" i="2"/>
  <c r="T186" i="2"/>
  <c r="U186" i="2"/>
  <c r="S351" i="2"/>
  <c r="T351" i="2"/>
  <c r="U351" i="2"/>
  <c r="S131" i="2"/>
  <c r="T131" i="2"/>
  <c r="U131" i="2"/>
  <c r="S15" i="2"/>
  <c r="T15" i="2"/>
  <c r="U15" i="2"/>
  <c r="S719" i="2"/>
  <c r="T719" i="2"/>
  <c r="U719" i="2"/>
  <c r="S514" i="2"/>
  <c r="T514" i="2"/>
  <c r="U514" i="2"/>
  <c r="S524" i="2"/>
  <c r="T524" i="2"/>
  <c r="U524" i="2"/>
  <c r="S317" i="2"/>
  <c r="T317" i="2"/>
  <c r="U317" i="2"/>
  <c r="S371" i="2"/>
  <c r="T371" i="2"/>
  <c r="U371" i="2"/>
  <c r="S484" i="2"/>
  <c r="T484" i="2"/>
  <c r="U484" i="2"/>
  <c r="S9" i="2"/>
  <c r="T9" i="2"/>
  <c r="U9" i="2"/>
  <c r="S639" i="2"/>
  <c r="T639" i="2"/>
  <c r="U639" i="2"/>
  <c r="S730" i="2"/>
  <c r="T730" i="2"/>
  <c r="U730" i="2"/>
  <c r="S399" i="2"/>
  <c r="T399" i="2"/>
  <c r="U399" i="2"/>
  <c r="S400" i="2"/>
  <c r="T400" i="2"/>
  <c r="U400" i="2"/>
  <c r="S526" i="2"/>
  <c r="T526" i="2"/>
  <c r="U526" i="2"/>
  <c r="S94" i="2"/>
  <c r="T94" i="2"/>
  <c r="U94" i="2"/>
  <c r="S105" i="2"/>
  <c r="T105" i="2"/>
  <c r="U105" i="2"/>
  <c r="S480" i="2"/>
  <c r="T480" i="2"/>
  <c r="U480" i="2"/>
  <c r="S384" i="2"/>
  <c r="T384" i="2"/>
  <c r="U384" i="2"/>
  <c r="S29" i="2"/>
  <c r="T29" i="2"/>
  <c r="U29" i="2"/>
  <c r="S5" i="2"/>
  <c r="T5" i="2"/>
  <c r="U5" i="2"/>
  <c r="S390" i="2"/>
  <c r="T390" i="2"/>
  <c r="U390" i="2"/>
  <c r="S476" i="2"/>
  <c r="T476" i="2"/>
  <c r="U476" i="2"/>
  <c r="S707" i="2"/>
  <c r="T707" i="2"/>
  <c r="U707" i="2"/>
  <c r="S201" i="2"/>
  <c r="T201" i="2"/>
  <c r="U201" i="2"/>
  <c r="S422" i="2"/>
  <c r="T422" i="2"/>
  <c r="U422" i="2"/>
  <c r="S416" i="2"/>
  <c r="T416" i="2"/>
  <c r="U416" i="2"/>
  <c r="S589" i="2"/>
  <c r="T589" i="2"/>
  <c r="U589" i="2"/>
  <c r="S183" i="2"/>
  <c r="T183" i="2"/>
  <c r="U183" i="2"/>
  <c r="S119" i="2"/>
  <c r="T119" i="2"/>
  <c r="U119" i="2"/>
  <c r="S215" i="2"/>
  <c r="T215" i="2"/>
  <c r="U215" i="2"/>
  <c r="S482" i="2"/>
  <c r="T482" i="2"/>
  <c r="U482" i="2"/>
  <c r="S410" i="2"/>
  <c r="T410" i="2"/>
  <c r="U410" i="2"/>
  <c r="S353" i="2"/>
  <c r="T353" i="2"/>
  <c r="U353" i="2"/>
  <c r="S517" i="2"/>
  <c r="T517" i="2"/>
  <c r="U517" i="2"/>
  <c r="S458" i="2"/>
  <c r="T458" i="2"/>
  <c r="U458" i="2"/>
  <c r="S241" i="2"/>
  <c r="T241" i="2"/>
  <c r="U241" i="2"/>
  <c r="S694" i="2"/>
  <c r="T694" i="2"/>
  <c r="U694" i="2"/>
  <c r="S571" i="2"/>
  <c r="T571" i="2"/>
  <c r="U571" i="2"/>
  <c r="S518" i="2"/>
  <c r="T518" i="2"/>
  <c r="U518" i="2"/>
  <c r="S256" i="2"/>
  <c r="T256" i="2"/>
  <c r="U256" i="2"/>
  <c r="S609" i="2"/>
  <c r="T609" i="2"/>
  <c r="U609" i="2"/>
  <c r="S506" i="2"/>
  <c r="T506" i="2"/>
  <c r="U506" i="2"/>
  <c r="S50" i="2"/>
  <c r="T50" i="2"/>
  <c r="U50" i="2"/>
  <c r="S118" i="2"/>
  <c r="T118" i="2"/>
  <c r="U118" i="2"/>
  <c r="S100" i="2"/>
  <c r="T100" i="2"/>
  <c r="U100" i="2"/>
  <c r="S158" i="2"/>
  <c r="T158" i="2"/>
  <c r="U158" i="2"/>
  <c r="S116" i="2"/>
  <c r="T116" i="2"/>
  <c r="U116" i="2"/>
  <c r="S548" i="2"/>
  <c r="T548" i="2"/>
  <c r="U548" i="2"/>
  <c r="S90" i="2"/>
  <c r="T90" i="2"/>
  <c r="U90" i="2"/>
  <c r="S13" i="2"/>
  <c r="T13" i="2"/>
  <c r="U13" i="2"/>
  <c r="S251" i="2"/>
  <c r="T251" i="2"/>
  <c r="U251" i="2"/>
  <c r="S728" i="2"/>
  <c r="T728" i="2"/>
  <c r="U728" i="2"/>
  <c r="S362" i="2"/>
  <c r="T362" i="2"/>
  <c r="U362" i="2"/>
  <c r="S474" i="2"/>
  <c r="T474" i="2"/>
  <c r="U474" i="2"/>
  <c r="S45" i="2"/>
  <c r="T45" i="2"/>
  <c r="U45" i="2"/>
  <c r="S304" i="2"/>
  <c r="T304" i="2"/>
  <c r="U304" i="2"/>
  <c r="S95" i="2"/>
  <c r="T95" i="2"/>
  <c r="U95" i="2"/>
  <c r="S601" i="2"/>
  <c r="T601" i="2"/>
  <c r="U601" i="2"/>
  <c r="S303" i="2"/>
  <c r="T303" i="2"/>
  <c r="U303" i="2"/>
  <c r="S71" i="2"/>
  <c r="T71" i="2"/>
  <c r="U71" i="2"/>
  <c r="S297" i="2"/>
  <c r="T297" i="2"/>
  <c r="U297" i="2"/>
  <c r="S662" i="2"/>
  <c r="T662" i="2"/>
  <c r="U662" i="2"/>
  <c r="S237" i="2"/>
  <c r="T237" i="2"/>
  <c r="U237" i="2"/>
  <c r="S66" i="2"/>
  <c r="T66" i="2"/>
  <c r="U66" i="2"/>
  <c r="S47" i="2"/>
  <c r="T47" i="2"/>
  <c r="U47" i="2"/>
  <c r="S556" i="2"/>
  <c r="T556" i="2"/>
  <c r="U556" i="2"/>
  <c r="S666" i="2"/>
  <c r="T666" i="2"/>
  <c r="U666" i="2"/>
  <c r="S145" i="2"/>
  <c r="T145" i="2"/>
  <c r="U145" i="2"/>
  <c r="S628" i="2"/>
  <c r="T628" i="2"/>
  <c r="U628" i="2"/>
  <c r="S529" i="2"/>
  <c r="T529" i="2"/>
  <c r="U529" i="2"/>
  <c r="S623" i="2"/>
  <c r="T623" i="2"/>
  <c r="U623" i="2"/>
  <c r="S614" i="2"/>
  <c r="T614" i="2"/>
  <c r="U614" i="2"/>
  <c r="S558" i="2"/>
  <c r="T558" i="2"/>
  <c r="U558" i="2"/>
  <c r="S252" i="2"/>
  <c r="T252" i="2"/>
  <c r="U252" i="2"/>
  <c r="S181" i="2"/>
  <c r="T181" i="2"/>
  <c r="U181" i="2"/>
  <c r="S395" i="2"/>
  <c r="T395" i="2"/>
  <c r="U395" i="2"/>
  <c r="S439" i="2"/>
  <c r="T439" i="2"/>
  <c r="U439" i="2"/>
  <c r="S79" i="2"/>
  <c r="T79" i="2"/>
  <c r="U79" i="2"/>
  <c r="S126" i="2"/>
  <c r="T126" i="2"/>
  <c r="U126" i="2"/>
  <c r="S213" i="2"/>
  <c r="T213" i="2"/>
  <c r="U213" i="2"/>
  <c r="S453" i="2"/>
  <c r="T453" i="2"/>
  <c r="U453" i="2"/>
  <c r="S429" i="2"/>
  <c r="T429" i="2"/>
  <c r="U429" i="2"/>
  <c r="S464" i="2"/>
  <c r="T464" i="2"/>
  <c r="U464" i="2"/>
  <c r="S143" i="2"/>
  <c r="T143" i="2"/>
  <c r="U143" i="2"/>
  <c r="S227" i="2"/>
  <c r="T227" i="2"/>
  <c r="U227" i="2"/>
  <c r="S177" i="2"/>
  <c r="T177" i="2"/>
  <c r="U177" i="2"/>
  <c r="S281" i="2"/>
  <c r="T281" i="2"/>
  <c r="U281" i="2"/>
  <c r="S24" i="2"/>
  <c r="T24" i="2"/>
  <c r="U24" i="2"/>
  <c r="S702" i="2"/>
  <c r="T702" i="2"/>
  <c r="U702" i="2"/>
  <c r="S26" i="2"/>
  <c r="T26" i="2"/>
  <c r="U26" i="2"/>
  <c r="S462" i="2"/>
  <c r="T462" i="2"/>
  <c r="U462" i="2"/>
  <c r="S23" i="2"/>
  <c r="T23" i="2"/>
  <c r="U23" i="2"/>
  <c r="S398" i="2"/>
  <c r="T398" i="2"/>
  <c r="U398" i="2"/>
  <c r="S478" i="2"/>
  <c r="T478" i="2"/>
  <c r="U478" i="2"/>
  <c r="S557" i="2"/>
  <c r="T557" i="2"/>
  <c r="U557" i="2"/>
  <c r="S535" i="2"/>
  <c r="T535" i="2"/>
  <c r="U535" i="2"/>
  <c r="S729" i="2"/>
  <c r="T729" i="2"/>
  <c r="U729" i="2"/>
  <c r="S355" i="2"/>
  <c r="T355" i="2"/>
  <c r="U355" i="2"/>
  <c r="S117" i="2"/>
  <c r="T117" i="2"/>
  <c r="U117" i="2"/>
  <c r="S59" i="2"/>
  <c r="T59" i="2"/>
  <c r="U59" i="2"/>
  <c r="S274" i="2"/>
  <c r="T274" i="2"/>
  <c r="U274" i="2"/>
  <c r="S648" i="2"/>
  <c r="T648" i="2"/>
  <c r="U648" i="2"/>
  <c r="S167" i="2"/>
  <c r="T167" i="2"/>
  <c r="U167" i="2"/>
  <c r="S668" i="2"/>
  <c r="T668" i="2"/>
  <c r="U668" i="2"/>
  <c r="S576" i="2"/>
  <c r="T576" i="2"/>
  <c r="U576" i="2"/>
  <c r="S360" i="2"/>
  <c r="T360" i="2"/>
  <c r="U360" i="2"/>
  <c r="S383" i="2"/>
  <c r="T383" i="2"/>
  <c r="U383" i="2"/>
  <c r="S211" i="2"/>
  <c r="T211" i="2"/>
  <c r="U211" i="2"/>
  <c r="S277" i="2"/>
  <c r="T277" i="2"/>
  <c r="U277" i="2"/>
  <c r="S230" i="2"/>
  <c r="T230" i="2"/>
  <c r="U230" i="2"/>
  <c r="S70" i="2"/>
  <c r="T70" i="2"/>
  <c r="U70" i="2"/>
  <c r="S46" i="2"/>
  <c r="T46" i="2"/>
  <c r="U46" i="2"/>
  <c r="S350" i="2"/>
  <c r="T350" i="2"/>
  <c r="U350" i="2"/>
  <c r="S455" i="2"/>
  <c r="T455" i="2"/>
  <c r="U455" i="2"/>
  <c r="S30" i="2"/>
  <c r="T30" i="2"/>
  <c r="U30" i="2"/>
  <c r="S653" i="2"/>
  <c r="T653" i="2"/>
  <c r="U653" i="2"/>
  <c r="S233" i="2"/>
  <c r="T233" i="2"/>
  <c r="U233" i="2"/>
  <c r="S51" i="2"/>
  <c r="T51" i="2"/>
  <c r="U51" i="2"/>
  <c r="S300" i="2"/>
  <c r="T300" i="2"/>
  <c r="U300" i="2"/>
  <c r="S528" i="2"/>
  <c r="T528" i="2"/>
  <c r="U528" i="2"/>
  <c r="S284" i="2"/>
  <c r="T284" i="2"/>
  <c r="U284" i="2"/>
  <c r="S387" i="2"/>
  <c r="T387" i="2"/>
  <c r="U387" i="2"/>
  <c r="S48" i="2"/>
  <c r="T48" i="2"/>
  <c r="U48" i="2"/>
  <c r="S175" i="2"/>
  <c r="T175" i="2"/>
  <c r="U175" i="2"/>
  <c r="S545" i="2"/>
  <c r="T545" i="2"/>
  <c r="U545" i="2"/>
  <c r="S279" i="2"/>
  <c r="T279" i="2"/>
  <c r="U279" i="2"/>
  <c r="S356" i="2"/>
  <c r="T356" i="2"/>
  <c r="U356" i="2"/>
  <c r="S173" i="2"/>
  <c r="T173" i="2"/>
  <c r="U173" i="2"/>
  <c r="S393" i="2"/>
  <c r="T393" i="2"/>
  <c r="U393" i="2"/>
  <c r="S502" i="2"/>
  <c r="T502" i="2"/>
  <c r="U502" i="2"/>
  <c r="S137" i="2"/>
  <c r="T137" i="2"/>
  <c r="U137" i="2"/>
  <c r="S643" i="2"/>
  <c r="T643" i="2"/>
  <c r="U643" i="2"/>
  <c r="S536" i="2"/>
  <c r="T536" i="2"/>
  <c r="U536" i="2"/>
  <c r="S21" i="2"/>
  <c r="T21" i="2"/>
  <c r="U21" i="2"/>
  <c r="S56" i="2"/>
  <c r="T56" i="2"/>
  <c r="U56" i="2"/>
  <c r="S232" i="2"/>
  <c r="T232" i="2"/>
  <c r="U232" i="2"/>
  <c r="S208" i="2"/>
  <c r="T208" i="2"/>
  <c r="U208" i="2"/>
  <c r="S114" i="2"/>
  <c r="T114" i="2"/>
  <c r="U114" i="2"/>
  <c r="S17" i="2"/>
  <c r="T17" i="2"/>
  <c r="U17" i="2"/>
  <c r="S311" i="2"/>
  <c r="T311" i="2"/>
  <c r="U311" i="2"/>
  <c r="S138" i="2"/>
  <c r="T138" i="2"/>
  <c r="U138" i="2"/>
  <c r="S288" i="2"/>
  <c r="T288" i="2"/>
  <c r="U288" i="2"/>
  <c r="S500" i="2"/>
  <c r="T500" i="2"/>
  <c r="U500" i="2"/>
  <c r="S448" i="2"/>
  <c r="T448" i="2"/>
  <c r="U448" i="2"/>
  <c r="S645" i="2"/>
  <c r="T645" i="2"/>
  <c r="U645" i="2"/>
  <c r="S597" i="2"/>
  <c r="T597" i="2"/>
  <c r="U597" i="2"/>
  <c r="S624" i="2"/>
  <c r="T624" i="2"/>
  <c r="U624" i="2"/>
  <c r="S721" i="2"/>
  <c r="T721" i="2"/>
  <c r="U721" i="2"/>
  <c r="S41" i="2"/>
  <c r="T41" i="2"/>
  <c r="U41" i="2"/>
  <c r="S123" i="2"/>
  <c r="T123" i="2"/>
  <c r="U123" i="2"/>
  <c r="S207" i="2"/>
  <c r="T207" i="2"/>
  <c r="U207" i="2"/>
  <c r="S552" i="2"/>
  <c r="T552" i="2"/>
  <c r="U552" i="2"/>
  <c r="S286" i="2"/>
  <c r="T286" i="2"/>
  <c r="U286" i="2"/>
  <c r="S637" i="2"/>
  <c r="T637" i="2"/>
  <c r="U637" i="2"/>
  <c r="S415" i="2"/>
  <c r="T415" i="2"/>
  <c r="U415" i="2"/>
  <c r="S307" i="2"/>
  <c r="T307" i="2"/>
  <c r="U307" i="2"/>
  <c r="S142" i="2"/>
  <c r="T142" i="2"/>
  <c r="U142" i="2"/>
  <c r="S321" i="2"/>
  <c r="T321" i="2"/>
  <c r="U321" i="2"/>
  <c r="S39" i="2"/>
  <c r="T39" i="2"/>
  <c r="U39" i="2"/>
  <c r="S160" i="2"/>
  <c r="T160" i="2"/>
  <c r="U160" i="2"/>
  <c r="S657" i="2"/>
  <c r="T657" i="2"/>
  <c r="U657" i="2"/>
  <c r="S185" i="2"/>
  <c r="T185" i="2"/>
  <c r="U185" i="2"/>
  <c r="S600" i="2"/>
  <c r="T600" i="2"/>
  <c r="U600" i="2"/>
  <c r="S229" i="2"/>
  <c r="T229" i="2"/>
  <c r="U229" i="2"/>
  <c r="S492" i="2"/>
  <c r="T492" i="2"/>
  <c r="U492" i="2"/>
  <c r="S446" i="2"/>
  <c r="T446" i="2"/>
  <c r="U446" i="2"/>
  <c r="S452" i="2"/>
  <c r="T452" i="2"/>
  <c r="U452" i="2"/>
  <c r="S314" i="2"/>
  <c r="T314" i="2"/>
  <c r="U314" i="2"/>
  <c r="S301" i="2"/>
  <c r="T301" i="2"/>
  <c r="U301" i="2"/>
  <c r="S172" i="2"/>
  <c r="T172" i="2"/>
  <c r="U172" i="2"/>
  <c r="S184" i="2"/>
  <c r="T184" i="2"/>
  <c r="U184" i="2"/>
  <c r="S543" i="2"/>
  <c r="T543" i="2"/>
  <c r="U543" i="2"/>
  <c r="S690" i="2"/>
  <c r="T690" i="2"/>
  <c r="U690" i="2"/>
  <c r="S250" i="2"/>
  <c r="T250" i="2"/>
  <c r="U250" i="2"/>
  <c r="S231" i="2"/>
  <c r="T231" i="2"/>
  <c r="U231" i="2"/>
  <c r="S592" i="2"/>
  <c r="T592" i="2"/>
  <c r="U592" i="2"/>
  <c r="S260" i="2"/>
  <c r="T260" i="2"/>
  <c r="U260" i="2"/>
  <c r="S103" i="2"/>
  <c r="T103" i="2"/>
  <c r="U103" i="2"/>
  <c r="S161" i="2"/>
  <c r="T161" i="2"/>
  <c r="U161" i="2"/>
  <c r="S178" i="2"/>
  <c r="T178" i="2"/>
  <c r="U178" i="2"/>
  <c r="S354" i="2"/>
  <c r="T354" i="2"/>
  <c r="U354" i="2"/>
  <c r="S618" i="2"/>
  <c r="T618" i="2"/>
  <c r="U618" i="2"/>
  <c r="S674" i="2"/>
  <c r="T674" i="2"/>
  <c r="U674" i="2"/>
  <c r="S220" i="2"/>
  <c r="T220" i="2"/>
  <c r="U220" i="2"/>
  <c r="S426" i="2"/>
  <c r="T426" i="2"/>
  <c r="U426" i="2"/>
  <c r="S49" i="2"/>
  <c r="T49" i="2"/>
  <c r="U49" i="2"/>
  <c r="S14" i="2"/>
  <c r="T14" i="2"/>
  <c r="U14" i="2"/>
  <c r="S413" i="2"/>
  <c r="T413" i="2"/>
  <c r="U413" i="2"/>
  <c r="S724" i="2"/>
  <c r="T724" i="2"/>
  <c r="U724" i="2"/>
  <c r="S595" i="2"/>
  <c r="T595" i="2"/>
  <c r="U595" i="2"/>
  <c r="S469" i="2"/>
  <c r="T469" i="2"/>
  <c r="U469" i="2"/>
  <c r="S512" i="2"/>
  <c r="T512" i="2"/>
  <c r="U512" i="2"/>
  <c r="S553" i="2"/>
  <c r="T553" i="2"/>
  <c r="U553" i="2"/>
  <c r="S584" i="2"/>
  <c r="T584" i="2"/>
  <c r="U584" i="2"/>
  <c r="S125" i="2"/>
  <c r="T125" i="2"/>
  <c r="U125" i="2"/>
  <c r="S407" i="2"/>
  <c r="T407" i="2"/>
  <c r="U407" i="2"/>
  <c r="S61" i="2"/>
  <c r="T61" i="2"/>
  <c r="U61" i="2"/>
  <c r="S263" i="2"/>
  <c r="T263" i="2"/>
  <c r="U263" i="2"/>
  <c r="S659" i="2"/>
  <c r="T659" i="2"/>
  <c r="U659" i="2"/>
  <c r="S4" i="2"/>
  <c r="T4" i="2"/>
  <c r="U4" i="2"/>
  <c r="S470" i="2"/>
  <c r="T470" i="2"/>
  <c r="U470" i="2"/>
  <c r="S289" i="2"/>
  <c r="T289" i="2"/>
  <c r="U289" i="2"/>
  <c r="S363" i="2"/>
  <c r="T363" i="2"/>
  <c r="U363" i="2"/>
  <c r="S346" i="2"/>
  <c r="T346" i="2"/>
  <c r="U346" i="2"/>
  <c r="S503" i="2"/>
  <c r="T503" i="2"/>
  <c r="U503" i="2"/>
  <c r="S332" i="2"/>
  <c r="T332" i="2"/>
  <c r="U332" i="2"/>
  <c r="S210" i="2"/>
  <c r="T210" i="2"/>
  <c r="U210" i="2"/>
  <c r="S42" i="2"/>
  <c r="T42" i="2"/>
  <c r="U42" i="2"/>
  <c r="S590" i="2"/>
  <c r="T590" i="2"/>
  <c r="U590" i="2"/>
  <c r="S38" i="2"/>
  <c r="T38" i="2"/>
  <c r="U38" i="2"/>
  <c r="S716" i="2"/>
  <c r="T716" i="2"/>
  <c r="U716" i="2"/>
  <c r="S77" i="2"/>
  <c r="T77" i="2"/>
  <c r="U77" i="2"/>
  <c r="S247" i="2"/>
  <c r="T247" i="2"/>
  <c r="U247" i="2"/>
  <c r="S486" i="2"/>
  <c r="T486" i="2"/>
  <c r="U486" i="2"/>
  <c r="S197" i="2"/>
  <c r="T197" i="2"/>
  <c r="U197" i="2"/>
  <c r="S427" i="2"/>
  <c r="T427" i="2"/>
  <c r="U427" i="2"/>
  <c r="S580" i="2"/>
  <c r="T580" i="2"/>
  <c r="U580" i="2"/>
  <c r="S164" i="2"/>
  <c r="T164" i="2"/>
  <c r="U164" i="2"/>
  <c r="S87" i="2"/>
  <c r="T87" i="2"/>
  <c r="U87" i="2"/>
  <c r="S325" i="2"/>
  <c r="T325" i="2"/>
  <c r="U325" i="2"/>
  <c r="S89" i="2"/>
  <c r="T89" i="2"/>
  <c r="U89" i="2"/>
  <c r="S461" i="2"/>
  <c r="T461" i="2"/>
  <c r="U461" i="2"/>
  <c r="S519" i="2"/>
  <c r="T519" i="2"/>
  <c r="U519" i="2"/>
  <c r="S244" i="2"/>
  <c r="T244" i="2"/>
  <c r="U244" i="2"/>
  <c r="S725" i="2"/>
  <c r="T725" i="2"/>
  <c r="U725" i="2"/>
  <c r="S551" i="2"/>
  <c r="T551" i="2"/>
  <c r="U551" i="2"/>
  <c r="S658" i="2"/>
  <c r="T658" i="2"/>
  <c r="U658" i="2"/>
  <c r="S27" i="2"/>
  <c r="T27" i="2"/>
  <c r="U27" i="2"/>
  <c r="S505" i="2"/>
  <c r="T505" i="2"/>
  <c r="U505" i="2"/>
  <c r="S635" i="2"/>
  <c r="T635" i="2"/>
  <c r="U635" i="2"/>
  <c r="S285" i="2"/>
  <c r="T285" i="2"/>
  <c r="U285" i="2"/>
  <c r="S121" i="2"/>
  <c r="T121" i="2"/>
  <c r="U121" i="2"/>
  <c r="S341" i="2"/>
  <c r="T341" i="2"/>
  <c r="U341" i="2"/>
  <c r="S450" i="2"/>
  <c r="T450" i="2"/>
  <c r="U450" i="2"/>
  <c r="S262" i="2"/>
  <c r="T262" i="2"/>
  <c r="U262" i="2"/>
  <c r="S549" i="2"/>
  <c r="T549" i="2"/>
  <c r="U549" i="2"/>
  <c r="S345" i="2"/>
  <c r="T345" i="2"/>
  <c r="U345" i="2"/>
  <c r="S546" i="2"/>
  <c r="T546" i="2"/>
  <c r="U546" i="2"/>
  <c r="S411" i="2"/>
  <c r="T411" i="2"/>
  <c r="U411" i="2"/>
  <c r="S585" i="2"/>
  <c r="T585" i="2"/>
  <c r="U585" i="2"/>
  <c r="S102" i="2"/>
  <c r="T102" i="2"/>
  <c r="U102" i="2"/>
  <c r="S414" i="2"/>
  <c r="T414" i="2"/>
  <c r="U414" i="2"/>
  <c r="S72" i="2"/>
  <c r="T72" i="2"/>
  <c r="U72" i="2"/>
  <c r="S267" i="2"/>
  <c r="T267" i="2"/>
  <c r="U267" i="2"/>
  <c r="S93" i="2"/>
  <c r="T93" i="2"/>
  <c r="U93" i="2"/>
  <c r="S259" i="2"/>
  <c r="T259" i="2"/>
  <c r="U259" i="2"/>
  <c r="S239" i="2"/>
  <c r="T239" i="2"/>
  <c r="U239" i="2"/>
  <c r="S180" i="2"/>
  <c r="T180" i="2"/>
  <c r="U180" i="2"/>
  <c r="S337" i="2"/>
  <c r="T337" i="2"/>
  <c r="U337" i="2"/>
  <c r="S28" i="2"/>
  <c r="T28" i="2"/>
  <c r="U28" i="2"/>
  <c r="S423" i="2"/>
  <c r="T423" i="2"/>
  <c r="U423" i="2"/>
  <c r="S19" i="2"/>
  <c r="T19" i="2"/>
  <c r="U19" i="2"/>
  <c r="S195" i="2"/>
  <c r="T195" i="2"/>
  <c r="U195" i="2"/>
  <c r="S459" i="2"/>
  <c r="T459" i="2"/>
  <c r="U459" i="2"/>
  <c r="S490" i="2"/>
  <c r="T490" i="2"/>
  <c r="U490" i="2"/>
  <c r="S275" i="2"/>
  <c r="T275" i="2"/>
  <c r="U275" i="2"/>
  <c r="S664" i="2"/>
  <c r="T664" i="2"/>
  <c r="U664" i="2"/>
  <c r="S370" i="2"/>
  <c r="T370" i="2"/>
  <c r="U370" i="2"/>
  <c r="S37" i="2"/>
  <c r="T37" i="2"/>
  <c r="U37" i="2"/>
  <c r="S610" i="2"/>
  <c r="T610" i="2"/>
  <c r="U610" i="2"/>
  <c r="S727" i="2"/>
  <c r="T727" i="2"/>
  <c r="U727" i="2"/>
  <c r="S294" i="2"/>
  <c r="T294" i="2"/>
  <c r="U294" i="2"/>
  <c r="S539" i="2"/>
  <c r="T539" i="2"/>
  <c r="U539" i="2"/>
  <c r="S515" i="2"/>
  <c r="T515" i="2"/>
  <c r="U515" i="2"/>
  <c r="S271" i="2"/>
  <c r="T271" i="2"/>
  <c r="U271" i="2"/>
  <c r="S564" i="2"/>
  <c r="T564" i="2"/>
  <c r="U564" i="2"/>
  <c r="S386" i="2"/>
  <c r="T386" i="2"/>
  <c r="U386" i="2"/>
  <c r="S581" i="2"/>
  <c r="T581" i="2"/>
  <c r="U581" i="2"/>
  <c r="S57" i="2"/>
  <c r="T57" i="2"/>
  <c r="U57" i="2"/>
  <c r="S652" i="2"/>
  <c r="T652" i="2"/>
  <c r="U652" i="2"/>
  <c r="S406" i="2"/>
  <c r="T406" i="2"/>
  <c r="U406" i="2"/>
  <c r="S97" i="2"/>
  <c r="T97" i="2"/>
  <c r="U97" i="2"/>
  <c r="S479" i="2"/>
  <c r="T479" i="2"/>
  <c r="U479" i="2"/>
  <c r="S218" i="2"/>
  <c r="T218" i="2"/>
  <c r="U218" i="2"/>
  <c r="S672" i="2"/>
  <c r="T672" i="2"/>
  <c r="U672" i="2"/>
  <c r="S481" i="2"/>
  <c r="T481" i="2"/>
  <c r="U481" i="2"/>
  <c r="S25" i="2"/>
  <c r="T25" i="2"/>
  <c r="U25" i="2"/>
  <c r="S587" i="2"/>
  <c r="T587" i="2"/>
  <c r="U587" i="2"/>
  <c r="S430" i="2"/>
  <c r="T430" i="2"/>
  <c r="U430" i="2"/>
  <c r="S276" i="2"/>
  <c r="T276" i="2"/>
  <c r="U276" i="2"/>
  <c r="S501" i="2"/>
  <c r="T501" i="2"/>
  <c r="U501" i="2"/>
  <c r="S630" i="2"/>
  <c r="T630" i="2"/>
  <c r="U630" i="2"/>
  <c r="S246" i="2"/>
  <c r="T246" i="2"/>
  <c r="U246" i="2"/>
  <c r="S81" i="2"/>
  <c r="T81" i="2"/>
  <c r="U81" i="2"/>
  <c r="S617" i="2"/>
  <c r="T617" i="2"/>
  <c r="U617" i="2"/>
  <c r="S569" i="2"/>
  <c r="T569" i="2"/>
  <c r="U569" i="2"/>
  <c r="S266" i="2"/>
  <c r="T266" i="2"/>
  <c r="U266" i="2"/>
  <c r="S396" i="2"/>
  <c r="T396" i="2"/>
  <c r="U396" i="2"/>
  <c r="S333" i="2"/>
  <c r="T333" i="2"/>
  <c r="U333" i="2"/>
  <c r="S717" i="2"/>
  <c r="T717" i="2"/>
  <c r="U717" i="2"/>
  <c r="S520" i="2"/>
  <c r="T520" i="2"/>
  <c r="U520" i="2"/>
  <c r="S438" i="2"/>
  <c r="T438" i="2"/>
  <c r="U438" i="2"/>
  <c r="S319" i="2"/>
  <c r="T319" i="2"/>
  <c r="U319" i="2"/>
  <c r="S513" i="2"/>
  <c r="T513" i="2"/>
  <c r="U513" i="2"/>
  <c r="S636" i="2"/>
  <c r="T636" i="2"/>
  <c r="U636" i="2"/>
  <c r="S720" i="2"/>
  <c r="T720" i="2"/>
  <c r="U720" i="2"/>
  <c r="S388" i="2"/>
  <c r="T388" i="2"/>
  <c r="U388" i="2"/>
  <c r="S437" i="2"/>
  <c r="T437" i="2"/>
  <c r="U437" i="2"/>
  <c r="S31" i="2"/>
  <c r="T31" i="2"/>
  <c r="U31" i="2"/>
  <c r="S224" i="2"/>
  <c r="T224" i="2"/>
  <c r="U224" i="2"/>
  <c r="S53" i="2"/>
  <c r="T53" i="2"/>
  <c r="U53" i="2"/>
  <c r="S217" i="2"/>
  <c r="T217" i="2"/>
  <c r="U217" i="2"/>
  <c r="S339" i="2"/>
  <c r="T339" i="2"/>
  <c r="U339" i="2"/>
  <c r="S287" i="2"/>
  <c r="T287" i="2"/>
  <c r="U287" i="2"/>
  <c r="S671" i="2"/>
  <c r="T671" i="2"/>
  <c r="U671" i="2"/>
  <c r="S695" i="2"/>
  <c r="T695" i="2"/>
  <c r="U695" i="2"/>
  <c r="S456" i="2"/>
  <c r="T456" i="2"/>
  <c r="U456" i="2"/>
  <c r="S54" i="2"/>
  <c r="T54" i="2"/>
  <c r="U54" i="2"/>
  <c r="S647" i="2"/>
  <c r="T647" i="2"/>
  <c r="U647" i="2"/>
  <c r="S65" i="2"/>
  <c r="T65" i="2"/>
  <c r="U65" i="2"/>
  <c r="S146" i="2"/>
  <c r="T146" i="2"/>
  <c r="U146" i="2"/>
  <c r="S35" i="2"/>
  <c r="T35" i="2"/>
  <c r="U35" i="2"/>
  <c r="S669" i="2"/>
  <c r="T669" i="2"/>
  <c r="U669" i="2"/>
  <c r="S588" i="2"/>
  <c r="T588" i="2"/>
  <c r="U588" i="2"/>
  <c r="S357" i="2"/>
  <c r="T357" i="2"/>
  <c r="U357" i="2"/>
  <c r="S621" i="2"/>
  <c r="T621" i="2"/>
  <c r="U621" i="2"/>
  <c r="S253" i="2"/>
  <c r="T253" i="2"/>
  <c r="U253" i="2"/>
  <c r="S269" i="2"/>
  <c r="T269" i="2"/>
  <c r="U269" i="2"/>
  <c r="S654" i="2"/>
  <c r="T654" i="2"/>
  <c r="U654" i="2"/>
  <c r="S84" i="2"/>
  <c r="T84" i="2"/>
  <c r="U84" i="2"/>
  <c r="S689" i="2"/>
  <c r="T689" i="2"/>
  <c r="U689" i="2"/>
  <c r="S619" i="2"/>
  <c r="T619" i="2"/>
  <c r="U619" i="2"/>
  <c r="S329" i="2"/>
  <c r="T329" i="2"/>
  <c r="U329" i="2"/>
  <c r="S679" i="2"/>
  <c r="T679" i="2"/>
  <c r="U679" i="2"/>
  <c r="S328" i="2"/>
  <c r="T328" i="2"/>
  <c r="U328" i="2"/>
  <c r="S91" i="2"/>
  <c r="T91" i="2"/>
  <c r="U91" i="2"/>
  <c r="S404" i="2"/>
  <c r="T404" i="2"/>
  <c r="U404" i="2"/>
  <c r="S170" i="2"/>
  <c r="T170" i="2"/>
  <c r="U170" i="2"/>
  <c r="S687" i="2"/>
  <c r="T687" i="2"/>
  <c r="U687" i="2"/>
  <c r="S108" i="2"/>
  <c r="T108" i="2"/>
  <c r="U108" i="2"/>
  <c r="S435" i="2"/>
  <c r="T435" i="2"/>
  <c r="U435" i="2"/>
  <c r="S572" i="2"/>
  <c r="T572" i="2"/>
  <c r="U572" i="2"/>
  <c r="S381" i="2"/>
  <c r="T381" i="2"/>
  <c r="U381" i="2"/>
  <c r="S283" i="2"/>
  <c r="T283" i="2"/>
  <c r="U283" i="2"/>
  <c r="S82" i="2"/>
  <c r="T82" i="2"/>
  <c r="U82" i="2"/>
  <c r="S194" i="2"/>
  <c r="T194" i="2"/>
  <c r="U194" i="2"/>
  <c r="S120" i="2"/>
  <c r="T120" i="2"/>
  <c r="U120" i="2"/>
  <c r="S200" i="2"/>
  <c r="T200" i="2"/>
  <c r="U200" i="2"/>
  <c r="S358" i="2"/>
  <c r="T358" i="2"/>
  <c r="U358" i="2"/>
  <c r="S703" i="2"/>
  <c r="T703" i="2"/>
  <c r="U703" i="2"/>
  <c r="S223" i="2"/>
  <c r="T223" i="2"/>
  <c r="U223" i="2"/>
  <c r="S465" i="2"/>
  <c r="T465" i="2"/>
  <c r="U465" i="2"/>
  <c r="S460" i="2"/>
  <c r="T460" i="2"/>
  <c r="U460" i="2"/>
  <c r="S359" i="2"/>
  <c r="T359" i="2"/>
  <c r="U359" i="2"/>
  <c r="S442" i="2"/>
  <c r="T442" i="2"/>
  <c r="U442" i="2"/>
  <c r="S148" i="2"/>
  <c r="T148" i="2"/>
  <c r="U148" i="2"/>
  <c r="S196" i="2"/>
  <c r="T196" i="2"/>
  <c r="U196" i="2"/>
  <c r="S559" i="2"/>
  <c r="T559" i="2"/>
  <c r="U559" i="2"/>
  <c r="S265" i="2"/>
  <c r="T265" i="2"/>
  <c r="U265" i="2"/>
  <c r="S122" i="2"/>
  <c r="T122" i="2"/>
  <c r="U122" i="2"/>
  <c r="S686" i="2"/>
  <c r="T686" i="2"/>
  <c r="U686" i="2"/>
  <c r="S273" i="2"/>
  <c r="T273" i="2"/>
  <c r="U273" i="2"/>
  <c r="S75" i="2"/>
  <c r="T75" i="2"/>
  <c r="U75" i="2"/>
  <c r="S348" i="2"/>
  <c r="T348" i="2"/>
  <c r="U348" i="2"/>
  <c r="S268" i="2"/>
  <c r="T268" i="2"/>
  <c r="U268" i="2"/>
  <c r="S226" i="2"/>
  <c r="T226" i="2"/>
  <c r="U226" i="2"/>
  <c r="S242" i="2"/>
  <c r="T242" i="2"/>
  <c r="U242" i="2"/>
  <c r="S615" i="2"/>
  <c r="T615" i="2"/>
  <c r="U615" i="2"/>
  <c r="S272" i="2"/>
  <c r="T272" i="2"/>
  <c r="U272" i="2"/>
  <c r="S565" i="2"/>
  <c r="T565" i="2"/>
  <c r="U565" i="2"/>
  <c r="S472" i="2"/>
  <c r="T472" i="2"/>
  <c r="U472" i="2"/>
  <c r="S616" i="2"/>
  <c r="T616" i="2"/>
  <c r="U616" i="2"/>
  <c r="S128" i="2"/>
  <c r="T128" i="2"/>
  <c r="U128" i="2"/>
  <c r="S136" i="2"/>
  <c r="T136" i="2"/>
  <c r="U136" i="2"/>
  <c r="S625" i="2"/>
  <c r="T625" i="2"/>
  <c r="U625" i="2"/>
  <c r="S134" i="2"/>
  <c r="T134" i="2"/>
  <c r="U134" i="2"/>
  <c r="S110" i="2"/>
  <c r="T110" i="2"/>
  <c r="U110" i="2"/>
  <c r="S209" i="2"/>
  <c r="T209" i="2"/>
  <c r="U209" i="2"/>
  <c r="S642" i="2"/>
  <c r="T642" i="2"/>
  <c r="U642" i="2"/>
  <c r="S444" i="2"/>
  <c r="T444" i="2"/>
  <c r="U444" i="2"/>
  <c r="S206" i="2"/>
  <c r="T206" i="2"/>
  <c r="U206" i="2"/>
  <c r="S440" i="2"/>
  <c r="T440" i="2"/>
  <c r="U440" i="2"/>
  <c r="S699" i="2"/>
  <c r="T699" i="2"/>
  <c r="U699" i="2"/>
  <c r="S622" i="2"/>
  <c r="T622" i="2"/>
  <c r="U622" i="2"/>
  <c r="S577" i="2"/>
  <c r="T577" i="2"/>
  <c r="U577" i="2"/>
  <c r="S530" i="2"/>
  <c r="T530" i="2"/>
  <c r="U530" i="2"/>
  <c r="S711" i="2"/>
  <c r="T711" i="2"/>
  <c r="U711" i="2"/>
  <c r="S655" i="2"/>
  <c r="T655" i="2"/>
  <c r="U655" i="2"/>
  <c r="S593" i="2"/>
  <c r="T593" i="2"/>
  <c r="U593" i="2"/>
  <c r="S104" i="2"/>
  <c r="T104" i="2"/>
  <c r="U104" i="2"/>
  <c r="S264" i="2"/>
  <c r="T264" i="2"/>
  <c r="U264" i="2"/>
  <c r="S510" i="2"/>
  <c r="T510" i="2"/>
  <c r="U510" i="2"/>
  <c r="S361" i="2"/>
  <c r="T361" i="2"/>
  <c r="U361" i="2"/>
  <c r="S447" i="2"/>
  <c r="T447" i="2"/>
  <c r="U447" i="2"/>
  <c r="S428" i="2"/>
  <c r="T428" i="2"/>
  <c r="U428" i="2"/>
  <c r="S723" i="2"/>
  <c r="T723" i="2"/>
  <c r="U723" i="2"/>
  <c r="S310" i="2"/>
  <c r="T310" i="2"/>
  <c r="U310" i="2"/>
  <c r="S115" i="2"/>
  <c r="T115" i="2"/>
  <c r="U115" i="2"/>
  <c r="S638" i="2"/>
  <c r="T638" i="2"/>
  <c r="U638" i="2"/>
  <c r="S562" i="2"/>
  <c r="T562" i="2"/>
  <c r="U562" i="2"/>
  <c r="S692" i="2"/>
  <c r="T692" i="2"/>
  <c r="U692" i="2"/>
  <c r="S99" i="2"/>
  <c r="T99" i="2"/>
  <c r="U99" i="2"/>
  <c r="S509" i="2"/>
  <c r="T509" i="2"/>
  <c r="U509" i="2"/>
  <c r="S323" i="2"/>
  <c r="T323" i="2"/>
  <c r="U323" i="2"/>
  <c r="S222" i="2"/>
  <c r="T222" i="2"/>
  <c r="U222" i="2"/>
  <c r="S591" i="2"/>
  <c r="T591" i="2"/>
  <c r="U591" i="2"/>
  <c r="S612" i="2"/>
  <c r="T612" i="2"/>
  <c r="U612" i="2"/>
  <c r="S111" i="2"/>
  <c r="T111" i="2"/>
  <c r="U111" i="2"/>
  <c r="S234" i="2"/>
  <c r="T234" i="2"/>
  <c r="U234" i="2"/>
  <c r="S665" i="2"/>
  <c r="T665" i="2"/>
  <c r="U665" i="2"/>
  <c r="S282" i="2"/>
  <c r="T282" i="2"/>
  <c r="U282" i="2"/>
  <c r="S261" i="2"/>
  <c r="T261" i="2"/>
  <c r="U261" i="2"/>
  <c r="S487" i="2"/>
  <c r="T487" i="2"/>
  <c r="U487" i="2"/>
  <c r="S673" i="2"/>
  <c r="T673" i="2"/>
  <c r="U673" i="2"/>
  <c r="S433" i="2"/>
  <c r="T433" i="2"/>
  <c r="U433" i="2"/>
  <c r="S109" i="2"/>
  <c r="T109" i="2"/>
  <c r="U109" i="2"/>
  <c r="S408" i="2"/>
  <c r="T408" i="2"/>
  <c r="U408" i="2"/>
  <c r="S471" i="2"/>
  <c r="T471" i="2"/>
  <c r="U471" i="2"/>
  <c r="S431" i="2"/>
  <c r="T431" i="2"/>
  <c r="U431" i="2"/>
  <c r="S376" i="2"/>
  <c r="T376" i="2"/>
  <c r="U376" i="2"/>
  <c r="S681" i="2"/>
  <c r="T681" i="2"/>
  <c r="U681" i="2"/>
  <c r="S419" i="2"/>
  <c r="T419" i="2"/>
  <c r="U419" i="2"/>
  <c r="S352" i="2"/>
  <c r="T352" i="2"/>
  <c r="U352" i="2"/>
  <c r="S316" i="2"/>
  <c r="T316" i="2"/>
  <c r="U316" i="2"/>
  <c r="S533" i="2"/>
  <c r="T533" i="2"/>
  <c r="U533" i="2"/>
  <c r="S701" i="2"/>
  <c r="T701" i="2"/>
  <c r="U701" i="2"/>
  <c r="S550" i="2"/>
  <c r="T550" i="2"/>
  <c r="U550" i="2"/>
  <c r="S190" i="2"/>
  <c r="T190" i="2"/>
  <c r="U190" i="2"/>
  <c r="S631" i="2"/>
  <c r="T631" i="2"/>
  <c r="U631" i="2"/>
  <c r="S602" i="2"/>
  <c r="T602" i="2"/>
  <c r="U602" i="2"/>
  <c r="S663" i="2"/>
  <c r="T663" i="2"/>
  <c r="U663" i="2"/>
  <c r="S336" i="2"/>
  <c r="T336" i="2"/>
  <c r="U336" i="2"/>
  <c r="S255" i="2"/>
  <c r="T255" i="2"/>
  <c r="U255" i="2"/>
  <c r="S243" i="2"/>
  <c r="T243" i="2"/>
  <c r="U243" i="2"/>
  <c r="S579" i="2"/>
  <c r="T579" i="2"/>
  <c r="U579" i="2"/>
  <c r="S511" i="2"/>
  <c r="T511" i="2"/>
  <c r="U511" i="2"/>
  <c r="S498" i="2"/>
  <c r="T498" i="2"/>
  <c r="U498" i="2"/>
  <c r="S168" i="2"/>
  <c r="T168" i="2"/>
  <c r="U168" i="2"/>
  <c r="S457" i="2"/>
  <c r="T457" i="2"/>
  <c r="U457" i="2"/>
  <c r="S667" i="2"/>
  <c r="T667" i="2"/>
  <c r="U667" i="2"/>
  <c r="S483" i="2"/>
  <c r="T483" i="2"/>
  <c r="U483" i="2"/>
  <c r="S567" i="2"/>
  <c r="T567" i="2"/>
  <c r="U567" i="2"/>
  <c r="S475" i="2"/>
  <c r="T475" i="2"/>
  <c r="U475" i="2"/>
  <c r="S375" i="2"/>
  <c r="T375" i="2"/>
  <c r="U375" i="2"/>
  <c r="S516" i="2"/>
  <c r="T516" i="2"/>
  <c r="U516" i="2"/>
  <c r="S691" i="2"/>
  <c r="T691" i="2"/>
  <c r="U691" i="2"/>
  <c r="S473" i="2"/>
  <c r="T473" i="2"/>
  <c r="U473" i="2"/>
  <c r="S468" i="2"/>
  <c r="T468" i="2"/>
  <c r="U468" i="2"/>
  <c r="S240" i="2"/>
  <c r="T240" i="2"/>
  <c r="U240" i="2"/>
  <c r="S675" i="2"/>
  <c r="T675" i="2"/>
  <c r="U675" i="2"/>
  <c r="S527" i="2"/>
  <c r="T527" i="2"/>
  <c r="U527" i="2"/>
  <c r="S324" i="2"/>
  <c r="T324" i="2"/>
  <c r="U324" i="2"/>
  <c r="S608" i="2"/>
  <c r="T608" i="2"/>
  <c r="U608" i="2"/>
  <c r="S389" i="2"/>
  <c r="T389" i="2"/>
  <c r="U389" i="2"/>
  <c r="S651" i="2"/>
  <c r="T651" i="2"/>
  <c r="U651" i="2"/>
  <c r="S320" i="2"/>
  <c r="T320" i="2"/>
  <c r="U320" i="2"/>
  <c r="S382" i="2"/>
  <c r="T382" i="2"/>
  <c r="U382" i="2"/>
  <c r="S538" i="2"/>
  <c r="T538" i="2"/>
  <c r="U538" i="2"/>
  <c r="S603" i="2"/>
  <c r="T603" i="2"/>
  <c r="U603" i="2"/>
  <c r="S598" i="2"/>
  <c r="T598" i="2"/>
  <c r="U598" i="2"/>
  <c r="S219" i="2"/>
  <c r="T219" i="2"/>
  <c r="U219" i="2"/>
  <c r="S432" i="2"/>
  <c r="T432" i="2"/>
  <c r="U432" i="2"/>
  <c r="S312" i="2"/>
  <c r="T312" i="2"/>
  <c r="U312" i="2"/>
  <c r="S417" i="2"/>
  <c r="T417" i="2"/>
  <c r="U417" i="2"/>
  <c r="S626" i="2"/>
  <c r="T626" i="2"/>
  <c r="U626" i="2"/>
  <c r="S680" i="2"/>
  <c r="T680" i="2"/>
  <c r="U680" i="2"/>
  <c r="S424" i="2"/>
  <c r="T424" i="2"/>
  <c r="U424" i="2"/>
  <c r="S377" i="2"/>
  <c r="T377" i="2"/>
  <c r="U377" i="2"/>
  <c r="S698" i="2"/>
  <c r="T698" i="2"/>
  <c r="U698" i="2"/>
  <c r="S441" i="2"/>
  <c r="T441" i="2"/>
  <c r="U441" i="2"/>
  <c r="S661" i="2"/>
  <c r="T661" i="2"/>
  <c r="U661" i="2"/>
  <c r="S299" i="2"/>
  <c r="T299" i="2"/>
  <c r="U299" i="2"/>
  <c r="S726" i="2"/>
  <c r="T726" i="2"/>
  <c r="U726" i="2"/>
  <c r="S586" i="2"/>
  <c r="T586" i="2"/>
  <c r="U586" i="2"/>
  <c r="S402" i="2"/>
  <c r="T402" i="2"/>
  <c r="U402" i="2"/>
  <c r="S366" i="2"/>
  <c r="T366" i="2"/>
  <c r="U366" i="2"/>
  <c r="S709" i="2"/>
  <c r="T709" i="2"/>
  <c r="U709" i="2"/>
  <c r="S697" i="2"/>
  <c r="T697" i="2"/>
  <c r="U697" i="2"/>
  <c r="S497" i="2"/>
  <c r="T497" i="2"/>
  <c r="U497" i="2"/>
  <c r="S684" i="2"/>
  <c r="T684" i="2"/>
  <c r="U684" i="2"/>
  <c r="S573" i="2"/>
  <c r="T573" i="2"/>
  <c r="U573" i="2"/>
  <c r="S604" i="2"/>
  <c r="T604" i="2"/>
  <c r="U604" i="2"/>
  <c r="S633" i="2"/>
  <c r="T633" i="2"/>
  <c r="U633" i="2"/>
  <c r="S700" i="2"/>
  <c r="T700" i="2"/>
  <c r="U700" i="2"/>
  <c r="S563" i="2"/>
  <c r="T563" i="2"/>
  <c r="U563" i="2"/>
  <c r="S706" i="2"/>
  <c r="T706" i="2"/>
  <c r="U706" i="2"/>
  <c r="S683" i="2"/>
  <c r="T683" i="2"/>
  <c r="U683" i="2"/>
  <c r="S646" i="2"/>
  <c r="T646" i="2"/>
  <c r="U646" i="2"/>
  <c r="S693" i="2"/>
  <c r="T693" i="2"/>
  <c r="U693" i="2"/>
  <c r="S685" i="2"/>
  <c r="T685" i="2"/>
  <c r="U685" i="2"/>
  <c r="S578" i="2"/>
  <c r="T578" i="2"/>
  <c r="U578" i="2"/>
  <c r="S676" i="2"/>
  <c r="T676" i="2"/>
  <c r="U676" i="2"/>
  <c r="S611" i="2"/>
  <c r="T611" i="2"/>
  <c r="U611" i="2"/>
  <c r="S656" i="2"/>
  <c r="T656" i="2"/>
  <c r="U656" i="2"/>
  <c r="S714" i="2"/>
  <c r="T714" i="2"/>
  <c r="U714" i="2"/>
  <c r="S677" i="2"/>
  <c r="T677" i="2"/>
  <c r="U677" i="2"/>
  <c r="S718" i="2"/>
  <c r="T718" i="2"/>
  <c r="U718" i="2"/>
  <c r="S634" i="2"/>
  <c r="T634" i="2"/>
  <c r="U634" i="2"/>
  <c r="S715" i="2"/>
  <c r="T715" i="2"/>
  <c r="U715" i="2"/>
  <c r="S704" i="2"/>
  <c r="T704" i="2"/>
  <c r="U704" i="2"/>
  <c r="U451" i="2"/>
  <c r="T451" i="2"/>
  <c r="S451" i="2"/>
  <c r="N574" i="2"/>
  <c r="N696" i="2"/>
  <c r="N343" i="2"/>
  <c r="N162" i="2"/>
  <c r="N235" i="2"/>
  <c r="N605" i="2"/>
  <c r="N365" i="2"/>
  <c r="N649" i="2"/>
  <c r="N508" i="2"/>
  <c r="N347" i="2"/>
  <c r="N682" i="2"/>
  <c r="N493" i="2"/>
  <c r="N150" i="2"/>
  <c r="N403" i="2"/>
  <c r="N391" i="2"/>
  <c r="N278" i="2"/>
  <c r="N191" i="2"/>
  <c r="N149" i="2"/>
  <c r="N11" i="2"/>
  <c r="N688" i="2"/>
  <c r="N449" i="2"/>
  <c r="N412" i="2"/>
  <c r="N88" i="2"/>
  <c r="N372" i="2"/>
  <c r="N202" i="2"/>
  <c r="N147" i="2"/>
  <c r="N113" i="2"/>
  <c r="N555" i="2"/>
  <c r="N566" i="2"/>
  <c r="N32" i="2"/>
  <c r="N713" i="2"/>
  <c r="N129" i="2"/>
  <c r="N340" i="2"/>
  <c r="N83" i="2"/>
  <c r="N58" i="2"/>
  <c r="N155" i="2"/>
  <c r="N644" i="2"/>
  <c r="N596" i="2"/>
  <c r="N20" i="2"/>
  <c r="N238" i="2"/>
  <c r="N561" i="2"/>
  <c r="N367" i="2"/>
  <c r="N124" i="2"/>
  <c r="N434" i="2"/>
  <c r="N302" i="2"/>
  <c r="N7" i="2"/>
  <c r="N127" i="2"/>
  <c r="N249" i="2"/>
  <c r="N60" i="2"/>
  <c r="N73" i="2"/>
  <c r="N221" i="2"/>
  <c r="N182" i="2"/>
  <c r="N295" i="2"/>
  <c r="N43" i="2"/>
  <c r="N650" i="2"/>
  <c r="N491" i="2"/>
  <c r="N547" i="2"/>
  <c r="N335" i="2"/>
  <c r="N139" i="2"/>
  <c r="N169" i="2"/>
  <c r="N392" i="2"/>
  <c r="N499" i="2"/>
  <c r="N187" i="2"/>
  <c r="N163" i="2"/>
  <c r="N485" i="2"/>
  <c r="N660" i="2"/>
  <c r="N171" i="2"/>
  <c r="N291" i="2"/>
  <c r="N342" i="2"/>
  <c r="N315" i="2"/>
  <c r="N193" i="2"/>
  <c r="N3" i="2"/>
  <c r="N112" i="2"/>
  <c r="N101" i="2"/>
  <c r="N409" i="2"/>
  <c r="N531" i="2"/>
  <c r="N153" i="2"/>
  <c r="N401" i="2"/>
  <c r="N327" i="2"/>
  <c r="N159" i="2"/>
  <c r="N55" i="2"/>
  <c r="N36" i="2"/>
  <c r="N293" i="2"/>
  <c r="N532" i="2"/>
  <c r="N554" i="2"/>
  <c r="N632" i="2"/>
  <c r="N606" i="2"/>
  <c r="N236" i="2"/>
  <c r="N78" i="2"/>
  <c r="N313" i="2"/>
  <c r="N507" i="2"/>
  <c r="N6" i="2"/>
  <c r="N12" i="2"/>
  <c r="N290" i="2"/>
  <c r="N44" i="2"/>
  <c r="N132" i="2"/>
  <c r="N298" i="2"/>
  <c r="N179" i="2"/>
  <c r="N10" i="2"/>
  <c r="N133" i="2"/>
  <c r="N212" i="2"/>
  <c r="N130" i="2"/>
  <c r="N308" i="2"/>
  <c r="N627" i="2"/>
  <c r="N280" i="2"/>
  <c r="N537" i="2"/>
  <c r="N69" i="2"/>
  <c r="N540" i="2"/>
  <c r="N489" i="2"/>
  <c r="N421" i="2"/>
  <c r="N154" i="2"/>
  <c r="N349" i="2"/>
  <c r="N225" i="2"/>
  <c r="N369" i="2"/>
  <c r="N599" i="2"/>
  <c r="N198" i="2"/>
  <c r="N488" i="2"/>
  <c r="N305" i="2"/>
  <c r="N257" i="2"/>
  <c r="N326" i="2"/>
  <c r="N420" i="2"/>
  <c r="N322" i="2"/>
  <c r="N373" i="2"/>
  <c r="N151" i="2"/>
  <c r="N192" i="2"/>
  <c r="N62" i="2"/>
  <c r="N80" i="2"/>
  <c r="N174" i="2"/>
  <c r="N86" i="2"/>
  <c r="N292" i="2"/>
  <c r="N445" i="2"/>
  <c r="N166" i="2"/>
  <c r="N76" i="2"/>
  <c r="N245" i="2"/>
  <c r="N2" i="2"/>
  <c r="N156" i="2"/>
  <c r="N40" i="2"/>
  <c r="N575" i="2"/>
  <c r="N64" i="2"/>
  <c r="N710" i="2"/>
  <c r="N98" i="2"/>
  <c r="N152" i="2"/>
  <c r="N8" i="2"/>
  <c r="N334" i="2"/>
  <c r="N214" i="2"/>
  <c r="N106" i="2"/>
  <c r="N466" i="2"/>
  <c r="N364" i="2"/>
  <c r="N374" i="2"/>
  <c r="N306" i="2"/>
  <c r="N309" i="2"/>
  <c r="N477" i="2"/>
  <c r="N418" i="2"/>
  <c r="N495" i="2"/>
  <c r="N722" i="2"/>
  <c r="N33" i="2"/>
  <c r="N18" i="2"/>
  <c r="N188" i="2"/>
  <c r="N378" i="2"/>
  <c r="N157" i="2"/>
  <c r="N582" i="2"/>
  <c r="N629" i="2"/>
  <c r="N85" i="2"/>
  <c r="N204" i="2"/>
  <c r="N541" i="2"/>
  <c r="N467" i="2"/>
  <c r="N523" i="2"/>
  <c r="N640" i="2"/>
  <c r="N463" i="2"/>
  <c r="N568" i="2"/>
  <c r="N52" i="2"/>
  <c r="N583" i="2"/>
  <c r="N270" i="2"/>
  <c r="N560" i="2"/>
  <c r="N613" i="2"/>
  <c r="N16" i="2"/>
  <c r="N454" i="2"/>
  <c r="N228" i="2"/>
  <c r="N176" i="2"/>
  <c r="N385" i="2"/>
  <c r="N144" i="2"/>
  <c r="N68" i="2"/>
  <c r="N248" i="2"/>
  <c r="N708" i="2"/>
  <c r="N199" i="2"/>
  <c r="N258" i="2"/>
  <c r="N344" i="2"/>
  <c r="N379" i="2"/>
  <c r="N607" i="2"/>
  <c r="N542" i="2"/>
  <c r="N205" i="2"/>
  <c r="N436" i="2"/>
  <c r="N641" i="2"/>
  <c r="N678" i="2"/>
  <c r="N165" i="2"/>
  <c r="N330" i="2"/>
  <c r="N521" i="2"/>
  <c r="N496" i="2"/>
  <c r="N397" i="2"/>
  <c r="N705" i="2"/>
  <c r="N216" i="2"/>
  <c r="N96" i="2"/>
  <c r="N92" i="2"/>
  <c r="N74" i="2"/>
  <c r="N107" i="2"/>
  <c r="N141" i="2"/>
  <c r="N405" i="2"/>
  <c r="N620" i="2"/>
  <c r="N443" i="2"/>
  <c r="N425" i="2"/>
  <c r="N594" i="2"/>
  <c r="N525" i="2"/>
  <c r="N544" i="2"/>
  <c r="N331" i="2"/>
  <c r="N394" i="2"/>
  <c r="N140" i="2"/>
  <c r="N318" i="2"/>
  <c r="N712" i="2"/>
  <c r="N494" i="2"/>
  <c r="N570" i="2"/>
  <c r="N22" i="2"/>
  <c r="N135" i="2"/>
  <c r="N63" i="2"/>
  <c r="N670" i="2"/>
  <c r="N338" i="2"/>
  <c r="N34" i="2"/>
  <c r="N504" i="2"/>
  <c r="N380" i="2"/>
  <c r="N254" i="2"/>
  <c r="N296" i="2"/>
  <c r="N534" i="2"/>
  <c r="N522" i="2"/>
  <c r="N203" i="2"/>
  <c r="N67" i="2"/>
  <c r="N368" i="2"/>
  <c r="N189" i="2"/>
  <c r="N186" i="2"/>
  <c r="N351" i="2"/>
  <c r="N131" i="2"/>
  <c r="N15" i="2"/>
  <c r="N719" i="2"/>
  <c r="N514" i="2"/>
  <c r="N524" i="2"/>
  <c r="N317" i="2"/>
  <c r="N371" i="2"/>
  <c r="N484" i="2"/>
  <c r="N9" i="2"/>
  <c r="N639" i="2"/>
  <c r="N730" i="2"/>
  <c r="N399" i="2"/>
  <c r="N400" i="2"/>
  <c r="N526" i="2"/>
  <c r="N94" i="2"/>
  <c r="N105" i="2"/>
  <c r="N480" i="2"/>
  <c r="N384" i="2"/>
  <c r="N29" i="2"/>
  <c r="N5" i="2"/>
  <c r="N390" i="2"/>
  <c r="N476" i="2"/>
  <c r="N707" i="2"/>
  <c r="N201" i="2"/>
  <c r="N422" i="2"/>
  <c r="N416" i="2"/>
  <c r="N589" i="2"/>
  <c r="N183" i="2"/>
  <c r="N119" i="2"/>
  <c r="N215" i="2"/>
  <c r="N482" i="2"/>
  <c r="N410" i="2"/>
  <c r="N353" i="2"/>
  <c r="N517" i="2"/>
  <c r="N458" i="2"/>
  <c r="N241" i="2"/>
  <c r="N694" i="2"/>
  <c r="N571" i="2"/>
  <c r="N518" i="2"/>
  <c r="N256" i="2"/>
  <c r="N609" i="2"/>
  <c r="N506" i="2"/>
  <c r="N50" i="2"/>
  <c r="N118" i="2"/>
  <c r="N100" i="2"/>
  <c r="N158" i="2"/>
  <c r="N116" i="2"/>
  <c r="N548" i="2"/>
  <c r="N90" i="2"/>
  <c r="N13" i="2"/>
  <c r="N251" i="2"/>
  <c r="N728" i="2"/>
  <c r="N362" i="2"/>
  <c r="N474" i="2"/>
  <c r="N45" i="2"/>
  <c r="N304" i="2"/>
  <c r="N95" i="2"/>
  <c r="N601" i="2"/>
  <c r="N303" i="2"/>
  <c r="N71" i="2"/>
  <c r="N297" i="2"/>
  <c r="N662" i="2"/>
  <c r="N237" i="2"/>
  <c r="N66" i="2"/>
  <c r="N47" i="2"/>
  <c r="N556" i="2"/>
  <c r="N666" i="2"/>
  <c r="N145" i="2"/>
  <c r="N628" i="2"/>
  <c r="N529" i="2"/>
  <c r="N623" i="2"/>
  <c r="N614" i="2"/>
  <c r="N558" i="2"/>
  <c r="N252" i="2"/>
  <c r="N181" i="2"/>
  <c r="N395" i="2"/>
  <c r="N439" i="2"/>
  <c r="N79" i="2"/>
  <c r="N126" i="2"/>
  <c r="N213" i="2"/>
  <c r="N453" i="2"/>
  <c r="N429" i="2"/>
  <c r="N464" i="2"/>
  <c r="N143" i="2"/>
  <c r="N227" i="2"/>
  <c r="N177" i="2"/>
  <c r="N281" i="2"/>
  <c r="N24" i="2"/>
  <c r="N702" i="2"/>
  <c r="N26" i="2"/>
  <c r="N462" i="2"/>
  <c r="N23" i="2"/>
  <c r="N398" i="2"/>
  <c r="N478" i="2"/>
  <c r="N557" i="2"/>
  <c r="N535" i="2"/>
  <c r="N729" i="2"/>
  <c r="N355" i="2"/>
  <c r="N117" i="2"/>
  <c r="N59" i="2"/>
  <c r="N274" i="2"/>
  <c r="N648" i="2"/>
  <c r="N167" i="2"/>
  <c r="N668" i="2"/>
  <c r="N576" i="2"/>
  <c r="N360" i="2"/>
  <c r="N383" i="2"/>
  <c r="N211" i="2"/>
  <c r="N277" i="2"/>
  <c r="N230" i="2"/>
  <c r="N70" i="2"/>
  <c r="N46" i="2"/>
  <c r="N350" i="2"/>
  <c r="N455" i="2"/>
  <c r="N30" i="2"/>
  <c r="N653" i="2"/>
  <c r="N233" i="2"/>
  <c r="N51" i="2"/>
  <c r="N300" i="2"/>
  <c r="N528" i="2"/>
  <c r="N284" i="2"/>
  <c r="N387" i="2"/>
  <c r="N48" i="2"/>
  <c r="N175" i="2"/>
  <c r="N545" i="2"/>
  <c r="N279" i="2"/>
  <c r="N356" i="2"/>
  <c r="N173" i="2"/>
  <c r="N393" i="2"/>
  <c r="N502" i="2"/>
  <c r="N137" i="2"/>
  <c r="N643" i="2"/>
  <c r="N536" i="2"/>
  <c r="N21" i="2"/>
  <c r="N56" i="2"/>
  <c r="N232" i="2"/>
  <c r="N208" i="2"/>
  <c r="N114" i="2"/>
  <c r="N17" i="2"/>
  <c r="N311" i="2"/>
  <c r="N138" i="2"/>
  <c r="N288" i="2"/>
  <c r="N500" i="2"/>
  <c r="N448" i="2"/>
  <c r="N645" i="2"/>
  <c r="N597" i="2"/>
  <c r="N624" i="2"/>
  <c r="N721" i="2"/>
  <c r="N41" i="2"/>
  <c r="N123" i="2"/>
  <c r="N207" i="2"/>
  <c r="N552" i="2"/>
  <c r="N286" i="2"/>
  <c r="N637" i="2"/>
  <c r="N415" i="2"/>
  <c r="N307" i="2"/>
  <c r="N142" i="2"/>
  <c r="N321" i="2"/>
  <c r="N39" i="2"/>
  <c r="N160" i="2"/>
  <c r="N657" i="2"/>
  <c r="N185" i="2"/>
  <c r="N600" i="2"/>
  <c r="N229" i="2"/>
  <c r="N492" i="2"/>
  <c r="N446" i="2"/>
  <c r="N452" i="2"/>
  <c r="N314" i="2"/>
  <c r="N301" i="2"/>
  <c r="N172" i="2"/>
  <c r="N184" i="2"/>
  <c r="N543" i="2"/>
  <c r="N690" i="2"/>
  <c r="N250" i="2"/>
  <c r="N231" i="2"/>
  <c r="N592" i="2"/>
  <c r="N260" i="2"/>
  <c r="N103" i="2"/>
  <c r="N161" i="2"/>
  <c r="N178" i="2"/>
  <c r="N354" i="2"/>
  <c r="N618" i="2"/>
  <c r="N674" i="2"/>
  <c r="N220" i="2"/>
  <c r="N426" i="2"/>
  <c r="N49" i="2"/>
  <c r="N14" i="2"/>
  <c r="N413" i="2"/>
  <c r="N724" i="2"/>
  <c r="N595" i="2"/>
  <c r="N469" i="2"/>
  <c r="N512" i="2"/>
  <c r="N553" i="2"/>
  <c r="N584" i="2"/>
  <c r="N125" i="2"/>
  <c r="N407" i="2"/>
  <c r="N61" i="2"/>
  <c r="N263" i="2"/>
  <c r="N659" i="2"/>
  <c r="N4" i="2"/>
  <c r="N470" i="2"/>
  <c r="N289" i="2"/>
  <c r="N363" i="2"/>
  <c r="N346" i="2"/>
  <c r="N503" i="2"/>
  <c r="N332" i="2"/>
  <c r="N210" i="2"/>
  <c r="N42" i="2"/>
  <c r="N590" i="2"/>
  <c r="N38" i="2"/>
  <c r="N716" i="2"/>
  <c r="N77" i="2"/>
  <c r="N247" i="2"/>
  <c r="N486" i="2"/>
  <c r="N197" i="2"/>
  <c r="N427" i="2"/>
  <c r="N580" i="2"/>
  <c r="N164" i="2"/>
  <c r="N87" i="2"/>
  <c r="N325" i="2"/>
  <c r="N89" i="2"/>
  <c r="N461" i="2"/>
  <c r="N519" i="2"/>
  <c r="N244" i="2"/>
  <c r="N725" i="2"/>
  <c r="N551" i="2"/>
  <c r="N658" i="2"/>
  <c r="N27" i="2"/>
  <c r="N505" i="2"/>
  <c r="N635" i="2"/>
  <c r="N285" i="2"/>
  <c r="N121" i="2"/>
  <c r="N341" i="2"/>
  <c r="N450" i="2"/>
  <c r="N262" i="2"/>
  <c r="N549" i="2"/>
  <c r="N345" i="2"/>
  <c r="N546" i="2"/>
  <c r="N411" i="2"/>
  <c r="N585" i="2"/>
  <c r="N102" i="2"/>
  <c r="N414" i="2"/>
  <c r="N72" i="2"/>
  <c r="N267" i="2"/>
  <c r="N93" i="2"/>
  <c r="N259" i="2"/>
  <c r="N239" i="2"/>
  <c r="N180" i="2"/>
  <c r="N337" i="2"/>
  <c r="N28" i="2"/>
  <c r="N423" i="2"/>
  <c r="N19" i="2"/>
  <c r="N195" i="2"/>
  <c r="N459" i="2"/>
  <c r="N490" i="2"/>
  <c r="N275" i="2"/>
  <c r="N664" i="2"/>
  <c r="N370" i="2"/>
  <c r="N37" i="2"/>
  <c r="N610" i="2"/>
  <c r="N727" i="2"/>
  <c r="N294" i="2"/>
  <c r="N539" i="2"/>
  <c r="N515" i="2"/>
  <c r="N271" i="2"/>
  <c r="N564" i="2"/>
  <c r="N386" i="2"/>
  <c r="N581" i="2"/>
  <c r="N57" i="2"/>
  <c r="N652" i="2"/>
  <c r="N406" i="2"/>
  <c r="N97" i="2"/>
  <c r="N479" i="2"/>
  <c r="N218" i="2"/>
  <c r="N672" i="2"/>
  <c r="N481" i="2"/>
  <c r="N25" i="2"/>
  <c r="N587" i="2"/>
  <c r="N430" i="2"/>
  <c r="N276" i="2"/>
  <c r="N501" i="2"/>
  <c r="N630" i="2"/>
  <c r="N246" i="2"/>
  <c r="N81" i="2"/>
  <c r="N617" i="2"/>
  <c r="N569" i="2"/>
  <c r="N266" i="2"/>
  <c r="N396" i="2"/>
  <c r="N333" i="2"/>
  <c r="N717" i="2"/>
  <c r="N520" i="2"/>
  <c r="N438" i="2"/>
  <c r="N319" i="2"/>
  <c r="N513" i="2"/>
  <c r="N636" i="2"/>
  <c r="N720" i="2"/>
  <c r="N388" i="2"/>
  <c r="N437" i="2"/>
  <c r="N31" i="2"/>
  <c r="N224" i="2"/>
  <c r="N53" i="2"/>
  <c r="N217" i="2"/>
  <c r="N339" i="2"/>
  <c r="N287" i="2"/>
  <c r="N671" i="2"/>
  <c r="N695" i="2"/>
  <c r="N456" i="2"/>
  <c r="N54" i="2"/>
  <c r="N647" i="2"/>
  <c r="N65" i="2"/>
  <c r="N146" i="2"/>
  <c r="N35" i="2"/>
  <c r="N669" i="2"/>
  <c r="N588" i="2"/>
  <c r="N357" i="2"/>
  <c r="N621" i="2"/>
  <c r="N253" i="2"/>
  <c r="N269" i="2"/>
  <c r="N654" i="2"/>
  <c r="N84" i="2"/>
  <c r="N689" i="2"/>
  <c r="N619" i="2"/>
  <c r="N329" i="2"/>
  <c r="N679" i="2"/>
  <c r="N328" i="2"/>
  <c r="N91" i="2"/>
  <c r="N404" i="2"/>
  <c r="N170" i="2"/>
  <c r="N687" i="2"/>
  <c r="N108" i="2"/>
  <c r="N435" i="2"/>
  <c r="N572" i="2"/>
  <c r="N381" i="2"/>
  <c r="N283" i="2"/>
  <c r="N82" i="2"/>
  <c r="N194" i="2"/>
  <c r="N120" i="2"/>
  <c r="N200" i="2"/>
  <c r="N358" i="2"/>
  <c r="N703" i="2"/>
  <c r="N223" i="2"/>
  <c r="N465" i="2"/>
  <c r="N460" i="2"/>
  <c r="N359" i="2"/>
  <c r="N442" i="2"/>
  <c r="N148" i="2"/>
  <c r="N196" i="2"/>
  <c r="N559" i="2"/>
  <c r="N265" i="2"/>
  <c r="N122" i="2"/>
  <c r="N686" i="2"/>
  <c r="N273" i="2"/>
  <c r="N75" i="2"/>
  <c r="N348" i="2"/>
  <c r="N268" i="2"/>
  <c r="N226" i="2"/>
  <c r="N242" i="2"/>
  <c r="N615" i="2"/>
  <c r="N272" i="2"/>
  <c r="N565" i="2"/>
  <c r="N472" i="2"/>
  <c r="N616" i="2"/>
  <c r="N128" i="2"/>
  <c r="N136" i="2"/>
  <c r="N625" i="2"/>
  <c r="N134" i="2"/>
  <c r="N110" i="2"/>
  <c r="N209" i="2"/>
  <c r="N642" i="2"/>
  <c r="N444" i="2"/>
  <c r="N206" i="2"/>
  <c r="N440" i="2"/>
  <c r="N699" i="2"/>
  <c r="N622" i="2"/>
  <c r="N577" i="2"/>
  <c r="N530" i="2"/>
  <c r="N711" i="2"/>
  <c r="N655" i="2"/>
  <c r="N593" i="2"/>
  <c r="N104" i="2"/>
  <c r="N264" i="2"/>
  <c r="N510" i="2"/>
  <c r="N361" i="2"/>
  <c r="N447" i="2"/>
  <c r="N428" i="2"/>
  <c r="N723" i="2"/>
  <c r="N310" i="2"/>
  <c r="N115" i="2"/>
  <c r="N638" i="2"/>
  <c r="N562" i="2"/>
  <c r="N692" i="2"/>
  <c r="N99" i="2"/>
  <c r="N509" i="2"/>
  <c r="N323" i="2"/>
  <c r="N222" i="2"/>
  <c r="N591" i="2"/>
  <c r="N612" i="2"/>
  <c r="N111" i="2"/>
  <c r="N234" i="2"/>
  <c r="N665" i="2"/>
  <c r="N282" i="2"/>
  <c r="N261" i="2"/>
  <c r="N487" i="2"/>
  <c r="N673" i="2"/>
  <c r="N433" i="2"/>
  <c r="N109" i="2"/>
  <c r="N408" i="2"/>
  <c r="N471" i="2"/>
  <c r="N431" i="2"/>
  <c r="N376" i="2"/>
  <c r="N681" i="2"/>
  <c r="N419" i="2"/>
  <c r="N352" i="2"/>
  <c r="N316" i="2"/>
  <c r="N533" i="2"/>
  <c r="N701" i="2"/>
  <c r="N550" i="2"/>
  <c r="N190" i="2"/>
  <c r="N631" i="2"/>
  <c r="N602" i="2"/>
  <c r="N663" i="2"/>
  <c r="N336" i="2"/>
  <c r="N255" i="2"/>
  <c r="N243" i="2"/>
  <c r="N579" i="2"/>
  <c r="N511" i="2"/>
  <c r="N498" i="2"/>
  <c r="N168" i="2"/>
  <c r="N457" i="2"/>
  <c r="N667" i="2"/>
  <c r="N483" i="2"/>
  <c r="N567" i="2"/>
  <c r="N475" i="2"/>
  <c r="N375" i="2"/>
  <c r="N516" i="2"/>
  <c r="N691" i="2"/>
  <c r="N473" i="2"/>
  <c r="N468" i="2"/>
  <c r="N240" i="2"/>
  <c r="N675" i="2"/>
  <c r="N527" i="2"/>
  <c r="N324" i="2"/>
  <c r="N608" i="2"/>
  <c r="N389" i="2"/>
  <c r="N651" i="2"/>
  <c r="N320" i="2"/>
  <c r="N382" i="2"/>
  <c r="N538" i="2"/>
  <c r="N603" i="2"/>
  <c r="N598" i="2"/>
  <c r="N219" i="2"/>
  <c r="N432" i="2"/>
  <c r="N312" i="2"/>
  <c r="N417" i="2"/>
  <c r="N626" i="2"/>
  <c r="N680" i="2"/>
  <c r="N424" i="2"/>
  <c r="N377" i="2"/>
  <c r="N698" i="2"/>
  <c r="N441" i="2"/>
  <c r="N661" i="2"/>
  <c r="N299" i="2"/>
  <c r="N726" i="2"/>
  <c r="N586" i="2"/>
  <c r="N402" i="2"/>
  <c r="N366" i="2"/>
  <c r="N709" i="2"/>
  <c r="N697" i="2"/>
  <c r="N497" i="2"/>
  <c r="N684" i="2"/>
  <c r="N573" i="2"/>
  <c r="N604" i="2"/>
  <c r="N633" i="2"/>
  <c r="N700" i="2"/>
  <c r="N563" i="2"/>
  <c r="N706" i="2"/>
  <c r="N683" i="2"/>
  <c r="N646" i="2"/>
  <c r="N693" i="2"/>
  <c r="N685" i="2"/>
  <c r="N578" i="2"/>
  <c r="N676" i="2"/>
  <c r="N611" i="2"/>
  <c r="N656" i="2"/>
  <c r="N714" i="2"/>
  <c r="N677" i="2"/>
  <c r="N718" i="2"/>
  <c r="N634" i="2"/>
  <c r="N715" i="2"/>
  <c r="N704" i="2"/>
  <c r="N451" i="2"/>
  <c r="L574" i="2"/>
  <c r="L696" i="2"/>
  <c r="L343" i="2"/>
  <c r="L162" i="2"/>
  <c r="L235" i="2"/>
  <c r="L605" i="2"/>
  <c r="L365" i="2"/>
  <c r="L649" i="2"/>
  <c r="L508" i="2"/>
  <c r="L347" i="2"/>
  <c r="L682" i="2"/>
  <c r="L493" i="2"/>
  <c r="L150" i="2"/>
  <c r="L403" i="2"/>
  <c r="L391" i="2"/>
  <c r="L278" i="2"/>
  <c r="L191" i="2"/>
  <c r="L149" i="2"/>
  <c r="L11" i="2"/>
  <c r="L688" i="2"/>
  <c r="L449" i="2"/>
  <c r="L412" i="2"/>
  <c r="L88" i="2"/>
  <c r="L372" i="2"/>
  <c r="L202" i="2"/>
  <c r="L147" i="2"/>
  <c r="L113" i="2"/>
  <c r="L555" i="2"/>
  <c r="L566" i="2"/>
  <c r="L32" i="2"/>
  <c r="L713" i="2"/>
  <c r="L129" i="2"/>
  <c r="L340" i="2"/>
  <c r="L83" i="2"/>
  <c r="L58" i="2"/>
  <c r="L155" i="2"/>
  <c r="L644" i="2"/>
  <c r="L596" i="2"/>
  <c r="L20" i="2"/>
  <c r="L238" i="2"/>
  <c r="L561" i="2"/>
  <c r="L367" i="2"/>
  <c r="L124" i="2"/>
  <c r="L434" i="2"/>
  <c r="L302" i="2"/>
  <c r="L7" i="2"/>
  <c r="L127" i="2"/>
  <c r="L249" i="2"/>
  <c r="L60" i="2"/>
  <c r="L73" i="2"/>
  <c r="L221" i="2"/>
  <c r="L182" i="2"/>
  <c r="L295" i="2"/>
  <c r="L43" i="2"/>
  <c r="L650" i="2"/>
  <c r="L491" i="2"/>
  <c r="L547" i="2"/>
  <c r="L335" i="2"/>
  <c r="L139" i="2"/>
  <c r="L169" i="2"/>
  <c r="L392" i="2"/>
  <c r="L499" i="2"/>
  <c r="L187" i="2"/>
  <c r="L163" i="2"/>
  <c r="L485" i="2"/>
  <c r="L660" i="2"/>
  <c r="L171" i="2"/>
  <c r="L291" i="2"/>
  <c r="L342" i="2"/>
  <c r="L315" i="2"/>
  <c r="L193" i="2"/>
  <c r="L3" i="2"/>
  <c r="L112" i="2"/>
  <c r="L101" i="2"/>
  <c r="L409" i="2"/>
  <c r="L531" i="2"/>
  <c r="L153" i="2"/>
  <c r="L401" i="2"/>
  <c r="L327" i="2"/>
  <c r="L159" i="2"/>
  <c r="L55" i="2"/>
  <c r="L36" i="2"/>
  <c r="L293" i="2"/>
  <c r="L532" i="2"/>
  <c r="L554" i="2"/>
  <c r="L632" i="2"/>
  <c r="L606" i="2"/>
  <c r="L236" i="2"/>
  <c r="L78" i="2"/>
  <c r="L313" i="2"/>
  <c r="L507" i="2"/>
  <c r="L6" i="2"/>
  <c r="L12" i="2"/>
  <c r="L290" i="2"/>
  <c r="L44" i="2"/>
  <c r="L132" i="2"/>
  <c r="L298" i="2"/>
  <c r="L179" i="2"/>
  <c r="L10" i="2"/>
  <c r="L133" i="2"/>
  <c r="L212" i="2"/>
  <c r="L130" i="2"/>
  <c r="L308" i="2"/>
  <c r="L627" i="2"/>
  <c r="L280" i="2"/>
  <c r="L537" i="2"/>
  <c r="L69" i="2"/>
  <c r="L540" i="2"/>
  <c r="L489" i="2"/>
  <c r="L421" i="2"/>
  <c r="L154" i="2"/>
  <c r="L349" i="2"/>
  <c r="L225" i="2"/>
  <c r="L369" i="2"/>
  <c r="L599" i="2"/>
  <c r="L198" i="2"/>
  <c r="L488" i="2"/>
  <c r="L305" i="2"/>
  <c r="L257" i="2"/>
  <c r="L326" i="2"/>
  <c r="L420" i="2"/>
  <c r="L322" i="2"/>
  <c r="L373" i="2"/>
  <c r="L151" i="2"/>
  <c r="L192" i="2"/>
  <c r="L62" i="2"/>
  <c r="L80" i="2"/>
  <c r="L174" i="2"/>
  <c r="L86" i="2"/>
  <c r="L292" i="2"/>
  <c r="L445" i="2"/>
  <c r="L166" i="2"/>
  <c r="L76" i="2"/>
  <c r="L245" i="2"/>
  <c r="L2" i="2"/>
  <c r="L156" i="2"/>
  <c r="L40" i="2"/>
  <c r="L575" i="2"/>
  <c r="L64" i="2"/>
  <c r="L710" i="2"/>
  <c r="L98" i="2"/>
  <c r="L152" i="2"/>
  <c r="L8" i="2"/>
  <c r="L334" i="2"/>
  <c r="L214" i="2"/>
  <c r="L106" i="2"/>
  <c r="L466" i="2"/>
  <c r="L364" i="2"/>
  <c r="L374" i="2"/>
  <c r="L306" i="2"/>
  <c r="L309" i="2"/>
  <c r="L477" i="2"/>
  <c r="L418" i="2"/>
  <c r="L495" i="2"/>
  <c r="L722" i="2"/>
  <c r="L33" i="2"/>
  <c r="L18" i="2"/>
  <c r="L188" i="2"/>
  <c r="L378" i="2"/>
  <c r="L157" i="2"/>
  <c r="L582" i="2"/>
  <c r="L629" i="2"/>
  <c r="L85" i="2"/>
  <c r="L204" i="2"/>
  <c r="L541" i="2"/>
  <c r="L467" i="2"/>
  <c r="L523" i="2"/>
  <c r="L640" i="2"/>
  <c r="L463" i="2"/>
  <c r="L568" i="2"/>
  <c r="L52" i="2"/>
  <c r="L583" i="2"/>
  <c r="L270" i="2"/>
  <c r="L560" i="2"/>
  <c r="L613" i="2"/>
  <c r="L16" i="2"/>
  <c r="L454" i="2"/>
  <c r="L228" i="2"/>
  <c r="L176" i="2"/>
  <c r="L385" i="2"/>
  <c r="L144" i="2"/>
  <c r="L68" i="2"/>
  <c r="L248" i="2"/>
  <c r="L708" i="2"/>
  <c r="L199" i="2"/>
  <c r="L258" i="2"/>
  <c r="L344" i="2"/>
  <c r="L379" i="2"/>
  <c r="L607" i="2"/>
  <c r="L542" i="2"/>
  <c r="L205" i="2"/>
  <c r="L436" i="2"/>
  <c r="L641" i="2"/>
  <c r="L678" i="2"/>
  <c r="L165" i="2"/>
  <c r="L330" i="2"/>
  <c r="L521" i="2"/>
  <c r="L496" i="2"/>
  <c r="L397" i="2"/>
  <c r="L705" i="2"/>
  <c r="L216" i="2"/>
  <c r="L96" i="2"/>
  <c r="L92" i="2"/>
  <c r="L74" i="2"/>
  <c r="L107" i="2"/>
  <c r="L141" i="2"/>
  <c r="L405" i="2"/>
  <c r="L620" i="2"/>
  <c r="L443" i="2"/>
  <c r="L425" i="2"/>
  <c r="L594" i="2"/>
  <c r="L525" i="2"/>
  <c r="L544" i="2"/>
  <c r="L331" i="2"/>
  <c r="L394" i="2"/>
  <c r="L140" i="2"/>
  <c r="L318" i="2"/>
  <c r="L712" i="2"/>
  <c r="L494" i="2"/>
  <c r="L570" i="2"/>
  <c r="L22" i="2"/>
  <c r="L135" i="2"/>
  <c r="L63" i="2"/>
  <c r="L670" i="2"/>
  <c r="L338" i="2"/>
  <c r="L34" i="2"/>
  <c r="L504" i="2"/>
  <c r="L380" i="2"/>
  <c r="L254" i="2"/>
  <c r="L296" i="2"/>
  <c r="L534" i="2"/>
  <c r="L522" i="2"/>
  <c r="L203" i="2"/>
  <c r="L67" i="2"/>
  <c r="L368" i="2"/>
  <c r="L189" i="2"/>
  <c r="L186" i="2"/>
  <c r="L351" i="2"/>
  <c r="L131" i="2"/>
  <c r="L15" i="2"/>
  <c r="L719" i="2"/>
  <c r="L514" i="2"/>
  <c r="L524" i="2"/>
  <c r="L317" i="2"/>
  <c r="L371" i="2"/>
  <c r="L484" i="2"/>
  <c r="L9" i="2"/>
  <c r="L639" i="2"/>
  <c r="L730" i="2"/>
  <c r="L399" i="2"/>
  <c r="L400" i="2"/>
  <c r="L526" i="2"/>
  <c r="L94" i="2"/>
  <c r="L105" i="2"/>
  <c r="L480" i="2"/>
  <c r="L384" i="2"/>
  <c r="L29" i="2"/>
  <c r="L5" i="2"/>
  <c r="L390" i="2"/>
  <c r="L476" i="2"/>
  <c r="L707" i="2"/>
  <c r="L201" i="2"/>
  <c r="L422" i="2"/>
  <c r="L416" i="2"/>
  <c r="L589" i="2"/>
  <c r="L183" i="2"/>
  <c r="L119" i="2"/>
  <c r="L215" i="2"/>
  <c r="L482" i="2"/>
  <c r="L410" i="2"/>
  <c r="L353" i="2"/>
  <c r="L517" i="2"/>
  <c r="L458" i="2"/>
  <c r="L241" i="2"/>
  <c r="L694" i="2"/>
  <c r="L571" i="2"/>
  <c r="L518" i="2"/>
  <c r="L256" i="2"/>
  <c r="L609" i="2"/>
  <c r="L506" i="2"/>
  <c r="L50" i="2"/>
  <c r="L118" i="2"/>
  <c r="L100" i="2"/>
  <c r="L158" i="2"/>
  <c r="L116" i="2"/>
  <c r="L548" i="2"/>
  <c r="L90" i="2"/>
  <c r="L13" i="2"/>
  <c r="L251" i="2"/>
  <c r="L728" i="2"/>
  <c r="L362" i="2"/>
  <c r="L474" i="2"/>
  <c r="L45" i="2"/>
  <c r="L304" i="2"/>
  <c r="L95" i="2"/>
  <c r="L601" i="2"/>
  <c r="L303" i="2"/>
  <c r="L71" i="2"/>
  <c r="L297" i="2"/>
  <c r="L662" i="2"/>
  <c r="L237" i="2"/>
  <c r="L66" i="2"/>
  <c r="L47" i="2"/>
  <c r="L556" i="2"/>
  <c r="L666" i="2"/>
  <c r="L145" i="2"/>
  <c r="L628" i="2"/>
  <c r="L529" i="2"/>
  <c r="L623" i="2"/>
  <c r="L614" i="2"/>
  <c r="L558" i="2"/>
  <c r="L252" i="2"/>
  <c r="L181" i="2"/>
  <c r="L395" i="2"/>
  <c r="L439" i="2"/>
  <c r="L79" i="2"/>
  <c r="L126" i="2"/>
  <c r="L213" i="2"/>
  <c r="L453" i="2"/>
  <c r="L429" i="2"/>
  <c r="L464" i="2"/>
  <c r="L143" i="2"/>
  <c r="L227" i="2"/>
  <c r="L177" i="2"/>
  <c r="L281" i="2"/>
  <c r="L24" i="2"/>
  <c r="L702" i="2"/>
  <c r="L26" i="2"/>
  <c r="L462" i="2"/>
  <c r="L23" i="2"/>
  <c r="L398" i="2"/>
  <c r="L478" i="2"/>
  <c r="L557" i="2"/>
  <c r="L535" i="2"/>
  <c r="L729" i="2"/>
  <c r="L355" i="2"/>
  <c r="L117" i="2"/>
  <c r="L59" i="2"/>
  <c r="L274" i="2"/>
  <c r="L648" i="2"/>
  <c r="L167" i="2"/>
  <c r="L668" i="2"/>
  <c r="L576" i="2"/>
  <c r="L360" i="2"/>
  <c r="L383" i="2"/>
  <c r="L211" i="2"/>
  <c r="L277" i="2"/>
  <c r="L230" i="2"/>
  <c r="L70" i="2"/>
  <c r="L46" i="2"/>
  <c r="L350" i="2"/>
  <c r="L455" i="2"/>
  <c r="L30" i="2"/>
  <c r="L653" i="2"/>
  <c r="L233" i="2"/>
  <c r="L51" i="2"/>
  <c r="L300" i="2"/>
  <c r="L528" i="2"/>
  <c r="L284" i="2"/>
  <c r="L387" i="2"/>
  <c r="L48" i="2"/>
  <c r="L175" i="2"/>
  <c r="L545" i="2"/>
  <c r="L279" i="2"/>
  <c r="L356" i="2"/>
  <c r="L173" i="2"/>
  <c r="L393" i="2"/>
  <c r="L502" i="2"/>
  <c r="L137" i="2"/>
  <c r="L643" i="2"/>
  <c r="L536" i="2"/>
  <c r="L21" i="2"/>
  <c r="L56" i="2"/>
  <c r="L232" i="2"/>
  <c r="L208" i="2"/>
  <c r="L114" i="2"/>
  <c r="L17" i="2"/>
  <c r="L311" i="2"/>
  <c r="L138" i="2"/>
  <c r="L288" i="2"/>
  <c r="L500" i="2"/>
  <c r="L448" i="2"/>
  <c r="L645" i="2"/>
  <c r="L597" i="2"/>
  <c r="L624" i="2"/>
  <c r="L721" i="2"/>
  <c r="L41" i="2"/>
  <c r="L123" i="2"/>
  <c r="L207" i="2"/>
  <c r="L552" i="2"/>
  <c r="L286" i="2"/>
  <c r="L637" i="2"/>
  <c r="L415" i="2"/>
  <c r="L307" i="2"/>
  <c r="L142" i="2"/>
  <c r="L321" i="2"/>
  <c r="L39" i="2"/>
  <c r="L160" i="2"/>
  <c r="L657" i="2"/>
  <c r="L185" i="2"/>
  <c r="L600" i="2"/>
  <c r="L229" i="2"/>
  <c r="L492" i="2"/>
  <c r="L446" i="2"/>
  <c r="L452" i="2"/>
  <c r="L314" i="2"/>
  <c r="L301" i="2"/>
  <c r="L172" i="2"/>
  <c r="L184" i="2"/>
  <c r="L543" i="2"/>
  <c r="L690" i="2"/>
  <c r="L250" i="2"/>
  <c r="L231" i="2"/>
  <c r="L592" i="2"/>
  <c r="L260" i="2"/>
  <c r="L103" i="2"/>
  <c r="L161" i="2"/>
  <c r="L178" i="2"/>
  <c r="L354" i="2"/>
  <c r="L618" i="2"/>
  <c r="L674" i="2"/>
  <c r="L220" i="2"/>
  <c r="L426" i="2"/>
  <c r="L49" i="2"/>
  <c r="L14" i="2"/>
  <c r="L413" i="2"/>
  <c r="L724" i="2"/>
  <c r="L595" i="2"/>
  <c r="L469" i="2"/>
  <c r="L512" i="2"/>
  <c r="L553" i="2"/>
  <c r="L584" i="2"/>
  <c r="L125" i="2"/>
  <c r="L407" i="2"/>
  <c r="L61" i="2"/>
  <c r="L263" i="2"/>
  <c r="L659" i="2"/>
  <c r="L4" i="2"/>
  <c r="L470" i="2"/>
  <c r="L289" i="2"/>
  <c r="L363" i="2"/>
  <c r="L346" i="2"/>
  <c r="L503" i="2"/>
  <c r="L332" i="2"/>
  <c r="L210" i="2"/>
  <c r="L42" i="2"/>
  <c r="L590" i="2"/>
  <c r="L38" i="2"/>
  <c r="L716" i="2"/>
  <c r="L77" i="2"/>
  <c r="L247" i="2"/>
  <c r="L486" i="2"/>
  <c r="L197" i="2"/>
  <c r="L427" i="2"/>
  <c r="L580" i="2"/>
  <c r="L164" i="2"/>
  <c r="L87" i="2"/>
  <c r="L325" i="2"/>
  <c r="L89" i="2"/>
  <c r="L461" i="2"/>
  <c r="L519" i="2"/>
  <c r="L244" i="2"/>
  <c r="L725" i="2"/>
  <c r="L551" i="2"/>
  <c r="L658" i="2"/>
  <c r="L27" i="2"/>
  <c r="L505" i="2"/>
  <c r="L635" i="2"/>
  <c r="L285" i="2"/>
  <c r="L121" i="2"/>
  <c r="L341" i="2"/>
  <c r="L450" i="2"/>
  <c r="L262" i="2"/>
  <c r="L549" i="2"/>
  <c r="L345" i="2"/>
  <c r="L546" i="2"/>
  <c r="L411" i="2"/>
  <c r="L585" i="2"/>
  <c r="L102" i="2"/>
  <c r="L414" i="2"/>
  <c r="L72" i="2"/>
  <c r="L267" i="2"/>
  <c r="L93" i="2"/>
  <c r="L259" i="2"/>
  <c r="L239" i="2"/>
  <c r="L180" i="2"/>
  <c r="L337" i="2"/>
  <c r="L28" i="2"/>
  <c r="L423" i="2"/>
  <c r="L19" i="2"/>
  <c r="L195" i="2"/>
  <c r="L459" i="2"/>
  <c r="L490" i="2"/>
  <c r="L275" i="2"/>
  <c r="L664" i="2"/>
  <c r="L370" i="2"/>
  <c r="L37" i="2"/>
  <c r="L610" i="2"/>
  <c r="L727" i="2"/>
  <c r="L294" i="2"/>
  <c r="L539" i="2"/>
  <c r="L515" i="2"/>
  <c r="L271" i="2"/>
  <c r="L564" i="2"/>
  <c r="L386" i="2"/>
  <c r="L581" i="2"/>
  <c r="L57" i="2"/>
  <c r="L652" i="2"/>
  <c r="L406" i="2"/>
  <c r="L97" i="2"/>
  <c r="L479" i="2"/>
  <c r="L218" i="2"/>
  <c r="L672" i="2"/>
  <c r="L481" i="2"/>
  <c r="L25" i="2"/>
  <c r="L587" i="2"/>
  <c r="L430" i="2"/>
  <c r="L276" i="2"/>
  <c r="L501" i="2"/>
  <c r="L630" i="2"/>
  <c r="L246" i="2"/>
  <c r="L81" i="2"/>
  <c r="L617" i="2"/>
  <c r="L569" i="2"/>
  <c r="L266" i="2"/>
  <c r="L396" i="2"/>
  <c r="L333" i="2"/>
  <c r="L717" i="2"/>
  <c r="L520" i="2"/>
  <c r="L438" i="2"/>
  <c r="L319" i="2"/>
  <c r="L513" i="2"/>
  <c r="L636" i="2"/>
  <c r="L720" i="2"/>
  <c r="L388" i="2"/>
  <c r="L437" i="2"/>
  <c r="L31" i="2"/>
  <c r="L224" i="2"/>
  <c r="L53" i="2"/>
  <c r="L217" i="2"/>
  <c r="L339" i="2"/>
  <c r="L287" i="2"/>
  <c r="L671" i="2"/>
  <c r="L695" i="2"/>
  <c r="L456" i="2"/>
  <c r="L54" i="2"/>
  <c r="L647" i="2"/>
  <c r="L65" i="2"/>
  <c r="L146" i="2"/>
  <c r="L35" i="2"/>
  <c r="L669" i="2"/>
  <c r="L588" i="2"/>
  <c r="L357" i="2"/>
  <c r="L621" i="2"/>
  <c r="L253" i="2"/>
  <c r="L269" i="2"/>
  <c r="L654" i="2"/>
  <c r="L84" i="2"/>
  <c r="L689" i="2"/>
  <c r="L619" i="2"/>
  <c r="L329" i="2"/>
  <c r="L679" i="2"/>
  <c r="L328" i="2"/>
  <c r="L91" i="2"/>
  <c r="L404" i="2"/>
  <c r="L170" i="2"/>
  <c r="L687" i="2"/>
  <c r="L108" i="2"/>
  <c r="L435" i="2"/>
  <c r="L572" i="2"/>
  <c r="L381" i="2"/>
  <c r="L283" i="2"/>
  <c r="L82" i="2"/>
  <c r="L194" i="2"/>
  <c r="L120" i="2"/>
  <c r="L200" i="2"/>
  <c r="L358" i="2"/>
  <c r="L703" i="2"/>
  <c r="L223" i="2"/>
  <c r="L465" i="2"/>
  <c r="L460" i="2"/>
  <c r="L359" i="2"/>
  <c r="L442" i="2"/>
  <c r="L148" i="2"/>
  <c r="L196" i="2"/>
  <c r="L559" i="2"/>
  <c r="L265" i="2"/>
  <c r="L122" i="2"/>
  <c r="L686" i="2"/>
  <c r="L273" i="2"/>
  <c r="L75" i="2"/>
  <c r="L348" i="2"/>
  <c r="L268" i="2"/>
  <c r="L226" i="2"/>
  <c r="L242" i="2"/>
  <c r="L615" i="2"/>
  <c r="L272" i="2"/>
  <c r="L565" i="2"/>
  <c r="L472" i="2"/>
  <c r="L616" i="2"/>
  <c r="L128" i="2"/>
  <c r="L136" i="2"/>
  <c r="L625" i="2"/>
  <c r="L134" i="2"/>
  <c r="L110" i="2"/>
  <c r="L209" i="2"/>
  <c r="L642" i="2"/>
  <c r="L444" i="2"/>
  <c r="L206" i="2"/>
  <c r="L440" i="2"/>
  <c r="L699" i="2"/>
  <c r="L622" i="2"/>
  <c r="L577" i="2"/>
  <c r="L530" i="2"/>
  <c r="L711" i="2"/>
  <c r="L655" i="2"/>
  <c r="L593" i="2"/>
  <c r="L104" i="2"/>
  <c r="L264" i="2"/>
  <c r="L510" i="2"/>
  <c r="L361" i="2"/>
  <c r="L447" i="2"/>
  <c r="L428" i="2"/>
  <c r="L723" i="2"/>
  <c r="L310" i="2"/>
  <c r="L115" i="2"/>
  <c r="L638" i="2"/>
  <c r="L562" i="2"/>
  <c r="L692" i="2"/>
  <c r="L99" i="2"/>
  <c r="L509" i="2"/>
  <c r="L323" i="2"/>
  <c r="L222" i="2"/>
  <c r="L591" i="2"/>
  <c r="L612" i="2"/>
  <c r="L111" i="2"/>
  <c r="L234" i="2"/>
  <c r="L665" i="2"/>
  <c r="L282" i="2"/>
  <c r="L261" i="2"/>
  <c r="L487" i="2"/>
  <c r="L673" i="2"/>
  <c r="L433" i="2"/>
  <c r="L109" i="2"/>
  <c r="L408" i="2"/>
  <c r="L471" i="2"/>
  <c r="L431" i="2"/>
  <c r="L376" i="2"/>
  <c r="L681" i="2"/>
  <c r="L419" i="2"/>
  <c r="L352" i="2"/>
  <c r="L316" i="2"/>
  <c r="L533" i="2"/>
  <c r="L701" i="2"/>
  <c r="L550" i="2"/>
  <c r="L190" i="2"/>
  <c r="L631" i="2"/>
  <c r="L602" i="2"/>
  <c r="L663" i="2"/>
  <c r="L336" i="2"/>
  <c r="L255" i="2"/>
  <c r="L243" i="2"/>
  <c r="L579" i="2"/>
  <c r="L511" i="2"/>
  <c r="L498" i="2"/>
  <c r="L168" i="2"/>
  <c r="L457" i="2"/>
  <c r="L667" i="2"/>
  <c r="L483" i="2"/>
  <c r="L567" i="2"/>
  <c r="L475" i="2"/>
  <c r="L375" i="2"/>
  <c r="L516" i="2"/>
  <c r="L691" i="2"/>
  <c r="L473" i="2"/>
  <c r="L468" i="2"/>
  <c r="L240" i="2"/>
  <c r="L675" i="2"/>
  <c r="L527" i="2"/>
  <c r="L324" i="2"/>
  <c r="L608" i="2"/>
  <c r="L389" i="2"/>
  <c r="L651" i="2"/>
  <c r="L320" i="2"/>
  <c r="L382" i="2"/>
  <c r="L538" i="2"/>
  <c r="L603" i="2"/>
  <c r="L598" i="2"/>
  <c r="L219" i="2"/>
  <c r="L432" i="2"/>
  <c r="L312" i="2"/>
  <c r="L417" i="2"/>
  <c r="L626" i="2"/>
  <c r="L680" i="2"/>
  <c r="L424" i="2"/>
  <c r="L377" i="2"/>
  <c r="L698" i="2"/>
  <c r="L441" i="2"/>
  <c r="L661" i="2"/>
  <c r="L299" i="2"/>
  <c r="L726" i="2"/>
  <c r="L586" i="2"/>
  <c r="L402" i="2"/>
  <c r="L366" i="2"/>
  <c r="L709" i="2"/>
  <c r="L697" i="2"/>
  <c r="L497" i="2"/>
  <c r="L684" i="2"/>
  <c r="L573" i="2"/>
  <c r="L604" i="2"/>
  <c r="L633" i="2"/>
  <c r="L700" i="2"/>
  <c r="L563" i="2"/>
  <c r="L706" i="2"/>
  <c r="L683" i="2"/>
  <c r="L646" i="2"/>
  <c r="L693" i="2"/>
  <c r="L685" i="2"/>
  <c r="L578" i="2"/>
  <c r="L676" i="2"/>
  <c r="L611" i="2"/>
  <c r="L656" i="2"/>
  <c r="L714" i="2"/>
  <c r="L677" i="2"/>
  <c r="L718" i="2"/>
  <c r="L634" i="2"/>
  <c r="L715" i="2"/>
  <c r="L704" i="2"/>
  <c r="L451" i="2"/>
  <c r="J574" i="2"/>
  <c r="J696" i="2"/>
  <c r="J343" i="2"/>
  <c r="J162" i="2"/>
  <c r="J235" i="2"/>
  <c r="J605" i="2"/>
  <c r="J365" i="2"/>
  <c r="J649" i="2"/>
  <c r="J508" i="2"/>
  <c r="J347" i="2"/>
  <c r="J682" i="2"/>
  <c r="J493" i="2"/>
  <c r="J150" i="2"/>
  <c r="J403" i="2"/>
  <c r="J391" i="2"/>
  <c r="J278" i="2"/>
  <c r="J191" i="2"/>
  <c r="J149" i="2"/>
  <c r="J11" i="2"/>
  <c r="J688" i="2"/>
  <c r="J449" i="2"/>
  <c r="J412" i="2"/>
  <c r="J88" i="2"/>
  <c r="J372" i="2"/>
  <c r="J202" i="2"/>
  <c r="J147" i="2"/>
  <c r="J113" i="2"/>
  <c r="J555" i="2"/>
  <c r="J566" i="2"/>
  <c r="J32" i="2"/>
  <c r="J713" i="2"/>
  <c r="J129" i="2"/>
  <c r="J340" i="2"/>
  <c r="J83" i="2"/>
  <c r="J58" i="2"/>
  <c r="J155" i="2"/>
  <c r="J644" i="2"/>
  <c r="J596" i="2"/>
  <c r="J20" i="2"/>
  <c r="J238" i="2"/>
  <c r="J561" i="2"/>
  <c r="J367" i="2"/>
  <c r="J124" i="2"/>
  <c r="J434" i="2"/>
  <c r="J302" i="2"/>
  <c r="J7" i="2"/>
  <c r="J127" i="2"/>
  <c r="J249" i="2"/>
  <c r="J60" i="2"/>
  <c r="J73" i="2"/>
  <c r="J221" i="2"/>
  <c r="J182" i="2"/>
  <c r="J295" i="2"/>
  <c r="J43" i="2"/>
  <c r="J650" i="2"/>
  <c r="J491" i="2"/>
  <c r="J547" i="2"/>
  <c r="J335" i="2"/>
  <c r="J139" i="2"/>
  <c r="J169" i="2"/>
  <c r="J392" i="2"/>
  <c r="J499" i="2"/>
  <c r="J187" i="2"/>
  <c r="J163" i="2"/>
  <c r="J485" i="2"/>
  <c r="J660" i="2"/>
  <c r="J171" i="2"/>
  <c r="J291" i="2"/>
  <c r="J342" i="2"/>
  <c r="J315" i="2"/>
  <c r="J193" i="2"/>
  <c r="J3" i="2"/>
  <c r="J112" i="2"/>
  <c r="J101" i="2"/>
  <c r="J409" i="2"/>
  <c r="J531" i="2"/>
  <c r="J153" i="2"/>
  <c r="J401" i="2"/>
  <c r="J327" i="2"/>
  <c r="J159" i="2"/>
  <c r="J55" i="2"/>
  <c r="J36" i="2"/>
  <c r="J293" i="2"/>
  <c r="J532" i="2"/>
  <c r="J554" i="2"/>
  <c r="J632" i="2"/>
  <c r="J606" i="2"/>
  <c r="J236" i="2"/>
  <c r="J78" i="2"/>
  <c r="J313" i="2"/>
  <c r="J507" i="2"/>
  <c r="J6" i="2"/>
  <c r="J12" i="2"/>
  <c r="J290" i="2"/>
  <c r="J44" i="2"/>
  <c r="J132" i="2"/>
  <c r="J298" i="2"/>
  <c r="J179" i="2"/>
  <c r="J10" i="2"/>
  <c r="J133" i="2"/>
  <c r="J212" i="2"/>
  <c r="J130" i="2"/>
  <c r="J308" i="2"/>
  <c r="J627" i="2"/>
  <c r="J280" i="2"/>
  <c r="J537" i="2"/>
  <c r="J69" i="2"/>
  <c r="J540" i="2"/>
  <c r="J489" i="2"/>
  <c r="J421" i="2"/>
  <c r="J154" i="2"/>
  <c r="J349" i="2"/>
  <c r="J225" i="2"/>
  <c r="J369" i="2"/>
  <c r="J599" i="2"/>
  <c r="J198" i="2"/>
  <c r="J488" i="2"/>
  <c r="J305" i="2"/>
  <c r="J257" i="2"/>
  <c r="J326" i="2"/>
  <c r="J420" i="2"/>
  <c r="J322" i="2"/>
  <c r="J373" i="2"/>
  <c r="J151" i="2"/>
  <c r="J192" i="2"/>
  <c r="J62" i="2"/>
  <c r="J80" i="2"/>
  <c r="J174" i="2"/>
  <c r="J86" i="2"/>
  <c r="J292" i="2"/>
  <c r="J445" i="2"/>
  <c r="J166" i="2"/>
  <c r="J76" i="2"/>
  <c r="J245" i="2"/>
  <c r="J2" i="2"/>
  <c r="J156" i="2"/>
  <c r="J40" i="2"/>
  <c r="J575" i="2"/>
  <c r="J64" i="2"/>
  <c r="J710" i="2"/>
  <c r="J98" i="2"/>
  <c r="J152" i="2"/>
  <c r="J8" i="2"/>
  <c r="J334" i="2"/>
  <c r="J214" i="2"/>
  <c r="J106" i="2"/>
  <c r="J466" i="2"/>
  <c r="J364" i="2"/>
  <c r="J374" i="2"/>
  <c r="J306" i="2"/>
  <c r="J309" i="2"/>
  <c r="J477" i="2"/>
  <c r="J418" i="2"/>
  <c r="J495" i="2"/>
  <c r="J722" i="2"/>
  <c r="J33" i="2"/>
  <c r="J18" i="2"/>
  <c r="J188" i="2"/>
  <c r="J378" i="2"/>
  <c r="J157" i="2"/>
  <c r="J582" i="2"/>
  <c r="J629" i="2"/>
  <c r="J85" i="2"/>
  <c r="J204" i="2"/>
  <c r="J541" i="2"/>
  <c r="J467" i="2"/>
  <c r="J523" i="2"/>
  <c r="J640" i="2"/>
  <c r="J463" i="2"/>
  <c r="J568" i="2"/>
  <c r="J52" i="2"/>
  <c r="J583" i="2"/>
  <c r="J270" i="2"/>
  <c r="J560" i="2"/>
  <c r="J613" i="2"/>
  <c r="J16" i="2"/>
  <c r="J454" i="2"/>
  <c r="J228" i="2"/>
  <c r="J176" i="2"/>
  <c r="J385" i="2"/>
  <c r="J144" i="2"/>
  <c r="J68" i="2"/>
  <c r="J248" i="2"/>
  <c r="J708" i="2"/>
  <c r="J199" i="2"/>
  <c r="J258" i="2"/>
  <c r="J344" i="2"/>
  <c r="J379" i="2"/>
  <c r="J607" i="2"/>
  <c r="J542" i="2"/>
  <c r="J205" i="2"/>
  <c r="J436" i="2"/>
  <c r="J641" i="2"/>
  <c r="J678" i="2"/>
  <c r="J165" i="2"/>
  <c r="J330" i="2"/>
  <c r="J521" i="2"/>
  <c r="J496" i="2"/>
  <c r="J397" i="2"/>
  <c r="J705" i="2"/>
  <c r="J216" i="2"/>
  <c r="J96" i="2"/>
  <c r="J92" i="2"/>
  <c r="J74" i="2"/>
  <c r="J107" i="2"/>
  <c r="J141" i="2"/>
  <c r="J405" i="2"/>
  <c r="J620" i="2"/>
  <c r="J443" i="2"/>
  <c r="J425" i="2"/>
  <c r="J594" i="2"/>
  <c r="J525" i="2"/>
  <c r="J544" i="2"/>
  <c r="J331" i="2"/>
  <c r="J394" i="2"/>
  <c r="J140" i="2"/>
  <c r="J318" i="2"/>
  <c r="J712" i="2"/>
  <c r="J494" i="2"/>
  <c r="J570" i="2"/>
  <c r="J22" i="2"/>
  <c r="J135" i="2"/>
  <c r="J63" i="2"/>
  <c r="J670" i="2"/>
  <c r="J338" i="2"/>
  <c r="J34" i="2"/>
  <c r="J504" i="2"/>
  <c r="J380" i="2"/>
  <c r="J254" i="2"/>
  <c r="J296" i="2"/>
  <c r="J534" i="2"/>
  <c r="J522" i="2"/>
  <c r="J203" i="2"/>
  <c r="J67" i="2"/>
  <c r="J368" i="2"/>
  <c r="J189" i="2"/>
  <c r="J186" i="2"/>
  <c r="J351" i="2"/>
  <c r="J131" i="2"/>
  <c r="J15" i="2"/>
  <c r="J719" i="2"/>
  <c r="J514" i="2"/>
  <c r="J524" i="2"/>
  <c r="J317" i="2"/>
  <c r="J371" i="2"/>
  <c r="J484" i="2"/>
  <c r="J9" i="2"/>
  <c r="J639" i="2"/>
  <c r="J730" i="2"/>
  <c r="J399" i="2"/>
  <c r="J400" i="2"/>
  <c r="J526" i="2"/>
  <c r="J94" i="2"/>
  <c r="J105" i="2"/>
  <c r="J480" i="2"/>
  <c r="J384" i="2"/>
  <c r="J29" i="2"/>
  <c r="J5" i="2"/>
  <c r="J390" i="2"/>
  <c r="J476" i="2"/>
  <c r="J707" i="2"/>
  <c r="J201" i="2"/>
  <c r="J422" i="2"/>
  <c r="J416" i="2"/>
  <c r="J589" i="2"/>
  <c r="J183" i="2"/>
  <c r="J119" i="2"/>
  <c r="J215" i="2"/>
  <c r="J482" i="2"/>
  <c r="J410" i="2"/>
  <c r="J353" i="2"/>
  <c r="J517" i="2"/>
  <c r="J458" i="2"/>
  <c r="J241" i="2"/>
  <c r="J694" i="2"/>
  <c r="J571" i="2"/>
  <c r="J518" i="2"/>
  <c r="J256" i="2"/>
  <c r="J609" i="2"/>
  <c r="J506" i="2"/>
  <c r="J50" i="2"/>
  <c r="J118" i="2"/>
  <c r="J100" i="2"/>
  <c r="J158" i="2"/>
  <c r="J116" i="2"/>
  <c r="J548" i="2"/>
  <c r="J90" i="2"/>
  <c r="J13" i="2"/>
  <c r="J251" i="2"/>
  <c r="J728" i="2"/>
  <c r="J362" i="2"/>
  <c r="J474" i="2"/>
  <c r="J45" i="2"/>
  <c r="J304" i="2"/>
  <c r="J95" i="2"/>
  <c r="J601" i="2"/>
  <c r="J303" i="2"/>
  <c r="J71" i="2"/>
  <c r="J297" i="2"/>
  <c r="J662" i="2"/>
  <c r="J237" i="2"/>
  <c r="J66" i="2"/>
  <c r="J47" i="2"/>
  <c r="J556" i="2"/>
  <c r="J666" i="2"/>
  <c r="J145" i="2"/>
  <c r="J628" i="2"/>
  <c r="J529" i="2"/>
  <c r="J623" i="2"/>
  <c r="J614" i="2"/>
  <c r="J558" i="2"/>
  <c r="J252" i="2"/>
  <c r="J181" i="2"/>
  <c r="J395" i="2"/>
  <c r="J439" i="2"/>
  <c r="J79" i="2"/>
  <c r="J126" i="2"/>
  <c r="J213" i="2"/>
  <c r="J453" i="2"/>
  <c r="J429" i="2"/>
  <c r="J464" i="2"/>
  <c r="J143" i="2"/>
  <c r="J227" i="2"/>
  <c r="J177" i="2"/>
  <c r="J281" i="2"/>
  <c r="J24" i="2"/>
  <c r="J702" i="2"/>
  <c r="J26" i="2"/>
  <c r="J462" i="2"/>
  <c r="J23" i="2"/>
  <c r="J398" i="2"/>
  <c r="J478" i="2"/>
  <c r="J557" i="2"/>
  <c r="J535" i="2"/>
  <c r="J729" i="2"/>
  <c r="J355" i="2"/>
  <c r="J117" i="2"/>
  <c r="J59" i="2"/>
  <c r="J274" i="2"/>
  <c r="J648" i="2"/>
  <c r="J167" i="2"/>
  <c r="J668" i="2"/>
  <c r="J576" i="2"/>
  <c r="J360" i="2"/>
  <c r="J383" i="2"/>
  <c r="J211" i="2"/>
  <c r="J277" i="2"/>
  <c r="J230" i="2"/>
  <c r="J70" i="2"/>
  <c r="J46" i="2"/>
  <c r="J350" i="2"/>
  <c r="J455" i="2"/>
  <c r="J30" i="2"/>
  <c r="J653" i="2"/>
  <c r="J233" i="2"/>
  <c r="J51" i="2"/>
  <c r="J300" i="2"/>
  <c r="J528" i="2"/>
  <c r="J284" i="2"/>
  <c r="J387" i="2"/>
  <c r="J48" i="2"/>
  <c r="J175" i="2"/>
  <c r="J545" i="2"/>
  <c r="J279" i="2"/>
  <c r="J356" i="2"/>
  <c r="J173" i="2"/>
  <c r="J393" i="2"/>
  <c r="J502" i="2"/>
  <c r="J137" i="2"/>
  <c r="J643" i="2"/>
  <c r="J536" i="2"/>
  <c r="J21" i="2"/>
  <c r="J56" i="2"/>
  <c r="J232" i="2"/>
  <c r="J208" i="2"/>
  <c r="J114" i="2"/>
  <c r="J17" i="2"/>
  <c r="J311" i="2"/>
  <c r="J138" i="2"/>
  <c r="J288" i="2"/>
  <c r="J500" i="2"/>
  <c r="J448" i="2"/>
  <c r="J645" i="2"/>
  <c r="J597" i="2"/>
  <c r="J624" i="2"/>
  <c r="J721" i="2"/>
  <c r="J41" i="2"/>
  <c r="J123" i="2"/>
  <c r="J207" i="2"/>
  <c r="J552" i="2"/>
  <c r="J286" i="2"/>
  <c r="J637" i="2"/>
  <c r="J415" i="2"/>
  <c r="J307" i="2"/>
  <c r="J142" i="2"/>
  <c r="J321" i="2"/>
  <c r="J39" i="2"/>
  <c r="J160" i="2"/>
  <c r="J657" i="2"/>
  <c r="J185" i="2"/>
  <c r="J600" i="2"/>
  <c r="J229" i="2"/>
  <c r="J492" i="2"/>
  <c r="J446" i="2"/>
  <c r="J452" i="2"/>
  <c r="J314" i="2"/>
  <c r="J301" i="2"/>
  <c r="J172" i="2"/>
  <c r="J184" i="2"/>
  <c r="J543" i="2"/>
  <c r="J690" i="2"/>
  <c r="J250" i="2"/>
  <c r="J231" i="2"/>
  <c r="J592" i="2"/>
  <c r="J260" i="2"/>
  <c r="J103" i="2"/>
  <c r="J161" i="2"/>
  <c r="J178" i="2"/>
  <c r="J354" i="2"/>
  <c r="J618" i="2"/>
  <c r="J674" i="2"/>
  <c r="J220" i="2"/>
  <c r="J426" i="2"/>
  <c r="J49" i="2"/>
  <c r="J14" i="2"/>
  <c r="J413" i="2"/>
  <c r="J724" i="2"/>
  <c r="J595" i="2"/>
  <c r="J469" i="2"/>
  <c r="J512" i="2"/>
  <c r="J553" i="2"/>
  <c r="J584" i="2"/>
  <c r="J125" i="2"/>
  <c r="J407" i="2"/>
  <c r="J61" i="2"/>
  <c r="J263" i="2"/>
  <c r="J659" i="2"/>
  <c r="J4" i="2"/>
  <c r="J470" i="2"/>
  <c r="J289" i="2"/>
  <c r="J363" i="2"/>
  <c r="J346" i="2"/>
  <c r="J503" i="2"/>
  <c r="J332" i="2"/>
  <c r="J210" i="2"/>
  <c r="J42" i="2"/>
  <c r="J590" i="2"/>
  <c r="J38" i="2"/>
  <c r="J716" i="2"/>
  <c r="J77" i="2"/>
  <c r="J247" i="2"/>
  <c r="J486" i="2"/>
  <c r="J197" i="2"/>
  <c r="J427" i="2"/>
  <c r="J580" i="2"/>
  <c r="J164" i="2"/>
  <c r="J87" i="2"/>
  <c r="J325" i="2"/>
  <c r="J89" i="2"/>
  <c r="J461" i="2"/>
  <c r="J519" i="2"/>
  <c r="J244" i="2"/>
  <c r="J725" i="2"/>
  <c r="J551" i="2"/>
  <c r="J658" i="2"/>
  <c r="J27" i="2"/>
  <c r="J505" i="2"/>
  <c r="J635" i="2"/>
  <c r="J285" i="2"/>
  <c r="J121" i="2"/>
  <c r="J341" i="2"/>
  <c r="J450" i="2"/>
  <c r="J262" i="2"/>
  <c r="J549" i="2"/>
  <c r="J345" i="2"/>
  <c r="J546" i="2"/>
  <c r="J411" i="2"/>
  <c r="J585" i="2"/>
  <c r="J102" i="2"/>
  <c r="J414" i="2"/>
  <c r="J72" i="2"/>
  <c r="J267" i="2"/>
  <c r="J93" i="2"/>
  <c r="J259" i="2"/>
  <c r="J239" i="2"/>
  <c r="J180" i="2"/>
  <c r="J337" i="2"/>
  <c r="J28" i="2"/>
  <c r="J423" i="2"/>
  <c r="J19" i="2"/>
  <c r="J195" i="2"/>
  <c r="J459" i="2"/>
  <c r="J490" i="2"/>
  <c r="J275" i="2"/>
  <c r="J664" i="2"/>
  <c r="J370" i="2"/>
  <c r="J37" i="2"/>
  <c r="J610" i="2"/>
  <c r="J727" i="2"/>
  <c r="J294" i="2"/>
  <c r="J539" i="2"/>
  <c r="J515" i="2"/>
  <c r="J271" i="2"/>
  <c r="J564" i="2"/>
  <c r="J386" i="2"/>
  <c r="J581" i="2"/>
  <c r="J57" i="2"/>
  <c r="J652" i="2"/>
  <c r="J406" i="2"/>
  <c r="J97" i="2"/>
  <c r="J479" i="2"/>
  <c r="J218" i="2"/>
  <c r="J672" i="2"/>
  <c r="J481" i="2"/>
  <c r="J25" i="2"/>
  <c r="J587" i="2"/>
  <c r="J430" i="2"/>
  <c r="J276" i="2"/>
  <c r="J501" i="2"/>
  <c r="J630" i="2"/>
  <c r="J246" i="2"/>
  <c r="J81" i="2"/>
  <c r="J617" i="2"/>
  <c r="J569" i="2"/>
  <c r="J266" i="2"/>
  <c r="J396" i="2"/>
  <c r="J333" i="2"/>
  <c r="J717" i="2"/>
  <c r="J520" i="2"/>
  <c r="J438" i="2"/>
  <c r="J319" i="2"/>
  <c r="J513" i="2"/>
  <c r="J636" i="2"/>
  <c r="J720" i="2"/>
  <c r="J388" i="2"/>
  <c r="J437" i="2"/>
  <c r="J31" i="2"/>
  <c r="J224" i="2"/>
  <c r="J53" i="2"/>
  <c r="J217" i="2"/>
  <c r="J339" i="2"/>
  <c r="J287" i="2"/>
  <c r="J671" i="2"/>
  <c r="J695" i="2"/>
  <c r="J456" i="2"/>
  <c r="J54" i="2"/>
  <c r="J647" i="2"/>
  <c r="J65" i="2"/>
  <c r="J146" i="2"/>
  <c r="J35" i="2"/>
  <c r="J669" i="2"/>
  <c r="J588" i="2"/>
  <c r="J357" i="2"/>
  <c r="J621" i="2"/>
  <c r="J253" i="2"/>
  <c r="J269" i="2"/>
  <c r="J654" i="2"/>
  <c r="J84" i="2"/>
  <c r="J689" i="2"/>
  <c r="J619" i="2"/>
  <c r="J329" i="2"/>
  <c r="J679" i="2"/>
  <c r="J328" i="2"/>
  <c r="J91" i="2"/>
  <c r="J404" i="2"/>
  <c r="J170" i="2"/>
  <c r="J687" i="2"/>
  <c r="J108" i="2"/>
  <c r="J435" i="2"/>
  <c r="J572" i="2"/>
  <c r="J381" i="2"/>
  <c r="J283" i="2"/>
  <c r="J82" i="2"/>
  <c r="J194" i="2"/>
  <c r="J120" i="2"/>
  <c r="J200" i="2"/>
  <c r="J358" i="2"/>
  <c r="J703" i="2"/>
  <c r="J223" i="2"/>
  <c r="J465" i="2"/>
  <c r="J460" i="2"/>
  <c r="J359" i="2"/>
  <c r="J442" i="2"/>
  <c r="J148" i="2"/>
  <c r="J196" i="2"/>
  <c r="J559" i="2"/>
  <c r="J265" i="2"/>
  <c r="J122" i="2"/>
  <c r="J686" i="2"/>
  <c r="J273" i="2"/>
  <c r="J75" i="2"/>
  <c r="J348" i="2"/>
  <c r="J268" i="2"/>
  <c r="J226" i="2"/>
  <c r="J242" i="2"/>
  <c r="J615" i="2"/>
  <c r="J272" i="2"/>
  <c r="J565" i="2"/>
  <c r="J472" i="2"/>
  <c r="J616" i="2"/>
  <c r="J128" i="2"/>
  <c r="J136" i="2"/>
  <c r="J625" i="2"/>
  <c r="J134" i="2"/>
  <c r="J110" i="2"/>
  <c r="J209" i="2"/>
  <c r="J642" i="2"/>
  <c r="J444" i="2"/>
  <c r="J206" i="2"/>
  <c r="J440" i="2"/>
  <c r="J699" i="2"/>
  <c r="J622" i="2"/>
  <c r="J577" i="2"/>
  <c r="J530" i="2"/>
  <c r="J711" i="2"/>
  <c r="J655" i="2"/>
  <c r="J593" i="2"/>
  <c r="J104" i="2"/>
  <c r="J264" i="2"/>
  <c r="J510" i="2"/>
  <c r="J361" i="2"/>
  <c r="J447" i="2"/>
  <c r="J428" i="2"/>
  <c r="J723" i="2"/>
  <c r="J310" i="2"/>
  <c r="J115" i="2"/>
  <c r="J638" i="2"/>
  <c r="J562" i="2"/>
  <c r="J692" i="2"/>
  <c r="J99" i="2"/>
  <c r="J509" i="2"/>
  <c r="J323" i="2"/>
  <c r="J222" i="2"/>
  <c r="J591" i="2"/>
  <c r="J612" i="2"/>
  <c r="J111" i="2"/>
  <c r="J234" i="2"/>
  <c r="J665" i="2"/>
  <c r="J282" i="2"/>
  <c r="J261" i="2"/>
  <c r="J487" i="2"/>
  <c r="J673" i="2"/>
  <c r="J433" i="2"/>
  <c r="J109" i="2"/>
  <c r="J408" i="2"/>
  <c r="J471" i="2"/>
  <c r="J431" i="2"/>
  <c r="J376" i="2"/>
  <c r="J681" i="2"/>
  <c r="J419" i="2"/>
  <c r="J352" i="2"/>
  <c r="J316" i="2"/>
  <c r="J533" i="2"/>
  <c r="J701" i="2"/>
  <c r="J550" i="2"/>
  <c r="J190" i="2"/>
  <c r="J631" i="2"/>
  <c r="J602" i="2"/>
  <c r="J663" i="2"/>
  <c r="J336" i="2"/>
  <c r="J255" i="2"/>
  <c r="J243" i="2"/>
  <c r="J579" i="2"/>
  <c r="J511" i="2"/>
  <c r="J498" i="2"/>
  <c r="J168" i="2"/>
  <c r="J457" i="2"/>
  <c r="J667" i="2"/>
  <c r="J483" i="2"/>
  <c r="J567" i="2"/>
  <c r="J475" i="2"/>
  <c r="J375" i="2"/>
  <c r="J516" i="2"/>
  <c r="J691" i="2"/>
  <c r="J473" i="2"/>
  <c r="J468" i="2"/>
  <c r="J240" i="2"/>
  <c r="J675" i="2"/>
  <c r="J527" i="2"/>
  <c r="J324" i="2"/>
  <c r="J608" i="2"/>
  <c r="J389" i="2"/>
  <c r="J651" i="2"/>
  <c r="J320" i="2"/>
  <c r="J382" i="2"/>
  <c r="J538" i="2"/>
  <c r="J603" i="2"/>
  <c r="J598" i="2"/>
  <c r="J219" i="2"/>
  <c r="J432" i="2"/>
  <c r="J312" i="2"/>
  <c r="J417" i="2"/>
  <c r="J626" i="2"/>
  <c r="J680" i="2"/>
  <c r="J424" i="2"/>
  <c r="J377" i="2"/>
  <c r="J698" i="2"/>
  <c r="J441" i="2"/>
  <c r="J661" i="2"/>
  <c r="J299" i="2"/>
  <c r="J726" i="2"/>
  <c r="J586" i="2"/>
  <c r="J402" i="2"/>
  <c r="J366" i="2"/>
  <c r="J709" i="2"/>
  <c r="J697" i="2"/>
  <c r="J497" i="2"/>
  <c r="J684" i="2"/>
  <c r="J573" i="2"/>
  <c r="J604" i="2"/>
  <c r="J633" i="2"/>
  <c r="J700" i="2"/>
  <c r="J563" i="2"/>
  <c r="J706" i="2"/>
  <c r="J683" i="2"/>
  <c r="J646" i="2"/>
  <c r="J693" i="2"/>
  <c r="J685" i="2"/>
  <c r="J578" i="2"/>
  <c r="J676" i="2"/>
  <c r="J611" i="2"/>
  <c r="J656" i="2"/>
  <c r="J714" i="2"/>
  <c r="J677" i="2"/>
  <c r="J718" i="2"/>
  <c r="J634" i="2"/>
  <c r="J715" i="2"/>
  <c r="J704" i="2"/>
  <c r="J451" i="2"/>
  <c r="H574" i="2"/>
  <c r="H696" i="2"/>
  <c r="H343" i="2"/>
  <c r="H162" i="2"/>
  <c r="H235" i="2"/>
  <c r="H605" i="2"/>
  <c r="H365" i="2"/>
  <c r="H649" i="2"/>
  <c r="H508" i="2"/>
  <c r="H347" i="2"/>
  <c r="H682" i="2"/>
  <c r="H493" i="2"/>
  <c r="H150" i="2"/>
  <c r="H403" i="2"/>
  <c r="H391" i="2"/>
  <c r="H278" i="2"/>
  <c r="H191" i="2"/>
  <c r="H149" i="2"/>
  <c r="H11" i="2"/>
  <c r="H688" i="2"/>
  <c r="H449" i="2"/>
  <c r="H412" i="2"/>
  <c r="H88" i="2"/>
  <c r="H372" i="2"/>
  <c r="H202" i="2"/>
  <c r="H147" i="2"/>
  <c r="H113" i="2"/>
  <c r="H555" i="2"/>
  <c r="H566" i="2"/>
  <c r="H32" i="2"/>
  <c r="H713" i="2"/>
  <c r="H129" i="2"/>
  <c r="H340" i="2"/>
  <c r="H83" i="2"/>
  <c r="H58" i="2"/>
  <c r="H155" i="2"/>
  <c r="H644" i="2"/>
  <c r="H596" i="2"/>
  <c r="H20" i="2"/>
  <c r="H238" i="2"/>
  <c r="H561" i="2"/>
  <c r="H367" i="2"/>
  <c r="H124" i="2"/>
  <c r="H434" i="2"/>
  <c r="H302" i="2"/>
  <c r="H7" i="2"/>
  <c r="H127" i="2"/>
  <c r="H249" i="2"/>
  <c r="H60" i="2"/>
  <c r="H73" i="2"/>
  <c r="H221" i="2"/>
  <c r="H182" i="2"/>
  <c r="H295" i="2"/>
  <c r="H43" i="2"/>
  <c r="H650" i="2"/>
  <c r="H491" i="2"/>
  <c r="H547" i="2"/>
  <c r="H335" i="2"/>
  <c r="H139" i="2"/>
  <c r="H169" i="2"/>
  <c r="H392" i="2"/>
  <c r="H499" i="2"/>
  <c r="H187" i="2"/>
  <c r="H163" i="2"/>
  <c r="H485" i="2"/>
  <c r="H660" i="2"/>
  <c r="H171" i="2"/>
  <c r="H291" i="2"/>
  <c r="H342" i="2"/>
  <c r="H315" i="2"/>
  <c r="H193" i="2"/>
  <c r="H3" i="2"/>
  <c r="H112" i="2"/>
  <c r="H101" i="2"/>
  <c r="H409" i="2"/>
  <c r="H531" i="2"/>
  <c r="H153" i="2"/>
  <c r="H401" i="2"/>
  <c r="H327" i="2"/>
  <c r="H159" i="2"/>
  <c r="H55" i="2"/>
  <c r="H36" i="2"/>
  <c r="H293" i="2"/>
  <c r="H532" i="2"/>
  <c r="H554" i="2"/>
  <c r="H632" i="2"/>
  <c r="H606" i="2"/>
  <c r="H236" i="2"/>
  <c r="H78" i="2"/>
  <c r="H313" i="2"/>
  <c r="H507" i="2"/>
  <c r="H6" i="2"/>
  <c r="H12" i="2"/>
  <c r="H290" i="2"/>
  <c r="H44" i="2"/>
  <c r="H132" i="2"/>
  <c r="H298" i="2"/>
  <c r="H179" i="2"/>
  <c r="H10" i="2"/>
  <c r="H133" i="2"/>
  <c r="H212" i="2"/>
  <c r="H130" i="2"/>
  <c r="H308" i="2"/>
  <c r="H627" i="2"/>
  <c r="H280" i="2"/>
  <c r="H537" i="2"/>
  <c r="H69" i="2"/>
  <c r="H540" i="2"/>
  <c r="H489" i="2"/>
  <c r="H421" i="2"/>
  <c r="H154" i="2"/>
  <c r="H349" i="2"/>
  <c r="H225" i="2"/>
  <c r="H369" i="2"/>
  <c r="H599" i="2"/>
  <c r="H198" i="2"/>
  <c r="H488" i="2"/>
  <c r="H305" i="2"/>
  <c r="H257" i="2"/>
  <c r="H326" i="2"/>
  <c r="H420" i="2"/>
  <c r="H322" i="2"/>
  <c r="H373" i="2"/>
  <c r="H151" i="2"/>
  <c r="H192" i="2"/>
  <c r="H62" i="2"/>
  <c r="H80" i="2"/>
  <c r="H174" i="2"/>
  <c r="H86" i="2"/>
  <c r="H292" i="2"/>
  <c r="H445" i="2"/>
  <c r="H166" i="2"/>
  <c r="H76" i="2"/>
  <c r="H245" i="2"/>
  <c r="H2" i="2"/>
  <c r="H156" i="2"/>
  <c r="H40" i="2"/>
  <c r="H575" i="2"/>
  <c r="H64" i="2"/>
  <c r="H710" i="2"/>
  <c r="H98" i="2"/>
  <c r="H152" i="2"/>
  <c r="H8" i="2"/>
  <c r="H334" i="2"/>
  <c r="H214" i="2"/>
  <c r="H106" i="2"/>
  <c r="H466" i="2"/>
  <c r="H364" i="2"/>
  <c r="H374" i="2"/>
  <c r="H306" i="2"/>
  <c r="H309" i="2"/>
  <c r="H477" i="2"/>
  <c r="H418" i="2"/>
  <c r="H495" i="2"/>
  <c r="H722" i="2"/>
  <c r="H33" i="2"/>
  <c r="H18" i="2"/>
  <c r="H188" i="2"/>
  <c r="H378" i="2"/>
  <c r="H157" i="2"/>
  <c r="H582" i="2"/>
  <c r="H629" i="2"/>
  <c r="H85" i="2"/>
  <c r="H204" i="2"/>
  <c r="H541" i="2"/>
  <c r="H467" i="2"/>
  <c r="H523" i="2"/>
  <c r="H640" i="2"/>
  <c r="H463" i="2"/>
  <c r="H568" i="2"/>
  <c r="H52" i="2"/>
  <c r="H583" i="2"/>
  <c r="H270" i="2"/>
  <c r="H560" i="2"/>
  <c r="H613" i="2"/>
  <c r="H16" i="2"/>
  <c r="H454" i="2"/>
  <c r="H228" i="2"/>
  <c r="H176" i="2"/>
  <c r="H385" i="2"/>
  <c r="H144" i="2"/>
  <c r="H68" i="2"/>
  <c r="H248" i="2"/>
  <c r="H708" i="2"/>
  <c r="H199" i="2"/>
  <c r="H258" i="2"/>
  <c r="H344" i="2"/>
  <c r="H379" i="2"/>
  <c r="H607" i="2"/>
  <c r="H542" i="2"/>
  <c r="H205" i="2"/>
  <c r="H436" i="2"/>
  <c r="H641" i="2"/>
  <c r="H678" i="2"/>
  <c r="H165" i="2"/>
  <c r="H330" i="2"/>
  <c r="H521" i="2"/>
  <c r="H496" i="2"/>
  <c r="H397" i="2"/>
  <c r="H705" i="2"/>
  <c r="H216" i="2"/>
  <c r="H96" i="2"/>
  <c r="H92" i="2"/>
  <c r="H74" i="2"/>
  <c r="H107" i="2"/>
  <c r="H141" i="2"/>
  <c r="H405" i="2"/>
  <c r="H620" i="2"/>
  <c r="H443" i="2"/>
  <c r="H425" i="2"/>
  <c r="H594" i="2"/>
  <c r="H525" i="2"/>
  <c r="H544" i="2"/>
  <c r="H331" i="2"/>
  <c r="H394" i="2"/>
  <c r="H140" i="2"/>
  <c r="H318" i="2"/>
  <c r="H712" i="2"/>
  <c r="H494" i="2"/>
  <c r="H570" i="2"/>
  <c r="H22" i="2"/>
  <c r="H135" i="2"/>
  <c r="H63" i="2"/>
  <c r="H670" i="2"/>
  <c r="H338" i="2"/>
  <c r="H34" i="2"/>
  <c r="H504" i="2"/>
  <c r="H380" i="2"/>
  <c r="H254" i="2"/>
  <c r="H296" i="2"/>
  <c r="H534" i="2"/>
  <c r="H522" i="2"/>
  <c r="H203" i="2"/>
  <c r="H67" i="2"/>
  <c r="H368" i="2"/>
  <c r="H189" i="2"/>
  <c r="H186" i="2"/>
  <c r="H351" i="2"/>
  <c r="H131" i="2"/>
  <c r="H15" i="2"/>
  <c r="H719" i="2"/>
  <c r="H514" i="2"/>
  <c r="H524" i="2"/>
  <c r="H317" i="2"/>
  <c r="H371" i="2"/>
  <c r="H484" i="2"/>
  <c r="H9" i="2"/>
  <c r="H639" i="2"/>
  <c r="H730" i="2"/>
  <c r="H399" i="2"/>
  <c r="H400" i="2"/>
  <c r="H526" i="2"/>
  <c r="H94" i="2"/>
  <c r="H105" i="2"/>
  <c r="H480" i="2"/>
  <c r="H384" i="2"/>
  <c r="H29" i="2"/>
  <c r="H5" i="2"/>
  <c r="H390" i="2"/>
  <c r="H476" i="2"/>
  <c r="H707" i="2"/>
  <c r="H201" i="2"/>
  <c r="H422" i="2"/>
  <c r="H416" i="2"/>
  <c r="H589" i="2"/>
  <c r="H183" i="2"/>
  <c r="H119" i="2"/>
  <c r="H215" i="2"/>
  <c r="H482" i="2"/>
  <c r="H410" i="2"/>
  <c r="H353" i="2"/>
  <c r="H517" i="2"/>
  <c r="H458" i="2"/>
  <c r="H241" i="2"/>
  <c r="H694" i="2"/>
  <c r="H571" i="2"/>
  <c r="H518" i="2"/>
  <c r="H256" i="2"/>
  <c r="H609" i="2"/>
  <c r="H506" i="2"/>
  <c r="H50" i="2"/>
  <c r="H118" i="2"/>
  <c r="H100" i="2"/>
  <c r="H158" i="2"/>
  <c r="H116" i="2"/>
  <c r="H548" i="2"/>
  <c r="H90" i="2"/>
  <c r="H13" i="2"/>
  <c r="H251" i="2"/>
  <c r="H728" i="2"/>
  <c r="H362" i="2"/>
  <c r="H474" i="2"/>
  <c r="H45" i="2"/>
  <c r="H304" i="2"/>
  <c r="H95" i="2"/>
  <c r="H601" i="2"/>
  <c r="H303" i="2"/>
  <c r="H71" i="2"/>
  <c r="H297" i="2"/>
  <c r="H662" i="2"/>
  <c r="H237" i="2"/>
  <c r="H66" i="2"/>
  <c r="H47" i="2"/>
  <c r="H556" i="2"/>
  <c r="H666" i="2"/>
  <c r="H145" i="2"/>
  <c r="H628" i="2"/>
  <c r="H529" i="2"/>
  <c r="H623" i="2"/>
  <c r="H614" i="2"/>
  <c r="H558" i="2"/>
  <c r="H252" i="2"/>
  <c r="H181" i="2"/>
  <c r="H395" i="2"/>
  <c r="H439" i="2"/>
  <c r="H79" i="2"/>
  <c r="H126" i="2"/>
  <c r="H213" i="2"/>
  <c r="H453" i="2"/>
  <c r="H429" i="2"/>
  <c r="H464" i="2"/>
  <c r="H143" i="2"/>
  <c r="H227" i="2"/>
  <c r="H177" i="2"/>
  <c r="H281" i="2"/>
  <c r="H24" i="2"/>
  <c r="H702" i="2"/>
  <c r="H26" i="2"/>
  <c r="H462" i="2"/>
  <c r="H23" i="2"/>
  <c r="H398" i="2"/>
  <c r="H478" i="2"/>
  <c r="H557" i="2"/>
  <c r="H535" i="2"/>
  <c r="H729" i="2"/>
  <c r="H355" i="2"/>
  <c r="H117" i="2"/>
  <c r="H59" i="2"/>
  <c r="H274" i="2"/>
  <c r="H648" i="2"/>
  <c r="H167" i="2"/>
  <c r="H668" i="2"/>
  <c r="H576" i="2"/>
  <c r="H360" i="2"/>
  <c r="H383" i="2"/>
  <c r="H211" i="2"/>
  <c r="H277" i="2"/>
  <c r="H230" i="2"/>
  <c r="H70" i="2"/>
  <c r="H46" i="2"/>
  <c r="H350" i="2"/>
  <c r="H455" i="2"/>
  <c r="H30" i="2"/>
  <c r="H653" i="2"/>
  <c r="H233" i="2"/>
  <c r="H51" i="2"/>
  <c r="H300" i="2"/>
  <c r="H528" i="2"/>
  <c r="H284" i="2"/>
  <c r="H387" i="2"/>
  <c r="H48" i="2"/>
  <c r="H175" i="2"/>
  <c r="H545" i="2"/>
  <c r="H279" i="2"/>
  <c r="H356" i="2"/>
  <c r="H173" i="2"/>
  <c r="H393" i="2"/>
  <c r="H502" i="2"/>
  <c r="H137" i="2"/>
  <c r="H643" i="2"/>
  <c r="H536" i="2"/>
  <c r="H21" i="2"/>
  <c r="H56" i="2"/>
  <c r="H232" i="2"/>
  <c r="H208" i="2"/>
  <c r="H114" i="2"/>
  <c r="H17" i="2"/>
  <c r="H311" i="2"/>
  <c r="H138" i="2"/>
  <c r="H288" i="2"/>
  <c r="H500" i="2"/>
  <c r="H448" i="2"/>
  <c r="H645" i="2"/>
  <c r="H597" i="2"/>
  <c r="H624" i="2"/>
  <c r="H721" i="2"/>
  <c r="H41" i="2"/>
  <c r="H123" i="2"/>
  <c r="H207" i="2"/>
  <c r="H552" i="2"/>
  <c r="H286" i="2"/>
  <c r="H637" i="2"/>
  <c r="H415" i="2"/>
  <c r="H307" i="2"/>
  <c r="H142" i="2"/>
  <c r="H321" i="2"/>
  <c r="H39" i="2"/>
  <c r="H160" i="2"/>
  <c r="H657" i="2"/>
  <c r="H185" i="2"/>
  <c r="H600" i="2"/>
  <c r="H229" i="2"/>
  <c r="H492" i="2"/>
  <c r="H446" i="2"/>
  <c r="H452" i="2"/>
  <c r="H314" i="2"/>
  <c r="H301" i="2"/>
  <c r="H172" i="2"/>
  <c r="H184" i="2"/>
  <c r="H543" i="2"/>
  <c r="H690" i="2"/>
  <c r="H250" i="2"/>
  <c r="H231" i="2"/>
  <c r="H592" i="2"/>
  <c r="H260" i="2"/>
  <c r="H103" i="2"/>
  <c r="H161" i="2"/>
  <c r="H178" i="2"/>
  <c r="H354" i="2"/>
  <c r="H618" i="2"/>
  <c r="H674" i="2"/>
  <c r="H220" i="2"/>
  <c r="H426" i="2"/>
  <c r="H49" i="2"/>
  <c r="H14" i="2"/>
  <c r="H413" i="2"/>
  <c r="H724" i="2"/>
  <c r="H595" i="2"/>
  <c r="H469" i="2"/>
  <c r="H512" i="2"/>
  <c r="H553" i="2"/>
  <c r="H584" i="2"/>
  <c r="H125" i="2"/>
  <c r="H407" i="2"/>
  <c r="H61" i="2"/>
  <c r="H263" i="2"/>
  <c r="H659" i="2"/>
  <c r="H4" i="2"/>
  <c r="H470" i="2"/>
  <c r="H289" i="2"/>
  <c r="H363" i="2"/>
  <c r="H346" i="2"/>
  <c r="H503" i="2"/>
  <c r="H332" i="2"/>
  <c r="H210" i="2"/>
  <c r="H42" i="2"/>
  <c r="H590" i="2"/>
  <c r="H38" i="2"/>
  <c r="H716" i="2"/>
  <c r="H77" i="2"/>
  <c r="H247" i="2"/>
  <c r="H486" i="2"/>
  <c r="H197" i="2"/>
  <c r="H427" i="2"/>
  <c r="H580" i="2"/>
  <c r="H164" i="2"/>
  <c r="H87" i="2"/>
  <c r="H325" i="2"/>
  <c r="H89" i="2"/>
  <c r="H461" i="2"/>
  <c r="H519" i="2"/>
  <c r="H244" i="2"/>
  <c r="H725" i="2"/>
  <c r="H551" i="2"/>
  <c r="H658" i="2"/>
  <c r="H27" i="2"/>
  <c r="H505" i="2"/>
  <c r="H635" i="2"/>
  <c r="H285" i="2"/>
  <c r="H121" i="2"/>
  <c r="H341" i="2"/>
  <c r="H450" i="2"/>
  <c r="H262" i="2"/>
  <c r="H549" i="2"/>
  <c r="H345" i="2"/>
  <c r="H546" i="2"/>
  <c r="H411" i="2"/>
  <c r="H585" i="2"/>
  <c r="H102" i="2"/>
  <c r="H414" i="2"/>
  <c r="H72" i="2"/>
  <c r="H267" i="2"/>
  <c r="H93" i="2"/>
  <c r="H259" i="2"/>
  <c r="H239" i="2"/>
  <c r="H180" i="2"/>
  <c r="H337" i="2"/>
  <c r="H28" i="2"/>
  <c r="H423" i="2"/>
  <c r="H19" i="2"/>
  <c r="H195" i="2"/>
  <c r="H459" i="2"/>
  <c r="H490" i="2"/>
  <c r="H275" i="2"/>
  <c r="H664" i="2"/>
  <c r="H370" i="2"/>
  <c r="H37" i="2"/>
  <c r="H610" i="2"/>
  <c r="H727" i="2"/>
  <c r="H294" i="2"/>
  <c r="H539" i="2"/>
  <c r="H515" i="2"/>
  <c r="H271" i="2"/>
  <c r="H564" i="2"/>
  <c r="H386" i="2"/>
  <c r="H581" i="2"/>
  <c r="H57" i="2"/>
  <c r="H652" i="2"/>
  <c r="H406" i="2"/>
  <c r="H97" i="2"/>
  <c r="H479" i="2"/>
  <c r="H218" i="2"/>
  <c r="H672" i="2"/>
  <c r="H481" i="2"/>
  <c r="H25" i="2"/>
  <c r="H587" i="2"/>
  <c r="H430" i="2"/>
  <c r="H276" i="2"/>
  <c r="H501" i="2"/>
  <c r="H630" i="2"/>
  <c r="H246" i="2"/>
  <c r="H81" i="2"/>
  <c r="H617" i="2"/>
  <c r="H569" i="2"/>
  <c r="H266" i="2"/>
  <c r="H396" i="2"/>
  <c r="H333" i="2"/>
  <c r="H717" i="2"/>
  <c r="H520" i="2"/>
  <c r="H438" i="2"/>
  <c r="H319" i="2"/>
  <c r="H513" i="2"/>
  <c r="H636" i="2"/>
  <c r="H720" i="2"/>
  <c r="H388" i="2"/>
  <c r="H437" i="2"/>
  <c r="H31" i="2"/>
  <c r="H224" i="2"/>
  <c r="H53" i="2"/>
  <c r="H217" i="2"/>
  <c r="H339" i="2"/>
  <c r="H287" i="2"/>
  <c r="H671" i="2"/>
  <c r="H695" i="2"/>
  <c r="H456" i="2"/>
  <c r="H54" i="2"/>
  <c r="H647" i="2"/>
  <c r="H65" i="2"/>
  <c r="H146" i="2"/>
  <c r="H35" i="2"/>
  <c r="H669" i="2"/>
  <c r="H588" i="2"/>
  <c r="H357" i="2"/>
  <c r="H621" i="2"/>
  <c r="H253" i="2"/>
  <c r="H269" i="2"/>
  <c r="H654" i="2"/>
  <c r="H84" i="2"/>
  <c r="H689" i="2"/>
  <c r="H619" i="2"/>
  <c r="H329" i="2"/>
  <c r="H679" i="2"/>
  <c r="H328" i="2"/>
  <c r="H91" i="2"/>
  <c r="H404" i="2"/>
  <c r="H170" i="2"/>
  <c r="H687" i="2"/>
  <c r="H108" i="2"/>
  <c r="H435" i="2"/>
  <c r="H572" i="2"/>
  <c r="H381" i="2"/>
  <c r="H283" i="2"/>
  <c r="H82" i="2"/>
  <c r="H194" i="2"/>
  <c r="H120" i="2"/>
  <c r="H200" i="2"/>
  <c r="H358" i="2"/>
  <c r="H703" i="2"/>
  <c r="H223" i="2"/>
  <c r="H465" i="2"/>
  <c r="H460" i="2"/>
  <c r="H359" i="2"/>
  <c r="H442" i="2"/>
  <c r="H148" i="2"/>
  <c r="H196" i="2"/>
  <c r="H559" i="2"/>
  <c r="H265" i="2"/>
  <c r="H122" i="2"/>
  <c r="H686" i="2"/>
  <c r="H273" i="2"/>
  <c r="H75" i="2"/>
  <c r="H348" i="2"/>
  <c r="H268" i="2"/>
  <c r="H226" i="2"/>
  <c r="H242" i="2"/>
  <c r="H615" i="2"/>
  <c r="H272" i="2"/>
  <c r="H565" i="2"/>
  <c r="H472" i="2"/>
  <c r="H616" i="2"/>
  <c r="H128" i="2"/>
  <c r="H136" i="2"/>
  <c r="H625" i="2"/>
  <c r="H134" i="2"/>
  <c r="H110" i="2"/>
  <c r="H209" i="2"/>
  <c r="H642" i="2"/>
  <c r="H444" i="2"/>
  <c r="H206" i="2"/>
  <c r="H440" i="2"/>
  <c r="H699" i="2"/>
  <c r="H622" i="2"/>
  <c r="H577" i="2"/>
  <c r="H530" i="2"/>
  <c r="H711" i="2"/>
  <c r="H655" i="2"/>
  <c r="H593" i="2"/>
  <c r="H104" i="2"/>
  <c r="H264" i="2"/>
  <c r="H510" i="2"/>
  <c r="H361" i="2"/>
  <c r="H447" i="2"/>
  <c r="H428" i="2"/>
  <c r="H723" i="2"/>
  <c r="H310" i="2"/>
  <c r="H115" i="2"/>
  <c r="H638" i="2"/>
  <c r="H562" i="2"/>
  <c r="H692" i="2"/>
  <c r="H99" i="2"/>
  <c r="H509" i="2"/>
  <c r="H323" i="2"/>
  <c r="H222" i="2"/>
  <c r="H591" i="2"/>
  <c r="H612" i="2"/>
  <c r="H111" i="2"/>
  <c r="H234" i="2"/>
  <c r="H665" i="2"/>
  <c r="H282" i="2"/>
  <c r="H261" i="2"/>
  <c r="H487" i="2"/>
  <c r="H673" i="2"/>
  <c r="H433" i="2"/>
  <c r="H109" i="2"/>
  <c r="H408" i="2"/>
  <c r="H471" i="2"/>
  <c r="H431" i="2"/>
  <c r="H376" i="2"/>
  <c r="H681" i="2"/>
  <c r="H419" i="2"/>
  <c r="H352" i="2"/>
  <c r="H316" i="2"/>
  <c r="H533" i="2"/>
  <c r="H701" i="2"/>
  <c r="H550" i="2"/>
  <c r="H190" i="2"/>
  <c r="H631" i="2"/>
  <c r="H602" i="2"/>
  <c r="H663" i="2"/>
  <c r="H336" i="2"/>
  <c r="H255" i="2"/>
  <c r="H243" i="2"/>
  <c r="H579" i="2"/>
  <c r="H511" i="2"/>
  <c r="H498" i="2"/>
  <c r="H168" i="2"/>
  <c r="H457" i="2"/>
  <c r="H667" i="2"/>
  <c r="H483" i="2"/>
  <c r="H567" i="2"/>
  <c r="H475" i="2"/>
  <c r="H375" i="2"/>
  <c r="H516" i="2"/>
  <c r="H691" i="2"/>
  <c r="H473" i="2"/>
  <c r="H468" i="2"/>
  <c r="H240" i="2"/>
  <c r="H675" i="2"/>
  <c r="H527" i="2"/>
  <c r="H324" i="2"/>
  <c r="H608" i="2"/>
  <c r="H389" i="2"/>
  <c r="H651" i="2"/>
  <c r="H320" i="2"/>
  <c r="H382" i="2"/>
  <c r="H538" i="2"/>
  <c r="H603" i="2"/>
  <c r="H598" i="2"/>
  <c r="H219" i="2"/>
  <c r="H432" i="2"/>
  <c r="H312" i="2"/>
  <c r="H417" i="2"/>
  <c r="H626" i="2"/>
  <c r="H680" i="2"/>
  <c r="H424" i="2"/>
  <c r="H377" i="2"/>
  <c r="H698" i="2"/>
  <c r="H441" i="2"/>
  <c r="H661" i="2"/>
  <c r="H299" i="2"/>
  <c r="H726" i="2"/>
  <c r="H586" i="2"/>
  <c r="H402" i="2"/>
  <c r="H366" i="2"/>
  <c r="H709" i="2"/>
  <c r="H697" i="2"/>
  <c r="H497" i="2"/>
  <c r="H684" i="2"/>
  <c r="H573" i="2"/>
  <c r="H604" i="2"/>
  <c r="H633" i="2"/>
  <c r="H700" i="2"/>
  <c r="H563" i="2"/>
  <c r="H706" i="2"/>
  <c r="H683" i="2"/>
  <c r="H646" i="2"/>
  <c r="H693" i="2"/>
  <c r="H685" i="2"/>
  <c r="H578" i="2"/>
  <c r="H676" i="2"/>
  <c r="H611" i="2"/>
  <c r="H656" i="2"/>
  <c r="H714" i="2"/>
  <c r="H677" i="2"/>
  <c r="H718" i="2"/>
  <c r="H634" i="2"/>
  <c r="H715" i="2"/>
  <c r="H704" i="2"/>
  <c r="H451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2" i="1"/>
  <c r="R91" i="3" l="1"/>
  <c r="L65" i="3"/>
  <c r="L40" i="3"/>
  <c r="L115" i="3"/>
  <c r="L46" i="3"/>
  <c r="L89" i="3"/>
  <c r="L29" i="3"/>
  <c r="I116" i="3"/>
  <c r="I112" i="3"/>
  <c r="I97" i="3"/>
  <c r="I71" i="3"/>
  <c r="I91" i="3"/>
  <c r="I20" i="3"/>
  <c r="I18" i="3"/>
  <c r="L120" i="3"/>
  <c r="L103" i="3"/>
  <c r="L102" i="3"/>
  <c r="L44" i="3"/>
  <c r="L87" i="3"/>
  <c r="R43" i="3"/>
  <c r="L26" i="3"/>
  <c r="I66" i="3"/>
  <c r="I90" i="3"/>
  <c r="I88" i="3"/>
  <c r="I85" i="3"/>
  <c r="I41" i="3"/>
  <c r="I44" i="3"/>
  <c r="R53" i="3"/>
  <c r="R11" i="3"/>
  <c r="R101" i="3"/>
  <c r="I82" i="3"/>
  <c r="I25" i="3"/>
  <c r="I31" i="3"/>
  <c r="L118" i="3"/>
  <c r="L45" i="3"/>
  <c r="L93" i="3"/>
  <c r="L84" i="3"/>
  <c r="I89" i="3"/>
  <c r="I61" i="3"/>
  <c r="I10" i="3"/>
  <c r="L78" i="3"/>
  <c r="L122" i="3"/>
  <c r="R47" i="3"/>
  <c r="L13" i="3"/>
  <c r="L39" i="3"/>
  <c r="L32" i="3"/>
  <c r="L22" i="3"/>
  <c r="L60" i="3"/>
  <c r="L24" i="3"/>
  <c r="I93" i="3"/>
  <c r="I111" i="3"/>
  <c r="I104" i="3"/>
  <c r="I54" i="3"/>
  <c r="I46" i="3"/>
  <c r="I12" i="3"/>
  <c r="I24" i="3"/>
  <c r="I17" i="3"/>
  <c r="L77" i="3"/>
  <c r="L28" i="3"/>
  <c r="L52" i="3"/>
  <c r="L99" i="3"/>
  <c r="L94" i="3"/>
  <c r="L36" i="3"/>
  <c r="L19" i="3"/>
  <c r="L33" i="3"/>
  <c r="L38" i="3"/>
  <c r="I110" i="3"/>
  <c r="I118" i="3"/>
  <c r="I43" i="3"/>
  <c r="I16" i="3"/>
  <c r="I5" i="3"/>
  <c r="L4" i="3"/>
  <c r="R86" i="3"/>
  <c r="L98" i="3"/>
  <c r="L109" i="3"/>
  <c r="L79" i="3"/>
  <c r="L9" i="3"/>
  <c r="R48" i="3"/>
  <c r="L51" i="3"/>
  <c r="R69" i="3"/>
  <c r="L8" i="3"/>
  <c r="I99" i="3"/>
  <c r="I101" i="3"/>
  <c r="I83" i="3"/>
  <c r="I74" i="3"/>
  <c r="I36" i="3"/>
  <c r="I15" i="3"/>
  <c r="S88" i="3"/>
  <c r="L68" i="3"/>
  <c r="R35" i="3"/>
  <c r="L80" i="3"/>
  <c r="L3" i="3"/>
  <c r="L55" i="3"/>
  <c r="I102" i="3"/>
  <c r="I84" i="3"/>
  <c r="I73" i="3"/>
  <c r="I33" i="3"/>
  <c r="I14" i="3"/>
  <c r="I6" i="3"/>
  <c r="R92" i="3"/>
  <c r="L121" i="3"/>
  <c r="L114" i="3"/>
  <c r="L75" i="3"/>
  <c r="L21" i="3"/>
  <c r="L50" i="3"/>
  <c r="I107" i="3"/>
  <c r="I68" i="3"/>
  <c r="I117" i="3"/>
  <c r="I56" i="3"/>
  <c r="I69" i="3"/>
  <c r="I38" i="3"/>
  <c r="I40" i="3"/>
  <c r="I28" i="3"/>
  <c r="L81" i="3"/>
  <c r="L62" i="3"/>
  <c r="L7" i="3"/>
  <c r="L96" i="3"/>
  <c r="L106" i="3"/>
  <c r="L105" i="3"/>
  <c r="L57" i="3"/>
  <c r="L37" i="3"/>
  <c r="L23" i="3"/>
  <c r="L100" i="3"/>
  <c r="I119" i="3"/>
  <c r="I113" i="3"/>
  <c r="I98" i="3"/>
  <c r="I94" i="3"/>
  <c r="I59" i="3"/>
  <c r="I79" i="3"/>
  <c r="I52" i="3"/>
  <c r="I49" i="3"/>
  <c r="I35" i="3"/>
  <c r="I13" i="3"/>
  <c r="N107" i="3"/>
  <c r="R107" i="3"/>
  <c r="R13" i="3"/>
  <c r="R18" i="3"/>
  <c r="J66" i="3"/>
  <c r="R17" i="3"/>
  <c r="J61" i="3"/>
  <c r="R22" i="3"/>
  <c r="R32" i="3"/>
  <c r="R12" i="3"/>
  <c r="R20" i="3"/>
  <c r="R42" i="3"/>
  <c r="L54" i="3"/>
  <c r="L48" i="3"/>
  <c r="T88" i="3"/>
  <c r="L47" i="3"/>
  <c r="O116" i="3"/>
  <c r="R74" i="3"/>
  <c r="R97" i="3"/>
  <c r="R117" i="3"/>
  <c r="L110" i="3"/>
  <c r="L43" i="3"/>
  <c r="R115" i="3"/>
  <c r="R34" i="3"/>
  <c r="R2" i="3"/>
  <c r="R49" i="3"/>
  <c r="R103" i="3"/>
  <c r="L11" i="3"/>
  <c r="R67" i="3"/>
  <c r="R89" i="3"/>
  <c r="R8" i="3"/>
  <c r="L74" i="3"/>
  <c r="L117" i="3"/>
  <c r="R116" i="3"/>
  <c r="R24" i="3"/>
  <c r="R102" i="3"/>
  <c r="L86" i="3"/>
  <c r="L69" i="3"/>
  <c r="R71" i="3"/>
  <c r="R78" i="3"/>
  <c r="R87" i="3"/>
  <c r="L116" i="3"/>
  <c r="R88" i="3"/>
  <c r="R27" i="3"/>
  <c r="R90" i="3"/>
  <c r="L91" i="3"/>
  <c r="O34" i="3"/>
  <c r="R51" i="3"/>
  <c r="R25" i="3"/>
  <c r="L18" i="3"/>
  <c r="L53" i="3"/>
  <c r="N16" i="3"/>
  <c r="N113" i="3"/>
  <c r="R113" i="3"/>
  <c r="R3" i="3"/>
  <c r="R39" i="3"/>
  <c r="L35" i="3"/>
  <c r="L101" i="3"/>
  <c r="M16" i="3"/>
  <c r="M113" i="3"/>
  <c r="L42" i="3"/>
  <c r="R16" i="3"/>
  <c r="R6" i="3"/>
  <c r="R66" i="3"/>
  <c r="R75" i="3"/>
  <c r="R70" i="3"/>
  <c r="R23" i="3"/>
  <c r="R4" i="3"/>
  <c r="R5" i="3"/>
  <c r="R118" i="3"/>
  <c r="R19" i="3"/>
  <c r="R41" i="3"/>
  <c r="R109" i="3"/>
  <c r="L6" i="3"/>
  <c r="L12" i="3"/>
  <c r="L15" i="3"/>
  <c r="R112" i="3"/>
  <c r="R14" i="3"/>
  <c r="R79" i="3"/>
  <c r="R85" i="3"/>
  <c r="R7" i="3"/>
  <c r="R119" i="3"/>
  <c r="R44" i="3"/>
  <c r="R120" i="3"/>
  <c r="R40" i="3"/>
  <c r="R33" i="3"/>
  <c r="L92" i="3"/>
  <c r="R77" i="3"/>
  <c r="R114" i="3"/>
  <c r="R31" i="3"/>
  <c r="R106" i="3"/>
  <c r="R38" i="3"/>
  <c r="R30" i="3"/>
  <c r="R59" i="3"/>
  <c r="R121" i="3"/>
  <c r="L112" i="3"/>
  <c r="L119" i="3"/>
  <c r="N77" i="3"/>
  <c r="R64" i="3"/>
  <c r="R73" i="3"/>
  <c r="R62" i="3"/>
  <c r="R21" i="3"/>
  <c r="R58" i="3"/>
  <c r="R99" i="3"/>
  <c r="R83" i="3"/>
  <c r="L31" i="3"/>
  <c r="L30" i="3"/>
  <c r="L108" i="3"/>
  <c r="M77" i="3"/>
  <c r="R76" i="3"/>
  <c r="R61" i="3"/>
  <c r="R36" i="3"/>
  <c r="R98" i="3"/>
  <c r="R10" i="3"/>
  <c r="R45" i="3"/>
  <c r="R52" i="3"/>
  <c r="R84" i="3"/>
  <c r="R82" i="3"/>
  <c r="L64" i="3"/>
  <c r="L73" i="3"/>
  <c r="L88" i="3"/>
  <c r="L34" i="3"/>
  <c r="L58" i="3"/>
  <c r="R50" i="3"/>
  <c r="R93" i="3"/>
  <c r="R105" i="3"/>
  <c r="R94" i="3"/>
  <c r="R26" i="3"/>
  <c r="L76" i="3"/>
  <c r="R63" i="3"/>
  <c r="R65" i="3"/>
  <c r="R104" i="3"/>
  <c r="R122" i="3"/>
  <c r="R72" i="3"/>
  <c r="R9" i="3"/>
  <c r="R111" i="3"/>
  <c r="R80" i="3"/>
  <c r="R46" i="3"/>
  <c r="R100" i="3"/>
  <c r="L2" i="3"/>
  <c r="R81" i="3"/>
  <c r="R57" i="3"/>
  <c r="R60" i="3"/>
  <c r="L63" i="3"/>
  <c r="L72" i="3"/>
  <c r="R110" i="3"/>
  <c r="R54" i="3"/>
  <c r="R55" i="3"/>
  <c r="R96" i="3"/>
  <c r="R29" i="3"/>
  <c r="L67" i="3"/>
  <c r="L27" i="3"/>
  <c r="R68" i="3"/>
  <c r="R37" i="3"/>
  <c r="R28" i="3"/>
  <c r="R56" i="3"/>
  <c r="R95" i="3"/>
  <c r="R108" i="3"/>
  <c r="R15" i="3"/>
  <c r="L56" i="3"/>
  <c r="L95" i="3"/>
  <c r="C18" i="3"/>
  <c r="AR52" i="2"/>
  <c r="AR606" i="2"/>
  <c r="AR113" i="2"/>
  <c r="T75" i="3"/>
  <c r="S75" i="3"/>
  <c r="J64" i="3"/>
  <c r="J68" i="3"/>
  <c r="Q108" i="3"/>
  <c r="K97" i="3"/>
  <c r="AR227" i="2"/>
  <c r="AU197" i="2"/>
  <c r="F108" i="3"/>
  <c r="E108" i="3"/>
  <c r="O56" i="3"/>
  <c r="AU647" i="2"/>
  <c r="E112" i="3"/>
  <c r="K66" i="3"/>
  <c r="C107" i="3"/>
  <c r="U2" i="3"/>
  <c r="K70" i="3"/>
  <c r="K61" i="3"/>
  <c r="T104" i="3"/>
  <c r="P67" i="3"/>
  <c r="AU48" i="2"/>
  <c r="AR115" i="2"/>
  <c r="AR267" i="2"/>
  <c r="AR543" i="2"/>
  <c r="AU389" i="2"/>
  <c r="D72" i="3"/>
  <c r="M107" i="3"/>
  <c r="K71" i="3"/>
  <c r="V61" i="3"/>
  <c r="C10" i="3"/>
  <c r="U61" i="3"/>
  <c r="C17" i="3"/>
  <c r="C14" i="3"/>
  <c r="V64" i="3"/>
  <c r="V15" i="3"/>
  <c r="K78" i="3"/>
  <c r="T122" i="3"/>
  <c r="J47" i="3"/>
  <c r="N13" i="3"/>
  <c r="C22" i="3"/>
  <c r="J24" i="3"/>
  <c r="U64" i="3"/>
  <c r="AR287" i="2"/>
  <c r="AR438" i="2"/>
  <c r="AR276" i="2"/>
  <c r="AR581" i="2"/>
  <c r="AR275" i="2"/>
  <c r="AR121" i="2"/>
  <c r="AR325" i="2"/>
  <c r="AR42" i="2"/>
  <c r="AR407" i="2"/>
  <c r="AR220" i="2"/>
  <c r="AR59" i="2"/>
  <c r="AR256" i="2"/>
  <c r="AR106" i="2"/>
  <c r="AR696" i="2"/>
  <c r="C77" i="3"/>
  <c r="K15" i="3"/>
  <c r="V66" i="3"/>
  <c r="AR107" i="2"/>
  <c r="AT715" i="2"/>
  <c r="AU28" i="2"/>
  <c r="AU288" i="2"/>
  <c r="AU51" i="2"/>
  <c r="AU429" i="2"/>
  <c r="AU670" i="2"/>
  <c r="U66" i="3"/>
  <c r="Q63" i="3"/>
  <c r="K68" i="3"/>
  <c r="K64" i="3"/>
  <c r="V68" i="3"/>
  <c r="F63" i="3"/>
  <c r="Q13" i="3"/>
  <c r="AR92" i="2"/>
  <c r="AT268" i="2"/>
  <c r="U68" i="3"/>
  <c r="Q76" i="3"/>
  <c r="E63" i="3"/>
  <c r="AS611" i="2"/>
  <c r="AU726" i="2"/>
  <c r="AU659" i="2"/>
  <c r="AU211" i="2"/>
  <c r="N81" i="3"/>
  <c r="F76" i="3"/>
  <c r="AU677" i="2"/>
  <c r="AU511" i="2"/>
  <c r="AU259" i="2"/>
  <c r="AU114" i="2"/>
  <c r="O65" i="3"/>
  <c r="C116" i="3"/>
  <c r="C16" i="3"/>
  <c r="C34" i="3"/>
  <c r="Q112" i="3"/>
  <c r="E76" i="3"/>
  <c r="H104" i="3"/>
  <c r="V95" i="3"/>
  <c r="C113" i="3"/>
  <c r="K91" i="3"/>
  <c r="K2" i="3"/>
  <c r="F112" i="3"/>
  <c r="V2" i="3"/>
  <c r="H73" i="3"/>
  <c r="G104" i="3"/>
  <c r="G60" i="3"/>
  <c r="S60" i="3"/>
  <c r="H60" i="3"/>
  <c r="T60" i="3"/>
  <c r="U60" i="3"/>
  <c r="J60" i="3"/>
  <c r="V60" i="3"/>
  <c r="K60" i="3"/>
  <c r="M60" i="3"/>
  <c r="N60" i="3"/>
  <c r="C60" i="3"/>
  <c r="O60" i="3"/>
  <c r="D60" i="3"/>
  <c r="P60" i="3"/>
  <c r="E60" i="3"/>
  <c r="F60" i="3"/>
  <c r="Q60" i="3"/>
  <c r="P13" i="3"/>
  <c r="M28" i="3"/>
  <c r="N28" i="3"/>
  <c r="C28" i="3"/>
  <c r="O28" i="3"/>
  <c r="D28" i="3"/>
  <c r="P28" i="3"/>
  <c r="E28" i="3"/>
  <c r="Q28" i="3"/>
  <c r="F28" i="3"/>
  <c r="G28" i="3"/>
  <c r="S28" i="3"/>
  <c r="H28" i="3"/>
  <c r="T28" i="3"/>
  <c r="U28" i="3"/>
  <c r="J28" i="3"/>
  <c r="V28" i="3"/>
  <c r="H52" i="3"/>
  <c r="T52" i="3"/>
  <c r="U52" i="3"/>
  <c r="K52" i="3"/>
  <c r="M52" i="3"/>
  <c r="N52" i="3"/>
  <c r="O52" i="3"/>
  <c r="P52" i="3"/>
  <c r="C52" i="3"/>
  <c r="Q52" i="3"/>
  <c r="D52" i="3"/>
  <c r="E52" i="3"/>
  <c r="S52" i="3"/>
  <c r="F52" i="3"/>
  <c r="G52" i="3"/>
  <c r="J52" i="3"/>
  <c r="V52" i="3"/>
  <c r="K99" i="3"/>
  <c r="M99" i="3"/>
  <c r="G99" i="3"/>
  <c r="S99" i="3"/>
  <c r="H99" i="3"/>
  <c r="F99" i="3"/>
  <c r="J99" i="3"/>
  <c r="N99" i="3"/>
  <c r="O99" i="3"/>
  <c r="P99" i="3"/>
  <c r="Q99" i="3"/>
  <c r="T99" i="3"/>
  <c r="C99" i="3"/>
  <c r="U99" i="3"/>
  <c r="V99" i="3"/>
  <c r="M94" i="3"/>
  <c r="G94" i="3"/>
  <c r="F94" i="3"/>
  <c r="U94" i="3"/>
  <c r="H94" i="3"/>
  <c r="V94" i="3"/>
  <c r="J94" i="3"/>
  <c r="K94" i="3"/>
  <c r="N94" i="3"/>
  <c r="O94" i="3"/>
  <c r="P94" i="3"/>
  <c r="Q94" i="3"/>
  <c r="C94" i="3"/>
  <c r="D94" i="3"/>
  <c r="E94" i="3"/>
  <c r="S94" i="3"/>
  <c r="T94" i="3"/>
  <c r="E36" i="3"/>
  <c r="Q36" i="3"/>
  <c r="F36" i="3"/>
  <c r="G36" i="3"/>
  <c r="S36" i="3"/>
  <c r="H36" i="3"/>
  <c r="T36" i="3"/>
  <c r="U36" i="3"/>
  <c r="J36" i="3"/>
  <c r="V36" i="3"/>
  <c r="K36" i="3"/>
  <c r="M36" i="3"/>
  <c r="N36" i="3"/>
  <c r="E19" i="3"/>
  <c r="Q19" i="3"/>
  <c r="C19" i="3"/>
  <c r="P19" i="3"/>
  <c r="D19" i="3"/>
  <c r="F19" i="3"/>
  <c r="S19" i="3"/>
  <c r="G19" i="3"/>
  <c r="T19" i="3"/>
  <c r="H19" i="3"/>
  <c r="U19" i="3"/>
  <c r="V19" i="3"/>
  <c r="J19" i="3"/>
  <c r="K19" i="3"/>
  <c r="M19" i="3"/>
  <c r="N19" i="3"/>
  <c r="O19" i="3"/>
  <c r="G33" i="3"/>
  <c r="S33" i="3"/>
  <c r="H33" i="3"/>
  <c r="T33" i="3"/>
  <c r="U33" i="3"/>
  <c r="J33" i="3"/>
  <c r="V33" i="3"/>
  <c r="K33" i="3"/>
  <c r="M33" i="3"/>
  <c r="N33" i="3"/>
  <c r="C33" i="3"/>
  <c r="O33" i="3"/>
  <c r="D33" i="3"/>
  <c r="P33" i="3"/>
  <c r="Q33" i="3"/>
  <c r="E33" i="3"/>
  <c r="F33" i="3"/>
  <c r="M38" i="3"/>
  <c r="N38" i="3"/>
  <c r="C38" i="3"/>
  <c r="P38" i="3"/>
  <c r="D38" i="3"/>
  <c r="Q38" i="3"/>
  <c r="E38" i="3"/>
  <c r="F38" i="3"/>
  <c r="S38" i="3"/>
  <c r="G38" i="3"/>
  <c r="T38" i="3"/>
  <c r="H38" i="3"/>
  <c r="U38" i="3"/>
  <c r="V38" i="3"/>
  <c r="J38" i="3"/>
  <c r="K38" i="3"/>
  <c r="O38" i="3"/>
  <c r="M42" i="3"/>
  <c r="T68" i="3"/>
  <c r="H68" i="3"/>
  <c r="P108" i="3"/>
  <c r="D108" i="3"/>
  <c r="T66" i="3"/>
  <c r="H66" i="3"/>
  <c r="P112" i="3"/>
  <c r="D112" i="3"/>
  <c r="T64" i="3"/>
  <c r="H64" i="3"/>
  <c r="P76" i="3"/>
  <c r="D76" i="3"/>
  <c r="T61" i="3"/>
  <c r="H61" i="3"/>
  <c r="P63" i="3"/>
  <c r="D63" i="3"/>
  <c r="T2" i="3"/>
  <c r="H2" i="3"/>
  <c r="P110" i="3"/>
  <c r="D110" i="3"/>
  <c r="T15" i="3"/>
  <c r="H15" i="3"/>
  <c r="O13" i="3"/>
  <c r="P75" i="3"/>
  <c r="K67" i="3"/>
  <c r="D116" i="3"/>
  <c r="T6" i="3"/>
  <c r="H88" i="3"/>
  <c r="P22" i="3"/>
  <c r="D34" i="3"/>
  <c r="V81" i="3"/>
  <c r="P58" i="3"/>
  <c r="J30" i="3"/>
  <c r="M118" i="3"/>
  <c r="K118" i="3"/>
  <c r="N118" i="3"/>
  <c r="O118" i="3"/>
  <c r="C118" i="3"/>
  <c r="P118" i="3"/>
  <c r="D118" i="3"/>
  <c r="Q118" i="3"/>
  <c r="E118" i="3"/>
  <c r="F118" i="3"/>
  <c r="S118" i="3"/>
  <c r="G118" i="3"/>
  <c r="T118" i="3"/>
  <c r="H118" i="3"/>
  <c r="J118" i="3"/>
  <c r="U118" i="3"/>
  <c r="V118" i="3"/>
  <c r="K42" i="3"/>
  <c r="E122" i="3"/>
  <c r="U122" i="3"/>
  <c r="J122" i="3"/>
  <c r="V122" i="3"/>
  <c r="K122" i="3"/>
  <c r="M122" i="3"/>
  <c r="N122" i="3"/>
  <c r="O122" i="3"/>
  <c r="C122" i="3"/>
  <c r="P122" i="3"/>
  <c r="D122" i="3"/>
  <c r="Q122" i="3"/>
  <c r="F122" i="3"/>
  <c r="E4" i="3"/>
  <c r="Q4" i="3"/>
  <c r="G4" i="3"/>
  <c r="S4" i="3"/>
  <c r="H4" i="3"/>
  <c r="T4" i="3"/>
  <c r="U4" i="3"/>
  <c r="J4" i="3"/>
  <c r="V4" i="3"/>
  <c r="K4" i="3"/>
  <c r="M4" i="3"/>
  <c r="C4" i="3"/>
  <c r="D4" i="3"/>
  <c r="F4" i="3"/>
  <c r="N4" i="3"/>
  <c r="O4" i="3"/>
  <c r="P4" i="3"/>
  <c r="U86" i="3"/>
  <c r="J86" i="3"/>
  <c r="V86" i="3"/>
  <c r="K86" i="3"/>
  <c r="M86" i="3"/>
  <c r="C86" i="3"/>
  <c r="O86" i="3"/>
  <c r="D86" i="3"/>
  <c r="P86" i="3"/>
  <c r="E86" i="3"/>
  <c r="Q86" i="3"/>
  <c r="F86" i="3"/>
  <c r="U98" i="3"/>
  <c r="J98" i="3"/>
  <c r="V98" i="3"/>
  <c r="K98" i="3"/>
  <c r="M98" i="3"/>
  <c r="N98" i="3"/>
  <c r="C98" i="3"/>
  <c r="O98" i="3"/>
  <c r="D98" i="3"/>
  <c r="P98" i="3"/>
  <c r="E98" i="3"/>
  <c r="Q98" i="3"/>
  <c r="F98" i="3"/>
  <c r="K109" i="3"/>
  <c r="M109" i="3"/>
  <c r="N109" i="3"/>
  <c r="C109" i="3"/>
  <c r="O109" i="3"/>
  <c r="D109" i="3"/>
  <c r="P109" i="3"/>
  <c r="E109" i="3"/>
  <c r="Q109" i="3"/>
  <c r="F109" i="3"/>
  <c r="G109" i="3"/>
  <c r="S109" i="3"/>
  <c r="H109" i="3"/>
  <c r="T109" i="3"/>
  <c r="J109" i="3"/>
  <c r="U109" i="3"/>
  <c r="V109" i="3"/>
  <c r="E79" i="3"/>
  <c r="Q79" i="3"/>
  <c r="F79" i="3"/>
  <c r="G79" i="3"/>
  <c r="S79" i="3"/>
  <c r="H79" i="3"/>
  <c r="T79" i="3"/>
  <c r="U79" i="3"/>
  <c r="J79" i="3"/>
  <c r="V79" i="3"/>
  <c r="K79" i="3"/>
  <c r="M79" i="3"/>
  <c r="N79" i="3"/>
  <c r="M54" i="3"/>
  <c r="C54" i="3"/>
  <c r="O54" i="3"/>
  <c r="D54" i="3"/>
  <c r="P54" i="3"/>
  <c r="F54" i="3"/>
  <c r="U54" i="3"/>
  <c r="J54" i="3"/>
  <c r="K54" i="3"/>
  <c r="N54" i="3"/>
  <c r="Q54" i="3"/>
  <c r="S54" i="3"/>
  <c r="T54" i="3"/>
  <c r="V54" i="3"/>
  <c r="E54" i="3"/>
  <c r="M9" i="3"/>
  <c r="C9" i="3"/>
  <c r="O9" i="3"/>
  <c r="D9" i="3"/>
  <c r="P9" i="3"/>
  <c r="E9" i="3"/>
  <c r="Q9" i="3"/>
  <c r="F9" i="3"/>
  <c r="G9" i="3"/>
  <c r="S9" i="3"/>
  <c r="H9" i="3"/>
  <c r="T9" i="3"/>
  <c r="U9" i="3"/>
  <c r="K9" i="3"/>
  <c r="N9" i="3"/>
  <c r="V9" i="3"/>
  <c r="M48" i="3"/>
  <c r="C48" i="3"/>
  <c r="O48" i="3"/>
  <c r="D48" i="3"/>
  <c r="P48" i="3"/>
  <c r="E48" i="3"/>
  <c r="Q48" i="3"/>
  <c r="F48" i="3"/>
  <c r="U48" i="3"/>
  <c r="G48" i="3"/>
  <c r="H48" i="3"/>
  <c r="J48" i="3"/>
  <c r="K48" i="3"/>
  <c r="N48" i="3"/>
  <c r="S48" i="3"/>
  <c r="T48" i="3"/>
  <c r="V48" i="3"/>
  <c r="M51" i="3"/>
  <c r="N51" i="3"/>
  <c r="C51" i="3"/>
  <c r="O51" i="3"/>
  <c r="D51" i="3"/>
  <c r="P51" i="3"/>
  <c r="E51" i="3"/>
  <c r="Q51" i="3"/>
  <c r="F51" i="3"/>
  <c r="G51" i="3"/>
  <c r="S51" i="3"/>
  <c r="H51" i="3"/>
  <c r="T51" i="3"/>
  <c r="U51" i="3"/>
  <c r="J51" i="3"/>
  <c r="V51" i="3"/>
  <c r="H69" i="3"/>
  <c r="T69" i="3"/>
  <c r="U69" i="3"/>
  <c r="C69" i="3"/>
  <c r="O69" i="3"/>
  <c r="F69" i="3"/>
  <c r="G69" i="3"/>
  <c r="J69" i="3"/>
  <c r="K69" i="3"/>
  <c r="M69" i="3"/>
  <c r="N69" i="3"/>
  <c r="P69" i="3"/>
  <c r="Q69" i="3"/>
  <c r="D69" i="3"/>
  <c r="E69" i="3"/>
  <c r="S69" i="3"/>
  <c r="V69" i="3"/>
  <c r="M8" i="3"/>
  <c r="E8" i="3"/>
  <c r="F8" i="3"/>
  <c r="S8" i="3"/>
  <c r="G8" i="3"/>
  <c r="T8" i="3"/>
  <c r="H8" i="3"/>
  <c r="U8" i="3"/>
  <c r="V8" i="3"/>
  <c r="J8" i="3"/>
  <c r="K8" i="3"/>
  <c r="N8" i="3"/>
  <c r="C8" i="3"/>
  <c r="D8" i="3"/>
  <c r="O8" i="3"/>
  <c r="P8" i="3"/>
  <c r="Q8" i="3"/>
  <c r="N42" i="3"/>
  <c r="S68" i="3"/>
  <c r="G68" i="3"/>
  <c r="O108" i="3"/>
  <c r="C108" i="3"/>
  <c r="K113" i="3"/>
  <c r="S66" i="3"/>
  <c r="G66" i="3"/>
  <c r="O112" i="3"/>
  <c r="C112" i="3"/>
  <c r="K77" i="3"/>
  <c r="S64" i="3"/>
  <c r="G64" i="3"/>
  <c r="O76" i="3"/>
  <c r="C76" i="3"/>
  <c r="K107" i="3"/>
  <c r="S61" i="3"/>
  <c r="G61" i="3"/>
  <c r="O63" i="3"/>
  <c r="C63" i="3"/>
  <c r="K16" i="3"/>
  <c r="S2" i="3"/>
  <c r="G2" i="3"/>
  <c r="O110" i="3"/>
  <c r="C110" i="3"/>
  <c r="K17" i="3"/>
  <c r="S15" i="3"/>
  <c r="G15" i="3"/>
  <c r="N75" i="3"/>
  <c r="V65" i="3"/>
  <c r="F67" i="3"/>
  <c r="S6" i="3"/>
  <c r="O22" i="3"/>
  <c r="K28" i="3"/>
  <c r="S122" i="3"/>
  <c r="G54" i="3"/>
  <c r="C84" i="3"/>
  <c r="O84" i="3"/>
  <c r="D84" i="3"/>
  <c r="P84" i="3"/>
  <c r="E84" i="3"/>
  <c r="Q84" i="3"/>
  <c r="F84" i="3"/>
  <c r="G84" i="3"/>
  <c r="S84" i="3"/>
  <c r="J84" i="3"/>
  <c r="V84" i="3"/>
  <c r="K84" i="3"/>
  <c r="N84" i="3"/>
  <c r="T84" i="3"/>
  <c r="U84" i="3"/>
  <c r="H84" i="3"/>
  <c r="M84" i="3"/>
  <c r="E13" i="3"/>
  <c r="G13" i="3"/>
  <c r="J13" i="3"/>
  <c r="V13" i="3"/>
  <c r="Q110" i="3"/>
  <c r="U35" i="3"/>
  <c r="J35" i="3"/>
  <c r="V35" i="3"/>
  <c r="K35" i="3"/>
  <c r="M35" i="3"/>
  <c r="N35" i="3"/>
  <c r="C35" i="3"/>
  <c r="O35" i="3"/>
  <c r="D35" i="3"/>
  <c r="P35" i="3"/>
  <c r="E35" i="3"/>
  <c r="Q35" i="3"/>
  <c r="F35" i="3"/>
  <c r="U56" i="3"/>
  <c r="E56" i="3"/>
  <c r="G56" i="3"/>
  <c r="T56" i="3"/>
  <c r="H56" i="3"/>
  <c r="V56" i="3"/>
  <c r="J56" i="3"/>
  <c r="K56" i="3"/>
  <c r="M56" i="3"/>
  <c r="N56" i="3"/>
  <c r="P56" i="3"/>
  <c r="Q56" i="3"/>
  <c r="S56" i="3"/>
  <c r="C56" i="3"/>
  <c r="D56" i="3"/>
  <c r="D80" i="3"/>
  <c r="P80" i="3"/>
  <c r="E80" i="3"/>
  <c r="Q80" i="3"/>
  <c r="O80" i="3"/>
  <c r="C80" i="3"/>
  <c r="S80" i="3"/>
  <c r="F80" i="3"/>
  <c r="T80" i="3"/>
  <c r="G80" i="3"/>
  <c r="U80" i="3"/>
  <c r="H80" i="3"/>
  <c r="V80" i="3"/>
  <c r="J80" i="3"/>
  <c r="K80" i="3"/>
  <c r="U3" i="3"/>
  <c r="K3" i="3"/>
  <c r="N3" i="3"/>
  <c r="E3" i="3"/>
  <c r="Q3" i="3"/>
  <c r="H3" i="3"/>
  <c r="J3" i="3"/>
  <c r="M3" i="3"/>
  <c r="O3" i="3"/>
  <c r="P3" i="3"/>
  <c r="S3" i="3"/>
  <c r="T3" i="3"/>
  <c r="C3" i="3"/>
  <c r="V3" i="3"/>
  <c r="D3" i="3"/>
  <c r="U55" i="3"/>
  <c r="J55" i="3"/>
  <c r="K55" i="3"/>
  <c r="M55" i="3"/>
  <c r="N55" i="3"/>
  <c r="O55" i="3"/>
  <c r="C55" i="3"/>
  <c r="P55" i="3"/>
  <c r="D55" i="3"/>
  <c r="Q55" i="3"/>
  <c r="E55" i="3"/>
  <c r="F55" i="3"/>
  <c r="G55" i="3"/>
  <c r="H55" i="3"/>
  <c r="S55" i="3"/>
  <c r="T55" i="3"/>
  <c r="V55" i="3"/>
  <c r="U73" i="3"/>
  <c r="J73" i="3"/>
  <c r="V73" i="3"/>
  <c r="K73" i="3"/>
  <c r="M73" i="3"/>
  <c r="C73" i="3"/>
  <c r="O73" i="3"/>
  <c r="D73" i="3"/>
  <c r="P73" i="3"/>
  <c r="E73" i="3"/>
  <c r="Q73" i="3"/>
  <c r="F73" i="3"/>
  <c r="E30" i="3"/>
  <c r="Q30" i="3"/>
  <c r="K30" i="3"/>
  <c r="M30" i="3"/>
  <c r="N30" i="3"/>
  <c r="O30" i="3"/>
  <c r="C30" i="3"/>
  <c r="P30" i="3"/>
  <c r="D30" i="3"/>
  <c r="F30" i="3"/>
  <c r="S30" i="3"/>
  <c r="G30" i="3"/>
  <c r="T30" i="3"/>
  <c r="U30" i="3"/>
  <c r="V30" i="3"/>
  <c r="H30" i="3"/>
  <c r="C42" i="3"/>
  <c r="O42" i="3"/>
  <c r="F68" i="3"/>
  <c r="N108" i="3"/>
  <c r="V113" i="3"/>
  <c r="J113" i="3"/>
  <c r="F66" i="3"/>
  <c r="N112" i="3"/>
  <c r="V77" i="3"/>
  <c r="J77" i="3"/>
  <c r="F64" i="3"/>
  <c r="N76" i="3"/>
  <c r="V107" i="3"/>
  <c r="J107" i="3"/>
  <c r="F61" i="3"/>
  <c r="N63" i="3"/>
  <c r="V16" i="3"/>
  <c r="J16" i="3"/>
  <c r="F2" i="3"/>
  <c r="N110" i="3"/>
  <c r="V17" i="3"/>
  <c r="J17" i="3"/>
  <c r="F15" i="3"/>
  <c r="M13" i="3"/>
  <c r="P74" i="3"/>
  <c r="T65" i="3"/>
  <c r="T35" i="3"/>
  <c r="H6" i="3"/>
  <c r="P36" i="3"/>
  <c r="D22" i="3"/>
  <c r="T98" i="3"/>
  <c r="H122" i="3"/>
  <c r="G3" i="3"/>
  <c r="P12" i="3"/>
  <c r="N80" i="3"/>
  <c r="E14" i="3"/>
  <c r="Q14" i="3"/>
  <c r="F14" i="3"/>
  <c r="G14" i="3"/>
  <c r="S14" i="3"/>
  <c r="U14" i="3"/>
  <c r="K14" i="3"/>
  <c r="M14" i="3"/>
  <c r="N14" i="3"/>
  <c r="U92" i="3"/>
  <c r="J92" i="3"/>
  <c r="V92" i="3"/>
  <c r="K92" i="3"/>
  <c r="M92" i="3"/>
  <c r="N92" i="3"/>
  <c r="C92" i="3"/>
  <c r="O92" i="3"/>
  <c r="D92" i="3"/>
  <c r="P92" i="3"/>
  <c r="E92" i="3"/>
  <c r="Q92" i="3"/>
  <c r="F92" i="3"/>
  <c r="C121" i="3"/>
  <c r="O121" i="3"/>
  <c r="D121" i="3"/>
  <c r="P121" i="3"/>
  <c r="E121" i="3"/>
  <c r="Q121" i="3"/>
  <c r="F121" i="3"/>
  <c r="G121" i="3"/>
  <c r="S121" i="3"/>
  <c r="H121" i="3"/>
  <c r="T121" i="3"/>
  <c r="U121" i="3"/>
  <c r="J121" i="3"/>
  <c r="V121" i="3"/>
  <c r="K121" i="3"/>
  <c r="M121" i="3"/>
  <c r="N121" i="3"/>
  <c r="M114" i="3"/>
  <c r="N114" i="3"/>
  <c r="C114" i="3"/>
  <c r="O114" i="3"/>
  <c r="D114" i="3"/>
  <c r="P114" i="3"/>
  <c r="E114" i="3"/>
  <c r="Q114" i="3"/>
  <c r="F114" i="3"/>
  <c r="G114" i="3"/>
  <c r="S114" i="3"/>
  <c r="H114" i="3"/>
  <c r="T114" i="3"/>
  <c r="U114" i="3"/>
  <c r="J114" i="3"/>
  <c r="V114" i="3"/>
  <c r="U75" i="3"/>
  <c r="J75" i="3"/>
  <c r="K75" i="3"/>
  <c r="M75" i="3"/>
  <c r="C75" i="3"/>
  <c r="O75" i="3"/>
  <c r="D75" i="3"/>
  <c r="E75" i="3"/>
  <c r="Q75" i="3"/>
  <c r="F75" i="3"/>
  <c r="U21" i="3"/>
  <c r="K21" i="3"/>
  <c r="M21" i="3"/>
  <c r="N21" i="3"/>
  <c r="C21" i="3"/>
  <c r="O21" i="3"/>
  <c r="D21" i="3"/>
  <c r="P21" i="3"/>
  <c r="E21" i="3"/>
  <c r="Q21" i="3"/>
  <c r="F21" i="3"/>
  <c r="G21" i="3"/>
  <c r="H21" i="3"/>
  <c r="J21" i="3"/>
  <c r="S21" i="3"/>
  <c r="T21" i="3"/>
  <c r="M50" i="3"/>
  <c r="N50" i="3"/>
  <c r="C50" i="3"/>
  <c r="O50" i="3"/>
  <c r="D50" i="3"/>
  <c r="P50" i="3"/>
  <c r="E50" i="3"/>
  <c r="Q50" i="3"/>
  <c r="F50" i="3"/>
  <c r="G50" i="3"/>
  <c r="S50" i="3"/>
  <c r="H50" i="3"/>
  <c r="T50" i="3"/>
  <c r="U50" i="3"/>
  <c r="J50" i="3"/>
  <c r="V50" i="3"/>
  <c r="M58" i="3"/>
  <c r="F58" i="3"/>
  <c r="S58" i="3"/>
  <c r="H58" i="3"/>
  <c r="U58" i="3"/>
  <c r="V58" i="3"/>
  <c r="J58" i="3"/>
  <c r="K58" i="3"/>
  <c r="N58" i="3"/>
  <c r="O58" i="3"/>
  <c r="Q58" i="3"/>
  <c r="T58" i="3"/>
  <c r="C58" i="3"/>
  <c r="D58" i="3"/>
  <c r="E58" i="3"/>
  <c r="M95" i="3"/>
  <c r="J95" i="3"/>
  <c r="K95" i="3"/>
  <c r="N95" i="3"/>
  <c r="O95" i="3"/>
  <c r="C95" i="3"/>
  <c r="P95" i="3"/>
  <c r="D95" i="3"/>
  <c r="Q95" i="3"/>
  <c r="E95" i="3"/>
  <c r="F95" i="3"/>
  <c r="S95" i="3"/>
  <c r="G95" i="3"/>
  <c r="H95" i="3"/>
  <c r="T95" i="3"/>
  <c r="D42" i="3"/>
  <c r="P42" i="3"/>
  <c r="Q68" i="3"/>
  <c r="E68" i="3"/>
  <c r="M108" i="3"/>
  <c r="U113" i="3"/>
  <c r="Q66" i="3"/>
  <c r="E66" i="3"/>
  <c r="M112" i="3"/>
  <c r="U77" i="3"/>
  <c r="Q64" i="3"/>
  <c r="E64" i="3"/>
  <c r="M76" i="3"/>
  <c r="U107" i="3"/>
  <c r="Q61" i="3"/>
  <c r="E61" i="3"/>
  <c r="M63" i="3"/>
  <c r="U16" i="3"/>
  <c r="Q2" i="3"/>
  <c r="E2" i="3"/>
  <c r="M110" i="3"/>
  <c r="U17" i="3"/>
  <c r="Q15" i="3"/>
  <c r="E15" i="3"/>
  <c r="H75" i="3"/>
  <c r="P65" i="3"/>
  <c r="T86" i="3"/>
  <c r="S35" i="3"/>
  <c r="O36" i="3"/>
  <c r="S98" i="3"/>
  <c r="G122" i="3"/>
  <c r="F3" i="3"/>
  <c r="M80" i="3"/>
  <c r="M45" i="3"/>
  <c r="H45" i="3"/>
  <c r="U45" i="3"/>
  <c r="V45" i="3"/>
  <c r="J45" i="3"/>
  <c r="K45" i="3"/>
  <c r="N45" i="3"/>
  <c r="O45" i="3"/>
  <c r="C45" i="3"/>
  <c r="P45" i="3"/>
  <c r="D45" i="3"/>
  <c r="Q45" i="3"/>
  <c r="S45" i="3"/>
  <c r="T45" i="3"/>
  <c r="E45" i="3"/>
  <c r="M78" i="3"/>
  <c r="N78" i="3"/>
  <c r="C78" i="3"/>
  <c r="O78" i="3"/>
  <c r="D78" i="3"/>
  <c r="P78" i="3"/>
  <c r="E78" i="3"/>
  <c r="Q78" i="3"/>
  <c r="F78" i="3"/>
  <c r="G78" i="3"/>
  <c r="S78" i="3"/>
  <c r="H78" i="3"/>
  <c r="T78" i="3"/>
  <c r="U78" i="3"/>
  <c r="J78" i="3"/>
  <c r="V78" i="3"/>
  <c r="E22" i="3"/>
  <c r="Q22" i="3"/>
  <c r="F22" i="3"/>
  <c r="G22" i="3"/>
  <c r="S22" i="3"/>
  <c r="H22" i="3"/>
  <c r="T22" i="3"/>
  <c r="U22" i="3"/>
  <c r="J22" i="3"/>
  <c r="V22" i="3"/>
  <c r="K22" i="3"/>
  <c r="M22" i="3"/>
  <c r="N22" i="3"/>
  <c r="M81" i="3"/>
  <c r="C81" i="3"/>
  <c r="O81" i="3"/>
  <c r="D81" i="3"/>
  <c r="P81" i="3"/>
  <c r="E81" i="3"/>
  <c r="Q81" i="3"/>
  <c r="F81" i="3"/>
  <c r="G81" i="3"/>
  <c r="S81" i="3"/>
  <c r="H81" i="3"/>
  <c r="T81" i="3"/>
  <c r="U81" i="3"/>
  <c r="J81" i="3"/>
  <c r="K81" i="3"/>
  <c r="U62" i="3"/>
  <c r="J62" i="3"/>
  <c r="V62" i="3"/>
  <c r="K62" i="3"/>
  <c r="M62" i="3"/>
  <c r="N62" i="3"/>
  <c r="C62" i="3"/>
  <c r="O62" i="3"/>
  <c r="D62" i="3"/>
  <c r="P62" i="3"/>
  <c r="E62" i="3"/>
  <c r="Q62" i="3"/>
  <c r="F62" i="3"/>
  <c r="E7" i="3"/>
  <c r="Q7" i="3"/>
  <c r="F7" i="3"/>
  <c r="G7" i="3"/>
  <c r="S7" i="3"/>
  <c r="H7" i="3"/>
  <c r="T7" i="3"/>
  <c r="U7" i="3"/>
  <c r="J7" i="3"/>
  <c r="V7" i="3"/>
  <c r="K7" i="3"/>
  <c r="M7" i="3"/>
  <c r="N7" i="3"/>
  <c r="G96" i="3"/>
  <c r="S96" i="3"/>
  <c r="H96" i="3"/>
  <c r="T96" i="3"/>
  <c r="U96" i="3"/>
  <c r="J96" i="3"/>
  <c r="V96" i="3"/>
  <c r="K96" i="3"/>
  <c r="N96" i="3"/>
  <c r="C96" i="3"/>
  <c r="O96" i="3"/>
  <c r="D96" i="3"/>
  <c r="P96" i="3"/>
  <c r="E96" i="3"/>
  <c r="F96" i="3"/>
  <c r="M96" i="3"/>
  <c r="Q96" i="3"/>
  <c r="E106" i="3"/>
  <c r="Q106" i="3"/>
  <c r="G106" i="3"/>
  <c r="S106" i="3"/>
  <c r="H106" i="3"/>
  <c r="T106" i="3"/>
  <c r="U106" i="3"/>
  <c r="J106" i="3"/>
  <c r="V106" i="3"/>
  <c r="K106" i="3"/>
  <c r="M106" i="3"/>
  <c r="C106" i="3"/>
  <c r="D106" i="3"/>
  <c r="F106" i="3"/>
  <c r="N106" i="3"/>
  <c r="O106" i="3"/>
  <c r="P106" i="3"/>
  <c r="U105" i="3"/>
  <c r="O105" i="3"/>
  <c r="C105" i="3"/>
  <c r="P105" i="3"/>
  <c r="D105" i="3"/>
  <c r="Q105" i="3"/>
  <c r="E105" i="3"/>
  <c r="F105" i="3"/>
  <c r="S105" i="3"/>
  <c r="G105" i="3"/>
  <c r="T105" i="3"/>
  <c r="H105" i="3"/>
  <c r="V105" i="3"/>
  <c r="J105" i="3"/>
  <c r="K105" i="3"/>
  <c r="M105" i="3"/>
  <c r="N105" i="3"/>
  <c r="C57" i="3"/>
  <c r="O57" i="3"/>
  <c r="D57" i="3"/>
  <c r="P57" i="3"/>
  <c r="E57" i="3"/>
  <c r="Q57" i="3"/>
  <c r="F57" i="3"/>
  <c r="G57" i="3"/>
  <c r="S57" i="3"/>
  <c r="H57" i="3"/>
  <c r="T57" i="3"/>
  <c r="J57" i="3"/>
  <c r="V57" i="3"/>
  <c r="K57" i="3"/>
  <c r="M57" i="3"/>
  <c r="N57" i="3"/>
  <c r="U57" i="3"/>
  <c r="U37" i="3"/>
  <c r="K37" i="3"/>
  <c r="M37" i="3"/>
  <c r="N37" i="3"/>
  <c r="C37" i="3"/>
  <c r="D37" i="3"/>
  <c r="E37" i="3"/>
  <c r="Q37" i="3"/>
  <c r="V37" i="3"/>
  <c r="F37" i="3"/>
  <c r="G37" i="3"/>
  <c r="H37" i="3"/>
  <c r="J37" i="3"/>
  <c r="O37" i="3"/>
  <c r="P37" i="3"/>
  <c r="U23" i="3"/>
  <c r="J23" i="3"/>
  <c r="V23" i="3"/>
  <c r="K23" i="3"/>
  <c r="M23" i="3"/>
  <c r="N23" i="3"/>
  <c r="C23" i="3"/>
  <c r="O23" i="3"/>
  <c r="D23" i="3"/>
  <c r="P23" i="3"/>
  <c r="E23" i="3"/>
  <c r="Q23" i="3"/>
  <c r="F23" i="3"/>
  <c r="K100" i="3"/>
  <c r="M100" i="3"/>
  <c r="N100" i="3"/>
  <c r="C100" i="3"/>
  <c r="O100" i="3"/>
  <c r="D100" i="3"/>
  <c r="P100" i="3"/>
  <c r="E100" i="3"/>
  <c r="Q100" i="3"/>
  <c r="F100" i="3"/>
  <c r="G100" i="3"/>
  <c r="S100" i="3"/>
  <c r="H100" i="3"/>
  <c r="T100" i="3"/>
  <c r="J100" i="3"/>
  <c r="U100" i="3"/>
  <c r="V100" i="3"/>
  <c r="E42" i="3"/>
  <c r="Q42" i="3"/>
  <c r="P68" i="3"/>
  <c r="D68" i="3"/>
  <c r="T113" i="3"/>
  <c r="H113" i="3"/>
  <c r="P66" i="3"/>
  <c r="D66" i="3"/>
  <c r="T77" i="3"/>
  <c r="H77" i="3"/>
  <c r="P64" i="3"/>
  <c r="D64" i="3"/>
  <c r="T107" i="3"/>
  <c r="H107" i="3"/>
  <c r="P61" i="3"/>
  <c r="D61" i="3"/>
  <c r="T16" i="3"/>
  <c r="H16" i="3"/>
  <c r="P2" i="3"/>
  <c r="D2" i="3"/>
  <c r="T17" i="3"/>
  <c r="H17" i="3"/>
  <c r="P15" i="3"/>
  <c r="D15" i="3"/>
  <c r="K13" i="3"/>
  <c r="G75" i="3"/>
  <c r="K74" i="3"/>
  <c r="S86" i="3"/>
  <c r="T92" i="3"/>
  <c r="H35" i="3"/>
  <c r="P79" i="3"/>
  <c r="D36" i="3"/>
  <c r="T62" i="3"/>
  <c r="H98" i="3"/>
  <c r="K27" i="3"/>
  <c r="D10" i="3"/>
  <c r="J9" i="3"/>
  <c r="Q117" i="3"/>
  <c r="M87" i="3"/>
  <c r="M17" i="3"/>
  <c r="E65" i="3"/>
  <c r="Q65" i="3"/>
  <c r="F65" i="3"/>
  <c r="G65" i="3"/>
  <c r="S65" i="3"/>
  <c r="U65" i="3"/>
  <c r="K65" i="3"/>
  <c r="M65" i="3"/>
  <c r="N65" i="3"/>
  <c r="E116" i="3"/>
  <c r="Q116" i="3"/>
  <c r="F116" i="3"/>
  <c r="G116" i="3"/>
  <c r="S116" i="3"/>
  <c r="H116" i="3"/>
  <c r="T116" i="3"/>
  <c r="U116" i="3"/>
  <c r="J116" i="3"/>
  <c r="K116" i="3"/>
  <c r="M116" i="3"/>
  <c r="N116" i="3"/>
  <c r="E85" i="3"/>
  <c r="Q85" i="3"/>
  <c r="F85" i="3"/>
  <c r="G85" i="3"/>
  <c r="S85" i="3"/>
  <c r="H85" i="3"/>
  <c r="T85" i="3"/>
  <c r="U85" i="3"/>
  <c r="J85" i="3"/>
  <c r="V85" i="3"/>
  <c r="K85" i="3"/>
  <c r="M85" i="3"/>
  <c r="N85" i="3"/>
  <c r="D40" i="3"/>
  <c r="P40" i="3"/>
  <c r="E40" i="3"/>
  <c r="Q40" i="3"/>
  <c r="K40" i="3"/>
  <c r="J40" i="3"/>
  <c r="M40" i="3"/>
  <c r="N40" i="3"/>
  <c r="O40" i="3"/>
  <c r="S40" i="3"/>
  <c r="C40" i="3"/>
  <c r="T40" i="3"/>
  <c r="F40" i="3"/>
  <c r="U40" i="3"/>
  <c r="V40" i="3"/>
  <c r="G40" i="3"/>
  <c r="G115" i="3"/>
  <c r="S115" i="3"/>
  <c r="H115" i="3"/>
  <c r="T115" i="3"/>
  <c r="U115" i="3"/>
  <c r="J115" i="3"/>
  <c r="V115" i="3"/>
  <c r="K115" i="3"/>
  <c r="M115" i="3"/>
  <c r="N115" i="3"/>
  <c r="C115" i="3"/>
  <c r="O115" i="3"/>
  <c r="D115" i="3"/>
  <c r="P115" i="3"/>
  <c r="E115" i="3"/>
  <c r="F115" i="3"/>
  <c r="Q115" i="3"/>
  <c r="K46" i="3"/>
  <c r="M46" i="3"/>
  <c r="N46" i="3"/>
  <c r="C46" i="3"/>
  <c r="O46" i="3"/>
  <c r="F46" i="3"/>
  <c r="G46" i="3"/>
  <c r="S46" i="3"/>
  <c r="H46" i="3"/>
  <c r="T46" i="3"/>
  <c r="D46" i="3"/>
  <c r="E46" i="3"/>
  <c r="J46" i="3"/>
  <c r="P46" i="3"/>
  <c r="Q46" i="3"/>
  <c r="U46" i="3"/>
  <c r="V46" i="3"/>
  <c r="E89" i="3"/>
  <c r="Q89" i="3"/>
  <c r="G89" i="3"/>
  <c r="S89" i="3"/>
  <c r="H89" i="3"/>
  <c r="T89" i="3"/>
  <c r="U89" i="3"/>
  <c r="J89" i="3"/>
  <c r="V89" i="3"/>
  <c r="K89" i="3"/>
  <c r="M89" i="3"/>
  <c r="O89" i="3"/>
  <c r="P89" i="3"/>
  <c r="C89" i="3"/>
  <c r="D89" i="3"/>
  <c r="E34" i="3"/>
  <c r="Q34" i="3"/>
  <c r="F34" i="3"/>
  <c r="G34" i="3"/>
  <c r="S34" i="3"/>
  <c r="H34" i="3"/>
  <c r="T34" i="3"/>
  <c r="U34" i="3"/>
  <c r="J34" i="3"/>
  <c r="V34" i="3"/>
  <c r="K34" i="3"/>
  <c r="M34" i="3"/>
  <c r="N34" i="3"/>
  <c r="C29" i="3"/>
  <c r="O29" i="3"/>
  <c r="D29" i="3"/>
  <c r="P29" i="3"/>
  <c r="E29" i="3"/>
  <c r="Q29" i="3"/>
  <c r="F29" i="3"/>
  <c r="G29" i="3"/>
  <c r="S29" i="3"/>
  <c r="H29" i="3"/>
  <c r="T29" i="3"/>
  <c r="U29" i="3"/>
  <c r="J29" i="3"/>
  <c r="V29" i="3"/>
  <c r="K29" i="3"/>
  <c r="M29" i="3"/>
  <c r="N29" i="3"/>
  <c r="F42" i="3"/>
  <c r="O68" i="3"/>
  <c r="C68" i="3"/>
  <c r="K108" i="3"/>
  <c r="S113" i="3"/>
  <c r="G113" i="3"/>
  <c r="O66" i="3"/>
  <c r="C66" i="3"/>
  <c r="K112" i="3"/>
  <c r="S77" i="3"/>
  <c r="G77" i="3"/>
  <c r="O64" i="3"/>
  <c r="C64" i="3"/>
  <c r="K76" i="3"/>
  <c r="S107" i="3"/>
  <c r="G107" i="3"/>
  <c r="O61" i="3"/>
  <c r="C61" i="3"/>
  <c r="K63" i="3"/>
  <c r="S16" i="3"/>
  <c r="G16" i="3"/>
  <c r="O2" i="3"/>
  <c r="C2" i="3"/>
  <c r="K110" i="3"/>
  <c r="S17" i="3"/>
  <c r="G17" i="3"/>
  <c r="O15" i="3"/>
  <c r="C15" i="3"/>
  <c r="H13" i="3"/>
  <c r="V14" i="3"/>
  <c r="J65" i="3"/>
  <c r="N86" i="3"/>
  <c r="S92" i="3"/>
  <c r="G35" i="3"/>
  <c r="O79" i="3"/>
  <c r="C36" i="3"/>
  <c r="K51" i="3"/>
  <c r="S62" i="3"/>
  <c r="G98" i="3"/>
  <c r="V21" i="3"/>
  <c r="U117" i="3"/>
  <c r="G117" i="3"/>
  <c r="T117" i="3"/>
  <c r="J117" i="3"/>
  <c r="K117" i="3"/>
  <c r="M117" i="3"/>
  <c r="N117" i="3"/>
  <c r="O117" i="3"/>
  <c r="C117" i="3"/>
  <c r="P117" i="3"/>
  <c r="S117" i="3"/>
  <c r="V117" i="3"/>
  <c r="D117" i="3"/>
  <c r="E117" i="3"/>
  <c r="F117" i="3"/>
  <c r="U93" i="3"/>
  <c r="K93" i="3"/>
  <c r="M93" i="3"/>
  <c r="N93" i="3"/>
  <c r="O93" i="3"/>
  <c r="C93" i="3"/>
  <c r="P93" i="3"/>
  <c r="D93" i="3"/>
  <c r="Q93" i="3"/>
  <c r="E93" i="3"/>
  <c r="F93" i="3"/>
  <c r="S93" i="3"/>
  <c r="G93" i="3"/>
  <c r="H93" i="3"/>
  <c r="J93" i="3"/>
  <c r="T93" i="3"/>
  <c r="V93" i="3"/>
  <c r="H14" i="3"/>
  <c r="M32" i="3"/>
  <c r="D32" i="3"/>
  <c r="Q32" i="3"/>
  <c r="F32" i="3"/>
  <c r="S32" i="3"/>
  <c r="G32" i="3"/>
  <c r="T32" i="3"/>
  <c r="H32" i="3"/>
  <c r="U32" i="3"/>
  <c r="V32" i="3"/>
  <c r="J32" i="3"/>
  <c r="K32" i="3"/>
  <c r="O32" i="3"/>
  <c r="P32" i="3"/>
  <c r="C32" i="3"/>
  <c r="M91" i="3"/>
  <c r="N91" i="3"/>
  <c r="C91" i="3"/>
  <c r="O91" i="3"/>
  <c r="D91" i="3"/>
  <c r="P91" i="3"/>
  <c r="E91" i="3"/>
  <c r="Q91" i="3"/>
  <c r="F91" i="3"/>
  <c r="G91" i="3"/>
  <c r="S91" i="3"/>
  <c r="H91" i="3"/>
  <c r="T91" i="3"/>
  <c r="U91" i="3"/>
  <c r="J91" i="3"/>
  <c r="V91" i="3"/>
  <c r="E27" i="3"/>
  <c r="Q27" i="3"/>
  <c r="G27" i="3"/>
  <c r="S27" i="3"/>
  <c r="H27" i="3"/>
  <c r="J27" i="3"/>
  <c r="V27" i="3"/>
  <c r="M27" i="3"/>
  <c r="N27" i="3"/>
  <c r="O27" i="3"/>
  <c r="P27" i="3"/>
  <c r="T27" i="3"/>
  <c r="U27" i="3"/>
  <c r="C27" i="3"/>
  <c r="D27" i="3"/>
  <c r="F27" i="3"/>
  <c r="U49" i="3"/>
  <c r="K49" i="3"/>
  <c r="N49" i="3"/>
  <c r="E49" i="3"/>
  <c r="Q49" i="3"/>
  <c r="J49" i="3"/>
  <c r="M49" i="3"/>
  <c r="O49" i="3"/>
  <c r="P49" i="3"/>
  <c r="S49" i="3"/>
  <c r="T49" i="3"/>
  <c r="C49" i="3"/>
  <c r="V49" i="3"/>
  <c r="D49" i="3"/>
  <c r="F49" i="3"/>
  <c r="E111" i="3"/>
  <c r="Q111" i="3"/>
  <c r="V111" i="3"/>
  <c r="J111" i="3"/>
  <c r="K111" i="3"/>
  <c r="M111" i="3"/>
  <c r="N111" i="3"/>
  <c r="O111" i="3"/>
  <c r="C111" i="3"/>
  <c r="P111" i="3"/>
  <c r="D111" i="3"/>
  <c r="F111" i="3"/>
  <c r="G111" i="3"/>
  <c r="H111" i="3"/>
  <c r="S111" i="3"/>
  <c r="T111" i="3"/>
  <c r="U111" i="3"/>
  <c r="M74" i="3"/>
  <c r="N74" i="3"/>
  <c r="C74" i="3"/>
  <c r="O74" i="3"/>
  <c r="E74" i="3"/>
  <c r="Q74" i="3"/>
  <c r="G74" i="3"/>
  <c r="S74" i="3"/>
  <c r="H74" i="3"/>
  <c r="T74" i="3"/>
  <c r="U74" i="3"/>
  <c r="J74" i="3"/>
  <c r="V74" i="3"/>
  <c r="K53" i="3"/>
  <c r="M53" i="3"/>
  <c r="N53" i="3"/>
  <c r="C53" i="3"/>
  <c r="O53" i="3"/>
  <c r="D53" i="3"/>
  <c r="P53" i="3"/>
  <c r="E53" i="3"/>
  <c r="Q53" i="3"/>
  <c r="F53" i="3"/>
  <c r="G53" i="3"/>
  <c r="S53" i="3"/>
  <c r="H53" i="3"/>
  <c r="T53" i="3"/>
  <c r="J53" i="3"/>
  <c r="U53" i="3"/>
  <c r="V53" i="3"/>
  <c r="M90" i="3"/>
  <c r="G90" i="3"/>
  <c r="S90" i="3"/>
  <c r="C90" i="3"/>
  <c r="D90" i="3"/>
  <c r="T90" i="3"/>
  <c r="E90" i="3"/>
  <c r="U90" i="3"/>
  <c r="F90" i="3"/>
  <c r="V90" i="3"/>
  <c r="H90" i="3"/>
  <c r="J90" i="3"/>
  <c r="K90" i="3"/>
  <c r="N90" i="3"/>
  <c r="O90" i="3"/>
  <c r="P90" i="3"/>
  <c r="Q90" i="3"/>
  <c r="D25" i="3"/>
  <c r="P25" i="3"/>
  <c r="E25" i="3"/>
  <c r="Q25" i="3"/>
  <c r="K25" i="3"/>
  <c r="F25" i="3"/>
  <c r="U25" i="3"/>
  <c r="G25" i="3"/>
  <c r="V25" i="3"/>
  <c r="H25" i="3"/>
  <c r="J25" i="3"/>
  <c r="M25" i="3"/>
  <c r="N25" i="3"/>
  <c r="O25" i="3"/>
  <c r="C25" i="3"/>
  <c r="S25" i="3"/>
  <c r="T25" i="3"/>
  <c r="G42" i="3"/>
  <c r="S42" i="3"/>
  <c r="N68" i="3"/>
  <c r="V108" i="3"/>
  <c r="J108" i="3"/>
  <c r="F113" i="3"/>
  <c r="N66" i="3"/>
  <c r="V112" i="3"/>
  <c r="J112" i="3"/>
  <c r="F77" i="3"/>
  <c r="N64" i="3"/>
  <c r="V76" i="3"/>
  <c r="J76" i="3"/>
  <c r="F107" i="3"/>
  <c r="N61" i="3"/>
  <c r="V63" i="3"/>
  <c r="J63" i="3"/>
  <c r="F16" i="3"/>
  <c r="N2" i="3"/>
  <c r="V110" i="3"/>
  <c r="J110" i="3"/>
  <c r="F17" i="3"/>
  <c r="N15" i="3"/>
  <c r="U13" i="3"/>
  <c r="F13" i="3"/>
  <c r="T14" i="3"/>
  <c r="D74" i="3"/>
  <c r="H65" i="3"/>
  <c r="H92" i="3"/>
  <c r="P85" i="3"/>
  <c r="D79" i="3"/>
  <c r="T23" i="3"/>
  <c r="H62" i="3"/>
  <c r="P7" i="3"/>
  <c r="T37" i="3"/>
  <c r="N32" i="3"/>
  <c r="G45" i="3"/>
  <c r="M47" i="3"/>
  <c r="C47" i="3"/>
  <c r="O47" i="3"/>
  <c r="D47" i="3"/>
  <c r="P47" i="3"/>
  <c r="F47" i="3"/>
  <c r="U47" i="3"/>
  <c r="K47" i="3"/>
  <c r="N47" i="3"/>
  <c r="Q47" i="3"/>
  <c r="S47" i="3"/>
  <c r="T47" i="3"/>
  <c r="V47" i="3"/>
  <c r="E47" i="3"/>
  <c r="G47" i="3"/>
  <c r="D14" i="3"/>
  <c r="E18" i="3"/>
  <c r="Q18" i="3"/>
  <c r="F18" i="3"/>
  <c r="G18" i="3"/>
  <c r="S18" i="3"/>
  <c r="H18" i="3"/>
  <c r="T18" i="3"/>
  <c r="U18" i="3"/>
  <c r="J18" i="3"/>
  <c r="V18" i="3"/>
  <c r="K18" i="3"/>
  <c r="M18" i="3"/>
  <c r="N18" i="3"/>
  <c r="U120" i="3"/>
  <c r="D120" i="3"/>
  <c r="Q120" i="3"/>
  <c r="E120" i="3"/>
  <c r="F120" i="3"/>
  <c r="S120" i="3"/>
  <c r="G120" i="3"/>
  <c r="T120" i="3"/>
  <c r="H120" i="3"/>
  <c r="V120" i="3"/>
  <c r="J120" i="3"/>
  <c r="K120" i="3"/>
  <c r="M120" i="3"/>
  <c r="C120" i="3"/>
  <c r="N120" i="3"/>
  <c r="O120" i="3"/>
  <c r="P120" i="3"/>
  <c r="E103" i="3"/>
  <c r="Q103" i="3"/>
  <c r="N103" i="3"/>
  <c r="C103" i="3"/>
  <c r="P103" i="3"/>
  <c r="D103" i="3"/>
  <c r="F103" i="3"/>
  <c r="S103" i="3"/>
  <c r="G103" i="3"/>
  <c r="T103" i="3"/>
  <c r="H103" i="3"/>
  <c r="U103" i="3"/>
  <c r="V103" i="3"/>
  <c r="J103" i="3"/>
  <c r="K103" i="3"/>
  <c r="M103" i="3"/>
  <c r="O103" i="3"/>
  <c r="H102" i="3"/>
  <c r="T102" i="3"/>
  <c r="U102" i="3"/>
  <c r="C102" i="3"/>
  <c r="O102" i="3"/>
  <c r="K102" i="3"/>
  <c r="M102" i="3"/>
  <c r="N102" i="3"/>
  <c r="P102" i="3"/>
  <c r="Q102" i="3"/>
  <c r="D102" i="3"/>
  <c r="S102" i="3"/>
  <c r="E102" i="3"/>
  <c r="V102" i="3"/>
  <c r="F102" i="3"/>
  <c r="G102" i="3"/>
  <c r="J102" i="3"/>
  <c r="E44" i="3"/>
  <c r="Q44" i="3"/>
  <c r="N44" i="3"/>
  <c r="O44" i="3"/>
  <c r="C44" i="3"/>
  <c r="P44" i="3"/>
  <c r="D44" i="3"/>
  <c r="F44" i="3"/>
  <c r="S44" i="3"/>
  <c r="G44" i="3"/>
  <c r="T44" i="3"/>
  <c r="H44" i="3"/>
  <c r="U44" i="3"/>
  <c r="J44" i="3"/>
  <c r="K44" i="3"/>
  <c r="M44" i="3"/>
  <c r="V44" i="3"/>
  <c r="D87" i="3"/>
  <c r="P87" i="3"/>
  <c r="E87" i="3"/>
  <c r="Q87" i="3"/>
  <c r="K87" i="3"/>
  <c r="N87" i="3"/>
  <c r="O87" i="3"/>
  <c r="S87" i="3"/>
  <c r="C87" i="3"/>
  <c r="T87" i="3"/>
  <c r="F87" i="3"/>
  <c r="U87" i="3"/>
  <c r="G87" i="3"/>
  <c r="V87" i="3"/>
  <c r="H87" i="3"/>
  <c r="J87" i="3"/>
  <c r="E43" i="3"/>
  <c r="Q43" i="3"/>
  <c r="D43" i="3"/>
  <c r="G43" i="3"/>
  <c r="T43" i="3"/>
  <c r="H43" i="3"/>
  <c r="U43" i="3"/>
  <c r="V43" i="3"/>
  <c r="J43" i="3"/>
  <c r="K43" i="3"/>
  <c r="M43" i="3"/>
  <c r="O43" i="3"/>
  <c r="P43" i="3"/>
  <c r="S43" i="3"/>
  <c r="C43" i="3"/>
  <c r="C26" i="3"/>
  <c r="O26" i="3"/>
  <c r="D26" i="3"/>
  <c r="P26" i="3"/>
  <c r="E26" i="3"/>
  <c r="Q26" i="3"/>
  <c r="F26" i="3"/>
  <c r="G26" i="3"/>
  <c r="S26" i="3"/>
  <c r="H26" i="3"/>
  <c r="T26" i="3"/>
  <c r="U26" i="3"/>
  <c r="J26" i="3"/>
  <c r="V26" i="3"/>
  <c r="K26" i="3"/>
  <c r="M26" i="3"/>
  <c r="N26" i="3"/>
  <c r="H42" i="3"/>
  <c r="T42" i="3"/>
  <c r="M68" i="3"/>
  <c r="U108" i="3"/>
  <c r="Q113" i="3"/>
  <c r="E113" i="3"/>
  <c r="M66" i="3"/>
  <c r="U112" i="3"/>
  <c r="Q77" i="3"/>
  <c r="E77" i="3"/>
  <c r="M64" i="3"/>
  <c r="U76" i="3"/>
  <c r="Q107" i="3"/>
  <c r="E107" i="3"/>
  <c r="M61" i="3"/>
  <c r="U63" i="3"/>
  <c r="Q16" i="3"/>
  <c r="E16" i="3"/>
  <c r="M2" i="3"/>
  <c r="U110" i="3"/>
  <c r="Q17" i="3"/>
  <c r="E17" i="3"/>
  <c r="M15" i="3"/>
  <c r="T13" i="3"/>
  <c r="D13" i="3"/>
  <c r="P14" i="3"/>
  <c r="T73" i="3"/>
  <c r="D65" i="3"/>
  <c r="H86" i="3"/>
  <c r="G92" i="3"/>
  <c r="O85" i="3"/>
  <c r="C79" i="3"/>
  <c r="K50" i="3"/>
  <c r="S23" i="3"/>
  <c r="G62" i="3"/>
  <c r="O7" i="3"/>
  <c r="H47" i="3"/>
  <c r="S37" i="3"/>
  <c r="E32" i="3"/>
  <c r="F45" i="3"/>
  <c r="H40" i="3"/>
  <c r="E12" i="3"/>
  <c r="Q12" i="3"/>
  <c r="G12" i="3"/>
  <c r="T12" i="3"/>
  <c r="V12" i="3"/>
  <c r="J12" i="3"/>
  <c r="K12" i="3"/>
  <c r="M12" i="3"/>
  <c r="N12" i="3"/>
  <c r="O12" i="3"/>
  <c r="S12" i="3"/>
  <c r="U12" i="3"/>
  <c r="C12" i="3"/>
  <c r="D12" i="3"/>
  <c r="F12" i="3"/>
  <c r="N17" i="3"/>
  <c r="G39" i="3"/>
  <c r="S39" i="3"/>
  <c r="H39" i="3"/>
  <c r="T39" i="3"/>
  <c r="U39" i="3"/>
  <c r="J39" i="3"/>
  <c r="V39" i="3"/>
  <c r="K39" i="3"/>
  <c r="N39" i="3"/>
  <c r="C39" i="3"/>
  <c r="O39" i="3"/>
  <c r="D39" i="3"/>
  <c r="P39" i="3"/>
  <c r="E39" i="3"/>
  <c r="F39" i="3"/>
  <c r="M39" i="3"/>
  <c r="Q39" i="3"/>
  <c r="E110" i="3"/>
  <c r="C72" i="3"/>
  <c r="U119" i="3"/>
  <c r="K119" i="3"/>
  <c r="M119" i="3"/>
  <c r="N119" i="3"/>
  <c r="C119" i="3"/>
  <c r="O119" i="3"/>
  <c r="D119" i="3"/>
  <c r="P119" i="3"/>
  <c r="E119" i="3"/>
  <c r="Q119" i="3"/>
  <c r="G119" i="3"/>
  <c r="H119" i="3"/>
  <c r="J119" i="3"/>
  <c r="S119" i="3"/>
  <c r="T119" i="3"/>
  <c r="V119" i="3"/>
  <c r="M71" i="3"/>
  <c r="N71" i="3"/>
  <c r="C71" i="3"/>
  <c r="O71" i="3"/>
  <c r="D71" i="3"/>
  <c r="P71" i="3"/>
  <c r="E71" i="3"/>
  <c r="Q71" i="3"/>
  <c r="F71" i="3"/>
  <c r="G71" i="3"/>
  <c r="S71" i="3"/>
  <c r="H71" i="3"/>
  <c r="T71" i="3"/>
  <c r="U71" i="3"/>
  <c r="J71" i="3"/>
  <c r="V71" i="3"/>
  <c r="M70" i="3"/>
  <c r="N70" i="3"/>
  <c r="C70" i="3"/>
  <c r="O70" i="3"/>
  <c r="D70" i="3"/>
  <c r="P70" i="3"/>
  <c r="E70" i="3"/>
  <c r="Q70" i="3"/>
  <c r="F70" i="3"/>
  <c r="G70" i="3"/>
  <c r="S70" i="3"/>
  <c r="H70" i="3"/>
  <c r="T70" i="3"/>
  <c r="U70" i="3"/>
  <c r="J70" i="3"/>
  <c r="V70" i="3"/>
  <c r="E31" i="3"/>
  <c r="Q31" i="3"/>
  <c r="G31" i="3"/>
  <c r="S31" i="3"/>
  <c r="H31" i="3"/>
  <c r="T31" i="3"/>
  <c r="J31" i="3"/>
  <c r="V31" i="3"/>
  <c r="M31" i="3"/>
  <c r="K31" i="3"/>
  <c r="N31" i="3"/>
  <c r="O31" i="3"/>
  <c r="P31" i="3"/>
  <c r="U31" i="3"/>
  <c r="C31" i="3"/>
  <c r="D31" i="3"/>
  <c r="M20" i="3"/>
  <c r="C20" i="3"/>
  <c r="P20" i="3"/>
  <c r="D20" i="3"/>
  <c r="Q20" i="3"/>
  <c r="E20" i="3"/>
  <c r="F20" i="3"/>
  <c r="S20" i="3"/>
  <c r="G20" i="3"/>
  <c r="T20" i="3"/>
  <c r="H20" i="3"/>
  <c r="U20" i="3"/>
  <c r="V20" i="3"/>
  <c r="J20" i="3"/>
  <c r="K20" i="3"/>
  <c r="K82" i="3"/>
  <c r="M82" i="3"/>
  <c r="N82" i="3"/>
  <c r="C82" i="3"/>
  <c r="O82" i="3"/>
  <c r="D82" i="3"/>
  <c r="P82" i="3"/>
  <c r="E82" i="3"/>
  <c r="Q82" i="3"/>
  <c r="F82" i="3"/>
  <c r="G82" i="3"/>
  <c r="S82" i="3"/>
  <c r="H82" i="3"/>
  <c r="T82" i="3"/>
  <c r="J82" i="3"/>
  <c r="U82" i="3"/>
  <c r="V82" i="3"/>
  <c r="M41" i="3"/>
  <c r="G41" i="3"/>
  <c r="S41" i="3"/>
  <c r="O41" i="3"/>
  <c r="P41" i="3"/>
  <c r="Q41" i="3"/>
  <c r="C41" i="3"/>
  <c r="D41" i="3"/>
  <c r="T41" i="3"/>
  <c r="E41" i="3"/>
  <c r="U41" i="3"/>
  <c r="F41" i="3"/>
  <c r="V41" i="3"/>
  <c r="H41" i="3"/>
  <c r="J41" i="3"/>
  <c r="K41" i="3"/>
  <c r="N41" i="3"/>
  <c r="G83" i="3"/>
  <c r="S83" i="3"/>
  <c r="H83" i="3"/>
  <c r="T83" i="3"/>
  <c r="U83" i="3"/>
  <c r="J83" i="3"/>
  <c r="V83" i="3"/>
  <c r="K83" i="3"/>
  <c r="M83" i="3"/>
  <c r="N83" i="3"/>
  <c r="C83" i="3"/>
  <c r="O83" i="3"/>
  <c r="D83" i="3"/>
  <c r="P83" i="3"/>
  <c r="E83" i="3"/>
  <c r="F83" i="3"/>
  <c r="Q83" i="3"/>
  <c r="U11" i="3"/>
  <c r="M11" i="3"/>
  <c r="O11" i="3"/>
  <c r="C11" i="3"/>
  <c r="P11" i="3"/>
  <c r="D11" i="3"/>
  <c r="Q11" i="3"/>
  <c r="E11" i="3"/>
  <c r="F11" i="3"/>
  <c r="S11" i="3"/>
  <c r="G11" i="3"/>
  <c r="T11" i="3"/>
  <c r="H11" i="3"/>
  <c r="V11" i="3"/>
  <c r="J11" i="3"/>
  <c r="K11" i="3"/>
  <c r="N11" i="3"/>
  <c r="U42" i="3"/>
  <c r="T108" i="3"/>
  <c r="H108" i="3"/>
  <c r="P113" i="3"/>
  <c r="D113" i="3"/>
  <c r="T112" i="3"/>
  <c r="H112" i="3"/>
  <c r="P77" i="3"/>
  <c r="D77" i="3"/>
  <c r="T76" i="3"/>
  <c r="H76" i="3"/>
  <c r="P107" i="3"/>
  <c r="D107" i="3"/>
  <c r="T63" i="3"/>
  <c r="H63" i="3"/>
  <c r="P16" i="3"/>
  <c r="D16" i="3"/>
  <c r="T110" i="3"/>
  <c r="H110" i="3"/>
  <c r="P17" i="3"/>
  <c r="D17" i="3"/>
  <c r="S13" i="3"/>
  <c r="C13" i="3"/>
  <c r="O14" i="3"/>
  <c r="S73" i="3"/>
  <c r="C65" i="3"/>
  <c r="G86" i="3"/>
  <c r="P18" i="3"/>
  <c r="D85" i="3"/>
  <c r="H23" i="3"/>
  <c r="D7" i="3"/>
  <c r="H49" i="3"/>
  <c r="N89" i="3"/>
  <c r="N43" i="3"/>
  <c r="O20" i="3"/>
  <c r="E99" i="3"/>
  <c r="F110" i="3"/>
  <c r="E72" i="3"/>
  <c r="Q72" i="3"/>
  <c r="F72" i="3"/>
  <c r="G72" i="3"/>
  <c r="S72" i="3"/>
  <c r="H72" i="3"/>
  <c r="T72" i="3"/>
  <c r="U72" i="3"/>
  <c r="J72" i="3"/>
  <c r="V72" i="3"/>
  <c r="K72" i="3"/>
  <c r="M72" i="3"/>
  <c r="N72" i="3"/>
  <c r="U24" i="3"/>
  <c r="K24" i="3"/>
  <c r="M24" i="3"/>
  <c r="N24" i="3"/>
  <c r="C24" i="3"/>
  <c r="O24" i="3"/>
  <c r="D24" i="3"/>
  <c r="P24" i="3"/>
  <c r="E24" i="3"/>
  <c r="Q24" i="3"/>
  <c r="S24" i="3"/>
  <c r="T24" i="3"/>
  <c r="V24" i="3"/>
  <c r="F24" i="3"/>
  <c r="G24" i="3"/>
  <c r="H24" i="3"/>
  <c r="M67" i="3"/>
  <c r="N67" i="3"/>
  <c r="C67" i="3"/>
  <c r="O67" i="3"/>
  <c r="E67" i="3"/>
  <c r="Q67" i="3"/>
  <c r="G67" i="3"/>
  <c r="S67" i="3"/>
  <c r="H67" i="3"/>
  <c r="T67" i="3"/>
  <c r="U67" i="3"/>
  <c r="J67" i="3"/>
  <c r="V67" i="3"/>
  <c r="M97" i="3"/>
  <c r="N97" i="3"/>
  <c r="C97" i="3"/>
  <c r="O97" i="3"/>
  <c r="D97" i="3"/>
  <c r="P97" i="3"/>
  <c r="E97" i="3"/>
  <c r="Q97" i="3"/>
  <c r="F97" i="3"/>
  <c r="G97" i="3"/>
  <c r="S97" i="3"/>
  <c r="H97" i="3"/>
  <c r="T97" i="3"/>
  <c r="U97" i="3"/>
  <c r="J97" i="3"/>
  <c r="V97" i="3"/>
  <c r="U6" i="3"/>
  <c r="J6" i="3"/>
  <c r="V6" i="3"/>
  <c r="K6" i="3"/>
  <c r="M6" i="3"/>
  <c r="N6" i="3"/>
  <c r="C6" i="3"/>
  <c r="O6" i="3"/>
  <c r="D6" i="3"/>
  <c r="P6" i="3"/>
  <c r="E6" i="3"/>
  <c r="Q6" i="3"/>
  <c r="F6" i="3"/>
  <c r="U88" i="3"/>
  <c r="J88" i="3"/>
  <c r="V88" i="3"/>
  <c r="K88" i="3"/>
  <c r="M88" i="3"/>
  <c r="N88" i="3"/>
  <c r="C88" i="3"/>
  <c r="O88" i="3"/>
  <c r="D88" i="3"/>
  <c r="P88" i="3"/>
  <c r="E88" i="3"/>
  <c r="Q88" i="3"/>
  <c r="F88" i="3"/>
  <c r="C101" i="3"/>
  <c r="O101" i="3"/>
  <c r="D101" i="3"/>
  <c r="P101" i="3"/>
  <c r="E101" i="3"/>
  <c r="Q101" i="3"/>
  <c r="F101" i="3"/>
  <c r="G101" i="3"/>
  <c r="S101" i="3"/>
  <c r="H101" i="3"/>
  <c r="T101" i="3"/>
  <c r="U101" i="3"/>
  <c r="J101" i="3"/>
  <c r="V101" i="3"/>
  <c r="K101" i="3"/>
  <c r="M101" i="3"/>
  <c r="N101" i="3"/>
  <c r="E10" i="3"/>
  <c r="Q10" i="3"/>
  <c r="G10" i="3"/>
  <c r="S10" i="3"/>
  <c r="H10" i="3"/>
  <c r="T10" i="3"/>
  <c r="J10" i="3"/>
  <c r="V10" i="3"/>
  <c r="M10" i="3"/>
  <c r="F10" i="3"/>
  <c r="K10" i="3"/>
  <c r="N10" i="3"/>
  <c r="O10" i="3"/>
  <c r="P10" i="3"/>
  <c r="U10" i="3"/>
  <c r="U104" i="3"/>
  <c r="J104" i="3"/>
  <c r="V104" i="3"/>
  <c r="K104" i="3"/>
  <c r="M104" i="3"/>
  <c r="N104" i="3"/>
  <c r="C104" i="3"/>
  <c r="O104" i="3"/>
  <c r="D104" i="3"/>
  <c r="P104" i="3"/>
  <c r="E104" i="3"/>
  <c r="Q104" i="3"/>
  <c r="F104" i="3"/>
  <c r="H59" i="3"/>
  <c r="T59" i="3"/>
  <c r="U59" i="3"/>
  <c r="C59" i="3"/>
  <c r="O59" i="3"/>
  <c r="Q59" i="3"/>
  <c r="D59" i="3"/>
  <c r="S59" i="3"/>
  <c r="E59" i="3"/>
  <c r="V59" i="3"/>
  <c r="F59" i="3"/>
  <c r="G59" i="3"/>
  <c r="J59" i="3"/>
  <c r="K59" i="3"/>
  <c r="M59" i="3"/>
  <c r="N59" i="3"/>
  <c r="P59" i="3"/>
  <c r="M5" i="3"/>
  <c r="C5" i="3"/>
  <c r="O5" i="3"/>
  <c r="D5" i="3"/>
  <c r="P5" i="3"/>
  <c r="E5" i="3"/>
  <c r="Q5" i="3"/>
  <c r="F5" i="3"/>
  <c r="G5" i="3"/>
  <c r="S5" i="3"/>
  <c r="H5" i="3"/>
  <c r="T5" i="3"/>
  <c r="U5" i="3"/>
  <c r="J5" i="3"/>
  <c r="K5" i="3"/>
  <c r="N5" i="3"/>
  <c r="V5" i="3"/>
  <c r="J42" i="3"/>
  <c r="S108" i="3"/>
  <c r="O113" i="3"/>
  <c r="S112" i="3"/>
  <c r="O77" i="3"/>
  <c r="S76" i="3"/>
  <c r="O107" i="3"/>
  <c r="S63" i="3"/>
  <c r="O16" i="3"/>
  <c r="S110" i="3"/>
  <c r="O17" i="3"/>
  <c r="V75" i="3"/>
  <c r="J14" i="3"/>
  <c r="N73" i="3"/>
  <c r="V116" i="3"/>
  <c r="O18" i="3"/>
  <c r="C85" i="3"/>
  <c r="K114" i="3"/>
  <c r="S104" i="3"/>
  <c r="G23" i="3"/>
  <c r="O72" i="3"/>
  <c r="C7" i="3"/>
  <c r="G49" i="3"/>
  <c r="F89" i="3"/>
  <c r="F43" i="3"/>
  <c r="N20" i="3"/>
  <c r="D99" i="3"/>
  <c r="AS310" i="2"/>
  <c r="AR310" i="2"/>
  <c r="AS72" i="2"/>
  <c r="AR72" i="2"/>
  <c r="AS70" i="2"/>
  <c r="AS518" i="2"/>
  <c r="AR518" i="2"/>
  <c r="AS76" i="2"/>
  <c r="AS574" i="2"/>
  <c r="AR574" i="2"/>
  <c r="AS497" i="2"/>
  <c r="AS591" i="2"/>
  <c r="AS481" i="2"/>
  <c r="AS314" i="2"/>
  <c r="AS614" i="2"/>
  <c r="AS96" i="2"/>
  <c r="AS290" i="2"/>
  <c r="AT261" i="2"/>
  <c r="AT562" i="2"/>
  <c r="AT655" i="2"/>
  <c r="AT134" i="2"/>
  <c r="AT348" i="2"/>
  <c r="AT465" i="2"/>
  <c r="AT108" i="2"/>
  <c r="AT269" i="2"/>
  <c r="AT695" i="2"/>
  <c r="AT513" i="2"/>
  <c r="AT630" i="2"/>
  <c r="AT652" i="2"/>
  <c r="AT370" i="2"/>
  <c r="AT259" i="2"/>
  <c r="AT450" i="2"/>
  <c r="AT461" i="2"/>
  <c r="AT38" i="2"/>
  <c r="AT263" i="2"/>
  <c r="AT49" i="2"/>
  <c r="AT250" i="2"/>
  <c r="AT185" i="2"/>
  <c r="AT123" i="2"/>
  <c r="AT114" i="2"/>
  <c r="AT279" i="2"/>
  <c r="AT455" i="2"/>
  <c r="AT648" i="2"/>
  <c r="AR393" i="2"/>
  <c r="AR95" i="2"/>
  <c r="AS234" i="2"/>
  <c r="AR234" i="2"/>
  <c r="AS386" i="2"/>
  <c r="AR386" i="2"/>
  <c r="AS48" i="2"/>
  <c r="AS318" i="2"/>
  <c r="AS489" i="2"/>
  <c r="AS428" i="2"/>
  <c r="AS471" i="2"/>
  <c r="AS224" i="2"/>
  <c r="AS346" i="2"/>
  <c r="AS535" i="2"/>
  <c r="AS34" i="2"/>
  <c r="AS305" i="2"/>
  <c r="AS347" i="2"/>
  <c r="AT700" i="2"/>
  <c r="AS408" i="2"/>
  <c r="AS146" i="2"/>
  <c r="AS197" i="2"/>
  <c r="AS300" i="2"/>
  <c r="AS707" i="2"/>
  <c r="AS418" i="2"/>
  <c r="AS547" i="2"/>
  <c r="AT714" i="2"/>
  <c r="AT633" i="2"/>
  <c r="AT711" i="2"/>
  <c r="AT625" i="2"/>
  <c r="AT75" i="2"/>
  <c r="AT223" i="2"/>
  <c r="AT687" i="2"/>
  <c r="AT253" i="2"/>
  <c r="AT671" i="2"/>
  <c r="AT319" i="2"/>
  <c r="AT501" i="2"/>
  <c r="AT57" i="2"/>
  <c r="AT664" i="2"/>
  <c r="AT93" i="2"/>
  <c r="AT341" i="2"/>
  <c r="AT89" i="2"/>
  <c r="AT590" i="2"/>
  <c r="AT61" i="2"/>
  <c r="AT426" i="2"/>
  <c r="AT690" i="2"/>
  <c r="AT657" i="2"/>
  <c r="AT41" i="2"/>
  <c r="AT208" i="2"/>
  <c r="AT545" i="2"/>
  <c r="AT350" i="2"/>
  <c r="AT274" i="2"/>
  <c r="AT702" i="2"/>
  <c r="AT439" i="2"/>
  <c r="AT47" i="2"/>
  <c r="AT362" i="2"/>
  <c r="AT609" i="2"/>
  <c r="AT119" i="2"/>
  <c r="AT480" i="2"/>
  <c r="AT524" i="2"/>
  <c r="AT248" i="2"/>
  <c r="AS516" i="2"/>
  <c r="AR516" i="2"/>
  <c r="AS358" i="2"/>
  <c r="AR358" i="2"/>
  <c r="AS210" i="2"/>
  <c r="AR210" i="2"/>
  <c r="AS181" i="2"/>
  <c r="AS144" i="2"/>
  <c r="AS60" i="2"/>
  <c r="AS578" i="2"/>
  <c r="AS475" i="2"/>
  <c r="AS697" i="2"/>
  <c r="AS565" i="2"/>
  <c r="AS19" i="2"/>
  <c r="AS307" i="2"/>
  <c r="AR307" i="2"/>
  <c r="AS71" i="2"/>
  <c r="AS542" i="2"/>
  <c r="AS315" i="2"/>
  <c r="AT511" i="2"/>
  <c r="AS483" i="2"/>
  <c r="AS329" i="2"/>
  <c r="AS658" i="2"/>
  <c r="AS500" i="2"/>
  <c r="AR500" i="2"/>
  <c r="AS116" i="2"/>
  <c r="AS607" i="2"/>
  <c r="AS12" i="2"/>
  <c r="AT473" i="2"/>
  <c r="AS667" i="2"/>
  <c r="AS444" i="2"/>
  <c r="AS65" i="2"/>
  <c r="AS218" i="2"/>
  <c r="AS28" i="2"/>
  <c r="AS546" i="2"/>
  <c r="AS446" i="2"/>
  <c r="AS637" i="2"/>
  <c r="AS502" i="2"/>
  <c r="AS360" i="2"/>
  <c r="AS429" i="2"/>
  <c r="AS601" i="2"/>
  <c r="AS517" i="2"/>
  <c r="AS639" i="2"/>
  <c r="AS670" i="2"/>
  <c r="AS705" i="2"/>
  <c r="AS16" i="2"/>
  <c r="AS477" i="2"/>
  <c r="AS174" i="2"/>
  <c r="AS198" i="2"/>
  <c r="AS627" i="2"/>
  <c r="AS159" i="2"/>
  <c r="AS291" i="2"/>
  <c r="AS491" i="2"/>
  <c r="AS434" i="2"/>
  <c r="AS129" i="2"/>
  <c r="AS688" i="2"/>
  <c r="AS649" i="2"/>
  <c r="AT691" i="2"/>
  <c r="AT703" i="2"/>
  <c r="AT220" i="2"/>
  <c r="AS573" i="2"/>
  <c r="AR573" i="2"/>
  <c r="AS357" i="2"/>
  <c r="AS125" i="2"/>
  <c r="AR125" i="2"/>
  <c r="AS237" i="2"/>
  <c r="AS18" i="2"/>
  <c r="AS202" i="2"/>
  <c r="AS424" i="2"/>
  <c r="AS472" i="2"/>
  <c r="AS567" i="2"/>
  <c r="AS679" i="2"/>
  <c r="AS427" i="2"/>
  <c r="AS211" i="2"/>
  <c r="AS351" i="2"/>
  <c r="AS292" i="2"/>
  <c r="AS412" i="2"/>
  <c r="AT299" i="2"/>
  <c r="AS626" i="2"/>
  <c r="AS272" i="2"/>
  <c r="AS539" i="2"/>
  <c r="AS452" i="2"/>
  <c r="AS623" i="2"/>
  <c r="AS544" i="2"/>
  <c r="AS280" i="2"/>
  <c r="AS508" i="2"/>
  <c r="AT603" i="2"/>
  <c r="AS704" i="2"/>
  <c r="AS109" i="2"/>
  <c r="AS283" i="2"/>
  <c r="AS437" i="2"/>
  <c r="AS294" i="2"/>
  <c r="AS289" i="2"/>
  <c r="AS288" i="2"/>
  <c r="AR288" i="2"/>
  <c r="AS51" i="2"/>
  <c r="AS478" i="2"/>
  <c r="AS529" i="2"/>
  <c r="AS158" i="2"/>
  <c r="AS476" i="2"/>
  <c r="AS189" i="2"/>
  <c r="AS525" i="2"/>
  <c r="AS379" i="2"/>
  <c r="AS204" i="2"/>
  <c r="AS710" i="2"/>
  <c r="AS6" i="2"/>
  <c r="AS715" i="2"/>
  <c r="AS683" i="2"/>
  <c r="AS402" i="2"/>
  <c r="AS312" i="2"/>
  <c r="AS527" i="2"/>
  <c r="AS457" i="2"/>
  <c r="AS550" i="2"/>
  <c r="AS642" i="2"/>
  <c r="AS647" i="2"/>
  <c r="AS398" i="2"/>
  <c r="AS577" i="2"/>
  <c r="AS490" i="2"/>
  <c r="AR490" i="2"/>
  <c r="AS184" i="2"/>
  <c r="AR184" i="2"/>
  <c r="AS589" i="2"/>
  <c r="AS214" i="2"/>
  <c r="AR214" i="2"/>
  <c r="AS150" i="2"/>
  <c r="AS651" i="2"/>
  <c r="AS301" i="2"/>
  <c r="AS602" i="2"/>
  <c r="AS35" i="2"/>
  <c r="AS512" i="2"/>
  <c r="AS201" i="2"/>
  <c r="AS495" i="2"/>
  <c r="AS7" i="2"/>
  <c r="AT598" i="2"/>
  <c r="AS709" i="2"/>
  <c r="AS206" i="2"/>
  <c r="AS672" i="2"/>
  <c r="AS161" i="2"/>
  <c r="AS464" i="2"/>
  <c r="AS338" i="2"/>
  <c r="AS86" i="2"/>
  <c r="AS340" i="2"/>
  <c r="AT661" i="2"/>
  <c r="AS646" i="2"/>
  <c r="AS323" i="2"/>
  <c r="AS619" i="2"/>
  <c r="AS103" i="2"/>
  <c r="AS586" i="2"/>
  <c r="AS432" i="2"/>
  <c r="AS168" i="2"/>
  <c r="AS673" i="2"/>
  <c r="AS104" i="2"/>
  <c r="AS226" i="2"/>
  <c r="AS359" i="2"/>
  <c r="AS572" i="2"/>
  <c r="AS54" i="2"/>
  <c r="AS720" i="2"/>
  <c r="AS81" i="2"/>
  <c r="AS97" i="2"/>
  <c r="AS610" i="2"/>
  <c r="AS180" i="2"/>
  <c r="AS549" i="2"/>
  <c r="AS244" i="2"/>
  <c r="AS77" i="2"/>
  <c r="AS4" i="2"/>
  <c r="AS413" i="2"/>
  <c r="AS592" i="2"/>
  <c r="AS229" i="2"/>
  <c r="AS552" i="2"/>
  <c r="AS311" i="2"/>
  <c r="AS173" i="2"/>
  <c r="AS313" i="2"/>
  <c r="AT635" i="2"/>
  <c r="AS382" i="2"/>
  <c r="AR382" i="2"/>
  <c r="AS520" i="2"/>
  <c r="AS56" i="2"/>
  <c r="AS107" i="2"/>
  <c r="AS298" i="2"/>
  <c r="AS663" i="2"/>
  <c r="AS680" i="2"/>
  <c r="AS559" i="2"/>
  <c r="AS585" i="2"/>
  <c r="AS643" i="2"/>
  <c r="AS241" i="2"/>
  <c r="AS467" i="2"/>
  <c r="AS335" i="2"/>
  <c r="AT468" i="2"/>
  <c r="AS631" i="2"/>
  <c r="AS82" i="2"/>
  <c r="AS411" i="2"/>
  <c r="AS137" i="2"/>
  <c r="AS458" i="2"/>
  <c r="AS541" i="2"/>
  <c r="AS342" i="2"/>
  <c r="AT579" i="2"/>
  <c r="AS190" i="2"/>
  <c r="AS148" i="2"/>
  <c r="AS595" i="2"/>
  <c r="AS706" i="2"/>
  <c r="AS675" i="2"/>
  <c r="AS701" i="2"/>
  <c r="AS99" i="2"/>
  <c r="AS209" i="2"/>
  <c r="AS84" i="2"/>
  <c r="AS718" i="2"/>
  <c r="AS563" i="2"/>
  <c r="AS726" i="2"/>
  <c r="AS219" i="2"/>
  <c r="AS240" i="2"/>
  <c r="AS498" i="2"/>
  <c r="AS533" i="2"/>
  <c r="AS487" i="2"/>
  <c r="AS692" i="2"/>
  <c r="AS110" i="2"/>
  <c r="AT328" i="2"/>
  <c r="AT25" i="2"/>
  <c r="AS255" i="2"/>
  <c r="AR255" i="2"/>
  <c r="AS404" i="2"/>
  <c r="AR404" i="2"/>
  <c r="AS674" i="2"/>
  <c r="AR674" i="2"/>
  <c r="AS251" i="2"/>
  <c r="AS463" i="2"/>
  <c r="AS644" i="2"/>
  <c r="AS699" i="2"/>
  <c r="AS447" i="2"/>
  <c r="AS396" i="2"/>
  <c r="AS178" i="2"/>
  <c r="AS143" i="2"/>
  <c r="AR143" i="2"/>
  <c r="AS331" i="2"/>
  <c r="AS537" i="2"/>
  <c r="AT677" i="2"/>
  <c r="AS693" i="2"/>
  <c r="AS361" i="2"/>
  <c r="AS266" i="2"/>
  <c r="AS469" i="2"/>
  <c r="AS557" i="2"/>
  <c r="AS186" i="2"/>
  <c r="AS98" i="2"/>
  <c r="AS302" i="2"/>
  <c r="AT352" i="2"/>
  <c r="AS324" i="2"/>
  <c r="AS615" i="2"/>
  <c r="AS486" i="2"/>
  <c r="AS677" i="2"/>
  <c r="AS598" i="2"/>
  <c r="AS511" i="2"/>
  <c r="AS261" i="2"/>
  <c r="AV261" i="2" s="1"/>
  <c r="AS655" i="2"/>
  <c r="AS134" i="2"/>
  <c r="AS348" i="2"/>
  <c r="AV348" i="2" s="1"/>
  <c r="AS108" i="2"/>
  <c r="AS269" i="2"/>
  <c r="AS695" i="2"/>
  <c r="AS513" i="2"/>
  <c r="AS630" i="2"/>
  <c r="AS652" i="2"/>
  <c r="AS370" i="2"/>
  <c r="AS259" i="2"/>
  <c r="AS450" i="2"/>
  <c r="AS461" i="2"/>
  <c r="AS38" i="2"/>
  <c r="AS263" i="2"/>
  <c r="AS49" i="2"/>
  <c r="AS250" i="2"/>
  <c r="AS114" i="2"/>
  <c r="AT389" i="2"/>
  <c r="AT241" i="2"/>
  <c r="AS698" i="2"/>
  <c r="AS430" i="2"/>
  <c r="AS624" i="2"/>
  <c r="AS719" i="2"/>
  <c r="AS554" i="2"/>
  <c r="AS431" i="2"/>
  <c r="AS685" i="2"/>
  <c r="AS440" i="2"/>
  <c r="AS515" i="2"/>
  <c r="AS448" i="2"/>
  <c r="AS548" i="2"/>
  <c r="AS228" i="2"/>
  <c r="AS36" i="2"/>
  <c r="AT316" i="2"/>
  <c r="AS608" i="2"/>
  <c r="AS196" i="2"/>
  <c r="AS423" i="2"/>
  <c r="AS415" i="2"/>
  <c r="AS303" i="2"/>
  <c r="AS216" i="2"/>
  <c r="AS488" i="2"/>
  <c r="AR488" i="2"/>
  <c r="AS449" i="2"/>
  <c r="AT282" i="2"/>
  <c r="AS417" i="2"/>
  <c r="AS569" i="2"/>
  <c r="AS634" i="2"/>
  <c r="AS700" i="2"/>
  <c r="AS468" i="2"/>
  <c r="AS316" i="2"/>
  <c r="AS562" i="2"/>
  <c r="AS465" i="2"/>
  <c r="AS714" i="2"/>
  <c r="AS633" i="2"/>
  <c r="AS661" i="2"/>
  <c r="AS603" i="2"/>
  <c r="AS473" i="2"/>
  <c r="AS579" i="2"/>
  <c r="AS223" i="2"/>
  <c r="AS426" i="2"/>
  <c r="AR350" i="2"/>
  <c r="AR480" i="2"/>
  <c r="AS681" i="2"/>
  <c r="AR681" i="2"/>
  <c r="AS339" i="2"/>
  <c r="AR339" i="2"/>
  <c r="AS39" i="2"/>
  <c r="AS94" i="2"/>
  <c r="AS420" i="2"/>
  <c r="AS612" i="2"/>
  <c r="AS389" i="2"/>
  <c r="AS194" i="2"/>
  <c r="AS27" i="2"/>
  <c r="AS528" i="2"/>
  <c r="AS399" i="2"/>
  <c r="AS152" i="2"/>
  <c r="AS83" i="2"/>
  <c r="AS451" i="2"/>
  <c r="AS222" i="2"/>
  <c r="AS31" i="2"/>
  <c r="AS363" i="2"/>
  <c r="AS383" i="2"/>
  <c r="AS730" i="2"/>
  <c r="AS454" i="2"/>
  <c r="AR454" i="2"/>
  <c r="AS55" i="2"/>
  <c r="AT638" i="2"/>
  <c r="AS366" i="2"/>
  <c r="AS510" i="2"/>
  <c r="AS551" i="2"/>
  <c r="AS299" i="2"/>
  <c r="AS656" i="2"/>
  <c r="AS604" i="2"/>
  <c r="AS441" i="2"/>
  <c r="AS538" i="2"/>
  <c r="AR538" i="2"/>
  <c r="AS691" i="2"/>
  <c r="AS243" i="2"/>
  <c r="AR243" i="2"/>
  <c r="AS419" i="2"/>
  <c r="AR419" i="2"/>
  <c r="AS665" i="2"/>
  <c r="AR665" i="2"/>
  <c r="AS115" i="2"/>
  <c r="AS530" i="2"/>
  <c r="AR530" i="2"/>
  <c r="AS136" i="2"/>
  <c r="AR136" i="2"/>
  <c r="AS273" i="2"/>
  <c r="AR273" i="2"/>
  <c r="AS703" i="2"/>
  <c r="AS170" i="2"/>
  <c r="AR170" i="2"/>
  <c r="AS621" i="2"/>
  <c r="AT294" i="2"/>
  <c r="AT637" i="2"/>
  <c r="AS686" i="2"/>
  <c r="AS87" i="2"/>
  <c r="AR87" i="2"/>
  <c r="AS281" i="2"/>
  <c r="AS641" i="2"/>
  <c r="AS392" i="2"/>
  <c r="AR392" i="2"/>
  <c r="AT683" i="2"/>
  <c r="AT312" i="2"/>
  <c r="AT457" i="2"/>
  <c r="AT433" i="2"/>
  <c r="AT264" i="2"/>
  <c r="AT242" i="2"/>
  <c r="AT381" i="2"/>
  <c r="AT647" i="2"/>
  <c r="AV647" i="2" s="1"/>
  <c r="AT617" i="2"/>
  <c r="AT727" i="2"/>
  <c r="AT337" i="2"/>
  <c r="AT725" i="2"/>
  <c r="AT470" i="2"/>
  <c r="AT260" i="2"/>
  <c r="AT286" i="2"/>
  <c r="AT393" i="2"/>
  <c r="AT576" i="2"/>
  <c r="AT453" i="2"/>
  <c r="AT95" i="2"/>
  <c r="AT353" i="2"/>
  <c r="AT390" i="2"/>
  <c r="AT63" i="2"/>
  <c r="AT397" i="2"/>
  <c r="AT85" i="2"/>
  <c r="AT64" i="2"/>
  <c r="AT599" i="2"/>
  <c r="AT308" i="2"/>
  <c r="AT507" i="2"/>
  <c r="AT327" i="2"/>
  <c r="AT171" i="2"/>
  <c r="AT124" i="2"/>
  <c r="AT713" i="2"/>
  <c r="AT11" i="2"/>
  <c r="AT365" i="2"/>
  <c r="AR389" i="2"/>
  <c r="AR567" i="2"/>
  <c r="AR602" i="2"/>
  <c r="AR471" i="2"/>
  <c r="AR591" i="2"/>
  <c r="AR447" i="2"/>
  <c r="AR440" i="2"/>
  <c r="AR559" i="2"/>
  <c r="AR194" i="2"/>
  <c r="AR35" i="2"/>
  <c r="AR224" i="2"/>
  <c r="AR481" i="2"/>
  <c r="AR515" i="2"/>
  <c r="AR19" i="2"/>
  <c r="AR585" i="2"/>
  <c r="AR27" i="2"/>
  <c r="AR427" i="2"/>
  <c r="AR346" i="2"/>
  <c r="AR512" i="2"/>
  <c r="AR178" i="2"/>
  <c r="AR314" i="2"/>
  <c r="AR448" i="2"/>
  <c r="AR643" i="2"/>
  <c r="AR528" i="2"/>
  <c r="AR211" i="2"/>
  <c r="AR535" i="2"/>
  <c r="AR71" i="2"/>
  <c r="AR548" i="2"/>
  <c r="AR241" i="2"/>
  <c r="AR201" i="2"/>
  <c r="AR399" i="2"/>
  <c r="AS128" i="2"/>
  <c r="AR128" i="2"/>
  <c r="AS285" i="2"/>
  <c r="AR285" i="2"/>
  <c r="AS117" i="2"/>
  <c r="AR117" i="2"/>
  <c r="AS254" i="2"/>
  <c r="AS112" i="2"/>
  <c r="AT402" i="2"/>
  <c r="AT527" i="2"/>
  <c r="AT550" i="2"/>
  <c r="AT509" i="2"/>
  <c r="AT642" i="2"/>
  <c r="AT442" i="2"/>
  <c r="AT689" i="2"/>
  <c r="AT388" i="2"/>
  <c r="AT479" i="2"/>
  <c r="AT345" i="2"/>
  <c r="AT247" i="2"/>
  <c r="AT724" i="2"/>
  <c r="AT492" i="2"/>
  <c r="AT138" i="2"/>
  <c r="AT233" i="2"/>
  <c r="AT398" i="2"/>
  <c r="AT628" i="2"/>
  <c r="AT100" i="2"/>
  <c r="AT9" i="2"/>
  <c r="AT368" i="2"/>
  <c r="AT594" i="2"/>
  <c r="AT344" i="2"/>
  <c r="AT613" i="2"/>
  <c r="AT309" i="2"/>
  <c r="AT80" i="2"/>
  <c r="AT650" i="2"/>
  <c r="AS676" i="2"/>
  <c r="AS684" i="2"/>
  <c r="AS377" i="2"/>
  <c r="AS320" i="2"/>
  <c r="AS375" i="2"/>
  <c r="AS336" i="2"/>
  <c r="AS376" i="2"/>
  <c r="AS111" i="2"/>
  <c r="AS723" i="2"/>
  <c r="AS622" i="2"/>
  <c r="AS616" i="2"/>
  <c r="AS122" i="2"/>
  <c r="AS200" i="2"/>
  <c r="AS91" i="2"/>
  <c r="AS588" i="2"/>
  <c r="AS217" i="2"/>
  <c r="AS717" i="2"/>
  <c r="AS587" i="2"/>
  <c r="AS564" i="2"/>
  <c r="AS459" i="2"/>
  <c r="AS414" i="2"/>
  <c r="AS635" i="2"/>
  <c r="AS164" i="2"/>
  <c r="AS385" i="2"/>
  <c r="AT586" i="2"/>
  <c r="AT410" i="2"/>
  <c r="AS332" i="2"/>
  <c r="AS584" i="2"/>
  <c r="AS618" i="2"/>
  <c r="AS172" i="2"/>
  <c r="AS321" i="2"/>
  <c r="AS597" i="2"/>
  <c r="AS21" i="2"/>
  <c r="AS387" i="2"/>
  <c r="AS230" i="2"/>
  <c r="AS355" i="2"/>
  <c r="AS177" i="2"/>
  <c r="AS252" i="2"/>
  <c r="AS662" i="2"/>
  <c r="AS13" i="2"/>
  <c r="AS571" i="2"/>
  <c r="AS416" i="2"/>
  <c r="AS526" i="2"/>
  <c r="AS15" i="2"/>
  <c r="AS380" i="2"/>
  <c r="AS140" i="2"/>
  <c r="AS74" i="2"/>
  <c r="AS436" i="2"/>
  <c r="AS640" i="2"/>
  <c r="AS33" i="2"/>
  <c r="AS334" i="2"/>
  <c r="AS166" i="2"/>
  <c r="AS326" i="2"/>
  <c r="AS540" i="2"/>
  <c r="AS132" i="2"/>
  <c r="AS532" i="2"/>
  <c r="AS3" i="2"/>
  <c r="AS169" i="2"/>
  <c r="AS249" i="2"/>
  <c r="AS155" i="2"/>
  <c r="AS372" i="2"/>
  <c r="AS493" i="2"/>
  <c r="AT634" i="2"/>
  <c r="AT706" i="2"/>
  <c r="AT432" i="2"/>
  <c r="AT675" i="2"/>
  <c r="AT168" i="2"/>
  <c r="AT701" i="2"/>
  <c r="AT673" i="2"/>
  <c r="AT99" i="2"/>
  <c r="AT104" i="2"/>
  <c r="AT209" i="2"/>
  <c r="AT226" i="2"/>
  <c r="AT359" i="2"/>
  <c r="AT572" i="2"/>
  <c r="AT84" i="2"/>
  <c r="AT54" i="2"/>
  <c r="AT720" i="2"/>
  <c r="AT81" i="2"/>
  <c r="AT97" i="2"/>
  <c r="AT610" i="2"/>
  <c r="AT180" i="2"/>
  <c r="AT549" i="2"/>
  <c r="AT244" i="2"/>
  <c r="AT77" i="2"/>
  <c r="AT4" i="2"/>
  <c r="AT413" i="2"/>
  <c r="AT592" i="2"/>
  <c r="AT229" i="2"/>
  <c r="AT552" i="2"/>
  <c r="AT311" i="2"/>
  <c r="AT173" i="2"/>
  <c r="AT653" i="2"/>
  <c r="AT668" i="2"/>
  <c r="AT23" i="2"/>
  <c r="AT213" i="2"/>
  <c r="AT145" i="2"/>
  <c r="AT304" i="2"/>
  <c r="AT118" i="2"/>
  <c r="AT5" i="2"/>
  <c r="AT484" i="2"/>
  <c r="AT67" i="2"/>
  <c r="AT135" i="2"/>
  <c r="AT425" i="2"/>
  <c r="AT496" i="2"/>
  <c r="AT258" i="2"/>
  <c r="AT560" i="2"/>
  <c r="AT629" i="2"/>
  <c r="AT306" i="2"/>
  <c r="AT575" i="2"/>
  <c r="AT62" i="2"/>
  <c r="AT369" i="2"/>
  <c r="AT130" i="2"/>
  <c r="AT313" i="2"/>
  <c r="AT660" i="2"/>
  <c r="AR451" i="2"/>
  <c r="AR626" i="2"/>
  <c r="AR483" i="2"/>
  <c r="AR631" i="2"/>
  <c r="AR222" i="2"/>
  <c r="AR361" i="2"/>
  <c r="AR206" i="2"/>
  <c r="AR272" i="2"/>
  <c r="AR196" i="2"/>
  <c r="AR82" i="2"/>
  <c r="AR146" i="2"/>
  <c r="AR31" i="2"/>
  <c r="AR266" i="2"/>
  <c r="AR539" i="2"/>
  <c r="AR423" i="2"/>
  <c r="AR411" i="2"/>
  <c r="AR197" i="2"/>
  <c r="AR363" i="2"/>
  <c r="AR161" i="2"/>
  <c r="AR452" i="2"/>
  <c r="AR415" i="2"/>
  <c r="AR137" i="2"/>
  <c r="AR300" i="2"/>
  <c r="AR383" i="2"/>
  <c r="AR464" i="2"/>
  <c r="AR303" i="2"/>
  <c r="AR116" i="2"/>
  <c r="AR338" i="2"/>
  <c r="AR544" i="2"/>
  <c r="AR216" i="2"/>
  <c r="AR607" i="2"/>
  <c r="AR541" i="2"/>
  <c r="AR418" i="2"/>
  <c r="AR98" i="2"/>
  <c r="AR86" i="2"/>
  <c r="AR280" i="2"/>
  <c r="AR12" i="2"/>
  <c r="AR55" i="2"/>
  <c r="AR547" i="2"/>
  <c r="AR508" i="2"/>
  <c r="AU457" i="2"/>
  <c r="AU433" i="2"/>
  <c r="AU264" i="2"/>
  <c r="AU642" i="2"/>
  <c r="AU388" i="2"/>
  <c r="AU479" i="2"/>
  <c r="AU345" i="2"/>
  <c r="AU725" i="2"/>
  <c r="AU9" i="2"/>
  <c r="AS265" i="2"/>
  <c r="AS120" i="2"/>
  <c r="AS328" i="2"/>
  <c r="AS669" i="2"/>
  <c r="AS53" i="2"/>
  <c r="AS333" i="2"/>
  <c r="AS25" i="2"/>
  <c r="AS271" i="2"/>
  <c r="AS195" i="2"/>
  <c r="AS102" i="2"/>
  <c r="AS505" i="2"/>
  <c r="AS580" i="2"/>
  <c r="AS503" i="2"/>
  <c r="AS553" i="2"/>
  <c r="AS354" i="2"/>
  <c r="AS142" i="2"/>
  <c r="AS645" i="2"/>
  <c r="AS536" i="2"/>
  <c r="AS284" i="2"/>
  <c r="AS277" i="2"/>
  <c r="AS729" i="2"/>
  <c r="AS227" i="2"/>
  <c r="AS558" i="2"/>
  <c r="AS297" i="2"/>
  <c r="AS90" i="2"/>
  <c r="AS694" i="2"/>
  <c r="AS422" i="2"/>
  <c r="AS400" i="2"/>
  <c r="AS131" i="2"/>
  <c r="AS504" i="2"/>
  <c r="AS394" i="2"/>
  <c r="AS92" i="2"/>
  <c r="AS205" i="2"/>
  <c r="AS176" i="2"/>
  <c r="AS523" i="2"/>
  <c r="AS722" i="2"/>
  <c r="AS8" i="2"/>
  <c r="AS445" i="2"/>
  <c r="AS257" i="2"/>
  <c r="AS69" i="2"/>
  <c r="AS44" i="2"/>
  <c r="AS293" i="2"/>
  <c r="AS193" i="2"/>
  <c r="AS139" i="2"/>
  <c r="AS127" i="2"/>
  <c r="AS58" i="2"/>
  <c r="AS88" i="2"/>
  <c r="AS682" i="2"/>
  <c r="AT718" i="2"/>
  <c r="AT563" i="2"/>
  <c r="AT726" i="2"/>
  <c r="AT219" i="2"/>
  <c r="AT240" i="2"/>
  <c r="AT498" i="2"/>
  <c r="AT533" i="2"/>
  <c r="AT487" i="2"/>
  <c r="AT692" i="2"/>
  <c r="AT593" i="2"/>
  <c r="AT110" i="2"/>
  <c r="AT460" i="2"/>
  <c r="AT435" i="2"/>
  <c r="AT654" i="2"/>
  <c r="AT456" i="2"/>
  <c r="AT636" i="2"/>
  <c r="AT246" i="2"/>
  <c r="AT406" i="2"/>
  <c r="AT37" i="2"/>
  <c r="AT239" i="2"/>
  <c r="AT262" i="2"/>
  <c r="AT519" i="2"/>
  <c r="AT716" i="2"/>
  <c r="AT659" i="2"/>
  <c r="AT14" i="2"/>
  <c r="AT231" i="2"/>
  <c r="AT600" i="2"/>
  <c r="AT207" i="2"/>
  <c r="AT17" i="2"/>
  <c r="AT356" i="2"/>
  <c r="AT30" i="2"/>
  <c r="AT167" i="2"/>
  <c r="AT462" i="2"/>
  <c r="AT126" i="2"/>
  <c r="AT666" i="2"/>
  <c r="AT45" i="2"/>
  <c r="AT50" i="2"/>
  <c r="AT482" i="2"/>
  <c r="AT29" i="2"/>
  <c r="AT371" i="2"/>
  <c r="AT203" i="2"/>
  <c r="AT22" i="2"/>
  <c r="AT443" i="2"/>
  <c r="AT521" i="2"/>
  <c r="AT199" i="2"/>
  <c r="AT270" i="2"/>
  <c r="AT582" i="2"/>
  <c r="AT374" i="2"/>
  <c r="AT40" i="2"/>
  <c r="AT192" i="2"/>
  <c r="AT225" i="2"/>
  <c r="AT212" i="2"/>
  <c r="AT78" i="2"/>
  <c r="AT153" i="2"/>
  <c r="AT485" i="2"/>
  <c r="AR366" i="2"/>
  <c r="AR417" i="2"/>
  <c r="AR324" i="2"/>
  <c r="AR190" i="2"/>
  <c r="AR510" i="2"/>
  <c r="AR444" i="2"/>
  <c r="AR148" i="2"/>
  <c r="AR283" i="2"/>
  <c r="AR65" i="2"/>
  <c r="AR437" i="2"/>
  <c r="AR569" i="2"/>
  <c r="AR218" i="2"/>
  <c r="AR294" i="2"/>
  <c r="AR28" i="2"/>
  <c r="AR546" i="2"/>
  <c r="AR551" i="2"/>
  <c r="AR486" i="2"/>
  <c r="AR289" i="2"/>
  <c r="AR595" i="2"/>
  <c r="AR103" i="2"/>
  <c r="AR446" i="2"/>
  <c r="AR502" i="2"/>
  <c r="AR51" i="2"/>
  <c r="AR360" i="2"/>
  <c r="AR429" i="2"/>
  <c r="AR601" i="2"/>
  <c r="AR158" i="2"/>
  <c r="AR517" i="2"/>
  <c r="AU634" i="2"/>
  <c r="AU706" i="2"/>
  <c r="AU586" i="2"/>
  <c r="AU432" i="2"/>
  <c r="AU675" i="2"/>
  <c r="AU99" i="2"/>
  <c r="AU84" i="2"/>
  <c r="AU81" i="2"/>
  <c r="AU592" i="2"/>
  <c r="AU229" i="2"/>
  <c r="AU668" i="2"/>
  <c r="AU496" i="2"/>
  <c r="AU575" i="2"/>
  <c r="AU367" i="2"/>
  <c r="AR142" i="2"/>
  <c r="AT26" i="2"/>
  <c r="AT79" i="2"/>
  <c r="AT556" i="2"/>
  <c r="AT474" i="2"/>
  <c r="AT506" i="2"/>
  <c r="AT215" i="2"/>
  <c r="AT384" i="2"/>
  <c r="AT317" i="2"/>
  <c r="AT522" i="2"/>
  <c r="AT570" i="2"/>
  <c r="AT620" i="2"/>
  <c r="AT330" i="2"/>
  <c r="AT708" i="2"/>
  <c r="AT583" i="2"/>
  <c r="AT157" i="2"/>
  <c r="AT364" i="2"/>
  <c r="AT156" i="2"/>
  <c r="AT151" i="2"/>
  <c r="AT349" i="2"/>
  <c r="AT133" i="2"/>
  <c r="AT236" i="2"/>
  <c r="AT531" i="2"/>
  <c r="AT163" i="2"/>
  <c r="AT182" i="2"/>
  <c r="AT238" i="2"/>
  <c r="AT555" i="2"/>
  <c r="AT278" i="2"/>
  <c r="AT162" i="2"/>
  <c r="AR402" i="2"/>
  <c r="AR312" i="2"/>
  <c r="AR527" i="2"/>
  <c r="AR457" i="2"/>
  <c r="AR550" i="2"/>
  <c r="AR433" i="2"/>
  <c r="AR264" i="2"/>
  <c r="AR242" i="2"/>
  <c r="AR442" i="2"/>
  <c r="AR381" i="2"/>
  <c r="AR647" i="2"/>
  <c r="AR388" i="2"/>
  <c r="AR479" i="2"/>
  <c r="AR337" i="2"/>
  <c r="AR345" i="2"/>
  <c r="AR470" i="2"/>
  <c r="AR260" i="2"/>
  <c r="AR492" i="2"/>
  <c r="AR286" i="2"/>
  <c r="AR138" i="2"/>
  <c r="AR233" i="2"/>
  <c r="AR398" i="2"/>
  <c r="AR453" i="2"/>
  <c r="AR100" i="2"/>
  <c r="AR353" i="2"/>
  <c r="AR390" i="2"/>
  <c r="AR9" i="2"/>
  <c r="AR63" i="2"/>
  <c r="AR594" i="2"/>
  <c r="AR397" i="2"/>
  <c r="AR344" i="2"/>
  <c r="AR613" i="2"/>
  <c r="AR85" i="2"/>
  <c r="AR309" i="2"/>
  <c r="AR64" i="2"/>
  <c r="AR80" i="2"/>
  <c r="AR308" i="2"/>
  <c r="AR507" i="2"/>
  <c r="AR327" i="2"/>
  <c r="AR171" i="2"/>
  <c r="AR124" i="2"/>
  <c r="AR11" i="2"/>
  <c r="AR365" i="2"/>
  <c r="AU718" i="2"/>
  <c r="AU563" i="2"/>
  <c r="AU219" i="2"/>
  <c r="AU240" i="2"/>
  <c r="AU498" i="2"/>
  <c r="AU533" i="2"/>
  <c r="AU487" i="2"/>
  <c r="AU692" i="2"/>
  <c r="AU593" i="2"/>
  <c r="AU110" i="2"/>
  <c r="AU268" i="2"/>
  <c r="AU460" i="2"/>
  <c r="AU435" i="2"/>
  <c r="AU654" i="2"/>
  <c r="AU456" i="2"/>
  <c r="AU636" i="2"/>
  <c r="AU246" i="2"/>
  <c r="AU406" i="2"/>
  <c r="AU37" i="2"/>
  <c r="AU239" i="2"/>
  <c r="AU262" i="2"/>
  <c r="AU519" i="2"/>
  <c r="AU716" i="2"/>
  <c r="AU14" i="2"/>
  <c r="AU231" i="2"/>
  <c r="AU600" i="2"/>
  <c r="AU207" i="2"/>
  <c r="AU17" i="2"/>
  <c r="AU356" i="2"/>
  <c r="AU30" i="2"/>
  <c r="AU167" i="2"/>
  <c r="AU462" i="2"/>
  <c r="AU126" i="2"/>
  <c r="AU666" i="2"/>
  <c r="AU45" i="2"/>
  <c r="AU50" i="2"/>
  <c r="AU482" i="2"/>
  <c r="AU29" i="2"/>
  <c r="AU371" i="2"/>
  <c r="AU203" i="2"/>
  <c r="AU22" i="2"/>
  <c r="AU443" i="2"/>
  <c r="AU521" i="2"/>
  <c r="AU199" i="2"/>
  <c r="AU270" i="2"/>
  <c r="AU582" i="2"/>
  <c r="AU374" i="2"/>
  <c r="AU40" i="2"/>
  <c r="AU192" i="2"/>
  <c r="AU225" i="2"/>
  <c r="AU212" i="2"/>
  <c r="AU78" i="2"/>
  <c r="AU153" i="2"/>
  <c r="AU485" i="2"/>
  <c r="AU295" i="2"/>
  <c r="AU561" i="2"/>
  <c r="AU566" i="2"/>
  <c r="AU191" i="2"/>
  <c r="AU235" i="2"/>
  <c r="AU516" i="2"/>
  <c r="AT534" i="2"/>
  <c r="AT494" i="2"/>
  <c r="AT405" i="2"/>
  <c r="AT165" i="2"/>
  <c r="AT52" i="2"/>
  <c r="AT378" i="2"/>
  <c r="AT466" i="2"/>
  <c r="AT2" i="2"/>
  <c r="AT373" i="2"/>
  <c r="AT154" i="2"/>
  <c r="AT10" i="2"/>
  <c r="AT606" i="2"/>
  <c r="AT409" i="2"/>
  <c r="AT187" i="2"/>
  <c r="AT221" i="2"/>
  <c r="AT20" i="2"/>
  <c r="AT113" i="2"/>
  <c r="AT391" i="2"/>
  <c r="AT343" i="2"/>
  <c r="AR634" i="2"/>
  <c r="AR432" i="2"/>
  <c r="AR168" i="2"/>
  <c r="AR99" i="2"/>
  <c r="AR104" i="2"/>
  <c r="AR209" i="2"/>
  <c r="AR226" i="2"/>
  <c r="AR359" i="2"/>
  <c r="AR572" i="2"/>
  <c r="AR84" i="2"/>
  <c r="AR54" i="2"/>
  <c r="AR81" i="2"/>
  <c r="AR97" i="2"/>
  <c r="AR610" i="2"/>
  <c r="AR180" i="2"/>
  <c r="AR549" i="2"/>
  <c r="AR244" i="2"/>
  <c r="AR77" i="2"/>
  <c r="AR4" i="2"/>
  <c r="AR592" i="2"/>
  <c r="AR229" i="2"/>
  <c r="AR311" i="2"/>
  <c r="AR173" i="2"/>
  <c r="AR23" i="2"/>
  <c r="AR213" i="2"/>
  <c r="AR145" i="2"/>
  <c r="AR304" i="2"/>
  <c r="AR118" i="2"/>
  <c r="AR410" i="2"/>
  <c r="AR5" i="2"/>
  <c r="AR484" i="2"/>
  <c r="AR135" i="2"/>
  <c r="AR425" i="2"/>
  <c r="AR496" i="2"/>
  <c r="AR258" i="2"/>
  <c r="AR560" i="2"/>
  <c r="AR306" i="2"/>
  <c r="AR575" i="2"/>
  <c r="AR62" i="2"/>
  <c r="AR369" i="2"/>
  <c r="AR130" i="2"/>
  <c r="AR313" i="2"/>
  <c r="AR401" i="2"/>
  <c r="AR43" i="2"/>
  <c r="AR32" i="2"/>
  <c r="AR149" i="2"/>
  <c r="AR605" i="2"/>
  <c r="AU700" i="2"/>
  <c r="AU299" i="2"/>
  <c r="AU598" i="2"/>
  <c r="AU468" i="2"/>
  <c r="AU316" i="2"/>
  <c r="AU261" i="2"/>
  <c r="AU562" i="2"/>
  <c r="AU655" i="2"/>
  <c r="AU134" i="2"/>
  <c r="AU348" i="2"/>
  <c r="AU465" i="2"/>
  <c r="AU108" i="2"/>
  <c r="AU269" i="2"/>
  <c r="AU695" i="2"/>
  <c r="AU513" i="2"/>
  <c r="AU630" i="2"/>
  <c r="AU652" i="2"/>
  <c r="AU370" i="2"/>
  <c r="AU450" i="2"/>
  <c r="AU461" i="2"/>
  <c r="AU38" i="2"/>
  <c r="AU263" i="2"/>
  <c r="AU49" i="2"/>
  <c r="AU250" i="2"/>
  <c r="AU185" i="2"/>
  <c r="AU123" i="2"/>
  <c r="AU279" i="2"/>
  <c r="AU455" i="2"/>
  <c r="AU648" i="2"/>
  <c r="AU26" i="2"/>
  <c r="AU79" i="2"/>
  <c r="AU556" i="2"/>
  <c r="AU474" i="2"/>
  <c r="AU506" i="2"/>
  <c r="AU215" i="2"/>
  <c r="AU384" i="2"/>
  <c r="AU317" i="2"/>
  <c r="AU522" i="2"/>
  <c r="AU570" i="2"/>
  <c r="AU620" i="2"/>
  <c r="AU330" i="2"/>
  <c r="AU708" i="2"/>
  <c r="AU583" i="2"/>
  <c r="AU157" i="2"/>
  <c r="AU364" i="2"/>
  <c r="AU156" i="2"/>
  <c r="AU151" i="2"/>
  <c r="AU349" i="2"/>
  <c r="AU133" i="2"/>
  <c r="AU236" i="2"/>
  <c r="AU531" i="2"/>
  <c r="AU163" i="2"/>
  <c r="AU182" i="2"/>
  <c r="AU238" i="2"/>
  <c r="AU555" i="2"/>
  <c r="AU278" i="2"/>
  <c r="AU162" i="2"/>
  <c r="AU611" i="2"/>
  <c r="AU398" i="2"/>
  <c r="AT656" i="2"/>
  <c r="AT604" i="2"/>
  <c r="AT441" i="2"/>
  <c r="AT538" i="2"/>
  <c r="AT243" i="2"/>
  <c r="AT419" i="2"/>
  <c r="AT665" i="2"/>
  <c r="AT115" i="2"/>
  <c r="AT530" i="2"/>
  <c r="AT136" i="2"/>
  <c r="AT273" i="2"/>
  <c r="AT170" i="2"/>
  <c r="AT621" i="2"/>
  <c r="AT287" i="2"/>
  <c r="AT438" i="2"/>
  <c r="AT276" i="2"/>
  <c r="AT581" i="2"/>
  <c r="AT275" i="2"/>
  <c r="AT267" i="2"/>
  <c r="AT121" i="2"/>
  <c r="AT325" i="2"/>
  <c r="AT42" i="2"/>
  <c r="AT407" i="2"/>
  <c r="AT543" i="2"/>
  <c r="AT160" i="2"/>
  <c r="AT721" i="2"/>
  <c r="AT232" i="2"/>
  <c r="AT175" i="2"/>
  <c r="AT46" i="2"/>
  <c r="AT59" i="2"/>
  <c r="AT24" i="2"/>
  <c r="AT395" i="2"/>
  <c r="AT66" i="2"/>
  <c r="AT728" i="2"/>
  <c r="AT256" i="2"/>
  <c r="AT183" i="2"/>
  <c r="AT105" i="2"/>
  <c r="AT514" i="2"/>
  <c r="AT296" i="2"/>
  <c r="AT712" i="2"/>
  <c r="AT141" i="2"/>
  <c r="AT678" i="2"/>
  <c r="AT68" i="2"/>
  <c r="AT568" i="2"/>
  <c r="AT188" i="2"/>
  <c r="AT106" i="2"/>
  <c r="AT245" i="2"/>
  <c r="AT322" i="2"/>
  <c r="AT421" i="2"/>
  <c r="AT179" i="2"/>
  <c r="AT632" i="2"/>
  <c r="AT101" i="2"/>
  <c r="AT499" i="2"/>
  <c r="AT73" i="2"/>
  <c r="AT596" i="2"/>
  <c r="AT147" i="2"/>
  <c r="AT403" i="2"/>
  <c r="AT696" i="2"/>
  <c r="AR563" i="2"/>
  <c r="AR219" i="2"/>
  <c r="AR240" i="2"/>
  <c r="AR498" i="2"/>
  <c r="AR533" i="2"/>
  <c r="AR487" i="2"/>
  <c r="AR593" i="2"/>
  <c r="AR110" i="2"/>
  <c r="AR268" i="2"/>
  <c r="AR460" i="2"/>
  <c r="AR246" i="2"/>
  <c r="AR406" i="2"/>
  <c r="AR37" i="2"/>
  <c r="AR239" i="2"/>
  <c r="AR262" i="2"/>
  <c r="AR519" i="2"/>
  <c r="AR14" i="2"/>
  <c r="AR231" i="2"/>
  <c r="AR600" i="2"/>
  <c r="AR17" i="2"/>
  <c r="AR30" i="2"/>
  <c r="AR167" i="2"/>
  <c r="AR462" i="2"/>
  <c r="AR126" i="2"/>
  <c r="AU473" i="2"/>
  <c r="AU352" i="2"/>
  <c r="AU711" i="2"/>
  <c r="AU625" i="2"/>
  <c r="AU671" i="2"/>
  <c r="AU57" i="2"/>
  <c r="AU341" i="2"/>
  <c r="AU41" i="2"/>
  <c r="AU702" i="2"/>
  <c r="AR45" i="2"/>
  <c r="AS433" i="2"/>
  <c r="AS509" i="2"/>
  <c r="AS264" i="2"/>
  <c r="AS242" i="2"/>
  <c r="AS442" i="2"/>
  <c r="AS381" i="2"/>
  <c r="AS689" i="2"/>
  <c r="AS388" i="2"/>
  <c r="AS617" i="2"/>
  <c r="AS479" i="2"/>
  <c r="AS727" i="2"/>
  <c r="AS337" i="2"/>
  <c r="AS345" i="2"/>
  <c r="AS725" i="2"/>
  <c r="AS247" i="2"/>
  <c r="AS470" i="2"/>
  <c r="AS724" i="2"/>
  <c r="AS260" i="2"/>
  <c r="AS492" i="2"/>
  <c r="AS286" i="2"/>
  <c r="AS138" i="2"/>
  <c r="AS393" i="2"/>
  <c r="AS233" i="2"/>
  <c r="AS576" i="2"/>
  <c r="AS453" i="2"/>
  <c r="AS628" i="2"/>
  <c r="AS95" i="2"/>
  <c r="AS100" i="2"/>
  <c r="AS353" i="2"/>
  <c r="AS390" i="2"/>
  <c r="AS9" i="2"/>
  <c r="AS368" i="2"/>
  <c r="AS63" i="2"/>
  <c r="AS594" i="2"/>
  <c r="AS397" i="2"/>
  <c r="AS344" i="2"/>
  <c r="AS613" i="2"/>
  <c r="AS85" i="2"/>
  <c r="AS309" i="2"/>
  <c r="AS64" i="2"/>
  <c r="AS80" i="2"/>
  <c r="AS599" i="2"/>
  <c r="AS308" i="2"/>
  <c r="AS507" i="2"/>
  <c r="AS327" i="2"/>
  <c r="AS171" i="2"/>
  <c r="AS650" i="2"/>
  <c r="AS124" i="2"/>
  <c r="AS713" i="2"/>
  <c r="AS11" i="2"/>
  <c r="AS365" i="2"/>
  <c r="AT611" i="2"/>
  <c r="AT573" i="2"/>
  <c r="AT698" i="2"/>
  <c r="AT382" i="2"/>
  <c r="AT516" i="2"/>
  <c r="AT255" i="2"/>
  <c r="AT681" i="2"/>
  <c r="AT234" i="2"/>
  <c r="AT310" i="2"/>
  <c r="AT577" i="2"/>
  <c r="AT128" i="2"/>
  <c r="AT686" i="2"/>
  <c r="AT358" i="2"/>
  <c r="AT404" i="2"/>
  <c r="AT357" i="2"/>
  <c r="AT339" i="2"/>
  <c r="AT520" i="2"/>
  <c r="AT430" i="2"/>
  <c r="AT386" i="2"/>
  <c r="AT490" i="2"/>
  <c r="AT72" i="2"/>
  <c r="AT285" i="2"/>
  <c r="AT87" i="2"/>
  <c r="AT210" i="2"/>
  <c r="AT125" i="2"/>
  <c r="AT674" i="2"/>
  <c r="AT184" i="2"/>
  <c r="AT39" i="2"/>
  <c r="AT624" i="2"/>
  <c r="AT56" i="2"/>
  <c r="AT48" i="2"/>
  <c r="AT70" i="2"/>
  <c r="AT117" i="2"/>
  <c r="AT281" i="2"/>
  <c r="AT181" i="2"/>
  <c r="AT237" i="2"/>
  <c r="AT251" i="2"/>
  <c r="AT518" i="2"/>
  <c r="AT589" i="2"/>
  <c r="AT94" i="2"/>
  <c r="AT719" i="2"/>
  <c r="AT254" i="2"/>
  <c r="AT318" i="2"/>
  <c r="AT107" i="2"/>
  <c r="AT641" i="2"/>
  <c r="AT144" i="2"/>
  <c r="AT463" i="2"/>
  <c r="AT18" i="2"/>
  <c r="AT214" i="2"/>
  <c r="AT76" i="2"/>
  <c r="AR700" i="2"/>
  <c r="AR299" i="2"/>
  <c r="AR468" i="2"/>
  <c r="AR511" i="2"/>
  <c r="AR316" i="2"/>
  <c r="AR261" i="2"/>
  <c r="AR562" i="2"/>
  <c r="AR134" i="2"/>
  <c r="AR348" i="2"/>
  <c r="AR465" i="2"/>
  <c r="AR108" i="2"/>
  <c r="AR269" i="2"/>
  <c r="AR513" i="2"/>
  <c r="AR370" i="2"/>
  <c r="AR259" i="2"/>
  <c r="AR450" i="2"/>
  <c r="AR461" i="2"/>
  <c r="AR38" i="2"/>
  <c r="AR263" i="2"/>
  <c r="AR49" i="2"/>
  <c r="AR250" i="2"/>
  <c r="AR185" i="2"/>
  <c r="AR123" i="2"/>
  <c r="AR114" i="2"/>
  <c r="AR279" i="2"/>
  <c r="AR26" i="2"/>
  <c r="AR79" i="2"/>
  <c r="AR556" i="2"/>
  <c r="AR474" i="2"/>
  <c r="AU656" i="2"/>
  <c r="AU441" i="2"/>
  <c r="AU538" i="2"/>
  <c r="AU243" i="2"/>
  <c r="AU115" i="2"/>
  <c r="AU170" i="2"/>
  <c r="AU621" i="2"/>
  <c r="AU276" i="2"/>
  <c r="AU407" i="2"/>
  <c r="AU543" i="2"/>
  <c r="AU160" i="2"/>
  <c r="AU59" i="2"/>
  <c r="AU245" i="2"/>
  <c r="AU596" i="2"/>
  <c r="AR257" i="2"/>
  <c r="AU190" i="2"/>
  <c r="AU301" i="2"/>
  <c r="AS653" i="2"/>
  <c r="AS668" i="2"/>
  <c r="AS23" i="2"/>
  <c r="AS213" i="2"/>
  <c r="AS145" i="2"/>
  <c r="AS304" i="2"/>
  <c r="AS118" i="2"/>
  <c r="AS410" i="2"/>
  <c r="AS5" i="2"/>
  <c r="AS484" i="2"/>
  <c r="AS67" i="2"/>
  <c r="AS135" i="2"/>
  <c r="AS425" i="2"/>
  <c r="AS496" i="2"/>
  <c r="AS258" i="2"/>
  <c r="AS560" i="2"/>
  <c r="AS629" i="2"/>
  <c r="AS306" i="2"/>
  <c r="AS575" i="2"/>
  <c r="AS62" i="2"/>
  <c r="AS369" i="2"/>
  <c r="AS130" i="2"/>
  <c r="AS401" i="2"/>
  <c r="AS660" i="2"/>
  <c r="AS43" i="2"/>
  <c r="AS367" i="2"/>
  <c r="AS32" i="2"/>
  <c r="AS149" i="2"/>
  <c r="AS605" i="2"/>
  <c r="AT676" i="2"/>
  <c r="AT684" i="2"/>
  <c r="AT377" i="2"/>
  <c r="AT320" i="2"/>
  <c r="AT375" i="2"/>
  <c r="AT336" i="2"/>
  <c r="AT376" i="2"/>
  <c r="AT111" i="2"/>
  <c r="AT723" i="2"/>
  <c r="AT622" i="2"/>
  <c r="AT616" i="2"/>
  <c r="AT122" i="2"/>
  <c r="AT200" i="2"/>
  <c r="AT91" i="2"/>
  <c r="AT588" i="2"/>
  <c r="AT217" i="2"/>
  <c r="AT717" i="2"/>
  <c r="AT587" i="2"/>
  <c r="AT564" i="2"/>
  <c r="AT459" i="2"/>
  <c r="AT414" i="2"/>
  <c r="AT164" i="2"/>
  <c r="AT332" i="2"/>
  <c r="AT584" i="2"/>
  <c r="AT618" i="2"/>
  <c r="AT172" i="2"/>
  <c r="AT321" i="2"/>
  <c r="AT597" i="2"/>
  <c r="AT21" i="2"/>
  <c r="AT387" i="2"/>
  <c r="AT230" i="2"/>
  <c r="AT355" i="2"/>
  <c r="AT177" i="2"/>
  <c r="AT252" i="2"/>
  <c r="AT662" i="2"/>
  <c r="AT13" i="2"/>
  <c r="AT571" i="2"/>
  <c r="AT416" i="2"/>
  <c r="AT526" i="2"/>
  <c r="AT15" i="2"/>
  <c r="AT380" i="2"/>
  <c r="AT140" i="2"/>
  <c r="AT74" i="2"/>
  <c r="AT436" i="2"/>
  <c r="AT385" i="2"/>
  <c r="AT640" i="2"/>
  <c r="AT33" i="2"/>
  <c r="AT334" i="2"/>
  <c r="AT166" i="2"/>
  <c r="AT326" i="2"/>
  <c r="AT540" i="2"/>
  <c r="AT132" i="2"/>
  <c r="AT532" i="2"/>
  <c r="AT3" i="2"/>
  <c r="AT169" i="2"/>
  <c r="AT249" i="2"/>
  <c r="AT155" i="2"/>
  <c r="AT372" i="2"/>
  <c r="AT493" i="2"/>
  <c r="AR661" i="2"/>
  <c r="AR603" i="2"/>
  <c r="AR473" i="2"/>
  <c r="AR352" i="2"/>
  <c r="AR282" i="2"/>
  <c r="AR625" i="2"/>
  <c r="AR75" i="2"/>
  <c r="AR223" i="2"/>
  <c r="AR253" i="2"/>
  <c r="AR671" i="2"/>
  <c r="AR319" i="2"/>
  <c r="AR57" i="2"/>
  <c r="AR664" i="2"/>
  <c r="AR93" i="2"/>
  <c r="AR341" i="2"/>
  <c r="AR89" i="2"/>
  <c r="AR590" i="2"/>
  <c r="AR61" i="2"/>
  <c r="AR426" i="2"/>
  <c r="AR41" i="2"/>
  <c r="AR208" i="2"/>
  <c r="AR274" i="2"/>
  <c r="AR439" i="2"/>
  <c r="AR47" i="2"/>
  <c r="AR362" i="2"/>
  <c r="AR609" i="2"/>
  <c r="AR405" i="2"/>
  <c r="AR165" i="2"/>
  <c r="AR248" i="2"/>
  <c r="AR378" i="2"/>
  <c r="AR466" i="2"/>
  <c r="AR2" i="2"/>
  <c r="AR373" i="2"/>
  <c r="AR154" i="2"/>
  <c r="AR10" i="2"/>
  <c r="AR409" i="2"/>
  <c r="AR187" i="2"/>
  <c r="AR221" i="2"/>
  <c r="AR20" i="2"/>
  <c r="AR391" i="2"/>
  <c r="AR343" i="2"/>
  <c r="AU573" i="2"/>
  <c r="AU698" i="2"/>
  <c r="AU382" i="2"/>
  <c r="AU681" i="2"/>
  <c r="AU358" i="2"/>
  <c r="AU210" i="2"/>
  <c r="AU674" i="2"/>
  <c r="AU70" i="2"/>
  <c r="AU117" i="2"/>
  <c r="AU251" i="2"/>
  <c r="AU107" i="2"/>
  <c r="AU18" i="2"/>
  <c r="AR356" i="2"/>
  <c r="AU604" i="2"/>
  <c r="AU727" i="2"/>
  <c r="AS593" i="2"/>
  <c r="AS268" i="2"/>
  <c r="AS460" i="2"/>
  <c r="AS435" i="2"/>
  <c r="AS654" i="2"/>
  <c r="AS456" i="2"/>
  <c r="AS636" i="2"/>
  <c r="AV636" i="2" s="1"/>
  <c r="AS246" i="2"/>
  <c r="AS406" i="2"/>
  <c r="AS37" i="2"/>
  <c r="AS239" i="2"/>
  <c r="AS262" i="2"/>
  <c r="AS519" i="2"/>
  <c r="AS716" i="2"/>
  <c r="AS659" i="2"/>
  <c r="AS14" i="2"/>
  <c r="AS231" i="2"/>
  <c r="AS600" i="2"/>
  <c r="AS207" i="2"/>
  <c r="AS17" i="2"/>
  <c r="AS356" i="2"/>
  <c r="AS30" i="2"/>
  <c r="AS167" i="2"/>
  <c r="AS462" i="2"/>
  <c r="AS126" i="2"/>
  <c r="AS666" i="2"/>
  <c r="AS45" i="2"/>
  <c r="AS50" i="2"/>
  <c r="AS482" i="2"/>
  <c r="AS29" i="2"/>
  <c r="AS371" i="2"/>
  <c r="AS203" i="2"/>
  <c r="AV203" i="2" s="1"/>
  <c r="AS22" i="2"/>
  <c r="AS443" i="2"/>
  <c r="AS521" i="2"/>
  <c r="AS199" i="2"/>
  <c r="AS270" i="2"/>
  <c r="AS582" i="2"/>
  <c r="AS374" i="2"/>
  <c r="AS40" i="2"/>
  <c r="AS192" i="2"/>
  <c r="AS225" i="2"/>
  <c r="AS212" i="2"/>
  <c r="AS78" i="2"/>
  <c r="AS153" i="2"/>
  <c r="AS485" i="2"/>
  <c r="AS295" i="2"/>
  <c r="AS561" i="2"/>
  <c r="AS566" i="2"/>
  <c r="AS191" i="2"/>
  <c r="AS235" i="2"/>
  <c r="AT578" i="2"/>
  <c r="AT497" i="2"/>
  <c r="AT424" i="2"/>
  <c r="AT651" i="2"/>
  <c r="AT475" i="2"/>
  <c r="AT663" i="2"/>
  <c r="AT431" i="2"/>
  <c r="AT612" i="2"/>
  <c r="AT428" i="2"/>
  <c r="AT699" i="2"/>
  <c r="AT472" i="2"/>
  <c r="AT265" i="2"/>
  <c r="AT120" i="2"/>
  <c r="AT669" i="2"/>
  <c r="AT53" i="2"/>
  <c r="AT333" i="2"/>
  <c r="AT271" i="2"/>
  <c r="AT195" i="2"/>
  <c r="AT102" i="2"/>
  <c r="AT505" i="2"/>
  <c r="AT580" i="2"/>
  <c r="AT503" i="2"/>
  <c r="AT553" i="2"/>
  <c r="AT354" i="2"/>
  <c r="AT301" i="2"/>
  <c r="AT142" i="2"/>
  <c r="AT645" i="2"/>
  <c r="AT536" i="2"/>
  <c r="AT284" i="2"/>
  <c r="AT277" i="2"/>
  <c r="AT729" i="2"/>
  <c r="AT227" i="2"/>
  <c r="AT558" i="2"/>
  <c r="AT297" i="2"/>
  <c r="AT90" i="2"/>
  <c r="AT694" i="2"/>
  <c r="AT422" i="2"/>
  <c r="AT400" i="2"/>
  <c r="AT131" i="2"/>
  <c r="AT504" i="2"/>
  <c r="AT394" i="2"/>
  <c r="AT92" i="2"/>
  <c r="AT205" i="2"/>
  <c r="AT176" i="2"/>
  <c r="AT523" i="2"/>
  <c r="AT722" i="2"/>
  <c r="AT8" i="2"/>
  <c r="AT445" i="2"/>
  <c r="AT257" i="2"/>
  <c r="AT69" i="2"/>
  <c r="AT44" i="2"/>
  <c r="AT293" i="2"/>
  <c r="AR160" i="2"/>
  <c r="AR232" i="2"/>
  <c r="AR175" i="2"/>
  <c r="AR46" i="2"/>
  <c r="AR24" i="2"/>
  <c r="AR395" i="2"/>
  <c r="AR66" i="2"/>
  <c r="AR183" i="2"/>
  <c r="AR105" i="2"/>
  <c r="AR141" i="2"/>
  <c r="AR68" i="2"/>
  <c r="AR568" i="2"/>
  <c r="AR188" i="2"/>
  <c r="AR322" i="2"/>
  <c r="AR421" i="2"/>
  <c r="AR101" i="2"/>
  <c r="AR499" i="2"/>
  <c r="AR73" i="2"/>
  <c r="AR596" i="2"/>
  <c r="AR147" i="2"/>
  <c r="AR403" i="2"/>
  <c r="AU336" i="2"/>
  <c r="AU111" i="2"/>
  <c r="AU616" i="2"/>
  <c r="AU122" i="2"/>
  <c r="AU459" i="2"/>
  <c r="AU414" i="2"/>
  <c r="AU164" i="2"/>
  <c r="AU380" i="2"/>
  <c r="AU540" i="2"/>
  <c r="AU431" i="2"/>
  <c r="AS185" i="2"/>
  <c r="AS123" i="2"/>
  <c r="AS279" i="2"/>
  <c r="AV279" i="2" s="1"/>
  <c r="AS455" i="2"/>
  <c r="AS648" i="2"/>
  <c r="AS26" i="2"/>
  <c r="AS79" i="2"/>
  <c r="AS556" i="2"/>
  <c r="AS474" i="2"/>
  <c r="AS506" i="2"/>
  <c r="AS215" i="2"/>
  <c r="AS384" i="2"/>
  <c r="AS317" i="2"/>
  <c r="AS522" i="2"/>
  <c r="AS570" i="2"/>
  <c r="AS620" i="2"/>
  <c r="AS330" i="2"/>
  <c r="AS708" i="2"/>
  <c r="AV708" i="2" s="1"/>
  <c r="AS583" i="2"/>
  <c r="AS157" i="2"/>
  <c r="AS364" i="2"/>
  <c r="AS156" i="2"/>
  <c r="AS151" i="2"/>
  <c r="AS349" i="2"/>
  <c r="AS133" i="2"/>
  <c r="AS236" i="2"/>
  <c r="AS531" i="2"/>
  <c r="AS163" i="2"/>
  <c r="AS182" i="2"/>
  <c r="AS238" i="2"/>
  <c r="AS555" i="2"/>
  <c r="AS278" i="2"/>
  <c r="AS162" i="2"/>
  <c r="AT685" i="2"/>
  <c r="AT697" i="2"/>
  <c r="AT680" i="2"/>
  <c r="AT567" i="2"/>
  <c r="AT602" i="2"/>
  <c r="AT471" i="2"/>
  <c r="AT591" i="2"/>
  <c r="AT447" i="2"/>
  <c r="AT440" i="2"/>
  <c r="AT565" i="2"/>
  <c r="AT559" i="2"/>
  <c r="AT194" i="2"/>
  <c r="AT679" i="2"/>
  <c r="AT35" i="2"/>
  <c r="AT224" i="2"/>
  <c r="AT396" i="2"/>
  <c r="AT481" i="2"/>
  <c r="AT515" i="2"/>
  <c r="AT19" i="2"/>
  <c r="AT585" i="2"/>
  <c r="AT27" i="2"/>
  <c r="AT427" i="2"/>
  <c r="AT346" i="2"/>
  <c r="AT512" i="2"/>
  <c r="AT178" i="2"/>
  <c r="AT314" i="2"/>
  <c r="AT307" i="2"/>
  <c r="AT448" i="2"/>
  <c r="AT643" i="2"/>
  <c r="AT528" i="2"/>
  <c r="AT211" i="2"/>
  <c r="AT535" i="2"/>
  <c r="AT143" i="2"/>
  <c r="AT614" i="2"/>
  <c r="AT71" i="2"/>
  <c r="AT548" i="2"/>
  <c r="AT201" i="2"/>
  <c r="AT399" i="2"/>
  <c r="AT351" i="2"/>
  <c r="AT34" i="2"/>
  <c r="AT331" i="2"/>
  <c r="AT96" i="2"/>
  <c r="AT542" i="2"/>
  <c r="AT228" i="2"/>
  <c r="AT467" i="2"/>
  <c r="AT495" i="2"/>
  <c r="AT152" i="2"/>
  <c r="AT292" i="2"/>
  <c r="AT305" i="2"/>
  <c r="AT537" i="2"/>
  <c r="AT290" i="2"/>
  <c r="AT36" i="2"/>
  <c r="AT315" i="2"/>
  <c r="AT335" i="2"/>
  <c r="AT7" i="2"/>
  <c r="AT83" i="2"/>
  <c r="AT412" i="2"/>
  <c r="AR39" i="2"/>
  <c r="AR624" i="2"/>
  <c r="AR56" i="2"/>
  <c r="AR48" i="2"/>
  <c r="AR70" i="2"/>
  <c r="AR281" i="2"/>
  <c r="AR181" i="2"/>
  <c r="AR237" i="2"/>
  <c r="AR251" i="2"/>
  <c r="AR94" i="2"/>
  <c r="AR254" i="2"/>
  <c r="AR318" i="2"/>
  <c r="AR144" i="2"/>
  <c r="AR463" i="2"/>
  <c r="AR18" i="2"/>
  <c r="AR76" i="2"/>
  <c r="AR420" i="2"/>
  <c r="AR489" i="2"/>
  <c r="AR112" i="2"/>
  <c r="AR60" i="2"/>
  <c r="AR202" i="2"/>
  <c r="AR150" i="2"/>
  <c r="AU475" i="2"/>
  <c r="AU663" i="2"/>
  <c r="AU428" i="2"/>
  <c r="AU699" i="2"/>
  <c r="AU53" i="2"/>
  <c r="AU271" i="2"/>
  <c r="AU400" i="2"/>
  <c r="AU408" i="2"/>
  <c r="AU286" i="2"/>
  <c r="AS352" i="2"/>
  <c r="AS282" i="2"/>
  <c r="AS638" i="2"/>
  <c r="AS711" i="2"/>
  <c r="AS625" i="2"/>
  <c r="AS75" i="2"/>
  <c r="AS687" i="2"/>
  <c r="AS253" i="2"/>
  <c r="AS671" i="2"/>
  <c r="AS319" i="2"/>
  <c r="AS501" i="2"/>
  <c r="AS57" i="2"/>
  <c r="AS664" i="2"/>
  <c r="AS93" i="2"/>
  <c r="AS341" i="2"/>
  <c r="AS89" i="2"/>
  <c r="AS590" i="2"/>
  <c r="AS61" i="2"/>
  <c r="AS690" i="2"/>
  <c r="AS657" i="2"/>
  <c r="AS41" i="2"/>
  <c r="AS208" i="2"/>
  <c r="AS545" i="2"/>
  <c r="AS350" i="2"/>
  <c r="AS274" i="2"/>
  <c r="AS702" i="2"/>
  <c r="AS439" i="2"/>
  <c r="AS47" i="2"/>
  <c r="AS362" i="2"/>
  <c r="AS609" i="2"/>
  <c r="AS119" i="2"/>
  <c r="AS480" i="2"/>
  <c r="AS524" i="2"/>
  <c r="AS534" i="2"/>
  <c r="AS494" i="2"/>
  <c r="AS405" i="2"/>
  <c r="AS165" i="2"/>
  <c r="AS248" i="2"/>
  <c r="AS52" i="2"/>
  <c r="AS378" i="2"/>
  <c r="AS466" i="2"/>
  <c r="AS2" i="2"/>
  <c r="AS373" i="2"/>
  <c r="AS154" i="2"/>
  <c r="AS10" i="2"/>
  <c r="AS606" i="2"/>
  <c r="AS409" i="2"/>
  <c r="AS187" i="2"/>
  <c r="AS221" i="2"/>
  <c r="AS20" i="2"/>
  <c r="AS113" i="2"/>
  <c r="AS391" i="2"/>
  <c r="AS343" i="2"/>
  <c r="AT451" i="2"/>
  <c r="AT693" i="2"/>
  <c r="AT709" i="2"/>
  <c r="AT626" i="2"/>
  <c r="AT608" i="2"/>
  <c r="AT483" i="2"/>
  <c r="AT631" i="2"/>
  <c r="AT408" i="2"/>
  <c r="AT222" i="2"/>
  <c r="AT361" i="2"/>
  <c r="AT206" i="2"/>
  <c r="AT272" i="2"/>
  <c r="AT196" i="2"/>
  <c r="AT82" i="2"/>
  <c r="AT329" i="2"/>
  <c r="AT146" i="2"/>
  <c r="AT31" i="2"/>
  <c r="AT266" i="2"/>
  <c r="AT672" i="2"/>
  <c r="AT539" i="2"/>
  <c r="AT423" i="2"/>
  <c r="AT411" i="2"/>
  <c r="AT658" i="2"/>
  <c r="AT197" i="2"/>
  <c r="AT363" i="2"/>
  <c r="AT469" i="2"/>
  <c r="AT161" i="2"/>
  <c r="AT452" i="2"/>
  <c r="AT415" i="2"/>
  <c r="AT500" i="2"/>
  <c r="AT137" i="2"/>
  <c r="AT300" i="2"/>
  <c r="AT383" i="2"/>
  <c r="AT557" i="2"/>
  <c r="AT464" i="2"/>
  <c r="AT623" i="2"/>
  <c r="AT303" i="2"/>
  <c r="AT116" i="2"/>
  <c r="AT458" i="2"/>
  <c r="AT707" i="2"/>
  <c r="AT730" i="2"/>
  <c r="AT186" i="2"/>
  <c r="AT338" i="2"/>
  <c r="AT544" i="2"/>
  <c r="AT216" i="2"/>
  <c r="AT607" i="2"/>
  <c r="AT454" i="2"/>
  <c r="AT541" i="2"/>
  <c r="AT418" i="2"/>
  <c r="AT98" i="2"/>
  <c r="AR377" i="2"/>
  <c r="AR320" i="2"/>
  <c r="AR375" i="2"/>
  <c r="AR336" i="2"/>
  <c r="AR376" i="2"/>
  <c r="AR111" i="2"/>
  <c r="AR622" i="2"/>
  <c r="AR122" i="2"/>
  <c r="AR200" i="2"/>
  <c r="AR91" i="2"/>
  <c r="AR588" i="2"/>
  <c r="AR217" i="2"/>
  <c r="AR587" i="2"/>
  <c r="AR459" i="2"/>
  <c r="AR414" i="2"/>
  <c r="AR635" i="2"/>
  <c r="AR164" i="2"/>
  <c r="AR332" i="2"/>
  <c r="AR584" i="2"/>
  <c r="AU685" i="2"/>
  <c r="AU697" i="2"/>
  <c r="AU680" i="2"/>
  <c r="AU567" i="2"/>
  <c r="AU591" i="2"/>
  <c r="AU35" i="2"/>
  <c r="AU396" i="2"/>
  <c r="AU178" i="2"/>
  <c r="AU7" i="2"/>
  <c r="AU12" i="2"/>
  <c r="AS287" i="2"/>
  <c r="AS438" i="2"/>
  <c r="AS276" i="2"/>
  <c r="AS581" i="2"/>
  <c r="AS275" i="2"/>
  <c r="AS267" i="2"/>
  <c r="AS121" i="2"/>
  <c r="AS325" i="2"/>
  <c r="AS42" i="2"/>
  <c r="AS407" i="2"/>
  <c r="AS220" i="2"/>
  <c r="AS543" i="2"/>
  <c r="AS160" i="2"/>
  <c r="AS721" i="2"/>
  <c r="AS232" i="2"/>
  <c r="AS175" i="2"/>
  <c r="AS46" i="2"/>
  <c r="AS59" i="2"/>
  <c r="AS24" i="2"/>
  <c r="AS395" i="2"/>
  <c r="AS66" i="2"/>
  <c r="AS728" i="2"/>
  <c r="AS256" i="2"/>
  <c r="AS183" i="2"/>
  <c r="AS105" i="2"/>
  <c r="AS514" i="2"/>
  <c r="AS296" i="2"/>
  <c r="AS712" i="2"/>
  <c r="AS141" i="2"/>
  <c r="AS678" i="2"/>
  <c r="AS68" i="2"/>
  <c r="AS568" i="2"/>
  <c r="AS188" i="2"/>
  <c r="AS106" i="2"/>
  <c r="AS245" i="2"/>
  <c r="AS322" i="2"/>
  <c r="AS421" i="2"/>
  <c r="AS179" i="2"/>
  <c r="AS632" i="2"/>
  <c r="AS101" i="2"/>
  <c r="AS499" i="2"/>
  <c r="AS73" i="2"/>
  <c r="AS596" i="2"/>
  <c r="AS147" i="2"/>
  <c r="AS403" i="2"/>
  <c r="AS696" i="2"/>
  <c r="AT704" i="2"/>
  <c r="AT646" i="2"/>
  <c r="AT366" i="2"/>
  <c r="AT417" i="2"/>
  <c r="AT324" i="2"/>
  <c r="AT667" i="2"/>
  <c r="AT190" i="2"/>
  <c r="AT109" i="2"/>
  <c r="AT323" i="2"/>
  <c r="AT510" i="2"/>
  <c r="AT444" i="2"/>
  <c r="AT615" i="2"/>
  <c r="AT148" i="2"/>
  <c r="AT283" i="2"/>
  <c r="AT619" i="2"/>
  <c r="AT65" i="2"/>
  <c r="AT437" i="2"/>
  <c r="AT569" i="2"/>
  <c r="AT218" i="2"/>
  <c r="AT28" i="2"/>
  <c r="AT546" i="2"/>
  <c r="AT551" i="2"/>
  <c r="AT486" i="2"/>
  <c r="AT289" i="2"/>
  <c r="AT595" i="2"/>
  <c r="AT103" i="2"/>
  <c r="AT446" i="2"/>
  <c r="AT288" i="2"/>
  <c r="AV288" i="2" s="1"/>
  <c r="AT502" i="2"/>
  <c r="AT51" i="2"/>
  <c r="AT360" i="2"/>
  <c r="AT478" i="2"/>
  <c r="AT429" i="2"/>
  <c r="AT529" i="2"/>
  <c r="AT601" i="2"/>
  <c r="AT158" i="2"/>
  <c r="AT517" i="2"/>
  <c r="AT476" i="2"/>
  <c r="AT639" i="2"/>
  <c r="AT189" i="2"/>
  <c r="AT670" i="2"/>
  <c r="AT525" i="2"/>
  <c r="AT705" i="2"/>
  <c r="AT379" i="2"/>
  <c r="AT16" i="2"/>
  <c r="AT204" i="2"/>
  <c r="AT477" i="2"/>
  <c r="AT710" i="2"/>
  <c r="AT174" i="2"/>
  <c r="AT198" i="2"/>
  <c r="AT627" i="2"/>
  <c r="AT6" i="2"/>
  <c r="AT159" i="2"/>
  <c r="AT291" i="2"/>
  <c r="AT491" i="2"/>
  <c r="AT434" i="2"/>
  <c r="AT129" i="2"/>
  <c r="AR497" i="2"/>
  <c r="AR424" i="2"/>
  <c r="AR651" i="2"/>
  <c r="AR475" i="2"/>
  <c r="AR431" i="2"/>
  <c r="AR428" i="2"/>
  <c r="AR265" i="2"/>
  <c r="AR120" i="2"/>
  <c r="AR328" i="2"/>
  <c r="AR53" i="2"/>
  <c r="AR25" i="2"/>
  <c r="AR271" i="2"/>
  <c r="AR195" i="2"/>
  <c r="AR102" i="2"/>
  <c r="AR505" i="2"/>
  <c r="AR503" i="2"/>
  <c r="AR553" i="2"/>
  <c r="AR354" i="2"/>
  <c r="AR301" i="2"/>
  <c r="AR645" i="2"/>
  <c r="AR536" i="2"/>
  <c r="AR277" i="2"/>
  <c r="AR297" i="2"/>
  <c r="AR90" i="2"/>
  <c r="AR422" i="2"/>
  <c r="AR400" i="2"/>
  <c r="AR504" i="2"/>
  <c r="AR394" i="2"/>
  <c r="AR205" i="2"/>
  <c r="AR176" i="2"/>
  <c r="AR523" i="2"/>
  <c r="AR8" i="2"/>
  <c r="AR445" i="2"/>
  <c r="AR69" i="2"/>
  <c r="AR44" i="2"/>
  <c r="AR293" i="2"/>
  <c r="AR127" i="2"/>
  <c r="AR58" i="2"/>
  <c r="AR88" i="2"/>
  <c r="AR682" i="2"/>
  <c r="AU693" i="2"/>
  <c r="AU709" i="2"/>
  <c r="AU626" i="2"/>
  <c r="AU608" i="2"/>
  <c r="AU222" i="2"/>
  <c r="AU272" i="2"/>
  <c r="AU196" i="2"/>
  <c r="AU82" i="2"/>
  <c r="AU363" i="2"/>
  <c r="AU469" i="2"/>
  <c r="AU137" i="2"/>
  <c r="AU303" i="2"/>
  <c r="AU418" i="2"/>
  <c r="AR296" i="2"/>
  <c r="AR139" i="2"/>
  <c r="AU234" i="2"/>
  <c r="AU679" i="2"/>
  <c r="AR50" i="2"/>
  <c r="AR482" i="2"/>
  <c r="AR29" i="2"/>
  <c r="AR371" i="2"/>
  <c r="AR203" i="2"/>
  <c r="AR22" i="2"/>
  <c r="AR443" i="2"/>
  <c r="AR199" i="2"/>
  <c r="AR270" i="2"/>
  <c r="AR582" i="2"/>
  <c r="AR40" i="2"/>
  <c r="AR192" i="2"/>
  <c r="AR225" i="2"/>
  <c r="AR212" i="2"/>
  <c r="AR78" i="2"/>
  <c r="AR153" i="2"/>
  <c r="AR485" i="2"/>
  <c r="AR295" i="2"/>
  <c r="AR561" i="2"/>
  <c r="AR191" i="2"/>
  <c r="AR235" i="2"/>
  <c r="AU714" i="2"/>
  <c r="AU633" i="2"/>
  <c r="AU661" i="2"/>
  <c r="AU603" i="2"/>
  <c r="AU579" i="2"/>
  <c r="AU282" i="2"/>
  <c r="AU638" i="2"/>
  <c r="AU75" i="2"/>
  <c r="AU223" i="2"/>
  <c r="AU687" i="2"/>
  <c r="AU253" i="2"/>
  <c r="AU319" i="2"/>
  <c r="AU501" i="2"/>
  <c r="AU664" i="2"/>
  <c r="AU93" i="2"/>
  <c r="AU89" i="2"/>
  <c r="AU590" i="2"/>
  <c r="AU61" i="2"/>
  <c r="AU426" i="2"/>
  <c r="AU690" i="2"/>
  <c r="AU657" i="2"/>
  <c r="AU208" i="2"/>
  <c r="AU545" i="2"/>
  <c r="AU350" i="2"/>
  <c r="AU274" i="2"/>
  <c r="AU439" i="2"/>
  <c r="AU47" i="2"/>
  <c r="AU362" i="2"/>
  <c r="AU609" i="2"/>
  <c r="AU119" i="2"/>
  <c r="AU480" i="2"/>
  <c r="AU524" i="2"/>
  <c r="AU534" i="2"/>
  <c r="AU494" i="2"/>
  <c r="AU405" i="2"/>
  <c r="AU165" i="2"/>
  <c r="AU248" i="2"/>
  <c r="AU52" i="2"/>
  <c r="AU378" i="2"/>
  <c r="AU466" i="2"/>
  <c r="AU2" i="2"/>
  <c r="AU373" i="2"/>
  <c r="AU154" i="2"/>
  <c r="AU10" i="2"/>
  <c r="AU606" i="2"/>
  <c r="AU409" i="2"/>
  <c r="AU187" i="2"/>
  <c r="AU221" i="2"/>
  <c r="AU20" i="2"/>
  <c r="AU113" i="2"/>
  <c r="AU391" i="2"/>
  <c r="AU343" i="2"/>
  <c r="AU438" i="2"/>
  <c r="AU481" i="2"/>
  <c r="AU505" i="2"/>
  <c r="AU314" i="2"/>
  <c r="AU183" i="2"/>
  <c r="AT420" i="2"/>
  <c r="AT489" i="2"/>
  <c r="AT298" i="2"/>
  <c r="AT554" i="2"/>
  <c r="AT112" i="2"/>
  <c r="AT392" i="2"/>
  <c r="AT60" i="2"/>
  <c r="AT644" i="2"/>
  <c r="AT202" i="2"/>
  <c r="AT150" i="2"/>
  <c r="AT574" i="2"/>
  <c r="AR506" i="2"/>
  <c r="AR215" i="2"/>
  <c r="AR384" i="2"/>
  <c r="AR317" i="2"/>
  <c r="AR522" i="2"/>
  <c r="AR570" i="2"/>
  <c r="AR620" i="2"/>
  <c r="AR330" i="2"/>
  <c r="AR583" i="2"/>
  <c r="AR157" i="2"/>
  <c r="AR364" i="2"/>
  <c r="AR156" i="2"/>
  <c r="AR151" i="2"/>
  <c r="AR349" i="2"/>
  <c r="AR133" i="2"/>
  <c r="AR236" i="2"/>
  <c r="AR531" i="2"/>
  <c r="AR163" i="2"/>
  <c r="AR182" i="2"/>
  <c r="AR238" i="2"/>
  <c r="AR555" i="2"/>
  <c r="AR278" i="2"/>
  <c r="AR162" i="2"/>
  <c r="AU691" i="2"/>
  <c r="AU419" i="2"/>
  <c r="AU665" i="2"/>
  <c r="AU530" i="2"/>
  <c r="AU136" i="2"/>
  <c r="AU273" i="2"/>
  <c r="AU703" i="2"/>
  <c r="AU287" i="2"/>
  <c r="AU581" i="2"/>
  <c r="AU275" i="2"/>
  <c r="AU267" i="2"/>
  <c r="AU121" i="2"/>
  <c r="AU325" i="2"/>
  <c r="AU42" i="2"/>
  <c r="AU220" i="2"/>
  <c r="AU721" i="2"/>
  <c r="AU232" i="2"/>
  <c r="AU175" i="2"/>
  <c r="AU46" i="2"/>
  <c r="AU24" i="2"/>
  <c r="AU395" i="2"/>
  <c r="AU66" i="2"/>
  <c r="AU728" i="2"/>
  <c r="AU256" i="2"/>
  <c r="AU105" i="2"/>
  <c r="AU514" i="2"/>
  <c r="AU296" i="2"/>
  <c r="AU712" i="2"/>
  <c r="AU141" i="2"/>
  <c r="AU678" i="2"/>
  <c r="AU68" i="2"/>
  <c r="AU568" i="2"/>
  <c r="AU188" i="2"/>
  <c r="AU106" i="2"/>
  <c r="AU322" i="2"/>
  <c r="AU421" i="2"/>
  <c r="AU179" i="2"/>
  <c r="AU632" i="2"/>
  <c r="AU101" i="2"/>
  <c r="AU499" i="2"/>
  <c r="AU73" i="2"/>
  <c r="AU147" i="2"/>
  <c r="AU403" i="2"/>
  <c r="AU696" i="2"/>
  <c r="AU255" i="2"/>
  <c r="AU310" i="2"/>
  <c r="AU577" i="2"/>
  <c r="AV577" i="2" s="1"/>
  <c r="AU128" i="2"/>
  <c r="AU686" i="2"/>
  <c r="AU404" i="2"/>
  <c r="AU357" i="2"/>
  <c r="AU339" i="2"/>
  <c r="AU520" i="2"/>
  <c r="AU430" i="2"/>
  <c r="AU386" i="2"/>
  <c r="AU490" i="2"/>
  <c r="AU72" i="2"/>
  <c r="AU285" i="2"/>
  <c r="AU87" i="2"/>
  <c r="AU125" i="2"/>
  <c r="AU184" i="2"/>
  <c r="AU39" i="2"/>
  <c r="AU624" i="2"/>
  <c r="AU56" i="2"/>
  <c r="AU281" i="2"/>
  <c r="AU181" i="2"/>
  <c r="AU237" i="2"/>
  <c r="AU518" i="2"/>
  <c r="AU589" i="2"/>
  <c r="AU94" i="2"/>
  <c r="AU719" i="2"/>
  <c r="AU254" i="2"/>
  <c r="AU318" i="2"/>
  <c r="AU641" i="2"/>
  <c r="AU144" i="2"/>
  <c r="AU463" i="2"/>
  <c r="AU214" i="2"/>
  <c r="AU76" i="2"/>
  <c r="AU420" i="2"/>
  <c r="AU489" i="2"/>
  <c r="AU298" i="2"/>
  <c r="AU554" i="2"/>
  <c r="AU112" i="2"/>
  <c r="AU392" i="2"/>
  <c r="AU60" i="2"/>
  <c r="AU644" i="2"/>
  <c r="AU202" i="2"/>
  <c r="AU150" i="2"/>
  <c r="AU574" i="2"/>
  <c r="AT193" i="2"/>
  <c r="AT139" i="2"/>
  <c r="AT127" i="2"/>
  <c r="AT58" i="2"/>
  <c r="AT88" i="2"/>
  <c r="AT682" i="2"/>
  <c r="AU676" i="2"/>
  <c r="AU684" i="2"/>
  <c r="AU377" i="2"/>
  <c r="AU320" i="2"/>
  <c r="AU375" i="2"/>
  <c r="AU376" i="2"/>
  <c r="AU723" i="2"/>
  <c r="AU622" i="2"/>
  <c r="AU200" i="2"/>
  <c r="AU91" i="2"/>
  <c r="AU588" i="2"/>
  <c r="AU217" i="2"/>
  <c r="AU717" i="2"/>
  <c r="AU587" i="2"/>
  <c r="AU564" i="2"/>
  <c r="AU635" i="2"/>
  <c r="AU332" i="2"/>
  <c r="AU584" i="2"/>
  <c r="AU618" i="2"/>
  <c r="AU172" i="2"/>
  <c r="AU321" i="2"/>
  <c r="AU597" i="2"/>
  <c r="AU21" i="2"/>
  <c r="AU387" i="2"/>
  <c r="AU230" i="2"/>
  <c r="AU355" i="2"/>
  <c r="AU177" i="2"/>
  <c r="AU252" i="2"/>
  <c r="AU662" i="2"/>
  <c r="AU13" i="2"/>
  <c r="AU571" i="2"/>
  <c r="AU416" i="2"/>
  <c r="AU526" i="2"/>
  <c r="AU15" i="2"/>
  <c r="AU140" i="2"/>
  <c r="AU74" i="2"/>
  <c r="AU436" i="2"/>
  <c r="AU385" i="2"/>
  <c r="AU640" i="2"/>
  <c r="AU33" i="2"/>
  <c r="AU334" i="2"/>
  <c r="AU166" i="2"/>
  <c r="AU326" i="2"/>
  <c r="AU132" i="2"/>
  <c r="AU532" i="2"/>
  <c r="AU3" i="2"/>
  <c r="AU169" i="2"/>
  <c r="AU249" i="2"/>
  <c r="AU155" i="2"/>
  <c r="AU372" i="2"/>
  <c r="AU493" i="2"/>
  <c r="AT347" i="2"/>
  <c r="AU578" i="2"/>
  <c r="AU497" i="2"/>
  <c r="AU424" i="2"/>
  <c r="AU651" i="2"/>
  <c r="AU612" i="2"/>
  <c r="AU472" i="2"/>
  <c r="AU265" i="2"/>
  <c r="AU120" i="2"/>
  <c r="AU328" i="2"/>
  <c r="AU669" i="2"/>
  <c r="AU333" i="2"/>
  <c r="AU25" i="2"/>
  <c r="AU195" i="2"/>
  <c r="AU102" i="2"/>
  <c r="AU580" i="2"/>
  <c r="AU503" i="2"/>
  <c r="AU553" i="2"/>
  <c r="AU354" i="2"/>
  <c r="AU142" i="2"/>
  <c r="AU645" i="2"/>
  <c r="AU536" i="2"/>
  <c r="AU284" i="2"/>
  <c r="AU277" i="2"/>
  <c r="AU729" i="2"/>
  <c r="AU227" i="2"/>
  <c r="AU558" i="2"/>
  <c r="AU297" i="2"/>
  <c r="AU90" i="2"/>
  <c r="AU694" i="2"/>
  <c r="AU422" i="2"/>
  <c r="AU131" i="2"/>
  <c r="AU504" i="2"/>
  <c r="AU394" i="2"/>
  <c r="AU92" i="2"/>
  <c r="AU205" i="2"/>
  <c r="AU176" i="2"/>
  <c r="AU523" i="2"/>
  <c r="AU722" i="2"/>
  <c r="AU8" i="2"/>
  <c r="AU445" i="2"/>
  <c r="AU257" i="2"/>
  <c r="AU69" i="2"/>
  <c r="AU44" i="2"/>
  <c r="AU293" i="2"/>
  <c r="AU193" i="2"/>
  <c r="AU139" i="2"/>
  <c r="AU127" i="2"/>
  <c r="AU58" i="2"/>
  <c r="AU88" i="2"/>
  <c r="AU682" i="2"/>
  <c r="AT86" i="2"/>
  <c r="AT488" i="2"/>
  <c r="AT280" i="2"/>
  <c r="AT12" i="2"/>
  <c r="AT55" i="2"/>
  <c r="AT342" i="2"/>
  <c r="AT547" i="2"/>
  <c r="AT302" i="2"/>
  <c r="AT340" i="2"/>
  <c r="AT449" i="2"/>
  <c r="AT508" i="2"/>
  <c r="AR172" i="2"/>
  <c r="AR321" i="2"/>
  <c r="AR597" i="2"/>
  <c r="AR21" i="2"/>
  <c r="AR387" i="2"/>
  <c r="AR230" i="2"/>
  <c r="AR355" i="2"/>
  <c r="AR177" i="2"/>
  <c r="AR252" i="2"/>
  <c r="AR13" i="2"/>
  <c r="AR571" i="2"/>
  <c r="AR526" i="2"/>
  <c r="AR15" i="2"/>
  <c r="AR380" i="2"/>
  <c r="AR140" i="2"/>
  <c r="AR74" i="2"/>
  <c r="AR436" i="2"/>
  <c r="AR385" i="2"/>
  <c r="AR640" i="2"/>
  <c r="AR33" i="2"/>
  <c r="AR334" i="2"/>
  <c r="AR166" i="2"/>
  <c r="AR326" i="2"/>
  <c r="AR540" i="2"/>
  <c r="AR132" i="2"/>
  <c r="AR532" i="2"/>
  <c r="AR3" i="2"/>
  <c r="AR169" i="2"/>
  <c r="AR249" i="2"/>
  <c r="AR155" i="2"/>
  <c r="AR372" i="2"/>
  <c r="AR493" i="2"/>
  <c r="AU602" i="2"/>
  <c r="AU471" i="2"/>
  <c r="AU447" i="2"/>
  <c r="AU440" i="2"/>
  <c r="AU565" i="2"/>
  <c r="AU559" i="2"/>
  <c r="AU194" i="2"/>
  <c r="AU224" i="2"/>
  <c r="AU515" i="2"/>
  <c r="AU19" i="2"/>
  <c r="AU585" i="2"/>
  <c r="AU27" i="2"/>
  <c r="AU427" i="2"/>
  <c r="AU346" i="2"/>
  <c r="AU512" i="2"/>
  <c r="AU307" i="2"/>
  <c r="AU448" i="2"/>
  <c r="AU643" i="2"/>
  <c r="AU528" i="2"/>
  <c r="AU535" i="2"/>
  <c r="AU143" i="2"/>
  <c r="AU614" i="2"/>
  <c r="AU71" i="2"/>
  <c r="AU548" i="2"/>
  <c r="AU241" i="2"/>
  <c r="AU201" i="2"/>
  <c r="AU399" i="2"/>
  <c r="AU351" i="2"/>
  <c r="AU34" i="2"/>
  <c r="AU331" i="2"/>
  <c r="AU96" i="2"/>
  <c r="AU542" i="2"/>
  <c r="AU228" i="2"/>
  <c r="AU467" i="2"/>
  <c r="AU495" i="2"/>
  <c r="AU152" i="2"/>
  <c r="AU292" i="2"/>
  <c r="AU305" i="2"/>
  <c r="AU537" i="2"/>
  <c r="AU290" i="2"/>
  <c r="AU36" i="2"/>
  <c r="AU315" i="2"/>
  <c r="AU335" i="2"/>
  <c r="AU83" i="2"/>
  <c r="AU412" i="2"/>
  <c r="AU347" i="2"/>
  <c r="AT688" i="2"/>
  <c r="AT649" i="2"/>
  <c r="AU451" i="2"/>
  <c r="AU483" i="2"/>
  <c r="AU631" i="2"/>
  <c r="AU361" i="2"/>
  <c r="AU206" i="2"/>
  <c r="AU329" i="2"/>
  <c r="AU146" i="2"/>
  <c r="AU31" i="2"/>
  <c r="AU266" i="2"/>
  <c r="AU672" i="2"/>
  <c r="AU539" i="2"/>
  <c r="AU423" i="2"/>
  <c r="AU411" i="2"/>
  <c r="AU658" i="2"/>
  <c r="AU161" i="2"/>
  <c r="AU452" i="2"/>
  <c r="AU415" i="2"/>
  <c r="AU500" i="2"/>
  <c r="AU300" i="2"/>
  <c r="AU383" i="2"/>
  <c r="AU557" i="2"/>
  <c r="AU464" i="2"/>
  <c r="AU623" i="2"/>
  <c r="AU116" i="2"/>
  <c r="AU458" i="2"/>
  <c r="AU707" i="2"/>
  <c r="AU730" i="2"/>
  <c r="AU186" i="2"/>
  <c r="AU338" i="2"/>
  <c r="AU544" i="2"/>
  <c r="AU216" i="2"/>
  <c r="AU607" i="2"/>
  <c r="AU454" i="2"/>
  <c r="AU541" i="2"/>
  <c r="AU98" i="2"/>
  <c r="AV98" i="2" s="1"/>
  <c r="AU86" i="2"/>
  <c r="AU488" i="2"/>
  <c r="AU280" i="2"/>
  <c r="AU55" i="2"/>
  <c r="AU342" i="2"/>
  <c r="AU547" i="2"/>
  <c r="AU302" i="2"/>
  <c r="AU340" i="2"/>
  <c r="AU449" i="2"/>
  <c r="AU508" i="2"/>
  <c r="AR351" i="2"/>
  <c r="AR34" i="2"/>
  <c r="AR331" i="2"/>
  <c r="AR96" i="2"/>
  <c r="AR542" i="2"/>
  <c r="AR228" i="2"/>
  <c r="AR495" i="2"/>
  <c r="AR152" i="2"/>
  <c r="AR292" i="2"/>
  <c r="AR305" i="2"/>
  <c r="AR290" i="2"/>
  <c r="AR36" i="2"/>
  <c r="AR315" i="2"/>
  <c r="AR335" i="2"/>
  <c r="AR7" i="2"/>
  <c r="AR83" i="2"/>
  <c r="AR412" i="2"/>
  <c r="AR347" i="2"/>
  <c r="AU704" i="2"/>
  <c r="AU646" i="2"/>
  <c r="AU366" i="2"/>
  <c r="AU417" i="2"/>
  <c r="AU324" i="2"/>
  <c r="AU667" i="2"/>
  <c r="AU109" i="2"/>
  <c r="AU323" i="2"/>
  <c r="AU510" i="2"/>
  <c r="AU444" i="2"/>
  <c r="AU615" i="2"/>
  <c r="AU148" i="2"/>
  <c r="AU283" i="2"/>
  <c r="AU619" i="2"/>
  <c r="AU65" i="2"/>
  <c r="AU437" i="2"/>
  <c r="AU569" i="2"/>
  <c r="AV569" i="2" s="1"/>
  <c r="AU218" i="2"/>
  <c r="AV218" i="2" s="1"/>
  <c r="AU294" i="2"/>
  <c r="AU546" i="2"/>
  <c r="AU551" i="2"/>
  <c r="AU486" i="2"/>
  <c r="AU289" i="2"/>
  <c r="AU595" i="2"/>
  <c r="AU103" i="2"/>
  <c r="AU446" i="2"/>
  <c r="AU637" i="2"/>
  <c r="AU502" i="2"/>
  <c r="AU360" i="2"/>
  <c r="AU478" i="2"/>
  <c r="AU529" i="2"/>
  <c r="AU601" i="2"/>
  <c r="AU158" i="2"/>
  <c r="AU517" i="2"/>
  <c r="AU476" i="2"/>
  <c r="AU639" i="2"/>
  <c r="AU189" i="2"/>
  <c r="AU525" i="2"/>
  <c r="AU705" i="2"/>
  <c r="AU379" i="2"/>
  <c r="AU16" i="2"/>
  <c r="AU204" i="2"/>
  <c r="AU477" i="2"/>
  <c r="AU710" i="2"/>
  <c r="AU174" i="2"/>
  <c r="AU198" i="2"/>
  <c r="AU627" i="2"/>
  <c r="AU6" i="2"/>
  <c r="AU159" i="2"/>
  <c r="AU291" i="2"/>
  <c r="AU491" i="2"/>
  <c r="AU434" i="2"/>
  <c r="AU129" i="2"/>
  <c r="AU688" i="2"/>
  <c r="AU649" i="2"/>
  <c r="AT401" i="2"/>
  <c r="AT43" i="2"/>
  <c r="AT367" i="2"/>
  <c r="AT32" i="2"/>
  <c r="AT149" i="2"/>
  <c r="AT605" i="2"/>
  <c r="AU715" i="2"/>
  <c r="AU683" i="2"/>
  <c r="AU402" i="2"/>
  <c r="AU312" i="2"/>
  <c r="AU527" i="2"/>
  <c r="AU550" i="2"/>
  <c r="AU509" i="2"/>
  <c r="AU242" i="2"/>
  <c r="AU442" i="2"/>
  <c r="AU381" i="2"/>
  <c r="AU689" i="2"/>
  <c r="AU617" i="2"/>
  <c r="AU337" i="2"/>
  <c r="AU247" i="2"/>
  <c r="AU470" i="2"/>
  <c r="AU724" i="2"/>
  <c r="AU260" i="2"/>
  <c r="AU492" i="2"/>
  <c r="AU138" i="2"/>
  <c r="AU393" i="2"/>
  <c r="AU233" i="2"/>
  <c r="AU576" i="2"/>
  <c r="AU453" i="2"/>
  <c r="AU628" i="2"/>
  <c r="AU95" i="2"/>
  <c r="AU100" i="2"/>
  <c r="AU353" i="2"/>
  <c r="AU390" i="2"/>
  <c r="AU368" i="2"/>
  <c r="AU63" i="2"/>
  <c r="AU594" i="2"/>
  <c r="AU397" i="2"/>
  <c r="AU344" i="2"/>
  <c r="AU613" i="2"/>
  <c r="AU85" i="2"/>
  <c r="AU309" i="2"/>
  <c r="AU64" i="2"/>
  <c r="AU80" i="2"/>
  <c r="AU599" i="2"/>
  <c r="AU308" i="2"/>
  <c r="AU507" i="2"/>
  <c r="AU327" i="2"/>
  <c r="AU171" i="2"/>
  <c r="AU650" i="2"/>
  <c r="AU124" i="2"/>
  <c r="AU713" i="2"/>
  <c r="AU11" i="2"/>
  <c r="AU365" i="2"/>
  <c r="AT295" i="2"/>
  <c r="AT561" i="2"/>
  <c r="AV561" i="2" s="1"/>
  <c r="AT566" i="2"/>
  <c r="AT191" i="2"/>
  <c r="AT235" i="2"/>
  <c r="AR639" i="2"/>
  <c r="AR525" i="2"/>
  <c r="AR379" i="2"/>
  <c r="AR16" i="2"/>
  <c r="AR204" i="2"/>
  <c r="AR477" i="2"/>
  <c r="AR174" i="2"/>
  <c r="AR198" i="2"/>
  <c r="AR627" i="2"/>
  <c r="AR6" i="2"/>
  <c r="AR159" i="2"/>
  <c r="AR291" i="2"/>
  <c r="AR491" i="2"/>
  <c r="AR434" i="2"/>
  <c r="AR129" i="2"/>
  <c r="AR688" i="2"/>
  <c r="AR649" i="2"/>
  <c r="AU168" i="2"/>
  <c r="AU701" i="2"/>
  <c r="AU673" i="2"/>
  <c r="AU104" i="2"/>
  <c r="AU209" i="2"/>
  <c r="AU226" i="2"/>
  <c r="AU359" i="2"/>
  <c r="AU572" i="2"/>
  <c r="AU54" i="2"/>
  <c r="AU720" i="2"/>
  <c r="AU97" i="2"/>
  <c r="AU610" i="2"/>
  <c r="AU180" i="2"/>
  <c r="AU549" i="2"/>
  <c r="AU244" i="2"/>
  <c r="AU77" i="2"/>
  <c r="AU4" i="2"/>
  <c r="AU413" i="2"/>
  <c r="AU552" i="2"/>
  <c r="AU311" i="2"/>
  <c r="AU173" i="2"/>
  <c r="AU653" i="2"/>
  <c r="AU23" i="2"/>
  <c r="AU213" i="2"/>
  <c r="AU145" i="2"/>
  <c r="AU304" i="2"/>
  <c r="AU118" i="2"/>
  <c r="AU410" i="2"/>
  <c r="AU5" i="2"/>
  <c r="AU484" i="2"/>
  <c r="AU67" i="2"/>
  <c r="AU135" i="2"/>
  <c r="AU425" i="2"/>
  <c r="AU258" i="2"/>
  <c r="AU560" i="2"/>
  <c r="AU629" i="2"/>
  <c r="AU306" i="2"/>
  <c r="AU62" i="2"/>
  <c r="AU369" i="2"/>
  <c r="AU130" i="2"/>
  <c r="AU313" i="2"/>
  <c r="AU401" i="2"/>
  <c r="AU660" i="2"/>
  <c r="AU43" i="2"/>
  <c r="AU32" i="2"/>
  <c r="AU149" i="2"/>
  <c r="AU605" i="2"/>
  <c r="AV592" i="2"/>
  <c r="AV300" i="2" l="1"/>
  <c r="AV96" i="2"/>
  <c r="AV139" i="2"/>
  <c r="AV276" i="2"/>
  <c r="AV163" i="2"/>
  <c r="AV620" i="2"/>
  <c r="AV247" i="2"/>
  <c r="AV719" i="2"/>
  <c r="AV103" i="2"/>
  <c r="AV317" i="2"/>
  <c r="AV129" i="2"/>
  <c r="AV580" i="2"/>
  <c r="AV531" i="2"/>
  <c r="AV107" i="2"/>
  <c r="AV233" i="2"/>
  <c r="Y43" i="3"/>
  <c r="Y14" i="3"/>
  <c r="Y104" i="3"/>
  <c r="Y70" i="3"/>
  <c r="Y113" i="3"/>
  <c r="Y57" i="3"/>
  <c r="Y7" i="3"/>
  <c r="Y80" i="3"/>
  <c r="Y35" i="3"/>
  <c r="Y4" i="3"/>
  <c r="Y114" i="3"/>
  <c r="Y59" i="3"/>
  <c r="Y16" i="3"/>
  <c r="Y27" i="3"/>
  <c r="Y91" i="3"/>
  <c r="Y24" i="3"/>
  <c r="Y81" i="3"/>
  <c r="Y112" i="3"/>
  <c r="Y108" i="3"/>
  <c r="Y55" i="3"/>
  <c r="Y89" i="3"/>
  <c r="Y88" i="3"/>
  <c r="Y97" i="3"/>
  <c r="W7" i="3"/>
  <c r="Y6" i="3"/>
  <c r="Y41" i="3"/>
  <c r="Y53" i="3"/>
  <c r="Y37" i="3"/>
  <c r="Y50" i="3"/>
  <c r="Y92" i="3"/>
  <c r="Y15" i="3"/>
  <c r="Y64" i="3"/>
  <c r="Y118" i="3"/>
  <c r="Y120" i="3"/>
  <c r="Y42" i="3"/>
  <c r="Y29" i="3"/>
  <c r="Y62" i="3"/>
  <c r="Y95" i="3"/>
  <c r="Y122" i="3"/>
  <c r="Y36" i="3"/>
  <c r="Y115" i="3"/>
  <c r="Y11" i="3"/>
  <c r="Y12" i="3"/>
  <c r="Y46" i="3"/>
  <c r="Y105" i="3"/>
  <c r="Y106" i="3"/>
  <c r="Y58" i="3"/>
  <c r="Y21" i="3"/>
  <c r="Y75" i="3"/>
  <c r="Y54" i="3"/>
  <c r="Y33" i="3"/>
  <c r="Y72" i="3"/>
  <c r="Y83" i="3"/>
  <c r="Y107" i="3"/>
  <c r="Y101" i="3"/>
  <c r="Y20" i="3"/>
  <c r="Y71" i="3"/>
  <c r="Y26" i="3"/>
  <c r="Y102" i="3"/>
  <c r="Y13" i="3"/>
  <c r="Y73" i="3"/>
  <c r="Y8" i="3"/>
  <c r="Y48" i="3"/>
  <c r="Y60" i="3"/>
  <c r="Y39" i="3"/>
  <c r="Y25" i="3"/>
  <c r="Y65" i="3"/>
  <c r="Y2" i="3"/>
  <c r="Y66" i="3"/>
  <c r="Y98" i="3"/>
  <c r="Y28" i="3"/>
  <c r="Y76" i="3"/>
  <c r="Y110" i="3"/>
  <c r="Y10" i="3"/>
  <c r="Y44" i="3"/>
  <c r="Y111" i="3"/>
  <c r="Y40" i="3"/>
  <c r="Y85" i="3"/>
  <c r="Y23" i="3"/>
  <c r="Y78" i="3"/>
  <c r="Y121" i="3"/>
  <c r="Y30" i="3"/>
  <c r="Y84" i="3"/>
  <c r="Y67" i="3"/>
  <c r="Y69" i="3"/>
  <c r="Y52" i="3"/>
  <c r="Y63" i="3"/>
  <c r="Y31" i="3"/>
  <c r="Y17" i="3"/>
  <c r="Y49" i="3"/>
  <c r="Y93" i="3"/>
  <c r="Y117" i="3"/>
  <c r="Y116" i="3"/>
  <c r="Y22" i="3"/>
  <c r="Y109" i="3"/>
  <c r="Y86" i="3"/>
  <c r="Y38" i="3"/>
  <c r="Y119" i="3"/>
  <c r="Y45" i="3"/>
  <c r="Y90" i="3"/>
  <c r="Y32" i="3"/>
  <c r="Y34" i="3"/>
  <c r="Y100" i="3"/>
  <c r="Y96" i="3"/>
  <c r="Y3" i="3"/>
  <c r="Y79" i="3"/>
  <c r="Y94" i="3"/>
  <c r="Y74" i="3"/>
  <c r="Y103" i="3"/>
  <c r="Y18" i="3"/>
  <c r="Y77" i="3"/>
  <c r="Y5" i="3"/>
  <c r="Y82" i="3"/>
  <c r="Y87" i="3"/>
  <c r="Y47" i="3"/>
  <c r="Y61" i="3"/>
  <c r="Y68" i="3"/>
  <c r="Y51" i="3"/>
  <c r="Y9" i="3"/>
  <c r="Y19" i="3"/>
  <c r="Y99" i="3"/>
  <c r="Y56" i="3"/>
  <c r="W90" i="3"/>
  <c r="W4" i="3"/>
  <c r="W102" i="3"/>
  <c r="W36" i="3"/>
  <c r="W115" i="3"/>
  <c r="W58" i="3"/>
  <c r="W55" i="3"/>
  <c r="W112" i="3"/>
  <c r="W51" i="3"/>
  <c r="W9" i="3"/>
  <c r="W113" i="3"/>
  <c r="W10" i="3"/>
  <c r="W82" i="3"/>
  <c r="W39" i="3"/>
  <c r="W65" i="3"/>
  <c r="W79" i="3"/>
  <c r="W2" i="3"/>
  <c r="W114" i="3"/>
  <c r="W17" i="3"/>
  <c r="W104" i="3"/>
  <c r="W88" i="3"/>
  <c r="W70" i="3"/>
  <c r="W91" i="3"/>
  <c r="W46" i="3"/>
  <c r="W57" i="3"/>
  <c r="W106" i="3"/>
  <c r="W35" i="3"/>
  <c r="W63" i="3"/>
  <c r="W8" i="3"/>
  <c r="W22" i="3"/>
  <c r="W47" i="3"/>
  <c r="W109" i="3"/>
  <c r="W5" i="3"/>
  <c r="W85" i="3"/>
  <c r="W59" i="3"/>
  <c r="W41" i="3"/>
  <c r="W72" i="3"/>
  <c r="W37" i="3"/>
  <c r="W81" i="3"/>
  <c r="W122" i="3"/>
  <c r="W118" i="3"/>
  <c r="W107" i="3"/>
  <c r="W97" i="3"/>
  <c r="W6" i="3"/>
  <c r="W67" i="3"/>
  <c r="W13" i="3"/>
  <c r="W83" i="3"/>
  <c r="W25" i="3"/>
  <c r="W53" i="3"/>
  <c r="W66" i="3"/>
  <c r="W95" i="3"/>
  <c r="W50" i="3"/>
  <c r="W92" i="3"/>
  <c r="W54" i="3"/>
  <c r="W117" i="3"/>
  <c r="W96" i="3"/>
  <c r="W80" i="3"/>
  <c r="W64" i="3"/>
  <c r="W12" i="3"/>
  <c r="W120" i="3"/>
  <c r="W11" i="3"/>
  <c r="W32" i="3"/>
  <c r="W29" i="3"/>
  <c r="W40" i="3"/>
  <c r="W105" i="3"/>
  <c r="W62" i="3"/>
  <c r="W75" i="3"/>
  <c r="W56" i="3"/>
  <c r="W108" i="3"/>
  <c r="W69" i="3"/>
  <c r="W100" i="3"/>
  <c r="W24" i="3"/>
  <c r="W44" i="3"/>
  <c r="W111" i="3"/>
  <c r="W61" i="3"/>
  <c r="W45" i="3"/>
  <c r="W21" i="3"/>
  <c r="W30" i="3"/>
  <c r="W33" i="3"/>
  <c r="W94" i="3"/>
  <c r="W60" i="3"/>
  <c r="W34" i="3"/>
  <c r="W27" i="3"/>
  <c r="W101" i="3"/>
  <c r="W71" i="3"/>
  <c r="W26" i="3"/>
  <c r="W103" i="3"/>
  <c r="W74" i="3"/>
  <c r="W49" i="3"/>
  <c r="W73" i="3"/>
  <c r="W76" i="3"/>
  <c r="W48" i="3"/>
  <c r="W16" i="3"/>
  <c r="W3" i="3"/>
  <c r="W99" i="3"/>
  <c r="W20" i="3"/>
  <c r="W43" i="3"/>
  <c r="W87" i="3"/>
  <c r="W15" i="3"/>
  <c r="W42" i="3"/>
  <c r="W98" i="3"/>
  <c r="W52" i="3"/>
  <c r="W28" i="3"/>
  <c r="W116" i="3"/>
  <c r="W77" i="3"/>
  <c r="W86" i="3"/>
  <c r="W31" i="3"/>
  <c r="W119" i="3"/>
  <c r="W93" i="3"/>
  <c r="W68" i="3"/>
  <c r="W89" i="3"/>
  <c r="W23" i="3"/>
  <c r="W78" i="3"/>
  <c r="W121" i="3"/>
  <c r="W84" i="3"/>
  <c r="W110" i="3"/>
  <c r="W38" i="3"/>
  <c r="W19" i="3"/>
  <c r="W14" i="3"/>
  <c r="W18" i="3"/>
  <c r="AV133" i="2"/>
  <c r="AV388" i="2"/>
  <c r="AV145" i="2"/>
  <c r="AV689" i="2"/>
  <c r="AV349" i="2"/>
  <c r="AV384" i="2"/>
  <c r="AV552" i="2"/>
  <c r="AV507" i="2"/>
  <c r="AV368" i="2"/>
  <c r="AV490" i="2"/>
  <c r="AV34" i="2"/>
  <c r="AV357" i="2"/>
  <c r="AV381" i="2"/>
  <c r="AV289" i="2"/>
  <c r="AV201" i="2"/>
  <c r="AV611" i="2"/>
  <c r="AV328" i="2"/>
  <c r="AV114" i="2"/>
  <c r="AV316" i="2"/>
  <c r="AV262" i="2"/>
  <c r="AV571" i="2"/>
  <c r="AV430" i="2"/>
  <c r="AV727" i="2"/>
  <c r="AV446" i="2"/>
  <c r="AV13" i="2"/>
  <c r="AV584" i="2"/>
  <c r="AV617" i="2"/>
  <c r="AV452" i="2"/>
  <c r="AV440" i="2"/>
  <c r="AV220" i="2"/>
  <c r="AV630" i="2"/>
  <c r="AV135" i="2"/>
  <c r="AV311" i="2"/>
  <c r="AV63" i="2"/>
  <c r="AV467" i="2"/>
  <c r="AV438" i="2"/>
  <c r="AV28" i="2"/>
  <c r="AV562" i="2"/>
  <c r="AV542" i="2"/>
  <c r="AV321" i="2"/>
  <c r="AV648" i="2"/>
  <c r="AV326" i="2"/>
  <c r="AV479" i="2"/>
  <c r="AV570" i="2"/>
  <c r="AV172" i="2"/>
  <c r="AV416" i="2"/>
  <c r="AV383" i="2"/>
  <c r="AV558" i="2"/>
  <c r="AV236" i="2"/>
  <c r="AV522" i="2"/>
  <c r="AV389" i="2"/>
  <c r="AV659" i="2"/>
  <c r="AV730" i="2"/>
  <c r="AV399" i="2"/>
  <c r="AV33" i="2"/>
  <c r="AV252" i="2"/>
  <c r="AV245" i="2"/>
  <c r="AV666" i="2"/>
  <c r="AV716" i="2"/>
  <c r="AV177" i="2"/>
  <c r="AV156" i="2"/>
  <c r="AV677" i="2"/>
  <c r="AV393" i="2"/>
  <c r="AV230" i="2"/>
  <c r="AV325" i="2"/>
  <c r="AV480" i="2"/>
  <c r="AV463" i="2"/>
  <c r="AV725" i="2"/>
  <c r="AV509" i="2"/>
  <c r="AV38" i="2"/>
  <c r="AV134" i="2"/>
  <c r="AV371" i="2"/>
  <c r="AV669" i="2"/>
  <c r="AV594" i="2"/>
  <c r="AV546" i="2"/>
  <c r="AV116" i="2"/>
  <c r="AV469" i="2"/>
  <c r="AV278" i="2"/>
  <c r="AV157" i="2"/>
  <c r="AV556" i="2"/>
  <c r="AV345" i="2"/>
  <c r="AV433" i="2"/>
  <c r="AV655" i="2"/>
  <c r="AV238" i="2"/>
  <c r="AV29" i="2"/>
  <c r="AV456" i="2"/>
  <c r="AV83" i="2"/>
  <c r="AV269" i="2"/>
  <c r="AV457" i="2"/>
  <c r="AV125" i="2"/>
  <c r="AV291" i="2"/>
  <c r="AV702" i="2"/>
  <c r="AV263" i="2"/>
  <c r="AV275" i="2"/>
  <c r="AV59" i="2"/>
  <c r="AV88" i="2"/>
  <c r="AV418" i="2"/>
  <c r="AV623" i="2"/>
  <c r="AV87" i="2"/>
  <c r="AV21" i="2"/>
  <c r="AV285" i="2"/>
  <c r="AV555" i="2"/>
  <c r="AV583" i="2"/>
  <c r="AV69" i="2"/>
  <c r="AV26" i="2"/>
  <c r="AV207" i="2"/>
  <c r="AV599" i="2"/>
  <c r="AV488" i="2"/>
  <c r="AV403" i="2"/>
  <c r="AV341" i="2"/>
  <c r="AV492" i="2"/>
  <c r="AV194" i="2"/>
  <c r="AV295" i="2"/>
  <c r="AV525" i="2"/>
  <c r="AV102" i="2"/>
  <c r="AV287" i="2"/>
  <c r="AV9" i="2"/>
  <c r="AV11" i="2"/>
  <c r="AV296" i="2"/>
  <c r="AV500" i="2"/>
  <c r="AV224" i="2"/>
  <c r="AV8" i="2"/>
  <c r="AV191" i="2"/>
  <c r="AV268" i="2"/>
  <c r="AV76" i="2"/>
  <c r="AV404" i="2"/>
  <c r="AV442" i="2"/>
  <c r="AV37" i="2"/>
  <c r="AV193" i="2"/>
  <c r="AV413" i="2"/>
  <c r="AV662" i="2"/>
  <c r="AV171" i="2"/>
  <c r="AV242" i="2"/>
  <c r="AV686" i="2"/>
  <c r="AV36" i="2"/>
  <c r="AV520" i="2"/>
  <c r="AV65" i="2"/>
  <c r="AV511" i="2"/>
  <c r="AV318" i="2"/>
  <c r="AV16" i="2"/>
  <c r="AV313" i="2"/>
  <c r="AV629" i="2"/>
  <c r="AV213" i="2"/>
  <c r="AV713" i="2"/>
  <c r="AV613" i="2"/>
  <c r="AV476" i="2"/>
  <c r="AV305" i="2"/>
  <c r="AV471" i="2"/>
  <c r="AV127" i="2"/>
  <c r="AV514" i="2"/>
  <c r="AV657" i="2"/>
  <c r="AV137" i="2"/>
  <c r="AV728" i="2"/>
  <c r="AV407" i="2"/>
  <c r="AV151" i="2"/>
  <c r="AV215" i="2"/>
  <c r="AV270" i="2"/>
  <c r="AV126" i="2"/>
  <c r="AV519" i="2"/>
  <c r="AV681" i="2"/>
  <c r="AV465" i="2"/>
  <c r="AV550" i="2"/>
  <c r="AV161" i="2"/>
  <c r="AV176" i="2"/>
  <c r="AV101" i="2"/>
  <c r="AV458" i="2"/>
  <c r="AV292" i="2"/>
  <c r="AV60" i="2"/>
  <c r="AV184" i="2"/>
  <c r="AV41" i="2"/>
  <c r="AV710" i="2"/>
  <c r="AV415" i="2"/>
  <c r="AV608" i="2"/>
  <c r="AV566" i="2"/>
  <c r="AV436" i="2"/>
  <c r="AV355" i="2"/>
  <c r="AV653" i="2"/>
  <c r="AV358" i="2"/>
  <c r="AV64" i="2"/>
  <c r="AV170" i="2"/>
  <c r="AV364" i="2"/>
  <c r="AV293" i="2"/>
  <c r="AV504" i="2"/>
  <c r="AV333" i="2"/>
  <c r="AV410" i="2"/>
  <c r="AV264" i="2"/>
  <c r="AV335" i="2"/>
  <c r="AV437" i="2"/>
  <c r="AV642" i="2"/>
  <c r="AV443" i="2"/>
  <c r="AV554" i="2"/>
  <c r="AV478" i="2"/>
  <c r="AV267" i="2"/>
  <c r="AV25" i="2"/>
  <c r="AV607" i="2"/>
  <c r="AV485" i="2"/>
  <c r="AV308" i="2"/>
  <c r="AV619" i="2"/>
  <c r="AV671" i="2"/>
  <c r="AV506" i="2"/>
  <c r="AV174" i="2"/>
  <c r="AV162" i="2"/>
  <c r="AV474" i="2"/>
  <c r="AV239" i="2"/>
  <c r="AV621" i="2"/>
  <c r="AV665" i="2"/>
  <c r="AV551" i="2"/>
  <c r="AV448" i="2"/>
  <c r="AV695" i="2"/>
  <c r="AV331" i="2"/>
  <c r="AV219" i="2"/>
  <c r="AV190" i="2"/>
  <c r="AV241" i="2"/>
  <c r="AV150" i="2"/>
  <c r="AV189" i="2"/>
  <c r="AV412" i="2"/>
  <c r="AV491" i="2"/>
  <c r="AV386" i="2"/>
  <c r="AV49" i="2"/>
  <c r="AV591" i="2"/>
  <c r="AV30" i="2"/>
  <c r="AV294" i="2"/>
  <c r="AV464" i="2"/>
  <c r="AV94" i="2"/>
  <c r="AV73" i="2"/>
  <c r="AV678" i="2"/>
  <c r="AV61" i="2"/>
  <c r="AV75" i="2"/>
  <c r="AV495" i="2"/>
  <c r="AV427" i="2"/>
  <c r="AV195" i="2"/>
  <c r="AV153" i="2"/>
  <c r="AV22" i="2"/>
  <c r="AV406" i="2"/>
  <c r="AV320" i="2"/>
  <c r="AV369" i="2"/>
  <c r="AV5" i="2"/>
  <c r="AV596" i="2"/>
  <c r="AV72" i="2"/>
  <c r="AV310" i="2"/>
  <c r="AV124" i="2"/>
  <c r="AV344" i="2"/>
  <c r="AV576" i="2"/>
  <c r="AV337" i="2"/>
  <c r="AV121" i="2"/>
  <c r="AV534" i="2"/>
  <c r="AV435" i="2"/>
  <c r="AV445" i="2"/>
  <c r="AV553" i="2"/>
  <c r="AV120" i="2"/>
  <c r="AV668" i="2"/>
  <c r="AV99" i="2"/>
  <c r="AV387" i="2"/>
  <c r="AV635" i="2"/>
  <c r="AV309" i="2"/>
  <c r="AV112" i="2"/>
  <c r="AV688" i="2"/>
  <c r="AV58" i="2"/>
  <c r="AV255" i="2"/>
  <c r="AV581" i="2"/>
  <c r="AV362" i="2"/>
  <c r="AV360" i="2"/>
  <c r="AV141" i="2"/>
  <c r="AV46" i="2"/>
  <c r="AV475" i="2"/>
  <c r="AV17" i="2"/>
  <c r="AV246" i="2"/>
  <c r="AV711" i="2"/>
  <c r="AV544" i="2"/>
  <c r="AV352" i="2"/>
  <c r="AV259" i="2"/>
  <c r="AV160" i="2"/>
  <c r="AV62" i="2"/>
  <c r="AV351" i="2"/>
  <c r="AV332" i="2"/>
  <c r="AV339" i="2"/>
  <c r="AV721" i="2"/>
  <c r="AV545" i="2"/>
  <c r="AV283" i="2"/>
  <c r="AV322" i="2"/>
  <c r="AV183" i="2"/>
  <c r="AV543" i="2"/>
  <c r="AV338" i="2"/>
  <c r="AV350" i="2"/>
  <c r="AV57" i="2"/>
  <c r="AV286" i="2"/>
  <c r="AV185" i="2"/>
  <c r="AV180" i="2"/>
  <c r="AV347" i="2"/>
  <c r="AV499" i="2"/>
  <c r="AV343" i="2"/>
  <c r="AV466" i="2"/>
  <c r="AV590" i="2"/>
  <c r="AV625" i="2"/>
  <c r="AV377" i="2"/>
  <c r="AV650" i="2"/>
  <c r="AV397" i="2"/>
  <c r="AV90" i="2"/>
  <c r="AV503" i="2"/>
  <c r="AV265" i="2"/>
  <c r="AV3" i="2"/>
  <c r="AV380" i="2"/>
  <c r="AV414" i="2"/>
  <c r="AV723" i="2"/>
  <c r="AV254" i="2"/>
  <c r="AV510" i="2"/>
  <c r="AV515" i="2"/>
  <c r="AV250" i="2"/>
  <c r="AV726" i="2"/>
  <c r="AV643" i="2"/>
  <c r="AV610" i="2"/>
  <c r="AV206" i="2"/>
  <c r="AV704" i="2"/>
  <c r="AV429" i="2"/>
  <c r="AV12" i="2"/>
  <c r="AV497" i="2"/>
  <c r="AV2" i="2"/>
  <c r="AV109" i="2"/>
  <c r="AV724" i="2"/>
  <c r="AV694" i="2"/>
  <c r="AV175" i="2"/>
  <c r="AV391" i="2"/>
  <c r="AV378" i="2"/>
  <c r="AV47" i="2"/>
  <c r="AV89" i="2"/>
  <c r="AV182" i="2"/>
  <c r="AV330" i="2"/>
  <c r="AV651" i="2"/>
  <c r="AV684" i="2"/>
  <c r="AV118" i="2"/>
  <c r="AV374" i="2"/>
  <c r="AV45" i="2"/>
  <c r="AV460" i="2"/>
  <c r="AV682" i="2"/>
  <c r="AV722" i="2"/>
  <c r="AV297" i="2"/>
  <c r="AV532" i="2"/>
  <c r="AV15" i="2"/>
  <c r="AV597" i="2"/>
  <c r="AV459" i="2"/>
  <c r="AV111" i="2"/>
  <c r="AV419" i="2"/>
  <c r="AV366" i="2"/>
  <c r="AV152" i="2"/>
  <c r="AV216" i="2"/>
  <c r="AV108" i="2"/>
  <c r="AV302" i="2"/>
  <c r="AV143" i="2"/>
  <c r="AV563" i="2"/>
  <c r="AV342" i="2"/>
  <c r="AV585" i="2"/>
  <c r="AV173" i="2"/>
  <c r="AV97" i="2"/>
  <c r="AV214" i="2"/>
  <c r="AV527" i="2"/>
  <c r="AV158" i="2"/>
  <c r="AV603" i="2"/>
  <c r="AV159" i="2"/>
  <c r="AV307" i="2"/>
  <c r="AV633" i="2"/>
  <c r="AV234" i="2"/>
  <c r="AV672" i="2"/>
  <c r="AV502" i="2"/>
  <c r="AV324" i="2"/>
  <c r="AV632" i="2"/>
  <c r="AV232" i="2"/>
  <c r="AV113" i="2"/>
  <c r="AV52" i="2"/>
  <c r="AV439" i="2"/>
  <c r="AV638" i="2"/>
  <c r="AV200" i="2"/>
  <c r="AV676" i="2"/>
  <c r="AV306" i="2"/>
  <c r="AV304" i="2"/>
  <c r="AV327" i="2"/>
  <c r="AV138" i="2"/>
  <c r="AV496" i="2"/>
  <c r="AV582" i="2"/>
  <c r="AV523" i="2"/>
  <c r="AV505" i="2"/>
  <c r="AV168" i="2"/>
  <c r="AV132" i="2"/>
  <c r="AV526" i="2"/>
  <c r="AV564" i="2"/>
  <c r="AV117" i="2"/>
  <c r="AV392" i="2"/>
  <c r="AV703" i="2"/>
  <c r="AV303" i="2"/>
  <c r="AV685" i="2"/>
  <c r="AV178" i="2"/>
  <c r="AV718" i="2"/>
  <c r="AV541" i="2"/>
  <c r="AV559" i="2"/>
  <c r="AV81" i="2"/>
  <c r="AV589" i="2"/>
  <c r="AV312" i="2"/>
  <c r="AV508" i="2"/>
  <c r="AV211" i="2"/>
  <c r="AV627" i="2"/>
  <c r="AV19" i="2"/>
  <c r="AV714" i="2"/>
  <c r="AV535" i="2"/>
  <c r="AV574" i="2"/>
  <c r="AV609" i="2"/>
  <c r="AV192" i="2"/>
  <c r="AV179" i="2"/>
  <c r="AV20" i="2"/>
  <c r="AV248" i="2"/>
  <c r="AV93" i="2"/>
  <c r="AV282" i="2"/>
  <c r="AV482" i="2"/>
  <c r="AV231" i="2"/>
  <c r="AV654" i="2"/>
  <c r="AV605" i="2"/>
  <c r="AV712" i="2"/>
  <c r="AV538" i="2"/>
  <c r="AV593" i="2"/>
  <c r="AV227" i="2"/>
  <c r="AV540" i="2"/>
  <c r="AV587" i="2"/>
  <c r="AV336" i="2"/>
  <c r="AV641" i="2"/>
  <c r="AV243" i="2"/>
  <c r="AV55" i="2"/>
  <c r="AV528" i="2"/>
  <c r="AV431" i="2"/>
  <c r="AV186" i="2"/>
  <c r="AV396" i="2"/>
  <c r="AV84" i="2"/>
  <c r="AV680" i="2"/>
  <c r="AV720" i="2"/>
  <c r="AV323" i="2"/>
  <c r="AV7" i="2"/>
  <c r="AV402" i="2"/>
  <c r="AV280" i="2"/>
  <c r="AV573" i="2"/>
  <c r="AV198" i="2"/>
  <c r="AV637" i="2"/>
  <c r="AV565" i="2"/>
  <c r="AV516" i="2"/>
  <c r="AV547" i="2"/>
  <c r="AV421" i="2"/>
  <c r="AV105" i="2"/>
  <c r="AV221" i="2"/>
  <c r="AV165" i="2"/>
  <c r="AV274" i="2"/>
  <c r="AV664" i="2"/>
  <c r="AV40" i="2"/>
  <c r="AV50" i="2"/>
  <c r="AV14" i="2"/>
  <c r="AV149" i="2"/>
  <c r="AV199" i="2"/>
  <c r="AV462" i="2"/>
  <c r="AV205" i="2"/>
  <c r="AV729" i="2"/>
  <c r="AV130" i="2"/>
  <c r="AV484" i="2"/>
  <c r="AV432" i="2"/>
  <c r="AV618" i="2"/>
  <c r="AV717" i="2"/>
  <c r="AV375" i="2"/>
  <c r="AV281" i="2"/>
  <c r="AV273" i="2"/>
  <c r="AV27" i="2"/>
  <c r="AV468" i="2"/>
  <c r="AV423" i="2"/>
  <c r="AV461" i="2"/>
  <c r="AV557" i="2"/>
  <c r="AV447" i="2"/>
  <c r="AV209" i="2"/>
  <c r="AV663" i="2"/>
  <c r="AV229" i="2"/>
  <c r="AV54" i="2"/>
  <c r="AV646" i="2"/>
  <c r="AV683" i="2"/>
  <c r="AV51" i="2"/>
  <c r="AV679" i="2"/>
  <c r="AV697" i="2"/>
  <c r="AV140" i="2"/>
  <c r="AV187" i="2"/>
  <c r="AV405" i="2"/>
  <c r="AV235" i="2"/>
  <c r="AV210" i="2"/>
  <c r="AV622" i="2"/>
  <c r="AV32" i="2"/>
  <c r="AV258" i="2"/>
  <c r="AV23" i="2"/>
  <c r="AV390" i="2"/>
  <c r="AV260" i="2"/>
  <c r="AV521" i="2"/>
  <c r="AV92" i="2"/>
  <c r="AV277" i="2"/>
  <c r="AV271" i="2"/>
  <c r="AV706" i="2"/>
  <c r="AV166" i="2"/>
  <c r="AV217" i="2"/>
  <c r="AV100" i="2"/>
  <c r="AV454" i="2"/>
  <c r="AV426" i="2"/>
  <c r="AV700" i="2"/>
  <c r="AV196" i="2"/>
  <c r="AV450" i="2"/>
  <c r="AV699" i="2"/>
  <c r="AV110" i="2"/>
  <c r="AV411" i="2"/>
  <c r="AV298" i="2"/>
  <c r="AV572" i="2"/>
  <c r="AV661" i="2"/>
  <c r="AV715" i="2"/>
  <c r="AV567" i="2"/>
  <c r="AV477" i="2"/>
  <c r="AV658" i="2"/>
  <c r="AV707" i="2"/>
  <c r="AV455" i="2"/>
  <c r="AV518" i="2"/>
  <c r="AV169" i="2"/>
  <c r="AV517" i="2"/>
  <c r="AV256" i="2"/>
  <c r="AV409" i="2"/>
  <c r="AV494" i="2"/>
  <c r="AV501" i="2"/>
  <c r="AV472" i="2"/>
  <c r="AV367" i="2"/>
  <c r="AV80" i="2"/>
  <c r="AV353" i="2"/>
  <c r="AV533" i="2"/>
  <c r="AV394" i="2"/>
  <c r="AV284" i="2"/>
  <c r="AV634" i="2"/>
  <c r="AV334" i="2"/>
  <c r="AV588" i="2"/>
  <c r="AV128" i="2"/>
  <c r="AV95" i="2"/>
  <c r="AV136" i="2"/>
  <c r="AV223" i="2"/>
  <c r="AV624" i="2"/>
  <c r="AV266" i="2"/>
  <c r="AV644" i="2"/>
  <c r="AV692" i="2"/>
  <c r="AV701" i="2"/>
  <c r="AV82" i="2"/>
  <c r="AV359" i="2"/>
  <c r="AV340" i="2"/>
  <c r="AV512" i="2"/>
  <c r="AV6" i="2"/>
  <c r="AV691" i="2"/>
  <c r="AV329" i="2"/>
  <c r="AV578" i="2"/>
  <c r="AV428" i="2"/>
  <c r="AV290" i="2"/>
  <c r="AV70" i="2"/>
  <c r="AV696" i="2"/>
  <c r="AV106" i="2"/>
  <c r="AV606" i="2"/>
  <c r="AV208" i="2"/>
  <c r="AV319" i="2"/>
  <c r="AV43" i="2"/>
  <c r="AV425" i="2"/>
  <c r="AV470" i="2"/>
  <c r="AV356" i="2"/>
  <c r="AV536" i="2"/>
  <c r="AV575" i="2"/>
  <c r="AV493" i="2"/>
  <c r="AV91" i="2"/>
  <c r="AV398" i="2"/>
  <c r="AV453" i="2"/>
  <c r="AV441" i="2"/>
  <c r="AV579" i="2"/>
  <c r="AV370" i="2"/>
  <c r="AV598" i="2"/>
  <c r="AV361" i="2"/>
  <c r="AV487" i="2"/>
  <c r="AV675" i="2"/>
  <c r="AV631" i="2"/>
  <c r="AV56" i="2"/>
  <c r="AV4" i="2"/>
  <c r="AV86" i="2"/>
  <c r="AV35" i="2"/>
  <c r="AV539" i="2"/>
  <c r="AV424" i="2"/>
  <c r="AV649" i="2"/>
  <c r="AV705" i="2"/>
  <c r="AV483" i="2"/>
  <c r="AV197" i="2"/>
  <c r="AV489" i="2"/>
  <c r="AV451" i="2"/>
  <c r="AV601" i="2"/>
  <c r="AV188" i="2"/>
  <c r="AV66" i="2"/>
  <c r="AV42" i="2"/>
  <c r="AV626" i="2"/>
  <c r="AV10" i="2"/>
  <c r="AV524" i="2"/>
  <c r="AV376" i="2"/>
  <c r="AV660" i="2"/>
  <c r="AV365" i="2"/>
  <c r="AV78" i="2"/>
  <c r="AV240" i="2"/>
  <c r="AV44" i="2"/>
  <c r="AV131" i="2"/>
  <c r="AV645" i="2"/>
  <c r="AV53" i="2"/>
  <c r="AV77" i="2"/>
  <c r="AV226" i="2"/>
  <c r="AV372" i="2"/>
  <c r="AV640" i="2"/>
  <c r="AV586" i="2"/>
  <c r="AV530" i="2"/>
  <c r="AV604" i="2"/>
  <c r="AV363" i="2"/>
  <c r="AV420" i="2"/>
  <c r="AV473" i="2"/>
  <c r="AV417" i="2"/>
  <c r="AV698" i="2"/>
  <c r="AV652" i="2"/>
  <c r="AV251" i="2"/>
  <c r="AV104" i="2"/>
  <c r="AV602" i="2"/>
  <c r="AV204" i="2"/>
  <c r="AV272" i="2"/>
  <c r="AV202" i="2"/>
  <c r="AV670" i="2"/>
  <c r="AV144" i="2"/>
  <c r="AV146" i="2"/>
  <c r="AV123" i="2"/>
  <c r="AV614" i="2"/>
  <c r="AV529" i="2"/>
  <c r="AV147" i="2"/>
  <c r="AV568" i="2"/>
  <c r="AV395" i="2"/>
  <c r="AV709" i="2"/>
  <c r="AV154" i="2"/>
  <c r="AV253" i="2"/>
  <c r="AV612" i="2"/>
  <c r="AV167" i="2"/>
  <c r="AV401" i="2"/>
  <c r="AV67" i="2"/>
  <c r="AV85" i="2"/>
  <c r="AV628" i="2"/>
  <c r="AV79" i="2"/>
  <c r="AV212" i="2"/>
  <c r="AV400" i="2"/>
  <c r="AV142" i="2"/>
  <c r="AV155" i="2"/>
  <c r="AV385" i="2"/>
  <c r="AV122" i="2"/>
  <c r="AV115" i="2"/>
  <c r="AV656" i="2"/>
  <c r="AV31" i="2"/>
  <c r="AV228" i="2"/>
  <c r="AV486" i="2"/>
  <c r="AV498" i="2"/>
  <c r="AV595" i="2"/>
  <c r="AV244" i="2"/>
  <c r="AV673" i="2"/>
  <c r="AV301" i="2"/>
  <c r="AV379" i="2"/>
  <c r="AV18" i="2"/>
  <c r="AV639" i="2"/>
  <c r="AV444" i="2"/>
  <c r="AV315" i="2"/>
  <c r="AV181" i="2"/>
  <c r="AV408" i="2"/>
  <c r="AV48" i="2"/>
  <c r="AV314" i="2"/>
  <c r="AV71" i="2"/>
  <c r="AV68" i="2"/>
  <c r="AV24" i="2"/>
  <c r="AV693" i="2"/>
  <c r="AV373" i="2"/>
  <c r="AV119" i="2"/>
  <c r="AV690" i="2"/>
  <c r="AV687" i="2"/>
  <c r="AV346" i="2"/>
  <c r="AV225" i="2"/>
  <c r="AV600" i="2"/>
  <c r="AV257" i="2"/>
  <c r="AV422" i="2"/>
  <c r="AV354" i="2"/>
  <c r="AV560" i="2"/>
  <c r="AV249" i="2"/>
  <c r="AV74" i="2"/>
  <c r="AV164" i="2"/>
  <c r="AV616" i="2"/>
  <c r="AV299" i="2"/>
  <c r="AV222" i="2"/>
  <c r="AV39" i="2"/>
  <c r="AV449" i="2"/>
  <c r="AV548" i="2"/>
  <c r="AV513" i="2"/>
  <c r="AV615" i="2"/>
  <c r="AV537" i="2"/>
  <c r="AV674" i="2"/>
  <c r="AV148" i="2"/>
  <c r="AV382" i="2"/>
  <c r="AV549" i="2"/>
  <c r="AV237" i="2"/>
  <c r="AV434" i="2"/>
  <c r="AV667" i="2"/>
  <c r="AV481" i="2"/>
  <c r="Z61" i="3" l="1"/>
  <c r="Z117" i="3"/>
  <c r="Z96" i="3"/>
  <c r="Z19" i="3"/>
  <c r="Z86" i="3"/>
  <c r="Z76" i="3"/>
  <c r="Z13" i="3"/>
  <c r="Z75" i="3"/>
  <c r="Z62" i="3"/>
  <c r="Z6" i="3"/>
  <c r="Z16" i="3"/>
  <c r="Z9" i="3"/>
  <c r="Z94" i="3"/>
  <c r="Z109" i="3"/>
  <c r="Z84" i="3"/>
  <c r="Z28" i="3"/>
  <c r="Z102" i="3"/>
  <c r="Z21" i="3"/>
  <c r="Z29" i="3"/>
  <c r="Z59" i="3"/>
  <c r="Z74" i="3"/>
  <c r="Z51" i="3"/>
  <c r="Z79" i="3"/>
  <c r="Z22" i="3"/>
  <c r="Z30" i="3"/>
  <c r="Z98" i="3"/>
  <c r="Z26" i="3"/>
  <c r="Z58" i="3"/>
  <c r="Z42" i="3"/>
  <c r="Z97" i="3"/>
  <c r="Z114" i="3"/>
  <c r="Z67" i="3"/>
  <c r="Z68" i="3"/>
  <c r="Z3" i="3"/>
  <c r="Z116" i="3"/>
  <c r="Z121" i="3"/>
  <c r="Z66" i="3"/>
  <c r="Z71" i="3"/>
  <c r="Z106" i="3"/>
  <c r="Z120" i="3"/>
  <c r="Z88" i="3"/>
  <c r="Z4" i="3"/>
  <c r="Z118" i="3"/>
  <c r="Z65" i="3"/>
  <c r="Z55" i="3"/>
  <c r="Z80" i="3"/>
  <c r="Z87" i="3"/>
  <c r="Z34" i="3"/>
  <c r="Z49" i="3"/>
  <c r="Z85" i="3"/>
  <c r="Z25" i="3"/>
  <c r="Z107" i="3"/>
  <c r="Z12" i="3"/>
  <c r="Z15" i="3"/>
  <c r="Z108" i="3"/>
  <c r="Z7" i="3"/>
  <c r="Z20" i="3"/>
  <c r="Z35" i="3"/>
  <c r="Z23" i="3"/>
  <c r="Z82" i="3"/>
  <c r="Z32" i="3"/>
  <c r="Z17" i="3"/>
  <c r="Z40" i="3"/>
  <c r="Z39" i="3"/>
  <c r="Z83" i="3"/>
  <c r="Z11" i="3"/>
  <c r="Z92" i="3"/>
  <c r="Z112" i="3"/>
  <c r="Z57" i="3"/>
  <c r="Z78" i="3"/>
  <c r="Z47" i="3"/>
  <c r="Z64" i="3"/>
  <c r="Z5" i="3"/>
  <c r="Z90" i="3"/>
  <c r="Z31" i="3"/>
  <c r="Z111" i="3"/>
  <c r="Z60" i="3"/>
  <c r="Z72" i="3"/>
  <c r="Z115" i="3"/>
  <c r="Z50" i="3"/>
  <c r="Z81" i="3"/>
  <c r="Z113" i="3"/>
  <c r="Z105" i="3"/>
  <c r="Z100" i="3"/>
  <c r="Z46" i="3"/>
  <c r="Z77" i="3"/>
  <c r="Z45" i="3"/>
  <c r="Z63" i="3"/>
  <c r="Z44" i="3"/>
  <c r="Z48" i="3"/>
  <c r="Z43" i="3"/>
  <c r="Z36" i="3"/>
  <c r="Z37" i="3"/>
  <c r="Z24" i="3"/>
  <c r="Z70" i="3"/>
  <c r="Z2" i="3"/>
  <c r="Z93" i="3"/>
  <c r="X119" i="3"/>
  <c r="Z56" i="3"/>
  <c r="Z18" i="3"/>
  <c r="Z119" i="3"/>
  <c r="Z52" i="3"/>
  <c r="Z10" i="3"/>
  <c r="Z8" i="3"/>
  <c r="Z33" i="3"/>
  <c r="Z122" i="3"/>
  <c r="Z53" i="3"/>
  <c r="Z91" i="3"/>
  <c r="Z104" i="3"/>
  <c r="Z89" i="3"/>
  <c r="Z101" i="3"/>
  <c r="Z99" i="3"/>
  <c r="Z103" i="3"/>
  <c r="Z38" i="3"/>
  <c r="Z69" i="3"/>
  <c r="Z110" i="3"/>
  <c r="Z73" i="3"/>
  <c r="Z54" i="3"/>
  <c r="Z95" i="3"/>
  <c r="Z41" i="3"/>
  <c r="Z27" i="3"/>
  <c r="Z14" i="3"/>
  <c r="X18" i="3"/>
  <c r="X24" i="3"/>
  <c r="X31" i="3"/>
  <c r="X12" i="3"/>
  <c r="X46" i="3"/>
  <c r="X86" i="3"/>
  <c r="X3" i="3"/>
  <c r="X34" i="3"/>
  <c r="X69" i="3"/>
  <c r="X64" i="3"/>
  <c r="X13" i="3"/>
  <c r="X85" i="3"/>
  <c r="X91" i="3"/>
  <c r="X113" i="3"/>
  <c r="X25" i="3"/>
  <c r="X100" i="3"/>
  <c r="X59" i="3"/>
  <c r="X19" i="3"/>
  <c r="X38" i="3"/>
  <c r="X77" i="3"/>
  <c r="X16" i="3"/>
  <c r="X60" i="3"/>
  <c r="X108" i="3"/>
  <c r="X80" i="3"/>
  <c r="X67" i="3"/>
  <c r="X5" i="3"/>
  <c r="X70" i="3"/>
  <c r="X9" i="3"/>
  <c r="X120" i="3"/>
  <c r="X99" i="3"/>
  <c r="X83" i="3"/>
  <c r="X10" i="3"/>
  <c r="X110" i="3"/>
  <c r="X116" i="3"/>
  <c r="X48" i="3"/>
  <c r="X94" i="3"/>
  <c r="X56" i="3"/>
  <c r="X96" i="3"/>
  <c r="X6" i="3"/>
  <c r="X109" i="3"/>
  <c r="X88" i="3"/>
  <c r="X51" i="3"/>
  <c r="X90" i="3"/>
  <c r="X76" i="3"/>
  <c r="X97" i="3"/>
  <c r="X112" i="3"/>
  <c r="X121" i="3"/>
  <c r="X52" i="3"/>
  <c r="X73" i="3"/>
  <c r="X30" i="3"/>
  <c r="X62" i="3"/>
  <c r="X54" i="3"/>
  <c r="X107" i="3"/>
  <c r="X7" i="3"/>
  <c r="X17" i="3"/>
  <c r="X55" i="3"/>
  <c r="X41" i="3"/>
  <c r="X33" i="3"/>
  <c r="X98" i="3"/>
  <c r="X49" i="3"/>
  <c r="X21" i="3"/>
  <c r="X105" i="3"/>
  <c r="X92" i="3"/>
  <c r="X118" i="3"/>
  <c r="X22" i="3"/>
  <c r="X114" i="3"/>
  <c r="X58" i="3"/>
  <c r="X82" i="3"/>
  <c r="X84" i="3"/>
  <c r="X117" i="3"/>
  <c r="X23" i="3"/>
  <c r="X42" i="3"/>
  <c r="X74" i="3"/>
  <c r="X45" i="3"/>
  <c r="X40" i="3"/>
  <c r="X50" i="3"/>
  <c r="X122" i="3"/>
  <c r="X8" i="3"/>
  <c r="X2" i="3"/>
  <c r="X115" i="3"/>
  <c r="X20" i="3"/>
  <c r="X14" i="3"/>
  <c r="X75" i="3"/>
  <c r="X78" i="3"/>
  <c r="X89" i="3"/>
  <c r="X15" i="3"/>
  <c r="X103" i="3"/>
  <c r="X61" i="3"/>
  <c r="X29" i="3"/>
  <c r="X95" i="3"/>
  <c r="X81" i="3"/>
  <c r="X63" i="3"/>
  <c r="X79" i="3"/>
  <c r="X36" i="3"/>
  <c r="X57" i="3"/>
  <c r="X28" i="3"/>
  <c r="X104" i="3"/>
  <c r="X68" i="3"/>
  <c r="X87" i="3"/>
  <c r="X26" i="3"/>
  <c r="X111" i="3"/>
  <c r="X32" i="3"/>
  <c r="X66" i="3"/>
  <c r="X37" i="3"/>
  <c r="X35" i="3"/>
  <c r="X65" i="3"/>
  <c r="X102" i="3"/>
  <c r="X101" i="3"/>
  <c r="X27" i="3"/>
  <c r="X47" i="3"/>
  <c r="X93" i="3"/>
  <c r="X43" i="3"/>
  <c r="X71" i="3"/>
  <c r="X44" i="3"/>
  <c r="X11" i="3"/>
  <c r="X53" i="3"/>
  <c r="X72" i="3"/>
  <c r="X106" i="3"/>
  <c r="X39" i="3"/>
  <c r="X4" i="3"/>
</calcChain>
</file>

<file path=xl/sharedStrings.xml><?xml version="1.0" encoding="utf-8"?>
<sst xmlns="http://schemas.openxmlformats.org/spreadsheetml/2006/main" count="18789" uniqueCount="10204">
  <si>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</si>
  <si>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</si>
  <si>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</si>
  <si>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</si>
  <si>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</si>
  <si>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</si>
  <si>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</si>
  <si>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</si>
  <si>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</si>
  <si>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</si>
  <si>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</si>
  <si>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</si>
  <si>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</si>
  <si>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</si>
  <si>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</si>
  <si>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</si>
  <si>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</si>
  <si>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</si>
  <si>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</si>
  <si>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</si>
  <si>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</si>
  <si>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</si>
  <si>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</si>
  <si>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</si>
  <si>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</si>
  <si>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ICICI Bank Ltd</t>
  </si>
  <si>
    <t>ICICIBANK</t>
  </si>
  <si>
    <t>Bharti Airtel Ltd</t>
  </si>
  <si>
    <t>BHARTIARTL</t>
  </si>
  <si>
    <t>Telecom Services</t>
  </si>
  <si>
    <t>State Bank of India</t>
  </si>
  <si>
    <t>SBIN</t>
  </si>
  <si>
    <t>Public Banks</t>
  </si>
  <si>
    <t>Infosys Ltd</t>
  </si>
  <si>
    <t>INFY</t>
  </si>
  <si>
    <t>Life Insurance Corporation Of India</t>
  </si>
  <si>
    <t>LICI</t>
  </si>
  <si>
    <t>Insurance</t>
  </si>
  <si>
    <t>Hindustan Unilever Ltd</t>
  </si>
  <si>
    <t>HINDUNILVR</t>
  </si>
  <si>
    <t>FMCG - Household Products</t>
  </si>
  <si>
    <t>ITC Ltd</t>
  </si>
  <si>
    <t>ITC</t>
  </si>
  <si>
    <t>FMCG - Tobacco</t>
  </si>
  <si>
    <t>Larsen and Toubro Ltd</t>
  </si>
  <si>
    <t>LT</t>
  </si>
  <si>
    <t>Construction &amp; Engineering</t>
  </si>
  <si>
    <t>Bajaj Finance Ltd</t>
  </si>
  <si>
    <t>BAJFINANCE</t>
  </si>
  <si>
    <t>Consumer Finance</t>
  </si>
  <si>
    <t>HCL Technologies Ltd</t>
  </si>
  <si>
    <t>HCLTECH</t>
  </si>
  <si>
    <t>Oil and Natural Gas Corporation Ltd</t>
  </si>
  <si>
    <t>ONGC</t>
  </si>
  <si>
    <t>Oil &amp; Gas - Exploration &amp; Production</t>
  </si>
  <si>
    <t>Axis Bank Ltd</t>
  </si>
  <si>
    <t>AXISBANK</t>
  </si>
  <si>
    <t>Maruti Suzuki India Ltd</t>
  </si>
  <si>
    <t>MARUTI</t>
  </si>
  <si>
    <t>Four Wheelers</t>
  </si>
  <si>
    <t>Sun Pharmaceutical Industries Ltd</t>
  </si>
  <si>
    <t>SUNPHARMA</t>
  </si>
  <si>
    <t>Pharmaceuticals</t>
  </si>
  <si>
    <t>Tata Motors Ltd</t>
  </si>
  <si>
    <t>TATAMOTORS</t>
  </si>
  <si>
    <t>NTPC Ltd</t>
  </si>
  <si>
    <t>NTPC</t>
  </si>
  <si>
    <t>Power Generation</t>
  </si>
  <si>
    <t>Hindustan Aeronautics Ltd</t>
  </si>
  <si>
    <t>HAL</t>
  </si>
  <si>
    <t>Aerospace &amp; Defense Equipments</t>
  </si>
  <si>
    <t>Kotak Mahindra Bank Ltd</t>
  </si>
  <si>
    <t>KOTAKBANK</t>
  </si>
  <si>
    <t>Adani Enterprises Ltd</t>
  </si>
  <si>
    <t>ADANIENT</t>
  </si>
  <si>
    <t>Commodities Trading</t>
  </si>
  <si>
    <t>UltraTech Cement Ltd</t>
  </si>
  <si>
    <t>ULTRACEMCO</t>
  </si>
  <si>
    <t>Cement</t>
  </si>
  <si>
    <t>Mahindra and Mahindra Ltd</t>
  </si>
  <si>
    <t>M&amp;M</t>
  </si>
  <si>
    <t>Avenue Supermarts Ltd</t>
  </si>
  <si>
    <t>DMART</t>
  </si>
  <si>
    <t>Retail - Department Stores</t>
  </si>
  <si>
    <t>Adani Ports and Special Economic Zone Ltd</t>
  </si>
  <si>
    <t>ADANIPORTS</t>
  </si>
  <si>
    <t>Ports</t>
  </si>
  <si>
    <t>Power Grid Corporation of India Ltd</t>
  </si>
  <si>
    <t>POWERGRID</t>
  </si>
  <si>
    <t>Power Transmission &amp; Distribution</t>
  </si>
  <si>
    <t>Coal India Ltd</t>
  </si>
  <si>
    <t>COALINDIA</t>
  </si>
  <si>
    <t>Mining - Coal</t>
  </si>
  <si>
    <t>Wipro Ltd</t>
  </si>
  <si>
    <t>WIPRO</t>
  </si>
  <si>
    <t>Titan Company Ltd</t>
  </si>
  <si>
    <t>TITAN</t>
  </si>
  <si>
    <t>Precious Metals, Jewellery &amp; Watches</t>
  </si>
  <si>
    <t>Indian Railway Finance Corp Ltd</t>
  </si>
  <si>
    <t>IRFC</t>
  </si>
  <si>
    <t>Specialized Finance</t>
  </si>
  <si>
    <t>Asian Paints Ltd</t>
  </si>
  <si>
    <t>ASIANPAINT</t>
  </si>
  <si>
    <t>Paints</t>
  </si>
  <si>
    <t>Hindustan Zinc Ltd</t>
  </si>
  <si>
    <t>HINDZINC</t>
  </si>
  <si>
    <t>Mining - Diversified</t>
  </si>
  <si>
    <t>Adani Green Energy Ltd</t>
  </si>
  <si>
    <t>ADANIGREEN</t>
  </si>
  <si>
    <t>Renewable Energy</t>
  </si>
  <si>
    <t>Adani Power Ltd</t>
  </si>
  <si>
    <t>ADANIPOWER</t>
  </si>
  <si>
    <t>Siemens Ltd</t>
  </si>
  <si>
    <t>SIEMENS</t>
  </si>
  <si>
    <t>Conglomerates</t>
  </si>
  <si>
    <t>Bajaj Auto Ltd</t>
  </si>
  <si>
    <t>BAJAJ-AUTO</t>
  </si>
  <si>
    <t>Two Wheelers</t>
  </si>
  <si>
    <t>Bajaj Finserv Ltd</t>
  </si>
  <si>
    <t>BAJAJFINSV</t>
  </si>
  <si>
    <t>Nestle India Ltd</t>
  </si>
  <si>
    <t>NESTLEIND</t>
  </si>
  <si>
    <t>FMCG - Foods</t>
  </si>
  <si>
    <t>Bharat Electronics Ltd</t>
  </si>
  <si>
    <t>BEL</t>
  </si>
  <si>
    <t>Electronic Equipments</t>
  </si>
  <si>
    <t>Indian Oil Corporation Ltd</t>
  </si>
  <si>
    <t>IOC</t>
  </si>
  <si>
    <t>JSW Steel Ltd</t>
  </si>
  <si>
    <t>JSWSTEEL</t>
  </si>
  <si>
    <t>Iron &amp; Steel</t>
  </si>
  <si>
    <t>Jio Financial Services Ltd</t>
  </si>
  <si>
    <t>JIOFIN</t>
  </si>
  <si>
    <t>Varun Beverages Ltd</t>
  </si>
  <si>
    <t>VBL</t>
  </si>
  <si>
    <t>Soft Drinks</t>
  </si>
  <si>
    <t>Tata Steel Ltd</t>
  </si>
  <si>
    <t>TATASTEEL</t>
  </si>
  <si>
    <t>DLF Ltd</t>
  </si>
  <si>
    <t>DLF</t>
  </si>
  <si>
    <t>Real Estate</t>
  </si>
  <si>
    <t>Trent Ltd</t>
  </si>
  <si>
    <t>TRENT</t>
  </si>
  <si>
    <t>Retail - Apparel</t>
  </si>
  <si>
    <t>Zomato Ltd</t>
  </si>
  <si>
    <t>ZOMATO</t>
  </si>
  <si>
    <t>Online Services</t>
  </si>
  <si>
    <t>Grasim Industries Ltd</t>
  </si>
  <si>
    <t>GRASIM</t>
  </si>
  <si>
    <t>Power Finance Corporation Ltd</t>
  </si>
  <si>
    <t>PFC</t>
  </si>
  <si>
    <t>ABB India Ltd</t>
  </si>
  <si>
    <t>ABB</t>
  </si>
  <si>
    <t>Heavy Electrical Equipments</t>
  </si>
  <si>
    <t>Vedanta Ltd</t>
  </si>
  <si>
    <t>VEDL</t>
  </si>
  <si>
    <t>Metals - Diversified</t>
  </si>
  <si>
    <t>Interglobe Aviation Ltd</t>
  </si>
  <si>
    <t>INDIGO</t>
  </si>
  <si>
    <t>Airlines</t>
  </si>
  <si>
    <t>Ambuja Cements Ltd</t>
  </si>
  <si>
    <t>AMBUJACEM</t>
  </si>
  <si>
    <t>REC Limited</t>
  </si>
  <si>
    <t>RECLTD</t>
  </si>
  <si>
    <t>LTIMindtree Ltd</t>
  </si>
  <si>
    <t>LTIM</t>
  </si>
  <si>
    <t>SBI Life Insurance Company Ltd</t>
  </si>
  <si>
    <t>SBILIFE</t>
  </si>
  <si>
    <t>Pidilite Industries Ltd</t>
  </si>
  <si>
    <t>PIDILITIND</t>
  </si>
  <si>
    <t>Diversified Chemicals</t>
  </si>
  <si>
    <t>Hindalco Industries Ltd</t>
  </si>
  <si>
    <t>HINDALCO</t>
  </si>
  <si>
    <t>Metals - Aluminium</t>
  </si>
  <si>
    <t>Gail (India) Ltd</t>
  </si>
  <si>
    <t>GAIL</t>
  </si>
  <si>
    <t>Gas Distribution</t>
  </si>
  <si>
    <t>TATAMTRDVR</t>
  </si>
  <si>
    <t>Godrej Consumer Products Ltd</t>
  </si>
  <si>
    <t>GODREJCP</t>
  </si>
  <si>
    <t>FMCG - Personal Products</t>
  </si>
  <si>
    <t>Tech Mahindra Ltd</t>
  </si>
  <si>
    <t>TECHM</t>
  </si>
  <si>
    <t>Macrotech Developers Ltd</t>
  </si>
  <si>
    <t>LODHA</t>
  </si>
  <si>
    <t>Tata Power Company Ltd</t>
  </si>
  <si>
    <t>TATAPOWER</t>
  </si>
  <si>
    <t>Britannia Industries Ltd</t>
  </si>
  <si>
    <t>BRITANNIA</t>
  </si>
  <si>
    <t>HDFC Life Insurance Company Ltd</t>
  </si>
  <si>
    <t>HDFCLIFE</t>
  </si>
  <si>
    <t>Samvardhana Motherson International Ltd</t>
  </si>
  <si>
    <t>MOTHERSON</t>
  </si>
  <si>
    <t>Auto Parts</t>
  </si>
  <si>
    <t>Eicher Motors Ltd</t>
  </si>
  <si>
    <t>EICHERMOT</t>
  </si>
  <si>
    <t>Trucks &amp; Buses</t>
  </si>
  <si>
    <t>Bank of Baroda Ltd</t>
  </si>
  <si>
    <t>BANKBARODA</t>
  </si>
  <si>
    <t>Bharat Petroleum Corporation Ltd</t>
  </si>
  <si>
    <t>BPCL</t>
  </si>
  <si>
    <t>Punjab National Bank</t>
  </si>
  <si>
    <t>PNB</t>
  </si>
  <si>
    <t>Rail Vikas Nigam Ltd</t>
  </si>
  <si>
    <t>RVNL</t>
  </si>
  <si>
    <t>Indian Overseas Bank</t>
  </si>
  <si>
    <t>IOB</t>
  </si>
  <si>
    <t>JSW Energy Ltd</t>
  </si>
  <si>
    <t>JSWENERGY</t>
  </si>
  <si>
    <t>Cipla Ltd</t>
  </si>
  <si>
    <t>CIPLA</t>
  </si>
  <si>
    <t>Divi's Laboratories Ltd</t>
  </si>
  <si>
    <t>DIVISLAB</t>
  </si>
  <si>
    <t>Labs &amp; Life Sciences Services</t>
  </si>
  <si>
    <t>Zydus Lifesciences Ltd</t>
  </si>
  <si>
    <t>ZYDUSLIFE</t>
  </si>
  <si>
    <t>Cholamandalam Investment and Finance Company Ltd</t>
  </si>
  <si>
    <t>CHOLAFIN</t>
  </si>
  <si>
    <t>Havells India Ltd</t>
  </si>
  <si>
    <t>HAVELLS</t>
  </si>
  <si>
    <t>Electrical Components &amp; Equipments</t>
  </si>
  <si>
    <t>TVS Motor Company Ltd</t>
  </si>
  <si>
    <t>TVSMOTOR</t>
  </si>
  <si>
    <t>NHPC Ltd</t>
  </si>
  <si>
    <t>NHPC</t>
  </si>
  <si>
    <t>Bharat Heavy Electricals Ltd</t>
  </si>
  <si>
    <t>BHEL</t>
  </si>
  <si>
    <t>Vodafone Idea Ltd</t>
  </si>
  <si>
    <t>IDEA</t>
  </si>
  <si>
    <t>Dr Reddy's Laboratories Ltd</t>
  </si>
  <si>
    <t>DRREDDY</t>
  </si>
  <si>
    <t>Adani Energy Solutions Ltd</t>
  </si>
  <si>
    <t>ADANIENSOL</t>
  </si>
  <si>
    <t>Power Infrastructure</t>
  </si>
  <si>
    <t>Indusind Bank Ltd</t>
  </si>
  <si>
    <t>INDUSINDBK</t>
  </si>
  <si>
    <t>Dabur India Ltd</t>
  </si>
  <si>
    <t>DABUR</t>
  </si>
  <si>
    <t>Hero MotoCorp Ltd</t>
  </si>
  <si>
    <t>HEROMOTOCO</t>
  </si>
  <si>
    <t>CG Power and Industrial Solutions Ltd</t>
  </si>
  <si>
    <t>CGPOWER</t>
  </si>
  <si>
    <t>Bajaj Holdings and Investment Ltd</t>
  </si>
  <si>
    <t>BAJAJHLDNG</t>
  </si>
  <si>
    <t>Asset Management</t>
  </si>
  <si>
    <t>Tata Consumer Products Ltd</t>
  </si>
  <si>
    <t>TATACONSUM</t>
  </si>
  <si>
    <t>Tea &amp; Coffee</t>
  </si>
  <si>
    <t>Mazagon Dock Shipbuilders Ltd</t>
  </si>
  <si>
    <t>MAZDOCK</t>
  </si>
  <si>
    <t>Shipbuilding</t>
  </si>
  <si>
    <t>Solar Industries India Ltd</t>
  </si>
  <si>
    <t>SOLARINDS</t>
  </si>
  <si>
    <t>Commodity Chemicals</t>
  </si>
  <si>
    <t>Shriram Finance Ltd</t>
  </si>
  <si>
    <t>SHRIRAMFIN</t>
  </si>
  <si>
    <t>Cummins India Ltd</t>
  </si>
  <si>
    <t>CUMMINSIND</t>
  </si>
  <si>
    <t>Industrial Machinery</t>
  </si>
  <si>
    <t>Indus Towers Ltd</t>
  </si>
  <si>
    <t>INDUSTOWER</t>
  </si>
  <si>
    <t>Telecom Infrastructure</t>
  </si>
  <si>
    <t>Union Bank of India Ltd</t>
  </si>
  <si>
    <t>UNIONBANK</t>
  </si>
  <si>
    <t>Canara Bank Ltd</t>
  </si>
  <si>
    <t>CANBK</t>
  </si>
  <si>
    <t>Oil India Ltd</t>
  </si>
  <si>
    <t>OIL</t>
  </si>
  <si>
    <t>Bosch Ltd</t>
  </si>
  <si>
    <t>BOSCHLTD</t>
  </si>
  <si>
    <t>Jindal Steel And Power Ltd</t>
  </si>
  <si>
    <t>JINDALSTEL</t>
  </si>
  <si>
    <t>Polycab India Ltd</t>
  </si>
  <si>
    <t>POLYCAB</t>
  </si>
  <si>
    <t>Torrent Pharmaceuticals Ltd</t>
  </si>
  <si>
    <t>TORNTPHARM</t>
  </si>
  <si>
    <t>Shree Cement Ltd</t>
  </si>
  <si>
    <t>SHREECEM</t>
  </si>
  <si>
    <t>IDBI Bank Ltd</t>
  </si>
  <si>
    <t>IDBI</t>
  </si>
  <si>
    <t>Private Bank</t>
  </si>
  <si>
    <t>Adani Total Gas Ltd</t>
  </si>
  <si>
    <t>ATGL</t>
  </si>
  <si>
    <t>United Spirits Ltd</t>
  </si>
  <si>
    <t>UNITDSPR</t>
  </si>
  <si>
    <t>Alcoholic Beverages</t>
  </si>
  <si>
    <t>Oracle Financial Services Software Ltd</t>
  </si>
  <si>
    <t>OFSS</t>
  </si>
  <si>
    <t>Software Services</t>
  </si>
  <si>
    <t>ICICI Prudential Life Insurance Company Ltd</t>
  </si>
  <si>
    <t>ICICIPRULI</t>
  </si>
  <si>
    <t>Apollo Hospitals Enterprise Ltd</t>
  </si>
  <si>
    <t>APOLLOHOSP</t>
  </si>
  <si>
    <t>Hospitals &amp; Diagnostic Centres</t>
  </si>
  <si>
    <t>ICICI Lombard General Insurance Company Ltd</t>
  </si>
  <si>
    <t>ICICIGI</t>
  </si>
  <si>
    <t>Godrej Properties Ltd</t>
  </si>
  <si>
    <t>GODREJPROP</t>
  </si>
  <si>
    <t>HDFC Asset Management Company Ltd</t>
  </si>
  <si>
    <t>HDFCAMC</t>
  </si>
  <si>
    <t>Max Healthcare Institute Ltd</t>
  </si>
  <si>
    <t>MAXHEALTH</t>
  </si>
  <si>
    <t>Info Edge (India) Ltd</t>
  </si>
  <si>
    <t>NAUKRI</t>
  </si>
  <si>
    <t>Mankind Pharma Ltd</t>
  </si>
  <si>
    <t>MANKIND</t>
  </si>
  <si>
    <t>Indian Hotels Company Ltd</t>
  </si>
  <si>
    <t>INDHOTEL</t>
  </si>
  <si>
    <t>Hotels, Resorts &amp; Cruise Lines</t>
  </si>
  <si>
    <t>Marico Ltd</t>
  </si>
  <si>
    <t>MARICO</t>
  </si>
  <si>
    <t>Colgate-Palmolive (India) Ltd</t>
  </si>
  <si>
    <t>COLPAL</t>
  </si>
  <si>
    <t>Lupin Ltd</t>
  </si>
  <si>
    <t>LUPIN</t>
  </si>
  <si>
    <t>Indian Railway Catering and Tourism Corporation Ltd</t>
  </si>
  <si>
    <t>IRCTC</t>
  </si>
  <si>
    <t>Yes Bank Ltd</t>
  </si>
  <si>
    <t>YESBANK</t>
  </si>
  <si>
    <t>Aurobindo Pharma Ltd</t>
  </si>
  <si>
    <t>AUROPHARMA</t>
  </si>
  <si>
    <t>Tube Investments of India Ltd</t>
  </si>
  <si>
    <t>TIINDIA</t>
  </si>
  <si>
    <t>Cycles</t>
  </si>
  <si>
    <t>Indian Bank</t>
  </si>
  <si>
    <t>INDIANB</t>
  </si>
  <si>
    <t>Indian Renewable Energy Development Agency Ltd</t>
  </si>
  <si>
    <t>IREDA</t>
  </si>
  <si>
    <t>Bharat Forge Ltd</t>
  </si>
  <si>
    <t>BHARATFORG</t>
  </si>
  <si>
    <t>Dixon Technologies (India) Ltd</t>
  </si>
  <si>
    <t>DIXON</t>
  </si>
  <si>
    <t>Home Electronics &amp; Appliances</t>
  </si>
  <si>
    <t>Suzlon Energy Ltd</t>
  </si>
  <si>
    <t>SUZLON</t>
  </si>
  <si>
    <t>Renewable Energy Equipment &amp; Services</t>
  </si>
  <si>
    <t>Supreme Industries Ltd</t>
  </si>
  <si>
    <t>SUPREMEIND</t>
  </si>
  <si>
    <t>Plastic Products</t>
  </si>
  <si>
    <t>Linde India Ltd</t>
  </si>
  <si>
    <t>LINDEINDIA</t>
  </si>
  <si>
    <t>Hindustan Petroleum Corp Ltd</t>
  </si>
  <si>
    <t>HINDPETRO</t>
  </si>
  <si>
    <t>Muthoot Finance Ltd</t>
  </si>
  <si>
    <t>MUTHOOTFIN</t>
  </si>
  <si>
    <t>Persistent Systems Ltd</t>
  </si>
  <si>
    <t>PERSISTENT</t>
  </si>
  <si>
    <t>Torrent Power Ltd</t>
  </si>
  <si>
    <t>TORNTPOWER</t>
  </si>
  <si>
    <t>NMDC Ltd</t>
  </si>
  <si>
    <t>NMDC</t>
  </si>
  <si>
    <t>Mining - Iron Ore</t>
  </si>
  <si>
    <t>Cochin Shipyard Ltd</t>
  </si>
  <si>
    <t>COCHINSHIP</t>
  </si>
  <si>
    <t>General Insurance Corporation of India</t>
  </si>
  <si>
    <t>GICRE</t>
  </si>
  <si>
    <t>Phoenix Mills Ltd</t>
  </si>
  <si>
    <t>PHOENIXLTD</t>
  </si>
  <si>
    <t>SRF Ltd</t>
  </si>
  <si>
    <t>SRF</t>
  </si>
  <si>
    <t>Prestige Estates Projects Ltd</t>
  </si>
  <si>
    <t>PRESTIGE</t>
  </si>
  <si>
    <t>SBI Cards and Payment Services Ltd</t>
  </si>
  <si>
    <t>SBICARD</t>
  </si>
  <si>
    <t>Payment Infrastructure</t>
  </si>
  <si>
    <t>JSW Infrastructure Ltd</t>
  </si>
  <si>
    <t>JSWINFRA</t>
  </si>
  <si>
    <t>Fertilisers And Chemicals Travancore Ltd</t>
  </si>
  <si>
    <t>FACT</t>
  </si>
  <si>
    <t>Fertilizers &amp; Agro Chemicals</t>
  </si>
  <si>
    <t>UCO Bank</t>
  </si>
  <si>
    <t>UCOBANK</t>
  </si>
  <si>
    <t>Housing and Urban Development Corporation Ltd</t>
  </si>
  <si>
    <t>HUDCO</t>
  </si>
  <si>
    <t>Ashok Leyland Ltd</t>
  </si>
  <si>
    <t>ASHOKLEY</t>
  </si>
  <si>
    <t>PB Fintech Ltd</t>
  </si>
  <si>
    <t>POLICYBZR</t>
  </si>
  <si>
    <t>Jindal Stainless Ltd</t>
  </si>
  <si>
    <t>JSL</t>
  </si>
  <si>
    <t>Alkem Laboratories Ltd</t>
  </si>
  <si>
    <t>ALKEM</t>
  </si>
  <si>
    <t>Container Corporation of India Ltd</t>
  </si>
  <si>
    <t>CONCOR</t>
  </si>
  <si>
    <t>Logistics</t>
  </si>
  <si>
    <t>Steel Authority of India Ltd</t>
  </si>
  <si>
    <t>SAIL</t>
  </si>
  <si>
    <t>Oberoi Realty Ltd</t>
  </si>
  <si>
    <t>OBEROIRLTY</t>
  </si>
  <si>
    <t>Schaeffler India Ltd</t>
  </si>
  <si>
    <t>SCHAEFFLER</t>
  </si>
  <si>
    <t>Balkrishna Industries Ltd</t>
  </si>
  <si>
    <t>BALKRISIND</t>
  </si>
  <si>
    <t>Tires &amp; Rubber</t>
  </si>
  <si>
    <t>Astral Ltd</t>
  </si>
  <si>
    <t>ASTRAL</t>
  </si>
  <si>
    <t>Building Products - Pipes</t>
  </si>
  <si>
    <t>Abbott India Ltd</t>
  </si>
  <si>
    <t>ABBOTINDIA</t>
  </si>
  <si>
    <t>Berger Paints India Ltd</t>
  </si>
  <si>
    <t>BERGEPAINT</t>
  </si>
  <si>
    <t>SJVN Ltd</t>
  </si>
  <si>
    <t>SJVN</t>
  </si>
  <si>
    <t>Bharat Dynamics Ltd</t>
  </si>
  <si>
    <t>BDL</t>
  </si>
  <si>
    <t>GMR Airports Infrastructure Ltd</t>
  </si>
  <si>
    <t>GMRINFRA</t>
  </si>
  <si>
    <t>Aditya Birla Capital Ltd</t>
  </si>
  <si>
    <t>ABCAPITAL</t>
  </si>
  <si>
    <t>Diversified Financials</t>
  </si>
  <si>
    <t>UNO Minda Ltd</t>
  </si>
  <si>
    <t>UNOMINDA</t>
  </si>
  <si>
    <t>PI Industries Ltd</t>
  </si>
  <si>
    <t>PIIND</t>
  </si>
  <si>
    <t>IDFC First Bank Ltd</t>
  </si>
  <si>
    <t>IDFCFIRSTB</t>
  </si>
  <si>
    <t>Thermax Limited</t>
  </si>
  <si>
    <t>THERMAX</t>
  </si>
  <si>
    <t>Central Bank of India Ltd</t>
  </si>
  <si>
    <t>CENTRALBK</t>
  </si>
  <si>
    <t>Patanjali Foods Ltd</t>
  </si>
  <si>
    <t>PATANJALI</t>
  </si>
  <si>
    <t>Packaged Foods &amp; Meats</t>
  </si>
  <si>
    <t>Bank of India Ltd</t>
  </si>
  <si>
    <t>BANKINDIA</t>
  </si>
  <si>
    <t>MRF Ltd</t>
  </si>
  <si>
    <t>MRF</t>
  </si>
  <si>
    <t>Procter &amp; Gamble Hygiene and Health Care Ltd</t>
  </si>
  <si>
    <t>PGHH</t>
  </si>
  <si>
    <t>United Breweries Ltd</t>
  </si>
  <si>
    <t>UBL</t>
  </si>
  <si>
    <t>Tata Communications Ltd</t>
  </si>
  <si>
    <t>TATACOMM</t>
  </si>
  <si>
    <t>Bharti Hexacom Ltd</t>
  </si>
  <si>
    <t>BHARTIHEXA</t>
  </si>
  <si>
    <t>Kalyan Jewellers India Ltd</t>
  </si>
  <si>
    <t>KALYANKJIL</t>
  </si>
  <si>
    <t>L&amp;T Technology Services Ltd</t>
  </si>
  <si>
    <t>LTTS</t>
  </si>
  <si>
    <t>Petronet LNG Ltd</t>
  </si>
  <si>
    <t>PETRONET</t>
  </si>
  <si>
    <t>Oil &amp; Gas - Storage &amp; Transportation</t>
  </si>
  <si>
    <t>Mphasis Ltd</t>
  </si>
  <si>
    <t>MPHASIS</t>
  </si>
  <si>
    <t>Fsn E-Commerce Ventures Ltd</t>
  </si>
  <si>
    <t>NYKAA</t>
  </si>
  <si>
    <t>Wellness Services</t>
  </si>
  <si>
    <t>Hitachi Energy India Ltd</t>
  </si>
  <si>
    <t>POWERINDIA</t>
  </si>
  <si>
    <t>ACC Ltd</t>
  </si>
  <si>
    <t>ACC</t>
  </si>
  <si>
    <t>Voltas Ltd</t>
  </si>
  <si>
    <t>VOLTAS</t>
  </si>
  <si>
    <t>KPIT Technologies Ltd</t>
  </si>
  <si>
    <t>KPITTECH</t>
  </si>
  <si>
    <t>Honeywell Automation India Ltd</t>
  </si>
  <si>
    <t>HONAUT</t>
  </si>
  <si>
    <t>Bank of Maharashtra Ltd</t>
  </si>
  <si>
    <t>MAHABANK</t>
  </si>
  <si>
    <t>Exide Industries Ltd</t>
  </si>
  <si>
    <t>EXIDEIND</t>
  </si>
  <si>
    <t>Batteries</t>
  </si>
  <si>
    <t>Federal Bank Ltd</t>
  </si>
  <si>
    <t>FEDERALBNK</t>
  </si>
  <si>
    <t>AU Small Finance Bank Ltd</t>
  </si>
  <si>
    <t>AUBANK</t>
  </si>
  <si>
    <t>New India Assurance Company Ltd</t>
  </si>
  <si>
    <t>NIACL</t>
  </si>
  <si>
    <t>Coromandel International Ltd</t>
  </si>
  <si>
    <t>COROMANDEL</t>
  </si>
  <si>
    <t>Sundaram Finance Ltd</t>
  </si>
  <si>
    <t>SUNDARMFIN</t>
  </si>
  <si>
    <t>L&amp;T Finance Ltd</t>
  </si>
  <si>
    <t>LTF</t>
  </si>
  <si>
    <t>Page Industries Ltd</t>
  </si>
  <si>
    <t>PAGEIND</t>
  </si>
  <si>
    <t>Apparel &amp; Accessories</t>
  </si>
  <si>
    <t>Gujarat Gas Ltd</t>
  </si>
  <si>
    <t>GUJGASLTD</t>
  </si>
  <si>
    <t>LIC Housing Finance Ltd</t>
  </si>
  <si>
    <t>LICHSGFIN</t>
  </si>
  <si>
    <t>Home Financing</t>
  </si>
  <si>
    <t>3M India Ltd</t>
  </si>
  <si>
    <t>3MINDIA</t>
  </si>
  <si>
    <t>Stationery</t>
  </si>
  <si>
    <t>Tata Elxsi Ltd</t>
  </si>
  <si>
    <t>TATAELXSI</t>
  </si>
  <si>
    <t>Adani Wilmar Ltd</t>
  </si>
  <si>
    <t>AWL</t>
  </si>
  <si>
    <t>Escorts Kubota Ltd</t>
  </si>
  <si>
    <t>ESCORTS</t>
  </si>
  <si>
    <t>Tractors</t>
  </si>
  <si>
    <t>GlaxoSmithKline Pharmaceuticals Ltd</t>
  </si>
  <si>
    <t>GLAXO</t>
  </si>
  <si>
    <t>APL Apollo Tubes Ltd</t>
  </si>
  <si>
    <t>APLAPOLLO</t>
  </si>
  <si>
    <t>Biocon Ltd</t>
  </si>
  <si>
    <t>BIOCON</t>
  </si>
  <si>
    <t>Biotechnology</t>
  </si>
  <si>
    <t>Ge T&amp;D India Ltd</t>
  </si>
  <si>
    <t>GET&amp;D</t>
  </si>
  <si>
    <t>Sona BLW Precision Forgings Ltd</t>
  </si>
  <si>
    <t>SONACOMS</t>
  </si>
  <si>
    <t>UPL Ltd</t>
  </si>
  <si>
    <t>UPL</t>
  </si>
  <si>
    <t>Nippon Life India Asset Management Ltd</t>
  </si>
  <si>
    <t>NAM-INDIA</t>
  </si>
  <si>
    <t>Mangalore Refinery and Petrochemicals Ltd</t>
  </si>
  <si>
    <t>MRPL</t>
  </si>
  <si>
    <t>Punjab &amp; Sind Bank</t>
  </si>
  <si>
    <t>PSB</t>
  </si>
  <si>
    <t>KEI Industries Ltd</t>
  </si>
  <si>
    <t>KEI</t>
  </si>
  <si>
    <t>Cables</t>
  </si>
  <si>
    <t>Tata Technologies Ltd</t>
  </si>
  <si>
    <t>TATATECH</t>
  </si>
  <si>
    <t>IRB Infrastructure Developers Ltd</t>
  </si>
  <si>
    <t>IRB</t>
  </si>
  <si>
    <t>NLC India Ltd</t>
  </si>
  <si>
    <t>NLCINDIA</t>
  </si>
  <si>
    <t>Glenmark Pharmaceuticals Ltd</t>
  </si>
  <si>
    <t>GLENMARK</t>
  </si>
  <si>
    <t>AIA Engineering Ltd</t>
  </si>
  <si>
    <t>AIAENG</t>
  </si>
  <si>
    <t>Coforge Ltd</t>
  </si>
  <si>
    <t>COFORGE</t>
  </si>
  <si>
    <t>Lloyds Metals And Energy Ltd</t>
  </si>
  <si>
    <t>LLOYDSME</t>
  </si>
  <si>
    <t>Deepak Nitrite Ltd</t>
  </si>
  <si>
    <t>DEEPAKNTR</t>
  </si>
  <si>
    <t>Jubilant Foodworks Ltd</t>
  </si>
  <si>
    <t>JUBLFOOD</t>
  </si>
  <si>
    <t>Restaurants &amp; Cafes</t>
  </si>
  <si>
    <t>Mahindra and Mahindra Financial Services Ltd</t>
  </si>
  <si>
    <t>M&amp;MFIN</t>
  </si>
  <si>
    <t>Indraprastha Gas Ltd</t>
  </si>
  <si>
    <t>IGL</t>
  </si>
  <si>
    <t>Fortis Healthcare Ltd</t>
  </si>
  <si>
    <t>FORTIS</t>
  </si>
  <si>
    <t>Metro Brands Ltd</t>
  </si>
  <si>
    <t>METROBRAND</t>
  </si>
  <si>
    <t>Footwear</t>
  </si>
  <si>
    <t>National Aluminium Co Ltd</t>
  </si>
  <si>
    <t>NATIONALUM</t>
  </si>
  <si>
    <t>Endurance Technologies Ltd</t>
  </si>
  <si>
    <t>ENDURANCE</t>
  </si>
  <si>
    <t>Dalmia Bharat Ltd</t>
  </si>
  <si>
    <t>DALBHARAT</t>
  </si>
  <si>
    <t>Gujarat Fluorochemicals Ltd</t>
  </si>
  <si>
    <t>FLUOROCHEM</t>
  </si>
  <si>
    <t>Specialty Chemicals</t>
  </si>
  <si>
    <t>Max Financial Services Ltd</t>
  </si>
  <si>
    <t>MFSL</t>
  </si>
  <si>
    <t>Apar Industries Ltd</t>
  </si>
  <si>
    <t>APARINDS</t>
  </si>
  <si>
    <t>360 One Wam Ltd</t>
  </si>
  <si>
    <t>360ONE</t>
  </si>
  <si>
    <t>Investment Banking &amp; Brokerage</t>
  </si>
  <si>
    <t>Blue Star Ltd</t>
  </si>
  <si>
    <t>BLUESTARCO</t>
  </si>
  <si>
    <t>Star Health and Allied Insurance Company Ltd</t>
  </si>
  <si>
    <t>STARHEALTH</t>
  </si>
  <si>
    <t>Apollo Tyres Ltd</t>
  </si>
  <si>
    <t>APOLLOTYRE</t>
  </si>
  <si>
    <t>NBCC (India) Ltd</t>
  </si>
  <si>
    <t>NBCC</t>
  </si>
  <si>
    <t>J K Cement Ltd</t>
  </si>
  <si>
    <t>JKCEMENT</t>
  </si>
  <si>
    <t>Motherson Sumi Wiring India Ltd</t>
  </si>
  <si>
    <t>MSUMI</t>
  </si>
  <si>
    <t>Emami Ltd</t>
  </si>
  <si>
    <t>EMAMILTD</t>
  </si>
  <si>
    <t>Aditya Birla Fashion and Retail Ltd</t>
  </si>
  <si>
    <t>ABFRL</t>
  </si>
  <si>
    <t>CRISIL Ltd</t>
  </si>
  <si>
    <t>CRISIL</t>
  </si>
  <si>
    <t>Stock Exchanges &amp; Ratings</t>
  </si>
  <si>
    <t>Gland Pharma Ltd</t>
  </si>
  <si>
    <t>GLAND</t>
  </si>
  <si>
    <t>Carborundum Universal Ltd</t>
  </si>
  <si>
    <t>CARBORUNIV</t>
  </si>
  <si>
    <t>Tata Investment Corporation Ltd</t>
  </si>
  <si>
    <t>TATAINVEST</t>
  </si>
  <si>
    <t>Global Health Ltd</t>
  </si>
  <si>
    <t>MEDANTA</t>
  </si>
  <si>
    <t>Embassy Office Parks REIT</t>
  </si>
  <si>
    <t>EMBASSY</t>
  </si>
  <si>
    <t>BSE Ltd</t>
  </si>
  <si>
    <t>BSE</t>
  </si>
  <si>
    <t>Hindustan Copper Ltd</t>
  </si>
  <si>
    <t>HINDCOPPER</t>
  </si>
  <si>
    <t>Mining - Copper</t>
  </si>
  <si>
    <t>Sun Tv Network Ltd</t>
  </si>
  <si>
    <t>SUNTV</t>
  </si>
  <si>
    <t>TV Channels &amp; Broadcasters</t>
  </si>
  <si>
    <t>Motilal Oswal Financial Services Ltd</t>
  </si>
  <si>
    <t>MOTILALOFS</t>
  </si>
  <si>
    <t>Ircon International Ltd</t>
  </si>
  <si>
    <t>IRCON</t>
  </si>
  <si>
    <t>Bandhan Bank Ltd</t>
  </si>
  <si>
    <t>BANDHANBNK</t>
  </si>
  <si>
    <t>IPCA Laboratories Ltd</t>
  </si>
  <si>
    <t>IPCALAB</t>
  </si>
  <si>
    <t>Go Digit General Insurance Ltd</t>
  </si>
  <si>
    <t>GODIGIT</t>
  </si>
  <si>
    <t>Poonawalla Fincorp Ltd</t>
  </si>
  <si>
    <t>POONAWALLA</t>
  </si>
  <si>
    <t>ITI Ltd</t>
  </si>
  <si>
    <t>ITI</t>
  </si>
  <si>
    <t>Telecom Equipments</t>
  </si>
  <si>
    <t>Aegis Logistics Ltd</t>
  </si>
  <si>
    <t>AEGISLOG</t>
  </si>
  <si>
    <t>Godrej Industries Ltd</t>
  </si>
  <si>
    <t>GODREJIND</t>
  </si>
  <si>
    <t>ZF Commercial Vehicle Control Systems India Ltd</t>
  </si>
  <si>
    <t>ZFCVINDIA</t>
  </si>
  <si>
    <t>Jupiter Wagons Ltd</t>
  </si>
  <si>
    <t>JWL</t>
  </si>
  <si>
    <t>Rail</t>
  </si>
  <si>
    <t>Syngene International Ltd</t>
  </si>
  <si>
    <t>SYNGENE</t>
  </si>
  <si>
    <t>One 97 Communications Ltd</t>
  </si>
  <si>
    <t>PAYTM</t>
  </si>
  <si>
    <t>Business Support Services</t>
  </si>
  <si>
    <t>Timken India Ltd</t>
  </si>
  <si>
    <t>TIMKEN</t>
  </si>
  <si>
    <t>Grindwell Norton Ltd</t>
  </si>
  <si>
    <t>GRINDWELL</t>
  </si>
  <si>
    <t>Bayer Cropscience Ltd</t>
  </si>
  <si>
    <t>BAYERCROP</t>
  </si>
  <si>
    <t>Jyoti CNC Automation Ltd</t>
  </si>
  <si>
    <t>JYOTICNC</t>
  </si>
  <si>
    <t>Computer Hardware</t>
  </si>
  <si>
    <t>Amara Raja Energy &amp; Mobility Ltd</t>
  </si>
  <si>
    <t>ARE&amp;M</t>
  </si>
  <si>
    <t>Brigade Enterprises Ltd</t>
  </si>
  <si>
    <t>BRIGADE</t>
  </si>
  <si>
    <t>Sundram Fasteners Ltd</t>
  </si>
  <si>
    <t>SUNDRMFAST</t>
  </si>
  <si>
    <t>SKF India Ltd</t>
  </si>
  <si>
    <t>SKFINDIA</t>
  </si>
  <si>
    <t>TVS Holdings Ltd</t>
  </si>
  <si>
    <t>TVSHLTD</t>
  </si>
  <si>
    <t>Garden Reach Shipbuilders &amp; Engineers Ltd</t>
  </si>
  <si>
    <t>GRSE</t>
  </si>
  <si>
    <t>KPR Mill Ltd</t>
  </si>
  <si>
    <t>KPRMILL</t>
  </si>
  <si>
    <t>Textiles</t>
  </si>
  <si>
    <t>KIOCL Ltd</t>
  </si>
  <si>
    <t>KIOCL</t>
  </si>
  <si>
    <t>Ajanta Pharma Ltd</t>
  </si>
  <si>
    <t>AJANTPHARM</t>
  </si>
  <si>
    <t>Delhivery Ltd</t>
  </si>
  <si>
    <t>DELHIVERY</t>
  </si>
  <si>
    <t>Cholamandalam Financial Holdings Ltd</t>
  </si>
  <si>
    <t>CHOLAHLDNG</t>
  </si>
  <si>
    <t>Crompton Greaves Consumer Electricals Ltd</t>
  </si>
  <si>
    <t>CROMPTON</t>
  </si>
  <si>
    <t>J B Chemicals and Pharmaceuticals Ltd</t>
  </si>
  <si>
    <t>JBCHEPHARM</t>
  </si>
  <si>
    <t>Tata Chemicals Ltd</t>
  </si>
  <si>
    <t>TATACHEM</t>
  </si>
  <si>
    <t>Hatsun Agro Product Ltd</t>
  </si>
  <si>
    <t>HATSUN</t>
  </si>
  <si>
    <t>Castrol India Ltd</t>
  </si>
  <si>
    <t>CASTROLIND</t>
  </si>
  <si>
    <t>EIH Ltd</t>
  </si>
  <si>
    <t>EIHOTEL</t>
  </si>
  <si>
    <t>Kaynes Technology India Ltd</t>
  </si>
  <si>
    <t>KAYNES</t>
  </si>
  <si>
    <t>Emcure Pharmaceuticals Ltd</t>
  </si>
  <si>
    <t>EMCURE</t>
  </si>
  <si>
    <t>Aarti Industries Ltd</t>
  </si>
  <si>
    <t>AARTIIND</t>
  </si>
  <si>
    <t>Whirlpool of India Ltd</t>
  </si>
  <si>
    <t>WHIRLPOOL</t>
  </si>
  <si>
    <t>Ratnamani Metals and Tubes Ltd</t>
  </si>
  <si>
    <t>RATNAMANI</t>
  </si>
  <si>
    <t>Gillette India Ltd</t>
  </si>
  <si>
    <t>GILLETTE</t>
  </si>
  <si>
    <t>Narayana Hrudayalaya Ltd</t>
  </si>
  <si>
    <t>NH</t>
  </si>
  <si>
    <t>Central Depository Services (India) Ltd</t>
  </si>
  <si>
    <t>CDSL</t>
  </si>
  <si>
    <t>Vedant Fashions Ltd</t>
  </si>
  <si>
    <t>MANYAVAR</t>
  </si>
  <si>
    <t>Laurus Labs Ltd</t>
  </si>
  <si>
    <t>LAURUSLABS</t>
  </si>
  <si>
    <t>Sumitomo Chemical India Ltd</t>
  </si>
  <si>
    <t>SUMICHEM</t>
  </si>
  <si>
    <t>JBM Auto Ltd</t>
  </si>
  <si>
    <t>JBMA</t>
  </si>
  <si>
    <t>ICICI Securities Ltd</t>
  </si>
  <si>
    <t>ISEC</t>
  </si>
  <si>
    <t>Dr. Lal PathLabs Ltd</t>
  </si>
  <si>
    <t>LALPATHLAB</t>
  </si>
  <si>
    <t>Godfrey Phillips India Ltd</t>
  </si>
  <si>
    <t>GODFRYPHLP</t>
  </si>
  <si>
    <t>Finolex Cables Ltd</t>
  </si>
  <si>
    <t>FINCABLES</t>
  </si>
  <si>
    <t>Tejas Networks Ltd</t>
  </si>
  <si>
    <t>TEJASNET</t>
  </si>
  <si>
    <t>CESC Ltd</t>
  </si>
  <si>
    <t>CESC</t>
  </si>
  <si>
    <t>BASF India Ltd</t>
  </si>
  <si>
    <t>BASF</t>
  </si>
  <si>
    <t>Five-Star Business Finance Ltd</t>
  </si>
  <si>
    <t>FIVESTAR</t>
  </si>
  <si>
    <t>Century Textiles and Industries Ltd</t>
  </si>
  <si>
    <t>CENTURYTEX</t>
  </si>
  <si>
    <t>Paper Products</t>
  </si>
  <si>
    <t>CPSE ETF</t>
  </si>
  <si>
    <t>CPSEETF</t>
  </si>
  <si>
    <t>Equity</t>
  </si>
  <si>
    <t>Titagarh Rail Systems Ltd</t>
  </si>
  <si>
    <t>TITAGARH</t>
  </si>
  <si>
    <t>KEC International Ltd</t>
  </si>
  <si>
    <t>KEC</t>
  </si>
  <si>
    <t>Kansai Nerolac Paints Ltd</t>
  </si>
  <si>
    <t>KANSAINER</t>
  </si>
  <si>
    <t>Pfizer Ltd</t>
  </si>
  <si>
    <t>PFIZER</t>
  </si>
  <si>
    <t>CIE Automotive India Ltd</t>
  </si>
  <si>
    <t>CIEINDIA</t>
  </si>
  <si>
    <t>Radico Khaitan Ltd</t>
  </si>
  <si>
    <t>RADICO</t>
  </si>
  <si>
    <t>Inox Wind Ltd</t>
  </si>
  <si>
    <t>INOXWIND</t>
  </si>
  <si>
    <t>Elgi Equipments Ltd</t>
  </si>
  <si>
    <t>ELGIEQUIP</t>
  </si>
  <si>
    <t>Swan Energy Ltd</t>
  </si>
  <si>
    <t>SWANENERGY</t>
  </si>
  <si>
    <t>Kajaria Ceramics Ltd</t>
  </si>
  <si>
    <t>KAJARIACER</t>
  </si>
  <si>
    <t>Building Products - Ceramics</t>
  </si>
  <si>
    <t>Natco Pharma Ltd</t>
  </si>
  <si>
    <t>NATCOPHARM</t>
  </si>
  <si>
    <t>Kalpataru Projects International Ltd</t>
  </si>
  <si>
    <t>KPIL</t>
  </si>
  <si>
    <t>Cello World Ltd</t>
  </si>
  <si>
    <t>CELLO</t>
  </si>
  <si>
    <t>Suven Pharmaceuticals Ltd</t>
  </si>
  <si>
    <t>SUVENPHAR</t>
  </si>
  <si>
    <t>Piramal Enterprises Ltd</t>
  </si>
  <si>
    <t>PEL</t>
  </si>
  <si>
    <t>Signatureglobal (India) Ltd</t>
  </si>
  <si>
    <t>SIGNATURE</t>
  </si>
  <si>
    <t>NCC Ltd</t>
  </si>
  <si>
    <t>NCC</t>
  </si>
  <si>
    <t>BEML Ltd</t>
  </si>
  <si>
    <t>BEML</t>
  </si>
  <si>
    <t>PNB Housing Finance Ltd</t>
  </si>
  <si>
    <t>PNBHOUSING</t>
  </si>
  <si>
    <t>Atul Ltd</t>
  </si>
  <si>
    <t>ATUL</t>
  </si>
  <si>
    <t>Himadri Speciality Chemical Ltd</t>
  </si>
  <si>
    <t>HSCL</t>
  </si>
  <si>
    <t>IIFL Finance Ltd</t>
  </si>
  <si>
    <t>IIFL</t>
  </si>
  <si>
    <t>Angel One Ltd</t>
  </si>
  <si>
    <t>ANGELONE</t>
  </si>
  <si>
    <t>Devyani International Ltd</t>
  </si>
  <si>
    <t>DEVYANI</t>
  </si>
  <si>
    <t>PTC Industries Ltd</t>
  </si>
  <si>
    <t>PTCIL</t>
  </si>
  <si>
    <t>CreditAccess Grameen Ltd</t>
  </si>
  <si>
    <t>CREDITACC</t>
  </si>
  <si>
    <t>Cyient Ltd</t>
  </si>
  <si>
    <t>CYIENT</t>
  </si>
  <si>
    <t>Chambal Fertilisers and Chemicals Ltd</t>
  </si>
  <si>
    <t>CHAMBLFERT</t>
  </si>
  <si>
    <t>Relaxo Footwears Ltd</t>
  </si>
  <si>
    <t>RELAXO</t>
  </si>
  <si>
    <t>Poly Medicure Ltd</t>
  </si>
  <si>
    <t>POLYMED</t>
  </si>
  <si>
    <t>Health Care Equipment &amp; Supplies</t>
  </si>
  <si>
    <t>Waaree Renewable Technologies Ltd</t>
  </si>
  <si>
    <t>WAAREERTL</t>
  </si>
  <si>
    <t>Birlasoft Ltd</t>
  </si>
  <si>
    <t>BSOFT</t>
  </si>
  <si>
    <t>Blue Dart Express Ltd</t>
  </si>
  <si>
    <t>BLUEDART</t>
  </si>
  <si>
    <t>Sobha Ltd</t>
  </si>
  <si>
    <t>SOBHA</t>
  </si>
  <si>
    <t>Triveni Turbine Ltd</t>
  </si>
  <si>
    <t>TRITURBINE</t>
  </si>
  <si>
    <t>Nexus Select Trust</t>
  </si>
  <si>
    <t>NXST</t>
  </si>
  <si>
    <t>Mindspace Business Parks REIT</t>
  </si>
  <si>
    <t>MINDSPACE</t>
  </si>
  <si>
    <t>V Guard Industries Ltd</t>
  </si>
  <si>
    <t>VGUARD</t>
  </si>
  <si>
    <t>Piramal Pharma Ltd</t>
  </si>
  <si>
    <t>PPLPHARMA</t>
  </si>
  <si>
    <t>Aditya Birla Sun Life Amc Ltd</t>
  </si>
  <si>
    <t>ABSLAMC</t>
  </si>
  <si>
    <t>R R Kabel Ltd</t>
  </si>
  <si>
    <t>RRKABEL</t>
  </si>
  <si>
    <t>Affle (India) Ltd</t>
  </si>
  <si>
    <t>AFFLE</t>
  </si>
  <si>
    <t>Advertising</t>
  </si>
  <si>
    <t>Great Eastern Shipping Company Ltd</t>
  </si>
  <si>
    <t>GESHIP</t>
  </si>
  <si>
    <t>Finolex Industries Ltd</t>
  </si>
  <si>
    <t>FINPIPE</t>
  </si>
  <si>
    <t>Multi Commodity Exchange of India Ltd</t>
  </si>
  <si>
    <t>MCX</t>
  </si>
  <si>
    <t>Computer Age Management Services Ltd</t>
  </si>
  <si>
    <t>CAMS</t>
  </si>
  <si>
    <t>Vinati Organics Ltd</t>
  </si>
  <si>
    <t>VINATIORGA</t>
  </si>
  <si>
    <t>IFCI Ltd</t>
  </si>
  <si>
    <t>IFCI</t>
  </si>
  <si>
    <t>Bata India Ltd</t>
  </si>
  <si>
    <t>BATAINDIA</t>
  </si>
  <si>
    <t>Schneider Electric Infrastructure Ltd</t>
  </si>
  <si>
    <t>SCHNEIDER</t>
  </si>
  <si>
    <t>Tbo Tek Ltd</t>
  </si>
  <si>
    <t>TBOTEK</t>
  </si>
  <si>
    <t>Tour &amp; Travel Services</t>
  </si>
  <si>
    <t>Alembic Pharmaceuticals Ltd</t>
  </si>
  <si>
    <t>APLLTD</t>
  </si>
  <si>
    <t>Kirloskar Oil Engines Ltd</t>
  </si>
  <si>
    <t>KIRLOSENG</t>
  </si>
  <si>
    <t>Shyam Metalics and Energy Ltd</t>
  </si>
  <si>
    <t>SHYAMMETL</t>
  </si>
  <si>
    <t>Authum Investment &amp; Infrastructure Ltd</t>
  </si>
  <si>
    <t>AIIL</t>
  </si>
  <si>
    <t>Sonata Software Ltd</t>
  </si>
  <si>
    <t>SONATSOFTW</t>
  </si>
  <si>
    <t>Aadhar Housing Finance Ltd</t>
  </si>
  <si>
    <t>AADHARHFC</t>
  </si>
  <si>
    <t>Trident Ltd</t>
  </si>
  <si>
    <t>TRIDENT</t>
  </si>
  <si>
    <t>IDFC Ltd</t>
  </si>
  <si>
    <t>IDFC</t>
  </si>
  <si>
    <t>Ramco Cements Limited</t>
  </si>
  <si>
    <t>RAMCOCEM</t>
  </si>
  <si>
    <t>Manappuram Finance Ltd</t>
  </si>
  <si>
    <t>MANAPPURAM</t>
  </si>
  <si>
    <t>Data Patterns (India) Ltd</t>
  </si>
  <si>
    <t>DATAPATTNS</t>
  </si>
  <si>
    <t>Railtel Corporation of India Ltd</t>
  </si>
  <si>
    <t>RAILTEL</t>
  </si>
  <si>
    <t>Communication &amp; Networking</t>
  </si>
  <si>
    <t>Jyothy Labs Ltd</t>
  </si>
  <si>
    <t>JYOTHYLAB</t>
  </si>
  <si>
    <t>Gujarat State Petronet Ltd</t>
  </si>
  <si>
    <t>GSPL</t>
  </si>
  <si>
    <t>RITES Ltd</t>
  </si>
  <si>
    <t>RITES</t>
  </si>
  <si>
    <t>Navin Fluorine International Ltd</t>
  </si>
  <si>
    <t>NAVINFLUOR</t>
  </si>
  <si>
    <t>Capri Global Capital Ltd</t>
  </si>
  <si>
    <t>CGCL</t>
  </si>
  <si>
    <t>Concord Biotech Ltd</t>
  </si>
  <si>
    <t>CONCORDBIO</t>
  </si>
  <si>
    <t>Bikaji Foods International Ltd</t>
  </si>
  <si>
    <t>BIKAJI</t>
  </si>
  <si>
    <t>Zensar Technologies Ltd</t>
  </si>
  <si>
    <t>ZENSARTECH</t>
  </si>
  <si>
    <t>Jindal SAW Ltd</t>
  </si>
  <si>
    <t>JINDALSAW</t>
  </si>
  <si>
    <t>HFCL Ltd</t>
  </si>
  <si>
    <t>HFCL</t>
  </si>
  <si>
    <t>KSB Ltd</t>
  </si>
  <si>
    <t>KSB</t>
  </si>
  <si>
    <t>HBL Power Systems Ltd</t>
  </si>
  <si>
    <t>HBLPOWER</t>
  </si>
  <si>
    <t>Firstsource Solutions Ltd</t>
  </si>
  <si>
    <t>FSL</t>
  </si>
  <si>
    <t>Outsourced services</t>
  </si>
  <si>
    <t>NMDC Steel Ltd</t>
  </si>
  <si>
    <t>NSLNISP</t>
  </si>
  <si>
    <t>Kirloskar Brothers Ltd</t>
  </si>
  <si>
    <t>KIRLOSBROS</t>
  </si>
  <si>
    <t>Indiamart Intermesh Ltd</t>
  </si>
  <si>
    <t>INDIAMART</t>
  </si>
  <si>
    <t>Chalet Hotels Ltd</t>
  </si>
  <si>
    <t>CHALET</t>
  </si>
  <si>
    <t>Action Construction Equipment Ltd</t>
  </si>
  <si>
    <t>ACE</t>
  </si>
  <si>
    <t>Heavy Machinery</t>
  </si>
  <si>
    <t>Mahanagar Gas Ltd</t>
  </si>
  <si>
    <t>MGL</t>
  </si>
  <si>
    <t>Krishna Institute of Medical Sciences Ltd</t>
  </si>
  <si>
    <t>KIMS</t>
  </si>
  <si>
    <t>Nuvama Wealth Management Ltd</t>
  </si>
  <si>
    <t>NUVAMA</t>
  </si>
  <si>
    <t>Lakshmi Machine Works Ltd</t>
  </si>
  <si>
    <t>LAXMIMACH</t>
  </si>
  <si>
    <t>G R Infraprojects Ltd</t>
  </si>
  <si>
    <t>GRINFRA</t>
  </si>
  <si>
    <t>Anant Raj Ltd</t>
  </si>
  <si>
    <t>ANANTRAJ</t>
  </si>
  <si>
    <t>Welspun Corp Ltd</t>
  </si>
  <si>
    <t>WELCORP</t>
  </si>
  <si>
    <t>Aster DM Healthcare Ltd</t>
  </si>
  <si>
    <t>ASTERDM</t>
  </si>
  <si>
    <t>Godrej Agrovet Ltd</t>
  </si>
  <si>
    <t>GODREJAGRO</t>
  </si>
  <si>
    <t>Agro Products</t>
  </si>
  <si>
    <t>Astrazeneca Pharma India Ltd</t>
  </si>
  <si>
    <t>ASTRAZEN</t>
  </si>
  <si>
    <t>Ramkrishna Forgings Ltd</t>
  </si>
  <si>
    <t>RKFORGE</t>
  </si>
  <si>
    <t>Welspun Living Ltd</t>
  </si>
  <si>
    <t>WELSPUNLIV</t>
  </si>
  <si>
    <t>Fine Organic Industries Ltd</t>
  </si>
  <si>
    <t>FINEORG</t>
  </si>
  <si>
    <t>Sterling and Wilson Renewable Energy Ltd</t>
  </si>
  <si>
    <t>SWSOLAR</t>
  </si>
  <si>
    <t>Aptus Value Housing Finance India Ltd</t>
  </si>
  <si>
    <t>APTUS</t>
  </si>
  <si>
    <t>Redington Ltd</t>
  </si>
  <si>
    <t>REDINGTON</t>
  </si>
  <si>
    <t>Technology Hardware</t>
  </si>
  <si>
    <t>Anand Rathi Wealth Ltd</t>
  </si>
  <si>
    <t>ANANDRATHI</t>
  </si>
  <si>
    <t>Chennai Petroleum Corporation Ltd</t>
  </si>
  <si>
    <t>CHENNPETRO</t>
  </si>
  <si>
    <t>Karur Vysya Bank Ltd</t>
  </si>
  <si>
    <t>KARURVYSYA</t>
  </si>
  <si>
    <t>Bombay Burmah Trading Corporation Ltd</t>
  </si>
  <si>
    <t>BBTC</t>
  </si>
  <si>
    <t>Supreme Petrochem Ltd</t>
  </si>
  <si>
    <t>SPLPETRO</t>
  </si>
  <si>
    <t>Techno Electric &amp; Engineering Company Ltd</t>
  </si>
  <si>
    <t>TECHNOE</t>
  </si>
  <si>
    <t>Vardhman Textiles Ltd</t>
  </si>
  <si>
    <t>VTL</t>
  </si>
  <si>
    <t>Engineers India Ltd</t>
  </si>
  <si>
    <t>ENGINERSIN</t>
  </si>
  <si>
    <t>Amber Enterprises India Ltd</t>
  </si>
  <si>
    <t>AMBER</t>
  </si>
  <si>
    <t>Indian Energy Exchange Ltd</t>
  </si>
  <si>
    <t>IEX</t>
  </si>
  <si>
    <t>Power Trading &amp; Consultancy</t>
  </si>
  <si>
    <t>Asahi India Glass Ltd</t>
  </si>
  <si>
    <t>ASAHIINDIA</t>
  </si>
  <si>
    <t>Clean Science and Technology Ltd</t>
  </si>
  <si>
    <t>CLEAN</t>
  </si>
  <si>
    <t>Century Plyboards (India) Ltd</t>
  </si>
  <si>
    <t>CENTURYPLY</t>
  </si>
  <si>
    <t>Wood Products</t>
  </si>
  <si>
    <t>Honasa Consumer Ltd</t>
  </si>
  <si>
    <t>HONASA</t>
  </si>
  <si>
    <t>UTI S&amp;P BSE Sensex ETF</t>
  </si>
  <si>
    <t>UTISENSETF</t>
  </si>
  <si>
    <t>DCM Shriram Ltd</t>
  </si>
  <si>
    <t>DCMSHRIRAM</t>
  </si>
  <si>
    <t>Zee Entertainment Enterprises Ltd</t>
  </si>
  <si>
    <t>ZEEL</t>
  </si>
  <si>
    <t>shipping corporation of India Ltd</t>
  </si>
  <si>
    <t>SCI</t>
  </si>
  <si>
    <t>Godawari Power and Ispat Ltd</t>
  </si>
  <si>
    <t>GPIL</t>
  </si>
  <si>
    <t>Jai Balaji Industries Ltd</t>
  </si>
  <si>
    <t>JAIBALAJI</t>
  </si>
  <si>
    <t>Tata Teleservices (Maharashtra) Ltd</t>
  </si>
  <si>
    <t>TTML</t>
  </si>
  <si>
    <t>Bls International Services Ltd</t>
  </si>
  <si>
    <t>BLS</t>
  </si>
  <si>
    <t>RBL Bank Ltd</t>
  </si>
  <si>
    <t>RBLBANK</t>
  </si>
  <si>
    <t>Sanofi India Ltd</t>
  </si>
  <si>
    <t>SANOFI</t>
  </si>
  <si>
    <t>Olectra Greentech Ltd</t>
  </si>
  <si>
    <t>OLECTRA</t>
  </si>
  <si>
    <t>Elecon Engineering Company Ltd</t>
  </si>
  <si>
    <t>ELECON</t>
  </si>
  <si>
    <t>Intellect Design Arena Ltd</t>
  </si>
  <si>
    <t>INTELLECT</t>
  </si>
  <si>
    <t>Raymond Ltd</t>
  </si>
  <si>
    <t>RAYMOND</t>
  </si>
  <si>
    <t>Newgen Software Technologies Ltd</t>
  </si>
  <si>
    <t>NEWGEN</t>
  </si>
  <si>
    <t>PVR INOX Ltd</t>
  </si>
  <si>
    <t>PVRINOX</t>
  </si>
  <si>
    <t>Theatres</t>
  </si>
  <si>
    <t>MMTC Ltd</t>
  </si>
  <si>
    <t>MMTC</t>
  </si>
  <si>
    <t>Doms Industries Ltd</t>
  </si>
  <si>
    <t>DOMS</t>
  </si>
  <si>
    <t>Office Supplies</t>
  </si>
  <si>
    <t>Aavas Financiers Ltd</t>
  </si>
  <si>
    <t>AAVAS</t>
  </si>
  <si>
    <t>E I D-Parry (India) Ltd</t>
  </si>
  <si>
    <t>EIDPARRY</t>
  </si>
  <si>
    <t>Sugar</t>
  </si>
  <si>
    <t>Eris Lifesciences Ltd</t>
  </si>
  <si>
    <t>ERIS</t>
  </si>
  <si>
    <t>Indegene Ltd</t>
  </si>
  <si>
    <t>INDGN</t>
  </si>
  <si>
    <t>UTI Asset Management Company Ltd</t>
  </si>
  <si>
    <t>UTIAMC</t>
  </si>
  <si>
    <t>Zydus Wellness Ltd</t>
  </si>
  <si>
    <t>ZYDUSWELL</t>
  </si>
  <si>
    <t>PNC Infratech Ltd</t>
  </si>
  <si>
    <t>PNCINFRA</t>
  </si>
  <si>
    <t>CE Info Systems Ltd</t>
  </si>
  <si>
    <t>MAPMYINDIA</t>
  </si>
  <si>
    <t>Ingersoll-Rand (India) Ltd</t>
  </si>
  <si>
    <t>INGERRAND</t>
  </si>
  <si>
    <t>Netweb Technologies India Ltd</t>
  </si>
  <si>
    <t>NETWEB</t>
  </si>
  <si>
    <t>Alok Industries Ltd</t>
  </si>
  <si>
    <t>ALOKINDS</t>
  </si>
  <si>
    <t>Tanla Platforms Ltd</t>
  </si>
  <si>
    <t>TANLA</t>
  </si>
  <si>
    <t>Gujarat Mineral Development Corporation Ltd</t>
  </si>
  <si>
    <t>GMDCLTD</t>
  </si>
  <si>
    <t>Praj Industries Ltd</t>
  </si>
  <si>
    <t>PRAJIND</t>
  </si>
  <si>
    <t>Westlife Foodworld Ltd</t>
  </si>
  <si>
    <t>WESTLIFE</t>
  </si>
  <si>
    <t>Akzo Nobel India Ltd</t>
  </si>
  <si>
    <t>AKZOINDIA</t>
  </si>
  <si>
    <t>Kfin Technologies Ltd</t>
  </si>
  <si>
    <t>KFINTECH</t>
  </si>
  <si>
    <t>Cube Highways Trust</t>
  </si>
  <si>
    <t>CUBEINVIT</t>
  </si>
  <si>
    <t>Roads</t>
  </si>
  <si>
    <t>Wockhardt Ltd</t>
  </si>
  <si>
    <t>WOCKPHARMA</t>
  </si>
  <si>
    <t>Rashtriya Chemicals and Fertilizers Ltd</t>
  </si>
  <si>
    <t>RCF</t>
  </si>
  <si>
    <t>Jaiprakash Power Ventures Ltd</t>
  </si>
  <si>
    <t>JPPOWER</t>
  </si>
  <si>
    <t>Granules India Ltd</t>
  </si>
  <si>
    <t>GRANULES</t>
  </si>
  <si>
    <t>RHI Magnesita India Ltd</t>
  </si>
  <si>
    <t>RHIM</t>
  </si>
  <si>
    <t>Nuvoco Vistas Corporation Ltd</t>
  </si>
  <si>
    <t>NUVOCO</t>
  </si>
  <si>
    <t>JK Tyre &amp; Industries Ltd</t>
  </si>
  <si>
    <t>JKTYRE</t>
  </si>
  <si>
    <t>Craftsman Automation Ltd</t>
  </si>
  <si>
    <t>CRAFTSMAN</t>
  </si>
  <si>
    <t>Electrosteel Castings Ltd</t>
  </si>
  <si>
    <t>ELECTCAST</t>
  </si>
  <si>
    <t>Voltamp Transformers Ltd</t>
  </si>
  <si>
    <t>VOLTAMP</t>
  </si>
  <si>
    <t>Jammu and Kashmir Bank Ltd</t>
  </si>
  <si>
    <t>J&amp;KBANK</t>
  </si>
  <si>
    <t>Happiest Minds Technologies Ltd</t>
  </si>
  <si>
    <t>HAPPSTMNDS</t>
  </si>
  <si>
    <t>TTK Prestige Ltd</t>
  </si>
  <si>
    <t>TTKPRESTIG</t>
  </si>
  <si>
    <t>Rainbow Children's Medicare Ltd</t>
  </si>
  <si>
    <t>RAINBOW</t>
  </si>
  <si>
    <t>Bajaj Electricals Ltd</t>
  </si>
  <si>
    <t>BAJAJELEC</t>
  </si>
  <si>
    <t>Eclerx Services Ltd</t>
  </si>
  <si>
    <t>ECLERX</t>
  </si>
  <si>
    <t>Birla Corporation Ltd</t>
  </si>
  <si>
    <t>BIRLACORPN</t>
  </si>
  <si>
    <t>City Union Bank Ltd</t>
  </si>
  <si>
    <t>CUB</t>
  </si>
  <si>
    <t>Inox India Ltd</t>
  </si>
  <si>
    <t>INOXINDIA</t>
  </si>
  <si>
    <t>Sea-Borne Tankers</t>
  </si>
  <si>
    <t>Tega Industries Ltd</t>
  </si>
  <si>
    <t>TEGA</t>
  </si>
  <si>
    <t>Cera Sanitaryware Ltd</t>
  </si>
  <si>
    <t>CERA</t>
  </si>
  <si>
    <t>Thomas Cook (India) Ltd</t>
  </si>
  <si>
    <t>THOMASCOOK</t>
  </si>
  <si>
    <t>Usha Martin Ltd</t>
  </si>
  <si>
    <t>USHAMART</t>
  </si>
  <si>
    <t>Aether Industries Ltd</t>
  </si>
  <si>
    <t>AETHER</t>
  </si>
  <si>
    <t>KPI Green Energy Ltd</t>
  </si>
  <si>
    <t>KPIGREEN</t>
  </si>
  <si>
    <t>Can Fin Homes Ltd</t>
  </si>
  <si>
    <t>CANFINHOME</t>
  </si>
  <si>
    <t>Lemon Tree Hotels Ltd</t>
  </si>
  <si>
    <t>LEMONTREE</t>
  </si>
  <si>
    <t>Happy Forgings Ltd</t>
  </si>
  <si>
    <t>HAPPYFORGE</t>
  </si>
  <si>
    <t>Auto, Truck &amp; Motorcycle Parts</t>
  </si>
  <si>
    <t>Caplin Point Laboratories Ltd</t>
  </si>
  <si>
    <t>CAPLIPOINT</t>
  </si>
  <si>
    <t>Reliance Power Ltd</t>
  </si>
  <si>
    <t>RPOWER</t>
  </si>
  <si>
    <t>Powergrid Infrastructure Investment Trust</t>
  </si>
  <si>
    <t>PGINVIT</t>
  </si>
  <si>
    <t>Latent View Analytics Ltd</t>
  </si>
  <si>
    <t>LATENTVIEW</t>
  </si>
  <si>
    <t>Jubilant Pharmova Ltd</t>
  </si>
  <si>
    <t>JUBLPHARMA</t>
  </si>
  <si>
    <t>Minda Corporation Ltd</t>
  </si>
  <si>
    <t>MINDACORP</t>
  </si>
  <si>
    <t>Nava Limited</t>
  </si>
  <si>
    <t>NAVA</t>
  </si>
  <si>
    <t>Route Mobile Ltd</t>
  </si>
  <si>
    <t>ROUTE</t>
  </si>
  <si>
    <t>Zen Technologies Ltd</t>
  </si>
  <si>
    <t>ZENTEC</t>
  </si>
  <si>
    <t>Transformers and Rectifiers (India) Ltd</t>
  </si>
  <si>
    <t>TRIL</t>
  </si>
  <si>
    <t>Sheela Foam Ltd</t>
  </si>
  <si>
    <t>SFL</t>
  </si>
  <si>
    <t>Home Furnishing</t>
  </si>
  <si>
    <t>Genus Power Infrastructures Ltd</t>
  </si>
  <si>
    <t>GENUSPOWER</t>
  </si>
  <si>
    <t>HG Infra Engineering Ltd</t>
  </si>
  <si>
    <t>HGINFRA</t>
  </si>
  <si>
    <t>Valor Estate Ltd</t>
  </si>
  <si>
    <t>DBREALTY</t>
  </si>
  <si>
    <t>HMT Ltd</t>
  </si>
  <si>
    <t>HMT</t>
  </si>
  <si>
    <t>CEAT Ltd</t>
  </si>
  <si>
    <t>CEATLTD</t>
  </si>
  <si>
    <t>Force Motors Ltd</t>
  </si>
  <si>
    <t>FORCEMOT</t>
  </si>
  <si>
    <t>Gujarat Pipavav Port Ltd</t>
  </si>
  <si>
    <t>GPPL</t>
  </si>
  <si>
    <t>Rattanindia Enterprises Ltd</t>
  </si>
  <si>
    <t>RTNINDIA</t>
  </si>
  <si>
    <t>Graphite India Ltd</t>
  </si>
  <si>
    <t>GRAPHITE</t>
  </si>
  <si>
    <t>Isgec Heavy Engineering Ltd</t>
  </si>
  <si>
    <t>ISGEC</t>
  </si>
  <si>
    <t>Kirloskar Ferrous Industries Ltd</t>
  </si>
  <si>
    <t>KIRLFER</t>
  </si>
  <si>
    <t>Moil Ltd</t>
  </si>
  <si>
    <t>MOIL</t>
  </si>
  <si>
    <t>Mining - Manganese</t>
  </si>
  <si>
    <t>Bharat 22 ETF</t>
  </si>
  <si>
    <t>ICICIB22</t>
  </si>
  <si>
    <t>Maharashtra Scooters Ltd</t>
  </si>
  <si>
    <t>MAHSCOOTER</t>
  </si>
  <si>
    <t>PCBL Ltd</t>
  </si>
  <si>
    <t>PCBL</t>
  </si>
  <si>
    <t>Neuland Laboratories Ltd</t>
  </si>
  <si>
    <t>NEULANDLAB</t>
  </si>
  <si>
    <t>Nippon India ETF Nifty Bank BeES</t>
  </si>
  <si>
    <t>BANKBEES</t>
  </si>
  <si>
    <t>Metropolis Healthcare Ltd</t>
  </si>
  <si>
    <t>METROPOLIS</t>
  </si>
  <si>
    <t>Vesuvius India Ltd</t>
  </si>
  <si>
    <t>VESUVIUS</t>
  </si>
  <si>
    <t>Shree Renuka Sugars Ltd</t>
  </si>
  <si>
    <t>RENUKA</t>
  </si>
  <si>
    <t>Safari Industries (India) Ltd</t>
  </si>
  <si>
    <t>SAFARI</t>
  </si>
  <si>
    <t>Alkyl Amines Chemicals Ltd</t>
  </si>
  <si>
    <t>ALKYLAMINE</t>
  </si>
  <si>
    <t>JK Lakshmi Cement Ltd</t>
  </si>
  <si>
    <t>JKLAKSHMI</t>
  </si>
  <si>
    <t>Equitas Small Finance Bank Ltd</t>
  </si>
  <si>
    <t>EQUITASBNK</t>
  </si>
  <si>
    <t>Puravankara Ltd</t>
  </si>
  <si>
    <t>PURVA</t>
  </si>
  <si>
    <t>Glenmark Life Sciences Ltd</t>
  </si>
  <si>
    <t>GLS</t>
  </si>
  <si>
    <t>Galaxy Surfactants Ltd</t>
  </si>
  <si>
    <t>GALAXYSURF</t>
  </si>
  <si>
    <t>Saregama India Ltd</t>
  </si>
  <si>
    <t>SAREGAMA</t>
  </si>
  <si>
    <t>Movies &amp; TV Serials</t>
  </si>
  <si>
    <t>LT Foods Ltd</t>
  </si>
  <si>
    <t>LTFOODS</t>
  </si>
  <si>
    <t>KNR Constructions Ltd</t>
  </si>
  <si>
    <t>KNRCON</t>
  </si>
  <si>
    <t>Azad Engineering Ltd</t>
  </si>
  <si>
    <t>AZAD</t>
  </si>
  <si>
    <t>Gujarat State Fertilizers &amp; Chemicals Ltd</t>
  </si>
  <si>
    <t>GSFC</t>
  </si>
  <si>
    <t>Varroc Engineering Ltd</t>
  </si>
  <si>
    <t>VARROC</t>
  </si>
  <si>
    <t>Bengal &amp; Assam Company Ltd</t>
  </si>
  <si>
    <t>BENGALASM</t>
  </si>
  <si>
    <t>Gujarat Narmada Valley Fertilizers &amp; Chemicals Ltd</t>
  </si>
  <si>
    <t>GNFC</t>
  </si>
  <si>
    <t>Inox Wind Energy Ltd</t>
  </si>
  <si>
    <t>IWEL</t>
  </si>
  <si>
    <t>RedTape</t>
  </si>
  <si>
    <t>REDTAPE</t>
  </si>
  <si>
    <t>Sapphire Foods India Ltd</t>
  </si>
  <si>
    <t>SAPPHIRE</t>
  </si>
  <si>
    <t>Deepak Fertilisers and Petrochemicals Corp Ltd</t>
  </si>
  <si>
    <t>DEEPAKFERT</t>
  </si>
  <si>
    <t>Sammaan Capital Ltd</t>
  </si>
  <si>
    <t>IBULHSGFIN</t>
  </si>
  <si>
    <t>Juniper Hotels Ltd</t>
  </si>
  <si>
    <t>JUNIPER</t>
  </si>
  <si>
    <t>Arvind Ltd</t>
  </si>
  <si>
    <t>ARVIND</t>
  </si>
  <si>
    <t>Home First Finance Company India Ltd</t>
  </si>
  <si>
    <t>HOMEFIRST</t>
  </si>
  <si>
    <t>Eureka Forbes Ltd</t>
  </si>
  <si>
    <t>EUREKAFORBE</t>
  </si>
  <si>
    <t>Brookfield India Real Estate Trust</t>
  </si>
  <si>
    <t>BIRET</t>
  </si>
  <si>
    <t>Ahluwalia Contracts (India) Ltd</t>
  </si>
  <si>
    <t>AHLUCONT</t>
  </si>
  <si>
    <t>India Grid Trust</t>
  </si>
  <si>
    <t>INDIGRID</t>
  </si>
  <si>
    <t>Rategain Travel Technologies Ltd</t>
  </si>
  <si>
    <t>RATEGAIN</t>
  </si>
  <si>
    <t>Gravita India Ltd</t>
  </si>
  <si>
    <t>GRAVITA</t>
  </si>
  <si>
    <t>Metals - Lead</t>
  </si>
  <si>
    <t>Mishra Dhatu Nigam Ltd</t>
  </si>
  <si>
    <t>MIDHANI</t>
  </si>
  <si>
    <t>Sarda Energy &amp; Minerals Ltd</t>
  </si>
  <si>
    <t>SARDAEN</t>
  </si>
  <si>
    <t>JK Paper Ltd</t>
  </si>
  <si>
    <t>JKPAPER</t>
  </si>
  <si>
    <t>India Cements Ltd</t>
  </si>
  <si>
    <t>INDIACEM</t>
  </si>
  <si>
    <t>PG Electroplast Ltd</t>
  </si>
  <si>
    <t>PGEL</t>
  </si>
  <si>
    <t>ESAB India Ltd</t>
  </si>
  <si>
    <t>ESABINDIA</t>
  </si>
  <si>
    <t>National Standard (India) Ltd</t>
  </si>
  <si>
    <t>NATIONSTD</t>
  </si>
  <si>
    <t>Mahindra Lifespace Developers Ltd</t>
  </si>
  <si>
    <t>MAHLIFE</t>
  </si>
  <si>
    <t>Lloyds Engineering Works Ltd</t>
  </si>
  <si>
    <t>LLOYDSENGG</t>
  </si>
  <si>
    <t>Power Mech Projects Ltd</t>
  </si>
  <si>
    <t>POWERMECH</t>
  </si>
  <si>
    <t>Jubilant Ingrevia Ltd</t>
  </si>
  <si>
    <t>JUBLINGREA</t>
  </si>
  <si>
    <t>Quess Corp Ltd</t>
  </si>
  <si>
    <t>QUESS</t>
  </si>
  <si>
    <t>Employment Services</t>
  </si>
  <si>
    <t>Triveni Engineering and Industries Ltd</t>
  </si>
  <si>
    <t>TRIVENI</t>
  </si>
  <si>
    <t>Campus Activewear Ltd</t>
  </si>
  <si>
    <t>CAMPUS</t>
  </si>
  <si>
    <t>Shoppers Stop Ltd</t>
  </si>
  <si>
    <t>SHOPERSTOP</t>
  </si>
  <si>
    <t>Texmaco Rail &amp; Engineering Ltd</t>
  </si>
  <si>
    <t>TEXRAIL</t>
  </si>
  <si>
    <t>JM Financial Ltd</t>
  </si>
  <si>
    <t>JMFINANCIL</t>
  </si>
  <si>
    <t>Rajesh Exports Ltd</t>
  </si>
  <si>
    <t>RAJESHEXPO</t>
  </si>
  <si>
    <t>ELANTAS Beck India Ltd</t>
  </si>
  <si>
    <t>ELANTAS</t>
  </si>
  <si>
    <t>Allied Blenders and Distillers Ltd</t>
  </si>
  <si>
    <t>ABDL</t>
  </si>
  <si>
    <t>Sandur Manganese and Iron Ores Ltd</t>
  </si>
  <si>
    <t>SANDUMA</t>
  </si>
  <si>
    <t>Balrampur Chini Mills Ltd</t>
  </si>
  <si>
    <t>BALRAMCHIN</t>
  </si>
  <si>
    <t>Just Dial Ltd</t>
  </si>
  <si>
    <t>JUSTDIAL</t>
  </si>
  <si>
    <t>Sunteck Realty Ltd</t>
  </si>
  <si>
    <t>SUNTECK</t>
  </si>
  <si>
    <t>Equinox India Developments Ltd</t>
  </si>
  <si>
    <t>EMBDL</t>
  </si>
  <si>
    <t>Network18 Media &amp; Investments Ltd</t>
  </si>
  <si>
    <t>NETWORK18</t>
  </si>
  <si>
    <t>Keystone Realtors Ltd</t>
  </si>
  <si>
    <t>RUSTOMJEE</t>
  </si>
  <si>
    <t>Mahindra Holidays and Resorts India Ltd</t>
  </si>
  <si>
    <t>MHRIL</t>
  </si>
  <si>
    <t>Kirloskar Pneumatic Company Ltd</t>
  </si>
  <si>
    <t>KIRLPNU</t>
  </si>
  <si>
    <t>Mastek Ltd</t>
  </si>
  <si>
    <t>MASTEK</t>
  </si>
  <si>
    <t>Astra Microwave Products Ltd</t>
  </si>
  <si>
    <t>ASTRAMICRO</t>
  </si>
  <si>
    <t>SBFC Finance Ltd</t>
  </si>
  <si>
    <t>SBFC</t>
  </si>
  <si>
    <t>Electronics Mart India Ltd</t>
  </si>
  <si>
    <t>EMIL</t>
  </si>
  <si>
    <t>RattanIndia Power Ltd</t>
  </si>
  <si>
    <t>RTNPOWER</t>
  </si>
  <si>
    <t>Archean Chemical Industries Ltd</t>
  </si>
  <si>
    <t>ACI</t>
  </si>
  <si>
    <t>Aurionpro Solutions Ltd</t>
  </si>
  <si>
    <t>AURIONPRO</t>
  </si>
  <si>
    <t>Kama Holdings Ltd</t>
  </si>
  <si>
    <t>KAMAHOLD</t>
  </si>
  <si>
    <t>CMS Info Systems Ltd</t>
  </si>
  <si>
    <t>CMSINFO</t>
  </si>
  <si>
    <t>Syrma SGS Technology Ltd</t>
  </si>
  <si>
    <t>SYRMA</t>
  </si>
  <si>
    <t>Kotak Nifty Bank ETF</t>
  </si>
  <si>
    <t>BANKNIFTY1</t>
  </si>
  <si>
    <t>Prudent Corporate Advisory Services Ltd</t>
  </si>
  <si>
    <t>PRUDENT</t>
  </si>
  <si>
    <t>Jupiter Life Line Hospitals Ltd</t>
  </si>
  <si>
    <t>JLHL</t>
  </si>
  <si>
    <t>ITD Cementation India Ltd</t>
  </si>
  <si>
    <t>ITDCEM</t>
  </si>
  <si>
    <t>Prism Johnson Ltd</t>
  </si>
  <si>
    <t>PRSMJOHNSN</t>
  </si>
  <si>
    <t>Maharashtra Seamless Ltd</t>
  </si>
  <si>
    <t>MAHSEAMLES</t>
  </si>
  <si>
    <t>Marksans Pharma Ltd</t>
  </si>
  <si>
    <t>MARKSANS</t>
  </si>
  <si>
    <t>Karnataka Bank Ltd</t>
  </si>
  <si>
    <t>KTKBANK</t>
  </si>
  <si>
    <t>Shriram Pistons &amp; Rings Ltd</t>
  </si>
  <si>
    <t>SHRIPISTON</t>
  </si>
  <si>
    <t>Procter &amp; Gamble Health Ltd</t>
  </si>
  <si>
    <t>PGHL</t>
  </si>
  <si>
    <t>Ujjivan Small Finance Bank Ltd</t>
  </si>
  <si>
    <t>UJJIVANSFB</t>
  </si>
  <si>
    <t>Mrs. Bectors Food Specialities Ltd</t>
  </si>
  <si>
    <t>BECTORFOOD</t>
  </si>
  <si>
    <t>Shakti Pumps (India) Ltd</t>
  </si>
  <si>
    <t>SHAKTIPUMP</t>
  </si>
  <si>
    <t>Hindustan Construction Company Ltd</t>
  </si>
  <si>
    <t>HCC</t>
  </si>
  <si>
    <t>TVS Supply Chain Solutions Ltd</t>
  </si>
  <si>
    <t>TVSSCS</t>
  </si>
  <si>
    <t>Chemplast Sanmar Ltd</t>
  </si>
  <si>
    <t>CHEMPLASTS</t>
  </si>
  <si>
    <t>SBI Nifty 50 ETF</t>
  </si>
  <si>
    <t>SETFNIF50</t>
  </si>
  <si>
    <t>BHARAT Bond ETF-April 2023-Growth</t>
  </si>
  <si>
    <t>EBBETF0423</t>
  </si>
  <si>
    <t>Debt</t>
  </si>
  <si>
    <t>Strides Pharma Science Ltd</t>
  </si>
  <si>
    <t>STAR</t>
  </si>
  <si>
    <t>Star Cement Ltd</t>
  </si>
  <si>
    <t>STARCEMENT</t>
  </si>
  <si>
    <t>Infibeam Avenues Ltd</t>
  </si>
  <si>
    <t>INFIBEAM</t>
  </si>
  <si>
    <t>Anupam Rasayan India Ltd</t>
  </si>
  <si>
    <t>ANURAS</t>
  </si>
  <si>
    <t>HEG Ltd</t>
  </si>
  <si>
    <t>HEG</t>
  </si>
  <si>
    <t>F D C Ltd</t>
  </si>
  <si>
    <t>FDC</t>
  </si>
  <si>
    <t>Gallantt Ispat Ltd</t>
  </si>
  <si>
    <t>GALLANTT</t>
  </si>
  <si>
    <t>Ion Exchange (India) Ltd</t>
  </si>
  <si>
    <t>IONEXCHANG</t>
  </si>
  <si>
    <t>Environmental Services</t>
  </si>
  <si>
    <t>Avanti Feeds Ltd</t>
  </si>
  <si>
    <t>AVANTIFEED</t>
  </si>
  <si>
    <t>CCL Products (India) Ltd</t>
  </si>
  <si>
    <t>CCL</t>
  </si>
  <si>
    <t>MedPlus Health Services Ltd</t>
  </si>
  <si>
    <t>MEDPLUS</t>
  </si>
  <si>
    <t>Vijaya Diagnostic Centre Ltd</t>
  </si>
  <si>
    <t>VIJAYA</t>
  </si>
  <si>
    <t>Religare Enterprises Ltd</t>
  </si>
  <si>
    <t>RELIGARE</t>
  </si>
  <si>
    <t>Ganesh Housing Corp Ltd</t>
  </si>
  <si>
    <t>GANESHHOUC</t>
  </si>
  <si>
    <t>India Shelter Finance Corporation Ltd</t>
  </si>
  <si>
    <t>INDIASHLTR</t>
  </si>
  <si>
    <t>Indo Count Industries Ltd</t>
  </si>
  <si>
    <t>ICIL</t>
  </si>
  <si>
    <t>Va Tech Wabag Ltd</t>
  </si>
  <si>
    <t>WABAG</t>
  </si>
  <si>
    <t>Water Management</t>
  </si>
  <si>
    <t>Dhanuka Agritech Ltd</t>
  </si>
  <si>
    <t>DHANUKA</t>
  </si>
  <si>
    <t>Symphony Ltd</t>
  </si>
  <si>
    <t>SYMPHONY</t>
  </si>
  <si>
    <t>JSW Holdings Ltd</t>
  </si>
  <si>
    <t>JSWHL</t>
  </si>
  <si>
    <t>Dilip Buildcon Ltd</t>
  </si>
  <si>
    <t>DBL</t>
  </si>
  <si>
    <t>Balaji Amines Ltd</t>
  </si>
  <si>
    <t>BALAMINES</t>
  </si>
  <si>
    <t>Sun Pharma Advanced Research Co Ltd</t>
  </si>
  <si>
    <t>SPARC</t>
  </si>
  <si>
    <t>Reliance Infrastructure Ltd</t>
  </si>
  <si>
    <t>RELINFRA</t>
  </si>
  <si>
    <t>Time Technoplast Ltd</t>
  </si>
  <si>
    <t>TIMETECHNO</t>
  </si>
  <si>
    <t>Max Estates Ltd</t>
  </si>
  <si>
    <t>MAXESTATES</t>
  </si>
  <si>
    <t>Prince Pipes and Fittings Ltd</t>
  </si>
  <si>
    <t>PRINCEPIPE</t>
  </si>
  <si>
    <t>ASK Automotive Ltd</t>
  </si>
  <si>
    <t>ASKAUTOLTD</t>
  </si>
  <si>
    <t>Choice International Ltd</t>
  </si>
  <si>
    <t>CHOICEIN</t>
  </si>
  <si>
    <t>National Fertilizers Ltd</t>
  </si>
  <si>
    <t>NFL</t>
  </si>
  <si>
    <t>Garware Technical Fibres Ltd</t>
  </si>
  <si>
    <t>GARFIBRES</t>
  </si>
  <si>
    <t>Sharda Motor Industries Ltd</t>
  </si>
  <si>
    <t>SHARDAMOTR</t>
  </si>
  <si>
    <t>TV18 Broadcast Ltd</t>
  </si>
  <si>
    <t>TV18BRDCST</t>
  </si>
  <si>
    <t>EPL Ltd</t>
  </si>
  <si>
    <t>EPL</t>
  </si>
  <si>
    <t>Packaging</t>
  </si>
  <si>
    <t>Responsive Industries Ltd</t>
  </si>
  <si>
    <t>RESPONIND</t>
  </si>
  <si>
    <t>Building Products - Granite</t>
  </si>
  <si>
    <t>Tamilnad Mercantile Bank Ltd</t>
  </si>
  <si>
    <t>TMB</t>
  </si>
  <si>
    <t>Sansera Engineering Ltd</t>
  </si>
  <si>
    <t>SANSERA</t>
  </si>
  <si>
    <t>Senco Gold Ltd</t>
  </si>
  <si>
    <t>SENCO</t>
  </si>
  <si>
    <t>Magellanic Cloud Ltd</t>
  </si>
  <si>
    <t>MCLOUD</t>
  </si>
  <si>
    <t>Greenlam Industries Ltd</t>
  </si>
  <si>
    <t>GREENLAM</t>
  </si>
  <si>
    <t>Building Products - Laminates</t>
  </si>
  <si>
    <t>Laxmi Organic Industries Ltd</t>
  </si>
  <si>
    <t>LXCHEM</t>
  </si>
  <si>
    <t>Tips Industries Ltd</t>
  </si>
  <si>
    <t>TIPSINDLTD</t>
  </si>
  <si>
    <t>Jana Small Finance Bank Ltd</t>
  </si>
  <si>
    <t>JSFB</t>
  </si>
  <si>
    <t>KRBL Ltd</t>
  </si>
  <si>
    <t>KRBL</t>
  </si>
  <si>
    <t>Easy Trip Planners Ltd</t>
  </si>
  <si>
    <t>EASEMYTRIP</t>
  </si>
  <si>
    <t>Man Infraconstruction Ltd</t>
  </si>
  <si>
    <t>MANINFRA</t>
  </si>
  <si>
    <t>Blue Jet Healthcare Ltd</t>
  </si>
  <si>
    <t>BLUEJET</t>
  </si>
  <si>
    <t>Transport Corporation of India Ltd</t>
  </si>
  <si>
    <t>TCI</t>
  </si>
  <si>
    <t>Sterlite Technologies Ltd</t>
  </si>
  <si>
    <t>STLTECH</t>
  </si>
  <si>
    <t>Paradeep Phosphates Ltd</t>
  </si>
  <si>
    <t>PARADEEP</t>
  </si>
  <si>
    <t>eMudhra Ltd</t>
  </si>
  <si>
    <t>EMUDHRA</t>
  </si>
  <si>
    <t>Suprajit Engineering Ltd</t>
  </si>
  <si>
    <t>SUPRAJIT</t>
  </si>
  <si>
    <t>Ethos Ltd</t>
  </si>
  <si>
    <t>ETHOSLTD</t>
  </si>
  <si>
    <t>Indigo Paints Ltd</t>
  </si>
  <si>
    <t>INDIGOPNTS</t>
  </si>
  <si>
    <t>Gabriel India Ltd</t>
  </si>
  <si>
    <t>GABRIEL</t>
  </si>
  <si>
    <t>Piccadily Agro Industries Ltd</t>
  </si>
  <si>
    <t>PICCADIL</t>
  </si>
  <si>
    <t>India Tourism Development Corp Ltd</t>
  </si>
  <si>
    <t>ITDC</t>
  </si>
  <si>
    <t>South Indian Bank Ltd</t>
  </si>
  <si>
    <t>SOUTHBANK</t>
  </si>
  <si>
    <t>Diamond Power Infrastructure Ltd</t>
  </si>
  <si>
    <t>DIACABS</t>
  </si>
  <si>
    <t>Nazara Technologies Ltd</t>
  </si>
  <si>
    <t>NAZARA</t>
  </si>
  <si>
    <t>Theme Parks &amp; Gaming</t>
  </si>
  <si>
    <t>Kennametal India Ltd</t>
  </si>
  <si>
    <t>KENNAMET</t>
  </si>
  <si>
    <t>Insolation Energy Ltd</t>
  </si>
  <si>
    <t>INA</t>
  </si>
  <si>
    <t>Jindal Worldwide Ltd</t>
  </si>
  <si>
    <t>JINDWORLD</t>
  </si>
  <si>
    <t>Jai Corp Ltd</t>
  </si>
  <si>
    <t>JAICORPLTD</t>
  </si>
  <si>
    <t>Welspun Enterprises Ltd</t>
  </si>
  <si>
    <t>WELENT</t>
  </si>
  <si>
    <t>Dodla Dairy Ltd</t>
  </si>
  <si>
    <t>DODLA</t>
  </si>
  <si>
    <t>Paisalo Digital Ltd</t>
  </si>
  <si>
    <t>PAISALO</t>
  </si>
  <si>
    <t>Black Box Ltd</t>
  </si>
  <si>
    <t>BBOX</t>
  </si>
  <si>
    <t>DB Corp Ltd</t>
  </si>
  <si>
    <t>DBCORP</t>
  </si>
  <si>
    <t>Publishing</t>
  </si>
  <si>
    <t>Arvind Fashions Ltd</t>
  </si>
  <si>
    <t>ARVINDFASN</t>
  </si>
  <si>
    <t>V I P Industries Ltd</t>
  </si>
  <si>
    <t>VIPIND</t>
  </si>
  <si>
    <t>Hemisphere Properties India Ltd</t>
  </si>
  <si>
    <t>HEMIPROP</t>
  </si>
  <si>
    <t>National Highways Infra Trust</t>
  </si>
  <si>
    <t>NHIT</t>
  </si>
  <si>
    <t>PDS Limited</t>
  </si>
  <si>
    <t>PDSL</t>
  </si>
  <si>
    <t>Surya Roshni Ltd</t>
  </si>
  <si>
    <t>SURYAROSNI</t>
  </si>
  <si>
    <t>Rallis India Ltd</t>
  </si>
  <si>
    <t>RALLIS</t>
  </si>
  <si>
    <t>Nesco Ltd</t>
  </si>
  <si>
    <t>NESCO</t>
  </si>
  <si>
    <t>Kesoram Industries Ltd</t>
  </si>
  <si>
    <t>KESORAMIND</t>
  </si>
  <si>
    <t>IFB Industries Ltd</t>
  </si>
  <si>
    <t>IFBIND</t>
  </si>
  <si>
    <t>Le Travenues Technology Ltd</t>
  </si>
  <si>
    <t>IXIGO</t>
  </si>
  <si>
    <t>BHARAT Bond ETF-April 2030-Growth</t>
  </si>
  <si>
    <t>EBBETF0430</t>
  </si>
  <si>
    <t>Borosil Renewables Ltd</t>
  </si>
  <si>
    <t>BORORENEW</t>
  </si>
  <si>
    <t>Housewares</t>
  </si>
  <si>
    <t>PTC India Ltd</t>
  </si>
  <si>
    <t>PTC</t>
  </si>
  <si>
    <t>Ashoka Buildcon Ltd</t>
  </si>
  <si>
    <t>ASHOKA</t>
  </si>
  <si>
    <t>GMM Pfaudler Ltd</t>
  </si>
  <si>
    <t>GMMPFAUDLR</t>
  </si>
  <si>
    <t>Gokaldas Exports Ltd</t>
  </si>
  <si>
    <t>GOKEX</t>
  </si>
  <si>
    <t>Rolex Rings Ltd</t>
  </si>
  <si>
    <t>ROLEXRINGS</t>
  </si>
  <si>
    <t>J Kumar Infraprojects Ltd</t>
  </si>
  <si>
    <t>JKIL</t>
  </si>
  <si>
    <t>BHARAT Bond ETF-April 2032</t>
  </si>
  <si>
    <t>BBETF0432</t>
  </si>
  <si>
    <t>VST Industries Ltd</t>
  </si>
  <si>
    <t>VSTIND</t>
  </si>
  <si>
    <t>Hindustan Foods Ltd</t>
  </si>
  <si>
    <t>HNDFDS</t>
  </si>
  <si>
    <t>Technocraft Industries (India) Ltd</t>
  </si>
  <si>
    <t>TIIL</t>
  </si>
  <si>
    <t>V-mart Retail Ltd</t>
  </si>
  <si>
    <t>VMART</t>
  </si>
  <si>
    <t>MSTC Ltd</t>
  </si>
  <si>
    <t>MSTCLTD</t>
  </si>
  <si>
    <t>Shilpa Medicare Ltd</t>
  </si>
  <si>
    <t>SHILPAMED</t>
  </si>
  <si>
    <t>Sudarshan Chemical Industries Ltd</t>
  </si>
  <si>
    <t>SUDARSCHEM</t>
  </si>
  <si>
    <t>SIS Ltd</t>
  </si>
  <si>
    <t>SIS</t>
  </si>
  <si>
    <t>India Infrastructure Trust</t>
  </si>
  <si>
    <t>INFRATRUST</t>
  </si>
  <si>
    <t>Allcargo Logistics Ltd</t>
  </si>
  <si>
    <t>ALLCARGO</t>
  </si>
  <si>
    <t>Orient Cement Ltd</t>
  </si>
  <si>
    <t>ORIENTCEM</t>
  </si>
  <si>
    <t>Indinfravit Trust</t>
  </si>
  <si>
    <t>INDINFR</t>
  </si>
  <si>
    <t>Niit Learning Systems Ltd</t>
  </si>
  <si>
    <t>NIITMTS</t>
  </si>
  <si>
    <t>Education Services</t>
  </si>
  <si>
    <t>Privi Speciality Chemicals Ltd</t>
  </si>
  <si>
    <t>PRIVISCL</t>
  </si>
  <si>
    <t>Share India Securities Ltd</t>
  </si>
  <si>
    <t>SHAREINDIA</t>
  </si>
  <si>
    <t>Gujarat Ambuja Exports Ltd</t>
  </si>
  <si>
    <t>GAEL</t>
  </si>
  <si>
    <t>GMR Power and Urban Infra Ltd</t>
  </si>
  <si>
    <t>GMRP&amp;UI</t>
  </si>
  <si>
    <t>Tarc Ltd</t>
  </si>
  <si>
    <t>TARC</t>
  </si>
  <si>
    <t>Gulf Oil Lubricants India Ltd</t>
  </si>
  <si>
    <t>GULFOILLUB</t>
  </si>
  <si>
    <t>CSB Bank Ltd</t>
  </si>
  <si>
    <t>CSBBANK</t>
  </si>
  <si>
    <t>TD Power Systems Ltd</t>
  </si>
  <si>
    <t>TDPOWERSYS</t>
  </si>
  <si>
    <t>Pricol Ltd</t>
  </si>
  <si>
    <t>PRICOLLTD</t>
  </si>
  <si>
    <t>Protean eGov Technologies Ltd</t>
  </si>
  <si>
    <t>PROTEAN</t>
  </si>
  <si>
    <t>Epigral Ltd</t>
  </si>
  <si>
    <t>EPIGRAL</t>
  </si>
  <si>
    <t>Kirloskar Industries Ltd</t>
  </si>
  <si>
    <t>KIRLOSIND</t>
  </si>
  <si>
    <t>MTAR Technologies Ltd</t>
  </si>
  <si>
    <t>MTARTECH</t>
  </si>
  <si>
    <t>Cyient DLM Ltd</t>
  </si>
  <si>
    <t>CYIENTDLM</t>
  </si>
  <si>
    <t>Bondada Engineering Ltd</t>
  </si>
  <si>
    <t>BONDADA</t>
  </si>
  <si>
    <t>R Systems International Ltd</t>
  </si>
  <si>
    <t>RSYSTEMS</t>
  </si>
  <si>
    <t>Sundaram Finance Holdings Ltd</t>
  </si>
  <si>
    <t>SUNDARMHLD</t>
  </si>
  <si>
    <t>IIFL Securities Ltd</t>
  </si>
  <si>
    <t>IIFLSEC</t>
  </si>
  <si>
    <t>Lux Industries Ltd</t>
  </si>
  <si>
    <t>LUXIND</t>
  </si>
  <si>
    <t>Bharat Bijlee Ltd</t>
  </si>
  <si>
    <t>BBL</t>
  </si>
  <si>
    <t>Go Fashion (India) Ltd</t>
  </si>
  <si>
    <t>GOCOLORS</t>
  </si>
  <si>
    <t>ICRA Ltd</t>
  </si>
  <si>
    <t>ICRA</t>
  </si>
  <si>
    <t>Rain Industries Ltd</t>
  </si>
  <si>
    <t>RAIN</t>
  </si>
  <si>
    <t>Aditya Vision Ltd</t>
  </si>
  <si>
    <t>AVL</t>
  </si>
  <si>
    <t>Retail - Speciality</t>
  </si>
  <si>
    <t>Edelweiss Financial Services Ltd</t>
  </si>
  <si>
    <t>EDELWEISS</t>
  </si>
  <si>
    <t>Pilani Investment And Industries Corporation Ltd</t>
  </si>
  <si>
    <t>PILANIINVS</t>
  </si>
  <si>
    <t>Gujarat Alkalies And Chemicals Ltd</t>
  </si>
  <si>
    <t>GUJALKALI</t>
  </si>
  <si>
    <t>Exicom Tele-Systems Ltd</t>
  </si>
  <si>
    <t>EXICOM</t>
  </si>
  <si>
    <t>Orchid Pharma Ltd</t>
  </si>
  <si>
    <t>ORCHPHARMA</t>
  </si>
  <si>
    <t>Restaurant Brands Asia Ltd</t>
  </si>
  <si>
    <t>RBA</t>
  </si>
  <si>
    <t>Utkarsh Small Finance Bank Ltd</t>
  </si>
  <si>
    <t>UTKARSHBNK</t>
  </si>
  <si>
    <t>Orient Electric Ltd</t>
  </si>
  <si>
    <t>ORIENTELEC</t>
  </si>
  <si>
    <t>Paras Defence and Space Technologies Ltd</t>
  </si>
  <si>
    <t>PARAS</t>
  </si>
  <si>
    <t>Johnson Controls-Hitachi Air Conditioning India Ltd</t>
  </si>
  <si>
    <t>JCHAC</t>
  </si>
  <si>
    <t>Ami Organics Ltd</t>
  </si>
  <si>
    <t>AMIORG</t>
  </si>
  <si>
    <t>Bansal Wire Industries Ltd</t>
  </si>
  <si>
    <t>BANSALWIRE</t>
  </si>
  <si>
    <t>Aarti Pharmalabs Ltd</t>
  </si>
  <si>
    <t>AARTIPHARM</t>
  </si>
  <si>
    <t>Gateway Distriparks Ltd</t>
  </si>
  <si>
    <t>GATEWAY</t>
  </si>
  <si>
    <t>AGI Greenpac Ltd</t>
  </si>
  <si>
    <t>AGI</t>
  </si>
  <si>
    <t>Vaibhav Global Ltd</t>
  </si>
  <si>
    <t>VAIBHAVGBL</t>
  </si>
  <si>
    <t>Moschip Technologies Ltd</t>
  </si>
  <si>
    <t>MOSCHIP</t>
  </si>
  <si>
    <t>JTEKT India Ltd</t>
  </si>
  <si>
    <t>JTEKTINDIA</t>
  </si>
  <si>
    <t>Bajaj Hindusthan Sugar Ltd</t>
  </si>
  <si>
    <t>BAJAJHIND</t>
  </si>
  <si>
    <t>MAS Financial Services Ltd</t>
  </si>
  <si>
    <t>MASFIN</t>
  </si>
  <si>
    <t>GHCL Ltd</t>
  </si>
  <si>
    <t>GHCL</t>
  </si>
  <si>
    <t>Blue Cloud Softech Solutions Ltd</t>
  </si>
  <si>
    <t>BLUECLOUDS</t>
  </si>
  <si>
    <t>Spandana Sphoorty Financial Ltd</t>
  </si>
  <si>
    <t>SPANDANA</t>
  </si>
  <si>
    <t>Garware Hi-Tech Films Ltd</t>
  </si>
  <si>
    <t>GRWRHITECH</t>
  </si>
  <si>
    <t>Nippon India ETF Gold BeES</t>
  </si>
  <si>
    <t>GOLDBEES</t>
  </si>
  <si>
    <t>Gold</t>
  </si>
  <si>
    <t>Jamna Auto Industries Ltd</t>
  </si>
  <si>
    <t>JAMNAAUTO</t>
  </si>
  <si>
    <t>Wonderla Holidays Ltd</t>
  </si>
  <si>
    <t>WONDERLA</t>
  </si>
  <si>
    <t>Balmer Lawrie and Company Ltd</t>
  </si>
  <si>
    <t>BALMLAWRIE</t>
  </si>
  <si>
    <t>Heidelbergcement India Ltd</t>
  </si>
  <si>
    <t>HEIDELBERG</t>
  </si>
  <si>
    <t>VRL Logistics Ltd</t>
  </si>
  <si>
    <t>VRLLOG</t>
  </si>
  <si>
    <t>Avantel Ltd</t>
  </si>
  <si>
    <t>AVANTEL</t>
  </si>
  <si>
    <t>Shanthi Gears Ltd</t>
  </si>
  <si>
    <t>SHANTIGEAR</t>
  </si>
  <si>
    <t>Heritage Foods Ltd</t>
  </si>
  <si>
    <t>HERITGFOOD</t>
  </si>
  <si>
    <t>Healthcare Global Enterprises Ltd</t>
  </si>
  <si>
    <t>HCG</t>
  </si>
  <si>
    <t>Banco Products (India) Ltd</t>
  </si>
  <si>
    <t>BANCOINDIA</t>
  </si>
  <si>
    <t>Entero Healthcare Solutions Ltd</t>
  </si>
  <si>
    <t>ENTERO</t>
  </si>
  <si>
    <t>Aarti Drugs Ltd</t>
  </si>
  <si>
    <t>AARTIDRUGS</t>
  </si>
  <si>
    <t>Inox Green Energy Services Ltd</t>
  </si>
  <si>
    <t>INOXGREEN</t>
  </si>
  <si>
    <t>Kaveri Seed Company Ltd</t>
  </si>
  <si>
    <t>KSCL</t>
  </si>
  <si>
    <t>Seeds</t>
  </si>
  <si>
    <t>Jain Irrigation Systems Ltd</t>
  </si>
  <si>
    <t>JISLJALEQS</t>
  </si>
  <si>
    <t>Agricultural &amp; Farm Machinery</t>
  </si>
  <si>
    <t>Nocil Ltd</t>
  </si>
  <si>
    <t>NOCIL</t>
  </si>
  <si>
    <t>Harsha Engineers International Ltd</t>
  </si>
  <si>
    <t>HARSHA</t>
  </si>
  <si>
    <t>Thangamayil Jewellery Ltd</t>
  </si>
  <si>
    <t>THANGAMAYL</t>
  </si>
  <si>
    <t>TeamLease Services Ltd</t>
  </si>
  <si>
    <t>TEAMLEASE</t>
  </si>
  <si>
    <t>Patel Engineering Ltd</t>
  </si>
  <si>
    <t>PATELENG</t>
  </si>
  <si>
    <t>Fedbank Financial Services Ltd</t>
  </si>
  <si>
    <t>FEDFINA</t>
  </si>
  <si>
    <t>Sanghvi Movers Ltd</t>
  </si>
  <si>
    <t>SANGHVIMOV</t>
  </si>
  <si>
    <t>Lloyds Enterprises Ltd</t>
  </si>
  <si>
    <t>LLOYDSENT</t>
  </si>
  <si>
    <t>Shipping Corporation of India Land and Assets Ltd</t>
  </si>
  <si>
    <t>SCILAL</t>
  </si>
  <si>
    <t>Ramky Infrastructure Ltd</t>
  </si>
  <si>
    <t>RAMKY</t>
  </si>
  <si>
    <t>TCI Express Ltd</t>
  </si>
  <si>
    <t>TCIEXP</t>
  </si>
  <si>
    <t>DCX Systems Ltd</t>
  </si>
  <si>
    <t>DCXINDIA</t>
  </si>
  <si>
    <t>Kovai Medical Center and Hospital Ltd</t>
  </si>
  <si>
    <t>KOVAI</t>
  </si>
  <si>
    <t>Shilchar Technologies Ltd</t>
  </si>
  <si>
    <t>SHILCTECH</t>
  </si>
  <si>
    <t>Bharat Rasayan Ltd</t>
  </si>
  <si>
    <t>BHARATRAS</t>
  </si>
  <si>
    <t>Dynamatic Technologies Ltd</t>
  </si>
  <si>
    <t>DYNAMATECH</t>
  </si>
  <si>
    <t>Sunflag Iron and Steel Co Ltd</t>
  </si>
  <si>
    <t>SUNFLAG</t>
  </si>
  <si>
    <t>Jayaswal Neco Industries Ltd</t>
  </si>
  <si>
    <t>JAYNECOIND</t>
  </si>
  <si>
    <t>SG Mart Ltd</t>
  </si>
  <si>
    <t>SGMART</t>
  </si>
  <si>
    <t>LG Balakrishnan &amp; Bros Ltd</t>
  </si>
  <si>
    <t>LGBBROSLTD</t>
  </si>
  <si>
    <t>Rossari Biotech Ltd</t>
  </si>
  <si>
    <t>ROSSARI</t>
  </si>
  <si>
    <t>Tinplate Company of India Ltd</t>
  </si>
  <si>
    <t>TINPLATE</t>
  </si>
  <si>
    <t>Hawkins Cookers Ltd</t>
  </si>
  <si>
    <t>HAWKINCOOK</t>
  </si>
  <si>
    <t>West Coast Paper Mills Ltd</t>
  </si>
  <si>
    <t>WSTCSTPAPR</t>
  </si>
  <si>
    <t>Tilaknagar Industries Ltd</t>
  </si>
  <si>
    <t>TI</t>
  </si>
  <si>
    <t>Sharda Cropchem Ltd</t>
  </si>
  <si>
    <t>SHARDACROP</t>
  </si>
  <si>
    <t>Venus Pipes and Tubes Ltd</t>
  </si>
  <si>
    <t>VENUSPIPES</t>
  </si>
  <si>
    <t>Orissa Minerals Development Company Ltd</t>
  </si>
  <si>
    <t>ORISSAMINE</t>
  </si>
  <si>
    <t>Subros Ltd</t>
  </si>
  <si>
    <t>SUBROS</t>
  </si>
  <si>
    <t>Hathway Cable and Datacom Ltd</t>
  </si>
  <si>
    <t>HATHWAY</t>
  </si>
  <si>
    <t>Cable &amp; D2H</t>
  </si>
  <si>
    <t>ISMT Ltd</t>
  </si>
  <si>
    <t>ISMTLTD</t>
  </si>
  <si>
    <t>Fusion Finance Ltd</t>
  </si>
  <si>
    <t>FUSION</t>
  </si>
  <si>
    <t>Nippon India ETF Nifty 50 BeES</t>
  </si>
  <si>
    <t>NIFTYBEES</t>
  </si>
  <si>
    <t>Ddev Plastiks Industries Ltd</t>
  </si>
  <si>
    <t>DDEVPLASTIK</t>
  </si>
  <si>
    <t>Hikal Ltd</t>
  </si>
  <si>
    <t>HIKAL</t>
  </si>
  <si>
    <t>Spicejet Ltd</t>
  </si>
  <si>
    <t>SPICEJET</t>
  </si>
  <si>
    <t>Bombay Dyeing and Mfg Co Ltd</t>
  </si>
  <si>
    <t>BOMDYEING</t>
  </si>
  <si>
    <t>Oriana Power Ltd</t>
  </si>
  <si>
    <t>ORIANA</t>
  </si>
  <si>
    <t>Kalyani Steels Ltd</t>
  </si>
  <si>
    <t>KSL</t>
  </si>
  <si>
    <t>WPIL Ltd</t>
  </si>
  <si>
    <t>WPIL</t>
  </si>
  <si>
    <t>JNK India Ltd</t>
  </si>
  <si>
    <t>JNKINDIA</t>
  </si>
  <si>
    <t>Neogen Chemicals Ltd</t>
  </si>
  <si>
    <t>NEOGEN</t>
  </si>
  <si>
    <t>DCB Bank Ltd</t>
  </si>
  <si>
    <t>DCBBANK</t>
  </si>
  <si>
    <t>Ashiana Housing Ltd</t>
  </si>
  <si>
    <t>ASHIANA</t>
  </si>
  <si>
    <t>Kewal Kiran Clothing Ltd</t>
  </si>
  <si>
    <t>KKCL</t>
  </si>
  <si>
    <t>Savita Oil Technologies Ltd</t>
  </si>
  <si>
    <t>SOTL</t>
  </si>
  <si>
    <t>Awfis Space Solutions Ltd</t>
  </si>
  <si>
    <t>AWFIS</t>
  </si>
  <si>
    <t>Borosil Ltd</t>
  </si>
  <si>
    <t>BOROLTD</t>
  </si>
  <si>
    <t>Balu Forge Industries Ltd</t>
  </si>
  <si>
    <t>BALUFORGE</t>
  </si>
  <si>
    <t>Advanced Enzyme Technologies Ltd</t>
  </si>
  <si>
    <t>ADVENZYMES</t>
  </si>
  <si>
    <t>Hinduja Global Solutions Ltd</t>
  </si>
  <si>
    <t>HGS</t>
  </si>
  <si>
    <t>Sula Vineyards Ltd</t>
  </si>
  <si>
    <t>SULA</t>
  </si>
  <si>
    <t>Bannari Amman Sugars Ltd</t>
  </si>
  <si>
    <t>BANARISUG</t>
  </si>
  <si>
    <t>Fineotex Chemical Ltd</t>
  </si>
  <si>
    <t>FCL</t>
  </si>
  <si>
    <t>Greenply Industries Ltd</t>
  </si>
  <si>
    <t>GREENPLY</t>
  </si>
  <si>
    <t>Styrenix Performance Materials Ltd</t>
  </si>
  <si>
    <t>STYRENIX</t>
  </si>
  <si>
    <t>KDDL Ltd</t>
  </si>
  <si>
    <t>KDDL</t>
  </si>
  <si>
    <t>Muthoot Microfin Ltd</t>
  </si>
  <si>
    <t>MUTHOOTMF</t>
  </si>
  <si>
    <t>Microfinancing</t>
  </si>
  <si>
    <t>Imagicaaworld Entertainment Ltd</t>
  </si>
  <si>
    <t>IMAGICAA</t>
  </si>
  <si>
    <t>Honda India Power Products Ltd</t>
  </si>
  <si>
    <t>HONDAPOWER</t>
  </si>
  <si>
    <t>Prime Focus Ltd</t>
  </si>
  <si>
    <t>PFOCUS</t>
  </si>
  <si>
    <t>Animation</t>
  </si>
  <si>
    <t>Apeejay Surrendra Park Hotels Ltd</t>
  </si>
  <si>
    <t>PARKHOTELS</t>
  </si>
  <si>
    <t>Shrem InvIT</t>
  </si>
  <si>
    <t>SHREMINVIT</t>
  </si>
  <si>
    <t>Network People Services Technologies Ltd</t>
  </si>
  <si>
    <t>NPST</t>
  </si>
  <si>
    <t>Gopal Snacks Ltd</t>
  </si>
  <si>
    <t>GOPAL</t>
  </si>
  <si>
    <t>Tide Water Oil Co India Ltd</t>
  </si>
  <si>
    <t>TIDEWATER</t>
  </si>
  <si>
    <t>Samhi Hotels Ltd</t>
  </si>
  <si>
    <t>SAMHI</t>
  </si>
  <si>
    <t>Nucleus Software Exports Ltd</t>
  </si>
  <si>
    <t>NUCLEUS</t>
  </si>
  <si>
    <t>Uflex Ltd</t>
  </si>
  <si>
    <t>UFLEX</t>
  </si>
  <si>
    <t>Indian Metals and Ferro Alloys Ltd</t>
  </si>
  <si>
    <t>IMFA</t>
  </si>
  <si>
    <t>Grauer And Weil (India) Ltd</t>
  </si>
  <si>
    <t>GRAUWEIL</t>
  </si>
  <si>
    <t>Shaily Engineering Plastics Ltd</t>
  </si>
  <si>
    <t>SHAILY</t>
  </si>
  <si>
    <t>Cartrade Tech Ltd</t>
  </si>
  <si>
    <t>CARTRADE</t>
  </si>
  <si>
    <t>Greenpanel Industries Ltd</t>
  </si>
  <si>
    <t>GREENPANEL</t>
  </si>
  <si>
    <t>Skipper Ltd</t>
  </si>
  <si>
    <t>SKIPPER</t>
  </si>
  <si>
    <t>Ganesha Ecosphere Ltd</t>
  </si>
  <si>
    <t>GANECOS</t>
  </si>
  <si>
    <t>Bajaj Consumer Care Ltd</t>
  </si>
  <si>
    <t>BAJAJCON</t>
  </si>
  <si>
    <t>Gujarat Industries Power Company Ltd</t>
  </si>
  <si>
    <t>GIPCL</t>
  </si>
  <si>
    <t>Greaves Cotton Ltd</t>
  </si>
  <si>
    <t>GREAVESCOT</t>
  </si>
  <si>
    <t>JTL Industries Ltd</t>
  </si>
  <si>
    <t>JTLIND</t>
  </si>
  <si>
    <t>Lumax AutoTechnologies Ltd</t>
  </si>
  <si>
    <t>LUMAXTECH</t>
  </si>
  <si>
    <t>Seamec Ltd</t>
  </si>
  <si>
    <t>SEAMECLTD</t>
  </si>
  <si>
    <t>Oil &amp; Gas - Equipment &amp; Services</t>
  </si>
  <si>
    <t>Manorama Industries Ltd</t>
  </si>
  <si>
    <t>MANORAMA</t>
  </si>
  <si>
    <t>Dredging Corporation of India Ltd</t>
  </si>
  <si>
    <t>DREDGECORP</t>
  </si>
  <si>
    <t>Dredging</t>
  </si>
  <si>
    <t>GTL Infrastructure Ltd</t>
  </si>
  <si>
    <t>GTLINFRA</t>
  </si>
  <si>
    <t>Shivalik Bimetal Controls Ltd</t>
  </si>
  <si>
    <t>SBCL</t>
  </si>
  <si>
    <t>Nirlon Ltd</t>
  </si>
  <si>
    <t>NIRLON</t>
  </si>
  <si>
    <t>HPL Electric &amp; Power Ltd</t>
  </si>
  <si>
    <t>HPL</t>
  </si>
  <si>
    <t>Datamatics Global Services Ltd</t>
  </si>
  <si>
    <t>DATAMATICS</t>
  </si>
  <si>
    <t>Premier Explosives Ltd</t>
  </si>
  <si>
    <t>PREMEXPLN</t>
  </si>
  <si>
    <t>Medi Assist Healthcare Services Ltd</t>
  </si>
  <si>
    <t>MEDIASSIST</t>
  </si>
  <si>
    <t>Gensol Engineering Ltd</t>
  </si>
  <si>
    <t>GENSOL</t>
  </si>
  <si>
    <t>Zaggle Prepaid Ocean Services Ltd</t>
  </si>
  <si>
    <t>ZAGGLE</t>
  </si>
  <si>
    <t>Delta Corp Ltd</t>
  </si>
  <si>
    <t>DELTACORP</t>
  </si>
  <si>
    <t>EMS Ltd</t>
  </si>
  <si>
    <t>EMSLIMITED</t>
  </si>
  <si>
    <t>Mahindra Logistics Ltd</t>
  </si>
  <si>
    <t>MAHLOG</t>
  </si>
  <si>
    <t>Alembic Ltd</t>
  </si>
  <si>
    <t>ALEMBICLTD</t>
  </si>
  <si>
    <t>Unichem Laboratories Ltd</t>
  </si>
  <si>
    <t>UNICHEMLAB</t>
  </si>
  <si>
    <t>Thejo Engineering Ltd</t>
  </si>
  <si>
    <t>THEJO</t>
  </si>
  <si>
    <t>Yatharth Hospital &amp; Trauma Care Services Ltd</t>
  </si>
  <si>
    <t>YATHARTH</t>
  </si>
  <si>
    <t>IRB InvIT Fund</t>
  </si>
  <si>
    <t>IRBINVIT</t>
  </si>
  <si>
    <t>Motilal Oswal NASDAQ 100 ETF</t>
  </si>
  <si>
    <t>MON100</t>
  </si>
  <si>
    <t>Cigniti Technologies Ltd</t>
  </si>
  <si>
    <t>CIGNITITEC</t>
  </si>
  <si>
    <t>Pitti Engineering Ltd</t>
  </si>
  <si>
    <t>PITTIENG</t>
  </si>
  <si>
    <t>La Opala R G Ltd</t>
  </si>
  <si>
    <t>LAOPALA</t>
  </si>
  <si>
    <t>SeQuent Scientific Ltd</t>
  </si>
  <si>
    <t>SEQUENT</t>
  </si>
  <si>
    <t>Sandhar Technologies Ltd</t>
  </si>
  <si>
    <t>SANDHAR</t>
  </si>
  <si>
    <t>Anup Engineering Ltd</t>
  </si>
  <si>
    <t>ANUP</t>
  </si>
  <si>
    <t>PTC India Financial Services Ltd</t>
  </si>
  <si>
    <t>PFS</t>
  </si>
  <si>
    <t>Fiem Industries Ltd</t>
  </si>
  <si>
    <t>FIEMIND</t>
  </si>
  <si>
    <t>ideaForge Technology Ltd</t>
  </si>
  <si>
    <t>IDEAFORGE</t>
  </si>
  <si>
    <t>Gufic Biosciences Ltd</t>
  </si>
  <si>
    <t>GUFICBIO</t>
  </si>
  <si>
    <t>MPS Ltd</t>
  </si>
  <si>
    <t>MPSLTD</t>
  </si>
  <si>
    <t>Sundaram Clayton Ltd</t>
  </si>
  <si>
    <t>SUNCLAY</t>
  </si>
  <si>
    <t>Avalon Technologies Ltd</t>
  </si>
  <si>
    <t>AVALON</t>
  </si>
  <si>
    <t>Bhansali Engg Polymers Ltd</t>
  </si>
  <si>
    <t>BEPL</t>
  </si>
  <si>
    <t>Gujarat Themis Biosyn Ltd</t>
  </si>
  <si>
    <t>GUJTHEM</t>
  </si>
  <si>
    <t>Swaraj Engines Ltd</t>
  </si>
  <si>
    <t>SWARAJENG</t>
  </si>
  <si>
    <t>VST Tillers Tractors Ltd</t>
  </si>
  <si>
    <t>VSTTILLERS</t>
  </si>
  <si>
    <t>Prakash Industries Ltd</t>
  </si>
  <si>
    <t>PRAKASH</t>
  </si>
  <si>
    <t>Navneet Education Ltd</t>
  </si>
  <si>
    <t>NAVNETEDUL</t>
  </si>
  <si>
    <t>Maithan Alloys Ltd</t>
  </si>
  <si>
    <t>MAITHANALL</t>
  </si>
  <si>
    <t>Steel Strips Wheels Ltd</t>
  </si>
  <si>
    <t>SSWL</t>
  </si>
  <si>
    <t>Ge Power India Ltd</t>
  </si>
  <si>
    <t>GEPIL</t>
  </si>
  <si>
    <t>TVS Srichakra Ltd</t>
  </si>
  <si>
    <t>TVSSRICHAK</t>
  </si>
  <si>
    <t>Optiemus Infracom Ltd</t>
  </si>
  <si>
    <t>OPTIEMUS</t>
  </si>
  <si>
    <t>TCNS Clothing Co Ltd</t>
  </si>
  <si>
    <t>TCNSBRANDS</t>
  </si>
  <si>
    <t>Spectrum Electrical Industries Ltd</t>
  </si>
  <si>
    <t>SPECTRUM</t>
  </si>
  <si>
    <t>Ashapura Minechem Ltd</t>
  </si>
  <si>
    <t>ASHAPURMIN</t>
  </si>
  <si>
    <t>Repco Home Finance Ltd</t>
  </si>
  <si>
    <t>REPCOHOME</t>
  </si>
  <si>
    <t>Jindal Poly Films Ltd</t>
  </si>
  <si>
    <t>JINDALPOLY</t>
  </si>
  <si>
    <t>Dhani Services Ltd</t>
  </si>
  <si>
    <t>DHANI</t>
  </si>
  <si>
    <t>Thyrocare Technologies Ltd</t>
  </si>
  <si>
    <t>THYROCARE</t>
  </si>
  <si>
    <t>Flair Writing Industries Ltd</t>
  </si>
  <si>
    <t>FLAIR</t>
  </si>
  <si>
    <t>MM Forgings Ltd</t>
  </si>
  <si>
    <t>MMFL</t>
  </si>
  <si>
    <t>Apollo Micro Systems Ltd</t>
  </si>
  <si>
    <t>APOLLO</t>
  </si>
  <si>
    <t>Bajel Projects Ltd</t>
  </si>
  <si>
    <t>BAJEL</t>
  </si>
  <si>
    <t>Electric Utilities</t>
  </si>
  <si>
    <t>Spright Agro Ltd</t>
  </si>
  <si>
    <t>SPRIGHT</t>
  </si>
  <si>
    <t>Pearl Global Industries Ltd</t>
  </si>
  <si>
    <t>PGIL</t>
  </si>
  <si>
    <t>Marine Electricals (India) Ltd</t>
  </si>
  <si>
    <t>MARINE</t>
  </si>
  <si>
    <t>Vertoz Advertising Ltd</t>
  </si>
  <si>
    <t>VERTOZ</t>
  </si>
  <si>
    <t>Stanley Lifestyles Ltd</t>
  </si>
  <si>
    <t>STANLEY</t>
  </si>
  <si>
    <t>Stylam Industries Ltd</t>
  </si>
  <si>
    <t>STYLAMIND</t>
  </si>
  <si>
    <t>PC Jeweller Ltd</t>
  </si>
  <si>
    <t>PCJEWELLER</t>
  </si>
  <si>
    <t>Dalmia Bharat Sugar and Industries Ltd</t>
  </si>
  <si>
    <t>DALMIASUG</t>
  </si>
  <si>
    <t>IndoStar Capital Finance Ltd</t>
  </si>
  <si>
    <t>INDOSTAR</t>
  </si>
  <si>
    <t>Hindware Home Innovation Ltd</t>
  </si>
  <si>
    <t>HINDWAREAP</t>
  </si>
  <si>
    <t>Artemis Medicare Services Ltd</t>
  </si>
  <si>
    <t>ARTEMISMED</t>
  </si>
  <si>
    <t>NRB Bearings Ltd</t>
  </si>
  <si>
    <t>NRBBEARING</t>
  </si>
  <si>
    <t>Supriya Lifescience Ltd</t>
  </si>
  <si>
    <t>SUPRIYA</t>
  </si>
  <si>
    <t>KCP Ltd</t>
  </si>
  <si>
    <t>KCP</t>
  </si>
  <si>
    <t>Polyplex Corp Ltd</t>
  </si>
  <si>
    <t>POLYPLEX</t>
  </si>
  <si>
    <t>CARE Ratings Ltd</t>
  </si>
  <si>
    <t>CARERATING</t>
  </si>
  <si>
    <t>Somany Ceramics Ltd</t>
  </si>
  <si>
    <t>SOMANYCERA</t>
  </si>
  <si>
    <t>Bhagiradha Chemicals and Industries Ltd</t>
  </si>
  <si>
    <t>BHAGCHEM</t>
  </si>
  <si>
    <t>Fischer Medical Ventures Ltd</t>
  </si>
  <si>
    <t>FISCHER</t>
  </si>
  <si>
    <t>Max Ventures and Industries Ltd</t>
  </si>
  <si>
    <t>MAXVIL</t>
  </si>
  <si>
    <t>Saksoft Ltd</t>
  </si>
  <si>
    <t>SAKSOFT</t>
  </si>
  <si>
    <t>Wendt (India) Limited</t>
  </si>
  <si>
    <t>WENDT</t>
  </si>
  <si>
    <t>Salasar Techno Engineering Ltd</t>
  </si>
  <si>
    <t>SALASAR</t>
  </si>
  <si>
    <t>Arvind Smartspaces Ltd</t>
  </si>
  <si>
    <t>ARVSMART</t>
  </si>
  <si>
    <t>BF Utilities Ltd</t>
  </si>
  <si>
    <t>BFUTILITIE</t>
  </si>
  <si>
    <t>Sagar Cements Ltd</t>
  </si>
  <si>
    <t>SAGCEM</t>
  </si>
  <si>
    <t>Mahanagar Telephone Nigam Ltd</t>
  </si>
  <si>
    <t>MTNL</t>
  </si>
  <si>
    <t>Thirumalai Chemicals Ltd</t>
  </si>
  <si>
    <t>TIRUMALCHM</t>
  </si>
  <si>
    <t>HLE Glascoat Ltd</t>
  </si>
  <si>
    <t>HLEGLAS</t>
  </si>
  <si>
    <t>Rajratan Global Wire Ltd</t>
  </si>
  <si>
    <t>RAJRATAN</t>
  </si>
  <si>
    <t>Kolte-Patil Developers Ltd</t>
  </si>
  <si>
    <t>KOLTEPATIL</t>
  </si>
  <si>
    <t>India Glycols Ltd</t>
  </si>
  <si>
    <t>INDIAGLYCO</t>
  </si>
  <si>
    <t>Automotive Axles Ltd</t>
  </si>
  <si>
    <t>AUTOAXLES</t>
  </si>
  <si>
    <t>Veritas (India) Ltd</t>
  </si>
  <si>
    <t>VERITAS</t>
  </si>
  <si>
    <t>Man Industries (India) Ltd</t>
  </si>
  <si>
    <t>MANINDS</t>
  </si>
  <si>
    <t>Hindustan Oil Exploration Company Ltd</t>
  </si>
  <si>
    <t>HINDOILEXP</t>
  </si>
  <si>
    <t>Sky Gold Ltd</t>
  </si>
  <si>
    <t>SKYGOLD</t>
  </si>
  <si>
    <t>Indoco Remedies Ltd</t>
  </si>
  <si>
    <t>INDOCO</t>
  </si>
  <si>
    <t>Shalby Ltd</t>
  </si>
  <si>
    <t>SHALBY</t>
  </si>
  <si>
    <t>Ujaas Energy Ltd</t>
  </si>
  <si>
    <t>UEL</t>
  </si>
  <si>
    <t>Vadilal Industries Ltd</t>
  </si>
  <si>
    <t>VADILALIND</t>
  </si>
  <si>
    <t>Goodluck India Ltd</t>
  </si>
  <si>
    <t>GOODLUCK</t>
  </si>
  <si>
    <t>Marathon Nextgen Realty Ltd</t>
  </si>
  <si>
    <t>MARATHON</t>
  </si>
  <si>
    <t>Tinna Rubber and Infrastructure Ltd</t>
  </si>
  <si>
    <t>TINNARUBR</t>
  </si>
  <si>
    <t>Dollar Industries Ltd</t>
  </si>
  <si>
    <t>DOLLAR</t>
  </si>
  <si>
    <t>Universal Cables Ltd</t>
  </si>
  <si>
    <t>UNIVCABLES</t>
  </si>
  <si>
    <t>Vindhya Telelinks Ltd</t>
  </si>
  <si>
    <t>VINDHYATEL</t>
  </si>
  <si>
    <t>D P Abhushan Ltd</t>
  </si>
  <si>
    <t>DPABHUSHAN</t>
  </si>
  <si>
    <t>Sindhu Trade Links Ltd</t>
  </si>
  <si>
    <t>SINDHUTRAD</t>
  </si>
  <si>
    <t>Unitech Ltd</t>
  </si>
  <si>
    <t>UNITECH</t>
  </si>
  <si>
    <t>SML Isuzu Ltd</t>
  </si>
  <si>
    <t>SMLISUZU</t>
  </si>
  <si>
    <t>Innova Captab Ltd</t>
  </si>
  <si>
    <t>INNOVACAP</t>
  </si>
  <si>
    <t>Vishnu Chemicals Ltd</t>
  </si>
  <si>
    <t>VISHNU</t>
  </si>
  <si>
    <t>Geojit Financial Services Ltd</t>
  </si>
  <si>
    <t>GEOJITFSL</t>
  </si>
  <si>
    <t>Huhtamaki India Ltd</t>
  </si>
  <si>
    <t>HUHTAMAKI</t>
  </si>
  <si>
    <t>Nilkamal Ltd</t>
  </si>
  <si>
    <t>NILKAMAL</t>
  </si>
  <si>
    <t>Novartis India Ltd</t>
  </si>
  <si>
    <t>NOVARTIND</t>
  </si>
  <si>
    <t>Suven Life Sciences Ltd</t>
  </si>
  <si>
    <t>SUVEN</t>
  </si>
  <si>
    <t>Kingfa Science and Technology (India) Ltd</t>
  </si>
  <si>
    <t>KINGFA</t>
  </si>
  <si>
    <t>Morepen Laboratories Ltd</t>
  </si>
  <si>
    <t>MOREPENLAB</t>
  </si>
  <si>
    <t>Rashi Peripherals Ltd</t>
  </si>
  <si>
    <t>RPTECH</t>
  </si>
  <si>
    <t>K.P. Energy Ltd</t>
  </si>
  <si>
    <t>KPEL</t>
  </si>
  <si>
    <t>Accelya Solutions India Ltd</t>
  </si>
  <si>
    <t>ACCELYA</t>
  </si>
  <si>
    <t>KP Green Engineering Ltd</t>
  </si>
  <si>
    <t>KPGEL</t>
  </si>
  <si>
    <t>John Cockerill India Ltd</t>
  </si>
  <si>
    <t>COCKERILL</t>
  </si>
  <si>
    <t>SEPC Ltd</t>
  </si>
  <si>
    <t>SEPC</t>
  </si>
  <si>
    <t>Kalyani Investment Company Ltd</t>
  </si>
  <si>
    <t>KICL</t>
  </si>
  <si>
    <t>EIH Associated Hotels Ltd</t>
  </si>
  <si>
    <t>EIHAHOTELS</t>
  </si>
  <si>
    <t>Quick Heal Technologies Ltd</t>
  </si>
  <si>
    <t>QUICKHEAL</t>
  </si>
  <si>
    <t>Dish TV India Ltd</t>
  </si>
  <si>
    <t>DISHTV</t>
  </si>
  <si>
    <t>Eveready Industries India Ltd</t>
  </si>
  <si>
    <t>EVEREADY</t>
  </si>
  <si>
    <t>Precision Wires India Ltd</t>
  </si>
  <si>
    <t>PRECWIRE</t>
  </si>
  <si>
    <t>Abans Holdings Ltd</t>
  </si>
  <si>
    <t>AHL</t>
  </si>
  <si>
    <t>Goodyear India Ltd</t>
  </si>
  <si>
    <t>GOODYEAR</t>
  </si>
  <si>
    <t>V2 Retail Ltd</t>
  </si>
  <si>
    <t>V2RETAIL</t>
  </si>
  <si>
    <t>EFC (I) Ltd</t>
  </si>
  <si>
    <t>EFCIL</t>
  </si>
  <si>
    <t>Confidence Petroleum India Ltd</t>
  </si>
  <si>
    <t>CONFIPET</t>
  </si>
  <si>
    <t>Jeena Sikho Lifecare Ltd</t>
  </si>
  <si>
    <t>JSLL</t>
  </si>
  <si>
    <t>Tatva Chintan Pharma Chem Ltd</t>
  </si>
  <si>
    <t>TATVA</t>
  </si>
  <si>
    <t>Suraj Estate Developers Ltd</t>
  </si>
  <si>
    <t>SURAJEST</t>
  </si>
  <si>
    <t>Real Estate Rental, Development &amp; Operations</t>
  </si>
  <si>
    <t>RPG Life Sciences Limited</t>
  </si>
  <si>
    <t>RPGLIFE</t>
  </si>
  <si>
    <t>Genesys International Corporation Ltd</t>
  </si>
  <si>
    <t>GENESYS</t>
  </si>
  <si>
    <t>PSP Projects Ltd</t>
  </si>
  <si>
    <t>PSPPROJECT</t>
  </si>
  <si>
    <t>Lumax Industries Ltd</t>
  </si>
  <si>
    <t>LUMAXIND</t>
  </si>
  <si>
    <t>Venky's (India) Ltd</t>
  </si>
  <si>
    <t>VENKEYS</t>
  </si>
  <si>
    <t>Foseco India Ltd</t>
  </si>
  <si>
    <t>FOSECOIND</t>
  </si>
  <si>
    <t>ESAF Small Finance Bank Limited</t>
  </si>
  <si>
    <t>ESAFSFB</t>
  </si>
  <si>
    <t>Astec Lifesciences Ltd</t>
  </si>
  <si>
    <t>ASTEC</t>
  </si>
  <si>
    <t>Mayur Uniquoters Ltd</t>
  </si>
  <si>
    <t>MAYURUNIQ</t>
  </si>
  <si>
    <t>DEN Networks Ltd</t>
  </si>
  <si>
    <t>DEN</t>
  </si>
  <si>
    <t>Tarsons Products Ltd</t>
  </si>
  <si>
    <t>TARSONS</t>
  </si>
  <si>
    <t>Mold-Tek Packaging Ltd</t>
  </si>
  <si>
    <t>MOLDTKPAC</t>
  </si>
  <si>
    <t>SBI Gold ETF</t>
  </si>
  <si>
    <t>SETFGOLD</t>
  </si>
  <si>
    <t>Jash Engineering Ltd</t>
  </si>
  <si>
    <t>JASH</t>
  </si>
  <si>
    <t>Ajmera Realty &amp; Infra India Ltd</t>
  </si>
  <si>
    <t>AJMERA</t>
  </si>
  <si>
    <t>HMA Agro Industries Ltd</t>
  </si>
  <si>
    <t>HMAAGRO</t>
  </si>
  <si>
    <t>Sasken Technologies Ltd</t>
  </si>
  <si>
    <t>SASKEN</t>
  </si>
  <si>
    <t>Servotech Power Systems Ltd</t>
  </si>
  <si>
    <t>SERVOTECH</t>
  </si>
  <si>
    <t>Dishman Carbogen Amcis Ltd</t>
  </si>
  <si>
    <t>DCAL</t>
  </si>
  <si>
    <t>Welspun Specialty Solutions Ltd</t>
  </si>
  <si>
    <t>WELSPLSOL</t>
  </si>
  <si>
    <t>Refex Industries Ltd</t>
  </si>
  <si>
    <t>REFEX</t>
  </si>
  <si>
    <t>S H Kelkar and Company Ltd</t>
  </si>
  <si>
    <t>SHK</t>
  </si>
  <si>
    <t>NIBE Ltd</t>
  </si>
  <si>
    <t>NIBE</t>
  </si>
  <si>
    <t>Tasty Bite Eatables Ltd</t>
  </si>
  <si>
    <t>TASTYBITE</t>
  </si>
  <si>
    <t>ADF Foods Ltd</t>
  </si>
  <si>
    <t>ADFFOODS</t>
  </si>
  <si>
    <t>Landmark Cars Ltd</t>
  </si>
  <si>
    <t>LANDMARK</t>
  </si>
  <si>
    <t>SJS Enterprises Ltd</t>
  </si>
  <si>
    <t>SJS</t>
  </si>
  <si>
    <t>Nippon India ETF Nifty 1D Rate Liquid BeES</t>
  </si>
  <si>
    <t>LIQUIDBEES</t>
  </si>
  <si>
    <t>Oriental Rail Infrastructure Ltd</t>
  </si>
  <si>
    <t>ORIRAIL</t>
  </si>
  <si>
    <t>Sai Silks (Kalamandir) Ltd</t>
  </si>
  <si>
    <t>KALAMANDIR</t>
  </si>
  <si>
    <t>Apollo Pipes Ltd</t>
  </si>
  <si>
    <t>APOLLOPIPE</t>
  </si>
  <si>
    <t>Andrew Yule &amp; Co Ltd</t>
  </si>
  <si>
    <t>ANDREWYU</t>
  </si>
  <si>
    <t>DEE Development Engineers Ltd</t>
  </si>
  <si>
    <t>DEEDEV</t>
  </si>
  <si>
    <t>Vishnu Prakash R Punglia Ltd</t>
  </si>
  <si>
    <t>VPRPL</t>
  </si>
  <si>
    <t>Gokul Agro Resources Ltd</t>
  </si>
  <si>
    <t>GOKULAGRO</t>
  </si>
  <si>
    <t>Dreamfolks Services Ltd</t>
  </si>
  <si>
    <t>DREAMFOLKS</t>
  </si>
  <si>
    <t>Fino Payments Bank Ltd</t>
  </si>
  <si>
    <t>FINOPB</t>
  </si>
  <si>
    <t>Sanghi Industries Ltd</t>
  </si>
  <si>
    <t>SANGHIIND</t>
  </si>
  <si>
    <t>Rane Holdings Ltd</t>
  </si>
  <si>
    <t>RANEHOLDIN</t>
  </si>
  <si>
    <t>Mangalam Cement Ltd</t>
  </si>
  <si>
    <t>MANGLMCEM</t>
  </si>
  <si>
    <t>RPSG Ventures Ltd</t>
  </si>
  <si>
    <t>RPSGVENT</t>
  </si>
  <si>
    <t>BF Investment Ltd</t>
  </si>
  <si>
    <t>BFINVEST</t>
  </si>
  <si>
    <t>Capacite Infraprojects Ltd</t>
  </si>
  <si>
    <t>CAPACITE</t>
  </si>
  <si>
    <t>Ugro Capital Ltd</t>
  </si>
  <si>
    <t>UGROCAP</t>
  </si>
  <si>
    <t>DISA India Ltd</t>
  </si>
  <si>
    <t>DISAQ</t>
  </si>
  <si>
    <t>IOL Chemicals and Pharmaceuticals Ltd</t>
  </si>
  <si>
    <t>IOLCP</t>
  </si>
  <si>
    <t>Vardhman Special Steels Ltd</t>
  </si>
  <si>
    <t>VSSL</t>
  </si>
  <si>
    <t>Solara Active Pharma Sciences Ltd</t>
  </si>
  <si>
    <t>SOLARA</t>
  </si>
  <si>
    <t>Pennar Industries Ltd</t>
  </si>
  <si>
    <t>PENIND</t>
  </si>
  <si>
    <t>Globus Spirits Ltd</t>
  </si>
  <si>
    <t>GLOBUSSPR</t>
  </si>
  <si>
    <t>IKIO Lighting Ltd</t>
  </si>
  <si>
    <t>IKIO</t>
  </si>
  <si>
    <t>India Pesticides Ltd</t>
  </si>
  <si>
    <t>IPL</t>
  </si>
  <si>
    <t>Epack Durable Ltd</t>
  </si>
  <si>
    <t>EPACK</t>
  </si>
  <si>
    <t>Cantabil Retail India Ltd</t>
  </si>
  <si>
    <t>CANTABIL</t>
  </si>
  <si>
    <t>Dolphin Offshore Enterprises (India) Ltd</t>
  </si>
  <si>
    <t>DOLPHIN</t>
  </si>
  <si>
    <t>Axiscades Technologies Ltd</t>
  </si>
  <si>
    <t>AXISCADES</t>
  </si>
  <si>
    <t>Mukand Ltd</t>
  </si>
  <si>
    <t>MUKANDLTD</t>
  </si>
  <si>
    <t>Panama Petrochem Ltd</t>
  </si>
  <si>
    <t>PANAMAPET</t>
  </si>
  <si>
    <t>Pnb Gilts Ltd</t>
  </si>
  <si>
    <t>PNBGILTS</t>
  </si>
  <si>
    <t>Owais Metal and Mineral Processing Ltd</t>
  </si>
  <si>
    <t>OWAIS</t>
  </si>
  <si>
    <t>Oriental Hotels Ltd</t>
  </si>
  <si>
    <t>ORIENTHOT</t>
  </si>
  <si>
    <t>Federal-Mogul Goetze (India) Ltd</t>
  </si>
  <si>
    <t>FMGOETZE</t>
  </si>
  <si>
    <t>Cupid Ltd</t>
  </si>
  <si>
    <t>CUPID</t>
  </si>
  <si>
    <t>Hester Biosciences Ltd</t>
  </si>
  <si>
    <t>HESTERBIO</t>
  </si>
  <si>
    <t>Satin Creditcare Network Ltd</t>
  </si>
  <si>
    <t>SATIN</t>
  </si>
  <si>
    <t>B L Kashyap and Sons Ltd</t>
  </si>
  <si>
    <t>BLKASHYAP</t>
  </si>
  <si>
    <t>Siyaram Silk Mills Ltd</t>
  </si>
  <si>
    <t>SIYSIL</t>
  </si>
  <si>
    <t>Rupa &amp; Company Ltd</t>
  </si>
  <si>
    <t>RUPA</t>
  </si>
  <si>
    <t>Apcotex Industries Ltd</t>
  </si>
  <si>
    <t>APCOTEXIND</t>
  </si>
  <si>
    <t>Nalwa Sons Investments Ltd</t>
  </si>
  <si>
    <t>NSIL</t>
  </si>
  <si>
    <t>Gocl Corporation Ltd</t>
  </si>
  <si>
    <t>GOCLCORP</t>
  </si>
  <si>
    <t>Omaxe Ltd</t>
  </si>
  <si>
    <t>OMAXE</t>
  </si>
  <si>
    <t>Hi-Tech Pipes Ltd</t>
  </si>
  <si>
    <t>HITECH</t>
  </si>
  <si>
    <t>Dolat Algotech Ltd</t>
  </si>
  <si>
    <t>DOLATALGO</t>
  </si>
  <si>
    <t>Kody Technolab Ltd</t>
  </si>
  <si>
    <t>KODYTECH</t>
  </si>
  <si>
    <t>Vakrangee Limited</t>
  </si>
  <si>
    <t>VAKRANGEE</t>
  </si>
  <si>
    <t>Xpro India Ltd</t>
  </si>
  <si>
    <t>XPROINDIA</t>
  </si>
  <si>
    <t>E2E Networks Ltd</t>
  </si>
  <si>
    <t>E2E</t>
  </si>
  <si>
    <t>IFGL Refractories Ltd</t>
  </si>
  <si>
    <t>IFGLEXPOR</t>
  </si>
  <si>
    <t>Andhra Paper Ltd</t>
  </si>
  <si>
    <t>ANDHRAPAP</t>
  </si>
  <si>
    <t>Indraprastha Medical Corporation Ltd</t>
  </si>
  <si>
    <t>INDRAMEDCO</t>
  </si>
  <si>
    <t>Parag Milk Foods Ltd</t>
  </si>
  <si>
    <t>PARAGMILK</t>
  </si>
  <si>
    <t>Jubilant Industries Ltd</t>
  </si>
  <si>
    <t>JUBLINDS</t>
  </si>
  <si>
    <t>Seshasayee Paper and Boards Ltd</t>
  </si>
  <si>
    <t>SESHAPAPER</t>
  </si>
  <si>
    <t>Tanfac Industries Ltd</t>
  </si>
  <si>
    <t>TANFACIND</t>
  </si>
  <si>
    <t>Paramount Communications Ltd</t>
  </si>
  <si>
    <t>PARACABLES</t>
  </si>
  <si>
    <t>Websol Energy System Ltd</t>
  </si>
  <si>
    <t>WEBELSOLAR</t>
  </si>
  <si>
    <t>Uniparts India Ltd</t>
  </si>
  <si>
    <t>UNIPARTS</t>
  </si>
  <si>
    <t>Indian Hume Pipe Company Ltd</t>
  </si>
  <si>
    <t>INDIANHUME</t>
  </si>
  <si>
    <t>TCPL Packaging Ltd</t>
  </si>
  <si>
    <t>TCPLPACK</t>
  </si>
  <si>
    <t>Yasho Industries Ltd</t>
  </si>
  <si>
    <t>YASHO</t>
  </si>
  <si>
    <t>Talbros Automotive Components Ltd</t>
  </si>
  <si>
    <t>TALBROAUTO</t>
  </si>
  <si>
    <t>Advait Infratech Ltd</t>
  </si>
  <si>
    <t>ADVAIT</t>
  </si>
  <si>
    <t>GPT Infraprojects Ltd</t>
  </si>
  <si>
    <t>GPTINFRA</t>
  </si>
  <si>
    <t>Pokarna Ltd</t>
  </si>
  <si>
    <t>POKARNA</t>
  </si>
  <si>
    <t>Carysil Ltd</t>
  </si>
  <si>
    <t>CARYSIL</t>
  </si>
  <si>
    <t>D Link (India) Limited</t>
  </si>
  <si>
    <t>DLINKINDIA</t>
  </si>
  <si>
    <t>SG Finserve Ltd</t>
  </si>
  <si>
    <t>SGFIN</t>
  </si>
  <si>
    <t>Barbeque-Nation Hospitality Ltd</t>
  </si>
  <si>
    <t>BARBEQUE</t>
  </si>
  <si>
    <t>PIX Transmissions Ltd</t>
  </si>
  <si>
    <t>PIXTRANS</t>
  </si>
  <si>
    <t>India Power Corporation Ltd</t>
  </si>
  <si>
    <t>DPSCLTD</t>
  </si>
  <si>
    <t>HIL Ltd</t>
  </si>
  <si>
    <t>HIL</t>
  </si>
  <si>
    <t>Som Distilleries and Breweries Ltd</t>
  </si>
  <si>
    <t>SDBL</t>
  </si>
  <si>
    <t>Rossell India Ltd</t>
  </si>
  <si>
    <t>ROSSELLIND</t>
  </si>
  <si>
    <t>Jyoti Structures Ltd</t>
  </si>
  <si>
    <t>JYOTISTRUC</t>
  </si>
  <si>
    <t>Ramco Industries Ltd</t>
  </si>
  <si>
    <t>RAMCOIND</t>
  </si>
  <si>
    <t>Divgi TorqTransfer Systems Ltd</t>
  </si>
  <si>
    <t>DIVGIITTS</t>
  </si>
  <si>
    <t>ICICI Prudential Nifty 50 ETF</t>
  </si>
  <si>
    <t>NIFTYIETF</t>
  </si>
  <si>
    <t>Rajoo Engineers Ltd</t>
  </si>
  <si>
    <t>RAJOOENG</t>
  </si>
  <si>
    <t>Updater Services Ltd</t>
  </si>
  <si>
    <t>UDS</t>
  </si>
  <si>
    <t>Vidhi Specialty Food Ingredients Ltd</t>
  </si>
  <si>
    <t>VIDHIING</t>
  </si>
  <si>
    <t>Udaipur Cement Works Ltd</t>
  </si>
  <si>
    <t>UDAICEMENT</t>
  </si>
  <si>
    <t>Prataap Snacks Ltd</t>
  </si>
  <si>
    <t>DIAMONDYD</t>
  </si>
  <si>
    <t>Arman Financial Services Ltd</t>
  </si>
  <si>
    <t>ARMANFIN</t>
  </si>
  <si>
    <t>Alpex Solar Ltd</t>
  </si>
  <si>
    <t>ALPEXSOLAR</t>
  </si>
  <si>
    <t>Amrutanjan Health Care Ltd</t>
  </si>
  <si>
    <t>AMRUTANJAN</t>
  </si>
  <si>
    <t>Hariom Pipe Industries Ltd</t>
  </si>
  <si>
    <t>HARIOMPIPE</t>
  </si>
  <si>
    <t>Krsnaa Diagnostics Ltd</t>
  </si>
  <si>
    <t>KRSNAA</t>
  </si>
  <si>
    <t>Nitin Spinners Ltd</t>
  </si>
  <si>
    <t>NITINSPIN</t>
  </si>
  <si>
    <t>BLS E-Services Ltd</t>
  </si>
  <si>
    <t>BLSE</t>
  </si>
  <si>
    <t>Cosmo First Ltd</t>
  </si>
  <si>
    <t>COSMOFIRST</t>
  </si>
  <si>
    <t>Bombay Super Hybrid Seeds Ltd</t>
  </si>
  <si>
    <t>BSHSL</t>
  </si>
  <si>
    <t>Agro Tech Foods Ltd</t>
  </si>
  <si>
    <t>ATFL</t>
  </si>
  <si>
    <t>Insecticides (India) Ltd</t>
  </si>
  <si>
    <t>INSECTICID</t>
  </si>
  <si>
    <t>Centum Electronics Ltd</t>
  </si>
  <si>
    <t>CENTUM</t>
  </si>
  <si>
    <t>Suratwwala Business Group Ltd</t>
  </si>
  <si>
    <t>SBGLP</t>
  </si>
  <si>
    <t>Wheels India Ltd</t>
  </si>
  <si>
    <t>WHEELS</t>
  </si>
  <si>
    <t>Alicon Castalloy Ltd</t>
  </si>
  <si>
    <t>ALICON</t>
  </si>
  <si>
    <t>Jagran Prakashan Ltd</t>
  </si>
  <si>
    <t>JAGRAN</t>
  </si>
  <si>
    <t>Veranda Learning Solutions Ltd</t>
  </si>
  <si>
    <t>VERANDA</t>
  </si>
  <si>
    <t>S.P.Apparels Ltd</t>
  </si>
  <si>
    <t>SPAL</t>
  </si>
  <si>
    <t>Orient Green Power Company Ltd</t>
  </si>
  <si>
    <t>GREENPOWER</t>
  </si>
  <si>
    <t>Peninsula Land Ltd</t>
  </si>
  <si>
    <t>PENINLAND</t>
  </si>
  <si>
    <t>JISLDVREQS</t>
  </si>
  <si>
    <t>SMS Pharmaceuticals Ltd</t>
  </si>
  <si>
    <t>SMSPHARMA</t>
  </si>
  <si>
    <t>Themis Medicare Ltd</t>
  </si>
  <si>
    <t>THEMISMED</t>
  </si>
  <si>
    <t>Raghav Productivity Enhancers Ltd</t>
  </si>
  <si>
    <t>RPEL</t>
  </si>
  <si>
    <t>GKW Ltd</t>
  </si>
  <si>
    <t>GKWLIMITED</t>
  </si>
  <si>
    <t>Balmer Lawrie Investments Ltd</t>
  </si>
  <si>
    <t>BLIL</t>
  </si>
  <si>
    <t>Meghmani Organics Ltd</t>
  </si>
  <si>
    <t>MOL</t>
  </si>
  <si>
    <t>Hercules Hoists Ltd</t>
  </si>
  <si>
    <t>HERCULES</t>
  </si>
  <si>
    <t>Summit Securities Ltd</t>
  </si>
  <si>
    <t>SUMMITSEC</t>
  </si>
  <si>
    <t>JITF Infralogistics Ltd</t>
  </si>
  <si>
    <t>JITFINFRA</t>
  </si>
  <si>
    <t>Atul Auto Ltd</t>
  </si>
  <si>
    <t>ATULAUTO</t>
  </si>
  <si>
    <t>Three Wheelers</t>
  </si>
  <si>
    <t>TAJ GVK Hotels and Resorts Ltd</t>
  </si>
  <si>
    <t>TAJGVK</t>
  </si>
  <si>
    <t>Gandhar Oil Refinery (INDIA) Ltd</t>
  </si>
  <si>
    <t>GANDHAR</t>
  </si>
  <si>
    <t>Reliance Industrial Infrastructure Ltd</t>
  </si>
  <si>
    <t>RIIL</t>
  </si>
  <si>
    <t>Indo Tech Transformers Ltd</t>
  </si>
  <si>
    <t>INDOTECH</t>
  </si>
  <si>
    <t>Expleo Solutions Ltd</t>
  </si>
  <si>
    <t>EXPLEOSOL</t>
  </si>
  <si>
    <t>Madras Fertilizers Ltd</t>
  </si>
  <si>
    <t>MADRASFERT</t>
  </si>
  <si>
    <t>Deep Industries Ltd</t>
  </si>
  <si>
    <t>DEEPINDS</t>
  </si>
  <si>
    <t>TTK Healthcare Ltd</t>
  </si>
  <si>
    <t>TTKHLTCARE</t>
  </si>
  <si>
    <t>Sangam (India) Ltd</t>
  </si>
  <si>
    <t>SANGAMIND</t>
  </si>
  <si>
    <t>Kesar India Ltd</t>
  </si>
  <si>
    <t>KESAR</t>
  </si>
  <si>
    <t>Mufin Green Finance Ltd</t>
  </si>
  <si>
    <t>MUFIN</t>
  </si>
  <si>
    <t>Stove Kraft Ltd</t>
  </si>
  <si>
    <t>STOVEKRAFT</t>
  </si>
  <si>
    <t>Media Matrix Worldwide Ltd</t>
  </si>
  <si>
    <t>MMWL</t>
  </si>
  <si>
    <t>MIC Electronics Ltd</t>
  </si>
  <si>
    <t>MICEL</t>
  </si>
  <si>
    <t>Praveg Ltd</t>
  </si>
  <si>
    <t>PRAVEG</t>
  </si>
  <si>
    <t>Roto Pumps Ltd</t>
  </si>
  <si>
    <t>ROTO</t>
  </si>
  <si>
    <t>Sigachi Industries Ltd</t>
  </si>
  <si>
    <t>SIGACHI</t>
  </si>
  <si>
    <t>Kotak Gold Etf</t>
  </si>
  <si>
    <t>GOLD1</t>
  </si>
  <si>
    <t>Sadhana Nitro Chem Ltd</t>
  </si>
  <si>
    <t>SADHNANIQ</t>
  </si>
  <si>
    <t>Aeroflex Industries Ltd</t>
  </si>
  <si>
    <t>AEROFLEX</t>
  </si>
  <si>
    <t>TIL Ltd</t>
  </si>
  <si>
    <t>TIL</t>
  </si>
  <si>
    <t>Madhya Bharat Agro Products Ltd</t>
  </si>
  <si>
    <t>MBAPL</t>
  </si>
  <si>
    <t>Bigbloc Construction Ltd</t>
  </si>
  <si>
    <t>BIGBLOC</t>
  </si>
  <si>
    <t>Forbes Precision Tools and Machine Parts Ltd</t>
  </si>
  <si>
    <t>TOTEM</t>
  </si>
  <si>
    <t>Suryoday Small Finance Bank Ltd</t>
  </si>
  <si>
    <t>SURYODAY</t>
  </si>
  <si>
    <t>Ador Welding Ltd</t>
  </si>
  <si>
    <t>ADORWELD</t>
  </si>
  <si>
    <t>Yatra Online Ltd</t>
  </si>
  <si>
    <t>YATRA</t>
  </si>
  <si>
    <t>Yuken India Ltd</t>
  </si>
  <si>
    <t>YUKEN</t>
  </si>
  <si>
    <t>Sirca Paints India Ltd</t>
  </si>
  <si>
    <t>SIRCA</t>
  </si>
  <si>
    <t>Monarch Networth Capital Ltd</t>
  </si>
  <si>
    <t>MONARCH</t>
  </si>
  <si>
    <t>Everest Industries Ltd</t>
  </si>
  <si>
    <t>EVERESTIND</t>
  </si>
  <si>
    <t>Building Products - Prefab Structures</t>
  </si>
  <si>
    <t>Irm Energy Ltd</t>
  </si>
  <si>
    <t>IRMENERGY</t>
  </si>
  <si>
    <t>Nelco Ltd</t>
  </si>
  <si>
    <t>NELCO</t>
  </si>
  <si>
    <t>GTPL Hathway Ltd</t>
  </si>
  <si>
    <t>GTPL</t>
  </si>
  <si>
    <t>HDFC Gold Exchange Traded Fund</t>
  </si>
  <si>
    <t>HDFCGOLD</t>
  </si>
  <si>
    <t>ICICI Prudential Gold ETF</t>
  </si>
  <si>
    <t>GOLDIETF</t>
  </si>
  <si>
    <t>ASM Technologies Ltd</t>
  </si>
  <si>
    <t>ASMTEC</t>
  </si>
  <si>
    <t>Dcm Shriram Industries Ltd</t>
  </si>
  <si>
    <t>DCMSRIND</t>
  </si>
  <si>
    <t>Nippon India ETF Nifty Next 50 Junior BeES</t>
  </si>
  <si>
    <t>JUNIORBEES</t>
  </si>
  <si>
    <t>Goldiam International Ltd</t>
  </si>
  <si>
    <t>GOLDIAM</t>
  </si>
  <si>
    <t>G M Breweries Ltd</t>
  </si>
  <si>
    <t>GMBREW</t>
  </si>
  <si>
    <t>Tamilnadu Newsprint &amp; Papers Ltd</t>
  </si>
  <si>
    <t>TNPL</t>
  </si>
  <si>
    <t>Ram Ratna Wires Ltd</t>
  </si>
  <si>
    <t>RAMRAT</t>
  </si>
  <si>
    <t>GNA Axles Ltd</t>
  </si>
  <si>
    <t>GNA</t>
  </si>
  <si>
    <t>Yamuna Syndicate Ltd</t>
  </si>
  <si>
    <t>YSL</t>
  </si>
  <si>
    <t>Jindal Drilling and Industries Ltd</t>
  </si>
  <si>
    <t>JINDRILL</t>
  </si>
  <si>
    <t>Walchandnagar Industries Ltd</t>
  </si>
  <si>
    <t>WALCHANNAG</t>
  </si>
  <si>
    <t>I G Petrochemicals Ltd</t>
  </si>
  <si>
    <t>IGPL</t>
  </si>
  <si>
    <t>Mishtann Foods Ltd</t>
  </si>
  <si>
    <t>MISHTANN</t>
  </si>
  <si>
    <t>Agarwal Industrial Corporation Ltd</t>
  </si>
  <si>
    <t>AGARIND</t>
  </si>
  <si>
    <t>Likhitha Infrastructure Ltd</t>
  </si>
  <si>
    <t>LIKHITHA</t>
  </si>
  <si>
    <t>Tourism Finance Corporation of India Ltd</t>
  </si>
  <si>
    <t>TFCILTD</t>
  </si>
  <si>
    <t>Camlin Fine Sciences Ltd</t>
  </si>
  <si>
    <t>CAMLINFINE</t>
  </si>
  <si>
    <t>Subex Ltd</t>
  </si>
  <si>
    <t>SUBEXLTD</t>
  </si>
  <si>
    <t>Hi-Tech Gears Ltd</t>
  </si>
  <si>
    <t>HITECHGEAR</t>
  </si>
  <si>
    <t>Precision Camshafts Ltd</t>
  </si>
  <si>
    <t>PRECAM</t>
  </si>
  <si>
    <t>Navkar Corporation Ltd</t>
  </si>
  <si>
    <t>NAVKARCORP</t>
  </si>
  <si>
    <t>India Nippon Electricals Ltd</t>
  </si>
  <si>
    <t>INDNIPPON</t>
  </si>
  <si>
    <t>GRP Ltd</t>
  </si>
  <si>
    <t>GRPLTD</t>
  </si>
  <si>
    <t>Kilburn Engineering Ltd</t>
  </si>
  <si>
    <t>KLBRENG-B</t>
  </si>
  <si>
    <t>Southern Petrochemical Industries Corporation Ltd</t>
  </si>
  <si>
    <t>SPIC</t>
  </si>
  <si>
    <t>Swelect Energy Systems Ltd</t>
  </si>
  <si>
    <t>SWELECTES</t>
  </si>
  <si>
    <t>Kiri Industries Ltd</t>
  </si>
  <si>
    <t>KIRIINDUS</t>
  </si>
  <si>
    <t>Shriram Properties Ltd</t>
  </si>
  <si>
    <t>SHRIRAMPPS</t>
  </si>
  <si>
    <t>Popular Vehicles and Services Ltd</t>
  </si>
  <si>
    <t>PVSL</t>
  </si>
  <si>
    <t>Rico Auto Industries Ltd</t>
  </si>
  <si>
    <t>RICOAUTO</t>
  </si>
  <si>
    <t>Kellton Tech Solutions Ltd</t>
  </si>
  <si>
    <t>KELLTONTEC</t>
  </si>
  <si>
    <t>Paushak Ltd</t>
  </si>
  <si>
    <t>PAUSHAKLTD</t>
  </si>
  <si>
    <t>Texmaco Infrastructure &amp; Holdings Ltd</t>
  </si>
  <si>
    <t>TEXINFRA</t>
  </si>
  <si>
    <t>Punjab Chemicals and Crop Protection Ltd</t>
  </si>
  <si>
    <t>PUNJABCHEM</t>
  </si>
  <si>
    <t>Fairchem Organics Ltd</t>
  </si>
  <si>
    <t>FAIRCHEMOR</t>
  </si>
  <si>
    <t>Spacenet Enterprises India Ltd</t>
  </si>
  <si>
    <t>SPCENET</t>
  </si>
  <si>
    <t>Systematix Corporate Services Ltd</t>
  </si>
  <si>
    <t>SYSTMTXC</t>
  </si>
  <si>
    <t>Allsec Technologies Ltd</t>
  </si>
  <si>
    <t>ALLSEC</t>
  </si>
  <si>
    <t>Vashu Bhagnani Industries Ltd</t>
  </si>
  <si>
    <t>POOJAENT</t>
  </si>
  <si>
    <t>Jyoti Resins and Adhesives Ltd</t>
  </si>
  <si>
    <t>JYOTIRES</t>
  </si>
  <si>
    <t>TechNVision Ventures Ltd</t>
  </si>
  <si>
    <t>TECHNVISN</t>
  </si>
  <si>
    <t>Alphalogic Techsys Ltd</t>
  </si>
  <si>
    <t>ALPHALOGIC</t>
  </si>
  <si>
    <t>Everest Kanto Cylinder Ltd</t>
  </si>
  <si>
    <t>EKC</t>
  </si>
  <si>
    <t>Antony Waste Handling Cell Ltd</t>
  </si>
  <si>
    <t>AWHCL</t>
  </si>
  <si>
    <t>Master Trust Ltd</t>
  </si>
  <si>
    <t>MASTERTR</t>
  </si>
  <si>
    <t>Borosil Scientific Ltd</t>
  </si>
  <si>
    <t>BOROSCI</t>
  </si>
  <si>
    <t>Deccan Gold Mines Ltd</t>
  </si>
  <si>
    <t>DECNGOLD</t>
  </si>
  <si>
    <t>KKRRAFTON Developers Limited</t>
  </si>
  <si>
    <t>KDL</t>
  </si>
  <si>
    <t>Shree Digvijay Cement Co Ltd</t>
  </si>
  <si>
    <t>SHREDIGCEM</t>
  </si>
  <si>
    <t>Krishana Phoschem Ltd</t>
  </si>
  <si>
    <t>KRISHANA</t>
  </si>
  <si>
    <t>Jaiprakash Associates Ltd</t>
  </si>
  <si>
    <t>JPASSOCIAT</t>
  </si>
  <si>
    <t>Filatex India Ltd</t>
  </si>
  <si>
    <t>FILATEX</t>
  </si>
  <si>
    <t>Dynacons Systems and Solutions Ltd</t>
  </si>
  <si>
    <t>DSSL</t>
  </si>
  <si>
    <t>Rishabh Instruments Ltd</t>
  </si>
  <si>
    <t>RISHABH</t>
  </si>
  <si>
    <t>Bharat Wire Ropes Ltd</t>
  </si>
  <si>
    <t>BHARATWIRE</t>
  </si>
  <si>
    <t>Shankara Building Products Ltd</t>
  </si>
  <si>
    <t>SHANKARA</t>
  </si>
  <si>
    <t>Om Infra Ltd</t>
  </si>
  <si>
    <t>OMINFRAL</t>
  </si>
  <si>
    <t>CFF Fluid Control Ltd</t>
  </si>
  <si>
    <t>CFF</t>
  </si>
  <si>
    <t>Ngl Fine Chem Ltd</t>
  </si>
  <si>
    <t>NGLFINE</t>
  </si>
  <si>
    <t>Manali Petrochemicals Ltd</t>
  </si>
  <si>
    <t>MANALIPETC</t>
  </si>
  <si>
    <t>Elpro International Ltd</t>
  </si>
  <si>
    <t>ELPROINTL</t>
  </si>
  <si>
    <t>Steel Exchange India Ltd</t>
  </si>
  <si>
    <t>STEELXIND</t>
  </si>
  <si>
    <t>Andhra Sugars Ltd</t>
  </si>
  <si>
    <t>ANDHRSUGAR</t>
  </si>
  <si>
    <t>Cosmic CRF Ltd</t>
  </si>
  <si>
    <t>COSMICCRF</t>
  </si>
  <si>
    <t>Rama Steel Tubes Ltd</t>
  </si>
  <si>
    <t>RAMASTEEL</t>
  </si>
  <si>
    <t>SMC Global Securities Ltd</t>
  </si>
  <si>
    <t>SMCGLOBAL</t>
  </si>
  <si>
    <t>Igarashi Motors India Ltd</t>
  </si>
  <si>
    <t>IGARASHI</t>
  </si>
  <si>
    <t>Vascon Engineers Ltd</t>
  </si>
  <si>
    <t>VASCONEQ</t>
  </si>
  <si>
    <t>Taneja Aerospace and Aviation Ltd</t>
  </si>
  <si>
    <t>TANAA</t>
  </si>
  <si>
    <t>Capital Small Finance Bank Ltd</t>
  </si>
  <si>
    <t>CAPITALSFB</t>
  </si>
  <si>
    <t>Brightcom Group Ltd</t>
  </si>
  <si>
    <t>BCG</t>
  </si>
  <si>
    <t>Timex Group India Ltd</t>
  </si>
  <si>
    <t>TIMEX</t>
  </si>
  <si>
    <t>Aaswa Trading and Exports Ltd</t>
  </si>
  <si>
    <t>TCC</t>
  </si>
  <si>
    <t>GVK Power &amp; Infrastructure Ltd</t>
  </si>
  <si>
    <t>GVKPIL</t>
  </si>
  <si>
    <t>Airports</t>
  </si>
  <si>
    <t>Salzer Electronics Ltd</t>
  </si>
  <si>
    <t>SALZERELEC</t>
  </si>
  <si>
    <t>NIIT Ltd</t>
  </si>
  <si>
    <t>NIITLTD</t>
  </si>
  <si>
    <t>Eimco Elecon (India) Ltd</t>
  </si>
  <si>
    <t>EIMCOELECO</t>
  </si>
  <si>
    <t>Centrum Capital Ltd</t>
  </si>
  <si>
    <t>CENTRUM</t>
  </si>
  <si>
    <t>63 Moons Technologies Ltd</t>
  </si>
  <si>
    <t>63MOONS</t>
  </si>
  <si>
    <t>5Paisa Capital Ltd</t>
  </si>
  <si>
    <t>5PAISA</t>
  </si>
  <si>
    <t>DCW Ltd</t>
  </si>
  <si>
    <t>DCW</t>
  </si>
  <si>
    <t>Wonder Electricals Ltd</t>
  </si>
  <si>
    <t>WEL</t>
  </si>
  <si>
    <t>Automotive Stampings and Assemblies Ltd</t>
  </si>
  <si>
    <t>ASAL</t>
  </si>
  <si>
    <t>Kokuyo Camlin Ltd</t>
  </si>
  <si>
    <t>KOKUYOCMLN</t>
  </si>
  <si>
    <t>Dr Agarwal's Eye Hospital Ltd</t>
  </si>
  <si>
    <t>DRAGARWQ</t>
  </si>
  <si>
    <t>Amines and Plasticizers Ltd</t>
  </si>
  <si>
    <t>AMNPLST</t>
  </si>
  <si>
    <t>Xchanging Solutions Ltd</t>
  </si>
  <si>
    <t>XCHANGING</t>
  </si>
  <si>
    <t>Last Mile Enterprises Ltd</t>
  </si>
  <si>
    <t>LASTMILE</t>
  </si>
  <si>
    <t>Zota Health Care Ltd</t>
  </si>
  <si>
    <t>ZOTA</t>
  </si>
  <si>
    <t>Mangalore Chemicals and Fertilisers Ltd</t>
  </si>
  <si>
    <t>MANGCHEFER</t>
  </si>
  <si>
    <t>BCL Industries Ltd</t>
  </si>
  <si>
    <t>BCLIND</t>
  </si>
  <si>
    <t>Excel Industries Ltd</t>
  </si>
  <si>
    <t>EXCELINDUS</t>
  </si>
  <si>
    <t>Arihant Superstructures Ltd</t>
  </si>
  <si>
    <t>ARIHANTSUP</t>
  </si>
  <si>
    <t>Butterfly Gandhimathi Appliances Ltd</t>
  </si>
  <si>
    <t>BUTTERFLY</t>
  </si>
  <si>
    <t>Tinna Trade Ltd</t>
  </si>
  <si>
    <t>TINNATFL</t>
  </si>
  <si>
    <t>HLV Ltd</t>
  </si>
  <si>
    <t>HLVLTD</t>
  </si>
  <si>
    <t>Kabra Extrusion Technik Ltd</t>
  </si>
  <si>
    <t>KABRAEXTRU</t>
  </si>
  <si>
    <t>Kamdhenu Ltd</t>
  </si>
  <si>
    <t>KAMDHENU</t>
  </si>
  <si>
    <t>Fedders Holding Ltd</t>
  </si>
  <si>
    <t>IMCAP</t>
  </si>
  <si>
    <t>Kotak Nifty 50 ETF</t>
  </si>
  <si>
    <t>NIFTY1</t>
  </si>
  <si>
    <t>Macpower CNC Machines Ltd</t>
  </si>
  <si>
    <t>MACPOWER</t>
  </si>
  <si>
    <t>Motisons Jewellers Ltd</t>
  </si>
  <si>
    <t>MOTISONS</t>
  </si>
  <si>
    <t>Apparel &amp; Accessories Retailers</t>
  </si>
  <si>
    <t>One Point One Solutions Ltd</t>
  </si>
  <si>
    <t>ONEPOINT</t>
  </si>
  <si>
    <t>Polo Queen Industrial and Fintech Ltd</t>
  </si>
  <si>
    <t>PQIF</t>
  </si>
  <si>
    <t>Wardwizard Innovations &amp; Mobility Ltd</t>
  </si>
  <si>
    <t>WARDINMOBI</t>
  </si>
  <si>
    <t>Saurashtra Cement Ltd</t>
  </si>
  <si>
    <t>SAURASHCEM</t>
  </si>
  <si>
    <t>Heranba Industries Ltd</t>
  </si>
  <si>
    <t>HERANBA</t>
  </si>
  <si>
    <t>Basilic Fly Studio Ltd</t>
  </si>
  <si>
    <t>BASILIC</t>
  </si>
  <si>
    <t>Kuantum Papers Ltd</t>
  </si>
  <si>
    <t>KUANTUM</t>
  </si>
  <si>
    <t>Dhampur Sugar Mills Ltd</t>
  </si>
  <si>
    <t>DHAMPURSUG</t>
  </si>
  <si>
    <t>New Delhi Television Ltd</t>
  </si>
  <si>
    <t>NDTV</t>
  </si>
  <si>
    <t>Kitex Garments Ltd</t>
  </si>
  <si>
    <t>KITEX</t>
  </si>
  <si>
    <t>Allcargo Gati Ltd</t>
  </si>
  <si>
    <t>ACLGATI</t>
  </si>
  <si>
    <t>Windlas Biotech Ltd</t>
  </si>
  <si>
    <t>WINDLAS</t>
  </si>
  <si>
    <t>TV Today Network Limited</t>
  </si>
  <si>
    <t>TVTODAY</t>
  </si>
  <si>
    <t>Dynamic Cables Ltd</t>
  </si>
  <si>
    <t>DYCL</t>
  </si>
  <si>
    <t>Shiva Cement Ltd</t>
  </si>
  <si>
    <t>SHIVACEM</t>
  </si>
  <si>
    <t>Oriental Aromatics Ltd</t>
  </si>
  <si>
    <t>OAL</t>
  </si>
  <si>
    <t>Ksolves India Ltd</t>
  </si>
  <si>
    <t>KSOLVES</t>
  </si>
  <si>
    <t>Rane (Madras) Ltd</t>
  </si>
  <si>
    <t>RML</t>
  </si>
  <si>
    <t>Kirloskar Electric Company Ltd</t>
  </si>
  <si>
    <t>KECL</t>
  </si>
  <si>
    <t>Knowledge Marine &amp; Engineering Works Ltd</t>
  </si>
  <si>
    <t>KMEW</t>
  </si>
  <si>
    <t>Sterling Tools Ltd</t>
  </si>
  <si>
    <t>STERTOOLS</t>
  </si>
  <si>
    <t>Signpost India Ltd</t>
  </si>
  <si>
    <t>SIGNPOST</t>
  </si>
  <si>
    <t>Mafatlal Industries Ltd</t>
  </si>
  <si>
    <t>MAFATIND</t>
  </si>
  <si>
    <t>Platinum Industries Ltd</t>
  </si>
  <si>
    <t>PLATIND</t>
  </si>
  <si>
    <t>GIC Housing Finance Ltd</t>
  </si>
  <si>
    <t>GICHSGFIN</t>
  </si>
  <si>
    <t>R K Swamy Ltd</t>
  </si>
  <si>
    <t>RKSWAMY</t>
  </si>
  <si>
    <t>Eco Recycling Ltd</t>
  </si>
  <si>
    <t>ECORECO</t>
  </si>
  <si>
    <t>Mukka Proteins Ltd</t>
  </si>
  <si>
    <t>MUKKA</t>
  </si>
  <si>
    <t>Dwarikesh Sugar Industries Ltd</t>
  </si>
  <si>
    <t>DWARKESH</t>
  </si>
  <si>
    <t>Trident Techlabs Ltd</t>
  </si>
  <si>
    <t>TECHLABS</t>
  </si>
  <si>
    <t>Best Agrolife Ltd</t>
  </si>
  <si>
    <t>BESTAGRO</t>
  </si>
  <si>
    <t>Essar Shipping Ltd</t>
  </si>
  <si>
    <t>ESSARSHPNG</t>
  </si>
  <si>
    <t>Vinyas Innovative Technologies Ltd</t>
  </si>
  <si>
    <t>VINYAS</t>
  </si>
  <si>
    <t>India Motor Parts &amp; Accessories Ltd</t>
  </si>
  <si>
    <t>IMPAL</t>
  </si>
  <si>
    <t>Beekay Steel Industries Ltd</t>
  </si>
  <si>
    <t>BEEKAY</t>
  </si>
  <si>
    <t>Vardhman Holdings Ltd</t>
  </si>
  <si>
    <t>VHL</t>
  </si>
  <si>
    <t>BEML Land Assets Ltd</t>
  </si>
  <si>
    <t>BLAL</t>
  </si>
  <si>
    <t>Waaree Technologies Ltd</t>
  </si>
  <si>
    <t>WAAREE</t>
  </si>
  <si>
    <t>Asian Energy Services Ltd</t>
  </si>
  <si>
    <t>ASIANENE</t>
  </si>
  <si>
    <t>Max India Ltd</t>
  </si>
  <si>
    <t>MAXIND</t>
  </si>
  <si>
    <t>Sahana System Ltd</t>
  </si>
  <si>
    <t>SAHANA</t>
  </si>
  <si>
    <t>Shanti Educational Initiatives Ltd</t>
  </si>
  <si>
    <t>SEIL</t>
  </si>
  <si>
    <t>Hubtown Ltd</t>
  </si>
  <si>
    <t>HUBTOWN</t>
  </si>
  <si>
    <t>Monte Carlo Fashions Ltd</t>
  </si>
  <si>
    <t>MONTECARLO</t>
  </si>
  <si>
    <t>AVT Natural Products Ltd</t>
  </si>
  <si>
    <t>AVTNPL</t>
  </si>
  <si>
    <t>BMW Industries Ltd</t>
  </si>
  <si>
    <t>BMW</t>
  </si>
  <si>
    <t>KMC Speciality Hospitals (India) Ltd</t>
  </si>
  <si>
    <t>KMCSHIL</t>
  </si>
  <si>
    <t>GPT Healthcare Ltd</t>
  </si>
  <si>
    <t>GPTHEALTH</t>
  </si>
  <si>
    <t>Automobile Corp Of Goa Ltd</t>
  </si>
  <si>
    <t>ACGL</t>
  </si>
  <si>
    <t>Matrimony.Com Ltd</t>
  </si>
  <si>
    <t>MATRIMONY</t>
  </si>
  <si>
    <t>Himatsingka Seide Ltd</t>
  </si>
  <si>
    <t>HIMATSEIDE</t>
  </si>
  <si>
    <t>Satia Industries Ltd</t>
  </si>
  <si>
    <t>SATIA</t>
  </si>
  <si>
    <t>Dhunseri Ventures Ltd</t>
  </si>
  <si>
    <t>DVL</t>
  </si>
  <si>
    <t>Filatex Fashions Ltd</t>
  </si>
  <si>
    <t>FILATFASH</t>
  </si>
  <si>
    <t>Steelcast Ltd</t>
  </si>
  <si>
    <t>STEELCAS</t>
  </si>
  <si>
    <t>Allied Digital Services Ltd</t>
  </si>
  <si>
    <t>ADSL</t>
  </si>
  <si>
    <t>Allcargo Terminals Ltd</t>
  </si>
  <si>
    <t>ATL</t>
  </si>
  <si>
    <t>NACL Industries Ltd</t>
  </si>
  <si>
    <t>NACLIND</t>
  </si>
  <si>
    <t>Lincoln Pharmaceuticals Ltd</t>
  </si>
  <si>
    <t>LINCOLN</t>
  </si>
  <si>
    <t>Uttam Sugar Mills Ltd</t>
  </si>
  <si>
    <t>UTTAMSUGAR</t>
  </si>
  <si>
    <t>RIR Power Electronics Ltd</t>
  </si>
  <si>
    <t>RIR</t>
  </si>
  <si>
    <t>Meson Valves India Ltd</t>
  </si>
  <si>
    <t>MESON</t>
  </si>
  <si>
    <t>ULTRAMARINE &amp; PIGMENTS Ltd</t>
  </si>
  <si>
    <t>ULTRAMAR</t>
  </si>
  <si>
    <t>Mercury Ev-Tech Ltd</t>
  </si>
  <si>
    <t>MERCURYEV</t>
  </si>
  <si>
    <t>AMIC Forging Ltd</t>
  </si>
  <si>
    <t>AMIC</t>
  </si>
  <si>
    <t>Control Print Ltd</t>
  </si>
  <si>
    <t>CONTROLPR</t>
  </si>
  <si>
    <t>Avadh Sugar &amp; Energy Ltd</t>
  </si>
  <si>
    <t>AVADHSUGAR</t>
  </si>
  <si>
    <t>Ramco Systems Ltd</t>
  </si>
  <si>
    <t>RAMCOSYS</t>
  </si>
  <si>
    <t>Nelcast Ltd</t>
  </si>
  <si>
    <t>NELCAST</t>
  </si>
  <si>
    <t>Asian Star Co Ltd</t>
  </si>
  <si>
    <t>ASTAR</t>
  </si>
  <si>
    <t>Suyog Telematics Ltd</t>
  </si>
  <si>
    <t>SUYOG</t>
  </si>
  <si>
    <t>Hind Rectifiers Ltd</t>
  </si>
  <si>
    <t>HIRECT</t>
  </si>
  <si>
    <t>RACL Geartech Ltd</t>
  </si>
  <si>
    <t>RACLGEAR</t>
  </si>
  <si>
    <t>Syncom Formulations (India) Ltd</t>
  </si>
  <si>
    <t>SYNCOMF</t>
  </si>
  <si>
    <t>Kamdhenu Ventures Ltd</t>
  </si>
  <si>
    <t>KAMOPAINTS</t>
  </si>
  <si>
    <t>Snowman Logistics Ltd</t>
  </si>
  <si>
    <t>SNOWMAN</t>
  </si>
  <si>
    <t>Ice Make Refrigeration Ltd</t>
  </si>
  <si>
    <t>ICEMAKE</t>
  </si>
  <si>
    <t>Vilas Transcore Ltd</t>
  </si>
  <si>
    <t>VILAS</t>
  </si>
  <si>
    <t>Gulshan Polyols Ltd</t>
  </si>
  <si>
    <t>GULPOLY</t>
  </si>
  <si>
    <t>Pondy Oxides and Chemicals Ltd</t>
  </si>
  <si>
    <t>POCL</t>
  </si>
  <si>
    <t>Faze Three Ltd</t>
  </si>
  <si>
    <t>FAZE3Q</t>
  </si>
  <si>
    <t>Century Enka Ltd</t>
  </si>
  <si>
    <t>CENTENKA</t>
  </si>
  <si>
    <t>Saint-Gobain Sekurit India Ltd</t>
  </si>
  <si>
    <t>SAINTGOBAIN</t>
  </si>
  <si>
    <t>Aptech Ltd</t>
  </si>
  <si>
    <t>APTECHT</t>
  </si>
  <si>
    <t>Panorama Studios International Ltd</t>
  </si>
  <si>
    <t>PANORAMA</t>
  </si>
  <si>
    <t>Shalimar Paints Ltd</t>
  </si>
  <si>
    <t>SHALPAINTS</t>
  </si>
  <si>
    <t>NDR Auto Components Ltd</t>
  </si>
  <si>
    <t>NDRAUTO</t>
  </si>
  <si>
    <t>Kopran Ltd</t>
  </si>
  <si>
    <t>KOPRAN</t>
  </si>
  <si>
    <t>Enkei Wheels (India) Ltd</t>
  </si>
  <si>
    <t>ENKEIWHEL</t>
  </si>
  <si>
    <t>Bliss GVS Pharma Ltd</t>
  </si>
  <si>
    <t>BLISSGVS</t>
  </si>
  <si>
    <t>Entertainment Network (India) Ltd</t>
  </si>
  <si>
    <t>ENIL</t>
  </si>
  <si>
    <t>Radio</t>
  </si>
  <si>
    <t>Jay Bharat Maruti Ltd</t>
  </si>
  <si>
    <t>JAYBARMARU</t>
  </si>
  <si>
    <t>Eraaya Lifespaces Ltd</t>
  </si>
  <si>
    <t>ERAAYA</t>
  </si>
  <si>
    <t>Prakash Pipes Ltd</t>
  </si>
  <si>
    <t>PPL</t>
  </si>
  <si>
    <t>Sportking India Ltd</t>
  </si>
  <si>
    <t>SPORTKING</t>
  </si>
  <si>
    <t>Indo Rama Synthetics (India) Ltd</t>
  </si>
  <si>
    <t>INDORAMA</t>
  </si>
  <si>
    <t>Sika Interplant Systems Ltd</t>
  </si>
  <si>
    <t>SIKA</t>
  </si>
  <si>
    <t>Uniphos Enterprises Ltd</t>
  </si>
  <si>
    <t>UNIENTER</t>
  </si>
  <si>
    <t>Associated Alcohols &amp; Breweries Ltd</t>
  </si>
  <si>
    <t>ASALCBR</t>
  </si>
  <si>
    <t>Orient Paper and Industries Ltd</t>
  </si>
  <si>
    <t>ORIENTPPR</t>
  </si>
  <si>
    <t>Sandesh Ltd</t>
  </si>
  <si>
    <t>SANDESH</t>
  </si>
  <si>
    <t>Selan Exploration Technology Ltd</t>
  </si>
  <si>
    <t>SELAN</t>
  </si>
  <si>
    <t>Pudumjee Paper Products Ltd</t>
  </si>
  <si>
    <t>PDMJEPAPER</t>
  </si>
  <si>
    <t>Ganesh Benzoplast Ltd</t>
  </si>
  <si>
    <t>GANESHBE</t>
  </si>
  <si>
    <t>Crest Ventures Ltd</t>
  </si>
  <si>
    <t>CREST</t>
  </si>
  <si>
    <t>Remus Pharmaceuticals Ltd</t>
  </si>
  <si>
    <t>REMUS</t>
  </si>
  <si>
    <t>Zuari Industries Ltd</t>
  </si>
  <si>
    <t>ZUARIIND</t>
  </si>
  <si>
    <t>Beta Drugs Ltd</t>
  </si>
  <si>
    <t>BETA</t>
  </si>
  <si>
    <t>Aimtron Electronics Ltd</t>
  </si>
  <si>
    <t>AIMTRON</t>
  </si>
  <si>
    <t>Transindia Real Estate Ltd</t>
  </si>
  <si>
    <t>TREL</t>
  </si>
  <si>
    <t>Raj Rayon Industries Ltd</t>
  </si>
  <si>
    <t>RAJRILTD</t>
  </si>
  <si>
    <t>Alliance Integrated Metaliks Ltd</t>
  </si>
  <si>
    <t>AIML</t>
  </si>
  <si>
    <t>Solex Energy Ltd</t>
  </si>
  <si>
    <t>SOLEX</t>
  </si>
  <si>
    <t>Voith Paper Fabrics India Ltd</t>
  </si>
  <si>
    <t>VOITHPAPR</t>
  </si>
  <si>
    <t>Vimta Labs Ltd</t>
  </si>
  <si>
    <t>VIMTALABS</t>
  </si>
  <si>
    <t>IST Ltd</t>
  </si>
  <si>
    <t>ISTLTD</t>
  </si>
  <si>
    <t>SPEL Semiconductor Ltd</t>
  </si>
  <si>
    <t>SPELS</t>
  </si>
  <si>
    <t>Anuh Pharma Ltd</t>
  </si>
  <si>
    <t>ANUHPHR</t>
  </si>
  <si>
    <t>Coffee Day Enterprises Ltd</t>
  </si>
  <si>
    <t>COFFEEDAY</t>
  </si>
  <si>
    <t>State Trading Corporation of India Ltd</t>
  </si>
  <si>
    <t>STCINDIA</t>
  </si>
  <si>
    <t>Magadh Sugar &amp; Energy Ltd</t>
  </si>
  <si>
    <t>MAGADSUGAR</t>
  </si>
  <si>
    <t>Krishna Defence &amp; Allied Industries Ltd</t>
  </si>
  <si>
    <t>KRISHNADEF</t>
  </si>
  <si>
    <t>Khazanchi Jewellers Ltd</t>
  </si>
  <si>
    <t>KHAZANCHI</t>
  </si>
  <si>
    <t>Lancer Container Lines Ltd</t>
  </si>
  <si>
    <t>LANCER</t>
  </si>
  <si>
    <t>Ravindra Energy Ltd</t>
  </si>
  <si>
    <t>RELTD</t>
  </si>
  <si>
    <t>Benares Hotels Ltd</t>
  </si>
  <si>
    <t>BENARAS</t>
  </si>
  <si>
    <t>Chaman Lal Setia Exports Ltd</t>
  </si>
  <si>
    <t>CLSEL</t>
  </si>
  <si>
    <t>Credo Brands Marketing Ltd</t>
  </si>
  <si>
    <t>MUFTI</t>
  </si>
  <si>
    <t>Men's Clothing</t>
  </si>
  <si>
    <t>Manoj Vaibhav Gems N Jewellers Ltd</t>
  </si>
  <si>
    <t>MVGJL</t>
  </si>
  <si>
    <t>Infobeans Technologies Ltd</t>
  </si>
  <si>
    <t>INFOBEAN</t>
  </si>
  <si>
    <t>W S Industries (India) Ltd</t>
  </si>
  <si>
    <t>WSI</t>
  </si>
  <si>
    <t>Creative Newtech Ltd</t>
  </si>
  <si>
    <t>CREATIVE</t>
  </si>
  <si>
    <t>Nahar Spinning Mills Ltd</t>
  </si>
  <si>
    <t>NAHARSPING</t>
  </si>
  <si>
    <t>Veefin Solutions Ltd</t>
  </si>
  <si>
    <t>VEEFIN</t>
  </si>
  <si>
    <t>Hardwyn India Ltd</t>
  </si>
  <si>
    <t>HARDWYN</t>
  </si>
  <si>
    <t>Building Products - Glass</t>
  </si>
  <si>
    <t>Urja Global Ltd</t>
  </si>
  <si>
    <t>URJA</t>
  </si>
  <si>
    <t>VLS Finance Ltd</t>
  </si>
  <si>
    <t>VLSFINANCE</t>
  </si>
  <si>
    <t>NCL Industries Ltd</t>
  </si>
  <si>
    <t>NCLIND</t>
  </si>
  <si>
    <t>Onward Technologies Ltd</t>
  </si>
  <si>
    <t>ONWARDTEC</t>
  </si>
  <si>
    <t>Industrial and Prudential Investment Co Ltd</t>
  </si>
  <si>
    <t>INDPRUD</t>
  </si>
  <si>
    <t>Innovana Thinklabs Ltd</t>
  </si>
  <si>
    <t>INNOVANA</t>
  </si>
  <si>
    <t>Foods and Inns Ltd</t>
  </si>
  <si>
    <t>FOODSIN</t>
  </si>
  <si>
    <t>Valiant Organics Ltd</t>
  </si>
  <si>
    <t>VALIANTORG</t>
  </si>
  <si>
    <t>Sastasundar Ventures Ltd</t>
  </si>
  <si>
    <t>SASTASUNDR</t>
  </si>
  <si>
    <t>AGI Infra Ltd</t>
  </si>
  <si>
    <t>AGIIL</t>
  </si>
  <si>
    <t>Ester Industries Ltd</t>
  </si>
  <si>
    <t>ESTER</t>
  </si>
  <si>
    <t>Bajaj Healthcare Ltd</t>
  </si>
  <si>
    <t>BAJAJHCARE</t>
  </si>
  <si>
    <t>Heubach Colorants India Ltd</t>
  </si>
  <si>
    <t>HEUBACHIND</t>
  </si>
  <si>
    <t>MSP Steel &amp; Power Ltd</t>
  </si>
  <si>
    <t>MSPL</t>
  </si>
  <si>
    <t>Windsor Machines Ltd</t>
  </si>
  <si>
    <t>WINDMACHIN</t>
  </si>
  <si>
    <t>Zodiac Energy Ltd</t>
  </si>
  <si>
    <t>ZODIAC</t>
  </si>
  <si>
    <t>Dhanlaxmi Bank Ltd</t>
  </si>
  <si>
    <t>DHANBANK</t>
  </si>
  <si>
    <t>Australian Premium Solar (India) Ltd</t>
  </si>
  <si>
    <t>APS</t>
  </si>
  <si>
    <t>Photovoltaic Solar Systems &amp; Equipment</t>
  </si>
  <si>
    <t>CSL Finance Ltd</t>
  </si>
  <si>
    <t>CSLFINANCE</t>
  </si>
  <si>
    <t>Shivalik Rasayan Ltd</t>
  </si>
  <si>
    <t>SHIVALIK</t>
  </si>
  <si>
    <t>K&amp;R Rail Engineering Ltd</t>
  </si>
  <si>
    <t>KRRAIL</t>
  </si>
  <si>
    <t>Shree Ganesh Remedies Ltd</t>
  </si>
  <si>
    <t>SGRL</t>
  </si>
  <si>
    <t>Sar Auto Products Ltd</t>
  </si>
  <si>
    <t>SAPL</t>
  </si>
  <si>
    <t>Krystal Integrated Services Ltd</t>
  </si>
  <si>
    <t>KRYSTAL</t>
  </si>
  <si>
    <t>Sat Industries Ltd</t>
  </si>
  <si>
    <t>SATINDLTD</t>
  </si>
  <si>
    <t>Rhetan TMT Ltd</t>
  </si>
  <si>
    <t>RHETAN</t>
  </si>
  <si>
    <t>Tuticorin Alkali Chemicals and Fertilizers Ltd</t>
  </si>
  <si>
    <t>TUTIALKA</t>
  </si>
  <si>
    <t>Moneyboxx Finance Ltd</t>
  </si>
  <si>
    <t>MONEYBOXX</t>
  </si>
  <si>
    <t>Sutlej Textiles and Industries Ltd</t>
  </si>
  <si>
    <t>SUTLEJTEX</t>
  </si>
  <si>
    <t>Sree Rayalaseema Hi-Strength Hypo Ltd</t>
  </si>
  <si>
    <t>SRHHYPOLTD</t>
  </si>
  <si>
    <t>RSWM Ltd</t>
  </si>
  <si>
    <t>RSWM</t>
  </si>
  <si>
    <t>Dharmaj Crop Guard Ltd</t>
  </si>
  <si>
    <t>DHARMAJ</t>
  </si>
  <si>
    <t>Hexa Tradex Ltd</t>
  </si>
  <si>
    <t>HEXATRADEX</t>
  </si>
  <si>
    <t>SPML Infra Ltd</t>
  </si>
  <si>
    <t>SPMLINFRA</t>
  </si>
  <si>
    <t>Jaykay Enterprises Ltd</t>
  </si>
  <si>
    <t>JAYKAY</t>
  </si>
  <si>
    <t>Elin Electronics Ltd</t>
  </si>
  <si>
    <t>ELIN</t>
  </si>
  <si>
    <t>De Nora India Ltd</t>
  </si>
  <si>
    <t>DENORA</t>
  </si>
  <si>
    <t>Aurum Proptech Ltd</t>
  </si>
  <si>
    <t>AURUM</t>
  </si>
  <si>
    <t>Asian Granito India Ltd</t>
  </si>
  <si>
    <t>ASIANTILES</t>
  </si>
  <si>
    <t>AGS Transact Technologies Ltd</t>
  </si>
  <si>
    <t>AGSTRA</t>
  </si>
  <si>
    <t>Sical Logistics Ltd</t>
  </si>
  <si>
    <t>SICALLOG</t>
  </si>
  <si>
    <t>Cropster Agro Ltd</t>
  </si>
  <si>
    <t>CROPSTER</t>
  </si>
  <si>
    <t>Pakka Limited</t>
  </si>
  <si>
    <t>PAKKA</t>
  </si>
  <si>
    <t>Z F Steering Gear (India) Ltd</t>
  </si>
  <si>
    <t>ZFSTEERING</t>
  </si>
  <si>
    <t>Kriti Industries (India) Limited</t>
  </si>
  <si>
    <t>KRITI</t>
  </si>
  <si>
    <t>Bharat Parenterals Ltd</t>
  </si>
  <si>
    <t>BPLPHARMA</t>
  </si>
  <si>
    <t>Ganesh Green Bharat Ltd</t>
  </si>
  <si>
    <t>GGBL</t>
  </si>
  <si>
    <t>Mindteck (India) Ltd</t>
  </si>
  <si>
    <t>MINDTECK</t>
  </si>
  <si>
    <t>Gandhi Special Tubes Ltd</t>
  </si>
  <si>
    <t>GANDHITUBE</t>
  </si>
  <si>
    <t>Bodal Chemicals Ltd</t>
  </si>
  <si>
    <t>BODALCHEM</t>
  </si>
  <si>
    <t>Jagatjit Industries Ltd</t>
  </si>
  <si>
    <t>JAGAJITIND</t>
  </si>
  <si>
    <t>Aditya Birla Money Ltd</t>
  </si>
  <si>
    <t>BIRLAMONEY</t>
  </si>
  <si>
    <t>Sakuma Exports Ltd</t>
  </si>
  <si>
    <t>SAKUMA</t>
  </si>
  <si>
    <t>Tribhovandas Bhimji Zaveri Ltd</t>
  </si>
  <si>
    <t>TBZ</t>
  </si>
  <si>
    <t>Algoquant Fintech Ltd</t>
  </si>
  <si>
    <t>AQFINTECH</t>
  </si>
  <si>
    <t>Digispice Technologies Ltd</t>
  </si>
  <si>
    <t>DIGISPICE</t>
  </si>
  <si>
    <t>Tracxn Technologies Ltd</t>
  </si>
  <si>
    <t>TRACXN</t>
  </si>
  <si>
    <t>Royal Orchid Hotels Ltd</t>
  </si>
  <si>
    <t>ROHLTD</t>
  </si>
  <si>
    <t>Chemcon Speciality Chemicals Ltd</t>
  </si>
  <si>
    <t>CHEMCON</t>
  </si>
  <si>
    <t>JG Chemicals Ltd</t>
  </si>
  <si>
    <t>JGCHEM</t>
  </si>
  <si>
    <t>Saraswati Commercial (India) Ltd</t>
  </si>
  <si>
    <t>ZSARACOM</t>
  </si>
  <si>
    <t>TAAL Enterprises Ltd</t>
  </si>
  <si>
    <t>TAALENT</t>
  </si>
  <si>
    <t>Transpek Industry Ltd</t>
  </si>
  <si>
    <t>TRANSPEK</t>
  </si>
  <si>
    <t>Rajapalayam Mills Ltd</t>
  </si>
  <si>
    <t>RAJPALAYAM</t>
  </si>
  <si>
    <t>Chemfab Alkalis Ltd</t>
  </si>
  <si>
    <t>CHEMFAB</t>
  </si>
  <si>
    <t>Jagsonpal Pharmaceuticals Ltd</t>
  </si>
  <si>
    <t>JAGSNPHARM</t>
  </si>
  <si>
    <t>Vikas Lifecare Ltd</t>
  </si>
  <si>
    <t>VIKASLIFE</t>
  </si>
  <si>
    <t>Axtel Industries Ltd</t>
  </si>
  <si>
    <t>AXTEL</t>
  </si>
  <si>
    <t>Giriraj Civil Developers Ltd</t>
  </si>
  <si>
    <t>GIRIRAJ</t>
  </si>
  <si>
    <t>Global Surfaces Ltd</t>
  </si>
  <si>
    <t>GSLSU</t>
  </si>
  <si>
    <t>Visaka Industries Ltd</t>
  </si>
  <si>
    <t>VISAKAIND</t>
  </si>
  <si>
    <t>Ambika Cotton Mills Ltd</t>
  </si>
  <si>
    <t>AMBIKCO</t>
  </si>
  <si>
    <t>Kothari Petrochemicals Ltd</t>
  </si>
  <si>
    <t>KOTHARIPET</t>
  </si>
  <si>
    <t>Vasa Denticity Ltd</t>
  </si>
  <si>
    <t>DENTALKART</t>
  </si>
  <si>
    <t>Andhra Petrochemicals Ltd</t>
  </si>
  <si>
    <t>ANDHRAPET</t>
  </si>
  <si>
    <t>Drone Destination Ltd</t>
  </si>
  <si>
    <t>DRONE</t>
  </si>
  <si>
    <t>Silver Touch Technologies Ltd</t>
  </si>
  <si>
    <t>SILVERTUC</t>
  </si>
  <si>
    <t>Focus Lighting and Fixtures Ltd</t>
  </si>
  <si>
    <t>FOCUS</t>
  </si>
  <si>
    <t>Rushil Decor Ltd</t>
  </si>
  <si>
    <t>RUSHIL</t>
  </si>
  <si>
    <t>Sarveshwar Foods Ltd</t>
  </si>
  <si>
    <t>SARVESHWAR</t>
  </si>
  <si>
    <t>Zuari Agro Chemicals Ltd</t>
  </si>
  <si>
    <t>ZUARI</t>
  </si>
  <si>
    <t>Eldeco Housing and Industries Ltd</t>
  </si>
  <si>
    <t>ELDEHSG</t>
  </si>
  <si>
    <t>Investment Trust of India Ltd</t>
  </si>
  <si>
    <t>THEINVEST</t>
  </si>
  <si>
    <t>Kotyark Industries Ltd</t>
  </si>
  <si>
    <t>KOTYARK</t>
  </si>
  <si>
    <t>TGV SRAAC Ltd</t>
  </si>
  <si>
    <t>TGVSL</t>
  </si>
  <si>
    <t>Indo Amines Ltd</t>
  </si>
  <si>
    <t>INDOAMIN</t>
  </si>
  <si>
    <t>Deccan Cements Ltd</t>
  </si>
  <si>
    <t>DECCANCE</t>
  </si>
  <si>
    <t>Davangere Sugar Company Ltd</t>
  </si>
  <si>
    <t>DAVANGERE</t>
  </si>
  <si>
    <t>EKI Energy Services Ltd</t>
  </si>
  <si>
    <t>EKI</t>
  </si>
  <si>
    <t>Zee Media Corporation Ltd</t>
  </si>
  <si>
    <t>ZEEMEDIA</t>
  </si>
  <si>
    <t>Jay Jalaram Technologies Ltd</t>
  </si>
  <si>
    <t>KORE</t>
  </si>
  <si>
    <t>Jayant Agro-Organics Ltd</t>
  </si>
  <si>
    <t>JAYAGROGN</t>
  </si>
  <si>
    <t>Renaissance Global Ltd</t>
  </si>
  <si>
    <t>RGL</t>
  </si>
  <si>
    <t>3B Blackbio DX Ltd</t>
  </si>
  <si>
    <t>3BBLACKBIO</t>
  </si>
  <si>
    <t>Dhampur Bio Organics Ltd</t>
  </si>
  <si>
    <t>DBOL</t>
  </si>
  <si>
    <t>Permanent Magnets Ltd</t>
  </si>
  <si>
    <t>PERMAGN</t>
  </si>
  <si>
    <t>Ugar Sugar Works Ltd</t>
  </si>
  <si>
    <t>UGARSUGAR</t>
  </si>
  <si>
    <t>ADC India Communications Ltd</t>
  </si>
  <si>
    <t>ADCINDIA</t>
  </si>
  <si>
    <t>Integra Engineering India Ltd</t>
  </si>
  <si>
    <t>INTEGRAEN</t>
  </si>
  <si>
    <t>Hindustan Composites Ltd</t>
  </si>
  <si>
    <t>HINDCOMPOS</t>
  </si>
  <si>
    <t>Primo Chemicals Ltd</t>
  </si>
  <si>
    <t>PRIMO</t>
  </si>
  <si>
    <t>Emkay Taps and Cutting Tools Ltd</t>
  </si>
  <si>
    <t>EMKAYTOOLS</t>
  </si>
  <si>
    <t>Hp Adhesives Ltd</t>
  </si>
  <si>
    <t>HPAL</t>
  </si>
  <si>
    <t>Andhra Cements Ltd</t>
  </si>
  <si>
    <t>ACL</t>
  </si>
  <si>
    <t>Ceinsys Tech Ltd</t>
  </si>
  <si>
    <t>CEINSYSTECH</t>
  </si>
  <si>
    <t>VL E-Governance &amp; IT Solutions Ltd</t>
  </si>
  <si>
    <t>VLEGOV</t>
  </si>
  <si>
    <t>Gloster Ltd</t>
  </si>
  <si>
    <t>GLOSTERLTD</t>
  </si>
  <si>
    <t>Lotus Chocolate Company Ltd</t>
  </si>
  <si>
    <t>LOTUSCHO</t>
  </si>
  <si>
    <t>Oswal Greentech Ltd</t>
  </si>
  <si>
    <t>OSWALGREEN</t>
  </si>
  <si>
    <t>Repro India Ltd</t>
  </si>
  <si>
    <t>REPRO</t>
  </si>
  <si>
    <t>U. P. Hotels Ltd</t>
  </si>
  <si>
    <t>UPHOT</t>
  </si>
  <si>
    <t>NINtec Systems Ltd</t>
  </si>
  <si>
    <t>NINSYS</t>
  </si>
  <si>
    <t>Danlaw Technologies India Ltd</t>
  </si>
  <si>
    <t>DANLAW</t>
  </si>
  <si>
    <t>Munjal Auto Industries Ltd</t>
  </si>
  <si>
    <t>MUNJALAU</t>
  </si>
  <si>
    <t>Bajaj Steel Industries Ltd</t>
  </si>
  <si>
    <t>BAJAJST</t>
  </si>
  <si>
    <t>Jindal Poly Investment and Finance Company Ltd</t>
  </si>
  <si>
    <t>JPOLYINVST</t>
  </si>
  <si>
    <t>ABS Marine Services Ltd</t>
  </si>
  <si>
    <t>ABSMARINE</t>
  </si>
  <si>
    <t>Supreme Power Equipment Ltd</t>
  </si>
  <si>
    <t>SUPREMEPWR</t>
  </si>
  <si>
    <t>Heavy Electrical Equipment</t>
  </si>
  <si>
    <t>Linc Ltd</t>
  </si>
  <si>
    <t>LINC</t>
  </si>
  <si>
    <t>HDFC Nifty 50 ETF</t>
  </si>
  <si>
    <t>HDFCNIFTY</t>
  </si>
  <si>
    <t>Morganite Crucible (India) Ltd</t>
  </si>
  <si>
    <t>MORGANITE</t>
  </si>
  <si>
    <t>Radiant Cash Management Services Ltd</t>
  </si>
  <si>
    <t>RADIANTCMS</t>
  </si>
  <si>
    <t>Mallcom (India) Ltd</t>
  </si>
  <si>
    <t>MALLCOM</t>
  </si>
  <si>
    <t>Vintage Coffee and Beverages Ltd</t>
  </si>
  <si>
    <t>VINCOFE</t>
  </si>
  <si>
    <t>Tamilnadu Petroproducts Ltd</t>
  </si>
  <si>
    <t>TNPETRO</t>
  </si>
  <si>
    <t>Wealth First Portfolio Managers Ltd</t>
  </si>
  <si>
    <t>WEALTH</t>
  </si>
  <si>
    <t>Prime Securities Ltd</t>
  </si>
  <si>
    <t>PRIMESECU</t>
  </si>
  <si>
    <t>Jindal Photo Ltd</t>
  </si>
  <si>
    <t>JINDALPHOT</t>
  </si>
  <si>
    <t>Sarla Performance Fibers Ltd</t>
  </si>
  <si>
    <t>SARLAPOLY</t>
  </si>
  <si>
    <t>GRM Overseas Ltd</t>
  </si>
  <si>
    <t>GRMOVER</t>
  </si>
  <si>
    <t>Plastiblends India Ltd</t>
  </si>
  <si>
    <t>PLASTIBLEN</t>
  </si>
  <si>
    <t>GHCL Textiles Ltd</t>
  </si>
  <si>
    <t>GHCLTEXTIL</t>
  </si>
  <si>
    <t>Career Point Ltd</t>
  </si>
  <si>
    <t>CAREERP</t>
  </si>
  <si>
    <t>GFL Ltd</t>
  </si>
  <si>
    <t>GFLLIMITED</t>
  </si>
  <si>
    <t>Electrotherm (India) Ltd</t>
  </si>
  <si>
    <t>ELECTHERM</t>
  </si>
  <si>
    <t>S Chand and Company Ltd</t>
  </si>
  <si>
    <t>SCHAND</t>
  </si>
  <si>
    <t>N R Agarwal Industries Ltd</t>
  </si>
  <si>
    <t>NRAIL</t>
  </si>
  <si>
    <t>Shivalic Power Control Ltd</t>
  </si>
  <si>
    <t>SPCL</t>
  </si>
  <si>
    <t>Hampton Sky Realty Ltd</t>
  </si>
  <si>
    <t>HAMPTON</t>
  </si>
  <si>
    <t>Birla Cable Ltd</t>
  </si>
  <si>
    <t>BIRLACABLE</t>
  </si>
  <si>
    <t>Chembond Chemicals Ltd</t>
  </si>
  <si>
    <t>CHEMBOND</t>
  </si>
  <si>
    <t>Arrow Greentech Ltd</t>
  </si>
  <si>
    <t>ARROWGREEN</t>
  </si>
  <si>
    <t>Capital India Finance Ltd</t>
  </si>
  <si>
    <t>CIFL</t>
  </si>
  <si>
    <t>Kisan Mouldings Ltd</t>
  </si>
  <si>
    <t>KISAN</t>
  </si>
  <si>
    <t>Panacea Biotec Ltd</t>
  </si>
  <si>
    <t>PANACEABIO</t>
  </si>
  <si>
    <t>Onmobile Global Ltd</t>
  </si>
  <si>
    <t>ONMOBILE</t>
  </si>
  <si>
    <t>Ratnaveer Precision Engineering Ltd</t>
  </si>
  <si>
    <t>RATNAVEER</t>
  </si>
  <si>
    <t>Virtuoso Optoelectronics Ltd</t>
  </si>
  <si>
    <t>VOEPL</t>
  </si>
  <si>
    <t>Ashima Ltd</t>
  </si>
  <si>
    <t>ASHIMASYN</t>
  </si>
  <si>
    <t>IND Swift Laboratories Ltd</t>
  </si>
  <si>
    <t>INDSWFTLAB</t>
  </si>
  <si>
    <t>Speciality Restaurants Ltd</t>
  </si>
  <si>
    <t>SPECIALITY</t>
  </si>
  <si>
    <t>Petro Carbon and Chemicals Ltd</t>
  </si>
  <si>
    <t>PCCL</t>
  </si>
  <si>
    <t>Metals - Coke</t>
  </si>
  <si>
    <t>SBC Exports Ltd</t>
  </si>
  <si>
    <t>SBC</t>
  </si>
  <si>
    <t>Mkventures Capital Ltd</t>
  </si>
  <si>
    <t>MKVENTURES</t>
  </si>
  <si>
    <t>Race Eco Chain Ltd</t>
  </si>
  <si>
    <t>RACE</t>
  </si>
  <si>
    <t>Emami Paper Mills Ltd</t>
  </si>
  <si>
    <t>EMAMIPAP</t>
  </si>
  <si>
    <t>Kaya Ltd</t>
  </si>
  <si>
    <t>KAYA</t>
  </si>
  <si>
    <t>Veljan Denison Ltd</t>
  </si>
  <si>
    <t>VELJAN</t>
  </si>
  <si>
    <t>MBL Infrastructure Ltd</t>
  </si>
  <si>
    <t>MBLINFRA</t>
  </si>
  <si>
    <t>The Ruby Mills Ltd</t>
  </si>
  <si>
    <t>RUBYMILLS</t>
  </si>
  <si>
    <t>Kernex Microsystems (India) Ltd</t>
  </si>
  <si>
    <t>KERNEX</t>
  </si>
  <si>
    <t>Cheviot Co Ltd</t>
  </si>
  <si>
    <t>CHEVIOT</t>
  </si>
  <si>
    <t>Shreyas Shipping and Logistics Ltd</t>
  </si>
  <si>
    <t>SHREYAS</t>
  </si>
  <si>
    <t>Newtime Infrastructure Ltd</t>
  </si>
  <si>
    <t>NEWINFRA</t>
  </si>
  <si>
    <t>Marsons Ltd</t>
  </si>
  <si>
    <t>MARSONS</t>
  </si>
  <si>
    <t>Simplex Infrastructures Ltd</t>
  </si>
  <si>
    <t>SIMPLEXINF</t>
  </si>
  <si>
    <t>Dhunseri Investments Ltd</t>
  </si>
  <si>
    <t>DHUNINV</t>
  </si>
  <si>
    <t>Wim Plast Ltd</t>
  </si>
  <si>
    <t>WIMPLAST</t>
  </si>
  <si>
    <t>Viceroy Hotels Ltd</t>
  </si>
  <si>
    <t>VHLTD</t>
  </si>
  <si>
    <t>Forbes &amp; Company Ltd</t>
  </si>
  <si>
    <t>FORBESCO</t>
  </si>
  <si>
    <t>GeeCee Ventures Ltd</t>
  </si>
  <si>
    <t>GEECEE</t>
  </si>
  <si>
    <t>Lokesh Machines Ltd</t>
  </si>
  <si>
    <t>LOKESHMACH</t>
  </si>
  <si>
    <t>Suraj Products Ltd</t>
  </si>
  <si>
    <t>SURAJ</t>
  </si>
  <si>
    <t>Mold-Tek Technologies Ltd</t>
  </si>
  <si>
    <t>MOLDTECH</t>
  </si>
  <si>
    <t>Shri Jagdamba Polymers Ltd</t>
  </si>
  <si>
    <t>SHRJAGP</t>
  </si>
  <si>
    <t>Finkurve Financial Services Ltd</t>
  </si>
  <si>
    <t>FINKURVE</t>
  </si>
  <si>
    <t>TPL Plastech Ltd</t>
  </si>
  <si>
    <t>TPLPLASTEH</t>
  </si>
  <si>
    <t>Shree Tirupati Balajee FIBC Ltd</t>
  </si>
  <si>
    <t>TIRUPATI</t>
  </si>
  <si>
    <t>PREVEST DENPRO LTD</t>
  </si>
  <si>
    <t>PREVEST</t>
  </si>
  <si>
    <t>Rane Brake Linings Ltd</t>
  </si>
  <si>
    <t>RBL</t>
  </si>
  <si>
    <t>Vraj Iron and Steel Ltd</t>
  </si>
  <si>
    <t>VRAJ</t>
  </si>
  <si>
    <t>STEL Holdings Ltd</t>
  </si>
  <si>
    <t>STEL</t>
  </si>
  <si>
    <t>MMP Industries Ltd</t>
  </si>
  <si>
    <t>MMP</t>
  </si>
  <si>
    <t>DMCC Speciality Chemicals Ltd</t>
  </si>
  <si>
    <t>DMCC</t>
  </si>
  <si>
    <t>Megatherm Induction Ltd</t>
  </si>
  <si>
    <t>MEGATHERM</t>
  </si>
  <si>
    <t>Ritco Logistics Ltd</t>
  </si>
  <si>
    <t>RITCO</t>
  </si>
  <si>
    <t>Menon Bearings Ltd</t>
  </si>
  <si>
    <t>MENONBE</t>
  </si>
  <si>
    <t>Modern Insulators Ltd</t>
  </si>
  <si>
    <t>MODINSU</t>
  </si>
  <si>
    <t>Artemis Electricals and Projects Ltd</t>
  </si>
  <si>
    <t>AEPL</t>
  </si>
  <si>
    <t>ATMASTCO Ltd</t>
  </si>
  <si>
    <t>ATMASTCO</t>
  </si>
  <si>
    <t>20 Microns Ltd</t>
  </si>
  <si>
    <t>20MICRONS</t>
  </si>
  <si>
    <t>KSE Ltd</t>
  </si>
  <si>
    <t>KSE</t>
  </si>
  <si>
    <t>Khaitan Chemicals and Fertilizers Ltd</t>
  </si>
  <si>
    <t>KHAICHEM</t>
  </si>
  <si>
    <t>Vinyl Chemicals (India) Ltd</t>
  </si>
  <si>
    <t>VINYLINDIA</t>
  </si>
  <si>
    <t>Shree Pushkar Chemicals &amp; Fertilisers Ltd</t>
  </si>
  <si>
    <t>SHREEPUSHK</t>
  </si>
  <si>
    <t>Tantia Constructions Ltd</t>
  </si>
  <si>
    <t>TCLCONS</t>
  </si>
  <si>
    <t>Maan Aluminium Ltd</t>
  </si>
  <si>
    <t>MAANALU</t>
  </si>
  <si>
    <t>Spencer's Retail Ltd</t>
  </si>
  <si>
    <t>SPENCERS</t>
  </si>
  <si>
    <t>Sri Adhikari Brothers Television Network Ltd</t>
  </si>
  <si>
    <t>SABTNL</t>
  </si>
  <si>
    <t>Haldyn Glass Ltd</t>
  </si>
  <si>
    <t>HALDYNGL</t>
  </si>
  <si>
    <t>High Energy Batteries (India) Ltd</t>
  </si>
  <si>
    <t>HIGHENE</t>
  </si>
  <si>
    <t>Bhageria Industries Ltd</t>
  </si>
  <si>
    <t>BHAGERIA</t>
  </si>
  <si>
    <t>Sunshield Chemicals Ltd</t>
  </si>
  <si>
    <t>SUNSHIEL</t>
  </si>
  <si>
    <t>National Peroxide Ltd</t>
  </si>
  <si>
    <t>NPL</t>
  </si>
  <si>
    <t>GEM Enviro Management Ltd</t>
  </si>
  <si>
    <t>GEMENVIRO</t>
  </si>
  <si>
    <t>Nitta Gelatin India Ltd</t>
  </si>
  <si>
    <t>NITTAGELA</t>
  </si>
  <si>
    <t>Albert David Ltd</t>
  </si>
  <si>
    <t>ALBERTDAVD</t>
  </si>
  <si>
    <t>Rudra Ecovation Ltd</t>
  </si>
  <si>
    <t>RUDRAECO</t>
  </si>
  <si>
    <t>Sakar Healthcare Ltd</t>
  </si>
  <si>
    <t>SAKAR</t>
  </si>
  <si>
    <t>Arihant Capital Markets Ltd</t>
  </si>
  <si>
    <t>ARIHANTCAP</t>
  </si>
  <si>
    <t>Liberty Shoes Ltd</t>
  </si>
  <si>
    <t>LIBERTSHOE</t>
  </si>
  <si>
    <t>Hindustan Media Ventures Ltd</t>
  </si>
  <si>
    <t>HMVL</t>
  </si>
  <si>
    <t>Izmo Ltd</t>
  </si>
  <si>
    <t>IZMO</t>
  </si>
  <si>
    <t>Balaji Telefilms Ltd</t>
  </si>
  <si>
    <t>BALAJITELE</t>
  </si>
  <si>
    <t>Radhika Jeweltech Ltd</t>
  </si>
  <si>
    <t>RADHIKAJWE</t>
  </si>
  <si>
    <t>Wise Travel India Ltd</t>
  </si>
  <si>
    <t>WTICAB</t>
  </si>
  <si>
    <t>Nagarjuna Fertilizers and Chemicals Ltd</t>
  </si>
  <si>
    <t>NAGAFERT</t>
  </si>
  <si>
    <t>Apex Frozen Foods Ltd</t>
  </si>
  <si>
    <t>APEX</t>
  </si>
  <si>
    <t>BPL Ltd</t>
  </si>
  <si>
    <t>BPL</t>
  </si>
  <si>
    <t>Nandan Denim Ltd</t>
  </si>
  <si>
    <t>NDL</t>
  </si>
  <si>
    <t>SAR Televenture Ltd</t>
  </si>
  <si>
    <t>SARTELE</t>
  </si>
  <si>
    <t>Nahar Poly Films Ltd</t>
  </si>
  <si>
    <t>NAHARPOLY</t>
  </si>
  <si>
    <t>Shankar Lal Rampal Dye-Chem Ltd</t>
  </si>
  <si>
    <t>SRD</t>
  </si>
  <si>
    <t>Bedmutha Industries Ltd</t>
  </si>
  <si>
    <t>BEDMUTHA</t>
  </si>
  <si>
    <t>Sayaji Hotels Ltd</t>
  </si>
  <si>
    <t>SAYAJIHOTL</t>
  </si>
  <si>
    <t>D P Wires Ltd</t>
  </si>
  <si>
    <t>DPWIRES</t>
  </si>
  <si>
    <t>Goa Carbon Ltd</t>
  </si>
  <si>
    <t>GOACARBON</t>
  </si>
  <si>
    <t>Naperol Investments Ltd</t>
  </si>
  <si>
    <t>NAPEROL</t>
  </si>
  <si>
    <t>A K Capital Services Ltd</t>
  </si>
  <si>
    <t>AKCAPIT</t>
  </si>
  <si>
    <t>Nicco Parks &amp; Resorts Ltd</t>
  </si>
  <si>
    <t>NICCOPAR</t>
  </si>
  <si>
    <t>PNGS Gargi Fashion Jewellery Ltd</t>
  </si>
  <si>
    <t>GARGI</t>
  </si>
  <si>
    <t>Sreeleathers Ltd</t>
  </si>
  <si>
    <t>SREEL</t>
  </si>
  <si>
    <t>Sukhjit Starch and Chemicals Ltd</t>
  </si>
  <si>
    <t>SUKHJITS</t>
  </si>
  <si>
    <t>S J Logistics (India) Ltd</t>
  </si>
  <si>
    <t>SJLOGISTIC</t>
  </si>
  <si>
    <t>Laxmi Goldorna House Ltd</t>
  </si>
  <si>
    <t>LGHL</t>
  </si>
  <si>
    <t>Empire Industries Ltd</t>
  </si>
  <si>
    <t>EMPIND</t>
  </si>
  <si>
    <t>LIC MF S&amp;P BSE Sensex ETF</t>
  </si>
  <si>
    <t>LICNETFSEN</t>
  </si>
  <si>
    <t>Remsons Industries Ltd</t>
  </si>
  <si>
    <t>REMSONSIND</t>
  </si>
  <si>
    <t>Black Rose Industries Ltd</t>
  </si>
  <si>
    <t>BLACKROSE</t>
  </si>
  <si>
    <t>FCS Software Solutions Ltd</t>
  </si>
  <si>
    <t>FCSSOFT</t>
  </si>
  <si>
    <t>Uravi T &amp; Wedge Lamps Ltd</t>
  </si>
  <si>
    <t>URAVI</t>
  </si>
  <si>
    <t>Vikas Ecotech Ltd</t>
  </si>
  <si>
    <t>VIKASECO</t>
  </si>
  <si>
    <t>Hindustan Motors Ltd</t>
  </si>
  <si>
    <t>HINDMOTORS</t>
  </si>
  <si>
    <t>Concord Control Systems Ltd</t>
  </si>
  <si>
    <t>CNCRD</t>
  </si>
  <si>
    <t>Arfin India Ltd</t>
  </si>
  <si>
    <t>ARFIN</t>
  </si>
  <si>
    <t>AVG Logistics Ltd</t>
  </si>
  <si>
    <t>AVG</t>
  </si>
  <si>
    <t>Bright Outdoor Media Ltd</t>
  </si>
  <si>
    <t>BRIGHT</t>
  </si>
  <si>
    <t>TVS Electronics Ltd</t>
  </si>
  <si>
    <t>TVSELECT</t>
  </si>
  <si>
    <t>Brand Concepts Ltd</t>
  </si>
  <si>
    <t>BCONCEPTS</t>
  </si>
  <si>
    <t>RMC Switchgears Ltd</t>
  </si>
  <si>
    <t>RMC</t>
  </si>
  <si>
    <t>RPP Infra Projects Ltd</t>
  </si>
  <si>
    <t>RPPINFRA</t>
  </si>
  <si>
    <t>Remedium Lifecare Ltd</t>
  </si>
  <si>
    <t>REMLIFE</t>
  </si>
  <si>
    <t>Pyramid Technoplast Ltd</t>
  </si>
  <si>
    <t>PYRAMID</t>
  </si>
  <si>
    <t>Khadim India Ltd</t>
  </si>
  <si>
    <t>KHADIM</t>
  </si>
  <si>
    <t>Indag Rubber Ltd</t>
  </si>
  <si>
    <t>INDAG</t>
  </si>
  <si>
    <t>Nectar Lifesciences Ltd</t>
  </si>
  <si>
    <t>NECLIFE</t>
  </si>
  <si>
    <t>KN Agri Resources Ltd</t>
  </si>
  <si>
    <t>KNAGRI</t>
  </si>
  <si>
    <t>Donear Industries Ltd</t>
  </si>
  <si>
    <t>DONEAR</t>
  </si>
  <si>
    <t>3i Infotech Ltd</t>
  </si>
  <si>
    <t>3IINFOLTD</t>
  </si>
  <si>
    <t>SKM Egg Products Export India Ltd</t>
  </si>
  <si>
    <t>SKMEGGPROD</t>
  </si>
  <si>
    <t>UTI Gold Exchange Traded Fund</t>
  </si>
  <si>
    <t>GOLDSHARE</t>
  </si>
  <si>
    <t>Advani Hotels and Resorts (India) Ltd</t>
  </si>
  <si>
    <t>ADVANIHOTR</t>
  </si>
  <si>
    <t>Niyogin Fintech Ltd</t>
  </si>
  <si>
    <t>NIYOGIN</t>
  </si>
  <si>
    <t>Pashupati Cotspin Ltd</t>
  </si>
  <si>
    <t>PASHUPATI</t>
  </si>
  <si>
    <t>Vipul Ltd</t>
  </si>
  <si>
    <t>VIPULLTD</t>
  </si>
  <si>
    <t>Valiant Laboratories Ltd</t>
  </si>
  <si>
    <t>VALIANTLAB</t>
  </si>
  <si>
    <t>Mirza International Ltd</t>
  </si>
  <si>
    <t>MIRZAINT</t>
  </si>
  <si>
    <t>Genus Paper &amp; Boards Ltd</t>
  </si>
  <si>
    <t>GENUSPAPER</t>
  </si>
  <si>
    <t>Manaksia Ltd</t>
  </si>
  <si>
    <t>MANAKSIA</t>
  </si>
  <si>
    <t>Consolidated Finvest &amp; Holdings Ltd</t>
  </si>
  <si>
    <t>CONSOFINVT</t>
  </si>
  <si>
    <t>Macfos Ltd</t>
  </si>
  <si>
    <t>ROBU</t>
  </si>
  <si>
    <t>Music Broadcast Ltd</t>
  </si>
  <si>
    <t>RADIOCITY</t>
  </si>
  <si>
    <t>Stovec Industries Ltd</t>
  </si>
  <si>
    <t>STOVACQ</t>
  </si>
  <si>
    <t>Munjal Showa Ltd</t>
  </si>
  <si>
    <t>MUNJALSHOW</t>
  </si>
  <si>
    <t>Supershakti Metaliks Ltd</t>
  </si>
  <si>
    <t>SUPERSHAKT</t>
  </si>
  <si>
    <t>Bartronics India Ltd</t>
  </si>
  <si>
    <t>ASMS</t>
  </si>
  <si>
    <t>PVP Ventures Ltd</t>
  </si>
  <si>
    <t>PVP</t>
  </si>
  <si>
    <t>Nikhil Adhesives Ltd</t>
  </si>
  <si>
    <t>NIKHILAD</t>
  </si>
  <si>
    <t>Cybertech Systems and Software Ltd</t>
  </si>
  <si>
    <t>CYBERTECH</t>
  </si>
  <si>
    <t>Wanbury Ltd</t>
  </si>
  <si>
    <t>WANBURY</t>
  </si>
  <si>
    <t>Aarti Surfactants Ltd</t>
  </si>
  <si>
    <t>AARTISURF</t>
  </si>
  <si>
    <t>Sealmatic India Ltd</t>
  </si>
  <si>
    <t>SEALMATIC</t>
  </si>
  <si>
    <t>Orient Ceratech Ltd</t>
  </si>
  <si>
    <t>ORIENTCER</t>
  </si>
  <si>
    <t>Artson Engineering Ltd</t>
  </si>
  <si>
    <t>ARTSONEN</t>
  </si>
  <si>
    <t>Nupur Recyclers Ltd</t>
  </si>
  <si>
    <t>NRL</t>
  </si>
  <si>
    <t>Sheetal Cool Products Ltd</t>
  </si>
  <si>
    <t>SCPL</t>
  </si>
  <si>
    <t>Indo Borax and Chemicals Ltd</t>
  </si>
  <si>
    <t>INDOBORAX</t>
  </si>
  <si>
    <t>Accent Microcell Ltd</t>
  </si>
  <si>
    <t>ACCENTMIC</t>
  </si>
  <si>
    <t>Alankit Ltd</t>
  </si>
  <si>
    <t>ALANKIT</t>
  </si>
  <si>
    <t>Sil Investments Ltd</t>
  </si>
  <si>
    <t>SILINV</t>
  </si>
  <si>
    <t>Hazoor Multi Projects Ltd</t>
  </si>
  <si>
    <t>HAZOOR</t>
  </si>
  <si>
    <t>Frontier Springs Ltd</t>
  </si>
  <si>
    <t>FRONTSP</t>
  </si>
  <si>
    <t>Affordable Robotic &amp; Automation Ltd</t>
  </si>
  <si>
    <t>AFFORDABLE</t>
  </si>
  <si>
    <t>Phantom Digital Effects Ltd</t>
  </si>
  <si>
    <t>PHANTOMFX</t>
  </si>
  <si>
    <t>Mazda Ltd</t>
  </si>
  <si>
    <t>MAZDA</t>
  </si>
  <si>
    <t>Tara Chand Infralogistic Solutions Ltd</t>
  </si>
  <si>
    <t>TARACHAND</t>
  </si>
  <si>
    <t>Nile Ltd</t>
  </si>
  <si>
    <t>NILE</t>
  </si>
  <si>
    <t>Kore Digital Ltd</t>
  </si>
  <si>
    <t>R &amp; B Denims Ltd</t>
  </si>
  <si>
    <t>RNBDENIMS</t>
  </si>
  <si>
    <t>Balaxi Pharmaceuticals Ltd</t>
  </si>
  <si>
    <t>BALAXI</t>
  </si>
  <si>
    <t>HT Media Ltd</t>
  </si>
  <si>
    <t>HTMEDIA</t>
  </si>
  <si>
    <t>Mac Charles (India) Ltd</t>
  </si>
  <si>
    <t>MCCHRLS-B</t>
  </si>
  <si>
    <t>Vishnusurya Projects and Infra Ltd</t>
  </si>
  <si>
    <t>VISHNUINFR</t>
  </si>
  <si>
    <t>Aym Syntex Ltd</t>
  </si>
  <si>
    <t>AYMSYNTEX</t>
  </si>
  <si>
    <t>Oricon Enterprises Ltd</t>
  </si>
  <si>
    <t>ORICONENT</t>
  </si>
  <si>
    <t>Nova Agritech Ltd</t>
  </si>
  <si>
    <t>NOVAAGRI</t>
  </si>
  <si>
    <t>Vinsys IT Services India Ltd</t>
  </si>
  <si>
    <t>VINSYS</t>
  </si>
  <si>
    <t>Medicamen Biotech Ltd</t>
  </si>
  <si>
    <t>MEDICAMEQ</t>
  </si>
  <si>
    <t>UTI Nifty Next 50 Exchange Traded Fund</t>
  </si>
  <si>
    <t>UTINEXT50</t>
  </si>
  <si>
    <t>Cellecor Gadgets Ltd</t>
  </si>
  <si>
    <t>CELLECOR</t>
  </si>
  <si>
    <t>R S Software (India) Ltd</t>
  </si>
  <si>
    <t>RSSOFTWARE</t>
  </si>
  <si>
    <t>Kriti Nutrients Ltd</t>
  </si>
  <si>
    <t>KRITINUT</t>
  </si>
  <si>
    <t>Harita Seating Systems Ltd</t>
  </si>
  <si>
    <t>HARITASEAT</t>
  </si>
  <si>
    <t>TAC Infosec Ltd</t>
  </si>
  <si>
    <t>TAC</t>
  </si>
  <si>
    <t>Precot Ltd</t>
  </si>
  <si>
    <t>PRECOT</t>
  </si>
  <si>
    <t>Oswal Agro Mills Ltd</t>
  </si>
  <si>
    <t>OSWALAGRO</t>
  </si>
  <si>
    <t>Super Sales India Ltd</t>
  </si>
  <si>
    <t>SUPER</t>
  </si>
  <si>
    <t>Gretex Corporate Services Ltd</t>
  </si>
  <si>
    <t>GCSL</t>
  </si>
  <si>
    <t>Taylormade Renewables Ltd</t>
  </si>
  <si>
    <t>TRL</t>
  </si>
  <si>
    <t>Bhartiya International Ltd</t>
  </si>
  <si>
    <t>BIL</t>
  </si>
  <si>
    <t>Shriram Asset Management Co Ltd</t>
  </si>
  <si>
    <t>SRAMSET</t>
  </si>
  <si>
    <t>PTL Enterprises Ltd</t>
  </si>
  <si>
    <t>PTL</t>
  </si>
  <si>
    <t>RBM Infracon Ltd</t>
  </si>
  <si>
    <t>RBMINFRA</t>
  </si>
  <si>
    <t>Uni-Abex Alloy Products Ltd</t>
  </si>
  <si>
    <t>UNIABEXAL</t>
  </si>
  <si>
    <t>Diamines and Chemicals Ltd</t>
  </si>
  <si>
    <t>DIAMINESQ</t>
  </si>
  <si>
    <t>KCP Sugar and Industries Corp Ltd</t>
  </si>
  <si>
    <t>KCPSUGIND</t>
  </si>
  <si>
    <t>Deep Energy Resources Ltd</t>
  </si>
  <si>
    <t>DEEPENR</t>
  </si>
  <si>
    <t>Nahar Industrial Enterprises Ltd</t>
  </si>
  <si>
    <t>NAHARINDUS</t>
  </si>
  <si>
    <t>Fermenta Biotech Ltd</t>
  </si>
  <si>
    <t>FERMENTA</t>
  </si>
  <si>
    <t>StarlinePS Enterprises Ltd</t>
  </si>
  <si>
    <t>STARLENT</t>
  </si>
  <si>
    <t>Pratham EPC Projects Ltd</t>
  </si>
  <si>
    <t>PRATHAM</t>
  </si>
  <si>
    <t>Orient Bell Ltd</t>
  </si>
  <si>
    <t>ORIENTBELL</t>
  </si>
  <si>
    <t>Frog Cellsat Ltd</t>
  </si>
  <si>
    <t>FROG</t>
  </si>
  <si>
    <t>Swadeshi Polytex Ltd</t>
  </si>
  <si>
    <t>SWADPOL</t>
  </si>
  <si>
    <t>Anjani Portland Cement Ltd</t>
  </si>
  <si>
    <t>APCL</t>
  </si>
  <si>
    <t>HCL Infosystems Ltd</t>
  </si>
  <si>
    <t>HCL-INSYS</t>
  </si>
  <si>
    <t>TBI Corn Ltd</t>
  </si>
  <si>
    <t>TBI</t>
  </si>
  <si>
    <t>Banswara Syntex Ltd</t>
  </si>
  <si>
    <t>BANSWRAS</t>
  </si>
  <si>
    <t>Vikram Thermo (India) Ltd</t>
  </si>
  <si>
    <t>VIKRAMTH</t>
  </si>
  <si>
    <t>Kronox Lab Sciences Ltd</t>
  </si>
  <si>
    <t>KRONOX</t>
  </si>
  <si>
    <t>Sinclairs Hotels Ltd</t>
  </si>
  <si>
    <t>SINCLAIR</t>
  </si>
  <si>
    <t>Pavna Industries Ltd</t>
  </si>
  <si>
    <t>PAVNAIND</t>
  </si>
  <si>
    <t>Nila Infrastructures Ltd</t>
  </si>
  <si>
    <t>NILAINFRA</t>
  </si>
  <si>
    <t>Dynamic Services &amp; Security Ltd</t>
  </si>
  <si>
    <t>DYNAMIC</t>
  </si>
  <si>
    <t>Swaraj Suiting Ltd</t>
  </si>
  <si>
    <t>SWARAJ</t>
  </si>
  <si>
    <t>Kanoria Chemicals and Industries Ltd</t>
  </si>
  <si>
    <t>KANORICHEM</t>
  </si>
  <si>
    <t>Inspirisys Solutions Ltd</t>
  </si>
  <si>
    <t>INSPIRISYS</t>
  </si>
  <si>
    <t>Bharat Seats Ltd</t>
  </si>
  <si>
    <t>BHARATSE</t>
  </si>
  <si>
    <t>NBI Industrial Finance Company Ltd</t>
  </si>
  <si>
    <t>NBIFIN</t>
  </si>
  <si>
    <t>Axita Cotton Ltd</t>
  </si>
  <si>
    <t>AXITA</t>
  </si>
  <si>
    <t>TRF Ltd</t>
  </si>
  <si>
    <t>TRF</t>
  </si>
  <si>
    <t>Gourmet Gateway India Ltd</t>
  </si>
  <si>
    <t>GOURMET</t>
  </si>
  <si>
    <t>Dai Ichi Karkaria Ltd</t>
  </si>
  <si>
    <t>DAICHI</t>
  </si>
  <si>
    <t>Trucap Finance Ltd</t>
  </si>
  <si>
    <t>TRU</t>
  </si>
  <si>
    <t>Ambalal Sarabhai Enterprises Ltd</t>
  </si>
  <si>
    <t>AMBALALSA</t>
  </si>
  <si>
    <t>Shree Karni Fabcom Ltd</t>
  </si>
  <si>
    <t>SHREEKARNI</t>
  </si>
  <si>
    <t>Kritika Wires Ltd</t>
  </si>
  <si>
    <t>KRITIKA</t>
  </si>
  <si>
    <t>Parsvnath Developers Ltd</t>
  </si>
  <si>
    <t>PARSVNATH</t>
  </si>
  <si>
    <t>Kamat Hotels (India) Ltd</t>
  </si>
  <si>
    <t>KAMATHOTEL</t>
  </si>
  <si>
    <t>Xtglobal Infotech Ltd</t>
  </si>
  <si>
    <t>XTGLOBAL</t>
  </si>
  <si>
    <t>Kilitch Drugs (India) Ltd</t>
  </si>
  <si>
    <t>KILITCH</t>
  </si>
  <si>
    <t>Teerth Gopicon Ltd</t>
  </si>
  <si>
    <t>TGL</t>
  </si>
  <si>
    <t>Bharat Agri Fert &amp; Realty Ltd</t>
  </si>
  <si>
    <t>BHARATAGRI</t>
  </si>
  <si>
    <t>Singer India Ltd</t>
  </si>
  <si>
    <t>SINGER</t>
  </si>
  <si>
    <t>Sadbhav Engineering Ltd</t>
  </si>
  <si>
    <t>SADBHAV</t>
  </si>
  <si>
    <t>Annapurna Swadisht Ltd</t>
  </si>
  <si>
    <t>ANNAPURNA</t>
  </si>
  <si>
    <t>Vardhman Acrylics Ltd</t>
  </si>
  <si>
    <t>VARDHACRLC</t>
  </si>
  <si>
    <t>RBZ Jewellers Ltd</t>
  </si>
  <si>
    <t>RBZJEWEL</t>
  </si>
  <si>
    <t>Jewelry &amp; Watch Retailers</t>
  </si>
  <si>
    <t>Galaxy Bearings Ltd</t>
  </si>
  <si>
    <t>GALXBRG</t>
  </si>
  <si>
    <t>Refractory Shapes Ltd</t>
  </si>
  <si>
    <t>REFRACTORY</t>
  </si>
  <si>
    <t>ZIM Laboratories Ltd</t>
  </si>
  <si>
    <t>ZIMLAB</t>
  </si>
  <si>
    <t>Ador Fontech Ltd</t>
  </si>
  <si>
    <t>ADORFO</t>
  </si>
  <si>
    <t>Vantage Knowledge Academy Ltd</t>
  </si>
  <si>
    <t>VKAL</t>
  </si>
  <si>
    <t>All e Technologies Ltd</t>
  </si>
  <si>
    <t>ALLETEC</t>
  </si>
  <si>
    <t>Aerpace Industries Ltd</t>
  </si>
  <si>
    <t>AERPACE</t>
  </si>
  <si>
    <t>Saakshi Medtech and Panels Ltd</t>
  </si>
  <si>
    <t>SAAKSHI</t>
  </si>
  <si>
    <t>Nitco Ltd</t>
  </si>
  <si>
    <t>NITCO</t>
  </si>
  <si>
    <t>Rudra Global Infra Products Ltd</t>
  </si>
  <si>
    <t>RUDRA</t>
  </si>
  <si>
    <t>Iris Clothings Ltd</t>
  </si>
  <si>
    <t>IRISDOREME</t>
  </si>
  <si>
    <t>Krishival Foods Ltd</t>
  </si>
  <si>
    <t>KRISHIVAL</t>
  </si>
  <si>
    <t>UFO Moviez India Ltd</t>
  </si>
  <si>
    <t>UFO</t>
  </si>
  <si>
    <t>Nahar Capital and Financial Services Ltd</t>
  </si>
  <si>
    <t>NAHARCAP</t>
  </si>
  <si>
    <t>Kiran Vyapar Ltd</t>
  </si>
  <si>
    <t>KIRANVYPAR</t>
  </si>
  <si>
    <t>Kwality Pharmaceuticals Ltd</t>
  </si>
  <si>
    <t>KPL</t>
  </si>
  <si>
    <t>Synergy Green Industries Ltd</t>
  </si>
  <si>
    <t>SGIL</t>
  </si>
  <si>
    <t>Raghuvir Synthetics Ltd</t>
  </si>
  <si>
    <t>RAGHUSYN</t>
  </si>
  <si>
    <t>IFB Agro Industries Ltd</t>
  </si>
  <si>
    <t>IFBAGRO</t>
  </si>
  <si>
    <t>Venus Remedies Ltd</t>
  </si>
  <si>
    <t>VENUSREM</t>
  </si>
  <si>
    <t>International Travel House Ltd</t>
  </si>
  <si>
    <t>ITHL</t>
  </si>
  <si>
    <t>International Conveyors Ltd</t>
  </si>
  <si>
    <t>INTLCONV</t>
  </si>
  <si>
    <t>Swiss Military Consumer Goods Ltd</t>
  </si>
  <si>
    <t>SWISSMLTRY</t>
  </si>
  <si>
    <t>Indian Bright Steel Co Ltd</t>
  </si>
  <si>
    <t>IBRIGST</t>
  </si>
  <si>
    <t>B&amp;B Triplewall Containers Ltd</t>
  </si>
  <si>
    <t>BBTCL</t>
  </si>
  <si>
    <t>SRM Contractors Ltd</t>
  </si>
  <si>
    <t>SRM</t>
  </si>
  <si>
    <t>Megasoft Ltd</t>
  </si>
  <si>
    <t>MEGASOFT</t>
  </si>
  <si>
    <t>Muthoot Capital Services Ltd</t>
  </si>
  <si>
    <t>MUTHOOTCAP</t>
  </si>
  <si>
    <t>Euro Panel Products Ltd</t>
  </si>
  <si>
    <t>EUROBOND</t>
  </si>
  <si>
    <t>Foce India Ltd</t>
  </si>
  <si>
    <t>FOCE</t>
  </si>
  <si>
    <t>MIRC Electronics Ltd</t>
  </si>
  <si>
    <t>MIRCELECTR</t>
  </si>
  <si>
    <t>United Drilling Tools Ltd</t>
  </si>
  <si>
    <t>UNIDT</t>
  </si>
  <si>
    <t>Kothari Sugars and Chemicals Ltd</t>
  </si>
  <si>
    <t>KOTARISUG</t>
  </si>
  <si>
    <t>IRIS Business Services Ltd</t>
  </si>
  <si>
    <t>IRIS</t>
  </si>
  <si>
    <t>BEW Engineering Ltd</t>
  </si>
  <si>
    <t>BEWLTD</t>
  </si>
  <si>
    <t>Thirdwave Financial Intermediaries Ltd</t>
  </si>
  <si>
    <t>THIRDFIN</t>
  </si>
  <si>
    <t>SRG Housing Finance Ltd</t>
  </si>
  <si>
    <t>SRGHFL</t>
  </si>
  <si>
    <t>Bharat Road Network Ltd</t>
  </si>
  <si>
    <t>BRNL</t>
  </si>
  <si>
    <t>Asahi Songwon Colors Ltd</t>
  </si>
  <si>
    <t>ASAHISONG</t>
  </si>
  <si>
    <t>Titan Biotech Ltd</t>
  </si>
  <si>
    <t>TITANBIO</t>
  </si>
  <si>
    <t>CL Educate Ltd</t>
  </si>
  <si>
    <t>CLEDUCATE</t>
  </si>
  <si>
    <t>Trust Fintech Ltd</t>
  </si>
  <si>
    <t>TRUST</t>
  </si>
  <si>
    <t>Cineline India Ltd</t>
  </si>
  <si>
    <t>CINELINE</t>
  </si>
  <si>
    <t>GP Eco Solutions India Ltd</t>
  </si>
  <si>
    <t>GPECO</t>
  </si>
  <si>
    <t>Kothari Products Ltd</t>
  </si>
  <si>
    <t>KOTHARIPRO</t>
  </si>
  <si>
    <t>DC Infotech and Communication Ltd</t>
  </si>
  <si>
    <t>DCI</t>
  </si>
  <si>
    <t>Meghna Infracon Infrastructure Ltd</t>
  </si>
  <si>
    <t>MIIL</t>
  </si>
  <si>
    <t>Riddhi Siddhi Gluco Biols Ltd</t>
  </si>
  <si>
    <t>RIDDHI</t>
  </si>
  <si>
    <t>Viviana Power Tech Ltd</t>
  </si>
  <si>
    <t>VIVIANA</t>
  </si>
  <si>
    <t>MOS Utility Ltd</t>
  </si>
  <si>
    <t>MOS</t>
  </si>
  <si>
    <t>Cressanda Railway Solutions Ltd</t>
  </si>
  <si>
    <t>CRESSAN</t>
  </si>
  <si>
    <t>DU Digital Global Ltd</t>
  </si>
  <si>
    <t>DUGLOBAL</t>
  </si>
  <si>
    <t>Autoline Industries Ltd</t>
  </si>
  <si>
    <t>AUTOIND</t>
  </si>
  <si>
    <t>Rathi Steel and Power Ltd</t>
  </si>
  <si>
    <t>RATHIST</t>
  </si>
  <si>
    <t>Kaycee Industries Ltd</t>
  </si>
  <si>
    <t>KAYCEEI</t>
  </si>
  <si>
    <t>Geekay Wires Ltd</t>
  </si>
  <si>
    <t>GEEKAYWIRE</t>
  </si>
  <si>
    <t>Shish Industries Ltd</t>
  </si>
  <si>
    <t>SHISHIND</t>
  </si>
  <si>
    <t>Valiant Communications Ltd</t>
  </si>
  <si>
    <t>VALIANT</t>
  </si>
  <si>
    <t>Worth Investment &amp; Trading Co Ltd</t>
  </si>
  <si>
    <t>WORTH</t>
  </si>
  <si>
    <t>Bella Casa Fashion &amp; Retail Ltd</t>
  </si>
  <si>
    <t>BELLACASA</t>
  </si>
  <si>
    <t>Mawana Sugars Ltd</t>
  </si>
  <si>
    <t>MAWANASUG</t>
  </si>
  <si>
    <t>Aion-Tech Solutions Ltd</t>
  </si>
  <si>
    <t>GOLDTECH</t>
  </si>
  <si>
    <t>Indian Emulsifiers Ltd</t>
  </si>
  <si>
    <t>IEML</t>
  </si>
  <si>
    <t>Jet Airways (India) Ltd</t>
  </si>
  <si>
    <t>JETAIRWAYS</t>
  </si>
  <si>
    <t>Aditya BSL Nifty 50 ETF</t>
  </si>
  <si>
    <t>BSLNIFTY</t>
  </si>
  <si>
    <t>Prozone Realty Ltd</t>
  </si>
  <si>
    <t>PROZONER</t>
  </si>
  <si>
    <t>Ponni Sugars (Erode) Ltd</t>
  </si>
  <si>
    <t>PONNIERODE</t>
  </si>
  <si>
    <t>Addictive Learning Technology Ltd</t>
  </si>
  <si>
    <t>LAWSIKHO</t>
  </si>
  <si>
    <t>Shivam Autotech Ltd</t>
  </si>
  <si>
    <t>SHIVAMAUTO</t>
  </si>
  <si>
    <t>Orbit Exports Ltd</t>
  </si>
  <si>
    <t>ORBTEXP</t>
  </si>
  <si>
    <t>Vibhor Steel Tubes Ltd</t>
  </si>
  <si>
    <t>VSTL</t>
  </si>
  <si>
    <t>SoftSol India Ltd</t>
  </si>
  <si>
    <t>SOFTSOL</t>
  </si>
  <si>
    <t>DIC India Ltd</t>
  </si>
  <si>
    <t>DICIND</t>
  </si>
  <si>
    <t>Sakthi Sugars Ltd</t>
  </si>
  <si>
    <t>SAKHTISUG</t>
  </si>
  <si>
    <t>Winsol Engineers Ltd</t>
  </si>
  <si>
    <t>WINSOL</t>
  </si>
  <si>
    <t>Premier Polyfilm Ltd</t>
  </si>
  <si>
    <t>PREMIERPOL</t>
  </si>
  <si>
    <t>Amal Ltd</t>
  </si>
  <si>
    <t>AMAL</t>
  </si>
  <si>
    <t>Reliance Communications Ltd</t>
  </si>
  <si>
    <t>RCOM</t>
  </si>
  <si>
    <t>Nath Bio-Genes (I) Ltd</t>
  </si>
  <si>
    <t>NATHBIOGEN</t>
  </si>
  <si>
    <t>Jost's Engineering Company Ltd</t>
  </si>
  <si>
    <t>JOSTS</t>
  </si>
  <si>
    <t>Thaai Casting Limited</t>
  </si>
  <si>
    <t>TCL</t>
  </si>
  <si>
    <t>Delton Cables Ltd</t>
  </si>
  <si>
    <t>DLTNCBL</t>
  </si>
  <si>
    <t>Mangalam Global Enterprise Ltd</t>
  </si>
  <si>
    <t>MGEL</t>
  </si>
  <si>
    <t>Rubfila International Ltd</t>
  </si>
  <si>
    <t>RUBFILA</t>
  </si>
  <si>
    <t>Birla Precision Technologies Ltd</t>
  </si>
  <si>
    <t>BIRLAPREC</t>
  </si>
  <si>
    <t>V-Marc India Ltd</t>
  </si>
  <si>
    <t>VMARCIND</t>
  </si>
  <si>
    <t>SoftTech Engineers Ltd</t>
  </si>
  <si>
    <t>SOFTTECH</t>
  </si>
  <si>
    <t>Northern Spirits Ltd</t>
  </si>
  <si>
    <t>NSL</t>
  </si>
  <si>
    <t>DCM Nouvelle Ltd</t>
  </si>
  <si>
    <t>DCMNVL</t>
  </si>
  <si>
    <t>Dhabriya Polywood Ltd</t>
  </si>
  <si>
    <t>DHABRIYA</t>
  </si>
  <si>
    <t>Baroda Rayon Corporation Ltd</t>
  </si>
  <si>
    <t>BARODARY</t>
  </si>
  <si>
    <t>Mangalam Industrial Finance Ltd</t>
  </si>
  <si>
    <t>MANGIND</t>
  </si>
  <si>
    <t>Menon Pistons Ltd</t>
  </si>
  <si>
    <t>MENNPIS</t>
  </si>
  <si>
    <t>Poddar Pigments Ltd</t>
  </si>
  <si>
    <t>PODDARMENT</t>
  </si>
  <si>
    <t>Modison Ltd</t>
  </si>
  <si>
    <t>MODISONLTD</t>
  </si>
  <si>
    <t>Industrial Investment Trust Ltd</t>
  </si>
  <si>
    <t>IITL</t>
  </si>
  <si>
    <t>Dynemic Products Ltd</t>
  </si>
  <si>
    <t>DYNPRO</t>
  </si>
  <si>
    <t>Integrated Industries Ltd</t>
  </si>
  <si>
    <t>IIL</t>
  </si>
  <si>
    <t>U Y Fincorp Ltd</t>
  </si>
  <si>
    <t>UYFINCORP</t>
  </si>
  <si>
    <t>Raj Television Network Ltd</t>
  </si>
  <si>
    <t>RAJTV</t>
  </si>
  <si>
    <t>Kinetic Engineering Ltd</t>
  </si>
  <si>
    <t>KINETICENG</t>
  </si>
  <si>
    <t>Creative Graphics Solutions India Ltd</t>
  </si>
  <si>
    <t>CGRAPHICS</t>
  </si>
  <si>
    <t>Shalibhadra Finance Ltd</t>
  </si>
  <si>
    <t>SAHLIBHFI</t>
  </si>
  <si>
    <t>Shardul Securities Ltd</t>
  </si>
  <si>
    <t>SHARDUL</t>
  </si>
  <si>
    <t>Innovators Facade Systems Ltd</t>
  </si>
  <si>
    <t>INNOVATORS</t>
  </si>
  <si>
    <t>OK Play India Ltd</t>
  </si>
  <si>
    <t>OKPLA</t>
  </si>
  <si>
    <t>Modi's Navnirman Ltd</t>
  </si>
  <si>
    <t>MODIS</t>
  </si>
  <si>
    <t>Markolines Pavement Technologies Ltd</t>
  </si>
  <si>
    <t>MARKOLINES</t>
  </si>
  <si>
    <t>Hindusthan Urban Infrastructure Ltd</t>
  </si>
  <si>
    <t>HUIL</t>
  </si>
  <si>
    <t>Almondz Global Securities Ltd</t>
  </si>
  <si>
    <t>ALMONDZ</t>
  </si>
  <si>
    <t>Batliboi Ltd</t>
  </si>
  <si>
    <t>BATLIBOI</t>
  </si>
  <si>
    <t>Manaksia Coated Metals &amp; Industries Ltd</t>
  </si>
  <si>
    <t>MANAKCOAT</t>
  </si>
  <si>
    <t>Indo National Ltd</t>
  </si>
  <si>
    <t>NIPPOBATRY</t>
  </si>
  <si>
    <t>Logica Infoway Ltd</t>
  </si>
  <si>
    <t>LOGICA</t>
  </si>
  <si>
    <t>Hi-Green Carbon Ltd</t>
  </si>
  <si>
    <t>HIGREEN</t>
  </si>
  <si>
    <t>Harrisons Malayalam Ltd</t>
  </si>
  <si>
    <t>HARRMALAYA</t>
  </si>
  <si>
    <t>Goodricke Group Ltd</t>
  </si>
  <si>
    <t>GOODRICKE</t>
  </si>
  <si>
    <t>Ruchira Papers Ltd</t>
  </si>
  <si>
    <t>RUCHIRA</t>
  </si>
  <si>
    <t>Suraj Ltd</t>
  </si>
  <si>
    <t>SURAJLTD</t>
  </si>
  <si>
    <t>M K Proteins Ltd</t>
  </si>
  <si>
    <t>MKPL</t>
  </si>
  <si>
    <t>Akme Fintrade India Ltd</t>
  </si>
  <si>
    <t>AFIL</t>
  </si>
  <si>
    <t>Pradeep Metals Ltd</t>
  </si>
  <si>
    <t>PRADPME</t>
  </si>
  <si>
    <t>Sigma Solve Ltd</t>
  </si>
  <si>
    <t>SIGMA</t>
  </si>
  <si>
    <t>Zenotech Laboratories Ltd</t>
  </si>
  <si>
    <t>ZENOTECH</t>
  </si>
  <si>
    <t>Hitech Corporation Ltd</t>
  </si>
  <si>
    <t>HITECHCORP</t>
  </si>
  <si>
    <t>Indo Us Bio-Tech Ltd</t>
  </si>
  <si>
    <t>INDOUS</t>
  </si>
  <si>
    <t>Mahindra EPC Irrigation Ltd</t>
  </si>
  <si>
    <t>MAHEPC</t>
  </si>
  <si>
    <t>DRC Systems India Ltd</t>
  </si>
  <si>
    <t>DRCSYSTEMS</t>
  </si>
  <si>
    <t>Shreyans Industries Ltd</t>
  </si>
  <si>
    <t>SHREYANIND</t>
  </si>
  <si>
    <t>VIP Clothing Ltd</t>
  </si>
  <si>
    <t>VIPCLOTHNG</t>
  </si>
  <si>
    <t>Pritika Auto Industries Ltd</t>
  </si>
  <si>
    <t>PRITIKAUTO</t>
  </si>
  <si>
    <t>Quint Digital Ltd</t>
  </si>
  <si>
    <t>QUINT</t>
  </si>
  <si>
    <t>Fredun Pharmaceuticals Ltd</t>
  </si>
  <si>
    <t>FREDUN</t>
  </si>
  <si>
    <t>Trigyn Technologies Ltd</t>
  </si>
  <si>
    <t>TRIGYN</t>
  </si>
  <si>
    <t>Udayshivakumar Infra Ltd</t>
  </si>
  <si>
    <t>USK</t>
  </si>
  <si>
    <t>Shera Energy Ltd</t>
  </si>
  <si>
    <t>SHERA</t>
  </si>
  <si>
    <t>Milkfood Ltd</t>
  </si>
  <si>
    <t>MLKFOOD</t>
  </si>
  <si>
    <t>Kay Cee Energy &amp; Infra Ltd</t>
  </si>
  <si>
    <t>KCEIL</t>
  </si>
  <si>
    <t>Newjaisa Technologies Ltd</t>
  </si>
  <si>
    <t>NEWJAISA</t>
  </si>
  <si>
    <t>Lakshmi Mills Company Ltd</t>
  </si>
  <si>
    <t>LAKSHMIMIL</t>
  </si>
  <si>
    <t>Bombay Oxygen Investments Ltd</t>
  </si>
  <si>
    <t>BOMOXY-B1</t>
  </si>
  <si>
    <t>Karnika Industries Ltd</t>
  </si>
  <si>
    <t>KARNIKA</t>
  </si>
  <si>
    <t>Universus Photo Imagings Ltd</t>
  </si>
  <si>
    <t>UNIVPHOTO</t>
  </si>
  <si>
    <t>Shemaroo Entertainment Ltd</t>
  </si>
  <si>
    <t>SHEMAROO</t>
  </si>
  <si>
    <t>Shiv Aum Steels Ltd</t>
  </si>
  <si>
    <t>SHIVAUM</t>
  </si>
  <si>
    <t>IL &amp; FS Investment Managers Ltd</t>
  </si>
  <si>
    <t>IVC</t>
  </si>
  <si>
    <t>Tiger Logistics (India) Ltd</t>
  </si>
  <si>
    <t>TIGERLOGS</t>
  </si>
  <si>
    <t>Star Paper Mills Ltd</t>
  </si>
  <si>
    <t>STARPAPER</t>
  </si>
  <si>
    <t>Nitin Castings Ltd</t>
  </si>
  <si>
    <t>NITINCAST</t>
  </si>
  <si>
    <t>Metals - Iron</t>
  </si>
  <si>
    <t>Aryaman Financial Services Ltd</t>
  </si>
  <si>
    <t>ARYAMAN</t>
  </si>
  <si>
    <t>Vishal Fabrics Ltd</t>
  </si>
  <si>
    <t>VISHAL</t>
  </si>
  <si>
    <t>Lyka Labs Ltd</t>
  </si>
  <si>
    <t>LYKALABS</t>
  </si>
  <si>
    <t>Systango Technologies Ltd</t>
  </si>
  <si>
    <t>SYSTANGO</t>
  </si>
  <si>
    <t>Rana Sugars Ltd</t>
  </si>
  <si>
    <t>RANASUG</t>
  </si>
  <si>
    <t>Exxaro Tiles Ltd</t>
  </si>
  <si>
    <t>EXXARO</t>
  </si>
  <si>
    <t>Byke Hospitality Ltd</t>
  </si>
  <si>
    <t>BYKE</t>
  </si>
  <si>
    <t>Chavda Infra Ltd</t>
  </si>
  <si>
    <t>CHAVDA</t>
  </si>
  <si>
    <t>RM Drip &amp; Sprinklers Systems Ltd</t>
  </si>
  <si>
    <t>RMDRIP</t>
  </si>
  <si>
    <t>Gokul Refoils and Solvent Ltd</t>
  </si>
  <si>
    <t>GOKUL</t>
  </si>
  <si>
    <t>Shree Rama Multi-Tech Ltd</t>
  </si>
  <si>
    <t>SHREERAMA</t>
  </si>
  <si>
    <t>EFFWA Infra &amp; Research Ltd</t>
  </si>
  <si>
    <t>EFFWA</t>
  </si>
  <si>
    <t>K M Sugar Mills Ltd</t>
  </si>
  <si>
    <t>KMSUGAR</t>
  </si>
  <si>
    <t>Lorenzini Apparels Ltd</t>
  </si>
  <si>
    <t>LAL</t>
  </si>
  <si>
    <t>A-1 Acid Ltd</t>
  </si>
  <si>
    <t>AAL</t>
  </si>
  <si>
    <t>Jasch Gauging Technologies Ltd</t>
  </si>
  <si>
    <t>JGTL</t>
  </si>
  <si>
    <t>Nephro Care India Ltd</t>
  </si>
  <si>
    <t>NEPHROCARE</t>
  </si>
  <si>
    <t>Panasonic Energy India Co Ltd</t>
  </si>
  <si>
    <t>PANAENERG</t>
  </si>
  <si>
    <t>Integra Essentia Ltd</t>
  </si>
  <si>
    <t>ESSENTIA</t>
  </si>
  <si>
    <t>Panchmahal Steel Ltd</t>
  </si>
  <si>
    <t>PANCHMAHQ</t>
  </si>
  <si>
    <t>IIRM Holdings India Ltd</t>
  </si>
  <si>
    <t>IIRM</t>
  </si>
  <si>
    <t>Country Club Hospitality &amp; Holidays Ltd</t>
  </si>
  <si>
    <t>CCHHL</t>
  </si>
  <si>
    <t>Cool Caps Industries Ltd</t>
  </si>
  <si>
    <t>COOLCAPS</t>
  </si>
  <si>
    <t>Sahyadri Industries Ltd</t>
  </si>
  <si>
    <t>SAHYADRI</t>
  </si>
  <si>
    <t>Building Products - Others</t>
  </si>
  <si>
    <t>Energy-Mission Machineries (India) Ltd</t>
  </si>
  <si>
    <t>EMMIL</t>
  </si>
  <si>
    <t>Aban Offshore Ltd</t>
  </si>
  <si>
    <t>ABAN</t>
  </si>
  <si>
    <t>Kings Infra Ventures Ltd</t>
  </si>
  <si>
    <t>KINGSINFR</t>
  </si>
  <si>
    <t>Alufluoride Ltd</t>
  </si>
  <si>
    <t>ALUFLUOR</t>
  </si>
  <si>
    <t>Shukra Pharmaceuticals Ltd</t>
  </si>
  <si>
    <t>SHUKRAPHAR</t>
  </si>
  <si>
    <t>Quest Capital Markets Ltd</t>
  </si>
  <si>
    <t>QUESTCAP</t>
  </si>
  <si>
    <t>Felix Industries Ltd</t>
  </si>
  <si>
    <t>FELIX</t>
  </si>
  <si>
    <t>Jenburkt Pharmaceuticals Ltd</t>
  </si>
  <si>
    <t>JENBURPH</t>
  </si>
  <si>
    <t>GP Petroleums Ltd</t>
  </si>
  <si>
    <t>GULFPETRO</t>
  </si>
  <si>
    <t>Kerala Ayurveda Ltd</t>
  </si>
  <si>
    <t>KERALAYUR</t>
  </si>
  <si>
    <t>Emkay Global Financial Services Ltd</t>
  </si>
  <si>
    <t>EMKAY</t>
  </si>
  <si>
    <t>Star Housing Finance Ltd</t>
  </si>
  <si>
    <t>STARHFL</t>
  </si>
  <si>
    <t>Kapston Services Ltd</t>
  </si>
  <si>
    <t>KAPSTON</t>
  </si>
  <si>
    <t>Rajnandini Metal Ltd</t>
  </si>
  <si>
    <t>RAJMET</t>
  </si>
  <si>
    <t>Sayaji Hotels (Indore) Ltd</t>
  </si>
  <si>
    <t>SHILINDORE</t>
  </si>
  <si>
    <t>Majestic Auto Ltd</t>
  </si>
  <si>
    <t>MAJESAUT</t>
  </si>
  <si>
    <t>Airan Ltd</t>
  </si>
  <si>
    <t>AIRAN</t>
  </si>
  <si>
    <t>International Combustion (India) Ltd</t>
  </si>
  <si>
    <t>INTLCOMBQ</t>
  </si>
  <si>
    <t>Capital Trade Links Ltd</t>
  </si>
  <si>
    <t>CTL</t>
  </si>
  <si>
    <t>Apollo Sindoori Hotels Ltd</t>
  </si>
  <si>
    <t>APOLSINHOT</t>
  </si>
  <si>
    <t>Surana Telecom and Power Ltd</t>
  </si>
  <si>
    <t>SURANAT&amp;P</t>
  </si>
  <si>
    <t>UCAL Ltd</t>
  </si>
  <si>
    <t>UCAL</t>
  </si>
  <si>
    <t>SBEC Sugar Ltd</t>
  </si>
  <si>
    <t>SBECSUG</t>
  </si>
  <si>
    <t>Esconet Technologies Ltd</t>
  </si>
  <si>
    <t>ESCONET</t>
  </si>
  <si>
    <t>Lehar Footwears Ltd</t>
  </si>
  <si>
    <t>LEHAR</t>
  </si>
  <si>
    <t>Sunita Tools Ltd</t>
  </si>
  <si>
    <t>SUNITATOOL</t>
  </si>
  <si>
    <t>Sintercom India Ltd</t>
  </si>
  <si>
    <t>SINTERCOM</t>
  </si>
  <si>
    <t>Intense Technologies Ltd</t>
  </si>
  <si>
    <t>INTENTECH</t>
  </si>
  <si>
    <t>Surani Steel Tubes Ltd</t>
  </si>
  <si>
    <t>SURANI</t>
  </si>
  <si>
    <t>Tierra Agrotech Ltd</t>
  </si>
  <si>
    <t>TIERRA</t>
  </si>
  <si>
    <t>Nippon India ETF Nifty Midcap 150</t>
  </si>
  <si>
    <t>MID150BEES</t>
  </si>
  <si>
    <t>Emami Realty Ltd</t>
  </si>
  <si>
    <t>EMAMIREAL</t>
  </si>
  <si>
    <t>Pasupati Acrylon Ltd</t>
  </si>
  <si>
    <t>PASUPTAC</t>
  </si>
  <si>
    <t>SKP Bearing Industries Ltd</t>
  </si>
  <si>
    <t>SKP</t>
  </si>
  <si>
    <t>Euro India Fresh Foods Ltd</t>
  </si>
  <si>
    <t>EIFFL</t>
  </si>
  <si>
    <t>Patels Airtemp (India) Ltd</t>
  </si>
  <si>
    <t>PATELSAI</t>
  </si>
  <si>
    <t>Bhagyanagar India Ltd</t>
  </si>
  <si>
    <t>BHAGYANGR</t>
  </si>
  <si>
    <t>Plaza Wires Ltd</t>
  </si>
  <si>
    <t>PLAZACABLE</t>
  </si>
  <si>
    <t>Zodiac Clothing Company Ltd</t>
  </si>
  <si>
    <t>ZODIACLOTH</t>
  </si>
  <si>
    <t>Global Education Ltd</t>
  </si>
  <si>
    <t>GLOBAL</t>
  </si>
  <si>
    <t>Madhuveer Com 18 Network Ltd</t>
  </si>
  <si>
    <t>MADHUVEER</t>
  </si>
  <si>
    <t>Exhicon Events Media Solutions Ltd</t>
  </si>
  <si>
    <t>EXHICON</t>
  </si>
  <si>
    <t>Manaksia Steels Ltd</t>
  </si>
  <si>
    <t>MANAKSTEEL</t>
  </si>
  <si>
    <t>Mangalam Worldwide Ltd</t>
  </si>
  <si>
    <t>MWL</t>
  </si>
  <si>
    <t>Megastar Foods Ltd</t>
  </si>
  <si>
    <t>MEGASTAR</t>
  </si>
  <si>
    <t>DJ Mediaprint &amp; Logistics Ltd</t>
  </si>
  <si>
    <t>DJML</t>
  </si>
  <si>
    <t>Shyam Century Ferrous Ltd</t>
  </si>
  <si>
    <t>SHYAMCENT</t>
  </si>
  <si>
    <t>Purv Flexipack Ltd</t>
  </si>
  <si>
    <t>PURVFLEXI</t>
  </si>
  <si>
    <t>Osia Hyper Retail Ltd</t>
  </si>
  <si>
    <t>OSIAHYPER</t>
  </si>
  <si>
    <t>Triton Valves Ltd</t>
  </si>
  <si>
    <t>TRITONV</t>
  </si>
  <si>
    <t>Keltech Energies Ltd</t>
  </si>
  <si>
    <t>KELENRG</t>
  </si>
  <si>
    <t>Le Merite Exports Ltd</t>
  </si>
  <si>
    <t>LEMERITE</t>
  </si>
  <si>
    <t>Rockingdeals Circular Economy Ltd</t>
  </si>
  <si>
    <t>ROCKINGDCE</t>
  </si>
  <si>
    <t>K2 Infragen Ltd</t>
  </si>
  <si>
    <t>K2INFRA</t>
  </si>
  <si>
    <t>Aries Agro Ltd (CN)</t>
  </si>
  <si>
    <t>ARIES</t>
  </si>
  <si>
    <t>Atlantaa Ltd</t>
  </si>
  <si>
    <t>ATLANTAA</t>
  </si>
  <si>
    <t>A2z Infra Engineering Ltd</t>
  </si>
  <si>
    <t>A2ZINFRA</t>
  </si>
  <si>
    <t>AVP Infracon Ltd</t>
  </si>
  <si>
    <t>AVPINFRA</t>
  </si>
  <si>
    <t>ELGI Rubber Co Ltd</t>
  </si>
  <si>
    <t>ELGIRUBCO</t>
  </si>
  <si>
    <t>Graviss Hospitality Ltd</t>
  </si>
  <si>
    <t>GRAVISSHO</t>
  </si>
  <si>
    <t>Emmforce Autotech Ltd</t>
  </si>
  <si>
    <t>EMMFORCE</t>
  </si>
  <si>
    <t>Jay Shree Tea and Industries Ltd</t>
  </si>
  <si>
    <t>JAYSREETEA</t>
  </si>
  <si>
    <t>Aditya BSL Gold ETF</t>
  </si>
  <si>
    <t>BSLGOLDETF</t>
  </si>
  <si>
    <t>Kalyani Cast-Tech Ltd</t>
  </si>
  <si>
    <t>KALYANI</t>
  </si>
  <si>
    <t>Suyog Gurbaxani Funicular Ropeways Ltd</t>
  </si>
  <si>
    <t>SGFRL</t>
  </si>
  <si>
    <t>Proventus Agrocom Ltd</t>
  </si>
  <si>
    <t>PROV</t>
  </si>
  <si>
    <t>Chemcrux Enterprises Ltd</t>
  </si>
  <si>
    <t>CHEMCRUX</t>
  </si>
  <si>
    <t>Modi Naturals Ltd</t>
  </si>
  <si>
    <t>MODINATUR</t>
  </si>
  <si>
    <t>Vijay Solvex Ltd</t>
  </si>
  <si>
    <t>VIJSOLX</t>
  </si>
  <si>
    <t>Competent Automobiles Company Ltd</t>
  </si>
  <si>
    <t>COMPEAU</t>
  </si>
  <si>
    <t>Rajnish Wellness Ltd</t>
  </si>
  <si>
    <t>RAJNISH</t>
  </si>
  <si>
    <t>Hindustan Organic Chemicals Ltd</t>
  </si>
  <si>
    <t>HOCL</t>
  </si>
  <si>
    <t>Manomay Tex India Ltd</t>
  </si>
  <si>
    <t>MANOMAY</t>
  </si>
  <si>
    <t>Panchsheel Organics Ltd</t>
  </si>
  <si>
    <t>PANCHSHEEL</t>
  </si>
  <si>
    <t>Talbros Engineering Ltd</t>
  </si>
  <si>
    <t>TALBROSENG</t>
  </si>
  <si>
    <t>BGR Energy Systems Ltd</t>
  </si>
  <si>
    <t>BGRENERGY</t>
  </si>
  <si>
    <t>Indowind Energy Ltd</t>
  </si>
  <si>
    <t>INDOWIND</t>
  </si>
  <si>
    <t>Trident Lifeline Ltd</t>
  </si>
  <si>
    <t>TLL</t>
  </si>
  <si>
    <t>Virinchi Ltd</t>
  </si>
  <si>
    <t>VIRINCHI</t>
  </si>
  <si>
    <t>Murudeshwar Ceramics Ltd</t>
  </si>
  <si>
    <t>MURUDCERA</t>
  </si>
  <si>
    <t>Sejal Glass Ltd</t>
  </si>
  <si>
    <t>SEJALLTD</t>
  </si>
  <si>
    <t>Droneacharya Aerial Innovations Ltd</t>
  </si>
  <si>
    <t>DRONACHRYA</t>
  </si>
  <si>
    <t>Mangalam Organics Ltd</t>
  </si>
  <si>
    <t>MANORG</t>
  </si>
  <si>
    <t>Digikore Studios Ltd</t>
  </si>
  <si>
    <t>DIGIKORE</t>
  </si>
  <si>
    <t>Shri Keshav Cements and Infra Ltd</t>
  </si>
  <si>
    <t>SKCIL</t>
  </si>
  <si>
    <t>Vaarad Ventures Ltd</t>
  </si>
  <si>
    <t>VAARAD</t>
  </si>
  <si>
    <t>Rama Phosphates Ltd</t>
  </si>
  <si>
    <t>RAMAPHO</t>
  </si>
  <si>
    <t>Vintron Informatics Ltd</t>
  </si>
  <si>
    <t>VINTRON</t>
  </si>
  <si>
    <t>Fluidomat Ltd</t>
  </si>
  <si>
    <t>FLUIDOM</t>
  </si>
  <si>
    <t>Essen Speciality Films Ltd</t>
  </si>
  <si>
    <t>ESFL</t>
  </si>
  <si>
    <t>Goyal Salt Ltd</t>
  </si>
  <si>
    <t>GOYALSALT</t>
  </si>
  <si>
    <t>Royal India Corporation Ltd</t>
  </si>
  <si>
    <t>ROYALIND</t>
  </si>
  <si>
    <t>Scan Steels Ltd</t>
  </si>
  <si>
    <t>SCANSTL</t>
  </si>
  <si>
    <t>Avonmore Capital &amp; Management Services Ltd</t>
  </si>
  <si>
    <t>AVONMORE</t>
  </si>
  <si>
    <t>Lancor Holdings Ltd</t>
  </si>
  <si>
    <t>LANCORHOL</t>
  </si>
  <si>
    <t>Coastal Corporation Ltd</t>
  </si>
  <si>
    <t>COASTCORP</t>
  </si>
  <si>
    <t>Sumit Woods Ltd</t>
  </si>
  <si>
    <t>SUMIT</t>
  </si>
  <si>
    <t>Z-Tech (India) Ltd</t>
  </si>
  <si>
    <t>ZTECH</t>
  </si>
  <si>
    <t>Sadhav Shipping Ltd</t>
  </si>
  <si>
    <t>SADHAV</t>
  </si>
  <si>
    <t>Globus Power Generation Ltd</t>
  </si>
  <si>
    <t>GLOBUSCON</t>
  </si>
  <si>
    <t>Medico Remedies Ltd</t>
  </si>
  <si>
    <t>MEDICO</t>
  </si>
  <si>
    <t>Waterbase Ltd</t>
  </si>
  <si>
    <t>WATERBASE</t>
  </si>
  <si>
    <t>Indian Toners &amp; Developers Ltd</t>
  </si>
  <si>
    <t>INDTONER</t>
  </si>
  <si>
    <t>GEE Ltd</t>
  </si>
  <si>
    <t>GEE</t>
  </si>
  <si>
    <t>Il&amp;Fs Engineering and Construction Company Ltd</t>
  </si>
  <si>
    <t>IL&amp;FSENGG</t>
  </si>
  <si>
    <t>Omax Autos Ltd</t>
  </si>
  <si>
    <t>OMAXAUTO</t>
  </si>
  <si>
    <t>Ruchi Infrastructure Ltd</t>
  </si>
  <si>
    <t>RUCHINFRA</t>
  </si>
  <si>
    <t>Magnum Ventures Ltd</t>
  </si>
  <si>
    <t>MAGNUM</t>
  </si>
  <si>
    <t>Multibase India Ltd</t>
  </si>
  <si>
    <t>MULTIBASE</t>
  </si>
  <si>
    <t>Variman Global Enterprises Ltd</t>
  </si>
  <si>
    <t>VARIMAN</t>
  </si>
  <si>
    <t>Generic Engineering Construction and Projects Ltd</t>
  </si>
  <si>
    <t>GENCON</t>
  </si>
  <si>
    <t>DEV Information Technology Ltd</t>
  </si>
  <si>
    <t>DEVIT</t>
  </si>
  <si>
    <t>Crayons Advertising Ltd</t>
  </si>
  <si>
    <t>CRAYONS</t>
  </si>
  <si>
    <t>Canarys Automations Ltd</t>
  </si>
  <si>
    <t>CANARYS</t>
  </si>
  <si>
    <t>India Finsec Ltd</t>
  </si>
  <si>
    <t>IFINSEC</t>
  </si>
  <si>
    <t>S &amp; S Power Switchgear Ltd</t>
  </si>
  <si>
    <t>S&amp;SPOWER</t>
  </si>
  <si>
    <t>Inflame Appliances Ltd</t>
  </si>
  <si>
    <t>INFLAME</t>
  </si>
  <si>
    <t>Infinium Pharmachem Ltd</t>
  </si>
  <si>
    <t>INFINIUM</t>
  </si>
  <si>
    <t>Crown Lifters Ltd</t>
  </si>
  <si>
    <t>CROWN</t>
  </si>
  <si>
    <t>NDL Ventures Ltd</t>
  </si>
  <si>
    <t>NDLVENTURE</t>
  </si>
  <si>
    <t>POCL Enterprises Ltd</t>
  </si>
  <si>
    <t>POEL</t>
  </si>
  <si>
    <t>Rox Hi-Tech Ltd</t>
  </si>
  <si>
    <t>ROXHITECH</t>
  </si>
  <si>
    <t>Nila Spaces Ltd</t>
  </si>
  <si>
    <t>NILASPACES</t>
  </si>
  <si>
    <t>Indian Terrain Fashions Ltd</t>
  </si>
  <si>
    <t>INDTERRAIN</t>
  </si>
  <si>
    <t>Apollo Finvest (India) Ltd</t>
  </si>
  <si>
    <t>APOLLOFI</t>
  </si>
  <si>
    <t>Gennex Laboratories Ltd</t>
  </si>
  <si>
    <t>GENNEX</t>
  </si>
  <si>
    <t>Tirupati Forge Ltd</t>
  </si>
  <si>
    <t>TIRUPATIFL</t>
  </si>
  <si>
    <t>Axis Gold ETF</t>
  </si>
  <si>
    <t>AXISGOLD</t>
  </si>
  <si>
    <t>Pil Italica Lifestyle Ltd</t>
  </si>
  <si>
    <t>PILITA</t>
  </si>
  <si>
    <t>Vishwaraj Sugar Industries Ltd</t>
  </si>
  <si>
    <t>VISHWARAJ</t>
  </si>
  <si>
    <t>South West Pinnacle Exploration Ltd</t>
  </si>
  <si>
    <t>SOUTHWEST</t>
  </si>
  <si>
    <t>Asian Hotels (North) Ltd</t>
  </si>
  <si>
    <t>ASIANHOTNR</t>
  </si>
  <si>
    <t>Premier Roadlines Ltd</t>
  </si>
  <si>
    <t>PRLIND</t>
  </si>
  <si>
    <t>Goldstar Power Ltd</t>
  </si>
  <si>
    <t>GOLDSTAR</t>
  </si>
  <si>
    <t>Uday Jewellery Industries Ltd</t>
  </si>
  <si>
    <t>UDAYJEW</t>
  </si>
  <si>
    <t>Jhaveri Credits and Capital Ltd</t>
  </si>
  <si>
    <t>JHACC</t>
  </si>
  <si>
    <t>Gujarat Apollo Industries Ltd</t>
  </si>
  <si>
    <t>GUJAPOLLO</t>
  </si>
  <si>
    <t>Smartlink Holdings Ltd</t>
  </si>
  <si>
    <t>SMARTLINK</t>
  </si>
  <si>
    <t>Kanoria Energy &amp; Infrastructure Limited</t>
  </si>
  <si>
    <t>KEIL</t>
  </si>
  <si>
    <t>McLeod Russel India Ltd</t>
  </si>
  <si>
    <t>MCLEODRUSS</t>
  </si>
  <si>
    <t>Rane Engine Valve Ltd</t>
  </si>
  <si>
    <t>RANEENGINE</t>
  </si>
  <si>
    <t>ABM Knowledgeware Ltd</t>
  </si>
  <si>
    <t>ABMKNO</t>
  </si>
  <si>
    <t>Prime Industries Ltd</t>
  </si>
  <si>
    <t>PRIMIND</t>
  </si>
  <si>
    <t>Rudrabhishek Enterprises Ltd</t>
  </si>
  <si>
    <t>REPL</t>
  </si>
  <si>
    <t>Bannari Amman Spinning Mills Ltd</t>
  </si>
  <si>
    <t>BASML</t>
  </si>
  <si>
    <t>Take Solutions Ltd</t>
  </si>
  <si>
    <t>TAKE</t>
  </si>
  <si>
    <t>PPAP Automotive Ltd</t>
  </si>
  <si>
    <t>PPAP</t>
  </si>
  <si>
    <t>Ceenik Exports (India) Ltd</t>
  </si>
  <si>
    <t>CEENIK</t>
  </si>
  <si>
    <t>Shree Rama Newsprint Ltd</t>
  </si>
  <si>
    <t>RAMANEWS</t>
  </si>
  <si>
    <t>Commercial Syn Bags Ltd</t>
  </si>
  <si>
    <t>COMSYN</t>
  </si>
  <si>
    <t>Shri Venkatesh Refineries Ltd</t>
  </si>
  <si>
    <t>SVRL</t>
  </si>
  <si>
    <t>Investment &amp; Precision Castings Ltd</t>
  </si>
  <si>
    <t>INVPRECQ</t>
  </si>
  <si>
    <t>Baheti Recycling Industries Ltd</t>
  </si>
  <si>
    <t>BAHETI</t>
  </si>
  <si>
    <t>Cords Cable Industries Ltd</t>
  </si>
  <si>
    <t>CORDSCABLE</t>
  </si>
  <si>
    <t>Vadilal Enterprises Ltd</t>
  </si>
  <si>
    <t>VADILENT</t>
  </si>
  <si>
    <t>Naga Dhunseri Group Ltd</t>
  </si>
  <si>
    <t>NDGL</t>
  </si>
  <si>
    <t>Shri Dinesh Mills Ltd</t>
  </si>
  <si>
    <t>SHRIDINE</t>
  </si>
  <si>
    <t>Shradha Infraprojects Ltd</t>
  </si>
  <si>
    <t>SHRADHA</t>
  </si>
  <si>
    <t>Maral Overseas Ltd</t>
  </si>
  <si>
    <t>MARALOVER</t>
  </si>
  <si>
    <t>Oriental Carbon &amp; Chemicals Ltd</t>
  </si>
  <si>
    <t>OCCL</t>
  </si>
  <si>
    <t>Mercantile Ventures Ltd</t>
  </si>
  <si>
    <t>MERCANTILE</t>
  </si>
  <si>
    <t>Akanksha Power and Infrastructure Ltd</t>
  </si>
  <si>
    <t>AKANKSHA</t>
  </si>
  <si>
    <t>Electrical Components &amp; Equipment</t>
  </si>
  <si>
    <t>Axis Nifty AAA Bond Plus SDL Apr 2026 50:50 ETF</t>
  </si>
  <si>
    <t>AXISBPSETF</t>
  </si>
  <si>
    <t>Jay Ushin Ltd</t>
  </si>
  <si>
    <t>JAYUSH</t>
  </si>
  <si>
    <t>Lords Chloro Alkali Ltd</t>
  </si>
  <si>
    <t>LORDSCHLO</t>
  </si>
  <si>
    <t>Anlon Technology Solutions Ltd</t>
  </si>
  <si>
    <t>ANLON</t>
  </si>
  <si>
    <t>Natural Capsules Ltd</t>
  </si>
  <si>
    <t>NATCAPSUQ</t>
  </si>
  <si>
    <t>Nitiraj Engineers Ltd</t>
  </si>
  <si>
    <t>NITIRAJ</t>
  </si>
  <si>
    <t>Comfort Intech Ltd</t>
  </si>
  <si>
    <t>COMFINTE</t>
  </si>
  <si>
    <t>Captain Polyplast Ltd</t>
  </si>
  <si>
    <t>CPL</t>
  </si>
  <si>
    <t>On Door Concepts Ltd</t>
  </si>
  <si>
    <t>ONDOOR</t>
  </si>
  <si>
    <t>Retail - Online</t>
  </si>
  <si>
    <t>Sundaram Brake Linings Ltd</t>
  </si>
  <si>
    <t>SUNDRMBRAK</t>
  </si>
  <si>
    <t>E Factor Experiences Ltd</t>
  </si>
  <si>
    <t>EFACTOR</t>
  </si>
  <si>
    <t>Par Drugs and Chemicals Ltd</t>
  </si>
  <si>
    <t>PAR</t>
  </si>
  <si>
    <t>Alphageo (India) Ltd</t>
  </si>
  <si>
    <t>ALPHAGEO</t>
  </si>
  <si>
    <t>Kaka Industries Ltd</t>
  </si>
  <si>
    <t>KAKA</t>
  </si>
  <si>
    <t>RKEC Projects Ltd</t>
  </si>
  <si>
    <t>RKEC</t>
  </si>
  <si>
    <t>Visa Steel Ltd</t>
  </si>
  <si>
    <t>VISASTEEL</t>
  </si>
  <si>
    <t>Navkar Urbanstructure Ltd</t>
  </si>
  <si>
    <t>NAVKAR</t>
  </si>
  <si>
    <t>Robust Hotels Ltd</t>
  </si>
  <si>
    <t>RHL</t>
  </si>
  <si>
    <t>Maagh Advertising and Marketing Services Ltd</t>
  </si>
  <si>
    <t>MAAGHADV</t>
  </si>
  <si>
    <t>KPT Industries Ltd</t>
  </si>
  <si>
    <t>KPT</t>
  </si>
  <si>
    <t>UMA Exports Ltd</t>
  </si>
  <si>
    <t>UMAEXPORTS</t>
  </si>
  <si>
    <t>LGB Forge Ltd</t>
  </si>
  <si>
    <t>LGBFORGE</t>
  </si>
  <si>
    <t>Bemco Hydraulics Ltd</t>
  </si>
  <si>
    <t>BEMHY</t>
  </si>
  <si>
    <t>Duroply Industries Ltd</t>
  </si>
  <si>
    <t>DUROPLY</t>
  </si>
  <si>
    <t>VETO Switch Gears And Cables Ltd</t>
  </si>
  <si>
    <t>VETO</t>
  </si>
  <si>
    <t>Welspun Investments and Commercials Ltd</t>
  </si>
  <si>
    <t>WELINV</t>
  </si>
  <si>
    <t>North Eastern Carrying Corporation Ltd</t>
  </si>
  <si>
    <t>NECCLTD</t>
  </si>
  <si>
    <t>Thomas Scott (India) Ltd</t>
  </si>
  <si>
    <t>THOMASCOTT</t>
  </si>
  <si>
    <t>Purple Finance Ltd</t>
  </si>
  <si>
    <t>PURPLEFIN</t>
  </si>
  <si>
    <t>Bambino Agro Industries Ltd</t>
  </si>
  <si>
    <t>BAMBINO</t>
  </si>
  <si>
    <t>Mirae Asset Nifty 50 ETF</t>
  </si>
  <si>
    <t>NIFTYETF</t>
  </si>
  <si>
    <t>Alphalogic Industries Ltd</t>
  </si>
  <si>
    <t>ALPHAIND</t>
  </si>
  <si>
    <t>P.E. Analytics Ltd</t>
  </si>
  <si>
    <t>PROPEQUITY</t>
  </si>
  <si>
    <t>Evexia Lifecare Ltd</t>
  </si>
  <si>
    <t>EVEXIA</t>
  </si>
  <si>
    <t>Global Vectra Helicorp Ltd</t>
  </si>
  <si>
    <t>GLOBALVECT</t>
  </si>
  <si>
    <t>Indo Thai Securities Ltd</t>
  </si>
  <si>
    <t>INDOTHAI</t>
  </si>
  <si>
    <t>Dindigul Farm Product Ltd</t>
  </si>
  <si>
    <t>DFPL</t>
  </si>
  <si>
    <t>Konstelec Engineers Ltd</t>
  </si>
  <si>
    <t>KONSTELEC</t>
  </si>
  <si>
    <t>Aaron Industries Ltd</t>
  </si>
  <si>
    <t>AARON</t>
  </si>
  <si>
    <t>MK Exim (India) Ltd</t>
  </si>
  <si>
    <t>MKEXIM</t>
  </si>
  <si>
    <t>Chemtech Industrial Valves Ltd</t>
  </si>
  <si>
    <t>CHEMTECH</t>
  </si>
  <si>
    <t>Chatha Foods Ltd</t>
  </si>
  <si>
    <t>CHATHA</t>
  </si>
  <si>
    <t>Amba Enterprises Ltd</t>
  </si>
  <si>
    <t>AEL</t>
  </si>
  <si>
    <t>RRIL Ltd</t>
  </si>
  <si>
    <t>RRIL</t>
  </si>
  <si>
    <t>Sona Machinery Ltd</t>
  </si>
  <si>
    <t>SONAMAC</t>
  </si>
  <si>
    <t>Mangalam Seeds Ltd</t>
  </si>
  <si>
    <t>MSL</t>
  </si>
  <si>
    <t>Loyal Textile Mills Ltd</t>
  </si>
  <si>
    <t>LOYALTEX</t>
  </si>
  <si>
    <t>Paragon Fine &amp; Speciality Chemical Ltd</t>
  </si>
  <si>
    <t>PARAGON</t>
  </si>
  <si>
    <t>Veer Global Infraconstruction Ltd</t>
  </si>
  <si>
    <t>VGIL</t>
  </si>
  <si>
    <t>SAB Industries Ltd</t>
  </si>
  <si>
    <t>SAB</t>
  </si>
  <si>
    <t>Starteck Finance Ltd</t>
  </si>
  <si>
    <t>STARTECK</t>
  </si>
  <si>
    <t>Cambridge Technology Enterprises Ltd</t>
  </si>
  <si>
    <t>CTE</t>
  </si>
  <si>
    <t>Brahmaputra Infrastructure Ltd</t>
  </si>
  <si>
    <t>BRAHMINFRA</t>
  </si>
  <si>
    <t>Aurangabad Distillery Ltd</t>
  </si>
  <si>
    <t>AURDIS</t>
  </si>
  <si>
    <t>Trejhara Solutions Ltd</t>
  </si>
  <si>
    <t>TREJHARA</t>
  </si>
  <si>
    <t>Caspian Corporate Services Ltd</t>
  </si>
  <si>
    <t>CASPIAN</t>
  </si>
  <si>
    <t>Prime Fresh Ltd</t>
  </si>
  <si>
    <t>PRIMEFRESH</t>
  </si>
  <si>
    <t>Inventure Growth &amp; Securities Ltd</t>
  </si>
  <si>
    <t>INVENTURE</t>
  </si>
  <si>
    <t>Brady And Morris Engineering Co Ltd</t>
  </si>
  <si>
    <t>BRADYM</t>
  </si>
  <si>
    <t>Star Delta Transformers Ltd</t>
  </si>
  <si>
    <t>STARDELTA</t>
  </si>
  <si>
    <t>Nureca Ltd</t>
  </si>
  <si>
    <t>NURECA</t>
  </si>
  <si>
    <t>Bhilwara Technical Textiles Ltd</t>
  </si>
  <si>
    <t>BTTL</t>
  </si>
  <si>
    <t>VTM Ltd</t>
  </si>
  <si>
    <t>VTMLTD</t>
  </si>
  <si>
    <t>Seacoast Shipping Services Ltd</t>
  </si>
  <si>
    <t>SEACOAST</t>
  </si>
  <si>
    <t>Madhav Infra Projects Ltd</t>
  </si>
  <si>
    <t>MADHAVIPL</t>
  </si>
  <si>
    <t>India Gelatine &amp; Chemicals Ltd</t>
  </si>
  <si>
    <t>INDGELA</t>
  </si>
  <si>
    <t>A B Infrabuild Ltd</t>
  </si>
  <si>
    <t>ABINFRA</t>
  </si>
  <si>
    <t>Zee Learn Ltd</t>
  </si>
  <si>
    <t>ZEELEARN</t>
  </si>
  <si>
    <t>Bhatia Communications &amp; Retail (India) Ltd</t>
  </si>
  <si>
    <t>BHATIA</t>
  </si>
  <si>
    <t>Standard Capital Markets Ltd</t>
  </si>
  <si>
    <t>STANCAP</t>
  </si>
  <si>
    <t>DCG Cables &amp; Wires Ltd</t>
  </si>
  <si>
    <t>DCG</t>
  </si>
  <si>
    <t>Jaysynth Orgochem Ltd</t>
  </si>
  <si>
    <t>JDORGOCHEM</t>
  </si>
  <si>
    <t>Aashka Hospitals Ltd</t>
  </si>
  <si>
    <t>AASHKA</t>
  </si>
  <si>
    <t>ASI Industries Ltd</t>
  </si>
  <si>
    <t>ASIIL</t>
  </si>
  <si>
    <t>Maruti Infrastructure Ltd</t>
  </si>
  <si>
    <t>MAINFRA</t>
  </si>
  <si>
    <t>Empower India Ltd</t>
  </si>
  <si>
    <t>EMPOWER</t>
  </si>
  <si>
    <t>IL&amp;FS Transportation Networks Ltd</t>
  </si>
  <si>
    <t>IL&amp;FSTRANS</t>
  </si>
  <si>
    <t>G M Polyplast Ltd</t>
  </si>
  <si>
    <t>GMPL</t>
  </si>
  <si>
    <t>Shree Ajit Pulp and Paper Ltd</t>
  </si>
  <si>
    <t>SAPPL</t>
  </si>
  <si>
    <t>CAPTAIN PIPES Ltd</t>
  </si>
  <si>
    <t>CAPPIPES</t>
  </si>
  <si>
    <t>Equippp Social Impact Technologies Ltd</t>
  </si>
  <si>
    <t>EQUIPPP</t>
  </si>
  <si>
    <t xml:space="preserve"> IT Services &amp; Consulting</t>
  </si>
  <si>
    <t>Ginni Filaments Ltd</t>
  </si>
  <si>
    <t>GINNIFILA</t>
  </si>
  <si>
    <t>Prithvi Exchange (India) Ltd</t>
  </si>
  <si>
    <t>PRITHVIEXCH</t>
  </si>
  <si>
    <t>Neelamalai Agro Industries Ltd</t>
  </si>
  <si>
    <t>NEAGI</t>
  </si>
  <si>
    <t>Shree Vasu Logistics Ltd</t>
  </si>
  <si>
    <t>SVLL</t>
  </si>
  <si>
    <t>Captain Technocast Ltd</t>
  </si>
  <si>
    <t>CTCL</t>
  </si>
  <si>
    <t>Available Finance Ltd</t>
  </si>
  <si>
    <t>AVAILFC</t>
  </si>
  <si>
    <t>Lagnam Spintex Ltd</t>
  </si>
  <si>
    <t>LAGNAM</t>
  </si>
  <si>
    <t>Sicagen India Ltd</t>
  </si>
  <si>
    <t>SICAGEN</t>
  </si>
  <si>
    <t>Arham Technologies Ltd</t>
  </si>
  <si>
    <t>ARHAM</t>
  </si>
  <si>
    <t>Sayaji Hotels (Pune) Ltd</t>
  </si>
  <si>
    <t>SHPLPUNE</t>
  </si>
  <si>
    <t>Yash Optics &amp; Lens Ltd</t>
  </si>
  <si>
    <t>YASHOPTICS</t>
  </si>
  <si>
    <t>Ashapuri Gold Ornament Ltd</t>
  </si>
  <si>
    <t>AGOL</t>
  </si>
  <si>
    <t>Confidence Futuristic Energetech Ltd</t>
  </si>
  <si>
    <t>CFEL</t>
  </si>
  <si>
    <t>Coral Laboratories Ltd</t>
  </si>
  <si>
    <t>CORALAB</t>
  </si>
  <si>
    <t>Denis Chem Lab Ltd</t>
  </si>
  <si>
    <t>DENISCHEM</t>
  </si>
  <si>
    <t>Rajshree Sugars &amp; Chemicals Ltd</t>
  </si>
  <si>
    <t>RAJSREESUG</t>
  </si>
  <si>
    <t>Mason Infratech Ltd</t>
  </si>
  <si>
    <t>MASON</t>
  </si>
  <si>
    <t>Sarthak Metals Ltd</t>
  </si>
  <si>
    <t>SMLT</t>
  </si>
  <si>
    <t>SMS Lifesciences India Ltd</t>
  </si>
  <si>
    <t>SMSLIFE</t>
  </si>
  <si>
    <t>Zeal Global Services Ltd</t>
  </si>
  <si>
    <t>ZEAL</t>
  </si>
  <si>
    <t>delaPlex Ltd</t>
  </si>
  <si>
    <t>DELAPLEX</t>
  </si>
  <si>
    <t>PG Foils Ltd</t>
  </si>
  <si>
    <t>PGFOILQ</t>
  </si>
  <si>
    <t>Umang Dairies Ltd</t>
  </si>
  <si>
    <t>UMANGDAIRY</t>
  </si>
  <si>
    <t>Raghuvansh Agrofarms Ltd</t>
  </si>
  <si>
    <t>RAFL</t>
  </si>
  <si>
    <t>CWD Limited</t>
  </si>
  <si>
    <t>CWD</t>
  </si>
  <si>
    <t>AMJ Land Holdings Ltd</t>
  </si>
  <si>
    <t>AMJLAND</t>
  </si>
  <si>
    <t>RSD Finance Ltd</t>
  </si>
  <si>
    <t>RSDFIN</t>
  </si>
  <si>
    <t>Rajasthan Gases Ltd</t>
  </si>
  <si>
    <t>RAJGASES</t>
  </si>
  <si>
    <t>Ravinder Heights Ltd</t>
  </si>
  <si>
    <t>RVHL</t>
  </si>
  <si>
    <t>Supreme Infrastructure India Ltd</t>
  </si>
  <si>
    <t>SUPREMEINF</t>
  </si>
  <si>
    <t>Tembo Global Industries Ltd</t>
  </si>
  <si>
    <t>TEMBO</t>
  </si>
  <si>
    <t>T T Ltd</t>
  </si>
  <si>
    <t>TTL</t>
  </si>
  <si>
    <t>G G Engineering Ltd</t>
  </si>
  <si>
    <t>GGENG</t>
  </si>
  <si>
    <t>Bimetal Bearings Ltd</t>
  </si>
  <si>
    <t>BIMETAL</t>
  </si>
  <si>
    <t>Hindcon Chemicals Ltd</t>
  </si>
  <si>
    <t>HINDCON</t>
  </si>
  <si>
    <t>Paul Merchants Ltd</t>
  </si>
  <si>
    <t>PML</t>
  </si>
  <si>
    <t>Shiva Texyarn Ltd</t>
  </si>
  <si>
    <t>SHIVATEX</t>
  </si>
  <si>
    <t>Lloyds Luxuries Ltd</t>
  </si>
  <si>
    <t>LLOYDS</t>
  </si>
  <si>
    <t>Infollion Research Services Ltd</t>
  </si>
  <si>
    <t>INFOLLION</t>
  </si>
  <si>
    <t>Modi Rubber Ltd</t>
  </si>
  <si>
    <t>MODIRUBBER</t>
  </si>
  <si>
    <t>Pmc Fincorp Ltd</t>
  </si>
  <si>
    <t>PMCFIN</t>
  </si>
  <si>
    <t>Maximus International Ltd</t>
  </si>
  <si>
    <t>MAXIMUS</t>
  </si>
  <si>
    <t>RDB Realty &amp; Infrastructure Ltd</t>
  </si>
  <si>
    <t>RDBRIL</t>
  </si>
  <si>
    <t>Aksharchem (India) Ltd</t>
  </si>
  <si>
    <t>AKSHARCHEM</t>
  </si>
  <si>
    <t>Sanmit Infra Ltd</t>
  </si>
  <si>
    <t>SANINFRA</t>
  </si>
  <si>
    <t>Kimia Biosciences Ltd</t>
  </si>
  <si>
    <t>KIMIABL</t>
  </si>
  <si>
    <t>Rajshree Polypack Ltd</t>
  </si>
  <si>
    <t>RPPL</t>
  </si>
  <si>
    <t>GSS Infotech Ltd</t>
  </si>
  <si>
    <t>GSS</t>
  </si>
  <si>
    <t>Sharda Ispat Ltd</t>
  </si>
  <si>
    <t>SHRDAIS</t>
  </si>
  <si>
    <t>Vital Chemtech Ltd</t>
  </si>
  <si>
    <t>VITAL</t>
  </si>
  <si>
    <t>Pune E - Stock Broking Ltd</t>
  </si>
  <si>
    <t>PESB</t>
  </si>
  <si>
    <t>KCK Industries Ltd</t>
  </si>
  <si>
    <t>KCK</t>
  </si>
  <si>
    <t>Sanjivani Paranteral Ltd</t>
  </si>
  <si>
    <t>SANJIVIN</t>
  </si>
  <si>
    <t>Shree Osfm E-Mobility Ltd</t>
  </si>
  <si>
    <t>SHREEOSFM</t>
  </si>
  <si>
    <t>Signet Industries Ltd</t>
  </si>
  <si>
    <t>SIGIND</t>
  </si>
  <si>
    <t>Tips Films Ltd</t>
  </si>
  <si>
    <t>TIPSFILMS</t>
  </si>
  <si>
    <t>Shri Bajrang Alliance Ltd</t>
  </si>
  <si>
    <t>SHBAJRG</t>
  </si>
  <si>
    <t>Super House Ltd</t>
  </si>
  <si>
    <t>SUPERHOUSE</t>
  </si>
  <si>
    <t>Ajanta Soya Ltd</t>
  </si>
  <si>
    <t>AJANTSOY</t>
  </si>
  <si>
    <t>SBI Nifty Bank ETF</t>
  </si>
  <si>
    <t>SETFNIFBK</t>
  </si>
  <si>
    <t>Noida Toll Bridge Company Ltd</t>
  </si>
  <si>
    <t>NOIDATOLL</t>
  </si>
  <si>
    <t>Panasonic Carbon India Co Ltd</t>
  </si>
  <si>
    <t>PANCARBON</t>
  </si>
  <si>
    <t>JSL Industries Ltd</t>
  </si>
  <si>
    <t>JSLINDL</t>
  </si>
  <si>
    <t>Aspinwall and Company Ltd</t>
  </si>
  <si>
    <t>ASPINWALL</t>
  </si>
  <si>
    <t>Divine Power Energy Ltd</t>
  </si>
  <si>
    <t>DPEL</t>
  </si>
  <si>
    <t>Regis Industries Ltd</t>
  </si>
  <si>
    <t>REGIS</t>
  </si>
  <si>
    <t>Sunshine Capital Ltd</t>
  </si>
  <si>
    <t>SCL</t>
  </si>
  <si>
    <t>RDB Rasayans Ltd</t>
  </si>
  <si>
    <t>RDBRL</t>
  </si>
  <si>
    <t>LA Tim Metal &amp; Industries Ltd</t>
  </si>
  <si>
    <t>LATIMMETAL</t>
  </si>
  <si>
    <t>Asian Hotels (East) Ltd</t>
  </si>
  <si>
    <t>AHLEAST</t>
  </si>
  <si>
    <t>Somi Conveyor Beltings Ltd</t>
  </si>
  <si>
    <t>SOMICONVEY</t>
  </si>
  <si>
    <t>ShreeOswal Seeds and Chemicals Ltd</t>
  </si>
  <si>
    <t>OSWALSEEDS</t>
  </si>
  <si>
    <t>National Plastic Technologies Ltd</t>
  </si>
  <si>
    <t>NATPLASTI</t>
  </si>
  <si>
    <t>Indrayani Biotech Ltd</t>
  </si>
  <si>
    <t>INDRANIB</t>
  </si>
  <si>
    <t>Swastika Investmart Ltd</t>
  </si>
  <si>
    <t>SWASTIKA</t>
  </si>
  <si>
    <t>Nirman Agri Genetics Ltd</t>
  </si>
  <si>
    <t>NIRMAN</t>
  </si>
  <si>
    <t>IP Rings Ltd</t>
  </si>
  <si>
    <t>IPRINGLTD</t>
  </si>
  <si>
    <t>Vardhman Polytex Ltd</t>
  </si>
  <si>
    <t>VARDMNPOLY</t>
  </si>
  <si>
    <t>Maha Rashtra Apex Corporation Ltd</t>
  </si>
  <si>
    <t>MAHAPEXLTD</t>
  </si>
  <si>
    <t>Diksat Transworld Ltd</t>
  </si>
  <si>
    <t>DIKSAT</t>
  </si>
  <si>
    <t>Jullundur Motor Agency (Delhi) Ltd</t>
  </si>
  <si>
    <t>JMA</t>
  </si>
  <si>
    <t>WAA Solar Ltd</t>
  </si>
  <si>
    <t>WAA</t>
  </si>
  <si>
    <t>Kanpur Plastipack Ltd</t>
  </si>
  <si>
    <t>KANPRPLA</t>
  </si>
  <si>
    <t>Quest Laboratories Ltd</t>
  </si>
  <si>
    <t>QUESTLAB</t>
  </si>
  <si>
    <t>Ratnabhumi Developers Ltd</t>
  </si>
  <si>
    <t>RATNABHUMI</t>
  </si>
  <si>
    <t>Storage Technologies and Automation Ltd</t>
  </si>
  <si>
    <t>STAL</t>
  </si>
  <si>
    <t>ICICI Prudential Nifty 100 Low Vol 30 ETF</t>
  </si>
  <si>
    <t>LOWVOLIETF</t>
  </si>
  <si>
    <t>MITCON Consultancy &amp; Engineering Services Ltd</t>
  </si>
  <si>
    <t>MITCON</t>
  </si>
  <si>
    <t>Narmada Gelatines Ltd</t>
  </si>
  <si>
    <t>SHAWGELTIN</t>
  </si>
  <si>
    <t>Nettlinx Ltd</t>
  </si>
  <si>
    <t>NETTLINX</t>
  </si>
  <si>
    <t>Radix Industries (India) Ltd</t>
  </si>
  <si>
    <t>RADIXIND</t>
  </si>
  <si>
    <t>Coral India Finance and Housing Ltd</t>
  </si>
  <si>
    <t>CORALFINAC</t>
  </si>
  <si>
    <t>Delphi World Money Ltd</t>
  </si>
  <si>
    <t>DELPHIFX</t>
  </si>
  <si>
    <t>Parin Furniture Ltd</t>
  </si>
  <si>
    <t>PARIN</t>
  </si>
  <si>
    <t>Samkrg Pistons and Rings Ltd</t>
  </si>
  <si>
    <t>SAMKRG</t>
  </si>
  <si>
    <t>Modern Threads (India) Ltd</t>
  </si>
  <si>
    <t>MODTHREAD</t>
  </si>
  <si>
    <t>Sizemasters Technology Ltd</t>
  </si>
  <si>
    <t>SIZEMASTER</t>
  </si>
  <si>
    <t>Spectrum Talent Management Ltd</t>
  </si>
  <si>
    <t>SPECTSTM</t>
  </si>
  <si>
    <t>Dhunseri Tea &amp; Industries Ltd</t>
  </si>
  <si>
    <t>DTIL</t>
  </si>
  <si>
    <t>Alpine Housing Development Corporation Limited</t>
  </si>
  <si>
    <t>ALPINEHOU</t>
  </si>
  <si>
    <t>Prajay Engineers Syndicate Ltd</t>
  </si>
  <si>
    <t>PRAENG</t>
  </si>
  <si>
    <t>Ambey Laboratories Ltd</t>
  </si>
  <si>
    <t>AMBEY</t>
  </si>
  <si>
    <t>Odyssey Technologies Ltd</t>
  </si>
  <si>
    <t>ODYSSEY</t>
  </si>
  <si>
    <t>Century Extrusions Ltd</t>
  </si>
  <si>
    <t>CENTEXT</t>
  </si>
  <si>
    <t>LKP Finance Ltd</t>
  </si>
  <si>
    <t>LKPFIN</t>
  </si>
  <si>
    <t>Vipul Organics Ltd</t>
  </si>
  <si>
    <t>VIPULORG</t>
  </si>
  <si>
    <t>Organic Recycling Systems Ltd</t>
  </si>
  <si>
    <t>ORGANICREC</t>
  </si>
  <si>
    <t>Aarnav Fashions Ltd</t>
  </si>
  <si>
    <t>AARNAV</t>
  </si>
  <si>
    <t>Supreme Holdings &amp; Hospitality (India) Ltd</t>
  </si>
  <si>
    <t>SUPREME</t>
  </si>
  <si>
    <t>Sudarshan Pharma Industries Ltd</t>
  </si>
  <si>
    <t>SUDARSHAN</t>
  </si>
  <si>
    <t>Indbank Merchant Banking Services Ltd</t>
  </si>
  <si>
    <t>INDBANK</t>
  </si>
  <si>
    <t>Rulka Electricals Ltd</t>
  </si>
  <si>
    <t>RULKA</t>
  </si>
  <si>
    <t>Halder Venture Ltd</t>
  </si>
  <si>
    <t>HALDER</t>
  </si>
  <si>
    <t>Atam Valves Ltd</t>
  </si>
  <si>
    <t>ATAM</t>
  </si>
  <si>
    <t>Baid Finserv Ltd</t>
  </si>
  <si>
    <t>BAIDFIN</t>
  </si>
  <si>
    <t>Techknowgreen Solutions Ltd</t>
  </si>
  <si>
    <t>TECHKGREEN</t>
  </si>
  <si>
    <t>Cochin Minerals and Rutile Ltd</t>
  </si>
  <si>
    <t>COCHINM</t>
  </si>
  <si>
    <t>QMS Medical Allied Services Ltd</t>
  </si>
  <si>
    <t>QMSMEDI</t>
  </si>
  <si>
    <t>Indian Wood Products Co Ltd</t>
  </si>
  <si>
    <t>IWP</t>
  </si>
  <si>
    <t>Sadbhav Infrastructure Projects Ltd</t>
  </si>
  <si>
    <t>SADBHIN</t>
  </si>
  <si>
    <t>Salasar Exteriors and Contour Ltd</t>
  </si>
  <si>
    <t>SECL</t>
  </si>
  <si>
    <t>Rajnish Retail Ltd</t>
  </si>
  <si>
    <t>RRETAIL</t>
  </si>
  <si>
    <t>Cosmo Ferrites Ltd</t>
  </si>
  <si>
    <t>COSMOFE</t>
  </si>
  <si>
    <t>SAH Polymers Ltd</t>
  </si>
  <si>
    <t>SAH</t>
  </si>
  <si>
    <t>A B Cotspin India Ltd</t>
  </si>
  <si>
    <t>ABCOTS</t>
  </si>
  <si>
    <t>Maxposure Ltd</t>
  </si>
  <si>
    <t>MAXPOSURE</t>
  </si>
  <si>
    <t>Beacon Trusteeship Ltd</t>
  </si>
  <si>
    <t>BEACON</t>
  </si>
  <si>
    <t>Rungta Irrigation Ltd</t>
  </si>
  <si>
    <t>RUNGTAIR</t>
  </si>
  <si>
    <t>Ramdevbaba Solvent Ltd</t>
  </si>
  <si>
    <t>RBS</t>
  </si>
  <si>
    <t>Lactose (India) Ltd</t>
  </si>
  <si>
    <t>LACTOSE</t>
  </si>
  <si>
    <t>Manaksia Aluminium Co Ltd</t>
  </si>
  <si>
    <t>MANAKALUCO</t>
  </si>
  <si>
    <t>AKI India Ltd</t>
  </si>
  <si>
    <t>AKI</t>
  </si>
  <si>
    <t>Kalyani Forge Ltd</t>
  </si>
  <si>
    <t>KALYANIFRG</t>
  </si>
  <si>
    <t>Compucom Software Ltd</t>
  </si>
  <si>
    <t>COMPUSOFT</t>
  </si>
  <si>
    <t>Sylvan Plyboard (India) Ltd</t>
  </si>
  <si>
    <t>SYLVANPLY</t>
  </si>
  <si>
    <t>Indiabulls Enterprises Ltd</t>
  </si>
  <si>
    <t>IEL</t>
  </si>
  <si>
    <t>Gujarat State Financial Corp</t>
  </si>
  <si>
    <t>GUJSTATFIN</t>
  </si>
  <si>
    <t>BSL Ltd</t>
  </si>
  <si>
    <t>BSL</t>
  </si>
  <si>
    <t>Upsurge Seeds Of Agriculture Ltd</t>
  </si>
  <si>
    <t>USASEEDS</t>
  </si>
  <si>
    <t>Mangal Credit and Fincorp Ltd</t>
  </si>
  <si>
    <t>MANCREDIT</t>
  </si>
  <si>
    <t>Aartech Solonics Ltd</t>
  </si>
  <si>
    <t>AARTECH</t>
  </si>
  <si>
    <t>Intrasoft Technologies Ltd</t>
  </si>
  <si>
    <t>ISFT</t>
  </si>
  <si>
    <t>Brooks Laboratories Ltd</t>
  </si>
  <si>
    <t>BROOKS</t>
  </si>
  <si>
    <t>KBC Global Ltd</t>
  </si>
  <si>
    <t>KBCGLOBAL</t>
  </si>
  <si>
    <t>GVP Infotech Ltd</t>
  </si>
  <si>
    <t>GVPTECH</t>
  </si>
  <si>
    <t>Arihant Foundations &amp; Housing Ltd</t>
  </si>
  <si>
    <t>ARIHANT</t>
  </si>
  <si>
    <t>Adtech Systems Ltd</t>
  </si>
  <si>
    <t>ADTECH</t>
  </si>
  <si>
    <t>Duncan Engineering Ltd</t>
  </si>
  <si>
    <t>DUNCANENG</t>
  </si>
  <si>
    <t>LOYAL EQUIPMENTS Ltd</t>
  </si>
  <si>
    <t>LOYAL</t>
  </si>
  <si>
    <t>Tirupati Starch &amp; Chemicals Ltd</t>
  </si>
  <si>
    <t>TIRUSTA</t>
  </si>
  <si>
    <t>Dhruv Consultancy Services Ltd</t>
  </si>
  <si>
    <t>DHRUV</t>
  </si>
  <si>
    <t>Hindustan Adhesives Ltd</t>
  </si>
  <si>
    <t>HINDADH</t>
  </si>
  <si>
    <t>Wardwizard Foods and Beverages Ltd</t>
  </si>
  <si>
    <t>WARDWIZFBL</t>
  </si>
  <si>
    <t>Phoenix Township Ltd</t>
  </si>
  <si>
    <t>PHOENIXTN</t>
  </si>
  <si>
    <t>DHP India Ltd</t>
  </si>
  <si>
    <t>DHPIND</t>
  </si>
  <si>
    <t>Refex Renewables &amp; Infrastructure Ltd</t>
  </si>
  <si>
    <t>REFEXRENEW</t>
  </si>
  <si>
    <t>Lovable Lingerie Ltd</t>
  </si>
  <si>
    <t>LOVABLE</t>
  </si>
  <si>
    <t>Texmo Pipes and Products Ltd</t>
  </si>
  <si>
    <t>TEXMOPIPES</t>
  </si>
  <si>
    <t>Ducon Infratechnologies Ltd</t>
  </si>
  <si>
    <t>DUCON</t>
  </si>
  <si>
    <t>Precision Electronics Ltd</t>
  </si>
  <si>
    <t>PRECISIO</t>
  </si>
  <si>
    <t>Digicontent Ltd</t>
  </si>
  <si>
    <t>DGCONTENT</t>
  </si>
  <si>
    <t>Prima Plastics Ltd</t>
  </si>
  <si>
    <t>PRIMAPLA</t>
  </si>
  <si>
    <t>Gayatri Rubbers and Chemicals Ltd</t>
  </si>
  <si>
    <t>GRCL</t>
  </si>
  <si>
    <t>Mahalaxmi Rubtech Ltd</t>
  </si>
  <si>
    <t>MHLXMIRU</t>
  </si>
  <si>
    <t>GTL Ltd</t>
  </si>
  <si>
    <t>GTL</t>
  </si>
  <si>
    <t>United Nilgiri Tea Estates Company Ltd</t>
  </si>
  <si>
    <t>UNITEDTEA</t>
  </si>
  <si>
    <t>South India Paper Mills Ltd</t>
  </si>
  <si>
    <t>STHINPA</t>
  </si>
  <si>
    <t>Hindusthan National Glass And Industries Ltd</t>
  </si>
  <si>
    <t>HINDNATGLS</t>
  </si>
  <si>
    <t>Nagpur Power and Industries Ltd</t>
  </si>
  <si>
    <t>NAGPI</t>
  </si>
  <si>
    <t>Ducol Organics &amp; Colours Ltd</t>
  </si>
  <si>
    <t>DUCOL</t>
  </si>
  <si>
    <t>IVP Ltd</t>
  </si>
  <si>
    <t>IVP</t>
  </si>
  <si>
    <t>Universal Autofoundry Ltd</t>
  </si>
  <si>
    <t>UNIAUTO</t>
  </si>
  <si>
    <t>JK Agri Genetics Ltd</t>
  </si>
  <si>
    <t>JK AGRI</t>
  </si>
  <si>
    <t>Shigan Quantum Technologies Ltd</t>
  </si>
  <si>
    <t>SHIGAN</t>
  </si>
  <si>
    <t>Sotac Pharmaceuticals Ltd</t>
  </si>
  <si>
    <t>SOTAC</t>
  </si>
  <si>
    <t>Marvel Decor Ltd</t>
  </si>
  <si>
    <t>MDL</t>
  </si>
  <si>
    <t>Bafna Pharmaceuticals Ltd</t>
  </si>
  <si>
    <t>BAFNAPH</t>
  </si>
  <si>
    <t>Accuracy Shipping Ltd</t>
  </si>
  <si>
    <t>ACCURACY</t>
  </si>
  <si>
    <t>Sprayking Ltd</t>
  </si>
  <si>
    <t>SPRAYKING</t>
  </si>
  <si>
    <t>Homesfy Realty Ltd</t>
  </si>
  <si>
    <t>HOMESFY</t>
  </si>
  <si>
    <t>Goldkart Jewels Ltd</t>
  </si>
  <si>
    <t>GOLDKART</t>
  </si>
  <si>
    <t>Surat Trade and Mercantile Ltd</t>
  </si>
  <si>
    <t>SURATRAML</t>
  </si>
  <si>
    <t>Arvee Laboratories (India) Ltd</t>
  </si>
  <si>
    <t>ARVEE</t>
  </si>
  <si>
    <t>Setco Automotive Ltd</t>
  </si>
  <si>
    <t>SETCO</t>
  </si>
  <si>
    <t>Univastu India Ltd</t>
  </si>
  <si>
    <t>UNIVASTU</t>
  </si>
  <si>
    <t>GIR Natureview Resorts Ltd</t>
  </si>
  <si>
    <t>GIRRESORTS</t>
  </si>
  <si>
    <t>Mitsu Chem Plast Ltd</t>
  </si>
  <si>
    <t>MITSU</t>
  </si>
  <si>
    <t>Shri Balaji Valve Components Ltd</t>
  </si>
  <si>
    <t>SBVCL</t>
  </si>
  <si>
    <t>Dolfin Rubbers Ltd</t>
  </si>
  <si>
    <t>DOLFIN</t>
  </si>
  <si>
    <t>Airo Lam Ltd</t>
  </si>
  <si>
    <t>AIROLAM</t>
  </si>
  <si>
    <t>Kanchi Karpooram Ltd</t>
  </si>
  <si>
    <t>KANCHI</t>
  </si>
  <si>
    <t>Incredible Industries Ltd</t>
  </si>
  <si>
    <t>INCREDIBLE</t>
  </si>
  <si>
    <t>Madhusudan Masala Ltd</t>
  </si>
  <si>
    <t>MADHUSUDAN</t>
  </si>
  <si>
    <t>United Polyfab Gujarat Ltd</t>
  </si>
  <si>
    <t>UNITEDPOLY</t>
  </si>
  <si>
    <t>Hemant Surgical Industries Ltd</t>
  </si>
  <si>
    <t>HSIL</t>
  </si>
  <si>
    <t>Shradha AI Technologies Ltd</t>
  </si>
  <si>
    <t>SHRAAITECH</t>
  </si>
  <si>
    <t>Interiors &amp; More Ltd</t>
  </si>
  <si>
    <t>INM</t>
  </si>
  <si>
    <t>Sharat Industries Ltd</t>
  </si>
  <si>
    <t>SHINDL</t>
  </si>
  <si>
    <t>Panyam Cements And Mineral Industrties Ltd</t>
  </si>
  <si>
    <t>PANCM</t>
  </si>
  <si>
    <t>Dhoot Industrial Finance Ltd</t>
  </si>
  <si>
    <t>DHOOTIN</t>
  </si>
  <si>
    <t>Maheshwari Logistics Ltd</t>
  </si>
  <si>
    <t>MAHESHWARI</t>
  </si>
  <si>
    <t>Magna Electro Castings Ltd</t>
  </si>
  <si>
    <t>MAGNAELQ</t>
  </si>
  <si>
    <t>Vibrant Global Capital Ltd</t>
  </si>
  <si>
    <t>VGCL</t>
  </si>
  <si>
    <t>Fonebox Retail Ltd</t>
  </si>
  <si>
    <t>FONEBOX</t>
  </si>
  <si>
    <t>Indian Sucrose Ltd</t>
  </si>
  <si>
    <t>INDSUCR</t>
  </si>
  <si>
    <t>Rts Power Corporation Ltd</t>
  </si>
  <si>
    <t>RTSPOWR</t>
  </si>
  <si>
    <t>Pacific Industries Ltd</t>
  </si>
  <si>
    <t>PACIFICI</t>
  </si>
  <si>
    <t>Kaushalya Logistics Ltd</t>
  </si>
  <si>
    <t>KLL</t>
  </si>
  <si>
    <t>Ground Freight &amp; Logistics</t>
  </si>
  <si>
    <t>BDH Industries Ltd</t>
  </si>
  <si>
    <t>BDH</t>
  </si>
  <si>
    <t>Aveer Foods Ltd</t>
  </si>
  <si>
    <t>AVEER</t>
  </si>
  <si>
    <t>Silicon Rental Solutions Ltd</t>
  </si>
  <si>
    <t>SRSOLTD</t>
  </si>
  <si>
    <t>Aarvi Encon Ltd</t>
  </si>
  <si>
    <t>AARVI</t>
  </si>
  <si>
    <t>Gillanders Arbuthnot &amp; Co Ltd</t>
  </si>
  <si>
    <t>GILLANDERS</t>
  </si>
  <si>
    <t>Archidply Industries Ltd</t>
  </si>
  <si>
    <t>ARCHIDPLY</t>
  </si>
  <si>
    <t>Gretex Industries Ltd</t>
  </si>
  <si>
    <t>GRETEX</t>
  </si>
  <si>
    <t>Sel Manufacturing Company Ltd</t>
  </si>
  <si>
    <t>SELMC</t>
  </si>
  <si>
    <t>Indian Infotech and Software Ltd</t>
  </si>
  <si>
    <t>INDINFO</t>
  </si>
  <si>
    <t>Worth Peripherals Ltd</t>
  </si>
  <si>
    <t>Garnet International Ltd</t>
  </si>
  <si>
    <t>GARNETINT</t>
  </si>
  <si>
    <t>S V Global Mill Ltd</t>
  </si>
  <si>
    <t>SVGLOBAL</t>
  </si>
  <si>
    <t>Jyoti Ltd</t>
  </si>
  <si>
    <t>JYOTI</t>
  </si>
  <si>
    <t>Anmol India Ltd</t>
  </si>
  <si>
    <t>ANMOL</t>
  </si>
  <si>
    <t>Radhe Developers (India) Ltd</t>
  </si>
  <si>
    <t>RADHEDE</t>
  </si>
  <si>
    <t>Surana Solar Ltd</t>
  </si>
  <si>
    <t>SURANASOL</t>
  </si>
  <si>
    <t>Basant Agro Tech (India) Ltd</t>
  </si>
  <si>
    <t>BASANTGL</t>
  </si>
  <si>
    <t>Deep Polymers Ltd</t>
  </si>
  <si>
    <t>DEEP</t>
  </si>
  <si>
    <t>Caprihans India Ltd</t>
  </si>
  <si>
    <t>CAPRIHANS</t>
  </si>
  <si>
    <t>Enfuse Solutions Ltd</t>
  </si>
  <si>
    <t>ENFUSE</t>
  </si>
  <si>
    <t>Hindprakash Industries Ltd</t>
  </si>
  <si>
    <t>HPIL</t>
  </si>
  <si>
    <t>Alpa Laboratories Ltd</t>
  </si>
  <si>
    <t>ALPA</t>
  </si>
  <si>
    <t>Unihealth Consultancy Ltd</t>
  </si>
  <si>
    <t>UNIHEALTH</t>
  </si>
  <si>
    <t>Capital Trust Ltd</t>
  </si>
  <si>
    <t>CAPTRUST</t>
  </si>
  <si>
    <t>Bal Pharma Ltd</t>
  </si>
  <si>
    <t>BALPHARMA</t>
  </si>
  <si>
    <t>Shraddha Prime Projects Ltd</t>
  </si>
  <si>
    <t>SHRADDHA</t>
  </si>
  <si>
    <t>Emmbi Industries Ltd</t>
  </si>
  <si>
    <t>EMMBI</t>
  </si>
  <si>
    <t>Vaishali Pharma Ltd</t>
  </si>
  <si>
    <t>VAISHALI</t>
  </si>
  <si>
    <t>Galaxy Cloud Kitchens Ltd</t>
  </si>
  <si>
    <t>GCKL</t>
  </si>
  <si>
    <t>Kesar Petroproducts Ltd</t>
  </si>
  <si>
    <t>KESARPE</t>
  </si>
  <si>
    <t>ResGen Ltd</t>
  </si>
  <si>
    <t>RESGEN</t>
  </si>
  <si>
    <t>ACE Software Exports Ltd</t>
  </si>
  <si>
    <t>ACESOFT</t>
  </si>
  <si>
    <t>Shah Metacorp Ltd</t>
  </si>
  <si>
    <t>SHAH</t>
  </si>
  <si>
    <t>DRS Dilip Roadlines Ltd</t>
  </si>
  <si>
    <t>DRSDILIP</t>
  </si>
  <si>
    <t>Weizmann Limited</t>
  </si>
  <si>
    <t>WEIZMANIND</t>
  </si>
  <si>
    <t>Toyam Sports Ltd</t>
  </si>
  <si>
    <t>TOYAMSL</t>
  </si>
  <si>
    <t>Steelman Telecom Ltd</t>
  </si>
  <si>
    <t>STML</t>
  </si>
  <si>
    <t>B &amp; A Ltd</t>
  </si>
  <si>
    <t>BNALTD</t>
  </si>
  <si>
    <t>Reliance Home Finance Ltd</t>
  </si>
  <si>
    <t>RHFL</t>
  </si>
  <si>
    <t>SPL Industries Ltd</t>
  </si>
  <si>
    <t>SPLIL</t>
  </si>
  <si>
    <t>CG VAK Software and Exports Ltd</t>
  </si>
  <si>
    <t>CGVAK</t>
  </si>
  <si>
    <t>Kakatiya Cement Sugar and Industries Ltd</t>
  </si>
  <si>
    <t>KAKATCEM</t>
  </si>
  <si>
    <t>Shri Techtex Ltd</t>
  </si>
  <si>
    <t>SHRITECH</t>
  </si>
  <si>
    <t>Total Transport Systems Ltd</t>
  </si>
  <si>
    <t>TOTAL</t>
  </si>
  <si>
    <t>New Swan Multitech Ltd</t>
  </si>
  <si>
    <t>SWANAGRO</t>
  </si>
  <si>
    <t>Metroglobal Ltd</t>
  </si>
  <si>
    <t>METROGLOBL</t>
  </si>
  <si>
    <t>Semac Consultants Ltd</t>
  </si>
  <si>
    <t>SEMAC</t>
  </si>
  <si>
    <t>Pansari Developers Ltd</t>
  </si>
  <si>
    <t>PANSARI</t>
  </si>
  <si>
    <t>Niraj Cement Structurals Ltd</t>
  </si>
  <si>
    <t>NIRAJ</t>
  </si>
  <si>
    <t>Smruthi Organics Ltd</t>
  </si>
  <si>
    <t>SMRUTHIORG</t>
  </si>
  <si>
    <t>Calcom Vision Ltd</t>
  </si>
  <si>
    <t>CALCOM</t>
  </si>
  <si>
    <t>Srivari Spices and Foods Ltd</t>
  </si>
  <si>
    <t>SSFL</t>
  </si>
  <si>
    <t>Khemani Distributors &amp; Marketing Ltd</t>
  </si>
  <si>
    <t>KDML</t>
  </si>
  <si>
    <t>Lucent Industries Ltd</t>
  </si>
  <si>
    <t>LUCENT</t>
  </si>
  <si>
    <t>Samor Reality Ltd</t>
  </si>
  <si>
    <t>SAMOR</t>
  </si>
  <si>
    <t>Srestha Finvest Ltd</t>
  </si>
  <si>
    <t>SRESTHA</t>
  </si>
  <si>
    <t>Anik Industries Ltd</t>
  </si>
  <si>
    <t>ANIKINDS</t>
  </si>
  <si>
    <t>Reliance Chemotex Industries Ltd</t>
  </si>
  <si>
    <t>RELCHEMQ</t>
  </si>
  <si>
    <t>Hilton Metal Forging Ltd</t>
  </si>
  <si>
    <t>HILTON</t>
  </si>
  <si>
    <t>Priti International Ltd</t>
  </si>
  <si>
    <t>PRITI</t>
  </si>
  <si>
    <t>Housing Development and Infrastructure Ltd</t>
  </si>
  <si>
    <t>HDIL</t>
  </si>
  <si>
    <t>Avance Technologies Ltd</t>
  </si>
  <si>
    <t>AVANCE</t>
  </si>
  <si>
    <t>Zenith Exports Ltd</t>
  </si>
  <si>
    <t>ZENITHEXPO</t>
  </si>
  <si>
    <t>Swati Projects Ltd</t>
  </si>
  <si>
    <t>SWATIPRO</t>
  </si>
  <si>
    <t>Tulive Developers Ltd</t>
  </si>
  <si>
    <t>TULIVE</t>
  </si>
  <si>
    <t>NipponINETFNifty SDL Apr 2026 Top 20 Equal Weight</t>
  </si>
  <si>
    <t>SDL26BEES</t>
  </si>
  <si>
    <t>Tainwala Chemicals and Plastics (India) Ltd</t>
  </si>
  <si>
    <t>TAINWALCHM</t>
  </si>
  <si>
    <t>Ovobel Foods Ltd</t>
  </si>
  <si>
    <t>OVOBELE</t>
  </si>
  <si>
    <t>SAL Steel Ltd</t>
  </si>
  <si>
    <t>SALSTEEL</t>
  </si>
  <si>
    <t>Dhatre Udyog Ltd</t>
  </si>
  <si>
    <t>DHATRE</t>
  </si>
  <si>
    <t>Landmark Property Development Co Ltd</t>
  </si>
  <si>
    <t>LPDC</t>
  </si>
  <si>
    <t>Tahmar Enterprises Ltd</t>
  </si>
  <si>
    <t>TAHMARENT</t>
  </si>
  <si>
    <t>Eros International Media Ltd</t>
  </si>
  <si>
    <t>EROSMEDIA</t>
  </si>
  <si>
    <t>Aryaman Capital Markets Ltd</t>
  </si>
  <si>
    <t>ARYACAPM</t>
  </si>
  <si>
    <t>Standard Industries Ltd</t>
  </si>
  <si>
    <t>SIL</t>
  </si>
  <si>
    <t>Greenchef Appliances Ltd</t>
  </si>
  <si>
    <t>GREENCHEF</t>
  </si>
  <si>
    <t>Shreeji Translogistics Ltd</t>
  </si>
  <si>
    <t>STL</t>
  </si>
  <si>
    <t>Hindustan Tin Works Ltd</t>
  </si>
  <si>
    <t>HINDTIN</t>
  </si>
  <si>
    <t>Keynote Financial Services Ltd</t>
  </si>
  <si>
    <t>KEYFINSERV</t>
  </si>
  <si>
    <t>Kesar Enterprises Ltd</t>
  </si>
  <si>
    <t>KESARENT</t>
  </si>
  <si>
    <t>Tyche Industries Ltd</t>
  </si>
  <si>
    <t>TYCHE</t>
  </si>
  <si>
    <t>Alacrity Securities Ltd</t>
  </si>
  <si>
    <t>ALSL</t>
  </si>
  <si>
    <t>Polson Ltd</t>
  </si>
  <si>
    <t>POLSON</t>
  </si>
  <si>
    <t>Shekhawati Poly-Yarn Ltd</t>
  </si>
  <si>
    <t>SPYL</t>
  </si>
  <si>
    <t>Krebs Biochemicals and Industries Ltd</t>
  </si>
  <si>
    <t>KREBSBIO</t>
  </si>
  <si>
    <t>Abans Enterprises Ltd</t>
  </si>
  <si>
    <t>ABANSENT</t>
  </si>
  <si>
    <t>LKP Securities Ltd</t>
  </si>
  <si>
    <t>LKPSEC</t>
  </si>
  <si>
    <t>B.A.G. Films and Media Ltd</t>
  </si>
  <si>
    <t>BAGFILMS</t>
  </si>
  <si>
    <t>Kaira Can Co Ltd</t>
  </si>
  <si>
    <t>KAIRA</t>
  </si>
  <si>
    <t>ATV Projects India Ltd</t>
  </si>
  <si>
    <t>ATVPR</t>
  </si>
  <si>
    <t>Parshva Enterprises Ltd</t>
  </si>
  <si>
    <t>PARSHVA</t>
  </si>
  <si>
    <t>BN Rathi Securities Ltd</t>
  </si>
  <si>
    <t>BNRSEC</t>
  </si>
  <si>
    <t>Siyaram Recycling Industries Ltd</t>
  </si>
  <si>
    <t>SIYARAM</t>
  </si>
  <si>
    <t>Diensten Tech Ltd</t>
  </si>
  <si>
    <t>DTL</t>
  </si>
  <si>
    <t>Savera Industries Ltd</t>
  </si>
  <si>
    <t>SAVERA</t>
  </si>
  <si>
    <t>Electro Force (India) Ltd</t>
  </si>
  <si>
    <t>EFORCE</t>
  </si>
  <si>
    <t>Electronic Equipment &amp; Parts</t>
  </si>
  <si>
    <t>Dcm Ltd</t>
  </si>
  <si>
    <t>DCM</t>
  </si>
  <si>
    <t>Bhandari Hosiery Exports Ltd</t>
  </si>
  <si>
    <t>BHANDARI</t>
  </si>
  <si>
    <t>Kifs Financial Services Ltd</t>
  </si>
  <si>
    <t>KIFS</t>
  </si>
  <si>
    <t>Suryalata Spinning Mills Ltd</t>
  </si>
  <si>
    <t>SURYALA</t>
  </si>
  <si>
    <t>Gujarat Toolroom Ltd</t>
  </si>
  <si>
    <t>GUJTLRM</t>
  </si>
  <si>
    <t>CHL Ltd</t>
  </si>
  <si>
    <t>CHLLTD</t>
  </si>
  <si>
    <t>Money Masters Leasing and Finance Ltd</t>
  </si>
  <si>
    <t>MMLF</t>
  </si>
  <si>
    <t>Shahlon Silk Industries Ltd</t>
  </si>
  <si>
    <t>SHAHLON</t>
  </si>
  <si>
    <t>Indian Acrylics Ltd</t>
  </si>
  <si>
    <t>INDIANACRY</t>
  </si>
  <si>
    <t>Panache Digilife Ltd</t>
  </si>
  <si>
    <t>PANACHE</t>
  </si>
  <si>
    <t>Aspire &amp; Innovative Advertising Ltd</t>
  </si>
  <si>
    <t>ASPIRE</t>
  </si>
  <si>
    <t>Sir Shadi Lal Enterprises Ltd</t>
  </si>
  <si>
    <t>SSLEL</t>
  </si>
  <si>
    <t>Syschem (India) Ltd</t>
  </si>
  <si>
    <t>SYSCHEM</t>
  </si>
  <si>
    <t>BCPL Railway Infrastructure Ltd</t>
  </si>
  <si>
    <t>BCPL</t>
  </si>
  <si>
    <t>Ganges Securities Ltd</t>
  </si>
  <si>
    <t>GANGESSECU</t>
  </si>
  <si>
    <t>Pharmaids Pharmaceuticals Ltd</t>
  </si>
  <si>
    <t>PHARMAID</t>
  </si>
  <si>
    <t>Bharat Gears Ltd</t>
  </si>
  <si>
    <t>BHARATGEAR</t>
  </si>
  <si>
    <t>HCP Plastene Bulkpack Ltd</t>
  </si>
  <si>
    <t>HPBL</t>
  </si>
  <si>
    <t>Mangalam Drugs and Organics Ltd</t>
  </si>
  <si>
    <t>MANGALAM</t>
  </si>
  <si>
    <t>Jocil Ltd</t>
  </si>
  <si>
    <t>JOCIL</t>
  </si>
  <si>
    <t>Future Consumer Ltd</t>
  </si>
  <si>
    <t>FCONSUMER</t>
  </si>
  <si>
    <t>Teamo Productions HQ Ltd</t>
  </si>
  <si>
    <t>TPHQ</t>
  </si>
  <si>
    <t>Bodhi Tree Multimedia Ltd</t>
  </si>
  <si>
    <t>BTML</t>
  </si>
  <si>
    <t>Kovilpatti Lakshmi Roller Flour Mills Ltd</t>
  </si>
  <si>
    <t>KLRFM</t>
  </si>
  <si>
    <t>Urban Enviro Waste Management Ltd</t>
  </si>
  <si>
    <t>URBAN</t>
  </si>
  <si>
    <t>Lakshmi Automatic Loom Works Ltd</t>
  </si>
  <si>
    <t>LXMIATO</t>
  </si>
  <si>
    <t>Tarmat Ltd</t>
  </si>
  <si>
    <t>TARMAT</t>
  </si>
  <si>
    <t>Mahamaya Steel Industries Ltd</t>
  </si>
  <si>
    <t>MAHASTEEL</t>
  </si>
  <si>
    <t>Aluwind Architectural Ltd</t>
  </si>
  <si>
    <t>ALUWIND</t>
  </si>
  <si>
    <t>Cenlub Industries Ltd</t>
  </si>
  <si>
    <t>CENLUB</t>
  </si>
  <si>
    <t>Reliance Naval and Engineering Ltd</t>
  </si>
  <si>
    <t>RNAVAL</t>
  </si>
  <si>
    <t>Parvati Sweetners and Power Ltd</t>
  </si>
  <si>
    <t>PARVATI</t>
  </si>
  <si>
    <t>Xelpmoc Design and Tech Ltd</t>
  </si>
  <si>
    <t>XELPMOC</t>
  </si>
  <si>
    <t>Oil Country Tubular Ltd</t>
  </si>
  <si>
    <t>OILCOUNTUB</t>
  </si>
  <si>
    <t>Visco Trade Associates Ltd</t>
  </si>
  <si>
    <t>VISCO</t>
  </si>
  <si>
    <t>Enser Communications Ltd</t>
  </si>
  <si>
    <t>ENSER</t>
  </si>
  <si>
    <t>De Neers Tools Ltd</t>
  </si>
  <si>
    <t>DENEERS</t>
  </si>
  <si>
    <t>Indsil Hydro Power and Manganese Ltd</t>
  </si>
  <si>
    <t>INDSILHYD</t>
  </si>
  <si>
    <t>Art Nirman Ltd</t>
  </si>
  <si>
    <t>ARTNIRMAN</t>
  </si>
  <si>
    <t>Thakkers Developers Ltd</t>
  </si>
  <si>
    <t>THAKDEV</t>
  </si>
  <si>
    <t>Global Offshore Services Ltd</t>
  </si>
  <si>
    <t>GLOBOFFS</t>
  </si>
  <si>
    <t>Chaman Metallics Ltd</t>
  </si>
  <si>
    <t>CMNL</t>
  </si>
  <si>
    <t>Patel Integrated Logistics Ltd</t>
  </si>
  <si>
    <t>PATINTLOG</t>
  </si>
  <si>
    <t>Winsome Textile Industries Ltd</t>
  </si>
  <si>
    <t>WINSOMTX</t>
  </si>
  <si>
    <t>Ansal Properties and Infrastructure Ltd</t>
  </si>
  <si>
    <t>ANSALAPI</t>
  </si>
  <si>
    <t>Inertia Steel Ltd</t>
  </si>
  <si>
    <t>INERTIAST</t>
  </si>
  <si>
    <t>DIGJAM Ltd</t>
  </si>
  <si>
    <t>DIGJAMLMTD</t>
  </si>
  <si>
    <t>Eyantra Ventures Ltd</t>
  </si>
  <si>
    <t>EY</t>
  </si>
  <si>
    <t>Sundaram Multi Pap Ltd</t>
  </si>
  <si>
    <t>SUNDARAM</t>
  </si>
  <si>
    <t>Samrat Forgings Ltd</t>
  </si>
  <si>
    <t>SAMRATFORG</t>
  </si>
  <si>
    <t>Athena Global Technologies Ltd</t>
  </si>
  <si>
    <t>ATHENAGLO</t>
  </si>
  <si>
    <t>Ai Champdany Industries Ltd</t>
  </si>
  <si>
    <t>AICHAMP</t>
  </si>
  <si>
    <t>WeP Solutions Ltd</t>
  </si>
  <si>
    <t>WEPSOLN</t>
  </si>
  <si>
    <t>Jainam Ferro Alloys (I) Ltd</t>
  </si>
  <si>
    <t>JAINAM</t>
  </si>
  <si>
    <t>Indian Card Clothing Company Ltd</t>
  </si>
  <si>
    <t>INDIANCARD</t>
  </si>
  <si>
    <t>DB (International) Stock Brokers Ltd</t>
  </si>
  <si>
    <t>DBSTOCKBRO</t>
  </si>
  <si>
    <t>Nippon India ETF Nifty PSU Bank BeES</t>
  </si>
  <si>
    <t>PSUBNKBEES</t>
  </si>
  <si>
    <t>Lambodhara Textiles Ltd</t>
  </si>
  <si>
    <t>LAMBODHARA</t>
  </si>
  <si>
    <t>Kohinoor Foods Ltd</t>
  </si>
  <si>
    <t>KOHINOOR</t>
  </si>
  <si>
    <t>Vaidya Sane Ayurved Laboratories Ltd</t>
  </si>
  <si>
    <t>MADHAVBAUG</t>
  </si>
  <si>
    <t>Jayant Infratech Ltd</t>
  </si>
  <si>
    <t>JAYANT</t>
  </si>
  <si>
    <t>Dhruva Capital Services Ltd</t>
  </si>
  <si>
    <t>DHRUVCA</t>
  </si>
  <si>
    <t>Manas Properties Ltd</t>
  </si>
  <si>
    <t>MANAS</t>
  </si>
  <si>
    <t>Mukta Arts Ltd</t>
  </si>
  <si>
    <t>MUKTAARTS</t>
  </si>
  <si>
    <t>Tanvi Foods (India) Ltd</t>
  </si>
  <si>
    <t>TANVI</t>
  </si>
  <si>
    <t>Zenith Steel Pipes &amp; Industries Ltd</t>
  </si>
  <si>
    <t>ZENITHSTL</t>
  </si>
  <si>
    <t>V R Infraspace Ltd</t>
  </si>
  <si>
    <t>VR</t>
  </si>
  <si>
    <t>Swastik Pipe Ltd</t>
  </si>
  <si>
    <t>SWASTIK</t>
  </si>
  <si>
    <t>Aayush Art and Bullion Ltd</t>
  </si>
  <si>
    <t>AKM</t>
  </si>
  <si>
    <t>Quadrant Televentures Ltd</t>
  </si>
  <si>
    <t>QUADRANT</t>
  </si>
  <si>
    <t>JHS Svendgaard Laboratories Ltd</t>
  </si>
  <si>
    <t>JHS</t>
  </si>
  <si>
    <t>Praxis Home Retail Ltd</t>
  </si>
  <si>
    <t>PRAXIS</t>
  </si>
  <si>
    <t>Ultracab (India) Ltd</t>
  </si>
  <si>
    <t>ULTRACAB</t>
  </si>
  <si>
    <t>Rexnord Electronics and Controls Ltd</t>
  </si>
  <si>
    <t>REXNORD</t>
  </si>
  <si>
    <t>BN Holdings Ltd</t>
  </si>
  <si>
    <t>BNHOLDINGS</t>
  </si>
  <si>
    <t>Globe International Carriers Ltd</t>
  </si>
  <si>
    <t>GICL</t>
  </si>
  <si>
    <t>MPS Infotecnics Ltd</t>
  </si>
  <si>
    <t>VISESHINFO</t>
  </si>
  <si>
    <t>Salona Cotspin Ltd</t>
  </si>
  <si>
    <t>SALONA</t>
  </si>
  <si>
    <t>K I C Metaliks Ltd</t>
  </si>
  <si>
    <t>KAJARIR</t>
  </si>
  <si>
    <t>Rishiroop Ltd</t>
  </si>
  <si>
    <t>RISHIROOP</t>
  </si>
  <si>
    <t>India Steel Works Ltd</t>
  </si>
  <si>
    <t>ISWL</t>
  </si>
  <si>
    <t>Touchwood Entertainment Ltd</t>
  </si>
  <si>
    <t>TOUCHWOOD</t>
  </si>
  <si>
    <t>Edvenswa Enterprises Ltd</t>
  </si>
  <si>
    <t>EDVENSWA</t>
  </si>
  <si>
    <t>Surya Lakshmi Cotton Mills Ltd</t>
  </si>
  <si>
    <t>SURYALAXMI</t>
  </si>
  <si>
    <t>Srivasavi Adhesive Tapes Ltd</t>
  </si>
  <si>
    <t>SRIVASAVI</t>
  </si>
  <si>
    <t>Milgrey Finance and Investments Ltd</t>
  </si>
  <si>
    <t>ZMILGFIN</t>
  </si>
  <si>
    <t>Atishay Ltd</t>
  </si>
  <si>
    <t>ATISHAY</t>
  </si>
  <si>
    <t>Piccadily Sugar and Allied Industries Ltd</t>
  </si>
  <si>
    <t>PICCASUG</t>
  </si>
  <si>
    <t>Deepak Spinners Ltd</t>
  </si>
  <si>
    <t>DEEPAKSP</t>
  </si>
  <si>
    <t>Ahlada Engineers Ltd</t>
  </si>
  <si>
    <t>AHLADA</t>
  </si>
  <si>
    <t>Premco Global Ltd</t>
  </si>
  <si>
    <t>PREMCO</t>
  </si>
  <si>
    <t>Sonal Mercantile Ltd</t>
  </si>
  <si>
    <t>SONAL</t>
  </si>
  <si>
    <t>Kundan Edifice Ltd</t>
  </si>
  <si>
    <t>KEL</t>
  </si>
  <si>
    <t>VJTF Eduservices Ltd</t>
  </si>
  <si>
    <t>VJTFEDU</t>
  </si>
  <si>
    <t>Prakash Steelage Ltd</t>
  </si>
  <si>
    <t>PRAKASHSTL</t>
  </si>
  <si>
    <t>Fidel Softech Ltd</t>
  </si>
  <si>
    <t>FIDEL</t>
  </si>
  <si>
    <t>W H Brady &amp; Company Ltd</t>
  </si>
  <si>
    <t>WHBRADY</t>
  </si>
  <si>
    <t>Flex Foods Ltd</t>
  </si>
  <si>
    <t>FLEXFO</t>
  </si>
  <si>
    <t>Sikko Industries Ltd</t>
  </si>
  <si>
    <t>SIKKO</t>
  </si>
  <si>
    <t>Active Clothing Co Ltd</t>
  </si>
  <si>
    <t>ACTIVE</t>
  </si>
  <si>
    <t>Rishi Laser Ltd</t>
  </si>
  <si>
    <t>RISHILASE</t>
  </si>
  <si>
    <t>Gayatri Sugars Ltd</t>
  </si>
  <si>
    <t>GAYATRI</t>
  </si>
  <si>
    <t>Cadsys (India) Ltd</t>
  </si>
  <si>
    <t>CADSYS</t>
  </si>
  <si>
    <t>Cinerad Communications Ltd</t>
  </si>
  <si>
    <t>CINERAD</t>
  </si>
  <si>
    <t>Aarey Drugs and Pharmaceuticals Ltd</t>
  </si>
  <si>
    <t>AAREYDRUGS</t>
  </si>
  <si>
    <t>Baweja Studios Ltd</t>
  </si>
  <si>
    <t>BAWEJA</t>
  </si>
  <si>
    <t>NTC Industries Ltd</t>
  </si>
  <si>
    <t>NTCIND</t>
  </si>
  <si>
    <t>Colab Cloud Platforms Ltd</t>
  </si>
  <si>
    <t>COLABCLOUD</t>
  </si>
  <si>
    <t>KHFM Hospitality and Facility Management Services Ltd</t>
  </si>
  <si>
    <t>KHFM</t>
  </si>
  <si>
    <t>Likhami Consulting Ltd</t>
  </si>
  <si>
    <t>LIKHAMI</t>
  </si>
  <si>
    <t>Suraj Industries Ltd</t>
  </si>
  <si>
    <t>SURJIND</t>
  </si>
  <si>
    <t>Ecoplast Ltd</t>
  </si>
  <si>
    <t>ECOPLAST</t>
  </si>
  <si>
    <t>B-Right RealEstate Ltd</t>
  </si>
  <si>
    <t>BRRL</t>
  </si>
  <si>
    <t>Ascom Leasing &amp; Investments Ltd</t>
  </si>
  <si>
    <t>ASCOM</t>
  </si>
  <si>
    <t>Lahoti Overseas Ltd</t>
  </si>
  <si>
    <t>LAHOTIOV</t>
  </si>
  <si>
    <t>Sampann Utpadan India Ltd</t>
  </si>
  <si>
    <t>SAMPANN</t>
  </si>
  <si>
    <t>Shervani Industrial Syndicate Ltd</t>
  </si>
  <si>
    <t>SHERVANI</t>
  </si>
  <si>
    <t>HB Estate Developers Ltd</t>
  </si>
  <si>
    <t>HBESD</t>
  </si>
  <si>
    <t>GTV Engineering Ltd</t>
  </si>
  <si>
    <t>GTV</t>
  </si>
  <si>
    <t>Winsome Breweries Ltd</t>
  </si>
  <si>
    <t>WINSOMBR</t>
  </si>
  <si>
    <t>Cubex Tubings Ltd</t>
  </si>
  <si>
    <t>CUBEXTUB</t>
  </si>
  <si>
    <t>Metals - Copper</t>
  </si>
  <si>
    <t>Motor and General Finance Ltd</t>
  </si>
  <si>
    <t>MOTOGENFIN</t>
  </si>
  <si>
    <t>MRO-TEK Realty Ltd</t>
  </si>
  <si>
    <t>MRO-TEK</t>
  </si>
  <si>
    <t>Beardsell Ltd</t>
  </si>
  <si>
    <t>BEARDSELL</t>
  </si>
  <si>
    <t>Prerna Infrabuild Ltd</t>
  </si>
  <si>
    <t>PRERINFRA</t>
  </si>
  <si>
    <t>Vishal Bearings Ltd</t>
  </si>
  <si>
    <t>VISHALBL</t>
  </si>
  <si>
    <t>Simplex Castings Ltd</t>
  </si>
  <si>
    <t>SIMPLEXCAS</t>
  </si>
  <si>
    <t>Lotus Eye Hospital and Institute Ltd</t>
  </si>
  <si>
    <t>LOTUSEYE</t>
  </si>
  <si>
    <t>Pramara Promotions Ltd</t>
  </si>
  <si>
    <t>PRAMARA</t>
  </si>
  <si>
    <t>Virat Crane Industries Ltd</t>
  </si>
  <si>
    <t>VIRATCRA</t>
  </si>
  <si>
    <t>ANI Integrated Services Ltd</t>
  </si>
  <si>
    <t>AISL</t>
  </si>
  <si>
    <t>Aksh Optifibre Ltd</t>
  </si>
  <si>
    <t>AKSHOPTFBR</t>
  </si>
  <si>
    <t>Bihar Sponge Iron Ltd</t>
  </si>
  <si>
    <t>BIHSPONG</t>
  </si>
  <si>
    <t>3rd Rock Multimedia Ltd</t>
  </si>
  <si>
    <t>3RDROCK</t>
  </si>
  <si>
    <t>Bengal Tea &amp; Fabrics Ltd</t>
  </si>
  <si>
    <t>BENGALT</t>
  </si>
  <si>
    <t>Zeal Aqua Ltd</t>
  </si>
  <si>
    <t>Sonam Ltd</t>
  </si>
  <si>
    <t>SONAMLTD</t>
  </si>
  <si>
    <t>Future Retail Ltd</t>
  </si>
  <si>
    <t>FRETAIL</t>
  </si>
  <si>
    <t>Sumuka Agro Industries Ltd</t>
  </si>
  <si>
    <t>SUMUKA</t>
  </si>
  <si>
    <t>Rudra Gas Enterprise Ltd</t>
  </si>
  <si>
    <t>RUDRAGAS</t>
  </si>
  <si>
    <t>United Van Der Horst Ltd</t>
  </si>
  <si>
    <t>UVDRHOR</t>
  </si>
  <si>
    <t>Pioneer Embroideries Ltd</t>
  </si>
  <si>
    <t>PIONEEREMB</t>
  </si>
  <si>
    <t>WSFx Global Pay Ltd</t>
  </si>
  <si>
    <t>WSFX</t>
  </si>
  <si>
    <t>Sanco Trans Ltd</t>
  </si>
  <si>
    <t>SANCTRN</t>
  </si>
  <si>
    <t>Alkali Metals Ltd</t>
  </si>
  <si>
    <t>ALKALI</t>
  </si>
  <si>
    <t>Kotak S&amp;P BSE Sensex ETF</t>
  </si>
  <si>
    <t>SENSEX1</t>
  </si>
  <si>
    <t>Transteel Seating Technologies Ltd</t>
  </si>
  <si>
    <t>TRANSTEEL</t>
  </si>
  <si>
    <t>Shri Krishna Devcon Ltd</t>
  </si>
  <si>
    <t>SHRIKRISH</t>
  </si>
  <si>
    <t>7Seas Entertainment Ltd</t>
  </si>
  <si>
    <t>7SEASL</t>
  </si>
  <si>
    <t>ICICI Prudential Nifty Next 50 ETF</t>
  </si>
  <si>
    <t>NEXT50IETF</t>
  </si>
  <si>
    <t>Gujarat Intrux Ltd</t>
  </si>
  <si>
    <t>GUJINTRX</t>
  </si>
  <si>
    <t>HIM Teknoforge Ltd</t>
  </si>
  <si>
    <t>HIMTEK</t>
  </si>
  <si>
    <t>Emerald Finance Ltd</t>
  </si>
  <si>
    <t>EMERALD</t>
  </si>
  <si>
    <t>Machino Plastics Ltd</t>
  </si>
  <si>
    <t>MACPLASQ</t>
  </si>
  <si>
    <t>Regency Ceramics Ltd</t>
  </si>
  <si>
    <t>REGENCERAM</t>
  </si>
  <si>
    <t>ITL Industries Ltd</t>
  </si>
  <si>
    <t>ITL</t>
  </si>
  <si>
    <t>HEC Infra Projects Ltd</t>
  </si>
  <si>
    <t>HECPROJECT</t>
  </si>
  <si>
    <t>Amarjothi Spinning Mills Ltd</t>
  </si>
  <si>
    <t>AMARJOTHI</t>
  </si>
  <si>
    <t>Apis India Ltd</t>
  </si>
  <si>
    <t>APIS</t>
  </si>
  <si>
    <t>Royal Cushion Vinyl Products Ltd</t>
  </si>
  <si>
    <t>ROYALCU</t>
  </si>
  <si>
    <t>Aakash Exploration Services Ltd</t>
  </si>
  <si>
    <t>AAKASH</t>
  </si>
  <si>
    <t>Palash Securities Ltd</t>
  </si>
  <si>
    <t>PALASHSECU</t>
  </si>
  <si>
    <t>Sharp Chucks and Machines Ltd</t>
  </si>
  <si>
    <t>SCML</t>
  </si>
  <si>
    <t>Nath Industries Ltd</t>
  </si>
  <si>
    <t>NATHIND</t>
  </si>
  <si>
    <t>AMD Industries Ltd</t>
  </si>
  <si>
    <t>AMDIND</t>
  </si>
  <si>
    <t>AAA Technologies Ltd</t>
  </si>
  <si>
    <t>AAATECH</t>
  </si>
  <si>
    <t>Swashthik Plascon Ltd</t>
  </si>
  <si>
    <t>SPL</t>
  </si>
  <si>
    <t>Abhinav Capital Services Ltd</t>
  </si>
  <si>
    <t>ABHICAP</t>
  </si>
  <si>
    <t>Skil Infrastructure Ltd</t>
  </si>
  <si>
    <t>SKIL</t>
  </si>
  <si>
    <t>Madhucon Projects Ltd</t>
  </si>
  <si>
    <t>MADHUCON</t>
  </si>
  <si>
    <t>Globe Textiles (India) Ltd</t>
  </si>
  <si>
    <t>GLOBE</t>
  </si>
  <si>
    <t>Durlax Top Surface Ltd</t>
  </si>
  <si>
    <t>DURLAX</t>
  </si>
  <si>
    <t>Vaswani Industries Ltd</t>
  </si>
  <si>
    <t>VASWANI</t>
  </si>
  <si>
    <t>Facor Alloys Ltd</t>
  </si>
  <si>
    <t>FACORALL</t>
  </si>
  <si>
    <t>Himalaya Food International Ltd</t>
  </si>
  <si>
    <t>HFIL</t>
  </si>
  <si>
    <t>Asarfi Hospital Ltd</t>
  </si>
  <si>
    <t>ASARFI</t>
  </si>
  <si>
    <t>Eco Hotels and Resorts Ltd</t>
  </si>
  <si>
    <t>ECOHOTELS</t>
  </si>
  <si>
    <t>Steel City Securities Ltd</t>
  </si>
  <si>
    <t>STEELCITY</t>
  </si>
  <si>
    <t>Yarn Syndicate Ltd</t>
  </si>
  <si>
    <t>YARNSYN</t>
  </si>
  <si>
    <t>Everest Organics Ltd</t>
  </si>
  <si>
    <t>EVERESTO</t>
  </si>
  <si>
    <t>Gayatri Projects Ltd</t>
  </si>
  <si>
    <t>GAYAPROJ</t>
  </si>
  <si>
    <t>COSCO (India) Ltd</t>
  </si>
  <si>
    <t>COSCO</t>
  </si>
  <si>
    <t>Naman In-Store (India) Ltd</t>
  </si>
  <si>
    <t>NAMAN</t>
  </si>
  <si>
    <t>G. G. Automotive Gears Ltd</t>
  </si>
  <si>
    <t>GGAUTO</t>
  </si>
  <si>
    <t>Varanium Cloud Ltd</t>
  </si>
  <si>
    <t>CLOUD</t>
  </si>
  <si>
    <t>SNL Bearings Ltd</t>
  </si>
  <si>
    <t>SNL</t>
  </si>
  <si>
    <t>Goyal Aluminiums Ltd</t>
  </si>
  <si>
    <t>GOYALALUM</t>
  </si>
  <si>
    <t>Bhagyanagar Properties Ltd</t>
  </si>
  <si>
    <t>BHAGYAPROP</t>
  </si>
  <si>
    <t>Scanpoint Geomatics Ltd</t>
  </si>
  <si>
    <t>SCANPGEOM</t>
  </si>
  <si>
    <t>Espire Hospitality Ltd</t>
  </si>
  <si>
    <t>ESPIRE</t>
  </si>
  <si>
    <t>Golkunda Diamonds and Jewellery Ltd</t>
  </si>
  <si>
    <t>GOLKUNDIA</t>
  </si>
  <si>
    <t>Banka BioLoo Ltd</t>
  </si>
  <si>
    <t>BANKA</t>
  </si>
  <si>
    <t>Barak Valley Cements Ltd</t>
  </si>
  <si>
    <t>BVCL</t>
  </si>
  <si>
    <t>Saumya Consultants Ltd</t>
  </si>
  <si>
    <t>SAUMYA</t>
  </si>
  <si>
    <t>Garg Furnace Ltd</t>
  </si>
  <si>
    <t>GARGFUR</t>
  </si>
  <si>
    <t>BLS Infotech Ltd</t>
  </si>
  <si>
    <t>BLSINFOTE</t>
  </si>
  <si>
    <t>Medicamen Organics Ltd</t>
  </si>
  <si>
    <t>MEDIORG</t>
  </si>
  <si>
    <t>Western India Plywoods Ltd</t>
  </si>
  <si>
    <t>WIPL</t>
  </si>
  <si>
    <t>Vedavaag Systems Ltd</t>
  </si>
  <si>
    <t>VEDAVAAG</t>
  </si>
  <si>
    <t>Ansal Housing Ltd</t>
  </si>
  <si>
    <t>ANSALHSG</t>
  </si>
  <si>
    <t>Digidrive Distributors Ltd</t>
  </si>
  <si>
    <t>DIGIDRIVE</t>
  </si>
  <si>
    <t>Paras Petrofils Ltd</t>
  </si>
  <si>
    <t>PARASPETRO</t>
  </si>
  <si>
    <t>Maiden Forgings Ltd</t>
  </si>
  <si>
    <t>MAIDEN</t>
  </si>
  <si>
    <t>Flexituff Ventures International Ltd</t>
  </si>
  <si>
    <t>FLEXITUFF</t>
  </si>
  <si>
    <t>Party Cruisers Ltd</t>
  </si>
  <si>
    <t>PARTYCRUS</t>
  </si>
  <si>
    <t>Qualitek Labs Ltd</t>
  </si>
  <si>
    <t>QLL</t>
  </si>
  <si>
    <t>Master Components Ltd</t>
  </si>
  <si>
    <t>MASTER</t>
  </si>
  <si>
    <t>Sera Investments &amp; Finance India Ltd</t>
  </si>
  <si>
    <t>SERA</t>
  </si>
  <si>
    <t>Asit C Mehta Financial Services Ltd</t>
  </si>
  <si>
    <t>ASITCFIN</t>
  </si>
  <si>
    <t>Rainbow Foundations Ltd</t>
  </si>
  <si>
    <t>RAINBOWF</t>
  </si>
  <si>
    <t>B &amp; A Packaging India Ltd</t>
  </si>
  <si>
    <t>BAPACK</t>
  </si>
  <si>
    <t>Bilcare Ltd</t>
  </si>
  <si>
    <t>BI</t>
  </si>
  <si>
    <t>TCI Industries Ltd</t>
  </si>
  <si>
    <t>TCIIND</t>
  </si>
  <si>
    <t>Accel Ltd</t>
  </si>
  <si>
    <t>ACCEL</t>
  </si>
  <si>
    <t>Sagarsoft (India) Ltd</t>
  </si>
  <si>
    <t>SAGARSOFT</t>
  </si>
  <si>
    <t>Shri Gang Industries and Allied Products Ltd</t>
  </si>
  <si>
    <t>SHRIGANG</t>
  </si>
  <si>
    <t>Kkalpana Industries (India) Ltd</t>
  </si>
  <si>
    <t>KKALPANAIND</t>
  </si>
  <si>
    <t>Arunjyoti Bio Ventures Ltd</t>
  </si>
  <si>
    <t>ABVL</t>
  </si>
  <si>
    <t>Zenith Drugs Ltd</t>
  </si>
  <si>
    <t>ZENITHDRUG</t>
  </si>
  <si>
    <t>Astron Paper &amp; Board Mill Ltd</t>
  </si>
  <si>
    <t>ASTRON</t>
  </si>
  <si>
    <t>Bhagwati Autocast Ltd</t>
  </si>
  <si>
    <t>BGWTATO</t>
  </si>
  <si>
    <t>Quantum Gold Fund</t>
  </si>
  <si>
    <t>QGOLDHALF</t>
  </si>
  <si>
    <t>Tamboli Industries Ltd</t>
  </si>
  <si>
    <t>TAMBOLIIN</t>
  </si>
  <si>
    <t>Acme Resources Ltd</t>
  </si>
  <si>
    <t>ACME</t>
  </si>
  <si>
    <t>Rachana Infrastructure Ltd</t>
  </si>
  <si>
    <t>RILINFRA</t>
  </si>
  <si>
    <t>Securekloud Technologies Ltd</t>
  </si>
  <si>
    <t>SECURKLOUD</t>
  </si>
  <si>
    <t>IBL Finance Ltd</t>
  </si>
  <si>
    <t>IBLFL</t>
  </si>
  <si>
    <t>Financial Technology</t>
  </si>
  <si>
    <t>HDFC S&amp;P BSE Sensex ETF</t>
  </si>
  <si>
    <t>HDFCSENSEX</t>
  </si>
  <si>
    <t>Credent Global Finance Ltd</t>
  </si>
  <si>
    <t>CGFL</t>
  </si>
  <si>
    <t>MEP Infrastructure Developers Ltd</t>
  </si>
  <si>
    <t>MEP</t>
  </si>
  <si>
    <t>Jhandewalas Foods Ltd</t>
  </si>
  <si>
    <t>JFL</t>
  </si>
  <si>
    <t>Virat Leasing Ltd</t>
  </si>
  <si>
    <t>VLL</t>
  </si>
  <si>
    <t>Peria Karamalai Tea and Produce Company Ltd</t>
  </si>
  <si>
    <t>PKTEA</t>
  </si>
  <si>
    <t>Simbhaoli Sugars Ltd</t>
  </si>
  <si>
    <t>SIMBHALS</t>
  </si>
  <si>
    <t>Pulz Electronics Ltd</t>
  </si>
  <si>
    <t>PULZ</t>
  </si>
  <si>
    <t>Shanti Spintex Ltd</t>
  </si>
  <si>
    <t>SHANTIDENM</t>
  </si>
  <si>
    <t>Sattrix Information Security Ltd</t>
  </si>
  <si>
    <t>SATTRIX</t>
  </si>
  <si>
    <t>Transwarranty Finance Ltd</t>
  </si>
  <si>
    <t>TFL</t>
  </si>
  <si>
    <t>Binayak Tex Processors Ltd</t>
  </si>
  <si>
    <t>ZBINTXPP</t>
  </si>
  <si>
    <t>Modern Dairies Ltd</t>
  </si>
  <si>
    <t>MODAIRY</t>
  </si>
  <si>
    <t>Ausom Enterprise Ltd</t>
  </si>
  <si>
    <t>AUSOMENT</t>
  </si>
  <si>
    <t>National Fittings Ltd</t>
  </si>
  <si>
    <t>NATFIT</t>
  </si>
  <si>
    <t>Bharat Immunologicals and Biologicals Corporation Ltd</t>
  </si>
  <si>
    <t>BIBCL</t>
  </si>
  <si>
    <t>APM Industries Ltd</t>
  </si>
  <si>
    <t>APMIN</t>
  </si>
  <si>
    <t>Maruti Interior Products Ltd</t>
  </si>
  <si>
    <t>SPITZE</t>
  </si>
  <si>
    <t>Fiberweb (India) Ltd</t>
  </si>
  <si>
    <t>FIBERWEB</t>
  </si>
  <si>
    <t>Hariyana Ship Breakers Ltd</t>
  </si>
  <si>
    <t>HRYNSHP</t>
  </si>
  <si>
    <t>Harshdeep Hortico Ltd</t>
  </si>
  <si>
    <t>HARSHDEEP</t>
  </si>
  <si>
    <t>United Cotfab Ltd</t>
  </si>
  <si>
    <t>COTFAB</t>
  </si>
  <si>
    <t>Mauria Udyog Ltd</t>
  </si>
  <si>
    <t>MUL</t>
  </si>
  <si>
    <t>Palred Technologies Ltd</t>
  </si>
  <si>
    <t>PALREDTEC</t>
  </si>
  <si>
    <t>Genpharmasec Ltd</t>
  </si>
  <si>
    <t>GENPHARMA</t>
  </si>
  <si>
    <t>Pee Cee Cosma Sope Ltd</t>
  </si>
  <si>
    <t>PCCOSMA</t>
  </si>
  <si>
    <t>Sharika Enterprises Ltd</t>
  </si>
  <si>
    <t>SHARIKA</t>
  </si>
  <si>
    <t>Shah Alloys Ltd</t>
  </si>
  <si>
    <t>SHAHALLOYS</t>
  </si>
  <si>
    <t>Aditya Consumer Marketing Ltd</t>
  </si>
  <si>
    <t>ACML</t>
  </si>
  <si>
    <t>Promax Power Ltd</t>
  </si>
  <si>
    <t>PROMAX</t>
  </si>
  <si>
    <t>Debock Industries Ltd</t>
  </si>
  <si>
    <t>DIL</t>
  </si>
  <si>
    <t>Fortis Malar Hospitals Ltd</t>
  </si>
  <si>
    <t>FORTISMLR</t>
  </si>
  <si>
    <t>Energy Development Company Ltd</t>
  </si>
  <si>
    <t>ENERGYDEV</t>
  </si>
  <si>
    <t>Tilak Ventures Ltd</t>
  </si>
  <si>
    <t>TILAK</t>
  </si>
  <si>
    <t>Times Guaranty Ltd</t>
  </si>
  <si>
    <t>TIMESGTY</t>
  </si>
  <si>
    <t>Lasa Supergenerics Ltd</t>
  </si>
  <si>
    <t>LASA</t>
  </si>
  <si>
    <t>Sal Automotive Ltd</t>
  </si>
  <si>
    <t>SALAUTO</t>
  </si>
  <si>
    <t>AK Spintex Ltd</t>
  </si>
  <si>
    <t>AKSPINTEX</t>
  </si>
  <si>
    <t>Mcon Rasayan India Ltd</t>
  </si>
  <si>
    <t>MCON</t>
  </si>
  <si>
    <t>Narbada Gems and Jewellery Ltd</t>
  </si>
  <si>
    <t>NARBADA</t>
  </si>
  <si>
    <t>Mercury Laboratories Ltd</t>
  </si>
  <si>
    <t>MERCURYLAB</t>
  </si>
  <si>
    <t>Shetron Ltd</t>
  </si>
  <si>
    <t>SHETR</t>
  </si>
  <si>
    <t>Damodar Industries Ltd</t>
  </si>
  <si>
    <t>DAMODARIND</t>
  </si>
  <si>
    <t>Orissa Bengal Carrier Ltd</t>
  </si>
  <si>
    <t>OBCL</t>
  </si>
  <si>
    <t>Arshiya Ltd</t>
  </si>
  <si>
    <t>ARSHIYA</t>
  </si>
  <si>
    <t>Lesha Industries Ltd</t>
  </si>
  <si>
    <t>LESHAIND</t>
  </si>
  <si>
    <t>Cravatex Ltd</t>
  </si>
  <si>
    <t>CRAVATEX</t>
  </si>
  <si>
    <t>Pressure Sensitive Systems (India) Ltd</t>
  </si>
  <si>
    <t>PRESSURS</t>
  </si>
  <si>
    <t>Anjani Foods Ltd</t>
  </si>
  <si>
    <t>ANJANIFOODS</t>
  </si>
  <si>
    <t>Agri-Tech (India) Ltd</t>
  </si>
  <si>
    <t>AGRITECH</t>
  </si>
  <si>
    <t>Resonance Specialties Ltd</t>
  </si>
  <si>
    <t>RESONANCE</t>
  </si>
  <si>
    <t>Cian Agro Industries &amp; Infrastructure Ltd</t>
  </si>
  <si>
    <t>CIANAGRO</t>
  </si>
  <si>
    <t>Aztec Fluids &amp; Machinery Ltd</t>
  </si>
  <si>
    <t>AZTEC</t>
  </si>
  <si>
    <t>D &amp; H India Ltd</t>
  </si>
  <si>
    <t>DHINDIA</t>
  </si>
  <si>
    <t>Polychem Ltd</t>
  </si>
  <si>
    <t>POLYCHEM</t>
  </si>
  <si>
    <t>Ajooni Biotech Ltd</t>
  </si>
  <si>
    <t>AJOONI</t>
  </si>
  <si>
    <t>Relicab Cable Manufacturing Ltd</t>
  </si>
  <si>
    <t>RELICAB</t>
  </si>
  <si>
    <t>Ishan Dyes and Chemicals Ltd</t>
  </si>
  <si>
    <t>ISHANCH</t>
  </si>
  <si>
    <t>T &amp; I Global Ltd</t>
  </si>
  <si>
    <t>TIGLOB</t>
  </si>
  <si>
    <t>Upsurge Investment and Finance Ltd</t>
  </si>
  <si>
    <t>UPSURGE</t>
  </si>
  <si>
    <t>Kesar Terminals &amp; Infrastructure Ltd</t>
  </si>
  <si>
    <t>KTIL</t>
  </si>
  <si>
    <t>Integrated Personnel Services Ltd</t>
  </si>
  <si>
    <t>IPSL</t>
  </si>
  <si>
    <t>Grob Tea Co Ltd</t>
  </si>
  <si>
    <t>GROBTEA</t>
  </si>
  <si>
    <t>Nidhi Granites Ltd</t>
  </si>
  <si>
    <t>NIDHGRN</t>
  </si>
  <si>
    <t>Akar Auto Industries Ltd</t>
  </si>
  <si>
    <t>AAIL</t>
  </si>
  <si>
    <t>Avro India Ltd</t>
  </si>
  <si>
    <t>AVROIND</t>
  </si>
  <si>
    <t>Veekayem Fashion &amp; Apparels Ltd</t>
  </si>
  <si>
    <t>VEEKAYEM</t>
  </si>
  <si>
    <t>Dangee Dums Ltd</t>
  </si>
  <si>
    <t>DANGEE</t>
  </si>
  <si>
    <t>Blue Pebble Ltd</t>
  </si>
  <si>
    <t>BLUEPEBBLE</t>
  </si>
  <si>
    <t>Trescon Ltd</t>
  </si>
  <si>
    <t>TRESCON</t>
  </si>
  <si>
    <t>Bansal Roofing Products Ltd</t>
  </si>
  <si>
    <t>BRPL</t>
  </si>
  <si>
    <t>Filtra Consultants and Engineers Ltd</t>
  </si>
  <si>
    <t>FILTRA</t>
  </si>
  <si>
    <t>Kemp and Company Ltd</t>
  </si>
  <si>
    <t>KEMP</t>
  </si>
  <si>
    <t>Kaizen Agro Infrabuild Ltd</t>
  </si>
  <si>
    <t>KAIZENAGRO</t>
  </si>
  <si>
    <t>Holmarc Opto-Mechatronics Ltd</t>
  </si>
  <si>
    <t>HOLMARC</t>
  </si>
  <si>
    <t>KG Petrochem Ltd</t>
  </si>
  <si>
    <t>KGPETRO</t>
  </si>
  <si>
    <t>MRP Agro Ltd</t>
  </si>
  <si>
    <t>MRP</t>
  </si>
  <si>
    <t>DRS Cargo Movers Ltd</t>
  </si>
  <si>
    <t>DRSCARGO</t>
  </si>
  <si>
    <t>Alfred Herbert (India) Ltd</t>
  </si>
  <si>
    <t>ALFREDHE</t>
  </si>
  <si>
    <t>Parnax Lab Ltd</t>
  </si>
  <si>
    <t>PARNAXLAB</t>
  </si>
  <si>
    <t>Tokyo Plast International Ltd</t>
  </si>
  <si>
    <t>TOKYOPLAST</t>
  </si>
  <si>
    <t>Ind Swift Ltd</t>
  </si>
  <si>
    <t>INDSWFTLTD</t>
  </si>
  <si>
    <t>Mysore Petro Chemicals Ltd</t>
  </si>
  <si>
    <t>MYSORPETRO</t>
  </si>
  <si>
    <t>CNI Research Ltd</t>
  </si>
  <si>
    <t>CNIRESLTD</t>
  </si>
  <si>
    <t>Chowgule Steamships Ltd</t>
  </si>
  <si>
    <t>CHOWGULSTM</t>
  </si>
  <si>
    <t>Jasch Industries Ltd</t>
  </si>
  <si>
    <t>JASCH</t>
  </si>
  <si>
    <t>Som Datt Finance Corporation Ltd</t>
  </si>
  <si>
    <t>SODFC</t>
  </si>
  <si>
    <t>Suvidhaa Infoserve Ltd</t>
  </si>
  <si>
    <t>SUVIDHAA</t>
  </si>
  <si>
    <t>Raja Bahadur International Ltd</t>
  </si>
  <si>
    <t>RAJABAH</t>
  </si>
  <si>
    <t>Munoth Capital Market Ltd</t>
  </si>
  <si>
    <t>MUNCAPM</t>
  </si>
  <si>
    <t>Hisar Metal Industries Ltd</t>
  </si>
  <si>
    <t>HISARMETAL</t>
  </si>
  <si>
    <t>Gujarat Natural Resources Ltd</t>
  </si>
  <si>
    <t>GNRL</t>
  </si>
  <si>
    <t>Auro Laboratories Ltd</t>
  </si>
  <si>
    <t>AUROLAB</t>
  </si>
  <si>
    <t>Krishanveer Forge Ltd</t>
  </si>
  <si>
    <t>KVFORGE</t>
  </si>
  <si>
    <t>Mohini Health &amp; Hygiene Ltd</t>
  </si>
  <si>
    <t>MHHL</t>
  </si>
  <si>
    <t>Good Value Irrigation Ltd</t>
  </si>
  <si>
    <t>VUENOW</t>
  </si>
  <si>
    <t>Advik Capital Ltd</t>
  </si>
  <si>
    <t>ADVIKCA</t>
  </si>
  <si>
    <t>Aditya BSL Nifty Next 50 ETF</t>
  </si>
  <si>
    <t>ABSLNN50ET</t>
  </si>
  <si>
    <t>Wallfort Financial Services Ltd</t>
  </si>
  <si>
    <t>WALLFORT</t>
  </si>
  <si>
    <t>Dynavision Ltd</t>
  </si>
  <si>
    <t>DYNAVSN</t>
  </si>
  <si>
    <t>Agni Green Power Ltd</t>
  </si>
  <si>
    <t>AGNI</t>
  </si>
  <si>
    <t>Mayank Cattle Food Ltd</t>
  </si>
  <si>
    <t>MCFL</t>
  </si>
  <si>
    <t>Soma Textiles &amp; Industries Ltd</t>
  </si>
  <si>
    <t>SOMATEX</t>
  </si>
  <si>
    <t>Virya Resources Ltd</t>
  </si>
  <si>
    <t>VIRYA</t>
  </si>
  <si>
    <t>Nagreeka Exports Ltd</t>
  </si>
  <si>
    <t>NAGREEKEXP</t>
  </si>
  <si>
    <t>Shristi Infrastructure Development Corporation Ltd</t>
  </si>
  <si>
    <t>SHRISTI</t>
  </si>
  <si>
    <t>Emerald Leisures Ltd</t>
  </si>
  <si>
    <t>EMERALL</t>
  </si>
  <si>
    <t>Haryana Capfin Ltd</t>
  </si>
  <si>
    <t>HARYNACAP</t>
  </si>
  <si>
    <t>Transcorp International Ltd</t>
  </si>
  <si>
    <t>TRANSCOR</t>
  </si>
  <si>
    <t>Retina Paints Ltd</t>
  </si>
  <si>
    <t>RETINA</t>
  </si>
  <si>
    <t>B C C Fuba India Ltd</t>
  </si>
  <si>
    <t>BCCFUBA</t>
  </si>
  <si>
    <t>Ganga Papers India Ltd</t>
  </si>
  <si>
    <t>GANGAPA</t>
  </si>
  <si>
    <t>Thacker and Company Ltd</t>
  </si>
  <si>
    <t>THACKER</t>
  </si>
  <si>
    <t>Sayaji Industries Ltd</t>
  </si>
  <si>
    <t>SAYAJIIND</t>
  </si>
  <si>
    <t>Oxygenta Pharmaceutical Ltd</t>
  </si>
  <si>
    <t>OXYGENTAPH</t>
  </si>
  <si>
    <t>Ahasolar Technologies Ltd</t>
  </si>
  <si>
    <t>AHASOLAR</t>
  </si>
  <si>
    <t>Remi Edelstahl Tubulars Ltd</t>
  </si>
  <si>
    <t>REMIEDEL</t>
  </si>
  <si>
    <t>Dollex Agrotech Ltd</t>
  </si>
  <si>
    <t>DOLLEX</t>
  </si>
  <si>
    <t>AVSL Industries Ltd</t>
  </si>
  <si>
    <t>AVSL</t>
  </si>
  <si>
    <t>Porwal Auto Components Ltd</t>
  </si>
  <si>
    <t>PORWAL</t>
  </si>
  <si>
    <t>Yogi Ltd</t>
  </si>
  <si>
    <t>YOGI</t>
  </si>
  <si>
    <t>Creative Castings Ltd</t>
  </si>
  <si>
    <t>Krishna Ventures Ltd</t>
  </si>
  <si>
    <t>KRISHNA</t>
  </si>
  <si>
    <t>Bhilwara Spinners Ltd</t>
  </si>
  <si>
    <t>BHILSPIN</t>
  </si>
  <si>
    <t>Murae Organisor Ltd</t>
  </si>
  <si>
    <t>MURAE</t>
  </si>
  <si>
    <t>Biofil Chemicals and Pharmaceuticals Ltd</t>
  </si>
  <si>
    <t>BIOFILCHEM</t>
  </si>
  <si>
    <t>Celebrity Fashions Ltd</t>
  </si>
  <si>
    <t>CELEBRITY</t>
  </si>
  <si>
    <t>Real Touch Finance Ltd</t>
  </si>
  <si>
    <t>RTFL</t>
  </si>
  <si>
    <t>Dutron Polymers Ltd</t>
  </si>
  <si>
    <t>DUTRON</t>
  </si>
  <si>
    <t>Sameera Agro and Infra Ltd</t>
  </si>
  <si>
    <t>SAIFL</t>
  </si>
  <si>
    <t>Homebuilding</t>
  </si>
  <si>
    <t>Super Tannery Ltd</t>
  </si>
  <si>
    <t>SUPTANERY</t>
  </si>
  <si>
    <t>Ansal Buildwell Ltd</t>
  </si>
  <si>
    <t>ANSALBU</t>
  </si>
  <si>
    <t>Freshtrop Fruits Ltd</t>
  </si>
  <si>
    <t>FRSHTRP</t>
  </si>
  <si>
    <t>Modipon Ltd</t>
  </si>
  <si>
    <t>MODIPON</t>
  </si>
  <si>
    <t>Arnold Holdings Ltd</t>
  </si>
  <si>
    <t>ARNOLD</t>
  </si>
  <si>
    <t>Arvind and Company Shipping Agencies Ltd</t>
  </si>
  <si>
    <t>ACSAL</t>
  </si>
  <si>
    <t>NCL Research and Financial Services Ltd</t>
  </si>
  <si>
    <t>NCLRESE</t>
  </si>
  <si>
    <t>ICICI Prudential Silver ETF</t>
  </si>
  <si>
    <t>SILVERIETF</t>
  </si>
  <si>
    <t>Nilachal Refractories Ltd</t>
  </si>
  <si>
    <t>NILACHAL</t>
  </si>
  <si>
    <t>Tree House Education and Accessories Ltd</t>
  </si>
  <si>
    <t>TREEHOUSE</t>
  </si>
  <si>
    <t>Mangalam Alloys Ltd</t>
  </si>
  <si>
    <t>MAL</t>
  </si>
  <si>
    <t>Srei Infrastructure Finance Ltd</t>
  </si>
  <si>
    <t>SREINFRA</t>
  </si>
  <si>
    <t>Samrat Pharmachem Ltd</t>
  </si>
  <si>
    <t>SAMRATPH</t>
  </si>
  <si>
    <t>Simmonds Marshall Ltd</t>
  </si>
  <si>
    <t>SIMMOND</t>
  </si>
  <si>
    <t>Chartered Logistics Ltd</t>
  </si>
  <si>
    <t>CHLOGIST</t>
  </si>
  <si>
    <t>Delta Manufacturing Ltd</t>
  </si>
  <si>
    <t>DELTAMAGNT</t>
  </si>
  <si>
    <t>Clara Industries Ltd</t>
  </si>
  <si>
    <t>CLARA</t>
  </si>
  <si>
    <t>Shalimar Wires Industries Ltd</t>
  </si>
  <si>
    <t>SHALIWIR</t>
  </si>
  <si>
    <t>Raaj Medisafe India Ltd</t>
  </si>
  <si>
    <t>RAAJMEDI</t>
  </si>
  <si>
    <t>VMS Industries Ltd</t>
  </si>
  <si>
    <t>VMS</t>
  </si>
  <si>
    <t>Pritish Nandy Communications Ltd</t>
  </si>
  <si>
    <t>PNC</t>
  </si>
  <si>
    <t>SecMark Consultancy Ltd</t>
  </si>
  <si>
    <t>SECMARK</t>
  </si>
  <si>
    <t>Kothari Fermentation and Biochem Ltd</t>
  </si>
  <si>
    <t>KFBL</t>
  </si>
  <si>
    <t>Mukesh Babu Financial Services Ltd</t>
  </si>
  <si>
    <t>MUKESHB</t>
  </si>
  <si>
    <t>Aplab Ltd</t>
  </si>
  <si>
    <t>APLAB</t>
  </si>
  <si>
    <t>Jamshri Realty Ltd</t>
  </si>
  <si>
    <t>JAMSHRI</t>
  </si>
  <si>
    <t>Acknit Industries Ltd</t>
  </si>
  <si>
    <t>ACKNIT</t>
  </si>
  <si>
    <t>Cinevista Ltd</t>
  </si>
  <si>
    <t>CINEVISTA</t>
  </si>
  <si>
    <t>Alstone Textiles (India) Ltd</t>
  </si>
  <si>
    <t>ALSTONE</t>
  </si>
  <si>
    <t>Auto Pins (India) Ltd</t>
  </si>
  <si>
    <t>AUTOPINS</t>
  </si>
  <si>
    <t>Baroda Extrusion Ltd</t>
  </si>
  <si>
    <t>BAROEXT</t>
  </si>
  <si>
    <t>Rollatainers Ltd</t>
  </si>
  <si>
    <t>ROLLT</t>
  </si>
  <si>
    <t>Archit Organosys Ltd</t>
  </si>
  <si>
    <t>ARCHITORG</t>
  </si>
  <si>
    <t>Spectrum Foods Ltd</t>
  </si>
  <si>
    <t>SPECFOOD</t>
  </si>
  <si>
    <t>City Pulse Multiplex Ltd</t>
  </si>
  <si>
    <t>CPML</t>
  </si>
  <si>
    <t>Source Natural Foods and Herbal Supplements Ltd</t>
  </si>
  <si>
    <t>SOURCENTRL</t>
  </si>
  <si>
    <t>Orient Press Ltd</t>
  </si>
  <si>
    <t>ORIENTLTD</t>
  </si>
  <si>
    <t>Deepak Chemtex Ltd</t>
  </si>
  <si>
    <t>DEEPAKCHEM</t>
  </si>
  <si>
    <t>Auro Impex &amp; Chemicals Ltd</t>
  </si>
  <si>
    <t>AUROIMPEX</t>
  </si>
  <si>
    <t>Future Enterprises Ltd</t>
  </si>
  <si>
    <t>FELDVR</t>
  </si>
  <si>
    <t>Futuristic Solutions Ltd</t>
  </si>
  <si>
    <t>FUTSOL</t>
  </si>
  <si>
    <t>Karma Energy Ltd</t>
  </si>
  <si>
    <t>KARMAENG</t>
  </si>
  <si>
    <t>Kay Power and Paper Ltd</t>
  </si>
  <si>
    <t>KAYPOWR</t>
  </si>
  <si>
    <t>Titan Securities Ltd</t>
  </si>
  <si>
    <t>TITANSEC</t>
  </si>
  <si>
    <t>Skyline Millars Ltd</t>
  </si>
  <si>
    <t>SKYLMILAR</t>
  </si>
  <si>
    <t>Raminfo Ltd</t>
  </si>
  <si>
    <t>RAMINFO</t>
  </si>
  <si>
    <t>Sambhaav Media Ltd</t>
  </si>
  <si>
    <t>SAMBHAAV</t>
  </si>
  <si>
    <t>Ganga Forging Ltd</t>
  </si>
  <si>
    <t>GANGAFORGE</t>
  </si>
  <si>
    <t>Gokak Textiles Ltd</t>
  </si>
  <si>
    <t>GOKAKTEX</t>
  </si>
  <si>
    <t>Dhanashree Electronics Ltd</t>
  </si>
  <si>
    <t>DEL</t>
  </si>
  <si>
    <t>Manoj Ceramic Ltd</t>
  </si>
  <si>
    <t>MCPL</t>
  </si>
  <si>
    <t>Key Corp Ltd</t>
  </si>
  <si>
    <t>KEYCORP</t>
  </si>
  <si>
    <t>Siddhika Coatings Ltd</t>
  </si>
  <si>
    <t>SIDDHIKA</t>
  </si>
  <si>
    <t>Mohite Industries Ltd</t>
  </si>
  <si>
    <t>MOHITE</t>
  </si>
  <si>
    <t>Scoobee Day Garments (India) Ltd</t>
  </si>
  <si>
    <t>SCOOBEEDAY</t>
  </si>
  <si>
    <t>Tayo Rolls Ltd</t>
  </si>
  <si>
    <t>TATAYODOGA</t>
  </si>
  <si>
    <t>Lykis Ltd</t>
  </si>
  <si>
    <t>LYKISLTD</t>
  </si>
  <si>
    <t>Pentagon Rubber Ltd</t>
  </si>
  <si>
    <t>PENTAGON</t>
  </si>
  <si>
    <t>Keerthi Industries Ltd</t>
  </si>
  <si>
    <t>KEERTHI</t>
  </si>
  <si>
    <t>Latteys Industries Ltd</t>
  </si>
  <si>
    <t>LATTEYS</t>
  </si>
  <si>
    <t>Everlon Financials Ltd</t>
  </si>
  <si>
    <t>EVERFIN</t>
  </si>
  <si>
    <t>Vinny Overseas Ltd</t>
  </si>
  <si>
    <t>VINNY</t>
  </si>
  <si>
    <t>Yaari Digital Integrated Services Ltd</t>
  </si>
  <si>
    <t>YAARI</t>
  </si>
  <si>
    <t>Rasi Electrodes Ltd</t>
  </si>
  <si>
    <t>RASIELEC</t>
  </si>
  <si>
    <t>Titan Intech Ltd</t>
  </si>
  <si>
    <t>TITANIN</t>
  </si>
  <si>
    <t>Saptarishi Agro Industries Ltd</t>
  </si>
  <si>
    <t>SPTRSHI</t>
  </si>
  <si>
    <t>Max Heights Infrastructure Ltd</t>
  </si>
  <si>
    <t>MAXHEIGHTS</t>
  </si>
  <si>
    <t>BLB Ltd</t>
  </si>
  <si>
    <t>BLBLIMITED</t>
  </si>
  <si>
    <t>Womancart Ltd</t>
  </si>
  <si>
    <t>WOMANCART</t>
  </si>
  <si>
    <t>Gujarat Containers Ltd</t>
  </si>
  <si>
    <t>GUJCONT</t>
  </si>
  <si>
    <t>Madhav Copper Ltd</t>
  </si>
  <si>
    <t>MCL</t>
  </si>
  <si>
    <t>Shilp Gravures Ltd</t>
  </si>
  <si>
    <t>SHILGRAVQ</t>
  </si>
  <si>
    <t>Mehai Technology Ltd</t>
  </si>
  <si>
    <t>MEHAI</t>
  </si>
  <si>
    <t>Bright Brothers Ltd</t>
  </si>
  <si>
    <t>BRIGHTBR</t>
  </si>
  <si>
    <t>Marco Cables &amp; Conductors Ltd</t>
  </si>
  <si>
    <t>MARCO</t>
  </si>
  <si>
    <t>Graphisads Ltd</t>
  </si>
  <si>
    <t>GRAPHISAD</t>
  </si>
  <si>
    <t>Rama Vision Ltd</t>
  </si>
  <si>
    <t>RAMAVISION</t>
  </si>
  <si>
    <t>LIC MF Nifty 8-13 yr G-Sec ETF</t>
  </si>
  <si>
    <t>LICNETFGSC</t>
  </si>
  <si>
    <t>Agro Phos (India) Ltd</t>
  </si>
  <si>
    <t>AGROPHOS</t>
  </si>
  <si>
    <t>McNally Bharat Engg Co Ltd</t>
  </si>
  <si>
    <t>MBECL</t>
  </si>
  <si>
    <t>Trans India House Impex Ltd</t>
  </si>
  <si>
    <t>TIHIL</t>
  </si>
  <si>
    <t>Aimco Pesticides Ltd</t>
  </si>
  <si>
    <t>AIMCOPEST</t>
  </si>
  <si>
    <t>Sangam Finserv Ltd</t>
  </si>
  <si>
    <t>SANGAMFIN</t>
  </si>
  <si>
    <t>Vertexplus Technologies Ltd</t>
  </si>
  <si>
    <t>VERTEXPLUS</t>
  </si>
  <si>
    <t>One Global Service Provider Ltd</t>
  </si>
  <si>
    <t>ONEGLOBAL</t>
  </si>
  <si>
    <t>SKP Securities Ltd</t>
  </si>
  <si>
    <t>SKPSEC</t>
  </si>
  <si>
    <t>IDBI Gold Exchange Traded Fund</t>
  </si>
  <si>
    <t>LICMFGOLD</t>
  </si>
  <si>
    <t>Patdiam Jewellery Ltd</t>
  </si>
  <si>
    <t>PJL</t>
  </si>
  <si>
    <t>Global Pet Industries Ltd</t>
  </si>
  <si>
    <t>GLOBALPET</t>
  </si>
  <si>
    <t>Power and Instrumentation (Gujarat) Ltd</t>
  </si>
  <si>
    <t>PIGL</t>
  </si>
  <si>
    <t>Sakthi Finance Ltd</t>
  </si>
  <si>
    <t>SAKTHIFIN</t>
  </si>
  <si>
    <t>Healthy Life Agritec Ltd</t>
  </si>
  <si>
    <t>HEALTHYLIFE</t>
  </si>
  <si>
    <t>Riddhi Corporate Services Ltd</t>
  </si>
  <si>
    <t>RIDDHICORP</t>
  </si>
  <si>
    <t>Bheema Cements Ltd</t>
  </si>
  <si>
    <t>BHEEMACEM</t>
  </si>
  <si>
    <t>Universal Starch Chem Allied Ltd</t>
  </si>
  <si>
    <t>UNIVSTAR</t>
  </si>
  <si>
    <t>Dev Labtech Venture Ltd</t>
  </si>
  <si>
    <t>DEVLAB</t>
  </si>
  <si>
    <t>Vasundhara Rasayans Ltd</t>
  </si>
  <si>
    <t>VRL</t>
  </si>
  <si>
    <t>Ashika Credit Capital Ltd</t>
  </si>
  <si>
    <t>ASHIKA</t>
  </si>
  <si>
    <t>Tera Software Ltd</t>
  </si>
  <si>
    <t>TERASOFT</t>
  </si>
  <si>
    <t>MKP Mobility Ltd</t>
  </si>
  <si>
    <t>MKPMOB</t>
  </si>
  <si>
    <t>Synoptics Technologies Ltd</t>
  </si>
  <si>
    <t>SYNOPTICS</t>
  </si>
  <si>
    <t>Sunil Healthcare Ltd</t>
  </si>
  <si>
    <t>SUNLOC</t>
  </si>
  <si>
    <t>SVP Global Textiles Ltd</t>
  </si>
  <si>
    <t>SVPGLOB</t>
  </si>
  <si>
    <t>Excel Realty N Infra Ltd</t>
  </si>
  <si>
    <t>EXCEL</t>
  </si>
  <si>
    <t>TCFC Finance Ltd</t>
  </si>
  <si>
    <t>TCFCFINQ</t>
  </si>
  <si>
    <t>Achyut Healthcare Ltd</t>
  </si>
  <si>
    <t>ACHYUT</t>
  </si>
  <si>
    <t>Presstonic Engineering Ltd</t>
  </si>
  <si>
    <t>PRESSTONIC</t>
  </si>
  <si>
    <t>Locomotive Engines &amp; Rolling Stock</t>
  </si>
  <si>
    <t>Sanrhea Technical Textiles Ltd</t>
  </si>
  <si>
    <t>SANTETX</t>
  </si>
  <si>
    <t>IFL Enterprises Ltd</t>
  </si>
  <si>
    <t>IFL</t>
  </si>
  <si>
    <t>Gujchem Distillers India Ltd</t>
  </si>
  <si>
    <t>GUJCMDS</t>
  </si>
  <si>
    <t>Maestros Electronics &amp; Telecommunications Systems Ltd</t>
  </si>
  <si>
    <t>METSL</t>
  </si>
  <si>
    <t>Burnpur Cement Ltd</t>
  </si>
  <si>
    <t>BURNPUR</t>
  </si>
  <si>
    <t>Welcast Steels Ltd</t>
  </si>
  <si>
    <t>ZWELCAST</t>
  </si>
  <si>
    <t>BSEL Algo Ltd</t>
  </si>
  <si>
    <t>BSELALGO</t>
  </si>
  <si>
    <t>Pulsar International Ltd</t>
  </si>
  <si>
    <t>PULSRIN</t>
  </si>
  <si>
    <t>Pritika Engineering Components Ltd</t>
  </si>
  <si>
    <t>PRITIKA</t>
  </si>
  <si>
    <t>Nrb Industrial Bearings Ltd</t>
  </si>
  <si>
    <t>NIBL</t>
  </si>
  <si>
    <t>Aro Granite Industries Ltd</t>
  </si>
  <si>
    <t>AROGRANITE</t>
  </si>
  <si>
    <t>Dharni Capital Services Ltd</t>
  </si>
  <si>
    <t>DHARNI</t>
  </si>
  <si>
    <t>Constronics Infra Ltd</t>
  </si>
  <si>
    <t>CONSTRONIC</t>
  </si>
  <si>
    <t>Ludlow Jute &amp; Specialities Ltd</t>
  </si>
  <si>
    <t>LUDLOWJUT</t>
  </si>
  <si>
    <t>HB Stockholdings Ltd</t>
  </si>
  <si>
    <t>HBSL</t>
  </si>
  <si>
    <t>Mirae Asset S&amp;P 500 Top 50 ETF</t>
  </si>
  <si>
    <t>MASPTOP50</t>
  </si>
  <si>
    <t>Alkosign Ltd</t>
  </si>
  <si>
    <t>ALKOSIGN</t>
  </si>
  <si>
    <t>Biogen Pharmachem Industries Ltd</t>
  </si>
  <si>
    <t>BIOGEN</t>
  </si>
  <si>
    <t>Banas Finance Ltd</t>
  </si>
  <si>
    <t>BANASFN</t>
  </si>
  <si>
    <t>Arabian Petroleum Ltd</t>
  </si>
  <si>
    <t>ARABIAN</t>
  </si>
  <si>
    <t>Growington Ventures India Ltd</t>
  </si>
  <si>
    <t>GROWINGTON</t>
  </si>
  <si>
    <t>Supra Pacific Financial Services Ltd</t>
  </si>
  <si>
    <t>SUPRAPFSL</t>
  </si>
  <si>
    <t>Mahickra Chemicals Ltd</t>
  </si>
  <si>
    <t>MAHICKRA</t>
  </si>
  <si>
    <t>Rapicut Carbides Ltd</t>
  </si>
  <si>
    <t>RAPICUT</t>
  </si>
  <si>
    <t>AIK Pipes and Polymers Ltd</t>
  </si>
  <si>
    <t>AIKPIPES</t>
  </si>
  <si>
    <t>KBS India Ltd</t>
  </si>
  <si>
    <t>KBSINDIA</t>
  </si>
  <si>
    <t>Marshall Machines Ltd</t>
  </si>
  <si>
    <t>MARSHALL</t>
  </si>
  <si>
    <t>Rajgor Castor Derivatives Ltd</t>
  </si>
  <si>
    <t>RCDL</t>
  </si>
  <si>
    <t>CIL Nova Petrochemicals Ltd</t>
  </si>
  <si>
    <t>CNOVAPETRO</t>
  </si>
  <si>
    <t>Minal Industries Ltd</t>
  </si>
  <si>
    <t>MINALIND</t>
  </si>
  <si>
    <t>Vippy Spinpro Ltd</t>
  </si>
  <si>
    <t>VIPPYSP</t>
  </si>
  <si>
    <t>Eiko Lifesciences Ltd</t>
  </si>
  <si>
    <t>EIKO</t>
  </si>
  <si>
    <t>East West Freight Carriers Ltd</t>
  </si>
  <si>
    <t>EASTWEST</t>
  </si>
  <si>
    <t>Hindustan Hardy Ltd</t>
  </si>
  <si>
    <t>HINDHARD</t>
  </si>
  <si>
    <t>Lexus Granito (India) Ltd</t>
  </si>
  <si>
    <t>LEXUS</t>
  </si>
  <si>
    <t>Cerebra Integrated Technologies Ltd</t>
  </si>
  <si>
    <t>CEREBRAINT</t>
  </si>
  <si>
    <t>Mirae Asset NYSE FANG+ ETF</t>
  </si>
  <si>
    <t>MAFANG</t>
  </si>
  <si>
    <t>TPI India Ltd</t>
  </si>
  <si>
    <t>TPINDIA</t>
  </si>
  <si>
    <t>Shree Krishna Infrastructure Ltd</t>
  </si>
  <si>
    <t>SKIFL</t>
  </si>
  <si>
    <t>Gujarat Hotels Ltd</t>
  </si>
  <si>
    <t>GUJHOTE</t>
  </si>
  <si>
    <t>Archies Ltd</t>
  </si>
  <si>
    <t>ARCHIES</t>
  </si>
  <si>
    <t>Moksh Ornaments Ltd</t>
  </si>
  <si>
    <t>MOKSH</t>
  </si>
  <si>
    <t>Prolife Industries Ltd</t>
  </si>
  <si>
    <t>PROLIFE</t>
  </si>
  <si>
    <t>Baba Food Processing (India) Ltd</t>
  </si>
  <si>
    <t>BABAFP</t>
  </si>
  <si>
    <t>SunGarner Energies Ltd</t>
  </si>
  <si>
    <t>SEL</t>
  </si>
  <si>
    <t>HOV Services Ltd</t>
  </si>
  <si>
    <t>HOVS</t>
  </si>
  <si>
    <t>Sky Industries Ltd</t>
  </si>
  <si>
    <t>SKYIND</t>
  </si>
  <si>
    <t>Aditya BSL Nifty Bank ETF</t>
  </si>
  <si>
    <t>ABSLBANETF</t>
  </si>
  <si>
    <t>Rajeshwari Cans Ltd</t>
  </si>
  <si>
    <t>RCAN</t>
  </si>
  <si>
    <t>Aayush Wellness Ltd</t>
  </si>
  <si>
    <t>AAYUSH</t>
  </si>
  <si>
    <t>Gujarat Poly Electronics Ltd</t>
  </si>
  <si>
    <t>GUJARATPOLY</t>
  </si>
  <si>
    <t>ICICI Prudential S&amp;P BSE Liquid Rate ETF</t>
  </si>
  <si>
    <t>LIQUIDIETF</t>
  </si>
  <si>
    <t>F Mec International Financial Services Ltd</t>
  </si>
  <si>
    <t>FMEC</t>
  </si>
  <si>
    <t>Kreon Finnancial Services Ltd</t>
  </si>
  <si>
    <t>KREONFIN</t>
  </si>
  <si>
    <t>Radiowalla Network Ltd</t>
  </si>
  <si>
    <t>RADIOWALLA</t>
  </si>
  <si>
    <t>Royale Manor Hotels and Industries Ltd</t>
  </si>
  <si>
    <t>RAYALEMA</t>
  </si>
  <si>
    <t>Akiko Global Services Ltd</t>
  </si>
  <si>
    <t>AKIKO</t>
  </si>
  <si>
    <t>Ameya Precision Engineers Ltd</t>
  </si>
  <si>
    <t>AMEYA</t>
  </si>
  <si>
    <t>Saboo Sodium Chloro Ltd</t>
  </si>
  <si>
    <t>SABOOSOD</t>
  </si>
  <si>
    <t>Gini Silk Mills Ltd</t>
  </si>
  <si>
    <t>GINISILK</t>
  </si>
  <si>
    <t>Envair Electrodyne Ltd</t>
  </si>
  <si>
    <t>ENVAIREL</t>
  </si>
  <si>
    <t>Twentyfirst Century Management Services Ltd</t>
  </si>
  <si>
    <t>21STCENMGM</t>
  </si>
  <si>
    <t>Kalyan Capitals Ltd</t>
  </si>
  <si>
    <t>KALYANCAP</t>
  </si>
  <si>
    <t>Alfa Transformers Ltd</t>
  </si>
  <si>
    <t>ALFATRAN</t>
  </si>
  <si>
    <t>Sam Industries Ltd</t>
  </si>
  <si>
    <t>SAMINDUS</t>
  </si>
  <si>
    <t>Nhc Foods Ltd</t>
  </si>
  <si>
    <t>NHCFOODS</t>
  </si>
  <si>
    <t>Deem Roll Tech Ltd</t>
  </si>
  <si>
    <t>DEEM</t>
  </si>
  <si>
    <t>Precision Metaliks Ltd</t>
  </si>
  <si>
    <t>PRECISION</t>
  </si>
  <si>
    <t>Ambar Protein Industries Ltd</t>
  </si>
  <si>
    <t>AMBARPIL</t>
  </si>
  <si>
    <t>Quicktouch Technologies Ltd</t>
  </si>
  <si>
    <t>QUICKTOUCH</t>
  </si>
  <si>
    <t>Amrapali Industries Ltd</t>
  </si>
  <si>
    <t>AMRAPLIN</t>
  </si>
  <si>
    <t>Punjab Communications Ltd</t>
  </si>
  <si>
    <t>PUNJCOMMU</t>
  </si>
  <si>
    <t>Shivam Chemicals Ltd</t>
  </si>
  <si>
    <t>SHIVAM</t>
  </si>
  <si>
    <t>Ravalgaon Sugar Farm Ltd</t>
  </si>
  <si>
    <t>RAVALSUGAR</t>
  </si>
  <si>
    <t>James Warren Tea Ltd</t>
  </si>
  <si>
    <t>JAMESWARREN</t>
  </si>
  <si>
    <t>Kanishk Steel Industries Ltd</t>
  </si>
  <si>
    <t>KANSHST</t>
  </si>
  <si>
    <t>G-Tec Jainx Education Ltd</t>
  </si>
  <si>
    <t>GTECJAINX</t>
  </si>
  <si>
    <t>Le Lavoir Ltd</t>
  </si>
  <si>
    <t>LELAVOIR</t>
  </si>
  <si>
    <t>Omfurn India Ltd</t>
  </si>
  <si>
    <t>OMFURN</t>
  </si>
  <si>
    <t>M V K Agro Food Product Ltd</t>
  </si>
  <si>
    <t>MVKAGRO</t>
  </si>
  <si>
    <t>Maitreya Medicare Ltd</t>
  </si>
  <si>
    <t>MAITREYA</t>
  </si>
  <si>
    <t>Perfectpac Ltd</t>
  </si>
  <si>
    <t>PERFEPA</t>
  </si>
  <si>
    <t>Prospect Commodities Ltd</t>
  </si>
  <si>
    <t>PCL</t>
  </si>
  <si>
    <t>Dhanalaxmi Roto Spinners Ltd</t>
  </si>
  <si>
    <t>DHANROTO</t>
  </si>
  <si>
    <t>Nova Iron and Steel Ltd</t>
  </si>
  <si>
    <t>NOVIS</t>
  </si>
  <si>
    <t>Slone Infosystems Ltd</t>
  </si>
  <si>
    <t>SLONE</t>
  </si>
  <si>
    <t>HB Portfolio Ltd</t>
  </si>
  <si>
    <t>HBPOR</t>
  </si>
  <si>
    <t>Balkrishna Paper Mills Ltd</t>
  </si>
  <si>
    <t>BALKRISHNA</t>
  </si>
  <si>
    <t>Chrome Silicon Ltd</t>
  </si>
  <si>
    <t>CHROME</t>
  </si>
  <si>
    <t>Virat Industries Ltd</t>
  </si>
  <si>
    <t>VIRAT</t>
  </si>
  <si>
    <t>Thinkink Picturez Ltd</t>
  </si>
  <si>
    <t>THINKINK</t>
  </si>
  <si>
    <t>Daikaffil Chemicals India Ltd</t>
  </si>
  <si>
    <t>DAIKAFFI</t>
  </si>
  <si>
    <t>Kalahridhaan Trendz Ltd</t>
  </si>
  <si>
    <t>KTL</t>
  </si>
  <si>
    <t>Elegant Marbles and Grani Industries Ltd</t>
  </si>
  <si>
    <t>ELEMARB</t>
  </si>
  <si>
    <t>Orient Beverages Ltd</t>
  </si>
  <si>
    <t>ORIBEVER</t>
  </si>
  <si>
    <t>Godavari Drugs Ltd</t>
  </si>
  <si>
    <t>GODAVARI</t>
  </si>
  <si>
    <t>Olatech Solutions Ltd</t>
  </si>
  <si>
    <t>OLATECH</t>
  </si>
  <si>
    <t>Escorp Asset Management Ltd</t>
  </si>
  <si>
    <t>ESCORP</t>
  </si>
  <si>
    <t>Optimus Finance Ltd</t>
  </si>
  <si>
    <t>OPTIFIN</t>
  </si>
  <si>
    <t>Ganesha Ecoverse Ltd</t>
  </si>
  <si>
    <t>GANVERSE</t>
  </si>
  <si>
    <t>Rolta India Ltd</t>
  </si>
  <si>
    <t>ROLTA</t>
  </si>
  <si>
    <t>Bombay Cycle and Motor Agency Ltd</t>
  </si>
  <si>
    <t>BOMBCYC</t>
  </si>
  <si>
    <t>Shiva Mills Ltd</t>
  </si>
  <si>
    <t>SHIVAMILLS</t>
  </si>
  <si>
    <t>Makers Laboratories Ltd</t>
  </si>
  <si>
    <t>MAKERSL</t>
  </si>
  <si>
    <t>Divyashakti Ltd</t>
  </si>
  <si>
    <t>DIVSHKT</t>
  </si>
  <si>
    <t>Bombay Metrics Supply Chain Ltd</t>
  </si>
  <si>
    <t>BMETRICS</t>
  </si>
  <si>
    <t>SM Auto Stamping Ltd</t>
  </si>
  <si>
    <t>SMAUTO</t>
  </si>
  <si>
    <t>Cranes Software International Ltd</t>
  </si>
  <si>
    <t>CRANESSOFT</t>
  </si>
  <si>
    <t>Vels Film International Ltd</t>
  </si>
  <si>
    <t>VELS</t>
  </si>
  <si>
    <t>Riba Textiles Ltd</t>
  </si>
  <si>
    <t>RIBATEX</t>
  </si>
  <si>
    <t>Austin Engineering Company Ltd</t>
  </si>
  <si>
    <t>AUSTENG</t>
  </si>
  <si>
    <t>Pattech Fitwell Tube Components Ltd</t>
  </si>
  <si>
    <t>PATTECH</t>
  </si>
  <si>
    <t>Jindal Hotels Ltd</t>
  </si>
  <si>
    <t>JINDHOT</t>
  </si>
  <si>
    <t>Deccan Health Care Ltd</t>
  </si>
  <si>
    <t>DECCAN</t>
  </si>
  <si>
    <t>Crop Life Science Ltd</t>
  </si>
  <si>
    <t>CLSL</t>
  </si>
  <si>
    <t>Raj Oil Mills Ltd</t>
  </si>
  <si>
    <t>ROML</t>
  </si>
  <si>
    <t>ITCONS e-Solutions Ltd</t>
  </si>
  <si>
    <t>ITCONS</t>
  </si>
  <si>
    <t>Motilal Oswal Midcap 100 ETF</t>
  </si>
  <si>
    <t>MOM100</t>
  </si>
  <si>
    <t>Shri Vasuprada Plantations Ltd</t>
  </si>
  <si>
    <t>VASUPRADA</t>
  </si>
  <si>
    <t>Vidli Restaurants Ltd</t>
  </si>
  <si>
    <t>VIDLI</t>
  </si>
  <si>
    <t>Jeevan Scientific Technology Ltd</t>
  </si>
  <si>
    <t>JSTL</t>
  </si>
  <si>
    <t>Expo Gas Containers Ltd</t>
  </si>
  <si>
    <t>EXPOGAS</t>
  </si>
  <si>
    <t>Kranti Industries Ltd</t>
  </si>
  <si>
    <t>KRANTI</t>
  </si>
  <si>
    <t>Transgene Biotek Ltd</t>
  </si>
  <si>
    <t>TRABI</t>
  </si>
  <si>
    <t>Magson Retail and Distribution Ltd</t>
  </si>
  <si>
    <t>MAGSON</t>
  </si>
  <si>
    <t>Rex Pipes and Cables Industries Ltd</t>
  </si>
  <si>
    <t>REXPIPES</t>
  </si>
  <si>
    <t>Kontor Space Ltd</t>
  </si>
  <si>
    <t>KONTOR</t>
  </si>
  <si>
    <t>Shreyas Intermediates Ltd</t>
  </si>
  <si>
    <t>SHREYASI</t>
  </si>
  <si>
    <t>Walchand Peoplefirst Ltd</t>
  </si>
  <si>
    <t>WALCHPF</t>
  </si>
  <si>
    <t>Arihant Academy Ltd</t>
  </si>
  <si>
    <t>ARIHANTACA</t>
  </si>
  <si>
    <t>Hindustan Appliances Ltd</t>
  </si>
  <si>
    <t>HINDAPL</t>
  </si>
  <si>
    <t>We Win Ltd</t>
  </si>
  <si>
    <t>WEWIN</t>
  </si>
  <si>
    <t>Phoenix International Ltd</t>
  </si>
  <si>
    <t>PHOENXINTL</t>
  </si>
  <si>
    <t>Shree Marutinandan Tubes Ltd</t>
  </si>
  <si>
    <t>SHREE</t>
  </si>
  <si>
    <t>UR Sugar Industries Ltd</t>
  </si>
  <si>
    <t>URSUGAR</t>
  </si>
  <si>
    <t>Kotak Nifty PSU Bank ETF</t>
  </si>
  <si>
    <t>PSUBANK</t>
  </si>
  <si>
    <t>Garment Mantra Lifestyle Ltd</t>
  </si>
  <si>
    <t>GARMNTMNTR</t>
  </si>
  <si>
    <t>Nandani Creation Ltd</t>
  </si>
  <si>
    <t>JAIPURKURT</t>
  </si>
  <si>
    <t>Sunrise Efficient Marketing Ltd</t>
  </si>
  <si>
    <t>SEML</t>
  </si>
  <si>
    <t>Candour Techtex Ltd</t>
  </si>
  <si>
    <t>CANDOUR</t>
  </si>
  <si>
    <t>Invesco India Gold Exchange Traded Fund</t>
  </si>
  <si>
    <t>IVZINGOLD</t>
  </si>
  <si>
    <t>Evans Electric Ltd</t>
  </si>
  <si>
    <t>EVANS</t>
  </si>
  <si>
    <t>GV Films Ltd</t>
  </si>
  <si>
    <t>GVFILM</t>
  </si>
  <si>
    <t>Uma Converter Ltd</t>
  </si>
  <si>
    <t>UMA</t>
  </si>
  <si>
    <t>Nakoda Group of Industries Ltd</t>
  </si>
  <si>
    <t>NGIL</t>
  </si>
  <si>
    <t>Chartered Capital and Investment Ltd</t>
  </si>
  <si>
    <t>CHRTEDCA</t>
  </si>
  <si>
    <t>Malu Paper Mills Ltd</t>
  </si>
  <si>
    <t>MALUPAPER</t>
  </si>
  <si>
    <t>Ceejay Finance Ltd</t>
  </si>
  <si>
    <t>CEEJAY</t>
  </si>
  <si>
    <t>Trishakti Industries Ltd</t>
  </si>
  <si>
    <t>TRISHAKT</t>
  </si>
  <si>
    <t>Royal Sense Ltd</t>
  </si>
  <si>
    <t>ROYAL</t>
  </si>
  <si>
    <t>Kenvi Jewels Ltd</t>
  </si>
  <si>
    <t>KENVI</t>
  </si>
  <si>
    <t>Innovative Tech Pack Ltd</t>
  </si>
  <si>
    <t>INNOVTEC</t>
  </si>
  <si>
    <t>Apoorva Leasing Finance and Investment Company Ltd</t>
  </si>
  <si>
    <t>APOORVA</t>
  </si>
  <si>
    <t>Akshar Spintex Ltd</t>
  </si>
  <si>
    <t>AKSHAR</t>
  </si>
  <si>
    <t>Terai Tea Co Ltd</t>
  </si>
  <si>
    <t>TERAI</t>
  </si>
  <si>
    <t>Vruddhi Engineering Works Ltd</t>
  </si>
  <si>
    <t>VRUDDHI</t>
  </si>
  <si>
    <t>Vishwas Agri Seeds Ltd</t>
  </si>
  <si>
    <t>VISHWAS</t>
  </si>
  <si>
    <t>Aarvee Denims and Exports Ltd</t>
  </si>
  <si>
    <t>AARVEEDEN</t>
  </si>
  <si>
    <t>Golden Tobacco Ltd</t>
  </si>
  <si>
    <t>GOLDENTOBC</t>
  </si>
  <si>
    <t>Gita Renewable Energy Ltd</t>
  </si>
  <si>
    <t>GITARENEW</t>
  </si>
  <si>
    <t>Jagan Lamps Ltd</t>
  </si>
  <si>
    <t>JAGANLAM</t>
  </si>
  <si>
    <t>Rathi Bars Ltd</t>
  </si>
  <si>
    <t>RATHIBAR</t>
  </si>
  <si>
    <t>Vista Pharmaceuticals Ltd</t>
  </si>
  <si>
    <t>VISTAPH</t>
  </si>
  <si>
    <t>Mefcom Capital Markets Ltd</t>
  </si>
  <si>
    <t>MEFCOMCAP</t>
  </si>
  <si>
    <t>Ekansh Concepts Ltd</t>
  </si>
  <si>
    <t>EKANSH</t>
  </si>
  <si>
    <t>Comrade Appliances Ltd</t>
  </si>
  <si>
    <t>COMRADE</t>
  </si>
  <si>
    <t>Ravi Kumar Distilleries Ltd</t>
  </si>
  <si>
    <t>RKDL</t>
  </si>
  <si>
    <t>Ambo Agritec Ltd</t>
  </si>
  <si>
    <t>AMBOAGRI</t>
  </si>
  <si>
    <t>Joindre Capital Services Ltd</t>
  </si>
  <si>
    <t>JOINDRE</t>
  </si>
  <si>
    <t>Prudential Sugar Corp Ltd</t>
  </si>
  <si>
    <t>PRUDMOULI</t>
  </si>
  <si>
    <t>Globesecure Technologies Ltd</t>
  </si>
  <si>
    <t>GSTL</t>
  </si>
  <si>
    <t>Modulex Construction Technologies Ltd</t>
  </si>
  <si>
    <t>MODULEX</t>
  </si>
  <si>
    <t>Seya Industries Ltd</t>
  </si>
  <si>
    <t>SEYAIND</t>
  </si>
  <si>
    <t>Dhampure Speciality Sugars Ltd</t>
  </si>
  <si>
    <t>DHAMPURE</t>
  </si>
  <si>
    <t>Astal Laboratories Ltd</t>
  </si>
  <si>
    <t>ASTALLTD</t>
  </si>
  <si>
    <t>Milton Industries Ltd</t>
  </si>
  <si>
    <t>MILTON</t>
  </si>
  <si>
    <t>Erp Soft Systems Ltd</t>
  </si>
  <si>
    <t>ERPSOFT</t>
  </si>
  <si>
    <t>Godha Cabcon &amp; Insulation Ltd</t>
  </si>
  <si>
    <t>GODHA</t>
  </si>
  <si>
    <t>Ambani Orgochem Ltd</t>
  </si>
  <si>
    <t>AMBANIORG</t>
  </si>
  <si>
    <t>Signoria Creation Ltd</t>
  </si>
  <si>
    <t>SIGNORIA</t>
  </si>
  <si>
    <t>Banaras Beads Ltd</t>
  </si>
  <si>
    <t>BANARBEADS</t>
  </si>
  <si>
    <t>Mirae Asset Nifty Financial Services ETF</t>
  </si>
  <si>
    <t>BFSI</t>
  </si>
  <si>
    <t>Aristo Bio-Tech and Lifescience Ltd</t>
  </si>
  <si>
    <t>ARISTO</t>
  </si>
  <si>
    <t>Ashnoor Textile Mills Ltd</t>
  </si>
  <si>
    <t>ASHNOOR</t>
  </si>
  <si>
    <t>Bang Overseas Ltd</t>
  </si>
  <si>
    <t>BANG</t>
  </si>
  <si>
    <t>Southern Magnesium and Chemicals Ltd</t>
  </si>
  <si>
    <t>SOUTHMG</t>
  </si>
  <si>
    <t>Kshitij Polyline Ltd</t>
  </si>
  <si>
    <t>KSHITIJPOL</t>
  </si>
  <si>
    <t>Balgopal Commercial Ltd</t>
  </si>
  <si>
    <t>BALGOPAL</t>
  </si>
  <si>
    <t>Viaz Tyres Ltd</t>
  </si>
  <si>
    <t>VIAZ</t>
  </si>
  <si>
    <t>Sheetal Universal Ltd</t>
  </si>
  <si>
    <t>SHEETAL</t>
  </si>
  <si>
    <t>Tridhya Tech Ltd</t>
  </si>
  <si>
    <t>TRIDHYA</t>
  </si>
  <si>
    <t>Katare Spinning Mills Ltd</t>
  </si>
  <si>
    <t>KATRSPG</t>
  </si>
  <si>
    <t>Rasandik Engineering Industries India Ltd</t>
  </si>
  <si>
    <t>RASANDIK</t>
  </si>
  <si>
    <t>Silkflex Polymers (India) Ltd</t>
  </si>
  <si>
    <t>SILKFLEX</t>
  </si>
  <si>
    <t>Mish Designs Ltd</t>
  </si>
  <si>
    <t>MISHDESIGN</t>
  </si>
  <si>
    <t>Baba Arts Ltd</t>
  </si>
  <si>
    <t>BABA</t>
  </si>
  <si>
    <t>Superior Industrial Enterprises Ltd</t>
  </si>
  <si>
    <t>SIEL</t>
  </si>
  <si>
    <t>National Oxygen Ltd</t>
  </si>
  <si>
    <t>NOL</t>
  </si>
  <si>
    <t>Real Eco Energy Ltd</t>
  </si>
  <si>
    <t>REALECO</t>
  </si>
  <si>
    <t>Monotype India Ltd</t>
  </si>
  <si>
    <t>MONOT</t>
  </si>
  <si>
    <t>West Leisure Resorts Ltd</t>
  </si>
  <si>
    <t>WESTLEIRES</t>
  </si>
  <si>
    <t>Ind Bank Housing Ltd</t>
  </si>
  <si>
    <t>INDBNK</t>
  </si>
  <si>
    <t>CMX Holdings Ltd</t>
  </si>
  <si>
    <t>SIELFNS</t>
  </si>
  <si>
    <t>3P Land Holdings Ltd</t>
  </si>
  <si>
    <t>3PLAND</t>
  </si>
  <si>
    <t>Anand Rayons Ltd</t>
  </si>
  <si>
    <t>ARL</t>
  </si>
  <si>
    <t>Morarka Finance Ltd</t>
  </si>
  <si>
    <t>MORARKFI</t>
  </si>
  <si>
    <t>ANG Lifesciences India Ltd</t>
  </si>
  <si>
    <t>ANG</t>
  </si>
  <si>
    <t>Johnson Pharmacare Ltd</t>
  </si>
  <si>
    <t>JOHNPHARMA</t>
  </si>
  <si>
    <t>Winny Immigration &amp; Education Services Ltd</t>
  </si>
  <si>
    <t>WINNY</t>
  </si>
  <si>
    <t>Academic &amp; Educational Services</t>
  </si>
  <si>
    <t>Sri KPR Industries Ltd</t>
  </si>
  <si>
    <t>SRIKPRIND</t>
  </si>
  <si>
    <t>Shalimar Productions Ltd</t>
  </si>
  <si>
    <t>SHALPRO</t>
  </si>
  <si>
    <t>Omnitex Industries (India) Ltd</t>
  </si>
  <si>
    <t>OMNITEX</t>
  </si>
  <si>
    <t>Veeram Securities Ltd</t>
  </si>
  <si>
    <t>VSL</t>
  </si>
  <si>
    <t>Yudiz Solutions Ltd</t>
  </si>
  <si>
    <t>YUDIZ</t>
  </si>
  <si>
    <t>Poddar Housing and Development Ltd</t>
  </si>
  <si>
    <t>PODDARHOUS</t>
  </si>
  <si>
    <t>Cell Point (India) Ltd</t>
  </si>
  <si>
    <t>CELLPOINT</t>
  </si>
  <si>
    <t>Mandeep Auto Industries Ltd</t>
  </si>
  <si>
    <t>MANDEEP</t>
  </si>
  <si>
    <t>Mono Pharmacare Ltd</t>
  </si>
  <si>
    <t>MONOPHARMA</t>
  </si>
  <si>
    <t>AKG Exim Ltd</t>
  </si>
  <si>
    <t>AKG</t>
  </si>
  <si>
    <t>Service Care Ltd</t>
  </si>
  <si>
    <t>SERVICE</t>
  </si>
  <si>
    <t>Shree Pacetronix Ltd</t>
  </si>
  <si>
    <t>SHREEPAC</t>
  </si>
  <si>
    <t>SPS Finquest Ltd</t>
  </si>
  <si>
    <t>SPS</t>
  </si>
  <si>
    <t>Orchasp Ltd</t>
  </si>
  <si>
    <t>ORCHASP</t>
  </si>
  <si>
    <t>Shine Fashions (India) Ltd</t>
  </si>
  <si>
    <t>SHINEFASH</t>
  </si>
  <si>
    <t>Polylink Polymers (India) Ltd</t>
  </si>
  <si>
    <t>POLYLINK</t>
  </si>
  <si>
    <t>Silgo Retail Ltd</t>
  </si>
  <si>
    <t>SILGO</t>
  </si>
  <si>
    <t>MM Rubber Company Ltd</t>
  </si>
  <si>
    <t>MMRUBBR-B</t>
  </si>
  <si>
    <t>Dmr Hydroengineering &amp; Infrastructures Ltd</t>
  </si>
  <si>
    <t>DMR</t>
  </si>
  <si>
    <t>Mittal Life Style Ltd</t>
  </si>
  <si>
    <t>MITTAL</t>
  </si>
  <si>
    <t>AJR Infra and Tolling Ltd</t>
  </si>
  <si>
    <t>AJRINFRA</t>
  </si>
  <si>
    <t>Sambandam Spinning Mills Ltd</t>
  </si>
  <si>
    <t>SAMBANDAM</t>
  </si>
  <si>
    <t>S &amp; T Corporation Ltd</t>
  </si>
  <si>
    <t>STCORP</t>
  </si>
  <si>
    <t>GTN Industries Ltd</t>
  </si>
  <si>
    <t>GTNINDS</t>
  </si>
  <si>
    <t>P B M Polytex Ltd</t>
  </si>
  <si>
    <t>PBMPOLY</t>
  </si>
  <si>
    <t>Pace E-Commerce Ventures Ltd</t>
  </si>
  <si>
    <t>PACE</t>
  </si>
  <si>
    <t>K G Denim Ltd</t>
  </si>
  <si>
    <t>KGDENIM</t>
  </si>
  <si>
    <t>Inani Marbles and Industries Ltd</t>
  </si>
  <si>
    <t>INANI</t>
  </si>
  <si>
    <t>Siti Networks Ltd</t>
  </si>
  <si>
    <t>SITINET</t>
  </si>
  <si>
    <t>Inter Globe Finance Ltd</t>
  </si>
  <si>
    <t>INTRGLB</t>
  </si>
  <si>
    <t>SVC Industries Ltd</t>
  </si>
  <si>
    <t>SVCIND</t>
  </si>
  <si>
    <t>Fundviser Capital (India) Ltd</t>
  </si>
  <si>
    <t>FUNDVISER</t>
  </si>
  <si>
    <t>Angel Fibers Ltd</t>
  </si>
  <si>
    <t>ANGEL</t>
  </si>
  <si>
    <t>Swasti Vinayaka Synthetics Ltd</t>
  </si>
  <si>
    <t>SWASTIVI</t>
  </si>
  <si>
    <t>AA Plus Tradelink Ltd</t>
  </si>
  <si>
    <t>AAPLUSTRAD</t>
  </si>
  <si>
    <t>Innovassynth Investments Ltd</t>
  </si>
  <si>
    <t>INOVSYNTH</t>
  </si>
  <si>
    <t>Popees Cares Ltd</t>
  </si>
  <si>
    <t>POPEES</t>
  </si>
  <si>
    <t>AmpVolts Ltd</t>
  </si>
  <si>
    <t>QUEST</t>
  </si>
  <si>
    <t>Amkay Products Ltd</t>
  </si>
  <si>
    <t>AMKAY</t>
  </si>
  <si>
    <t>Lakshmi Finance and Industrial Corp Ltd</t>
  </si>
  <si>
    <t>LFIC</t>
  </si>
  <si>
    <t>Khoobsurat Ltd</t>
  </si>
  <si>
    <t>KHOOBSURAT</t>
  </si>
  <si>
    <t>Manugraph India Ltd</t>
  </si>
  <si>
    <t>MANUGRAPH</t>
  </si>
  <si>
    <t>Elixir Capital Ltd</t>
  </si>
  <si>
    <t>ELIXIR</t>
  </si>
  <si>
    <t>Diligent Industries Ltd</t>
  </si>
  <si>
    <t>DILIGENT</t>
  </si>
  <si>
    <t>Reliable Data Services Ltd</t>
  </si>
  <si>
    <t>RELIABLE</t>
  </si>
  <si>
    <t>Hemadri Cements Ltd</t>
  </si>
  <si>
    <t>HEMACEM</t>
  </si>
  <si>
    <t>Vivid Mercantile Ltd</t>
  </si>
  <si>
    <t>VIVIDM</t>
  </si>
  <si>
    <t>Teesta Agro Industries Ltd</t>
  </si>
  <si>
    <t>TEEAI</t>
  </si>
  <si>
    <t>Hardcastle and Waud Manufacturing Co Ltd</t>
  </si>
  <si>
    <t>HARDCAS</t>
  </si>
  <si>
    <t>Softrak Venture Investment Limited</t>
  </si>
  <si>
    <t>SOFTRAKV</t>
  </si>
  <si>
    <t>CCL International Ltd</t>
  </si>
  <si>
    <t>CCLINTER</t>
  </si>
  <si>
    <t>Naapbooks Ltd</t>
  </si>
  <si>
    <t>NBL</t>
  </si>
  <si>
    <t>Prismx Global Ventures Ltd</t>
  </si>
  <si>
    <t>PRISMX</t>
  </si>
  <si>
    <t>C P S Shapers Ltd</t>
  </si>
  <si>
    <t>CPS</t>
  </si>
  <si>
    <t>Jet Freight Logistics Ltd</t>
  </si>
  <si>
    <t>JETFREIGHT</t>
  </si>
  <si>
    <t>Goel Food Products Ltd</t>
  </si>
  <si>
    <t>GOEL</t>
  </si>
  <si>
    <t>Sampre Nutritions Ltd</t>
  </si>
  <si>
    <t>SAMPRE</t>
  </si>
  <si>
    <t>DK Enterprises Global Ltd</t>
  </si>
  <si>
    <t>DKEGL</t>
  </si>
  <si>
    <t>Camex Ltd</t>
  </si>
  <si>
    <t>CAMEXLTD</t>
  </si>
  <si>
    <t>Warren Tea Ltd</t>
  </si>
  <si>
    <t>WARRENTEA</t>
  </si>
  <si>
    <t>Isl Consulting Ltd</t>
  </si>
  <si>
    <t>ISLCONSUL</t>
  </si>
  <si>
    <t>Bhatia Colour Chem Ltd</t>
  </si>
  <si>
    <t>BCCL</t>
  </si>
  <si>
    <t>Advance Metering Technology Ltd</t>
  </si>
  <si>
    <t>AMTL</t>
  </si>
  <si>
    <t>AccelerateBS India Ltd</t>
  </si>
  <si>
    <t>ACCELERATE</t>
  </si>
  <si>
    <t>Micropro Software Solutions Ltd</t>
  </si>
  <si>
    <t>MICROPRO</t>
  </si>
  <si>
    <t>Ushanti Colour Chem Ltd</t>
  </si>
  <si>
    <t>UCL</t>
  </si>
  <si>
    <t>Sangani Hospitals Ltd</t>
  </si>
  <si>
    <t>SANGANI</t>
  </si>
  <si>
    <t>Lee &amp; Nee Softwares (Exports) Ltd</t>
  </si>
  <si>
    <t>LEENEE</t>
  </si>
  <si>
    <t>ARC Finance Ltd</t>
  </si>
  <si>
    <t>ARCFIN</t>
  </si>
  <si>
    <t>Greenhitech Ventures Ltd</t>
  </si>
  <si>
    <t>GVL</t>
  </si>
  <si>
    <t>Committed Cargo Care Ltd</t>
  </si>
  <si>
    <t>COMMITTED</t>
  </si>
  <si>
    <t>FEL</t>
  </si>
  <si>
    <t>Innokaiz India Ltd</t>
  </si>
  <si>
    <t>INNOKAIZ</t>
  </si>
  <si>
    <t>HOAC Foods India Ltd</t>
  </si>
  <si>
    <t>HOACFOODS</t>
  </si>
  <si>
    <t>P H Capital Ltd</t>
  </si>
  <si>
    <t>PHCAP</t>
  </si>
  <si>
    <t>Gujarat Craft Industries Ltd</t>
  </si>
  <si>
    <t>GUJCRAFT</t>
  </si>
  <si>
    <t>Mohit Paper Mills Ltd</t>
  </si>
  <si>
    <t>MOHITPPR</t>
  </si>
  <si>
    <t>Medi-Caps Ltd</t>
  </si>
  <si>
    <t>MEDICAPQ</t>
  </si>
  <si>
    <t>Shelter Pharma Ltd</t>
  </si>
  <si>
    <t>SHELTER</t>
  </si>
  <si>
    <t>Vistar Amar Ltd</t>
  </si>
  <si>
    <t>VISTARAMAR</t>
  </si>
  <si>
    <t>VSF Projects Ltd</t>
  </si>
  <si>
    <t>VSFPROJ</t>
  </si>
  <si>
    <t>Tatia Global Vennture Ltd</t>
  </si>
  <si>
    <t>TATIAGLOB</t>
  </si>
  <si>
    <t>Associated Ceramics Ltd</t>
  </si>
  <si>
    <t>ASSOCER</t>
  </si>
  <si>
    <t>Saven Technologies Ltd</t>
  </si>
  <si>
    <t>7TEC</t>
  </si>
  <si>
    <t>Aeonx Digital Technology Ltd</t>
  </si>
  <si>
    <t>AEONXDIGI</t>
  </si>
  <si>
    <t>ABC India Ltd</t>
  </si>
  <si>
    <t>ABCINDQ</t>
  </si>
  <si>
    <t>Swarnsarita Jewels India Ltd</t>
  </si>
  <si>
    <t>SWARNSAR</t>
  </si>
  <si>
    <t>Sintex Plastics Technology Ltd</t>
  </si>
  <si>
    <t>SPTL</t>
  </si>
  <si>
    <t>Globalspace Technologies Ltd</t>
  </si>
  <si>
    <t>NAM Securities Ltd</t>
  </si>
  <si>
    <t>NAM</t>
  </si>
  <si>
    <t>Anjani Synthetics Ltd</t>
  </si>
  <si>
    <t>ANJANI</t>
  </si>
  <si>
    <t>Mediaone Global Entertainment Ltd</t>
  </si>
  <si>
    <t>MEDIAONE</t>
  </si>
  <si>
    <t>Metal Coatings (India) Ltd</t>
  </si>
  <si>
    <t>METALCO</t>
  </si>
  <si>
    <t>Dhanlaxmi Fabrics Ltd</t>
  </si>
  <si>
    <t>DHANFAB</t>
  </si>
  <si>
    <t>Ashnisha Industries Ltd</t>
  </si>
  <si>
    <t>ASHNI</t>
  </si>
  <si>
    <t>Unique Organics Ltd</t>
  </si>
  <si>
    <t>UNIQUEO</t>
  </si>
  <si>
    <t>Diligent Media Corporation Ltd</t>
  </si>
  <si>
    <t>DNAMEDIA</t>
  </si>
  <si>
    <t>Sonu Infratech Ltd</t>
  </si>
  <si>
    <t>SONUINFRA</t>
  </si>
  <si>
    <t>GSM Foils Ltd</t>
  </si>
  <si>
    <t>GSMFOILS</t>
  </si>
  <si>
    <t>Agarwal Float Glass India Ltd</t>
  </si>
  <si>
    <t>AGARWALFT</t>
  </si>
  <si>
    <t>Hindoostan Mills Ltd</t>
  </si>
  <si>
    <t>HINDMILL</t>
  </si>
  <si>
    <t>Kanani Industries Ltd</t>
  </si>
  <si>
    <t>KANANIIND</t>
  </si>
  <si>
    <t>Pioneer Investcorp Ltd</t>
  </si>
  <si>
    <t>PIONRINV</t>
  </si>
  <si>
    <t>Arex Industries Ltd</t>
  </si>
  <si>
    <t>AREXMIS</t>
  </si>
  <si>
    <t>LCC Infotech Ltd</t>
  </si>
  <si>
    <t>LCCINFOTEC</t>
  </si>
  <si>
    <t>Vadivarhe Speciality Chemicals Ltd</t>
  </si>
  <si>
    <t>VSCL</t>
  </si>
  <si>
    <t>Hawa Engineers Ltd</t>
  </si>
  <si>
    <t>HAWAENG</t>
  </si>
  <si>
    <t>Aatmaj Healthcare Ltd</t>
  </si>
  <si>
    <t>AATMAJ</t>
  </si>
  <si>
    <t>Satchmo Holdings Ltd</t>
  </si>
  <si>
    <t>SATCH</t>
  </si>
  <si>
    <t>Sylph Technologies Ltd</t>
  </si>
  <si>
    <t>SYLPH</t>
  </si>
  <si>
    <t>Indianivesh Ltd</t>
  </si>
  <si>
    <t>INDIANVSH</t>
  </si>
  <si>
    <t>Vineet Laboratories Ltd</t>
  </si>
  <si>
    <t>VINEETLAB</t>
  </si>
  <si>
    <t>JFL Life Sciences Ltd</t>
  </si>
  <si>
    <t>JFLLIFE</t>
  </si>
  <si>
    <t>Response Informatics Ltd</t>
  </si>
  <si>
    <t>RESPONSINF</t>
  </si>
  <si>
    <t>Akash Infra-Projects Ltd</t>
  </si>
  <si>
    <t>AKASH</t>
  </si>
  <si>
    <t>Zodiac Ventures Ltd</t>
  </si>
  <si>
    <t>ZODIACVEN</t>
  </si>
  <si>
    <t>PVV Infra Ltd</t>
  </si>
  <si>
    <t>PVVINFRA</t>
  </si>
  <si>
    <t>VAMA Industries Ltd</t>
  </si>
  <si>
    <t>VAMA</t>
  </si>
  <si>
    <t>Galactico Corporate Services Ltd</t>
  </si>
  <si>
    <t>GALACTICO</t>
  </si>
  <si>
    <t>Visaman Global Sales Ltd</t>
  </si>
  <si>
    <t>VISAMAN</t>
  </si>
  <si>
    <t>BDR Buildcon Ltd</t>
  </si>
  <si>
    <t>BDR</t>
  </si>
  <si>
    <t>PS IT Infrastructure &amp; Services Ltd</t>
  </si>
  <si>
    <t>PSITINFRA</t>
  </si>
  <si>
    <t>Modern Engineering and Projects Ltd</t>
  </si>
  <si>
    <t>MEAPL</t>
  </si>
  <si>
    <t>Shrenik Ltd</t>
  </si>
  <si>
    <t>SHRENIK</t>
  </si>
  <si>
    <t>Ankit Metal &amp; Power Ltd</t>
  </si>
  <si>
    <t>ANKITMETAL</t>
  </si>
  <si>
    <t>Sandu Pharmaceuticals Ltd</t>
  </si>
  <si>
    <t>SANDUPHQ</t>
  </si>
  <si>
    <t>Unifinz Capital India Ltd</t>
  </si>
  <si>
    <t>UCIL</t>
  </si>
  <si>
    <t>Yamini Investments Company Ltd</t>
  </si>
  <si>
    <t>YAMNINV</t>
  </si>
  <si>
    <t>DRA Consultants Ltd</t>
  </si>
  <si>
    <t>DRA</t>
  </si>
  <si>
    <t>N G Industries Ltd</t>
  </si>
  <si>
    <t>NGIND</t>
  </si>
  <si>
    <t>ARCL Organics Ltd</t>
  </si>
  <si>
    <t>ARCL</t>
  </si>
  <si>
    <t>G.S. Auto International Ltd</t>
  </si>
  <si>
    <t>GSAUTO</t>
  </si>
  <si>
    <t>National Plastic Industries Ltd</t>
  </si>
  <si>
    <t>NATPLAS</t>
  </si>
  <si>
    <t>Phosphate Company Ltd</t>
  </si>
  <si>
    <t>PHOSPHATE</t>
  </si>
  <si>
    <t>Goblin India Ltd</t>
  </si>
  <si>
    <t>GOBLIN</t>
  </si>
  <si>
    <t>Standard Surfactants Ltd</t>
  </si>
  <si>
    <t>STDSFAC</t>
  </si>
  <si>
    <t>Inland Printers Ltd</t>
  </si>
  <si>
    <t>INLANPR</t>
  </si>
  <si>
    <t>BITS Ltd</t>
  </si>
  <si>
    <t>BITS</t>
  </si>
  <si>
    <t>Cranex Ltd</t>
  </si>
  <si>
    <t>CRANEX</t>
  </si>
  <si>
    <t>Manbro Industries Ltd</t>
  </si>
  <si>
    <t>MANBRO</t>
  </si>
  <si>
    <t>Oceanic Foods Ltd</t>
  </si>
  <si>
    <t>OCEANIC</t>
  </si>
  <si>
    <t>MSR India Ltd</t>
  </si>
  <si>
    <t>MSRINDIA</t>
  </si>
  <si>
    <t>Vivo Bio Tech Ltd</t>
  </si>
  <si>
    <t>VIVOBIOT</t>
  </si>
  <si>
    <t>Salem Erode Investments Ltd</t>
  </si>
  <si>
    <t>SALEM</t>
  </si>
  <si>
    <t>Shree Krishna Paper Mills &amp; Industries Ltd</t>
  </si>
  <si>
    <t>SKPMIL</t>
  </si>
  <si>
    <t>Rose Merc Ltd</t>
  </si>
  <si>
    <t>ROSEMER</t>
  </si>
  <si>
    <t>Gorani Industries Ltd</t>
  </si>
  <si>
    <t>GORANIN</t>
  </si>
  <si>
    <t>Cian Healthcare Ltd</t>
  </si>
  <si>
    <t>CHCL</t>
  </si>
  <si>
    <t>Perfect Infraengineers Ltd</t>
  </si>
  <si>
    <t>PERFECT</t>
  </si>
  <si>
    <t>Super Crop Safe Ltd</t>
  </si>
  <si>
    <t>SUCROSA</t>
  </si>
  <si>
    <t>Tirupati Foam Ltd</t>
  </si>
  <si>
    <t>TIRUFOAM</t>
  </si>
  <si>
    <t>Abm International Ltd</t>
  </si>
  <si>
    <t>ABMINTLLTD</t>
  </si>
  <si>
    <t>Ecoboard Industries Ltd</t>
  </si>
  <si>
    <t>ECOBOAR</t>
  </si>
  <si>
    <t>Axel Polymers Ltd</t>
  </si>
  <si>
    <t>AXELPOLY</t>
  </si>
  <si>
    <t>Ashoka Metcast Ltd</t>
  </si>
  <si>
    <t>ASHOKAMET</t>
  </si>
  <si>
    <t>ASL Industries Ltd</t>
  </si>
  <si>
    <t>ASLIND</t>
  </si>
  <si>
    <t>Sellwin Traders Ltd</t>
  </si>
  <si>
    <t>SELLWIN</t>
  </si>
  <si>
    <t>Axis NIFTY IT ETF</t>
  </si>
  <si>
    <t>AXISTECETF</t>
  </si>
  <si>
    <t>Containe Technologies Ltd</t>
  </si>
  <si>
    <t>CONTAINE</t>
  </si>
  <si>
    <t>Yash Chemex Ltd</t>
  </si>
  <si>
    <t>YASHCHEM</t>
  </si>
  <si>
    <t>Wires and Fabriks (SA) Ltd</t>
  </si>
  <si>
    <t>WIREFABR</t>
  </si>
  <si>
    <t>Julien Agro Infratech Ltd</t>
  </si>
  <si>
    <t>JULIEN</t>
  </si>
  <si>
    <t>Regency Fincorp Ltd</t>
  </si>
  <si>
    <t>REGENCY</t>
  </si>
  <si>
    <t>PCS Technology Ltd</t>
  </si>
  <si>
    <t>PCS</t>
  </si>
  <si>
    <t>Nimbus Projects Ltd</t>
  </si>
  <si>
    <t>NIMBSPROJ</t>
  </si>
  <si>
    <t>Sainik Finance &amp; Industries Ltd</t>
  </si>
  <si>
    <t>SAINIK</t>
  </si>
  <si>
    <t>KKV Agro Powers Limited</t>
  </si>
  <si>
    <t>KKVAPOW</t>
  </si>
  <si>
    <t>Grovy India Ltd</t>
  </si>
  <si>
    <t>GROVY</t>
  </si>
  <si>
    <t>G G Dandekar Properties Ltd</t>
  </si>
  <si>
    <t>GGDPROP</t>
  </si>
  <si>
    <t>Prime Property Development Corp Ltd</t>
  </si>
  <si>
    <t>PRIMEPRO</t>
  </si>
  <si>
    <t>Abhishek Integrations Ltd</t>
  </si>
  <si>
    <t>AILIMITED</t>
  </si>
  <si>
    <t>Earthstahl &amp; Alloys Ltd</t>
  </si>
  <si>
    <t>EARTH</t>
  </si>
  <si>
    <t>ICICI Prudential S&amp;P BSE Sensex ETF</t>
  </si>
  <si>
    <t>SENSEXIETF</t>
  </si>
  <si>
    <t>Visagar Financial Services Ltd</t>
  </si>
  <si>
    <t>VISAGAR</t>
  </si>
  <si>
    <t>GKB Ophthalmics Ltd</t>
  </si>
  <si>
    <t>GKB</t>
  </si>
  <si>
    <t>Manjeera Constructions Ltd</t>
  </si>
  <si>
    <t>MANJEERA</t>
  </si>
  <si>
    <t>Pan India Corp Ltd</t>
  </si>
  <si>
    <t>PANINDIAC</t>
  </si>
  <si>
    <t>Artefact Projects Ltd</t>
  </si>
  <si>
    <t>ARTEFACT</t>
  </si>
  <si>
    <t>Salora International Ltd</t>
  </si>
  <si>
    <t>SALORAINTL</t>
  </si>
  <si>
    <t>Country Condo's Ltd</t>
  </si>
  <si>
    <t>COUNCODOS</t>
  </si>
  <si>
    <t>Tapi Fruit Processing Ltd</t>
  </si>
  <si>
    <t>TAPIFRUIT</t>
  </si>
  <si>
    <t>Kwality Ltd</t>
  </si>
  <si>
    <t>KWALITY</t>
  </si>
  <si>
    <t>Jet Knitwears Ltd</t>
  </si>
  <si>
    <t>JETKNIT</t>
  </si>
  <si>
    <t>Gogia Capital Services Ltd</t>
  </si>
  <si>
    <t>GOGIACAP</t>
  </si>
  <si>
    <t>Bonlon Industries Ltd</t>
  </si>
  <si>
    <t>BONLON</t>
  </si>
  <si>
    <t>Atal Realtech Ltd</t>
  </si>
  <si>
    <t>ATALREAL</t>
  </si>
  <si>
    <t>E L Forge Ltd</t>
  </si>
  <si>
    <t>ELFORGE</t>
  </si>
  <si>
    <t>Kavveri Telecom Products Ltd</t>
  </si>
  <si>
    <t>KAVVERITEL</t>
  </si>
  <si>
    <t>Sulabh Engineers and Services Ltd</t>
  </si>
  <si>
    <t>SULABEN</t>
  </si>
  <si>
    <t>The Victoria Mills Ltd</t>
  </si>
  <si>
    <t>VICTMILL</t>
  </si>
  <si>
    <t>Pearl Polymers Ltd</t>
  </si>
  <si>
    <t>PEARLPOLY</t>
  </si>
  <si>
    <t>Ashirwad Steels And Industries Ltd</t>
  </si>
  <si>
    <t>ASHSI</t>
  </si>
  <si>
    <t>AD- Manum Finance Ltd</t>
  </si>
  <si>
    <t>ADMANUM</t>
  </si>
  <si>
    <t>Simran Farms Ltd</t>
  </si>
  <si>
    <t>SIMRAN</t>
  </si>
  <si>
    <t>H P Cotton Textile Mills Ltd</t>
  </si>
  <si>
    <t>HPCOTTON</t>
  </si>
  <si>
    <t>DSJ Keep Learning Ltd</t>
  </si>
  <si>
    <t>KEEPLEARN</t>
  </si>
  <si>
    <t>Ahmedabad Steel Craft Ltd</t>
  </si>
  <si>
    <t>AHMDSTE</t>
  </si>
  <si>
    <t>VERTEX Securities Ltd</t>
  </si>
  <si>
    <t>VERTEX</t>
  </si>
  <si>
    <t>Destiny Logistics &amp; Infra Ltd</t>
  </si>
  <si>
    <t>DESTINY</t>
  </si>
  <si>
    <t>Laxmi Cotspin Ltd</t>
  </si>
  <si>
    <t>LAXMICOT</t>
  </si>
  <si>
    <t>ICDS Ltd</t>
  </si>
  <si>
    <t>ICDSLTD</t>
  </si>
  <si>
    <t>Ceeta Industries Ltd</t>
  </si>
  <si>
    <t>CEETAIN</t>
  </si>
  <si>
    <t>Franklin Industries Ltd</t>
  </si>
  <si>
    <t>FRANKLININD</t>
  </si>
  <si>
    <t>Walpar Nutritions Ltd</t>
  </si>
  <si>
    <t>WALPAR</t>
  </si>
  <si>
    <t>Mehta Housing Finance Ltd</t>
  </si>
  <si>
    <t>MEHTAHG</t>
  </si>
  <si>
    <t>Sacheta Metals Ltd</t>
  </si>
  <si>
    <t>SACHEMT</t>
  </si>
  <si>
    <t>Smiths &amp; Founders (India) Ltd</t>
  </si>
  <si>
    <t>SMFIL</t>
  </si>
  <si>
    <t>Restile Ceramics Ltd</t>
  </si>
  <si>
    <t>RESTILE</t>
  </si>
  <si>
    <t>Addi Industries Ltd</t>
  </si>
  <si>
    <t>ADDIND</t>
  </si>
  <si>
    <t>Chandra Bhagat Pharma Ltd</t>
  </si>
  <si>
    <t>CBPL</t>
  </si>
  <si>
    <t>Kaiser Corporation Ltd</t>
  </si>
  <si>
    <t>KACL</t>
  </si>
  <si>
    <t>Maharashtra Corp Ltd</t>
  </si>
  <si>
    <t>MAHACORP</t>
  </si>
  <si>
    <t>Kiduja India Ltd</t>
  </si>
  <si>
    <t>KIDUJA</t>
  </si>
  <si>
    <t>Valencia Nutrition Ltd</t>
  </si>
  <si>
    <t>VALENCIA</t>
  </si>
  <si>
    <t>Italian Edibles Ltd</t>
  </si>
  <si>
    <t>ITALIANE</t>
  </si>
  <si>
    <t>Sagardeep Alloys Ltd</t>
  </si>
  <si>
    <t>SAGARDEEP</t>
  </si>
  <si>
    <t>Adroit Infotech Ltd</t>
  </si>
  <si>
    <t>ADROITINFO</t>
  </si>
  <si>
    <t>Contil India Ltd</t>
  </si>
  <si>
    <t>CONTILI</t>
  </si>
  <si>
    <t>Ladderup Finance Ltd</t>
  </si>
  <si>
    <t>LADDERUP</t>
  </si>
  <si>
    <t>Vivanta Industries Ltd</t>
  </si>
  <si>
    <t>VIVANTA</t>
  </si>
  <si>
    <t>Archidply Decor Ltd</t>
  </si>
  <si>
    <t>ADL</t>
  </si>
  <si>
    <t>Picturehouse Media Ltd</t>
  </si>
  <si>
    <t>PICTUREHS</t>
  </si>
  <si>
    <t>J Taparia Projects Ltd</t>
  </si>
  <si>
    <t>JTAPARIA</t>
  </si>
  <si>
    <t>Tirupati Tyres Ltd</t>
  </si>
  <si>
    <t>TTIL</t>
  </si>
  <si>
    <t>Binani Industries Ltd</t>
  </si>
  <si>
    <t>BINANIIND</t>
  </si>
  <si>
    <t>Flomic Global Logistics Ltd</t>
  </si>
  <si>
    <t>FLOMIC</t>
  </si>
  <si>
    <t>Mishka Exim Ltd</t>
  </si>
  <si>
    <t>MISHKA</t>
  </si>
  <si>
    <t>Future Lifestyle Fashions Ltd</t>
  </si>
  <si>
    <t>FLFL</t>
  </si>
  <si>
    <t>Sonal Adhesives Ltd</t>
  </si>
  <si>
    <t>SONALAD</t>
  </si>
  <si>
    <t>Kabsons Industries Ltd</t>
  </si>
  <si>
    <t>KABSON</t>
  </si>
  <si>
    <t>Shree Ganesh Bio-Tech (India) Ltd</t>
  </si>
  <si>
    <t>SHREEGANES</t>
  </si>
  <si>
    <t>Cybele Industries Ltd</t>
  </si>
  <si>
    <t>CYBELEIND</t>
  </si>
  <si>
    <t>Vasudhagama Enterprises Ltd</t>
  </si>
  <si>
    <t>VASUDHAGAM</t>
  </si>
  <si>
    <t>Veerhealth Care Ltd</t>
  </si>
  <si>
    <t>VEERHEALTH</t>
  </si>
  <si>
    <t>Eighty Jewellers Ltd</t>
  </si>
  <si>
    <t>EIGHTY</t>
  </si>
  <si>
    <t>Simplex Realty Ltd</t>
  </si>
  <si>
    <t>SIMPLXREA</t>
  </si>
  <si>
    <t>Tirupati Sarjan Ltd</t>
  </si>
  <si>
    <t>TIRSARJ</t>
  </si>
  <si>
    <t>Balurghat Technologies Ltd</t>
  </si>
  <si>
    <t>BALTE</t>
  </si>
  <si>
    <t>Meera Industries Ltd</t>
  </si>
  <si>
    <t>MEERA</t>
  </si>
  <si>
    <t>Haryana Leather Chemicals Ltd</t>
  </si>
  <si>
    <t>HARLETH</t>
  </si>
  <si>
    <t>ARSS Infrastructure Projects Ltd</t>
  </si>
  <si>
    <t>ARSSINFRA</t>
  </si>
  <si>
    <t>Uttam Galva Steels Ltd</t>
  </si>
  <si>
    <t>UTTAMSTL</t>
  </si>
  <si>
    <t>Gayatri BioOrganics Ltd</t>
  </si>
  <si>
    <t>GAYATRIBI</t>
  </si>
  <si>
    <t>Krypton Industries Ltd</t>
  </si>
  <si>
    <t>KRYPTONQ</t>
  </si>
  <si>
    <t>India Home Loan Ltd</t>
  </si>
  <si>
    <t>INDIAHOME</t>
  </si>
  <si>
    <t>Ultra Wiring Connectivity System Ltd</t>
  </si>
  <si>
    <t>UWCSL</t>
  </si>
  <si>
    <t>Frontier Capital Ltd</t>
  </si>
  <si>
    <t>FRONTCAP</t>
  </si>
  <si>
    <t>Gujrat Credit Corporation Ltd</t>
  </si>
  <si>
    <t>GUJCRED</t>
  </si>
  <si>
    <t>STL Global Ltd</t>
  </si>
  <si>
    <t>SGL</t>
  </si>
  <si>
    <t>Riddhi Steel and Tube Ltd</t>
  </si>
  <si>
    <t>RSTL</t>
  </si>
  <si>
    <t>Nidan Laboratories and Healthcare Ltd</t>
  </si>
  <si>
    <t>NIDAN</t>
  </si>
  <si>
    <t>Telogica Ltd</t>
  </si>
  <si>
    <t>TELOGICA</t>
  </si>
  <si>
    <t>Polyspin Exports Ltd</t>
  </si>
  <si>
    <t>POLYSPIN</t>
  </si>
  <si>
    <t>Alfavision Overseas (India) Ltd</t>
  </si>
  <si>
    <t>ALFAVIO</t>
  </si>
  <si>
    <t>Comfort Fincap Ltd</t>
  </si>
  <si>
    <t>COMFINCAP</t>
  </si>
  <si>
    <t>Yasons Chemex Care Ltd</t>
  </si>
  <si>
    <t>YCCL</t>
  </si>
  <si>
    <t>Arigato Universe Ltd</t>
  </si>
  <si>
    <t>ARIGATO</t>
  </si>
  <si>
    <t>TGB Banquets and Hotels Ltd</t>
  </si>
  <si>
    <t>TGBHOTELS</t>
  </si>
  <si>
    <t>Acrow India Ltd</t>
  </si>
  <si>
    <t>ACROW</t>
  </si>
  <si>
    <t>Roopa Industries Ltd</t>
  </si>
  <si>
    <t>ROOPAIND</t>
  </si>
  <si>
    <t>Morgan Ventures Ltd</t>
  </si>
  <si>
    <t>MORGAN</t>
  </si>
  <si>
    <t>Vandana Knitwear Ltd</t>
  </si>
  <si>
    <t>VANDANA</t>
  </si>
  <si>
    <t>GACM Technologies Ltd</t>
  </si>
  <si>
    <t>GATECH</t>
  </si>
  <si>
    <t>Shanthala FMCG Products Ltd</t>
  </si>
  <si>
    <t>SHANTHALA</t>
  </si>
  <si>
    <t>Sanginita Chemicals Ltd</t>
  </si>
  <si>
    <t>SANGINITA</t>
  </si>
  <si>
    <t>Thakral Services (India) Ltd</t>
  </si>
  <si>
    <t>THAKRAL</t>
  </si>
  <si>
    <t>Conart Engineers Ltd</t>
  </si>
  <si>
    <t>CONART</t>
  </si>
  <si>
    <t>Dynamic Portfolio Management &amp; Services Ltd</t>
  </si>
  <si>
    <t>DYNAMICP</t>
  </si>
  <si>
    <t>India Cements Capital Ltd</t>
  </si>
  <si>
    <t>INDCEMCAP</t>
  </si>
  <si>
    <t>Swasti Vinayaka Art and Heritage Corporation Ltd</t>
  </si>
  <si>
    <t>SVARTCORP</t>
  </si>
  <si>
    <t>Fervent Synergies Ltd</t>
  </si>
  <si>
    <t>FERVENTSYN</t>
  </si>
  <si>
    <t>Sunil Agro Foods Ltd</t>
  </si>
  <si>
    <t>SUNILAGR</t>
  </si>
  <si>
    <t>Ishan International Ltd</t>
  </si>
  <si>
    <t>ISHAN</t>
  </si>
  <si>
    <t>Timescan Logistics (India) Ltd</t>
  </si>
  <si>
    <t>TIMESCAN</t>
  </si>
  <si>
    <t>Unison Metals Ltd</t>
  </si>
  <si>
    <t>UNISON</t>
  </si>
  <si>
    <t>Tecil Chemicals and Hydro Power Ltd</t>
  </si>
  <si>
    <t>TECILCHEM</t>
  </si>
  <si>
    <t>Solitaire Machine Tools Ltd</t>
  </si>
  <si>
    <t>SOLIMAC</t>
  </si>
  <si>
    <t>Shreeram Proteins Ltd</t>
  </si>
  <si>
    <t>SRPL</t>
  </si>
  <si>
    <t>Emergent Industrial Solutions Ltd</t>
  </si>
  <si>
    <t>EMERGENT</t>
  </si>
  <si>
    <t>Grill Splendour Services Ltd</t>
  </si>
  <si>
    <t>BIRDYS</t>
  </si>
  <si>
    <t>Poona Dal and Oil Industries Ltd</t>
  </si>
  <si>
    <t>POONADAL</t>
  </si>
  <si>
    <t>Libas Consumer Products Ltd</t>
  </si>
  <si>
    <t>LIBAS</t>
  </si>
  <si>
    <t>Assam Entrade Ltd</t>
  </si>
  <si>
    <t>ASSAMENT</t>
  </si>
  <si>
    <t>City Crops Agro Ltd</t>
  </si>
  <si>
    <t>CCAL</t>
  </si>
  <si>
    <t>Poojawestern Metaliks Ltd</t>
  </si>
  <si>
    <t>POOJA</t>
  </si>
  <si>
    <t>Ashirwad Capital Ltd</t>
  </si>
  <si>
    <t>ASHCAP</t>
  </si>
  <si>
    <t>Medico Intercontinental Ltd</t>
  </si>
  <si>
    <t>MIL</t>
  </si>
  <si>
    <t>SP Refractories Ltd</t>
  </si>
  <si>
    <t>SPRL</t>
  </si>
  <si>
    <t>Transchem Ltd</t>
  </si>
  <si>
    <t>TRANSCHEM</t>
  </si>
  <si>
    <t>Morarjee Textiles Ltd</t>
  </si>
  <si>
    <t>MORARJEE</t>
  </si>
  <si>
    <t>Tejnaksh Healthcare Ltd</t>
  </si>
  <si>
    <t>TEJNAKSH</t>
  </si>
  <si>
    <t>Crestchem Ltd</t>
  </si>
  <si>
    <t>CRSTCHM</t>
  </si>
  <si>
    <t>Suryaamba Spinning Mills Ltd</t>
  </si>
  <si>
    <t>SURYAAMBA</t>
  </si>
  <si>
    <t>Diana Tea Co Ltd</t>
  </si>
  <si>
    <t>DIANATEA</t>
  </si>
  <si>
    <t>Next Mediaworks Ltd</t>
  </si>
  <si>
    <t>NEXTMEDIA</t>
  </si>
  <si>
    <t>Nippon India Nifty Pharma ETF</t>
  </si>
  <si>
    <t>PHARMABEES</t>
  </si>
  <si>
    <t>Shiva Global Agro Industries Ltd</t>
  </si>
  <si>
    <t>SHIVAAGRO</t>
  </si>
  <si>
    <t>Hrh Next Services Ltd</t>
  </si>
  <si>
    <t>HRHNEXT</t>
  </si>
  <si>
    <t>Call Center Services</t>
  </si>
  <si>
    <t>Tijaria Polypipes Ltd</t>
  </si>
  <si>
    <t>TIJARIA</t>
  </si>
  <si>
    <t>Chandra Prabhu International Ltd</t>
  </si>
  <si>
    <t>CHANDRAP</t>
  </si>
  <si>
    <t>Cyber Media Research &amp; Services Ltd</t>
  </si>
  <si>
    <t>CMRSL</t>
  </si>
  <si>
    <t>Rishi Techtex Ltd</t>
  </si>
  <si>
    <t>RISHITECH</t>
  </si>
  <si>
    <t>Smart Finsec Ltd</t>
  </si>
  <si>
    <t>SMARTFIN</t>
  </si>
  <si>
    <t>Integra Switchgear Ltd</t>
  </si>
  <si>
    <t>INTEGSW</t>
  </si>
  <si>
    <t>Inspire Films Ltd</t>
  </si>
  <si>
    <t>INSPIRE</t>
  </si>
  <si>
    <t>Sai Capital Ltd</t>
  </si>
  <si>
    <t>SAICAPI</t>
  </si>
  <si>
    <t>Laxmipati Engineering Works Ltd</t>
  </si>
  <si>
    <t>LAXMIPATI</t>
  </si>
  <si>
    <t>Ambica Agarbathies Aroma &amp; Industries Ltd</t>
  </si>
  <si>
    <t>AMBICAAGAR</t>
  </si>
  <si>
    <t>Madhav Marbles and Granites Ltd</t>
  </si>
  <si>
    <t>MADHAV</t>
  </si>
  <si>
    <t>Naturite Agro Products Ltd</t>
  </si>
  <si>
    <t>NAPL</t>
  </si>
  <si>
    <t>Add-Shop E-Retail Ltd</t>
  </si>
  <si>
    <t>ASRL</t>
  </si>
  <si>
    <t>Cospower Engineering Ltd</t>
  </si>
  <si>
    <t>COSPOWER</t>
  </si>
  <si>
    <t>Benchmark Computer Solutions Ltd</t>
  </si>
  <si>
    <t>BENCHMARK</t>
  </si>
  <si>
    <t>Prabhhans Industries Ltd</t>
  </si>
  <si>
    <t>PRABHHANS</t>
  </si>
  <si>
    <t>Tamilnadu Telecommunication Ltd</t>
  </si>
  <si>
    <t>TNTELE</t>
  </si>
  <si>
    <t>Super Spinning Mills Ltd</t>
  </si>
  <si>
    <t>SUPERSPIN</t>
  </si>
  <si>
    <t>Faalcon Concepts Ltd</t>
  </si>
  <si>
    <t>FAALCON</t>
  </si>
  <si>
    <t>Centenial Surgical Suture Ltd</t>
  </si>
  <si>
    <t>CSURGSU</t>
  </si>
  <si>
    <t>Sri Ramakrishna Mills (Coimbatore) Ltd</t>
  </si>
  <si>
    <t>SRMCL</t>
  </si>
  <si>
    <t>Tarini International Ltd</t>
  </si>
  <si>
    <t>TARINI</t>
  </si>
  <si>
    <t>Chennai Ferrous Industries Ltd</t>
  </si>
  <si>
    <t>CHENFERRO</t>
  </si>
  <si>
    <t>E-Land Apparel Ltd</t>
  </si>
  <si>
    <t>ELAND</t>
  </si>
  <si>
    <t>Kemistar Corporation Ltd</t>
  </si>
  <si>
    <t>KEMISTAR</t>
  </si>
  <si>
    <t>Rolcon Engineering Company Ltd</t>
  </si>
  <si>
    <t>ROLCOEN</t>
  </si>
  <si>
    <t>Nippon India Silver ETF</t>
  </si>
  <si>
    <t>SILVERBEES</t>
  </si>
  <si>
    <t>Standard Batteries Ltd</t>
  </si>
  <si>
    <t>STDBAT</t>
  </si>
  <si>
    <t>Luharuka Media &amp; Infra Ltd</t>
  </si>
  <si>
    <t>LUHARUKA</t>
  </si>
  <si>
    <t>DECO MICA Ltd</t>
  </si>
  <si>
    <t>DECOMIC</t>
  </si>
  <si>
    <t>Utique Enterprises Ltd</t>
  </si>
  <si>
    <t>UTIQUE</t>
  </si>
  <si>
    <t>Khandwala Securities Ltd</t>
  </si>
  <si>
    <t>KHANDSE</t>
  </si>
  <si>
    <t>Jigar Cables Ltd</t>
  </si>
  <si>
    <t>JIGAR</t>
  </si>
  <si>
    <t>Kamadgiri Fashion Ltd</t>
  </si>
  <si>
    <t>KAMADGIRI</t>
  </si>
  <si>
    <t>Ravileela Granites Ltd</t>
  </si>
  <si>
    <t>RALEGRA</t>
  </si>
  <si>
    <t>Unick Fix-A-Form And Printers Ltd</t>
  </si>
  <si>
    <t>UNICK</t>
  </si>
  <si>
    <t>Odyssey Corporation Ltd</t>
  </si>
  <si>
    <t>ODYCORP</t>
  </si>
  <si>
    <t>Nirmitee Robotics India Ltd</t>
  </si>
  <si>
    <t>NIRMITEE</t>
  </si>
  <si>
    <t>Yug Decor Ltd</t>
  </si>
  <si>
    <t>YUG</t>
  </si>
  <si>
    <t>Indong Tea Company Ltd</t>
  </si>
  <si>
    <t>INDONG</t>
  </si>
  <si>
    <t>Maks Energy Solutions India Ltd</t>
  </si>
  <si>
    <t>MAKS</t>
  </si>
  <si>
    <t>Infronics Systems Ltd</t>
  </si>
  <si>
    <t>INFRONICS</t>
  </si>
  <si>
    <t>Nivaka Fashions Ltd</t>
  </si>
  <si>
    <t>NIVAKA</t>
  </si>
  <si>
    <t>Bombay Wire Ropes Ltd</t>
  </si>
  <si>
    <t>BOMBWIR</t>
  </si>
  <si>
    <t>Hemang Resources Ltd</t>
  </si>
  <si>
    <t>HEMANG</t>
  </si>
  <si>
    <t>Inditrade Capital Ltd</t>
  </si>
  <si>
    <t>INDICAP</t>
  </si>
  <si>
    <t>Roni Households Ltd</t>
  </si>
  <si>
    <t>RONI</t>
  </si>
  <si>
    <t>Golden Crest Education &amp; Services Ltd</t>
  </si>
  <si>
    <t>GOLDENCREST</t>
  </si>
  <si>
    <t>Nippon India ETF Nifty 50 Value 20</t>
  </si>
  <si>
    <t>NV20BEES</t>
  </si>
  <si>
    <t>Williamson Magor and Co Ltd</t>
  </si>
  <si>
    <t>WILLAMAGOR</t>
  </si>
  <si>
    <t>Starlog Enterprises Ltd</t>
  </si>
  <si>
    <t>STARLOG</t>
  </si>
  <si>
    <t>National General Industries Ltd</t>
  </si>
  <si>
    <t>NATGENI</t>
  </si>
  <si>
    <t>Patspin India Ltd</t>
  </si>
  <si>
    <t>PATSPINLTD</t>
  </si>
  <si>
    <t>Viji Finance Ltd</t>
  </si>
  <si>
    <t>VIJIFIN</t>
  </si>
  <si>
    <t>Family Care Hospitals Ltd</t>
  </si>
  <si>
    <t>FAMILYCARE</t>
  </si>
  <si>
    <t>KMS Medisurgi Ltd</t>
  </si>
  <si>
    <t>KMSMEDI</t>
  </si>
  <si>
    <t>Pearl Green Clubs and Resorts Ltd</t>
  </si>
  <si>
    <t>PGCRL</t>
  </si>
  <si>
    <t>Kallam Textiles Ltd</t>
  </si>
  <si>
    <t>KALLAM</t>
  </si>
  <si>
    <t>Piotex Industries Ltd</t>
  </si>
  <si>
    <t>PIOTEX</t>
  </si>
  <si>
    <t>Veejay Lakshmi Engineering Works Ltd</t>
  </si>
  <si>
    <t>VJLAXMIE</t>
  </si>
  <si>
    <t>Bhaskar Agro Chemicals Ltd</t>
  </si>
  <si>
    <t>BHASKAGR</t>
  </si>
  <si>
    <t>Continental Petroleums Ltd</t>
  </si>
  <si>
    <t>CONTPTR</t>
  </si>
  <si>
    <t>Bizotic Commercial Ltd</t>
  </si>
  <si>
    <t>BIZOTIC</t>
  </si>
  <si>
    <t>Cyber Media (India) Ltd</t>
  </si>
  <si>
    <t>CYBERMEDIA</t>
  </si>
  <si>
    <t>Hindustan Fluoro Carbons Ltd</t>
  </si>
  <si>
    <t>HINFLUR</t>
  </si>
  <si>
    <t>Choksi Laboratories Ltd</t>
  </si>
  <si>
    <t>CHOKSILA</t>
  </si>
  <si>
    <t>Duropack Ltd</t>
  </si>
  <si>
    <t>DUROPACK</t>
  </si>
  <si>
    <t>Suumaya Industries Ltd</t>
  </si>
  <si>
    <t>SUULD</t>
  </si>
  <si>
    <t>Mohit Industries Ltd</t>
  </si>
  <si>
    <t>MOHITIND</t>
  </si>
  <si>
    <t>Mega Flex Plastics Ltd</t>
  </si>
  <si>
    <t>MEGAFLEX</t>
  </si>
  <si>
    <t>Transvoy Logistics India Ltd</t>
  </si>
  <si>
    <t>TRANSVOY</t>
  </si>
  <si>
    <t>Kanco Tea &amp; Industries Ltd</t>
  </si>
  <si>
    <t>KANCOTEA</t>
  </si>
  <si>
    <t>Sumedha Fiscal Services Ltd</t>
  </si>
  <si>
    <t>SUMEDHA</t>
  </si>
  <si>
    <t>Sawaca Business Machines Ltd</t>
  </si>
  <si>
    <t>SAWABUSI</t>
  </si>
  <si>
    <t>SPA Capital Advisors Limited</t>
  </si>
  <si>
    <t>SPACAPS</t>
  </si>
  <si>
    <t>Goenka Diamond And Jewels Ltd</t>
  </si>
  <si>
    <t>GOENKA</t>
  </si>
  <si>
    <t>Netlink Solutions (India) Ltd</t>
  </si>
  <si>
    <t>NETLINK</t>
  </si>
  <si>
    <t>Sabar Flex India Ltd</t>
  </si>
  <si>
    <t>SABAR</t>
  </si>
  <si>
    <t>Getalong Enterprise Ltd</t>
  </si>
  <si>
    <t>GETALONG</t>
  </si>
  <si>
    <t>Five Core Electronics Ltd</t>
  </si>
  <si>
    <t>FIVECORE</t>
  </si>
  <si>
    <t>Prakash Woollen &amp; Synthetic Mills Ltd</t>
  </si>
  <si>
    <t>PWASML</t>
  </si>
  <si>
    <t>DocMode Health Technologies Ltd</t>
  </si>
  <si>
    <t>DHTL</t>
  </si>
  <si>
    <t>Moxsh Overseas Educon Ltd</t>
  </si>
  <si>
    <t>MOXSH</t>
  </si>
  <si>
    <t>Phaarmasia Ltd</t>
  </si>
  <si>
    <t>PHRMASI</t>
  </si>
  <si>
    <t>Oneclick Logistics India Ltd</t>
  </si>
  <si>
    <t>OLIL</t>
  </si>
  <si>
    <t>Qgo Finance Ltd</t>
  </si>
  <si>
    <t>QGO</t>
  </si>
  <si>
    <t>Veritaas Advertising Ltd</t>
  </si>
  <si>
    <t>VERITAAS</t>
  </si>
  <si>
    <t>Gabriel Pet Straps Ltd</t>
  </si>
  <si>
    <t>GPSL</t>
  </si>
  <si>
    <t>Sai Swami Metals and Alloys Ltd</t>
  </si>
  <si>
    <t>SAI</t>
  </si>
  <si>
    <t>Epuja Spiritech Ltd</t>
  </si>
  <si>
    <t>EPUJA</t>
  </si>
  <si>
    <t>Ascensive Educare Ltd</t>
  </si>
  <si>
    <t>ASCENSIVE</t>
  </si>
  <si>
    <t>Future Market Networks Ltd</t>
  </si>
  <si>
    <t>FMNL</t>
  </si>
  <si>
    <t>Pecos Hotels and Pubs Ltd</t>
  </si>
  <si>
    <t>PECOS</t>
  </si>
  <si>
    <t>Inducto Steels Ltd</t>
  </si>
  <si>
    <t>INDCTST</t>
  </si>
  <si>
    <t>UTI Nifty Bank ETF</t>
  </si>
  <si>
    <t>UTIBANKETF</t>
  </si>
  <si>
    <t>Trident Texofab Ltd</t>
  </si>
  <si>
    <t>TTFL</t>
  </si>
  <si>
    <t>Raw Edge Industrial Solutions Ltd</t>
  </si>
  <si>
    <t>RAWEDGE</t>
  </si>
  <si>
    <t>Kridhan Infra Ltd</t>
  </si>
  <si>
    <t>KRIDHANINF</t>
  </si>
  <si>
    <t>Sadhna Broadcast Ltd</t>
  </si>
  <si>
    <t>SADHNA</t>
  </si>
  <si>
    <t>Concord Drugs Ltd</t>
  </si>
  <si>
    <t>CONCORD</t>
  </si>
  <si>
    <t>Rex Sealing &amp; Packing Industries Ltd</t>
  </si>
  <si>
    <t>REXSEAL</t>
  </si>
  <si>
    <t>Falcon Technoprojects India Ltd</t>
  </si>
  <si>
    <t>FALCONTECH</t>
  </si>
  <si>
    <t>Olympia Industries Ltd</t>
  </si>
  <si>
    <t>OLYMPTX</t>
  </si>
  <si>
    <t>Vinyoflex Ltd</t>
  </si>
  <si>
    <t>VINYOFL</t>
  </si>
  <si>
    <t>Aastamangalam Finance Ltd</t>
  </si>
  <si>
    <t>AASTAFIN</t>
  </si>
  <si>
    <t>Gautam Gems Ltd</t>
  </si>
  <si>
    <t>GGL</t>
  </si>
  <si>
    <t>Aditya Spinners Ltd</t>
  </si>
  <si>
    <t>ADITYASP</t>
  </si>
  <si>
    <t>Polysil Irrigation Systems Ltd</t>
  </si>
  <si>
    <t>POLYSIL</t>
  </si>
  <si>
    <t>Mukand Engineers Ltd</t>
  </si>
  <si>
    <t>MUKANDENGG</t>
  </si>
  <si>
    <t>Megri Soft Ltd</t>
  </si>
  <si>
    <t>MEGRISOFT</t>
  </si>
  <si>
    <t>Mirae Asset Nifty India Manufacturing ETF</t>
  </si>
  <si>
    <t>MAKEINDIA</t>
  </si>
  <si>
    <t>Mirae Asset Nifty Midcap 150 ETF</t>
  </si>
  <si>
    <t>MIDCAPETF</t>
  </si>
  <si>
    <t>Supreme Engineering Ltd</t>
  </si>
  <si>
    <t>SUPREMEENG</t>
  </si>
  <si>
    <t>Techindia Nirman Ltd</t>
  </si>
  <si>
    <t>TECHIN</t>
  </si>
  <si>
    <t>Uniinfo Telecom Services Ltd</t>
  </si>
  <si>
    <t>UNIINFO</t>
  </si>
  <si>
    <t>Safa Systems &amp; Technologies Ltd</t>
  </si>
  <si>
    <t>SSTL</t>
  </si>
  <si>
    <t>Hybrid Financial Services Ltd</t>
  </si>
  <si>
    <t>HYBRIDFIN</t>
  </si>
  <si>
    <t>Shreeshay Engineers Ltd</t>
  </si>
  <si>
    <t>SHREESHAY</t>
  </si>
  <si>
    <t>Hiliks Technologies Ltd</t>
  </si>
  <si>
    <t>HILIKS</t>
  </si>
  <si>
    <t>Hind Aluminium Industries Ltd</t>
  </si>
  <si>
    <t>HINDALUMI</t>
  </si>
  <si>
    <t>Fortune International Ltd</t>
  </si>
  <si>
    <t>FORINTL</t>
  </si>
  <si>
    <t>Ashiana Ispat Ltd</t>
  </si>
  <si>
    <t>ASHIS</t>
  </si>
  <si>
    <t>Sri Havisha Hospitality and Infrastructure Ltd</t>
  </si>
  <si>
    <t>HAVISHA</t>
  </si>
  <si>
    <t>Kcl Infra Projects Ltd</t>
  </si>
  <si>
    <t>KCLINFRA</t>
  </si>
  <si>
    <t>Gujarat Petrosynthese Ltd</t>
  </si>
  <si>
    <t>GUJPETR</t>
  </si>
  <si>
    <t>Varyaa Creations Ltd</t>
  </si>
  <si>
    <t>VARYAA</t>
  </si>
  <si>
    <t>Virtual Global Education Ltd</t>
  </si>
  <si>
    <t>VIRTUALG</t>
  </si>
  <si>
    <t>Garnet Construction Ltd</t>
  </si>
  <si>
    <t>GARNET</t>
  </si>
  <si>
    <t>Tyroon Tea Co Ltd</t>
  </si>
  <si>
    <t>TYROON</t>
  </si>
  <si>
    <t>Adeshwar Meditex Ltd</t>
  </si>
  <si>
    <t>ADESHWAR</t>
  </si>
  <si>
    <t>TV Vision Ltd</t>
  </si>
  <si>
    <t>TVVISION</t>
  </si>
  <si>
    <t>Markobenz Ventures Ltd</t>
  </si>
  <si>
    <t>MARKOBENZ</t>
  </si>
  <si>
    <t>Khaitan (India) Ltd</t>
  </si>
  <si>
    <t>KHAITANLTD</t>
  </si>
  <si>
    <t>Axis Nifty 50 ETF</t>
  </si>
  <si>
    <t>AXISNIFTY</t>
  </si>
  <si>
    <t>Sparc Electrex Ltd</t>
  </si>
  <si>
    <t>SPAR</t>
  </si>
  <si>
    <t>Gothi Plascon (India) Ltd</t>
  </si>
  <si>
    <t>GOTHIPL</t>
  </si>
  <si>
    <t>Pratik Panels Ltd</t>
  </si>
  <si>
    <t>PRATIK</t>
  </si>
  <si>
    <t>Global Capital Markets Ltd</t>
  </si>
  <si>
    <t>GLOBALCA</t>
  </si>
  <si>
    <t>Vapi Enterprise Ltd</t>
  </si>
  <si>
    <t>VAPIENTER</t>
  </si>
  <si>
    <t>Nippon India Nifty Auto ETF</t>
  </si>
  <si>
    <t>AUTOBEES</t>
  </si>
  <si>
    <t>Beekay Niryat Ltd</t>
  </si>
  <si>
    <t>BNL</t>
  </si>
  <si>
    <t>Jiwanram Sheoduttrai Industries Ltd</t>
  </si>
  <si>
    <t>JIWANRAM</t>
  </si>
  <si>
    <t>Kaushalya Infrastructure Development Corporation Ltd</t>
  </si>
  <si>
    <t>KAUSHALYA</t>
  </si>
  <si>
    <t>Narendra Properties Ltd</t>
  </si>
  <si>
    <t>NARPROP</t>
  </si>
  <si>
    <t>Oasis Securities Ltd</t>
  </si>
  <si>
    <t>OASISEC</t>
  </si>
  <si>
    <t>Secur Credentials Ltd</t>
  </si>
  <si>
    <t>SECURCRED</t>
  </si>
  <si>
    <t>JMD Ventures Ltd</t>
  </si>
  <si>
    <t>JMDVL</t>
  </si>
  <si>
    <t>Sudal Industries Ltd</t>
  </si>
  <si>
    <t>SUDAI</t>
  </si>
  <si>
    <t>Chordia Food Products Ltd</t>
  </si>
  <si>
    <t>CHORDIA</t>
  </si>
  <si>
    <t>Technopack Polymers Ltd</t>
  </si>
  <si>
    <t>TECHNOPACK</t>
  </si>
  <si>
    <t>Bombay Talkies Ltd</t>
  </si>
  <si>
    <t>BOMTALKIES</t>
  </si>
  <si>
    <t>Tejassvi Aaharam Ltd</t>
  </si>
  <si>
    <t>TEJASSVI</t>
  </si>
  <si>
    <t>Lakhotia Polyesters (India) Ltd</t>
  </si>
  <si>
    <t>LAKHOTIA</t>
  </si>
  <si>
    <t>Mindpool Technologies Ltd</t>
  </si>
  <si>
    <t>MINDPOOL</t>
  </si>
  <si>
    <t>Suditi Industries Ltd</t>
  </si>
  <si>
    <t>SUDTIND-B</t>
  </si>
  <si>
    <t>Shashijit Infraprojects Ltd</t>
  </si>
  <si>
    <t>SHASHIJIT</t>
  </si>
  <si>
    <t>Gujarat Terce Laboratories Ltd</t>
  </si>
  <si>
    <t>GUJTERC</t>
  </si>
  <si>
    <t>Swojas Energy Foods Ltd</t>
  </si>
  <si>
    <t>SWOEF</t>
  </si>
  <si>
    <t>Greencrest Financial Services Ltd</t>
  </si>
  <si>
    <t>GREENCREST</t>
  </si>
  <si>
    <t>Medinova Diagnostic Services Ltd</t>
  </si>
  <si>
    <t>MEDINOV</t>
  </si>
  <si>
    <t>TTI Enterprise Ltd</t>
  </si>
  <si>
    <t>TTIENT</t>
  </si>
  <si>
    <t>Hipolin Ltd</t>
  </si>
  <si>
    <t>HIPOLIN</t>
  </si>
  <si>
    <t>Vanta Bioscience Ltd</t>
  </si>
  <si>
    <t>VANTABIO</t>
  </si>
  <si>
    <t>Shubhlaxmi Jewel Art Ltd</t>
  </si>
  <si>
    <t>SHUBHLAXMI</t>
  </si>
  <si>
    <t>Jupiter Infomedia Ltd</t>
  </si>
  <si>
    <t>JUPITERIN</t>
  </si>
  <si>
    <t>Marinetrans India Ltd</t>
  </si>
  <si>
    <t>MARINETRAN</t>
  </si>
  <si>
    <t>Nagreeka Capital &amp; Infrastructure Ltd</t>
  </si>
  <si>
    <t>NAGREEKCAP</t>
  </si>
  <si>
    <t>DSP NIFTY 1D Rate Liquid ETF</t>
  </si>
  <si>
    <t>LIQUIDETF</t>
  </si>
  <si>
    <t>Shaival Reality Ltd</t>
  </si>
  <si>
    <t>SHAIVAL</t>
  </si>
  <si>
    <t>Net Avenue Technologies Ltd</t>
  </si>
  <si>
    <t>CBAZAAR</t>
  </si>
  <si>
    <t>Betex India Ltd</t>
  </si>
  <si>
    <t>BETXIND</t>
  </si>
  <si>
    <t>Visagar Polytex Ltd</t>
  </si>
  <si>
    <t>VIVIDHA</t>
  </si>
  <si>
    <t>USG Tech Solutions Ltd</t>
  </si>
  <si>
    <t>USGTECH</t>
  </si>
  <si>
    <t>Bandaram Pharma Packtech Ltd</t>
  </si>
  <si>
    <t>BANDARAM</t>
  </si>
  <si>
    <t>Informed Technologies India Ltd</t>
  </si>
  <si>
    <t>INFORTEC</t>
  </si>
  <si>
    <t>Humming Bird Education Ltd</t>
  </si>
  <si>
    <t>HBEL</t>
  </si>
  <si>
    <t>TCM Ltd</t>
  </si>
  <si>
    <t>TCMLMTD</t>
  </si>
  <si>
    <t>Munoth Financial Services Ltd</t>
  </si>
  <si>
    <t>MUNOTHFI</t>
  </si>
  <si>
    <t>Panjon Ltd</t>
  </si>
  <si>
    <t>PANJON</t>
  </si>
  <si>
    <t>SBEC Systems (India) Ltd</t>
  </si>
  <si>
    <t>SBECSYS</t>
  </si>
  <si>
    <t>Sj Corporation Ltd</t>
  </si>
  <si>
    <t>SJCORP</t>
  </si>
  <si>
    <t>Adhbhut Infrastructure Ltd</t>
  </si>
  <si>
    <t>ADHBHUTIN</t>
  </si>
  <si>
    <t>Suncare Traders Ltd</t>
  </si>
  <si>
    <t>SCTL</t>
  </si>
  <si>
    <t>KCD Industries India Ltd</t>
  </si>
  <si>
    <t>KCDGROUP</t>
  </si>
  <si>
    <t>Infomedia Press Ltd</t>
  </si>
  <si>
    <t>INFOMEDIA</t>
  </si>
  <si>
    <t>Yuranus Infrastructure Ltd</t>
  </si>
  <si>
    <t>YURANUS</t>
  </si>
  <si>
    <t>Rithwik Facility Management Services Ltd</t>
  </si>
  <si>
    <t>RITHWIKFMS</t>
  </si>
  <si>
    <t>Zodiac-JRD-MKJ Ltd</t>
  </si>
  <si>
    <t>ZODJRDMKJ</t>
  </si>
  <si>
    <t>Mini Diamonds (India) Ltd</t>
  </si>
  <si>
    <t>MINID</t>
  </si>
  <si>
    <t>Colorchips New Media Ltd</t>
  </si>
  <si>
    <t>COLORCHIPS</t>
  </si>
  <si>
    <t>Parabolic Drugs Ltd</t>
  </si>
  <si>
    <t>PARABDRUGS</t>
  </si>
  <si>
    <t>Ace Integrated Solutions Ltd</t>
  </si>
  <si>
    <t>ACEINTEG</t>
  </si>
  <si>
    <t>Aruna Hotels Ltd</t>
  </si>
  <si>
    <t>ARUNAHTEL</t>
  </si>
  <si>
    <t>Scarnose International Ltd</t>
  </si>
  <si>
    <t>SCARNOSE</t>
  </si>
  <si>
    <t>Jetking Infotrain Ltd</t>
  </si>
  <si>
    <t>JETKINGQ</t>
  </si>
  <si>
    <t>Grandma Trading and Agencies Ltd</t>
  </si>
  <si>
    <t>GRANDMA</t>
  </si>
  <si>
    <t>Dhanlaxmi Cotex Ltd</t>
  </si>
  <si>
    <t>DHANCOT</t>
  </si>
  <si>
    <t>Polymechplast Machines Ltd</t>
  </si>
  <si>
    <t>POLYCHMP</t>
  </si>
  <si>
    <t>A G Universal Ltd</t>
  </si>
  <si>
    <t>AGUL</t>
  </si>
  <si>
    <t>Arman Holdings Ltd</t>
  </si>
  <si>
    <t>ARMAN</t>
  </si>
  <si>
    <t>Cargosol Logistics Ltd</t>
  </si>
  <si>
    <t>CARGOSOL</t>
  </si>
  <si>
    <t>Madhusudan Industries Ltd</t>
  </si>
  <si>
    <t>MADHUDIN</t>
  </si>
  <si>
    <t>NMS Global Ltd</t>
  </si>
  <si>
    <t>NMSRESRC</t>
  </si>
  <si>
    <t>Gayatri Highways Ltd</t>
  </si>
  <si>
    <t>GAYAHWS</t>
  </si>
  <si>
    <t>BC Power Controls Ltd</t>
  </si>
  <si>
    <t>BCP</t>
  </si>
  <si>
    <t>Zenith Healthcare Ltd</t>
  </si>
  <si>
    <t>ZENITHHE</t>
  </si>
  <si>
    <t>Incap Ltd</t>
  </si>
  <si>
    <t>INCAP</t>
  </si>
  <si>
    <t>Adarsh Plant Protect Ltd</t>
  </si>
  <si>
    <t>ADARSHPL</t>
  </si>
  <si>
    <t>Global Longlife Hospital and Research Ltd</t>
  </si>
  <si>
    <t>GLHRL</t>
  </si>
  <si>
    <t>Kandarp Digi Smart Bpo Ltd</t>
  </si>
  <si>
    <t>KANDARP</t>
  </si>
  <si>
    <t>Vikas WSP Ltd</t>
  </si>
  <si>
    <t>VIKASWSP</t>
  </si>
  <si>
    <t>Indo Cotspin Ltd</t>
  </si>
  <si>
    <t>ICL</t>
  </si>
  <si>
    <t>Shree Hari Chemicals Export Ltd</t>
  </si>
  <si>
    <t>SHHARICH</t>
  </si>
  <si>
    <t>Quality Foils (India) Ltd</t>
  </si>
  <si>
    <t>QFIL</t>
  </si>
  <si>
    <t>Laffans Petrochemicals Ltd</t>
  </si>
  <si>
    <t>LAFFANSQ</t>
  </si>
  <si>
    <t>Texel Industries Ltd</t>
  </si>
  <si>
    <t>TEXELIN</t>
  </si>
  <si>
    <t>Oriental Trimex Ltd</t>
  </si>
  <si>
    <t>ORIENTALTL</t>
  </si>
  <si>
    <t>Stanrose Mafatlal Investments and Finance Ltd</t>
  </si>
  <si>
    <t>STANROS</t>
  </si>
  <si>
    <t>KK Shah Hospitals Limited</t>
  </si>
  <si>
    <t>KKSHL</t>
  </si>
  <si>
    <t>Roselabs Finance Ltd</t>
  </si>
  <si>
    <t>ROSELABS</t>
  </si>
  <si>
    <t>Neil Industries Ltd</t>
  </si>
  <si>
    <t>NEIL</t>
  </si>
  <si>
    <t>N K Industries Ltd</t>
  </si>
  <si>
    <t>NKIND</t>
  </si>
  <si>
    <t>Aspira Pathlab &amp; Diagnostics Ltd</t>
  </si>
  <si>
    <t>ASPIRA</t>
  </si>
  <si>
    <t>Tradewell Holdings Ltd</t>
  </si>
  <si>
    <t>TRADEWELL</t>
  </si>
  <si>
    <t>COSYN Ltd</t>
  </si>
  <si>
    <t>COSYN</t>
  </si>
  <si>
    <t>KJMC Financial Services Ltd</t>
  </si>
  <si>
    <t>KJMCFIN</t>
  </si>
  <si>
    <t>Mask Investments Ltd</t>
  </si>
  <si>
    <t>MASKINVEST</t>
  </si>
  <si>
    <t>Quality RO Industries Ltd</t>
  </si>
  <si>
    <t>QRIL</t>
  </si>
  <si>
    <t>MPIL Corporation Ltd</t>
  </si>
  <si>
    <t>MPILCORPL</t>
  </si>
  <si>
    <t>The Cochin Malabar Estates and Industries Ltd</t>
  </si>
  <si>
    <t>COCHMAL</t>
  </si>
  <si>
    <t>Garden Silk Mills Ltd</t>
  </si>
  <si>
    <t>GARDENSILK</t>
  </si>
  <si>
    <t>Martin Burn Ltd</t>
  </si>
  <si>
    <t>MARBU</t>
  </si>
  <si>
    <t>DSP Nifty50 Equal weight ETF</t>
  </si>
  <si>
    <t>EQUAL50ADD</t>
  </si>
  <si>
    <t>Zenith Fibres Ltd</t>
  </si>
  <si>
    <t>ZENIFIB</t>
  </si>
  <si>
    <t>B2B Software Technologies Ltd</t>
  </si>
  <si>
    <t>B2BSOFT</t>
  </si>
  <si>
    <t>Palco Metals Ltd</t>
  </si>
  <si>
    <t>PALCO</t>
  </si>
  <si>
    <t>Asian Tea &amp; Exports Ltd</t>
  </si>
  <si>
    <t>ASIANTNE</t>
  </si>
  <si>
    <t>SBI Nifty 200 Quality 30 ETF</t>
  </si>
  <si>
    <t>SBIETFQLTY</t>
  </si>
  <si>
    <t>Focus Business Solution Ltd</t>
  </si>
  <si>
    <t>VR Films &amp; Studios Ltd</t>
  </si>
  <si>
    <t>VRFILMS</t>
  </si>
  <si>
    <t>Blue Chip Tex Industries Ltd</t>
  </si>
  <si>
    <t>BLUECHIPT</t>
  </si>
  <si>
    <t>Impex Ferro Tech Ltd</t>
  </si>
  <si>
    <t>IMPEXFERRO</t>
  </si>
  <si>
    <t>Computer Point Ltd</t>
  </si>
  <si>
    <t>COMPUPN</t>
  </si>
  <si>
    <t>Orient Tradelink Ltd</t>
  </si>
  <si>
    <t>ORIENTTR</t>
  </si>
  <si>
    <t>Sagar Diamonds Ltd</t>
  </si>
  <si>
    <t>SAGAR</t>
  </si>
  <si>
    <t>Motilal Oswal M50 ETF</t>
  </si>
  <si>
    <t>MOM50</t>
  </si>
  <si>
    <t>Abirami Financial Services (India) Ltd</t>
  </si>
  <si>
    <t>ABIRAFN</t>
  </si>
  <si>
    <t>Leading Leasing Finance and Investment Company Ltd</t>
  </si>
  <si>
    <t>LLFICL</t>
  </si>
  <si>
    <t>JHS Svendgaard Retail Ventures Ltd</t>
  </si>
  <si>
    <t>RETAIL</t>
  </si>
  <si>
    <t>Harshil Agrotech Ltd</t>
  </si>
  <si>
    <t>HARSHILAGR</t>
  </si>
  <si>
    <t>Mega Corp Ltd</t>
  </si>
  <si>
    <t>MEGACOR</t>
  </si>
  <si>
    <t>Invigorated Business Consulting Ltd</t>
  </si>
  <si>
    <t>INVIGO</t>
  </si>
  <si>
    <t>Nippon India ETF Nifty 5 yr Benchmark G-Sec</t>
  </si>
  <si>
    <t>GILT5YBEES</t>
  </si>
  <si>
    <t>Jay Kailash Namkeen Ltd</t>
  </si>
  <si>
    <t>JAYKAILASH</t>
  </si>
  <si>
    <t>Veer Energy &amp; Infrastructure Ltd</t>
  </si>
  <si>
    <t>VEERENRGY</t>
  </si>
  <si>
    <t>Narmada Agrobase Ltd</t>
  </si>
  <si>
    <t>NARMADA</t>
  </si>
  <si>
    <t>Sunil Industries Ltd</t>
  </si>
  <si>
    <t>SUNILTX</t>
  </si>
  <si>
    <t>EP Biocomposites Ltd</t>
  </si>
  <si>
    <t>EPBIO</t>
  </si>
  <si>
    <t>Gconnect Logitech and Supply Chain Ltd</t>
  </si>
  <si>
    <t>GCONNECT</t>
  </si>
  <si>
    <t>HCKK Ventures Ltd</t>
  </si>
  <si>
    <t>HCKKVENTURE</t>
  </si>
  <si>
    <t>Kratos Energy &amp; Infrastructure Ltd</t>
  </si>
  <si>
    <t>KRATOSENER</t>
  </si>
  <si>
    <t>Shahi Shipping Ltd</t>
  </si>
  <si>
    <t>SHAHISHIP</t>
  </si>
  <si>
    <t>Pentokey Organy (India) Ltd</t>
  </si>
  <si>
    <t>PNTKYOR</t>
  </si>
  <si>
    <t>Winro Commercial (India) Ltd</t>
  </si>
  <si>
    <t>WINROC</t>
  </si>
  <si>
    <t>Ashish Polyplast Ltd</t>
  </si>
  <si>
    <t>ASHISHPO</t>
  </si>
  <si>
    <t>BNR Udyog Ltd</t>
  </si>
  <si>
    <t>BNRUDY</t>
  </si>
  <si>
    <t>Educomp Solutions Ltd</t>
  </si>
  <si>
    <t>EDUCOMP</t>
  </si>
  <si>
    <t>Maris Spinners Ltd</t>
  </si>
  <si>
    <t>MARIS</t>
  </si>
  <si>
    <t>Venlon Enterprises Ltd</t>
  </si>
  <si>
    <t>VENLONENT</t>
  </si>
  <si>
    <t>Spenta International Ltd</t>
  </si>
  <si>
    <t>SPENTA</t>
  </si>
  <si>
    <t>Shantidoot Infra Services Ltd</t>
  </si>
  <si>
    <t>SISL</t>
  </si>
  <si>
    <t>Ventura Textiles Ltd</t>
  </si>
  <si>
    <t>VENTURA</t>
  </si>
  <si>
    <t>BAMPSL Securities Ltd</t>
  </si>
  <si>
    <t>BAMPSL</t>
  </si>
  <si>
    <t>Intec Capital Ltd</t>
  </si>
  <si>
    <t>INTECCAP</t>
  </si>
  <si>
    <t>Sobhaygya Mercantile Ltd</t>
  </si>
  <si>
    <t>SOBME</t>
  </si>
  <si>
    <t>Castex Technologies Ltd</t>
  </si>
  <si>
    <t>CASTEXTECH</t>
  </si>
  <si>
    <t>S P Capital Financing Ltd</t>
  </si>
  <si>
    <t>SPCAPIT</t>
  </si>
  <si>
    <t>Pasupati Spinning and Weaving Mills Ltd</t>
  </si>
  <si>
    <t>PASUSPG</t>
  </si>
  <si>
    <t>Sahaj Fashions Ltd</t>
  </si>
  <si>
    <t>SAHAJ</t>
  </si>
  <si>
    <t>Best Eastern Hotels Ltd</t>
  </si>
  <si>
    <t>BESTEAST</t>
  </si>
  <si>
    <t>Ajel Ltd</t>
  </si>
  <si>
    <t>AJEL</t>
  </si>
  <si>
    <t>Steel Strips Infrastructures Ltd</t>
  </si>
  <si>
    <t>STLSTRINF</t>
  </si>
  <si>
    <t>Miven Machine Tools Ltd</t>
  </si>
  <si>
    <t>MIVENMACH</t>
  </si>
  <si>
    <t>Aditya BSL Nifty IT ETF</t>
  </si>
  <si>
    <t>TECH</t>
  </si>
  <si>
    <t>MFL India Ltd</t>
  </si>
  <si>
    <t>MFLINDIA</t>
  </si>
  <si>
    <t>Shree Securities Ltd</t>
  </si>
  <si>
    <t>SHREESEC</t>
  </si>
  <si>
    <t>Sinnar Bidi Udyog Ltd</t>
  </si>
  <si>
    <t>SINNAR</t>
  </si>
  <si>
    <t>Danube Industries Ltd</t>
  </si>
  <si>
    <t>DANUBE</t>
  </si>
  <si>
    <t>ICICI Prudential S&amp;P BSE Midcap Select ETF</t>
  </si>
  <si>
    <t>MIDSELIETF</t>
  </si>
  <si>
    <t>Sreechem Resins Ltd</t>
  </si>
  <si>
    <t>SRECR</t>
  </si>
  <si>
    <t>Anuroop Packaging Ltd</t>
  </si>
  <si>
    <t>ANUROOP</t>
  </si>
  <si>
    <t>Arrowhead Seperation Engineering Ltd</t>
  </si>
  <si>
    <t>ARROWHEAD</t>
  </si>
  <si>
    <t>Continental Seeds and Chemicals Ltd</t>
  </si>
  <si>
    <t>CONTI</t>
  </si>
  <si>
    <t>Shrydus Industries Ltd</t>
  </si>
  <si>
    <t>SHRYDUS</t>
  </si>
  <si>
    <t>Naturo Indiabull Ltd</t>
  </si>
  <si>
    <t>NATURO</t>
  </si>
  <si>
    <t>Chothani Foods Ltd</t>
  </si>
  <si>
    <t>CHOTHANI</t>
  </si>
  <si>
    <t>H S India Ltd</t>
  </si>
  <si>
    <t>HOTLSILV</t>
  </si>
  <si>
    <t>Nalin Lease Finance Ltd</t>
  </si>
  <si>
    <t>NLFL</t>
  </si>
  <si>
    <t>Popular Estate Management Ltd</t>
  </si>
  <si>
    <t>POPULARES</t>
  </si>
  <si>
    <t>Sangal Papers Ltd</t>
  </si>
  <si>
    <t>SANPA</t>
  </si>
  <si>
    <t>N D A Securities Ltd</t>
  </si>
  <si>
    <t>NDASEC</t>
  </si>
  <si>
    <t>J A Finance Ltd</t>
  </si>
  <si>
    <t>JAFINANCE</t>
  </si>
  <si>
    <t>Innovative Ideals and Services (India) Ltd</t>
  </si>
  <si>
    <t>INNOVATIVE</t>
  </si>
  <si>
    <t>Sanwaria Consumer Ltd</t>
  </si>
  <si>
    <t>SANWARIA</t>
  </si>
  <si>
    <t>Choksi Imaging Ltd</t>
  </si>
  <si>
    <t>CHOKSI</t>
  </si>
  <si>
    <t>Mahaan Foods Ltd</t>
  </si>
  <si>
    <t>MAHAANF</t>
  </si>
  <si>
    <t>Challani Capital Ltd</t>
  </si>
  <si>
    <t>CHALLANI</t>
  </si>
  <si>
    <t>Citadel Realty and Developers Ltd</t>
  </si>
  <si>
    <t>CITADEL</t>
  </si>
  <si>
    <t>Madhusudan Securities Ltd</t>
  </si>
  <si>
    <t>MADHUSE</t>
  </si>
  <si>
    <t>MPDLLtd</t>
  </si>
  <si>
    <t>MPDL</t>
  </si>
  <si>
    <t>SSPDL Ltd</t>
  </si>
  <si>
    <t>SSPDL</t>
  </si>
  <si>
    <t>SBI Nifty 10 yr Benchmark G-Sec ETF</t>
  </si>
  <si>
    <t>SETF10GILT</t>
  </si>
  <si>
    <t>Sunrest Lifescience Ltd</t>
  </si>
  <si>
    <t>SUNREST</t>
  </si>
  <si>
    <t>Roopshri Resorts Ltd</t>
  </si>
  <si>
    <t>ROOPSHRI</t>
  </si>
  <si>
    <t>Associated Coaters Ltd</t>
  </si>
  <si>
    <t>ASSOCIATED</t>
  </si>
  <si>
    <t>Cella Space Ltd</t>
  </si>
  <si>
    <t>CELLA</t>
  </si>
  <si>
    <t>Compuage Infocom Ltd</t>
  </si>
  <si>
    <t>COMPINFO</t>
  </si>
  <si>
    <t>Lex Nimble Solutions Ltd</t>
  </si>
  <si>
    <t>LEX</t>
  </si>
  <si>
    <t>Bangalore Fort Farms Ltd</t>
  </si>
  <si>
    <t>BFFL</t>
  </si>
  <si>
    <t>Deep Diamond India Ltd</t>
  </si>
  <si>
    <t>DDIL</t>
  </si>
  <si>
    <t>Quadpro Ites Ltd</t>
  </si>
  <si>
    <t>QUADPRO</t>
  </si>
  <si>
    <t>Kotak Nifty IT ETF</t>
  </si>
  <si>
    <t>IT</t>
  </si>
  <si>
    <t>Vikas Proppant &amp; Granite Ltd</t>
  </si>
  <si>
    <t>VIKASPROP</t>
  </si>
  <si>
    <t>SMIFS Capital Markets Ltd</t>
  </si>
  <si>
    <t>SMIFS</t>
  </si>
  <si>
    <t>Blue Chip India Ltd</t>
  </si>
  <si>
    <t>BLUECHIP</t>
  </si>
  <si>
    <t>Croissance Ltd</t>
  </si>
  <si>
    <t>CROISSANCE</t>
  </si>
  <si>
    <t>Jayshree Chemicals Ltd</t>
  </si>
  <si>
    <t>JAYCH</t>
  </si>
  <si>
    <t>Asian Warehousing Ltd</t>
  </si>
  <si>
    <t>ASIAN</t>
  </si>
  <si>
    <t>Kapil Cotex Ltd</t>
  </si>
  <si>
    <t>KAPILCO</t>
  </si>
  <si>
    <t>Grand Foundry Ltd</t>
  </si>
  <si>
    <t>GFSTEELS</t>
  </si>
  <si>
    <t>KJMC Corporate Advisors (India) Ltd</t>
  </si>
  <si>
    <t>KJMCCORP</t>
  </si>
  <si>
    <t>Genus Prime Infra Ltd</t>
  </si>
  <si>
    <t>GENUSPRIME</t>
  </si>
  <si>
    <t>MY Money Securities Ltd</t>
  </si>
  <si>
    <t>MYMONEY</t>
  </si>
  <si>
    <t>Indifra Ltd</t>
  </si>
  <si>
    <t>INDIFRA</t>
  </si>
  <si>
    <t>ACI Infocom Ltd</t>
  </si>
  <si>
    <t>ACIIN</t>
  </si>
  <si>
    <t>Yaan Enterprises Ltd</t>
  </si>
  <si>
    <t>YAANENT</t>
  </si>
  <si>
    <t>JMJ Fintech Ltd</t>
  </si>
  <si>
    <t>JMJFIN</t>
  </si>
  <si>
    <t>Shanti Guru Industries Ltd</t>
  </si>
  <si>
    <t>SHANTIGURU</t>
  </si>
  <si>
    <t>Rodium Realty Ltd</t>
  </si>
  <si>
    <t>RODIUM</t>
  </si>
  <si>
    <t>Apex Capital and Finance Ltd</t>
  </si>
  <si>
    <t>ACFL</t>
  </si>
  <si>
    <t>Modern Steel Ltd</t>
  </si>
  <si>
    <t>MDRNSTL</t>
  </si>
  <si>
    <t>Axis NIFTY Healthcare ETF</t>
  </si>
  <si>
    <t>AXISHCETF</t>
  </si>
  <si>
    <t>HDFC Nifty IT ETF</t>
  </si>
  <si>
    <t>HDFCNIFIT</t>
  </si>
  <si>
    <t>Misquita Engineering Ltd</t>
  </si>
  <si>
    <t>MISQUITA</t>
  </si>
  <si>
    <t>Magenta Lifecare Ltd</t>
  </si>
  <si>
    <t>MAGENTA</t>
  </si>
  <si>
    <t>California Software Company Ltd</t>
  </si>
  <si>
    <t>CALSOFT</t>
  </si>
  <si>
    <t>Winsome Yarns Ltd</t>
  </si>
  <si>
    <t>WINSOME</t>
  </si>
  <si>
    <t>Lead Reclaim and Rubber Products Ltd</t>
  </si>
  <si>
    <t>LRRPL</t>
  </si>
  <si>
    <t>Triveni Glass Ltd</t>
  </si>
  <si>
    <t>TRIVENIGQ</t>
  </si>
  <si>
    <t>Elnet Technologies Ltd</t>
  </si>
  <si>
    <t>ELNET</t>
  </si>
  <si>
    <t>Amco India Ltd</t>
  </si>
  <si>
    <t>AMCOIND</t>
  </si>
  <si>
    <t>Shubham Polyspin Ltd</t>
  </si>
  <si>
    <t>SHUBHAM</t>
  </si>
  <si>
    <t>Zenlabs Ethica Ltd</t>
  </si>
  <si>
    <t>ZENLABS</t>
  </si>
  <si>
    <t>Alfa Ica (India) Ltd</t>
  </si>
  <si>
    <t>ALFAICA</t>
  </si>
  <si>
    <t>Advance Lifestyles Ltd</t>
  </si>
  <si>
    <t>ADVLIFE</t>
  </si>
  <si>
    <t>Plada Infotech Services Ltd</t>
  </si>
  <si>
    <t>PLADAINFO</t>
  </si>
  <si>
    <t>Benara Bearings and Pistons Ltd</t>
  </si>
  <si>
    <t>BENARA</t>
  </si>
  <si>
    <t>Lerthai Finance Ltd</t>
  </si>
  <si>
    <t>LERTHAI</t>
  </si>
  <si>
    <t>Sancode Technologies Ltd</t>
  </si>
  <si>
    <t>SANCODE</t>
  </si>
  <si>
    <t>Sanblue Corporation Ltd</t>
  </si>
  <si>
    <t>SANBLUE</t>
  </si>
  <si>
    <t>Chennai Meenakshi Multispeciality Hospital Ltd</t>
  </si>
  <si>
    <t>CMMHOSP</t>
  </si>
  <si>
    <t>Scan Projects Ltd</t>
  </si>
  <si>
    <t>SCANPRO</t>
  </si>
  <si>
    <t>Prime Urban Development India Ltd</t>
  </si>
  <si>
    <t>PRIMEURB</t>
  </si>
  <si>
    <t>Purshottam Investofin Ltd</t>
  </si>
  <si>
    <t>PURSHOTTAM</t>
  </si>
  <si>
    <t>Brisk Technovision Ltd</t>
  </si>
  <si>
    <t>BRISK</t>
  </si>
  <si>
    <t>Vilin Bio Med Ltd</t>
  </si>
  <si>
    <t>VILINBIO</t>
  </si>
  <si>
    <t>Adcon Capital Services Ltd</t>
  </si>
  <si>
    <t>ADCON</t>
  </si>
  <si>
    <t>Ajcon Global Services Ltd</t>
  </si>
  <si>
    <t>AJCON</t>
  </si>
  <si>
    <t>CIL Securities Ltd</t>
  </si>
  <si>
    <t>CILSEC</t>
  </si>
  <si>
    <t>MRC Agrotech Ltd</t>
  </si>
  <si>
    <t>MRCAGRO</t>
  </si>
  <si>
    <t>Gian Life Care Ltd</t>
  </si>
  <si>
    <t>GIANLIFE</t>
  </si>
  <si>
    <t>Gujarat Lease Financing Ltd</t>
  </si>
  <si>
    <t>GLFL</t>
  </si>
  <si>
    <t>Vrundavan Plantation Ltd</t>
  </si>
  <si>
    <t>VPL</t>
  </si>
  <si>
    <t>Tai Industries Ltd</t>
  </si>
  <si>
    <t>TAIIND</t>
  </si>
  <si>
    <t>Alan Scott Enterprises Ltd</t>
  </si>
  <si>
    <t>ALAN SCOTT</t>
  </si>
  <si>
    <t>Samsrita Labs Ltd</t>
  </si>
  <si>
    <t>SAMSRITA</t>
  </si>
  <si>
    <t>Libord Finance Ltd</t>
  </si>
  <si>
    <t>LIBORDFIN</t>
  </si>
  <si>
    <t>Sumeet Industries Ltd</t>
  </si>
  <si>
    <t>SUMEETINDS</t>
  </si>
  <si>
    <t>Prima Industries Ltd</t>
  </si>
  <si>
    <t>PRIMAIN</t>
  </si>
  <si>
    <t>Vera Synthetic Ltd</t>
  </si>
  <si>
    <t>VERA</t>
  </si>
  <si>
    <t>Kapil Raj Finance Ltd</t>
  </si>
  <si>
    <t>KAPILRAJ</t>
  </si>
  <si>
    <t>Marble City India Ltd</t>
  </si>
  <si>
    <t>MARBLE</t>
  </si>
  <si>
    <t>Emmessar Biotech and Nutrition Ltd</t>
  </si>
  <si>
    <t>EMMESSA</t>
  </si>
  <si>
    <t>Cargotrans Maritime Ltd</t>
  </si>
  <si>
    <t>CARGOTRANS</t>
  </si>
  <si>
    <t>Indergiri Finance Ltd</t>
  </si>
  <si>
    <t>INDERGR</t>
  </si>
  <si>
    <t>Bhakti Gems and Jewellery Ltd</t>
  </si>
  <si>
    <t>BGJL</t>
  </si>
  <si>
    <t>White Organic Agro Ltd</t>
  </si>
  <si>
    <t>WHITEORG</t>
  </si>
  <si>
    <t>Suvidha Infraestate Corporation Ltd</t>
  </si>
  <si>
    <t>SICL</t>
  </si>
  <si>
    <t>Onesource Ideas Venture Ltd</t>
  </si>
  <si>
    <t>OIVL</t>
  </si>
  <si>
    <t>Heads UP Ventures Limited</t>
  </si>
  <si>
    <t>HEADSUP</t>
  </si>
  <si>
    <t>Amin Tannery Ltd</t>
  </si>
  <si>
    <t>AMINTAN</t>
  </si>
  <si>
    <t>Shree Hanuman Sugar &amp; Industries Ltd</t>
  </si>
  <si>
    <t>HANSUGAR</t>
  </si>
  <si>
    <t>Tuni Textile Mills Ltd</t>
  </si>
  <si>
    <t>TUNITEX</t>
  </si>
  <si>
    <t>Nirav Commercials Ltd</t>
  </si>
  <si>
    <t>NIRAVCOM</t>
  </si>
  <si>
    <t>EVOQ Remedies Ltd</t>
  </si>
  <si>
    <t>EVOQ</t>
  </si>
  <si>
    <t>SBI Nifty Next 50 ETF</t>
  </si>
  <si>
    <t>SETFNN50</t>
  </si>
  <si>
    <t>Sibar Auto Parts Ltd</t>
  </si>
  <si>
    <t>SIBARAUT</t>
  </si>
  <si>
    <t>Sahara Housingfina Corporation Ltd</t>
  </si>
  <si>
    <t>SAHARAHOUS</t>
  </si>
  <si>
    <t>LWS Knitwear Ltd</t>
  </si>
  <si>
    <t>LWSKNIT</t>
  </si>
  <si>
    <t>Veerkrupa Jewellers Ltd</t>
  </si>
  <si>
    <t>VEERKRUPA</t>
  </si>
  <si>
    <t>Ind Renewable Energy Ltd</t>
  </si>
  <si>
    <t>INDRENEW</t>
  </si>
  <si>
    <t>Aditya BSL Nifty Healthcare ETF</t>
  </si>
  <si>
    <t>HEALTHY</t>
  </si>
  <si>
    <t>Sanathnagar Enterprises Ltd</t>
  </si>
  <si>
    <t>Jindal Capital Ltd</t>
  </si>
  <si>
    <t>JINDCAP</t>
  </si>
  <si>
    <t>Caprolactam Chemicals Ltd</t>
  </si>
  <si>
    <t>CAPRO</t>
  </si>
  <si>
    <t>Advance Petrochemicals Ltd</t>
  </si>
  <si>
    <t>ADVPETR-B</t>
  </si>
  <si>
    <t>Sanghvi Forging and Engineering Ltd</t>
  </si>
  <si>
    <t>SANGHVIFOR</t>
  </si>
  <si>
    <t>Bervin Investment and Leasing Ltd</t>
  </si>
  <si>
    <t>BERVINL</t>
  </si>
  <si>
    <t>Trans Freight Containers Ltd</t>
  </si>
  <si>
    <t>TRANSFRE</t>
  </si>
  <si>
    <t>PlatinumOne Business Services Ltd</t>
  </si>
  <si>
    <t>POBS</t>
  </si>
  <si>
    <t>HB Leasing and Finance Co Ltd</t>
  </si>
  <si>
    <t>HBLEAS</t>
  </si>
  <si>
    <t>Gujarat Raffia Industries Ltd</t>
  </si>
  <si>
    <t>GUJRAFFIA</t>
  </si>
  <si>
    <t>Sungold Media and Entertainment Ltd</t>
  </si>
  <si>
    <t>SMEL</t>
  </si>
  <si>
    <t>Octavius Plantations Ltd</t>
  </si>
  <si>
    <t>OCTAVIUSPL</t>
  </si>
  <si>
    <t>Jaihind Synthetics Ltd</t>
  </si>
  <si>
    <t>JAIHINDS</t>
  </si>
  <si>
    <t>Pan Electronics (India) Ltd</t>
  </si>
  <si>
    <t>PANELEC</t>
  </si>
  <si>
    <t>Omkar Pharmachem Ltd</t>
  </si>
  <si>
    <t>OMKARPH</t>
  </si>
  <si>
    <t>Tarapur Transformers Ltd</t>
  </si>
  <si>
    <t>TARAPUR</t>
  </si>
  <si>
    <t>Frontline corporation Ltd</t>
  </si>
  <si>
    <t>FRONTCORP</t>
  </si>
  <si>
    <t>Machhar Industries Ltd</t>
  </si>
  <si>
    <t>MACIND</t>
  </si>
  <si>
    <t>Gajanan Securities Services Ltd</t>
  </si>
  <si>
    <t>GAJANANSEC</t>
  </si>
  <si>
    <t>Jagjanani Textiles Ltd</t>
  </si>
  <si>
    <t>JAGJANANI</t>
  </si>
  <si>
    <t>TGIF Agribusiness Ltd</t>
  </si>
  <si>
    <t>TGIF</t>
  </si>
  <si>
    <t>Jainex Aamcol Ltd</t>
  </si>
  <si>
    <t>JAINEX</t>
  </si>
  <si>
    <t>Karnavati Finance Ltd</t>
  </si>
  <si>
    <t>KARNAVATI</t>
  </si>
  <si>
    <t>Command Polymers Ltd</t>
  </si>
  <si>
    <t>COMMAND</t>
  </si>
  <si>
    <t>Mihika Industries Ltd</t>
  </si>
  <si>
    <t>MIHIKA</t>
  </si>
  <si>
    <t>Bhanderi Infracon Ltd</t>
  </si>
  <si>
    <t>BHANDERI</t>
  </si>
  <si>
    <t>SVS Ventures Ltd</t>
  </si>
  <si>
    <t>SVS</t>
  </si>
  <si>
    <t>Dynamic Archistructures Ltd</t>
  </si>
  <si>
    <t>DAL</t>
  </si>
  <si>
    <t>Comfort Commotrade Ltd</t>
  </si>
  <si>
    <t>COMCL</t>
  </si>
  <si>
    <t>Continental Securities Ltd</t>
  </si>
  <si>
    <t>CSL</t>
  </si>
  <si>
    <t>Jyotirgamya Enterprises Ltd</t>
  </si>
  <si>
    <t>JEL</t>
  </si>
  <si>
    <t>Neeraj Paper Marketing Ltd</t>
  </si>
  <si>
    <t>NEERAJ</t>
  </si>
  <si>
    <t>IITL Projects Ltd</t>
  </si>
  <si>
    <t>IITLPROJ</t>
  </si>
  <si>
    <t>RO Jewels Ltd</t>
  </si>
  <si>
    <t>ROJL</t>
  </si>
  <si>
    <t>Paragon Finance Ltd</t>
  </si>
  <si>
    <t>PARAGONF</t>
  </si>
  <si>
    <t>Easun Capital Markets Ltd</t>
  </si>
  <si>
    <t>EASUN</t>
  </si>
  <si>
    <t>Ritesh International Ltd</t>
  </si>
  <si>
    <t>RITESHIN</t>
  </si>
  <si>
    <t>Franklin Leasing and Finance Ltd</t>
  </si>
  <si>
    <t>FRANKLIN</t>
  </si>
  <si>
    <t>Nanavati Ventures Ltd</t>
  </si>
  <si>
    <t>NVENTURES</t>
  </si>
  <si>
    <t>Anupam Finserv Ltd</t>
  </si>
  <si>
    <t>ANUPAM</t>
  </si>
  <si>
    <t>Ecs Biztech Ltd</t>
  </si>
  <si>
    <t>ECS</t>
  </si>
  <si>
    <t>MT Educare Ltd</t>
  </si>
  <si>
    <t>MTEDUCARE</t>
  </si>
  <si>
    <t>Indus Finance Ltd</t>
  </si>
  <si>
    <t>INDUSFINL</t>
  </si>
  <si>
    <t>HDFC Silver ETF</t>
  </si>
  <si>
    <t>HDFCSILVER</t>
  </si>
  <si>
    <t>Titaanium Ten Enterprise Ltd</t>
  </si>
  <si>
    <t>TITAANIUM</t>
  </si>
  <si>
    <t>Groarc Industries India Ltd</t>
  </si>
  <si>
    <t>TELESYS</t>
  </si>
  <si>
    <t>Reliable Ventures India Ltd</t>
  </si>
  <si>
    <t>RELIABVEN</t>
  </si>
  <si>
    <t>Yash Management &amp; Satellite Ltd.</t>
  </si>
  <si>
    <t>YASHMGM</t>
  </si>
  <si>
    <t>WINPRO INDUSTRIES LIMITED</t>
  </si>
  <si>
    <t>WINPRO</t>
  </si>
  <si>
    <t>Labelkraft Technologies Ltd</t>
  </si>
  <si>
    <t>LABELKRAFT</t>
  </si>
  <si>
    <t>Easy Fincorp Ltd</t>
  </si>
  <si>
    <t>EASYFIN</t>
  </si>
  <si>
    <t>Valson Industries Ltd</t>
  </si>
  <si>
    <t>VALSONQ</t>
  </si>
  <si>
    <t>Novateor Research Laboratories Ltd</t>
  </si>
  <si>
    <t>NOVATEOR</t>
  </si>
  <si>
    <t>Darshan Orna Ltd</t>
  </si>
  <si>
    <t>DARSHANORNA</t>
  </si>
  <si>
    <t>Innovatus Entertainment Networks Ltd</t>
  </si>
  <si>
    <t>INNOVATUS</t>
  </si>
  <si>
    <t>Duke Offshore Ltd</t>
  </si>
  <si>
    <t>DUKEOFS</t>
  </si>
  <si>
    <t>Prag Bosimi Synthetics Ltd</t>
  </si>
  <si>
    <t>PRAGBOS</t>
  </si>
  <si>
    <t>Jaipan Industries Ltd</t>
  </si>
  <si>
    <t>JAIPAN</t>
  </si>
  <si>
    <t>Octaware Technologies Ltd</t>
  </si>
  <si>
    <t>OCTAWARE</t>
  </si>
  <si>
    <t>Pro Fin Capital Services Ltd</t>
  </si>
  <si>
    <t>PROFINC</t>
  </si>
  <si>
    <t>Axis NIFTY India Consumption ETF</t>
  </si>
  <si>
    <t>AXISCETF</t>
  </si>
  <si>
    <t>ETT Ltd</t>
  </si>
  <si>
    <t>ETT</t>
  </si>
  <si>
    <t>Sarthak Industries Ltd</t>
  </si>
  <si>
    <t>SARTHAKIND</t>
  </si>
  <si>
    <t>Usha Martin Education And Solutions Ltd</t>
  </si>
  <si>
    <t>UMESLTD</t>
  </si>
  <si>
    <t>Daulat Securities Ltd</t>
  </si>
  <si>
    <t>DAULAT</t>
  </si>
  <si>
    <t>RTCL Ltd</t>
  </si>
  <si>
    <t>RAGHUTOB</t>
  </si>
  <si>
    <t>Mukat Pipes Ltd</t>
  </si>
  <si>
    <t>MUKATPIP</t>
  </si>
  <si>
    <t>Sanghvi Brands Ltd</t>
  </si>
  <si>
    <t>SBRANDS</t>
  </si>
  <si>
    <t>Bothra Metals and Alloys Ltd</t>
  </si>
  <si>
    <t>BMAL</t>
  </si>
  <si>
    <t>Antarctica Ltd</t>
  </si>
  <si>
    <t>ANTGRAPHIC</t>
  </si>
  <si>
    <t>ICICI Pru Nifty 5 yr Benchmark G-SEC ETF</t>
  </si>
  <si>
    <t>GSEC5IETF</t>
  </si>
  <si>
    <t>Shreevatsaa Finance and Leasing Ltd</t>
  </si>
  <si>
    <t>SHVFL</t>
  </si>
  <si>
    <t>Crane Infrastructure Ltd</t>
  </si>
  <si>
    <t>CRANEINFRA</t>
  </si>
  <si>
    <t>Silver Oak (India) Ltd</t>
  </si>
  <si>
    <t>SILVOAK</t>
  </si>
  <si>
    <t>Fruition venture Ltd</t>
  </si>
  <si>
    <t>FRUTION</t>
  </si>
  <si>
    <t>3C IT Solutions &amp; Telecoms (India) Ltd</t>
  </si>
  <si>
    <t>3CIT</t>
  </si>
  <si>
    <t>Kamanwala Housing Construction Ltd</t>
  </si>
  <si>
    <t>KAMANWALA</t>
  </si>
  <si>
    <t>R R Financial Consultants Ltd</t>
  </si>
  <si>
    <t>RRFIN</t>
  </si>
  <si>
    <t>Dynamic Industries Ltd</t>
  </si>
  <si>
    <t>DYNAMIND</t>
  </si>
  <si>
    <t>Gujarat Hy Spin Ltd</t>
  </si>
  <si>
    <t>GUJHYSPIN</t>
  </si>
  <si>
    <t>Onelife Capital Advisors Ltd</t>
  </si>
  <si>
    <t>ONELIFECAP</t>
  </si>
  <si>
    <t>Yogi Infra Projects Ltd</t>
  </si>
  <si>
    <t>YOGISUNG</t>
  </si>
  <si>
    <t>Nippon India ETF Nifty IT</t>
  </si>
  <si>
    <t>ITBEES</t>
  </si>
  <si>
    <t>Howard Hotels Ltd</t>
  </si>
  <si>
    <t>HOWARHO</t>
  </si>
  <si>
    <t>Tasty Dairy Specialities Ltd</t>
  </si>
  <si>
    <t>TDSL</t>
  </si>
  <si>
    <t>G K P Printing &amp; Packaging Ltd</t>
  </si>
  <si>
    <t>GKP</t>
  </si>
  <si>
    <t>O P Chains Ltd</t>
  </si>
  <si>
    <t>OPCHAINS</t>
  </si>
  <si>
    <t>Southern Latex Ltd</t>
  </si>
  <si>
    <t>SOUTLAT</t>
  </si>
  <si>
    <t>Paos Industries Ltd</t>
  </si>
  <si>
    <t>PAOS</t>
  </si>
  <si>
    <t>Gautam Exim Ltd</t>
  </si>
  <si>
    <t>GEL</t>
  </si>
  <si>
    <t>Neelkanth Ltd</t>
  </si>
  <si>
    <t>NEELKANTH</t>
  </si>
  <si>
    <t>Margo Finance Ltd</t>
  </si>
  <si>
    <t>MARGOFIN</t>
  </si>
  <si>
    <t>Nippon India ETF Nifty India Consumption</t>
  </si>
  <si>
    <t>CONSUMBEES</t>
  </si>
  <si>
    <t>Vamshi Rubber Ltd</t>
  </si>
  <si>
    <t>VAMSHIRU</t>
  </si>
  <si>
    <t>Sarvottam Finvest Ltd</t>
  </si>
  <si>
    <t>SARVOTTAM</t>
  </si>
  <si>
    <t>Gem Spinners India Ltd</t>
  </si>
  <si>
    <t>GEMSPIN</t>
  </si>
  <si>
    <t>IEL Ltd</t>
  </si>
  <si>
    <t>INDXTRA</t>
  </si>
  <si>
    <t>Palm Jewels Limited</t>
  </si>
  <si>
    <t>PALMJEWELS</t>
  </si>
  <si>
    <t>Diggi Multitrade Ltd</t>
  </si>
  <si>
    <t>DML</t>
  </si>
  <si>
    <t>DSP Silver ETF</t>
  </si>
  <si>
    <t>SILVERADD</t>
  </si>
  <si>
    <t>Velan Hotels Ltd</t>
  </si>
  <si>
    <t>VELHO</t>
  </si>
  <si>
    <t>Stampede Capital Ltd</t>
  </si>
  <si>
    <t>GATECHDVR</t>
  </si>
  <si>
    <t>Sterling Powergensys Ltd</t>
  </si>
  <si>
    <t>STERPOW</t>
  </si>
  <si>
    <t>Shree Bhavya Fabrics Ltd</t>
  </si>
  <si>
    <t>SBFL</t>
  </si>
  <si>
    <t>Sujala Trading &amp; Holdings Ltd</t>
  </si>
  <si>
    <t>SUJALA</t>
  </si>
  <si>
    <t>Finelistings Technologies Ltd</t>
  </si>
  <si>
    <t>FTL</t>
  </si>
  <si>
    <t>Reetech International Cargo and Courier Ltd</t>
  </si>
  <si>
    <t>REETECH</t>
  </si>
  <si>
    <t>Dhanuka Realty Ltd</t>
  </si>
  <si>
    <t>DRL</t>
  </si>
  <si>
    <t>Richfield Financial Services Ltd</t>
  </si>
  <si>
    <t>RFSL</t>
  </si>
  <si>
    <t>Euphoria Infotech (India) Ltd</t>
  </si>
  <si>
    <t>EUPHORIAIT</t>
  </si>
  <si>
    <t>Brandbucket Media &amp; Technology Ltd</t>
  </si>
  <si>
    <t>BRANDBUCKT</t>
  </si>
  <si>
    <t>Patron Exim Ltd</t>
  </si>
  <si>
    <t>PATRON</t>
  </si>
  <si>
    <t>Samtex Fashions Ltd</t>
  </si>
  <si>
    <t>SAMTEX</t>
  </si>
  <si>
    <t>Ranjeet Mechatronics Ltd</t>
  </si>
  <si>
    <t>RANJEET</t>
  </si>
  <si>
    <t>Bohra Industries Ltd</t>
  </si>
  <si>
    <t>BOHRAIND</t>
  </si>
  <si>
    <t>Adinath Textiles Ltd</t>
  </si>
  <si>
    <t>ADINATH</t>
  </si>
  <si>
    <t>Tci Finance Ltd</t>
  </si>
  <si>
    <t>TCIFINANCE</t>
  </si>
  <si>
    <t>Samyak International Ltd</t>
  </si>
  <si>
    <t>SAMYAKINT</t>
  </si>
  <si>
    <t>Classic Filaments Ltd</t>
  </si>
  <si>
    <t>CFL</t>
  </si>
  <si>
    <t>Milestone Global Limited</t>
  </si>
  <si>
    <t>MILESTONE</t>
  </si>
  <si>
    <t>Ishita Drugs and Industries Ltd</t>
  </si>
  <si>
    <t>ISHITADR</t>
  </si>
  <si>
    <t>Paramount Cosmetics (India) Ltd</t>
  </si>
  <si>
    <t>PARMCOS-B</t>
  </si>
  <si>
    <t>Nyssa Corporation Ltd</t>
  </si>
  <si>
    <t>NYSSACORP</t>
  </si>
  <si>
    <t>Indiabulls NIFTY50 Exchange Traded Fund</t>
  </si>
  <si>
    <t>IBMFNIFTY</t>
  </si>
  <si>
    <t>Garbi Finvest Ltd</t>
  </si>
  <si>
    <t>GARBIFIN</t>
  </si>
  <si>
    <t>Ironwood Education Ltd</t>
  </si>
  <si>
    <t>IRONWOOD</t>
  </si>
  <si>
    <t>Link Pharmachem Ltd</t>
  </si>
  <si>
    <t>LINKPH</t>
  </si>
  <si>
    <t>NIKS Technology Ltd</t>
  </si>
  <si>
    <t>NIKSTECH</t>
  </si>
  <si>
    <t>Osiajee Texfab Ltd</t>
  </si>
  <si>
    <t>OSIAJEE</t>
  </si>
  <si>
    <t>Kunststoffe Industries Ltd</t>
  </si>
  <si>
    <t>KUNSTOFF</t>
  </si>
  <si>
    <t>Nippon India ETF S&amp;P BSE Sensex Next 50</t>
  </si>
  <si>
    <t>SNXT50BEES</t>
  </si>
  <si>
    <t>Yunik Managing Advisors Ltd</t>
  </si>
  <si>
    <t>YUNIKM</t>
  </si>
  <si>
    <t>Polymac Thermoformers Ltd</t>
  </si>
  <si>
    <t>POLYMAC</t>
  </si>
  <si>
    <t>U H Zaveri Ltd</t>
  </si>
  <si>
    <t>UHZAVERI</t>
  </si>
  <si>
    <t>Eastern Treads Ltd</t>
  </si>
  <si>
    <t>EASTRED</t>
  </si>
  <si>
    <t>Northlink Fiscal and Capital Services Ltd</t>
  </si>
  <si>
    <t>NORTHLINK</t>
  </si>
  <si>
    <t>ICICI Prudential Nifty FMCG ETF</t>
  </si>
  <si>
    <t>FMCGIETF</t>
  </si>
  <si>
    <t>Shree Karthik Papers Ltd</t>
  </si>
  <si>
    <t>SHKARTP</t>
  </si>
  <si>
    <t>Glance Finance Ltd</t>
  </si>
  <si>
    <t>GLANCE</t>
  </si>
  <si>
    <t>Jackson Investments Ltd</t>
  </si>
  <si>
    <t>JACKSON</t>
  </si>
  <si>
    <t>Flora Textiles Ltd</t>
  </si>
  <si>
    <t>FLORATX</t>
  </si>
  <si>
    <t>Shree Metalloys Ltd</t>
  </si>
  <si>
    <t>SHREMETAL</t>
  </si>
  <si>
    <t>Husys Consulting Ltd</t>
  </si>
  <si>
    <t>HUSYSLTD</t>
  </si>
  <si>
    <t>Hindustan Agrigentics Ltd</t>
  </si>
  <si>
    <t>HINDUST</t>
  </si>
  <si>
    <t>Parshwanath Corp Ltd</t>
  </si>
  <si>
    <t>PARSHWANA</t>
  </si>
  <si>
    <t>BKV Industries Ltd</t>
  </si>
  <si>
    <t>BKV</t>
  </si>
  <si>
    <t>Switching Technologies Gunther Ltd</t>
  </si>
  <si>
    <t>SWITCHTE</t>
  </si>
  <si>
    <t>Sterling Guaranty &amp; Finance Ltd</t>
  </si>
  <si>
    <t>STRLGUA</t>
  </si>
  <si>
    <t>Gala Global Products Ltd</t>
  </si>
  <si>
    <t>GGPL</t>
  </si>
  <si>
    <t>Vivanza Biosciences Ltd</t>
  </si>
  <si>
    <t>VIVANZA</t>
  </si>
  <si>
    <t>ICICI Prudential Nifty 100 ETF</t>
  </si>
  <si>
    <t>NIF100IETF</t>
  </si>
  <si>
    <t>Rishabh Digha Steel and Allied Products Ltd</t>
  </si>
  <si>
    <t>RISHDIGA</t>
  </si>
  <si>
    <t>Spice Islands Industries Ltd</t>
  </si>
  <si>
    <t>SPICEISLIN</t>
  </si>
  <si>
    <t>Span Divergent Ltd</t>
  </si>
  <si>
    <t>SDL</t>
  </si>
  <si>
    <t>Jai Mata Glass Ltd</t>
  </si>
  <si>
    <t>JAIMATAG</t>
  </si>
  <si>
    <t>Rajkamal Synthetics Ltd</t>
  </si>
  <si>
    <t>RAJKSYN</t>
  </si>
  <si>
    <t>Asian Petro Products and Exports Ltd</t>
  </si>
  <si>
    <t>ASINPET</t>
  </si>
  <si>
    <t>Richirich Inventures Ltd</t>
  </si>
  <si>
    <t>KISAAN</t>
  </si>
  <si>
    <t>Silly Monks Entertainment Ltd</t>
  </si>
  <si>
    <t>SILLYMONKS</t>
  </si>
  <si>
    <t>Dipna Pharmachem Ltd</t>
  </si>
  <si>
    <t>DPL</t>
  </si>
  <si>
    <t>Interstate Oil Carrier Ltd</t>
  </si>
  <si>
    <t>INTSTOIL</t>
  </si>
  <si>
    <t>ISF Ltd</t>
  </si>
  <si>
    <t>ISFL</t>
  </si>
  <si>
    <t>Sahara Maritime Ltd</t>
  </si>
  <si>
    <t>SMARITIME</t>
  </si>
  <si>
    <t>Suncity Synthetics Ltd</t>
  </si>
  <si>
    <t>SUNCITYSY</t>
  </si>
  <si>
    <t>Shiva Granito Export Ltd</t>
  </si>
  <si>
    <t>SHIVAEXPO</t>
  </si>
  <si>
    <t>Natraj Proteins Ltd</t>
  </si>
  <si>
    <t>NATRAJPR</t>
  </si>
  <si>
    <t>Vaxtex Cotfab Ltd</t>
  </si>
  <si>
    <t>VCL</t>
  </si>
  <si>
    <t>Manraj Housing Finance Ltd</t>
  </si>
  <si>
    <t>MANRAJH</t>
  </si>
  <si>
    <t>Uniroyal Industries Ltd</t>
  </si>
  <si>
    <t>UNIROYAL</t>
  </si>
  <si>
    <t>Kahan Packaging Ltd</t>
  </si>
  <si>
    <t>KAHAN</t>
  </si>
  <si>
    <t>Saianand Commercial Ltd</t>
  </si>
  <si>
    <t>SAICOM</t>
  </si>
  <si>
    <t>Prism Finance Ltd</t>
  </si>
  <si>
    <t>PRISMFN</t>
  </si>
  <si>
    <t>GCM Securities Ltd</t>
  </si>
  <si>
    <t>GCMSECU</t>
  </si>
  <si>
    <t>Econo Trade (India) Ltd</t>
  </si>
  <si>
    <t>ETIL</t>
  </si>
  <si>
    <t>KMG Milk Food Ltd</t>
  </si>
  <si>
    <t>KMGMILK</t>
  </si>
  <si>
    <t>Bhudevi Infra Projects Ltd</t>
  </si>
  <si>
    <t>BHUDEVI</t>
  </si>
  <si>
    <t>APT Packaging Ltd</t>
  </si>
  <si>
    <t>APTPACK</t>
  </si>
  <si>
    <t>Tarai Foods Ltd</t>
  </si>
  <si>
    <t>TARAI</t>
  </si>
  <si>
    <t>Lime Chemicals Ltd</t>
  </si>
  <si>
    <t>LIMECHM</t>
  </si>
  <si>
    <t>Madhya Pradesh Today Media Ltd</t>
  </si>
  <si>
    <t>MPTODAY</t>
  </si>
  <si>
    <t>Solid Stone Co Ltd</t>
  </si>
  <si>
    <t>SOLIDSTON</t>
  </si>
  <si>
    <t>Sugal and Damani Share Brokers Ltd</t>
  </si>
  <si>
    <t>SUGALDAM</t>
  </si>
  <si>
    <t>S R G Securities Finance Ltd</t>
  </si>
  <si>
    <t>SRGSFL</t>
  </si>
  <si>
    <t>Nippon India ETF Nifty Infrastructure BeES</t>
  </si>
  <si>
    <t>INFRABEES</t>
  </si>
  <si>
    <t>Mid India Industries Ltd</t>
  </si>
  <si>
    <t>MIDINDIA</t>
  </si>
  <si>
    <t>Helpage Finlease Ltd</t>
  </si>
  <si>
    <t>HELPAGE</t>
  </si>
  <si>
    <t>Decipher Labs Ltd</t>
  </si>
  <si>
    <t>DECIPHER</t>
  </si>
  <si>
    <t>Vikalp Securities Ltd</t>
  </si>
  <si>
    <t>VIKALPS</t>
  </si>
  <si>
    <t>Mehta Integrated Finance Ltd</t>
  </si>
  <si>
    <t>MEHIF</t>
  </si>
  <si>
    <t>Hira Automobiles Ltd</t>
  </si>
  <si>
    <t>HIRAUTO</t>
  </si>
  <si>
    <t>Amrapali Capital and Finance Services Ltd</t>
  </si>
  <si>
    <t>ACFSL</t>
  </si>
  <si>
    <t>Billwin Industries Ltd</t>
  </si>
  <si>
    <t>BILLWIN</t>
  </si>
  <si>
    <t>Colinz Laboratories Ltd</t>
  </si>
  <si>
    <t>COLINZ</t>
  </si>
  <si>
    <t>Amarnath Securities Ltd</t>
  </si>
  <si>
    <t>AMARSEC</t>
  </si>
  <si>
    <t>Hisar Spinning Mills Ltd</t>
  </si>
  <si>
    <t>HISARSP</t>
  </si>
  <si>
    <t>IB Infotech Enterprises Ltd</t>
  </si>
  <si>
    <t>IBINFO</t>
  </si>
  <si>
    <t>A F Enterprises Ltd</t>
  </si>
  <si>
    <t>AFEL</t>
  </si>
  <si>
    <t>Metalyst Forgings Ltd</t>
  </si>
  <si>
    <t>METALFORGE</t>
  </si>
  <si>
    <t>Shanti Overseas (India) Ltd</t>
  </si>
  <si>
    <t>SHANTI</t>
  </si>
  <si>
    <t>Regent Enterprises Ltd</t>
  </si>
  <si>
    <t>REGENTRP</t>
  </si>
  <si>
    <t>Delta Industrial Resources Ltd</t>
  </si>
  <si>
    <t>DELTA</t>
  </si>
  <si>
    <t>Cindrella Hotels Ltd</t>
  </si>
  <si>
    <t>CINDHO</t>
  </si>
  <si>
    <t>Jattashankar Industries Ltd</t>
  </si>
  <si>
    <t>JATTAINDUS</t>
  </si>
  <si>
    <t>Polo Hotels Ltd</t>
  </si>
  <si>
    <t>POLOHOT</t>
  </si>
  <si>
    <t>Lypsa Gems &amp; Jewellery Ltd</t>
  </si>
  <si>
    <t>LYPSAGEMS</t>
  </si>
  <si>
    <t>Mansi Finance (Chennai) Ltd</t>
  </si>
  <si>
    <t>MANSIFIN</t>
  </si>
  <si>
    <t>Padam Cotton Yarns Ltd</t>
  </si>
  <si>
    <t>PADAMCO</t>
  </si>
  <si>
    <t>Enbee Trade and Finance Ltd</t>
  </si>
  <si>
    <t>ENBETRD</t>
  </si>
  <si>
    <t>S M Gold Ltd</t>
  </si>
  <si>
    <t>SMGOLD</t>
  </si>
  <si>
    <t>Aditya BSL Silver ETF</t>
  </si>
  <si>
    <t>SILVER</t>
  </si>
  <si>
    <t>Unistar Multimedia Ltd</t>
  </si>
  <si>
    <t>UNISTRMU</t>
  </si>
  <si>
    <t>Muller and Phipps (India) Ltd</t>
  </si>
  <si>
    <t>MULLER</t>
  </si>
  <si>
    <t>PBA Infrastructure Ltd</t>
  </si>
  <si>
    <t>PBAINFRA</t>
  </si>
  <si>
    <t>ICICI Prudential Nifty Healthcare ETF</t>
  </si>
  <si>
    <t>HEALTHIETF</t>
  </si>
  <si>
    <t>Amforge Industries Ltd</t>
  </si>
  <si>
    <t>AMFORG</t>
  </si>
  <si>
    <t>Bright Solar Ltd</t>
  </si>
  <si>
    <t>7NR Retail Ltd</t>
  </si>
  <si>
    <t>7NR</t>
  </si>
  <si>
    <t>Amrapali Fincap Ltd</t>
  </si>
  <si>
    <t>AMRAFIN</t>
  </si>
  <si>
    <t>Square Four Projects India Ltd</t>
  </si>
  <si>
    <t>SFPIL</t>
  </si>
  <si>
    <t>Premier Capital Services Ltd</t>
  </si>
  <si>
    <t>PREMCAP</t>
  </si>
  <si>
    <t>Shree Ganesh Elastoplast Ltd</t>
  </si>
  <si>
    <t>SHGANEL</t>
  </si>
  <si>
    <t>ICICI Prudential Nifty Auto ETF</t>
  </si>
  <si>
    <t>AUTOIETF</t>
  </si>
  <si>
    <t>Rita Finance and Leasing Ltd</t>
  </si>
  <si>
    <t>RFLL</t>
  </si>
  <si>
    <t>Rite Zone Chemcon India Ltd</t>
  </si>
  <si>
    <t>RITEZONE</t>
  </si>
  <si>
    <t>Chandni Machines Ltd</t>
  </si>
  <si>
    <t>CHANDNIMACH</t>
  </si>
  <si>
    <t>Bloom Industries Ltd</t>
  </si>
  <si>
    <t>BLOIN</t>
  </si>
  <si>
    <t>Vishvprabha Ventures Ltd</t>
  </si>
  <si>
    <t>VISVEN</t>
  </si>
  <si>
    <t>Sun Retail Ltd</t>
  </si>
  <si>
    <t>SUNRETAIL</t>
  </si>
  <si>
    <t>Sita Enterprises Ltd</t>
  </si>
  <si>
    <t>SITAENT</t>
  </si>
  <si>
    <t>Nagarjuna Agri Tech Ltd</t>
  </si>
  <si>
    <t>NAGTECH</t>
  </si>
  <si>
    <t>Harish Textile Engineers Ltd</t>
  </si>
  <si>
    <t>HARISH</t>
  </si>
  <si>
    <t>Future Supply Chain Solutions Ltd</t>
  </si>
  <si>
    <t>FSC</t>
  </si>
  <si>
    <t>Saroja Pharma Industries India Ltd</t>
  </si>
  <si>
    <t>SAROJA</t>
  </si>
  <si>
    <t>Premier Ltd</t>
  </si>
  <si>
    <t>PREMIER</t>
  </si>
  <si>
    <t>Mitshi India Ltd</t>
  </si>
  <si>
    <t>MITSHI</t>
  </si>
  <si>
    <t>Kkalpana Plastick Limited</t>
  </si>
  <si>
    <t>KKPLASTICK</t>
  </si>
  <si>
    <t>Orosil Smiths India Ltd</t>
  </si>
  <si>
    <t>OROSMITHS</t>
  </si>
  <si>
    <t>United Credit Ltd</t>
  </si>
  <si>
    <t>UNITDCR</t>
  </si>
  <si>
    <t>Triveni Enterprises Ltd</t>
  </si>
  <si>
    <t>TRIVENIENT</t>
  </si>
  <si>
    <t>Hathway Bhawani Cabletel and Datacom Ltd</t>
  </si>
  <si>
    <t>HATHWAYB</t>
  </si>
  <si>
    <t>K K Fincorp Ltd</t>
  </si>
  <si>
    <t>KKFIN</t>
  </si>
  <si>
    <t>BFL Asset Finvest Ltd</t>
  </si>
  <si>
    <t>BFLAFL</t>
  </si>
  <si>
    <t>Tokyo Finance Ltd</t>
  </si>
  <si>
    <t>TOKYOFIN</t>
  </si>
  <si>
    <t>S V J Enterprises Ltd</t>
  </si>
  <si>
    <t>SVJ</t>
  </si>
  <si>
    <t>Bridge Securities Ltd</t>
  </si>
  <si>
    <t>BRIDGESE</t>
  </si>
  <si>
    <t>SBI Nifty Consumption ETF</t>
  </si>
  <si>
    <t>SBIETFCON</t>
  </si>
  <si>
    <t>White Organic Retail Ltd</t>
  </si>
  <si>
    <t>WORL</t>
  </si>
  <si>
    <t>Super Fine Knitters Ltd</t>
  </si>
  <si>
    <t>SKL</t>
  </si>
  <si>
    <t>Maitri Enterprises Ltd</t>
  </si>
  <si>
    <t>MAITRI</t>
  </si>
  <si>
    <t>Shyam Telecom Ltd</t>
  </si>
  <si>
    <t>SHYAMTEL</t>
  </si>
  <si>
    <t>Golechha Global Finance Ltd</t>
  </si>
  <si>
    <t>GOLECHA</t>
  </si>
  <si>
    <t>DSP Nifty Midcap 150 Quality 50 ETF</t>
  </si>
  <si>
    <t>MIDQ50ADD</t>
  </si>
  <si>
    <t>Padmanabh Alloys and Polymers Ltd</t>
  </si>
  <si>
    <t>PADALPO</t>
  </si>
  <si>
    <t>Marg Techno-Projects Ltd</t>
  </si>
  <si>
    <t>MTPL</t>
  </si>
  <si>
    <t>Koura Fine Diamond Jewelry Ltd</t>
  </si>
  <si>
    <t>KOURA</t>
  </si>
  <si>
    <t>Tirth Plastic Ltd</t>
  </si>
  <si>
    <t>TIRTPLS</t>
  </si>
  <si>
    <t>Sovereign Diamonds Ltd</t>
  </si>
  <si>
    <t>SOVERDIA</t>
  </si>
  <si>
    <t>Beryl Drugs Ltd</t>
  </si>
  <si>
    <t>BERLDRG</t>
  </si>
  <si>
    <t>RAP Media Ltd</t>
  </si>
  <si>
    <t>RAP</t>
  </si>
  <si>
    <t>HDFC Nifty50 Value 20 ETF</t>
  </si>
  <si>
    <t>HDFCVALUE</t>
  </si>
  <si>
    <t>R J Shah and Company Ltd</t>
  </si>
  <si>
    <t>RJSHAH</t>
  </si>
  <si>
    <t>Parle Industries Ltd</t>
  </si>
  <si>
    <t>PARLEIND</t>
  </si>
  <si>
    <t>Ras Resorts and Apart Hotels Ltd</t>
  </si>
  <si>
    <t>RASRESOR</t>
  </si>
  <si>
    <t>Prism Medico and Pharmacy Ltd</t>
  </si>
  <si>
    <t>PRISMMEDI</t>
  </si>
  <si>
    <t>Meyer Apparel Ltd</t>
  </si>
  <si>
    <t>Vivaa Tradecom Ltd</t>
  </si>
  <si>
    <t>VIVAA</t>
  </si>
  <si>
    <t>Neueon Towers Ltd</t>
  </si>
  <si>
    <t>NTL</t>
  </si>
  <si>
    <t>Vivo Collaboration Solutions Ltd</t>
  </si>
  <si>
    <t>VIVO</t>
  </si>
  <si>
    <t>SOFCOM Systems Ltd</t>
  </si>
  <si>
    <t>SOFCOM</t>
  </si>
  <si>
    <t>First Custodian Fund (India) Ltd</t>
  </si>
  <si>
    <t>1STCUS</t>
  </si>
  <si>
    <t>MPL Plastics Ltd</t>
  </si>
  <si>
    <t>MPL</t>
  </si>
  <si>
    <t>Ortin Laboratories Ltd</t>
  </si>
  <si>
    <t>ORTINLAB</t>
  </si>
  <si>
    <t>Continental Chemicals Ltd</t>
  </si>
  <si>
    <t>CONTCHM</t>
  </si>
  <si>
    <t>Svaraj Trading and Agencies Ltd</t>
  </si>
  <si>
    <t>ZSVARAJT</t>
  </si>
  <si>
    <t>RICHA INFO SYSTEMS LIMITED</t>
  </si>
  <si>
    <t>RICHA</t>
  </si>
  <si>
    <t>DAPS Advertising Ltd</t>
  </si>
  <si>
    <t>DAPS</t>
  </si>
  <si>
    <t>Tata Nifty India Digital Exchange Traded Fund</t>
  </si>
  <si>
    <t>TNIDETF</t>
  </si>
  <si>
    <t>Amalgamated Electricity Company Ltd</t>
  </si>
  <si>
    <t>AMALGAM</t>
  </si>
  <si>
    <t>Modern Shares and Stockbrokers Ltd</t>
  </si>
  <si>
    <t>MODRNSH</t>
  </si>
  <si>
    <t>Pasari Spinning Mills Ltd</t>
  </si>
  <si>
    <t>PASARI</t>
  </si>
  <si>
    <t>Swarna Securities Ltd</t>
  </si>
  <si>
    <t>SWRNASE</t>
  </si>
  <si>
    <t>Ador Multi Products Ltd</t>
  </si>
  <si>
    <t>ADORMUL</t>
  </si>
  <si>
    <t>Transwind Infrastructures Ltd</t>
  </si>
  <si>
    <t>TRANSWIND</t>
  </si>
  <si>
    <t>Kush Industries Ltd</t>
  </si>
  <si>
    <t>KUSHIND</t>
  </si>
  <si>
    <t>Raama Paper Mills Ltd</t>
  </si>
  <si>
    <t>RAMAPPR-B</t>
  </si>
  <si>
    <t>Prime Capital Market Ltd</t>
  </si>
  <si>
    <t>PRIMECAPM</t>
  </si>
  <si>
    <t>Sri Nachammai Cotton Mills Ltd</t>
  </si>
  <si>
    <t>SRINACHA</t>
  </si>
  <si>
    <t>HDFC Nifty 100 ETF</t>
  </si>
  <si>
    <t>HDFCNIF100</t>
  </si>
  <si>
    <t>Omkar Speciality Chemicals Ltd</t>
  </si>
  <si>
    <t>OMKARCHEM</t>
  </si>
  <si>
    <t>Genomic Valley Biotech Ltd</t>
  </si>
  <si>
    <t>GVBL</t>
  </si>
  <si>
    <t>Jindal Leasefin Ltd</t>
  </si>
  <si>
    <t>JLL</t>
  </si>
  <si>
    <t>Kotak Nifty Midcap 50 ETF</t>
  </si>
  <si>
    <t>MIDCAP</t>
  </si>
  <si>
    <t>Objectone Information Systems Ltd</t>
  </si>
  <si>
    <t>OONE</t>
  </si>
  <si>
    <t>GTN Textiles Ltd</t>
  </si>
  <si>
    <t>GTNTEX</t>
  </si>
  <si>
    <t>Yash Innoventures Ltd</t>
  </si>
  <si>
    <t>YASHINNO</t>
  </si>
  <si>
    <t>Olympic Oil Industries Ltd</t>
  </si>
  <si>
    <t>OLYOI</t>
  </si>
  <si>
    <t>Ekennis Software Service Ltd</t>
  </si>
  <si>
    <t>EKENNIS</t>
  </si>
  <si>
    <t>Pradhin Ltd</t>
  </si>
  <si>
    <t>PRADHIN</t>
  </si>
  <si>
    <t>Norben Tea and Exports Ltd</t>
  </si>
  <si>
    <t>NORBTEAEXP</t>
  </si>
  <si>
    <t>Galaxy Agrico Exports Ltd</t>
  </si>
  <si>
    <t>GALAGEX</t>
  </si>
  <si>
    <t>Abhishek Finlease Ltd</t>
  </si>
  <si>
    <t>ABHIFIN</t>
  </si>
  <si>
    <t>CRP Risk Management Ltd</t>
  </si>
  <si>
    <t>CRPRISK</t>
  </si>
  <si>
    <t>Kachchh Minerals Ltd</t>
  </si>
  <si>
    <t>KACHCHH</t>
  </si>
  <si>
    <t>Kashyap Tele-Medicines Ltd</t>
  </si>
  <si>
    <t>KASHYAP</t>
  </si>
  <si>
    <t>Indo-City Infotech Ltd</t>
  </si>
  <si>
    <t>INDOCITY</t>
  </si>
  <si>
    <t>Rajasthan Tube Manufacturing Co Ltd</t>
  </si>
  <si>
    <t>RAJTUBE</t>
  </si>
  <si>
    <t>Alps Industries Ltd</t>
  </si>
  <si>
    <t>ALPSINDUS</t>
  </si>
  <si>
    <t>Bharat Bhushan Finance And Commodity Brokers Ltd</t>
  </si>
  <si>
    <t>BHARAT</t>
  </si>
  <si>
    <t>Raunaq lnternational Ltd</t>
  </si>
  <si>
    <t>RAUNAQEPC</t>
  </si>
  <si>
    <t>United Interactive Ltd</t>
  </si>
  <si>
    <t>UNITEDINT</t>
  </si>
  <si>
    <t>Deccan Bearings Ltd</t>
  </si>
  <si>
    <t>DECANBRG</t>
  </si>
  <si>
    <t>Beryl Securities Ltd</t>
  </si>
  <si>
    <t>BERYLSE</t>
  </si>
  <si>
    <t>Amiable Logistics (India) Ltd</t>
  </si>
  <si>
    <t>AMIABLE</t>
  </si>
  <si>
    <t>Cubical Financial Services Ltd</t>
  </si>
  <si>
    <t>CUBIFIN</t>
  </si>
  <si>
    <t>Opal Luxury Time Products Ltd</t>
  </si>
  <si>
    <t>OPAL</t>
  </si>
  <si>
    <t>Radaan Media Works India Ltd</t>
  </si>
  <si>
    <t>RADAAN</t>
  </si>
  <si>
    <t>Kuwer Industries Ltd</t>
  </si>
  <si>
    <t>KUWERIN</t>
  </si>
  <si>
    <t>Eurotex Industries and Exports Ltd</t>
  </si>
  <si>
    <t>EUROTEXIND</t>
  </si>
  <si>
    <t>Rapid Investments Ltd</t>
  </si>
  <si>
    <t>RAPIDIN</t>
  </si>
  <si>
    <t>Southern Infosys Ltd</t>
  </si>
  <si>
    <t>SOUTHERNIN</t>
  </si>
  <si>
    <t>Mirae Asset Hang Seng TECH ETF</t>
  </si>
  <si>
    <t>MAHKTECH</t>
  </si>
  <si>
    <t>Polycon International Ltd</t>
  </si>
  <si>
    <t>POLYCON</t>
  </si>
  <si>
    <t>SRM Energy Ltd</t>
  </si>
  <si>
    <t>SRMENERGY</t>
  </si>
  <si>
    <t>Parmax Pharma Ltd</t>
  </si>
  <si>
    <t>PARMAX</t>
  </si>
  <si>
    <t>Integrated Capital Services Ltd</t>
  </si>
  <si>
    <t>ICSL</t>
  </si>
  <si>
    <t>Moongipa Capital Finance Ltd</t>
  </si>
  <si>
    <t>MONGIPA</t>
  </si>
  <si>
    <t>Norris Medicines Ltd</t>
  </si>
  <si>
    <t>NORRIS</t>
  </si>
  <si>
    <t>Panafic Industrials Ltd</t>
  </si>
  <si>
    <t>PANAFIC</t>
  </si>
  <si>
    <t>Gilada Finance and Investments Ltd</t>
  </si>
  <si>
    <t>GILADAFINS</t>
  </si>
  <si>
    <t>Yashraj Containeurs Ltd</t>
  </si>
  <si>
    <t>YASHRAJC</t>
  </si>
  <si>
    <t>Sri Lakshmi Saraswathi Textiles (Arni) Ltd</t>
  </si>
  <si>
    <t>SLSTLQ</t>
  </si>
  <si>
    <t>Anka India Ltd</t>
  </si>
  <si>
    <t>ANKIN</t>
  </si>
  <si>
    <t>Supreme (India) Impex Ltd</t>
  </si>
  <si>
    <t>SIIL</t>
  </si>
  <si>
    <t>Catvision Ltd</t>
  </si>
  <si>
    <t>CATVISION</t>
  </si>
  <si>
    <t>Inani Securities Ltd</t>
  </si>
  <si>
    <t>INANISEC</t>
  </si>
  <si>
    <t>Gemstone Investments Ltd</t>
  </si>
  <si>
    <t>GEMSI</t>
  </si>
  <si>
    <t>DCM Financial Services Ltd</t>
  </si>
  <si>
    <t>DCMFINSERV</t>
  </si>
  <si>
    <t>Kakatiya Textiles Ltd</t>
  </si>
  <si>
    <t>KAKTEX</t>
  </si>
  <si>
    <t>Eastcoast Steel Ltd</t>
  </si>
  <si>
    <t>ECSTSTL</t>
  </si>
  <si>
    <t>Asia Pack Ltd</t>
  </si>
  <si>
    <t>ASIAPAK</t>
  </si>
  <si>
    <t>Rajdarshan Industries Ltd</t>
  </si>
  <si>
    <t>ARENTERP</t>
  </si>
  <si>
    <t>Jakharia Fabric Ltd</t>
  </si>
  <si>
    <t>JAKHARIA</t>
  </si>
  <si>
    <t>EPIC Energy Ltd</t>
  </si>
  <si>
    <t>EPIC</t>
  </si>
  <si>
    <t>Prima Agro Ltd</t>
  </si>
  <si>
    <t>PRIMAGR</t>
  </si>
  <si>
    <t>ICICI Prudential Nifty50 Value 20 ETF</t>
  </si>
  <si>
    <t>NV20IETF</t>
  </si>
  <si>
    <t>Rander Corp Ltd</t>
  </si>
  <si>
    <t>RANDER</t>
  </si>
  <si>
    <t>Alexander Stamps and Coin Ltd</t>
  </si>
  <si>
    <t>ALEXANDER</t>
  </si>
  <si>
    <t>Midwest Gold Ltd</t>
  </si>
  <si>
    <t>MIDWEST</t>
  </si>
  <si>
    <t>Photoquip India Ltd</t>
  </si>
  <si>
    <t>PHOTOQUP</t>
  </si>
  <si>
    <t>Amraworld Agrico Ltd</t>
  </si>
  <si>
    <t>AMRAAGRI</t>
  </si>
  <si>
    <t>Radha Madhav Corp Ltd</t>
  </si>
  <si>
    <t>RMCL</t>
  </si>
  <si>
    <t>Kotia Enterprises Ltd</t>
  </si>
  <si>
    <t>Seven Hill Industries Ltd</t>
  </si>
  <si>
    <t>SEVENHILL</t>
  </si>
  <si>
    <t>Kretto Syscon Ltd</t>
  </si>
  <si>
    <t>KRETTOSYS</t>
  </si>
  <si>
    <t>Octal Credit Capital Ltd</t>
  </si>
  <si>
    <t>OCTAL</t>
  </si>
  <si>
    <t>Phyto Chem (India) Ltd</t>
  </si>
  <si>
    <t>PHYTO</t>
  </si>
  <si>
    <t>Esaar (India) Ltd</t>
  </si>
  <si>
    <t>ESARIND</t>
  </si>
  <si>
    <t>Velox Industries Ltd</t>
  </si>
  <si>
    <t>VELOXIND</t>
  </si>
  <si>
    <t>UTL Industries Ltd</t>
  </si>
  <si>
    <t>UTLINDS</t>
  </si>
  <si>
    <t>Rich Universe Network Ltd</t>
  </si>
  <si>
    <t>RICHUNV</t>
  </si>
  <si>
    <t>Dalal Street Investments Ltd</t>
  </si>
  <si>
    <t>DSINVEST</t>
  </si>
  <si>
    <t>Coastal Roadways Ltd</t>
  </si>
  <si>
    <t>COARO</t>
  </si>
  <si>
    <t>Trinity League India Ltd</t>
  </si>
  <si>
    <t>TRINITYLEA</t>
  </si>
  <si>
    <t>Sumeru Industries Ltd</t>
  </si>
  <si>
    <t>SUMERUIND</t>
  </si>
  <si>
    <t>Sirohia &amp; Sons Ltd</t>
  </si>
  <si>
    <t>SIROHIA</t>
  </si>
  <si>
    <t>Ace men engg works Ltd</t>
  </si>
  <si>
    <t>ACEMEN</t>
  </si>
  <si>
    <t>Globe Multi Ventures Ltd</t>
  </si>
  <si>
    <t>GLCL</t>
  </si>
  <si>
    <t>India Lease Development Ltd</t>
  </si>
  <si>
    <t>INDLEASE</t>
  </si>
  <si>
    <t>Shricon Industries Ltd</t>
  </si>
  <si>
    <t>SHRICON</t>
  </si>
  <si>
    <t>Step Two Corporation Ltd</t>
  </si>
  <si>
    <t>STEP2COR</t>
  </si>
  <si>
    <t>York Exports Ltd</t>
  </si>
  <si>
    <t>YORKEXP</t>
  </si>
  <si>
    <t>Raj Packaging Industries Ltd</t>
  </si>
  <si>
    <t>RAJPACK</t>
  </si>
  <si>
    <t>Manav Infra Projects Ltd</t>
  </si>
  <si>
    <t>MANAV</t>
  </si>
  <si>
    <t>Longview Tea Co Ltd</t>
  </si>
  <si>
    <t>LONTE</t>
  </si>
  <si>
    <t>Jointeca Education Solutions Ltd</t>
  </si>
  <si>
    <t>JOINTECAED</t>
  </si>
  <si>
    <t>SK International Export Ltd</t>
  </si>
  <si>
    <t>SKIEL</t>
  </si>
  <si>
    <t>Gowra Leasing and Finance Ltd</t>
  </si>
  <si>
    <t>GOWRALE</t>
  </si>
  <si>
    <t>ICICI Prudential Nifty India Consumption ETF</t>
  </si>
  <si>
    <t>CONSUMIETF</t>
  </si>
  <si>
    <t>Prabhat Dairy Ltd</t>
  </si>
  <si>
    <t>PRABHAT</t>
  </si>
  <si>
    <t>SMVD Poly Pack Ltd</t>
  </si>
  <si>
    <t>SMVD</t>
  </si>
  <si>
    <t>Anjani Finance Ltd</t>
  </si>
  <si>
    <t>ANJANIFIN</t>
  </si>
  <si>
    <t>Suryavanshi Spinning Mills Ltd</t>
  </si>
  <si>
    <t>SURYVANSP</t>
  </si>
  <si>
    <t>Organic Coatings Ltd</t>
  </si>
  <si>
    <t>ORGCOAT</t>
  </si>
  <si>
    <t>Pratiksha Chemicals Ltd</t>
  </si>
  <si>
    <t>PRATIKSH</t>
  </si>
  <si>
    <t>Shree Steel Wire Ropes Ltd</t>
  </si>
  <si>
    <t>SSWRL</t>
  </si>
  <si>
    <t>Panth Infinity Ltd</t>
  </si>
  <si>
    <t>PANTH</t>
  </si>
  <si>
    <t>DSP Nifty 50 ETF</t>
  </si>
  <si>
    <t>NIFTY50ADD</t>
  </si>
  <si>
    <t>HDFC Nifty Private Bank ETF</t>
  </si>
  <si>
    <t>HDFCPVTBAN</t>
  </si>
  <si>
    <t>Surya India Ltd</t>
  </si>
  <si>
    <t>SURYAINDIA</t>
  </si>
  <si>
    <t>Times Green Energy (India) Ltd</t>
  </si>
  <si>
    <t>TIMESGREEN</t>
  </si>
  <si>
    <t>Disha Resources Ltd</t>
  </si>
  <si>
    <t>BCL Enterprises Ltd</t>
  </si>
  <si>
    <t>BCLENTERPR</t>
  </si>
  <si>
    <t>Aditya BSL S&amp;P BSE Sensex ETF</t>
  </si>
  <si>
    <t>BSLSENETFG</t>
  </si>
  <si>
    <t>Transpact Enterprises Ltd</t>
  </si>
  <si>
    <t>TRANSPACT</t>
  </si>
  <si>
    <t>Swagtam Trading and Services Ltd</t>
  </si>
  <si>
    <t>SWAGTAM</t>
  </si>
  <si>
    <t>Nippon IN ETF Nifty 8-13 yr G-Sec Long Term Gilt</t>
  </si>
  <si>
    <t>LTGILTBEES</t>
  </si>
  <si>
    <t>S V Trading and Agencies Ltd</t>
  </si>
  <si>
    <t>ZSVTRADI</t>
  </si>
  <si>
    <t>National Plywood Industries Ltd</t>
  </si>
  <si>
    <t>NATPLY</t>
  </si>
  <si>
    <t>SI Capital &amp; Financial Services Ltd</t>
  </si>
  <si>
    <t>SICAPIT</t>
  </si>
  <si>
    <t>Sonalis Consumer Products Ltd</t>
  </si>
  <si>
    <t>SONALIS</t>
  </si>
  <si>
    <t>Kothari Industrial Corp Ltd</t>
  </si>
  <si>
    <t>KOTIC</t>
  </si>
  <si>
    <t>Lords Ishwar Hotels Ltd</t>
  </si>
  <si>
    <t>LORDSHOTL</t>
  </si>
  <si>
    <t>Lippi Systems Ltd</t>
  </si>
  <si>
    <t>LIPPISYS</t>
  </si>
  <si>
    <t>Natural Biocon (India) Ltd</t>
  </si>
  <si>
    <t>NATURAL</t>
  </si>
  <si>
    <t>Indo Euro Indchem Ltd</t>
  </si>
  <si>
    <t>INDOEURO</t>
  </si>
  <si>
    <t>Millennium Online Solutions (India) Ltd</t>
  </si>
  <si>
    <t>MILLENNIUM</t>
  </si>
  <si>
    <t>MPAgro Industries Ltd</t>
  </si>
  <si>
    <t>MPAGI</t>
  </si>
  <si>
    <t>Konark Synthetic Ltd</t>
  </si>
  <si>
    <t>KONARKSY</t>
  </si>
  <si>
    <t>Libord Securities Ltd</t>
  </si>
  <si>
    <t>LIBORD</t>
  </si>
  <si>
    <t>Sterling Greenwoods Ltd</t>
  </si>
  <si>
    <t>STRGRENWO</t>
  </si>
  <si>
    <t>Arunis Abode Ltd</t>
  </si>
  <si>
    <t>ARUNIS</t>
  </si>
  <si>
    <t>Rajasthan Cylinders and Containers Ltd</t>
  </si>
  <si>
    <t>RCCL</t>
  </si>
  <si>
    <t>Sailani Tours N Travel Limited</t>
  </si>
  <si>
    <t>SAILANI</t>
  </si>
  <si>
    <t>Quantum Nifty 50 ETF</t>
  </si>
  <si>
    <t>QNIFTY</t>
  </si>
  <si>
    <t>Vani Commercials Ltd</t>
  </si>
  <si>
    <t>VANICOM</t>
  </si>
  <si>
    <t>Creative Eye Ltd</t>
  </si>
  <si>
    <t>CREATIVEYE</t>
  </si>
  <si>
    <t>Shukra Bullions Ltd</t>
  </si>
  <si>
    <t>SKRABUL</t>
  </si>
  <si>
    <t>Seasons Textiles Ltd</t>
  </si>
  <si>
    <t>SEASONST</t>
  </si>
  <si>
    <t>NPR Finance Ltd</t>
  </si>
  <si>
    <t>NPRFIN</t>
  </si>
  <si>
    <t>SC Agrotech Ltd</t>
  </si>
  <si>
    <t>SCAGRO</t>
  </si>
  <si>
    <t>Mac Hotels Ltd</t>
  </si>
  <si>
    <t>MACH</t>
  </si>
  <si>
    <t>Motilal Oswal S&amp;P BSE Low Volatility ETF</t>
  </si>
  <si>
    <t>MOLOWVOL</t>
  </si>
  <si>
    <t>Sab Events &amp; Governance Now Media Ltd</t>
  </si>
  <si>
    <t>SABEVENTS</t>
  </si>
  <si>
    <t>Shyamkamal Investments Ltd</t>
  </si>
  <si>
    <t>SHYMINV</t>
  </si>
  <si>
    <t>Stratmont Industries Ltd</t>
  </si>
  <si>
    <t>STRATMONT</t>
  </si>
  <si>
    <t>Elegant Floriculture &amp; Agrotech (India) Ltd</t>
  </si>
  <si>
    <t>ELEFLOR</t>
  </si>
  <si>
    <t>Shah Foods Ltd</t>
  </si>
  <si>
    <t>SHAHFOOD</t>
  </si>
  <si>
    <t>Ganga Pharmaceuticals Ltd</t>
  </si>
  <si>
    <t>GANGAPHARM</t>
  </si>
  <si>
    <t>Kalyani Commercials Ltd</t>
  </si>
  <si>
    <t>Consecutive Investments &amp; Trading Co Ltd</t>
  </si>
  <si>
    <t>CITL</t>
  </si>
  <si>
    <t>Anna Infrastructures Ltd</t>
  </si>
  <si>
    <t>ANNAINFRA</t>
  </si>
  <si>
    <t>SRU Steels Ltd</t>
  </si>
  <si>
    <t>SRUSTEELS</t>
  </si>
  <si>
    <t>Blue Coast Hotels Ltd</t>
  </si>
  <si>
    <t>BLUECOAST</t>
  </si>
  <si>
    <t>Mehta Securities Ltd</t>
  </si>
  <si>
    <t>MEHSECU</t>
  </si>
  <si>
    <t>Skyline Ventures India Ltd</t>
  </si>
  <si>
    <t>SKILVEN</t>
  </si>
  <si>
    <t>Shree Manufacturing Co Ltd</t>
  </si>
  <si>
    <t>SHRMFGC</t>
  </si>
  <si>
    <t>Glittek Granites Ltd</t>
  </si>
  <si>
    <t>GLITTEKG</t>
  </si>
  <si>
    <t>Munoth Communication Ltd</t>
  </si>
  <si>
    <t>MCLTD</t>
  </si>
  <si>
    <t>Kotak Nifty Alpha 50 ETF</t>
  </si>
  <si>
    <t>ALPHA</t>
  </si>
  <si>
    <t>Sharpline Broadcast Ltd</t>
  </si>
  <si>
    <t>SHARPLINE</t>
  </si>
  <si>
    <t>Harmony Capital Services Ltd</t>
  </si>
  <si>
    <t>HRMNYCP</t>
  </si>
  <si>
    <t>Market Creators Ltd</t>
  </si>
  <si>
    <t>MKTCREAT</t>
  </si>
  <si>
    <t>Garware Marine Industries Ltd</t>
  </si>
  <si>
    <t>GARWAMAR</t>
  </si>
  <si>
    <t>Supertex Industries Ltd</t>
  </si>
  <si>
    <t>SUPERTEX</t>
  </si>
  <si>
    <t>Bisil Plast Ltd</t>
  </si>
  <si>
    <t>BISIL</t>
  </si>
  <si>
    <t>Soma Papers and Industries Ltd</t>
  </si>
  <si>
    <t>SOMAPPR</t>
  </si>
  <si>
    <t>Niraj Ispat Industries Ltd</t>
  </si>
  <si>
    <t>NIRAJISPAT</t>
  </si>
  <si>
    <t>Univa Foods Ltd</t>
  </si>
  <si>
    <t>UNIVAFOODS</t>
  </si>
  <si>
    <t>Arihant's Securities Ltd</t>
  </si>
  <si>
    <t>ARISE</t>
  </si>
  <si>
    <t>Senthil Infotek Ltd</t>
  </si>
  <si>
    <t>SENINFO</t>
  </si>
  <si>
    <t>Simplex Mills Company Ltd</t>
  </si>
  <si>
    <t>SIMPLXMIL</t>
  </si>
  <si>
    <t>Sea TV Network Ltd</t>
  </si>
  <si>
    <t>SEATV</t>
  </si>
  <si>
    <t>Kotak Nifty 100 Low Volatility 30 ETF</t>
  </si>
  <si>
    <t>LOWVOL1</t>
  </si>
  <si>
    <t>Soni Medicare Ltd</t>
  </si>
  <si>
    <t>SML</t>
  </si>
  <si>
    <t>Synthiko Foils Ltd</t>
  </si>
  <si>
    <t>SYNTHFO</t>
  </si>
  <si>
    <t>Shakti Press Ltd</t>
  </si>
  <si>
    <t>SHAKTIPR</t>
  </si>
  <si>
    <t>Nippon India ETF Nifty 100</t>
  </si>
  <si>
    <t>NIF100BEES</t>
  </si>
  <si>
    <t>Pyxis Finvest Ltd</t>
  </si>
  <si>
    <t>PYXISFIN</t>
  </si>
  <si>
    <t>VB Industries Ltd</t>
  </si>
  <si>
    <t>VBIND</t>
  </si>
  <si>
    <t>Bacil Pharma Ltd</t>
  </si>
  <si>
    <t>BACPHAR</t>
  </si>
  <si>
    <t>GCM Capital Advisors Ltd</t>
  </si>
  <si>
    <t>GCMCAPI</t>
  </si>
  <si>
    <t>Accord Synergy Ltd</t>
  </si>
  <si>
    <t>ACCORD</t>
  </si>
  <si>
    <t>Mahan Industries Ltd</t>
  </si>
  <si>
    <t>MAHANIN</t>
  </si>
  <si>
    <t>Rajputana Investment &amp; Finance Ltd</t>
  </si>
  <si>
    <t>RAJPUTANA</t>
  </si>
  <si>
    <t>Gallops Enterprise Ltd</t>
  </si>
  <si>
    <t>GALLOPENT</t>
  </si>
  <si>
    <t>Sanco Industries Ltd</t>
  </si>
  <si>
    <t>SANCO</t>
  </si>
  <si>
    <t>Rajasthan Petro Synthetics Ltd</t>
  </si>
  <si>
    <t>RAJSPTR</t>
  </si>
  <si>
    <t>Nippon India ETF Hang Seng BeES</t>
  </si>
  <si>
    <t>HNGSNGBEES</t>
  </si>
  <si>
    <t>Panabyte Technologies Ltd</t>
  </si>
  <si>
    <t>PANABYTE</t>
  </si>
  <si>
    <t>RGF Capital Markets Ltd</t>
  </si>
  <si>
    <t>RGF</t>
  </si>
  <si>
    <t>Garware Synthetics Ltd</t>
  </si>
  <si>
    <t>GARWSYN</t>
  </si>
  <si>
    <t>Bazel International Ltd</t>
  </si>
  <si>
    <t>BAZELINTER</t>
  </si>
  <si>
    <t>First Fintec Ltd</t>
  </si>
  <si>
    <t>FIRSTFIN</t>
  </si>
  <si>
    <t>Motilal Oswal Nasdaq Q50 ETF</t>
  </si>
  <si>
    <t>MONQ50</t>
  </si>
  <si>
    <t>Adinath Exim Resources Ltd</t>
  </si>
  <si>
    <t>ADIEXRE</t>
  </si>
  <si>
    <t>Photon Capital Advisors Ltd</t>
  </si>
  <si>
    <t>PHOTON</t>
  </si>
  <si>
    <t>VCU Data Management Ltd</t>
  </si>
  <si>
    <t>VCU</t>
  </si>
  <si>
    <t>Risa International Ltd</t>
  </si>
  <si>
    <t>RISAINTL</t>
  </si>
  <si>
    <t>Nexus Surgical and Medicare Ltd</t>
  </si>
  <si>
    <t>NEXUSSURGL</t>
  </si>
  <si>
    <t>Ashtasidhhi Industries Ltd</t>
  </si>
  <si>
    <t>GUJINV</t>
  </si>
  <si>
    <t>KMF Builders and Developers Ltd</t>
  </si>
  <si>
    <t>KMFBLDR</t>
  </si>
  <si>
    <t>Unjha Formulations Ltd</t>
  </si>
  <si>
    <t>UNJHAFOR</t>
  </si>
  <si>
    <t>G K Consultants Ltd</t>
  </si>
  <si>
    <t>GKCONS</t>
  </si>
  <si>
    <t>Esha Media Research Ltd</t>
  </si>
  <si>
    <t>ESHAMEDIA</t>
  </si>
  <si>
    <t>Bhagawati Oxygen Ltd</t>
  </si>
  <si>
    <t>BHAGWOX</t>
  </si>
  <si>
    <t>C J Gelatine Products Ltd</t>
  </si>
  <si>
    <t>CJGEL</t>
  </si>
  <si>
    <t>Vedant Asset Ltd</t>
  </si>
  <si>
    <t>VEDANTASSET</t>
  </si>
  <si>
    <t>HDFC Nifty100 Quality 30 ETF</t>
  </si>
  <si>
    <t>HDFCQUAL</t>
  </si>
  <si>
    <t>Stellar Capital Services Ltd</t>
  </si>
  <si>
    <t>STELLAR</t>
  </si>
  <si>
    <t>Pankaj Piyush Trade and Investment Ltd</t>
  </si>
  <si>
    <t>PANKAJPIYUS</t>
  </si>
  <si>
    <t>Euro-Leder Fashion Ltd</t>
  </si>
  <si>
    <t>EUROLED</t>
  </si>
  <si>
    <t>Vaksons Automobiles Ltd</t>
  </si>
  <si>
    <t>NAKSH</t>
  </si>
  <si>
    <t>RLF Ltd</t>
  </si>
  <si>
    <t>RLF</t>
  </si>
  <si>
    <t>Abhinav Leasing &amp; Finance Ltd</t>
  </si>
  <si>
    <t>ALFL</t>
  </si>
  <si>
    <t>Dr Lalchandani Labs Ltd</t>
  </si>
  <si>
    <t>DLCL</t>
  </si>
  <si>
    <t>Goenka Business &amp; Finance Ltd</t>
  </si>
  <si>
    <t>GBFL</t>
  </si>
  <si>
    <t>Subhash Silk Mills Ltd</t>
  </si>
  <si>
    <t>SUBSM</t>
  </si>
  <si>
    <t>Sanchay Finvest Ltd</t>
  </si>
  <si>
    <t>SANCF</t>
  </si>
  <si>
    <t>Universal Office Automation Ltd</t>
  </si>
  <si>
    <t>UNIOFFICE</t>
  </si>
  <si>
    <t>Tulasee Bio-Ethanol Ltd</t>
  </si>
  <si>
    <t>TULASEEBIOE</t>
  </si>
  <si>
    <t>Suumaya Corporation Ltd</t>
  </si>
  <si>
    <t>SUUMAYA</t>
  </si>
  <si>
    <t>Navigant Corporate Advisors Ltd</t>
  </si>
  <si>
    <t>NAVIGANT</t>
  </si>
  <si>
    <t>Zinema Media and Entertainment Ltd</t>
  </si>
  <si>
    <t>ZINEMA</t>
  </si>
  <si>
    <t>GSB Finance Ltd</t>
  </si>
  <si>
    <t>GSBFIN</t>
  </si>
  <si>
    <t>OTCO International Ltd</t>
  </si>
  <si>
    <t>OTCO</t>
  </si>
  <si>
    <t>Mipco Seamless Rings (Gujarat) Ltd</t>
  </si>
  <si>
    <t>MPCOSEMB</t>
  </si>
  <si>
    <t>Uniroyal Marine Exports Ltd</t>
  </si>
  <si>
    <t>UNRYLMA</t>
  </si>
  <si>
    <t>Net Pix Shorts Digital Media Ltd</t>
  </si>
  <si>
    <t>NETPIX</t>
  </si>
  <si>
    <t>KOBO Biotech Ltd</t>
  </si>
  <si>
    <t>KOBO</t>
  </si>
  <si>
    <t>Indra Industries Ltd</t>
  </si>
  <si>
    <t>INDRAIND</t>
  </si>
  <si>
    <t>Shivagrico Implements Ltd</t>
  </si>
  <si>
    <t>SHIVAGR</t>
  </si>
  <si>
    <t>Goyal Associates Ltd</t>
  </si>
  <si>
    <t>GOYALASS</t>
  </si>
  <si>
    <t>Ashiana Agro Industries Ltd</t>
  </si>
  <si>
    <t>ASHAI</t>
  </si>
  <si>
    <t>Ladam Affordable Housing Ltd</t>
  </si>
  <si>
    <t>LAHL</t>
  </si>
  <si>
    <t>Flora Corporation Ltd</t>
  </si>
  <si>
    <t>FLORACORP</t>
  </si>
  <si>
    <t>Gagan Gases Ltd</t>
  </si>
  <si>
    <t>GAGAN</t>
  </si>
  <si>
    <t>K Z Leasing and Finance Ltd</t>
  </si>
  <si>
    <t>KZLFIN</t>
  </si>
  <si>
    <t>Longspur International Ventures Ltd</t>
  </si>
  <si>
    <t>CONFINT</t>
  </si>
  <si>
    <t>Integra Capital Ltd</t>
  </si>
  <si>
    <t>INTCAPL</t>
  </si>
  <si>
    <t>Setubandhan Infrastructure Ltd</t>
  </si>
  <si>
    <t>SETUINFRA</t>
  </si>
  <si>
    <t>Dhyaani Tradeventtures Ltd</t>
  </si>
  <si>
    <t>DHYAANITR</t>
  </si>
  <si>
    <t>Bindal Exports Ltd</t>
  </si>
  <si>
    <t>BINDALEXPO</t>
  </si>
  <si>
    <t>BGIL Films &amp; Technologies Ltd</t>
  </si>
  <si>
    <t>BGIL</t>
  </si>
  <si>
    <t>VR Woodart Ltd</t>
  </si>
  <si>
    <t>VRWODAR</t>
  </si>
  <si>
    <t>Chemiesynth (Vapi) Ltd</t>
  </si>
  <si>
    <t>CHEMIESYNT</t>
  </si>
  <si>
    <t>HDFC Nifty Growth Sectors 15 ETF</t>
  </si>
  <si>
    <t>HDFCGROWTH</t>
  </si>
  <si>
    <t>Ushakiran Finance Ltd</t>
  </si>
  <si>
    <t>USHAKIRA</t>
  </si>
  <si>
    <t>Chemo Pharma Laboratories Ltd</t>
  </si>
  <si>
    <t>CHEMOPH</t>
  </si>
  <si>
    <t>Virgo Global Ltd</t>
  </si>
  <si>
    <t>VIRGOGLOB</t>
  </si>
  <si>
    <t>Sharma East India Hospitals and Medical Research Ltd</t>
  </si>
  <si>
    <t>SHARMEH</t>
  </si>
  <si>
    <t>Symbiox Investment &amp; Trading Co Ltd</t>
  </si>
  <si>
    <t>SYMBIOX</t>
  </si>
  <si>
    <t>Siddha Ventures Ltd</t>
  </si>
  <si>
    <t>SIDDHA</t>
  </si>
  <si>
    <t>Vision Cinemas Ltd</t>
  </si>
  <si>
    <t>VISIONCINE</t>
  </si>
  <si>
    <t>Perfect-Octave Media Projects Ltd</t>
  </si>
  <si>
    <t>OCTAVE</t>
  </si>
  <si>
    <t>Premier Synthetics Ltd</t>
  </si>
  <si>
    <t>PREMSYN</t>
  </si>
  <si>
    <t>NB Footwear Ltd</t>
  </si>
  <si>
    <t>NBFOOT</t>
  </si>
  <si>
    <t>BKM Industries Ltd</t>
  </si>
  <si>
    <t>BKMINDST</t>
  </si>
  <si>
    <t>Jonjua Overseas Ltd</t>
  </si>
  <si>
    <t>JONJUA</t>
  </si>
  <si>
    <t>CDG Petchem Ltd</t>
  </si>
  <si>
    <t>CDG</t>
  </si>
  <si>
    <t>Nouveau Global Ventures Ltd</t>
  </si>
  <si>
    <t>NOUVEAU</t>
  </si>
  <si>
    <t>Mount Housing and Infrastructure Ltd</t>
  </si>
  <si>
    <t>MOUNT</t>
  </si>
  <si>
    <t>Agio Paper &amp; Industries Ltd</t>
  </si>
  <si>
    <t>AGIOPAPER</t>
  </si>
  <si>
    <t>Retro Green Revolution Ltd</t>
  </si>
  <si>
    <t>RGRL</t>
  </si>
  <si>
    <t>Super Bakers Ltd</t>
  </si>
  <si>
    <t>SUPERBAK</t>
  </si>
  <si>
    <t>RCI Industries &amp; Technologies Ltd</t>
  </si>
  <si>
    <t>RCIIND</t>
  </si>
  <si>
    <t>Dhanvantri Jeevan Rekha Ltd</t>
  </si>
  <si>
    <t>ZDHJERK</t>
  </si>
  <si>
    <t>Kiran Print Pack Ltd</t>
  </si>
  <si>
    <t>KIRANPR</t>
  </si>
  <si>
    <t>Kandagiri Spinning Millis Ltd</t>
  </si>
  <si>
    <t>KANDAGIRI</t>
  </si>
  <si>
    <t>Peeti Securities Ltd</t>
  </si>
  <si>
    <t>PEETISEC</t>
  </si>
  <si>
    <t>Adline Chem Lab Ltd</t>
  </si>
  <si>
    <t>ADLINE</t>
  </si>
  <si>
    <t>Shashwat Furnishing Solutions Ltd</t>
  </si>
  <si>
    <t>SFSL</t>
  </si>
  <si>
    <t>Agarwal Fortune India Ltd</t>
  </si>
  <si>
    <t>AGARWAL</t>
  </si>
  <si>
    <t>Chadha Papers Ltd</t>
  </si>
  <si>
    <t>CHADPAP</t>
  </si>
  <si>
    <t>Hasti Finance Ltd</t>
  </si>
  <si>
    <t>HASTIFIN</t>
  </si>
  <si>
    <t>Mystic Electronics Ltd</t>
  </si>
  <si>
    <t>MYSTICELE</t>
  </si>
  <si>
    <t>Ambassador Intra Holdings Ltd</t>
  </si>
  <si>
    <t>AIHL</t>
  </si>
  <si>
    <t>Kore Foods Ltd</t>
  </si>
  <si>
    <t>J J Finance Corporation Ltd</t>
  </si>
  <si>
    <t>JJFINCOR</t>
  </si>
  <si>
    <t>F G P Ltd</t>
  </si>
  <si>
    <t>FGP</t>
  </si>
  <si>
    <t>Shoora Designs Ltd</t>
  </si>
  <si>
    <t>SHOORA</t>
  </si>
  <si>
    <t>Vaxfab Enterprises Ltd</t>
  </si>
  <si>
    <t>VEL</t>
  </si>
  <si>
    <t>ANS Industries Ltd</t>
  </si>
  <si>
    <t>ANSINDUS</t>
  </si>
  <si>
    <t>Rajath Finance Ltd</t>
  </si>
  <si>
    <t>RAJATH</t>
  </si>
  <si>
    <t>Aravali Securities and Finance Ltd</t>
  </si>
  <si>
    <t>ARAVALIS</t>
  </si>
  <si>
    <t>Karnimata Cold Storage Ltd</t>
  </si>
  <si>
    <t>KCSL</t>
  </si>
  <si>
    <t>Tashi India Ltd</t>
  </si>
  <si>
    <t>TASHIND</t>
  </si>
  <si>
    <t>Bloom Dekor Ltd</t>
  </si>
  <si>
    <t>BLOOM</t>
  </si>
  <si>
    <t>Minolta Finance Ltd</t>
  </si>
  <si>
    <t>MINOLTAF</t>
  </si>
  <si>
    <t>Jagsonpal Finance and Leasing Ltd</t>
  </si>
  <si>
    <t>JAGSONFI</t>
  </si>
  <si>
    <t>Parker Agro Chem Exports Ltd</t>
  </si>
  <si>
    <t>PARKERAC</t>
  </si>
  <si>
    <t>Krishna Capital and Securities Ltd</t>
  </si>
  <si>
    <t>KRISHNACAP</t>
  </si>
  <si>
    <t>Gujarat Cotex Ltd</t>
  </si>
  <si>
    <t>GUJCOTEX</t>
  </si>
  <si>
    <t>Neo Infracon Ltd</t>
  </si>
  <si>
    <t>NEOINFRA</t>
  </si>
  <si>
    <t>HDFC Nifty NEXT 50 ETF</t>
  </si>
  <si>
    <t>HDFCNEXT50</t>
  </si>
  <si>
    <t>Shangar Decor Ltd</t>
  </si>
  <si>
    <t>SHANGAR</t>
  </si>
  <si>
    <t>IGC Industries Ltd</t>
  </si>
  <si>
    <t>IGCIL</t>
  </si>
  <si>
    <t>Artificial Electronics Intelligent Material Ltd</t>
  </si>
  <si>
    <t>AEIM</t>
  </si>
  <si>
    <t>AMS Polymers Ltd</t>
  </si>
  <si>
    <t>AMS</t>
  </si>
  <si>
    <t>Monind Ltd</t>
  </si>
  <si>
    <t>MONIND</t>
  </si>
  <si>
    <t>Worldwide Aluminium Limited</t>
  </si>
  <si>
    <t>WWALUM</t>
  </si>
  <si>
    <t>Promact Impex Ltd</t>
  </si>
  <si>
    <t>PROMACT</t>
  </si>
  <si>
    <t>Haria Apparels Ltd</t>
  </si>
  <si>
    <t>HARIAAPL</t>
  </si>
  <si>
    <t>V B Desai Financial Services Ltd</t>
  </si>
  <si>
    <t>VBDESAI</t>
  </si>
  <si>
    <t>Mukta Agriculture Ltd</t>
  </si>
  <si>
    <t>MUKTA</t>
  </si>
  <si>
    <t>Melstar Information Technologies Ltd</t>
  </si>
  <si>
    <t>MELSTAR</t>
  </si>
  <si>
    <t>Quantum Build-Tech Ltd</t>
  </si>
  <si>
    <t>QUANTBUILD</t>
  </si>
  <si>
    <t>UTI S&amp;P BSE Sensex Next 50 Exchange Traded Fund</t>
  </si>
  <si>
    <t>UTISXN50</t>
  </si>
  <si>
    <t>Janus Corporation Ltd</t>
  </si>
  <si>
    <t>JANUSCORP</t>
  </si>
  <si>
    <t>Ramsons Projects Ltd</t>
  </si>
  <si>
    <t>RAMSONS</t>
  </si>
  <si>
    <t>Shree Salasar Investments Ltd</t>
  </si>
  <si>
    <t>SALSAIN</t>
  </si>
  <si>
    <t>Hindustan Bio Sciences Ltd</t>
  </si>
  <si>
    <t>HINDBIO</t>
  </si>
  <si>
    <t>Kumbhat Financial Services Ltd</t>
  </si>
  <si>
    <t>KUMPFIN</t>
  </si>
  <si>
    <t>Lexoraa Industries Ltd</t>
  </si>
  <si>
    <t>SERVOTEACH</t>
  </si>
  <si>
    <t>Vinayak Polycon International Ltd</t>
  </si>
  <si>
    <t>VINAYAKPOL</t>
  </si>
  <si>
    <t>Khandelwal Extractions Ltd</t>
  </si>
  <si>
    <t>ZKHANDEN</t>
  </si>
  <si>
    <t>Shukra Jewellery Ltd</t>
  </si>
  <si>
    <t>SHUKJEW</t>
  </si>
  <si>
    <t>GSL Securities Ltd</t>
  </si>
  <si>
    <t>GSLSEC</t>
  </si>
  <si>
    <t>Hittco Tools Ltd</t>
  </si>
  <si>
    <t>HITTCO</t>
  </si>
  <si>
    <t>Amanaya Ventures Ltd</t>
  </si>
  <si>
    <t>AMANAYA</t>
  </si>
  <si>
    <t>Ramgopal Polytex Ltd</t>
  </si>
  <si>
    <t>RAMGOPOLY</t>
  </si>
  <si>
    <t>Axis Silver ETF</t>
  </si>
  <si>
    <t>AXISILVER</t>
  </si>
  <si>
    <t>Thirani Projects Ltd</t>
  </si>
  <si>
    <t>TPROJECT</t>
  </si>
  <si>
    <t>Welterman International Ltd</t>
  </si>
  <si>
    <t>WELTI</t>
  </si>
  <si>
    <t>Sabrimala Industries India Ltd</t>
  </si>
  <si>
    <t>Sri Amarnath Finance Ltd</t>
  </si>
  <si>
    <t>AMARNATH</t>
  </si>
  <si>
    <t>Milestone Furniture Ltd</t>
  </si>
  <si>
    <t>MILEFUR</t>
  </si>
  <si>
    <t>Jet infraventure Ltd</t>
  </si>
  <si>
    <t>JETINFRA</t>
  </si>
  <si>
    <t>Shri Niwas Leasing and Finance Ltd</t>
  </si>
  <si>
    <t>SHRINIWAS</t>
  </si>
  <si>
    <t>Wagend Infra Venture Ltd</t>
  </si>
  <si>
    <t>WAGEND</t>
  </si>
  <si>
    <t>Kabra Commercial Ltd</t>
  </si>
  <si>
    <t>KCL</t>
  </si>
  <si>
    <t>CMI Ltd</t>
  </si>
  <si>
    <t>CMICABLES</t>
  </si>
  <si>
    <t>Tranway Technologies Ltd</t>
  </si>
  <si>
    <t>TRANWAY</t>
  </si>
  <si>
    <t>Neelkanth Rock-Minerals Ltd</t>
  </si>
  <si>
    <t>NEELKAN</t>
  </si>
  <si>
    <t>Oswal Yarns Ltd</t>
  </si>
  <si>
    <t>OSWAYRN</t>
  </si>
  <si>
    <t>Trio Mercantile And Trading Ltd</t>
  </si>
  <si>
    <t>TRIOMERC</t>
  </si>
  <si>
    <t>Golkonda Aluminium Extrusions Ltd</t>
  </si>
  <si>
    <t>GOLKONDA</t>
  </si>
  <si>
    <t>Fone4 Communications(India) Ltd</t>
  </si>
  <si>
    <t>FONE4</t>
  </si>
  <si>
    <t>Wherrelz IT Solutions Ltd</t>
  </si>
  <si>
    <t>WITS</t>
  </si>
  <si>
    <t>Ramchandra Leasing and Finance Ltd</t>
  </si>
  <si>
    <t>RLFL</t>
  </si>
  <si>
    <t>Unishire Urban Infra Ltd</t>
  </si>
  <si>
    <t>UNISHIRE</t>
  </si>
  <si>
    <t>iStreet Network Ltd</t>
  </si>
  <si>
    <t>ISTRNETWK</t>
  </si>
  <si>
    <t>Integrated Hitech Ltd</t>
  </si>
  <si>
    <t>INTEGHIT</t>
  </si>
  <si>
    <t>Sybly Industries Ltd</t>
  </si>
  <si>
    <t>SYBLY</t>
  </si>
  <si>
    <t>Enterprise International Ltd</t>
  </si>
  <si>
    <t>ENTRINT</t>
  </si>
  <si>
    <t>Ashram Online.com Ltd</t>
  </si>
  <si>
    <t>ASHRAM</t>
  </si>
  <si>
    <t>Continental Controls Ltd</t>
  </si>
  <si>
    <t>CONTICON</t>
  </si>
  <si>
    <t>Interactive Financial Services Ltd</t>
  </si>
  <si>
    <t>IFINSER</t>
  </si>
  <si>
    <t>Silver Pearl Hospitality &amp; Luxury Spaces Ltd</t>
  </si>
  <si>
    <t>SILVERPRL</t>
  </si>
  <si>
    <t>AVI Products India Ltd</t>
  </si>
  <si>
    <t>APIL</t>
  </si>
  <si>
    <t>NCC Blue Water Products Ltd</t>
  </si>
  <si>
    <t>NCCBLUE</t>
  </si>
  <si>
    <t>SDC Techmedia Ltd</t>
  </si>
  <si>
    <t>SDC</t>
  </si>
  <si>
    <t>Jain Marmo Industries Ltd</t>
  </si>
  <si>
    <t>JAINMARMO</t>
  </si>
  <si>
    <t>Vision Corporation Ltd</t>
  </si>
  <si>
    <t>VISIONCO</t>
  </si>
  <si>
    <t>Amit International Ltd</t>
  </si>
  <si>
    <t>AMITINT</t>
  </si>
  <si>
    <t>Quasar India Ltd</t>
  </si>
  <si>
    <t>QUASAR</t>
  </si>
  <si>
    <t>Mafia Trends Ltd</t>
  </si>
  <si>
    <t>MAFIA</t>
  </si>
  <si>
    <t>Beeyu Overseas Ltd</t>
  </si>
  <si>
    <t>BEEYU</t>
  </si>
  <si>
    <t>Tamil Nadu Steel Tubes Ltd</t>
  </si>
  <si>
    <t>TNSTLTU</t>
  </si>
  <si>
    <t>Decillion Finance Ltd</t>
  </si>
  <si>
    <t>DFL</t>
  </si>
  <si>
    <t>Stanpacks (India) Ltd</t>
  </si>
  <si>
    <t>STANPACK</t>
  </si>
  <si>
    <t>Umiya Tubes Ltd</t>
  </si>
  <si>
    <t>UMIYA</t>
  </si>
  <si>
    <t>Sheshadri Industries Ltd</t>
  </si>
  <si>
    <t>SHESHAINDS</t>
  </si>
  <si>
    <t>Bijoy Hans Ltd</t>
  </si>
  <si>
    <t>BIJHANS</t>
  </si>
  <si>
    <t>Foundry Fuel Products Ltd</t>
  </si>
  <si>
    <t>FFPL</t>
  </si>
  <si>
    <t>Triliance Polymers Ltd</t>
  </si>
  <si>
    <t>TRILIANCE</t>
  </si>
  <si>
    <t>Kanungo Financiers Ltd</t>
  </si>
  <si>
    <t>KANUNGO</t>
  </si>
  <si>
    <t>Incon Engineers Ltd</t>
  </si>
  <si>
    <t>INCON</t>
  </si>
  <si>
    <t>Shree Precoated Steels Ltd</t>
  </si>
  <si>
    <t>SPSL</t>
  </si>
  <si>
    <t>CHD Chemicals Ltd</t>
  </si>
  <si>
    <t>CHDCHEM</t>
  </si>
  <si>
    <t>Jayatma Industries Ltd</t>
  </si>
  <si>
    <t>JAYIND</t>
  </si>
  <si>
    <t>Brawn Biotech Ltd</t>
  </si>
  <si>
    <t>BRAWN</t>
  </si>
  <si>
    <t>HDFC Nifty200 Momentum 30 ETF</t>
  </si>
  <si>
    <t>HDFCMOMENT</t>
  </si>
  <si>
    <t>Satiate Agri Ltd</t>
  </si>
  <si>
    <t>SATAGRI</t>
  </si>
  <si>
    <t>Sharanam Infraproject and Trading Ltd</t>
  </si>
  <si>
    <t>SIPTL</t>
  </si>
  <si>
    <t>Haria Exports Ltd</t>
  </si>
  <si>
    <t>HARIAEXPO</t>
  </si>
  <si>
    <t>Oswal Overseas Ltd</t>
  </si>
  <si>
    <t>OSWALOR</t>
  </si>
  <si>
    <t>Lakshmi Precision Screws Ltd</t>
  </si>
  <si>
    <t>LAKPRE</t>
  </si>
  <si>
    <t>Raconteur Global Resources Ltd</t>
  </si>
  <si>
    <t>RACONTEUR</t>
  </si>
  <si>
    <t>Chambal Breweries and Distilleries Ltd</t>
  </si>
  <si>
    <t>CHMBBRW</t>
  </si>
  <si>
    <t>Fabino Enterprises Ltd</t>
  </si>
  <si>
    <t>FABINO</t>
  </si>
  <si>
    <t>Citi Port Financial Services Ltd</t>
  </si>
  <si>
    <t>CITIPOR</t>
  </si>
  <si>
    <t>Rahul Merchandising Ltd</t>
  </si>
  <si>
    <t>RAHME</t>
  </si>
  <si>
    <t>Taparia Tools Ltd</t>
  </si>
  <si>
    <t>TAPARIA</t>
  </si>
  <si>
    <t>VXL Instruments Ltd</t>
  </si>
  <si>
    <t>VXLINSTR</t>
  </si>
  <si>
    <t>Narmada Macplast Drip Irrigation Systems Ltd</t>
  </si>
  <si>
    <t>NARMP</t>
  </si>
  <si>
    <t>Shamrock Industrial Company Ltd</t>
  </si>
  <si>
    <t>SHAMROIN</t>
  </si>
  <si>
    <t>Prashant India Ltd</t>
  </si>
  <si>
    <t>PRSNTIN</t>
  </si>
  <si>
    <t>Mathew Easow Research Securities Ltd</t>
  </si>
  <si>
    <t>MATHEWE</t>
  </si>
  <si>
    <t>Sophia Traexpo Ltd</t>
  </si>
  <si>
    <t>STRAEXPO</t>
  </si>
  <si>
    <t>S G N Telecoms Ltd</t>
  </si>
  <si>
    <t>SGNTE</t>
  </si>
  <si>
    <t>Jetmall Spices and Masala Ltd</t>
  </si>
  <si>
    <t>JETMALL</t>
  </si>
  <si>
    <t>Ganesh Holdings Ltd</t>
  </si>
  <si>
    <t>GANHOLD</t>
  </si>
  <si>
    <t>ICICI Prudential Nifty Infrastructure ETF</t>
  </si>
  <si>
    <t>INFRAIETF</t>
  </si>
  <si>
    <t>Omnipotent Industries Ltd</t>
  </si>
  <si>
    <t>OMNIPOTENT</t>
  </si>
  <si>
    <t>Vintage Securities Ltd</t>
  </si>
  <si>
    <t>VINTAGES</t>
  </si>
  <si>
    <t>Shri Ram Switchgears Ltd</t>
  </si>
  <si>
    <t>SRIRAM</t>
  </si>
  <si>
    <t>New Light Apparels Ltd</t>
  </si>
  <si>
    <t>NEWLIGHT</t>
  </si>
  <si>
    <t>Progrex Ventures Ltd</t>
  </si>
  <si>
    <t>PROGREXV</t>
  </si>
  <si>
    <t>Aryan Share &amp; Stock Brokers Ltd</t>
  </si>
  <si>
    <t>ARYAN</t>
  </si>
  <si>
    <t>Omni AX's Software Ltd</t>
  </si>
  <si>
    <t>OMNIAX</t>
  </si>
  <si>
    <t>Motilal Oswal S&amp;P BSE Enhanced Value ETF</t>
  </si>
  <si>
    <t>MOVALUE</t>
  </si>
  <si>
    <t>United Leasing &amp; Industries Ltd</t>
  </si>
  <si>
    <t>UNTTEMI</t>
  </si>
  <si>
    <t>ADITYA BSL Nifty 200 Momentum 30 ETF</t>
  </si>
  <si>
    <t>MOMENTUM</t>
  </si>
  <si>
    <t>Looks Health Services Ltd</t>
  </si>
  <si>
    <t>LOOKS</t>
  </si>
  <si>
    <t>TeleCanor Global Ltd</t>
  </si>
  <si>
    <t>TELECANOR</t>
  </si>
  <si>
    <t>Suryo Foods and Industries Ltd</t>
  </si>
  <si>
    <t>SURFI</t>
  </si>
  <si>
    <t>Svam Software Ltd</t>
  </si>
  <si>
    <t>SVAMSOF</t>
  </si>
  <si>
    <t>Gratex Industries Ltd</t>
  </si>
  <si>
    <t>GRATEXI</t>
  </si>
  <si>
    <t>Raghunath International Ltd</t>
  </si>
  <si>
    <t>RAGHUNAT</t>
  </si>
  <si>
    <t>Jayabharat Credit Ltd</t>
  </si>
  <si>
    <t>JAYBHCR</t>
  </si>
  <si>
    <t>Jainco Projects (India) Ltd</t>
  </si>
  <si>
    <t>JAINCO</t>
  </si>
  <si>
    <t>Clio Infotech Ltd</t>
  </si>
  <si>
    <t>CLIOINFO</t>
  </si>
  <si>
    <t>Nutech Global Ltd</t>
  </si>
  <si>
    <t>NUTECGLOB</t>
  </si>
  <si>
    <t>Ganon Products Ltd</t>
  </si>
  <si>
    <t>GANONPRO</t>
  </si>
  <si>
    <t>International Data Management Ltd</t>
  </si>
  <si>
    <t>IDM</t>
  </si>
  <si>
    <t>Vas Infrastructure Ltd (cn)</t>
  </si>
  <si>
    <t>VASINFRA</t>
  </si>
  <si>
    <t>Vardhman Concrete Ltd</t>
  </si>
  <si>
    <t>VARDHMAN</t>
  </si>
  <si>
    <t>Ramasigns Industries Ltd</t>
  </si>
  <si>
    <t>RAMASIGNS</t>
  </si>
  <si>
    <t>Modella Woollens Ltd</t>
  </si>
  <si>
    <t>MODWOOL</t>
  </si>
  <si>
    <t>Aditya Ispat Ltd</t>
  </si>
  <si>
    <t>ADITYA</t>
  </si>
  <si>
    <t>Athena Constructions Ltd</t>
  </si>
  <si>
    <t>ATHCON</t>
  </si>
  <si>
    <t>Space Incubatrics Technologies Ltd</t>
  </si>
  <si>
    <t>SPACEINCUBA</t>
  </si>
  <si>
    <t>Olympic Cards Ltd</t>
  </si>
  <si>
    <t>OLPCL</t>
  </si>
  <si>
    <t>Explicit Finance Ltd</t>
  </si>
  <si>
    <t>EXPLICITFIN</t>
  </si>
  <si>
    <t>Aadi Industries Ltd</t>
  </si>
  <si>
    <t>AADIIND</t>
  </si>
  <si>
    <t>Konndor Industries Ltd</t>
  </si>
  <si>
    <t>KONNDOR</t>
  </si>
  <si>
    <t>Mega Nirman &amp; Industries Ltd</t>
  </si>
  <si>
    <t>MNIL</t>
  </si>
  <si>
    <t>Mahalaxmi Seamless Ltd</t>
  </si>
  <si>
    <t>MAHALXSE</t>
  </si>
  <si>
    <t>Sikozy Realtors Ltd</t>
  </si>
  <si>
    <t>SIKOZY</t>
  </si>
  <si>
    <t>Voltaire Leasing and Finance Ltd</t>
  </si>
  <si>
    <t>VOLLF</t>
  </si>
  <si>
    <t>Patidar Buildcon Ltd</t>
  </si>
  <si>
    <t>PATIDAR</t>
  </si>
  <si>
    <t>Quintegra Solutions Ltd</t>
  </si>
  <si>
    <t>QUINTEGRA</t>
  </si>
  <si>
    <t>Motilal Oswal S&amp;P BSE Quality ETF</t>
  </si>
  <si>
    <t>MOQUALITY</t>
  </si>
  <si>
    <t>Motilal Oswal S&amp;P BSE Healthcare ETF</t>
  </si>
  <si>
    <t>MOHEALTH</t>
  </si>
  <si>
    <t>Chandrima Mercantiles Ltd</t>
  </si>
  <si>
    <t>CHANDRIMA</t>
  </si>
  <si>
    <t>Sungold Capital Ltd</t>
  </si>
  <si>
    <t>SUNGOLD</t>
  </si>
  <si>
    <t>Quantum Digital Vision (India) Ltd</t>
  </si>
  <si>
    <t>QUANTDIA</t>
  </si>
  <si>
    <t>Typhoon Financial Services Ltd</t>
  </si>
  <si>
    <t>TFSL</t>
  </si>
  <si>
    <t>Coral Newsprints Ltd</t>
  </si>
  <si>
    <t>CORNE</t>
  </si>
  <si>
    <t>Shyama Infosys Ltd</t>
  </si>
  <si>
    <t>SHYAMAINFO</t>
  </si>
  <si>
    <t>HDFC Nifty100 Low Volatility 30 ETF</t>
  </si>
  <si>
    <t>HDFCLOWVOL</t>
  </si>
  <si>
    <t>Unitech International Ltd</t>
  </si>
  <si>
    <t>UNITINT</t>
  </si>
  <si>
    <t>Pacheli Industrial Finance Ltd</t>
  </si>
  <si>
    <t>PIFL</t>
  </si>
  <si>
    <t>Mercury Trade Links Ltd</t>
  </si>
  <si>
    <t>MERCTRD</t>
  </si>
  <si>
    <t>Pradip Overseas Ltd</t>
  </si>
  <si>
    <t>PRADIP</t>
  </si>
  <si>
    <t>Williamson Financial Services Ltd</t>
  </si>
  <si>
    <t>WILLIMFI</t>
  </si>
  <si>
    <t>Penta Gold Ltd</t>
  </si>
  <si>
    <t>PENTAGOLD</t>
  </si>
  <si>
    <t>Nihar Info Global Ltd</t>
  </si>
  <si>
    <t>NIHARINF</t>
  </si>
  <si>
    <t>Integrated Proteins Ltd</t>
  </si>
  <si>
    <t>INTEGFD</t>
  </si>
  <si>
    <t>Sree Jayalakshmi Autospin Ltd</t>
  </si>
  <si>
    <t>SREEJAYA</t>
  </si>
  <si>
    <t>Kuber Udyog Ltd</t>
  </si>
  <si>
    <t>KUBERJI</t>
  </si>
  <si>
    <t>Vallabh Steels Ltd</t>
  </si>
  <si>
    <t>VALLABHSQ</t>
  </si>
  <si>
    <t>Ishaan Infrastructures and Shelters Ltd</t>
  </si>
  <si>
    <t>IISL</t>
  </si>
  <si>
    <t>Corporate Merchant Bankers Ltd</t>
  </si>
  <si>
    <t>CMBL</t>
  </si>
  <si>
    <t>52 Weeks Entertainment Ltd</t>
  </si>
  <si>
    <t>SHAQUAK</t>
  </si>
  <si>
    <t>Classic Leasing &amp; Finance Ltd</t>
  </si>
  <si>
    <t>CLFL</t>
  </si>
  <si>
    <t>Relic Technologies Ltd</t>
  </si>
  <si>
    <t>RELICTEC</t>
  </si>
  <si>
    <t>P M Telelinnks Ltd</t>
  </si>
  <si>
    <t>PMTELELIN</t>
  </si>
  <si>
    <t>Afloat Enterprises Ltd</t>
  </si>
  <si>
    <t>ADISHAKTI</t>
  </si>
  <si>
    <t>Galada Finance Ltd</t>
  </si>
  <si>
    <t>GALADAFIN</t>
  </si>
  <si>
    <t>Navoday Enterprises Ltd</t>
  </si>
  <si>
    <t>NAVODAYENT</t>
  </si>
  <si>
    <t>Kotak Nifty MNC ETF</t>
  </si>
  <si>
    <t>MNC</t>
  </si>
  <si>
    <t>Saffron Industries Ltd</t>
  </si>
  <si>
    <t>SAFFRON</t>
  </si>
  <si>
    <t>Garodia Chemicals Ltd</t>
  </si>
  <si>
    <t>GARODCH</t>
  </si>
  <si>
    <t>Kotak Nifty India Consumption ETF</t>
  </si>
  <si>
    <t>CONS</t>
  </si>
  <si>
    <t>Pro Clb Global Ltd</t>
  </si>
  <si>
    <t>PROCLB</t>
  </si>
  <si>
    <t>Shantai Industries Ltd</t>
  </si>
  <si>
    <t>SHANTAI</t>
  </si>
  <si>
    <t>SW Investments Ltd</t>
  </si>
  <si>
    <t>SW1</t>
  </si>
  <si>
    <t>Ontic Finserve Ltd</t>
  </si>
  <si>
    <t>ONTIC</t>
  </si>
  <si>
    <t>ADITYA BSL Nifty 200 Quality 30 ETF</t>
  </si>
  <si>
    <t>NIFTYQLITY</t>
  </si>
  <si>
    <t>Bharatiya Global Infomedia Ltd</t>
  </si>
  <si>
    <t>BGLOBAL</t>
  </si>
  <si>
    <t>Simplex Papers Ltd</t>
  </si>
  <si>
    <t>SIMPLXPAP</t>
  </si>
  <si>
    <t>Epsom Properties Ltd</t>
  </si>
  <si>
    <t>EPSOMPRO</t>
  </si>
  <si>
    <t>Pankaj Polymers Ltd</t>
  </si>
  <si>
    <t>PANKAJPO</t>
  </si>
  <si>
    <t>Brijlaxmi Leasing &amp; Finance Ltd</t>
  </si>
  <si>
    <t>BRIJLEAS</t>
  </si>
  <si>
    <t>Ken Financial Services Ltd</t>
  </si>
  <si>
    <t>KENFIN</t>
  </si>
  <si>
    <t>Jalan Transolutions (India) Ltd</t>
  </si>
  <si>
    <t>JALAN</t>
  </si>
  <si>
    <t>Mahasagar Travels Ltd</t>
  </si>
  <si>
    <t>MHSGRMS</t>
  </si>
  <si>
    <t>Asia Capital Ltd</t>
  </si>
  <si>
    <t>ASIACAP</t>
  </si>
  <si>
    <t>Sashwat Technocrats Ltd</t>
  </si>
  <si>
    <t>SASHWAT</t>
  </si>
  <si>
    <t>Aananda Lakshmi Spinning Mills Ltd</t>
  </si>
  <si>
    <t>AANANDALAK</t>
  </si>
  <si>
    <t>JMG Corporation Ltd</t>
  </si>
  <si>
    <t>JMGCORP</t>
  </si>
  <si>
    <t>Mideast Portfolio Management Ltd</t>
  </si>
  <si>
    <t>MIDEASTP</t>
  </si>
  <si>
    <t>Mayur Floorings Ltd</t>
  </si>
  <si>
    <t>MAYURFL</t>
  </si>
  <si>
    <t>Sujana Universal Industries Ltd</t>
  </si>
  <si>
    <t>SUJANAUNI</t>
  </si>
  <si>
    <t>Jayatma Enterprises Ltd</t>
  </si>
  <si>
    <t>JAYATMA</t>
  </si>
  <si>
    <t>Pushpanjali Realms and Infratech Ltd</t>
  </si>
  <si>
    <t>PUSHPREALM</t>
  </si>
  <si>
    <t>Superior Finlease Ltd</t>
  </si>
  <si>
    <t>SUPERIOR</t>
  </si>
  <si>
    <t>Scintilla Commercial &amp; Credit Ltd</t>
  </si>
  <si>
    <t>SCC</t>
  </si>
  <si>
    <t>Svarnim Trade Udyog Ltd</t>
  </si>
  <si>
    <t>SNIM</t>
  </si>
  <si>
    <t>Datiware Maritime Infra Ltd</t>
  </si>
  <si>
    <t>DATIWARE</t>
  </si>
  <si>
    <t>Padmalaya Telefilms Ltd</t>
  </si>
  <si>
    <t>PADMALAYAT</t>
  </si>
  <si>
    <t>GCM Commodity &amp; Derivatives Ltd</t>
  </si>
  <si>
    <t>GCMCOMM</t>
  </si>
  <si>
    <t>Lead Financial Services Ltd</t>
  </si>
  <si>
    <t>LEADFIN</t>
  </si>
  <si>
    <t>Ortel Communications Ltd</t>
  </si>
  <si>
    <t>ORTEL</t>
  </si>
  <si>
    <t>IMP Powers Ltd</t>
  </si>
  <si>
    <t>INDLMETER</t>
  </si>
  <si>
    <t>Sunraj Diamond Exports Ltd</t>
  </si>
  <si>
    <t>SUNRAJDI</t>
  </si>
  <si>
    <t>AVI Polymers Ltd</t>
  </si>
  <si>
    <t>AVI</t>
  </si>
  <si>
    <t>Siddheswari Garments Ltd</t>
  </si>
  <si>
    <t>SIDDHEGA</t>
  </si>
  <si>
    <t>Ambitious Plastomac Company Ltd</t>
  </si>
  <si>
    <t>AMBIT</t>
  </si>
  <si>
    <t>Universal Arts Ltd</t>
  </si>
  <si>
    <t>UNIVARTS</t>
  </si>
  <si>
    <t>Multipurpose Trading and Agencies Ltd</t>
  </si>
  <si>
    <t>ZMULTIPU</t>
  </si>
  <si>
    <t>Cindrella Financial Services Ltd</t>
  </si>
  <si>
    <t>CINDRELL</t>
  </si>
  <si>
    <t>Amerise Biosciences Ltd</t>
  </si>
  <si>
    <t>AMERISE</t>
  </si>
  <si>
    <t>Checkpoint Trends Ltd</t>
  </si>
  <si>
    <t>CHECKPOINT</t>
  </si>
  <si>
    <t>Manipal Finance Corp Ltd</t>
  </si>
  <si>
    <t>MNPLFIN</t>
  </si>
  <si>
    <t>Khyati Multimedia Entertainment Ltd</t>
  </si>
  <si>
    <t>KHYATI</t>
  </si>
  <si>
    <t>Gyan Developers and Builders Ltd</t>
  </si>
  <si>
    <t>GYANDEV</t>
  </si>
  <si>
    <t>Atharv Enterprises Ltd</t>
  </si>
  <si>
    <t>ATHARVENT</t>
  </si>
  <si>
    <t>Desh Rakshak Aushdhalaya Ltd</t>
  </si>
  <si>
    <t>DESHRAK</t>
  </si>
  <si>
    <t>Jyothi Infraventures Ltd</t>
  </si>
  <si>
    <t>JYOTHI</t>
  </si>
  <si>
    <t>Innocorp Ltd</t>
  </si>
  <si>
    <t>INNOCORP</t>
  </si>
  <si>
    <t>S K S Textiles Ltd</t>
  </si>
  <si>
    <t>SKSTEXTILE</t>
  </si>
  <si>
    <t>Hanman Fit Ltd</t>
  </si>
  <si>
    <t>HANMAN</t>
  </si>
  <si>
    <t>Mahaveer Infoway Ltd</t>
  </si>
  <si>
    <t>MINFY</t>
  </si>
  <si>
    <t>Ekam Leasing and Finance Co Ltd</t>
  </si>
  <si>
    <t>EKAMLEA</t>
  </si>
  <si>
    <t>Aarcon Facilities Ltd</t>
  </si>
  <si>
    <t>RBGUPTA</t>
  </si>
  <si>
    <t>Futuristic Securities Ltd</t>
  </si>
  <si>
    <t>FUTURSEC</t>
  </si>
  <si>
    <t>Ashoka Refineries Ltd</t>
  </si>
  <si>
    <t>ASHOKRE</t>
  </si>
  <si>
    <t>T Spiritual World Ltd</t>
  </si>
  <si>
    <t>TSPIRITUAL</t>
  </si>
  <si>
    <t>Encode Packaging India Ltd</t>
  </si>
  <si>
    <t>ENCODE</t>
  </si>
  <si>
    <t>Rajkot Investment Trust Ltd</t>
  </si>
  <si>
    <t>RAJKOTINV</t>
  </si>
  <si>
    <t>Gravity (India) Ltd</t>
  </si>
  <si>
    <t>GRAVITY</t>
  </si>
  <si>
    <t>Crimson Metal Engineering Company Ltd</t>
  </si>
  <si>
    <t>CRIMSON</t>
  </si>
  <si>
    <t>Purple Entertainment Ltd</t>
  </si>
  <si>
    <t>PURPLE</t>
  </si>
  <si>
    <t>Capricorn Systems Global Solutions Ltd</t>
  </si>
  <si>
    <t>CAPRICORN</t>
  </si>
  <si>
    <t>Kaarya Facilities &amp; Services Ltd</t>
  </si>
  <si>
    <t>KAARYAFSL</t>
  </si>
  <si>
    <t>Elango Industries Ltd</t>
  </si>
  <si>
    <t>ELANGO</t>
  </si>
  <si>
    <t>Richa Industries Ltd</t>
  </si>
  <si>
    <t>RICHAIND</t>
  </si>
  <si>
    <t>Shelter Infra Projects Ltd</t>
  </si>
  <si>
    <t>SIPL</t>
  </si>
  <si>
    <t>Gangotri Textiles Ltd</t>
  </si>
  <si>
    <t>GANGOTRI</t>
  </si>
  <si>
    <t>Diksha Greens Ltd</t>
  </si>
  <si>
    <t>DGL</t>
  </si>
  <si>
    <t>Pioneer Agro Extracts Ltd</t>
  </si>
  <si>
    <t>PIONAGR</t>
  </si>
  <si>
    <t>Dharani Finance Ltd</t>
  </si>
  <si>
    <t>DHARFIN</t>
  </si>
  <si>
    <t>Adjia Technologies Ltd</t>
  </si>
  <si>
    <t>ADJIA</t>
  </si>
  <si>
    <t>Fraser and Co Ltd</t>
  </si>
  <si>
    <t>FRASER</t>
  </si>
  <si>
    <t>Pagaria Energy Ltd</t>
  </si>
  <si>
    <t>WOMENNET</t>
  </si>
  <si>
    <t>Priya Ltd</t>
  </si>
  <si>
    <t>PRIYALT</t>
  </si>
  <si>
    <t>CKP Leisure Ltd</t>
  </si>
  <si>
    <t>CKPLEISURE</t>
  </si>
  <si>
    <t>Nippon India ETF Nifty 50 Shariah BeES</t>
  </si>
  <si>
    <t>SHARIABEES</t>
  </si>
  <si>
    <t>High Street Filatex Ltd</t>
  </si>
  <si>
    <t>HIGHSTREE</t>
  </si>
  <si>
    <t>Regency Trust Ltd</t>
  </si>
  <si>
    <t>REGTRUS</t>
  </si>
  <si>
    <t>Oscar Global Ltd</t>
  </si>
  <si>
    <t>OSCARGLO</t>
  </si>
  <si>
    <t>Gopal Iron and Steels Company (Gujarat) Ltd</t>
  </si>
  <si>
    <t>GOPAIST</t>
  </si>
  <si>
    <t>Hemo Organic Ltd</t>
  </si>
  <si>
    <t>HEMORGANIC</t>
  </si>
  <si>
    <t>Shiva Suitings Ltd</t>
  </si>
  <si>
    <t>SHVSUIT</t>
  </si>
  <si>
    <t>Jauss Polymers Ltd</t>
  </si>
  <si>
    <t>JAUSPOL</t>
  </si>
  <si>
    <t>Heera Ispat Ltd</t>
  </si>
  <si>
    <t>HEERAISP</t>
  </si>
  <si>
    <t>Abhishek Infraventures Ltd</t>
  </si>
  <si>
    <t>ABHIINFRA</t>
  </si>
  <si>
    <t>Padmanabh Industries Ltd</t>
  </si>
  <si>
    <t>PADMAIND</t>
  </si>
  <si>
    <t>SS Infrastructure Development Consultants Ltd</t>
  </si>
  <si>
    <t>SSINFRA</t>
  </si>
  <si>
    <t>Autoriders International Ltd</t>
  </si>
  <si>
    <t>AUTOINT</t>
  </si>
  <si>
    <t>CMM Infraprojects Ltd</t>
  </si>
  <si>
    <t>CMMIPL</t>
  </si>
  <si>
    <t>Manor Estates and Industries Ltd</t>
  </si>
  <si>
    <t>KARANWO</t>
  </si>
  <si>
    <t>EMA India Ltd</t>
  </si>
  <si>
    <t>EMAINDIA</t>
  </si>
  <si>
    <t>Kiran Syntex Ltd</t>
  </si>
  <si>
    <t>KIRANSY-B</t>
  </si>
  <si>
    <t>Jumbo Bag Ltd</t>
  </si>
  <si>
    <t>JUMBO</t>
  </si>
  <si>
    <t>Vasa Retail and Overseas Ltd</t>
  </si>
  <si>
    <t>VASA</t>
  </si>
  <si>
    <t>R R Securities Ltd</t>
  </si>
  <si>
    <t>RRSECUR</t>
  </si>
  <si>
    <t>Krishna Filament Industries Ltd</t>
  </si>
  <si>
    <t>KRIFILIND</t>
  </si>
  <si>
    <t>Systematix Securities Ltd</t>
  </si>
  <si>
    <t>SYTIXSE</t>
  </si>
  <si>
    <t>Spectra Industries Ltd</t>
  </si>
  <si>
    <t>SPECTRA</t>
  </si>
  <si>
    <t>MFS Intercorp Ltd</t>
  </si>
  <si>
    <t>MFSINTRCRP</t>
  </si>
  <si>
    <t>Edelweiss Nifty 50 ETF</t>
  </si>
  <si>
    <t>NIFTYEES</t>
  </si>
  <si>
    <t>Hi-Klass Trading and Investment Ltd</t>
  </si>
  <si>
    <t>HIKLASS</t>
  </si>
  <si>
    <t>Adarsh Mercantile Ltd</t>
  </si>
  <si>
    <t>ADARSH</t>
  </si>
  <si>
    <t>Invesco India Nifty 50 ETF</t>
  </si>
  <si>
    <t>IVZINNIFTY</t>
  </si>
  <si>
    <t>City Online Services Ltd</t>
  </si>
  <si>
    <t>CITYONLINE</t>
  </si>
  <si>
    <t>Radhagobind Commercial Ltd</t>
  </si>
  <si>
    <t>RCL</t>
  </si>
  <si>
    <t>Arcee Industries Ltd</t>
  </si>
  <si>
    <t>ARCEEIN</t>
  </si>
  <si>
    <t>Kuberan Global Edu Solutions Ltd</t>
  </si>
  <si>
    <t>KGES</t>
  </si>
  <si>
    <t>SSPN Finance Ltd</t>
  </si>
  <si>
    <t>SSPNFIN</t>
  </si>
  <si>
    <t>Tridev Infraestates Ltd</t>
  </si>
  <si>
    <t>ASHUTPM</t>
  </si>
  <si>
    <t>Natura Hue Chem Ltd</t>
  </si>
  <si>
    <t>NATHUEC</t>
  </si>
  <si>
    <t>Eureka Industries Ltd</t>
  </si>
  <si>
    <t>EUREKAI</t>
  </si>
  <si>
    <t>Ahimsa Industries Ltd</t>
  </si>
  <si>
    <t>AHIMSA</t>
  </si>
  <si>
    <t>Nippon India ETF Nifty Dividend Opportunities 50</t>
  </si>
  <si>
    <t>DIVOPPBEES</t>
  </si>
  <si>
    <t>Shri Kalyan Holdings Ltd</t>
  </si>
  <si>
    <t>SHKALYN</t>
  </si>
  <si>
    <t>Saptak Chem and Business Ltd</t>
  </si>
  <si>
    <t>SCBL</t>
  </si>
  <si>
    <t>IEC Education Ltd</t>
  </si>
  <si>
    <t>IECEDU</t>
  </si>
  <si>
    <t>SBL Infratech Ltd</t>
  </si>
  <si>
    <t>SBLI</t>
  </si>
  <si>
    <t>Capfin India Ltd</t>
  </si>
  <si>
    <t>CAPFIN</t>
  </si>
  <si>
    <t>Kovalam Investment and Trading Co Ltd</t>
  </si>
  <si>
    <t>ZKOVALIN</t>
  </si>
  <si>
    <t>Source Industries (India) Ltd</t>
  </si>
  <si>
    <t>SOURCEIND</t>
  </si>
  <si>
    <t>Decorous Investment and Trading Co Ltd</t>
  </si>
  <si>
    <t>DITCO</t>
  </si>
  <si>
    <t>S R Industries Ltd</t>
  </si>
  <si>
    <t>SRIND</t>
  </si>
  <si>
    <t>Thakkers Group Limited</t>
  </si>
  <si>
    <t>THAKKERS</t>
  </si>
  <si>
    <t>Gleam Fabmat Ltd</t>
  </si>
  <si>
    <t>GLEAM</t>
  </si>
  <si>
    <t>AAR Shyam India Investment Company Ltd</t>
  </si>
  <si>
    <t>AARSHYAM</t>
  </si>
  <si>
    <t>People's Investment Ltd</t>
  </si>
  <si>
    <t>PEOPLIN</t>
  </si>
  <si>
    <t>Kanel Industries Ltd</t>
  </si>
  <si>
    <t>KANELIND</t>
  </si>
  <si>
    <t>IDFC Nifty 50 ETF</t>
  </si>
  <si>
    <t>IDFNIFTYET</t>
  </si>
  <si>
    <t>Rajvir Industries Ltd</t>
  </si>
  <si>
    <t>RAJVIR</t>
  </si>
  <si>
    <t>Tiaan Consumer Ltd</t>
  </si>
  <si>
    <t>TIAANC</t>
  </si>
  <si>
    <t>SPV Global Trading Ltd</t>
  </si>
  <si>
    <t>SPVGLOBAL</t>
  </si>
  <si>
    <t>SVA India Ltd</t>
  </si>
  <si>
    <t>SVAINDIA</t>
  </si>
  <si>
    <t>JLA Infraville Shoppers Ltd</t>
  </si>
  <si>
    <t>JSHL</t>
  </si>
  <si>
    <t>Nikki Global Finance Ltd</t>
  </si>
  <si>
    <t>NIKKIGL</t>
  </si>
  <si>
    <t>Tricom Fruit Products Ltd</t>
  </si>
  <si>
    <t>TRICOMFRU</t>
  </si>
  <si>
    <t>Euro Asia Exports Ltd</t>
  </si>
  <si>
    <t>EUROASIA</t>
  </si>
  <si>
    <t>G D L Leasing and Finance Ltd</t>
  </si>
  <si>
    <t>GDLLEAS</t>
  </si>
  <si>
    <t>Gaekwar Mills Ltd</t>
  </si>
  <si>
    <t>ZGAEKWAR</t>
  </si>
  <si>
    <t>Bansisons Tea Industries Ltd</t>
  </si>
  <si>
    <t>BANSTEA</t>
  </si>
  <si>
    <t>Shivansh Finserve Ltd</t>
  </si>
  <si>
    <t>SHIVA</t>
  </si>
  <si>
    <t>Jaihind Projects Ltd</t>
  </si>
  <si>
    <t>JAIHINDPRO</t>
  </si>
  <si>
    <t>Anand Projects Ltd</t>
  </si>
  <si>
    <t>ANANDPROJ</t>
  </si>
  <si>
    <t>Hindusthan Udyog Ltd</t>
  </si>
  <si>
    <t>ZHINUDYP</t>
  </si>
  <si>
    <t>M Lakhamsi Industries Ltd</t>
  </si>
  <si>
    <t>MLINDLTD</t>
  </si>
  <si>
    <t>Goldcoin Health Foods Ltd</t>
  </si>
  <si>
    <t>GOLDCOINHF</t>
  </si>
  <si>
    <t>Motilal Oswal Nifty 200 Momentum 30 ETF</t>
  </si>
  <si>
    <t>MOMOMENTUM</t>
  </si>
  <si>
    <t>Brilliant Portfolios Ltd</t>
  </si>
  <si>
    <t>BRIPORT</t>
  </si>
  <si>
    <t>Transglobe Foods Ltd</t>
  </si>
  <si>
    <t>TRANSFD</t>
  </si>
  <si>
    <t>Pasupati Fincap Ltd</t>
  </si>
  <si>
    <t>PASUFIN</t>
  </si>
  <si>
    <t>ID Info Business Services Ltd</t>
  </si>
  <si>
    <t>IDINFO</t>
  </si>
  <si>
    <t>Mudra Financial Services Ltd</t>
  </si>
  <si>
    <t>MUDRA</t>
  </si>
  <si>
    <t>Sagar Systech Ltd</t>
  </si>
  <si>
    <t>SAGARSYST</t>
  </si>
  <si>
    <t>Powerful Technologies Ltd</t>
  </si>
  <si>
    <t>POWERFUL</t>
  </si>
  <si>
    <t>TMT (India) Ltd</t>
  </si>
  <si>
    <t>TMTIND-B1</t>
  </si>
  <si>
    <t>Edelweiss ETF-Nifty Bank</t>
  </si>
  <si>
    <t>EBANK</t>
  </si>
  <si>
    <t>Stellant Securities (India) Ltd</t>
  </si>
  <si>
    <t>STELLANT</t>
  </si>
  <si>
    <t>CES Ltd</t>
  </si>
  <si>
    <t>CESL</t>
  </si>
  <si>
    <t>Surbhi Industries Ltd</t>
  </si>
  <si>
    <t>SURBHIN</t>
  </si>
  <si>
    <t>Sheraton Properties and Finance Ltd</t>
  </si>
  <si>
    <t>ZSHERAPR</t>
  </si>
  <si>
    <t>Valley Magnesite Company Ltd</t>
  </si>
  <si>
    <t>VALLEY</t>
  </si>
  <si>
    <t>Sindu Valley Technologies Ltd</t>
  </si>
  <si>
    <t>SINDUVA</t>
  </si>
  <si>
    <t>IDream Film Infrastructure Company Ltd</t>
  </si>
  <si>
    <t>SOFTBPO</t>
  </si>
  <si>
    <t>Elitecon International Ltd</t>
  </si>
  <si>
    <t>ELITECON</t>
  </si>
  <si>
    <t>Indoworth Holdings Ltd</t>
  </si>
  <si>
    <t>UNIWSEC</t>
  </si>
  <si>
    <t>Hind Commerce Ltd</t>
  </si>
  <si>
    <t>HCLTD</t>
  </si>
  <si>
    <t>Rajvi Logitrade Ltd</t>
  </si>
  <si>
    <t>RAJVI</t>
  </si>
  <si>
    <t>Bansal Multiflex Ltd</t>
  </si>
  <si>
    <t>BANSAL</t>
  </si>
  <si>
    <t>Shaw Construction Pvt Ltd</t>
  </si>
  <si>
    <t>SHAHCON</t>
  </si>
  <si>
    <t>Speedage Commercials Ltd</t>
  </si>
  <si>
    <t>ZSPEEDCO</t>
  </si>
  <si>
    <t>Gold Rock Investments Ltd</t>
  </si>
  <si>
    <t>ZGOLDINV</t>
  </si>
  <si>
    <t>Kedia Construction Co Ltd</t>
  </si>
  <si>
    <t>KEDIACN</t>
  </si>
  <si>
    <t>India Radiators Ltd</t>
  </si>
  <si>
    <t>INRADIA</t>
  </si>
  <si>
    <t>KSHITIJ Investments Ltd</t>
  </si>
  <si>
    <t>KSHITIJ</t>
  </si>
  <si>
    <t>ICICI Prudential Nifty 200 Momentum 30 ETF</t>
  </si>
  <si>
    <t>MOM30IETF</t>
  </si>
  <si>
    <t>Yash Trading and Finance Ltd</t>
  </si>
  <si>
    <t>YASTF</t>
  </si>
  <si>
    <t>Ridhi Synthetics Ltd</t>
  </si>
  <si>
    <t>RIDHISYN</t>
  </si>
  <si>
    <t>Apollo Ingredients Ltd</t>
  </si>
  <si>
    <t>INDSOYA</t>
  </si>
  <si>
    <t>Dugar Housing Developments Ltd</t>
  </si>
  <si>
    <t>DUGARHOU</t>
  </si>
  <si>
    <t>Magnanimous Trade &amp; Finance Ltd</t>
  </si>
  <si>
    <t>MAGANTR</t>
  </si>
  <si>
    <t>Sunrise Industrial Traders Ltd</t>
  </si>
  <si>
    <t>SUNRINV</t>
  </si>
  <si>
    <t>Jupiter Industries and Leasing Ltd</t>
  </si>
  <si>
    <t>JPTRLES</t>
  </si>
  <si>
    <t>Nirbhay Colours India Ltd</t>
  </si>
  <si>
    <t>NIRBHAYIND</t>
  </si>
  <si>
    <t>Swastik Safe Deposit and Investments Ltd</t>
  </si>
  <si>
    <t>ZSWASTSA</t>
  </si>
  <si>
    <t>Purity Flexpack Ltd</t>
  </si>
  <si>
    <t>PURITY</t>
  </si>
  <si>
    <t>Varun Mercantile Ltd</t>
  </si>
  <si>
    <t>VARUNME</t>
  </si>
  <si>
    <t>Coromandel Agro Products and Oils Ltd</t>
  </si>
  <si>
    <t>CORAGRO</t>
  </si>
  <si>
    <t>RRP Semiconductor Ltd</t>
  </si>
  <si>
    <t>GDTRAGN</t>
  </si>
  <si>
    <t>Nibe Ordnance and Maritime Ltd</t>
  </si>
  <si>
    <t>ANSHNCO</t>
  </si>
  <si>
    <t>Kusam Electrical Industries Ltd</t>
  </si>
  <si>
    <t>KUSUMEL</t>
  </si>
  <si>
    <t>Pervasive Commodities Ltd</t>
  </si>
  <si>
    <t>PERVASIVE</t>
  </si>
  <si>
    <t>Viksit Engineering Ltd</t>
  </si>
  <si>
    <t>VIKSHEN</t>
  </si>
  <si>
    <t>PH Trading Ltd</t>
  </si>
  <si>
    <t>PHTRADING</t>
  </si>
  <si>
    <t>Mrugesh Trading Ltd</t>
  </si>
  <si>
    <t>MRUTR</t>
  </si>
  <si>
    <t>Unijolly Investments Company Ltd</t>
  </si>
  <si>
    <t>UNIJOLL</t>
  </si>
  <si>
    <t>Western Ministil Ltd</t>
  </si>
  <si>
    <t>WMINIMT</t>
  </si>
  <si>
    <t>Hindustan Housing Company Ltd</t>
  </si>
  <si>
    <t>ZHINDHSG</t>
  </si>
  <si>
    <t>Megh Mayur Infra Ltd</t>
  </si>
  <si>
    <t>TRANOCE</t>
  </si>
  <si>
    <t>Elcid Investments Ltd</t>
  </si>
  <si>
    <t>ELCIDIN</t>
  </si>
  <si>
    <t>Sagar Soya Products Ltd</t>
  </si>
  <si>
    <t>SAGRSOY-B</t>
  </si>
  <si>
    <t>Southern Gas Ltd</t>
  </si>
  <si>
    <t>ZSOUTGAS</t>
  </si>
  <si>
    <t>Antariksh Industries Ltd</t>
  </si>
  <si>
    <t>ANTARIKSH</t>
  </si>
  <si>
    <t>Bengal Steel Industries Ltd</t>
  </si>
  <si>
    <t>BENGALS</t>
  </si>
  <si>
    <t>Whitehall Commercial Company Ltd</t>
  </si>
  <si>
    <t>WHITHAL</t>
  </si>
  <si>
    <t>BHARAT Bond ETF-April 2031-Growth</t>
  </si>
  <si>
    <t>EBBETF0431</t>
  </si>
  <si>
    <t>BHARAT Bond ETF-April 2025-Growth</t>
  </si>
  <si>
    <t>EBBETF0425</t>
  </si>
  <si>
    <t>HDFC Nifty Bank ETF</t>
  </si>
  <si>
    <t>HDFCNIFBAN</t>
  </si>
  <si>
    <t>ICICI Prudential Nifty Private Bank ETF</t>
  </si>
  <si>
    <t>PVTBANIETF</t>
  </si>
  <si>
    <t>ICICI Prudential Nifty Midcap 150 ETF</t>
  </si>
  <si>
    <t>MIDCAPIETF</t>
  </si>
  <si>
    <t>ICICI Pru Nifty Alpha Low- Volatility 30 ETF</t>
  </si>
  <si>
    <t>ALPL30IETF</t>
  </si>
  <si>
    <t>ICICI Prudential Nifty IT ETF</t>
  </si>
  <si>
    <t>ITIETF</t>
  </si>
  <si>
    <t>ICICI Prudential S&amp;P BSE 500 ETF</t>
  </si>
  <si>
    <t>BSE500IETF</t>
  </si>
  <si>
    <t>ICICI Prudential Nifty Bank ETF</t>
  </si>
  <si>
    <t>BANKIETF</t>
  </si>
  <si>
    <t>Kotak Nifty 50 Value 20 ETF</t>
  </si>
  <si>
    <t>NV20</t>
  </si>
  <si>
    <t>Indokem Ltd</t>
  </si>
  <si>
    <t>INDOKEM</t>
  </si>
  <si>
    <t>LIC MF Nifty 100 ETF</t>
  </si>
  <si>
    <t>LICNFNHGP</t>
  </si>
  <si>
    <t>Lakshmi Electrical Control Systems Ltd</t>
  </si>
  <si>
    <t>LAKSELEC</t>
  </si>
  <si>
    <t>LIC MF Nifty 50 ETF</t>
  </si>
  <si>
    <t>LICNETFN50</t>
  </si>
  <si>
    <t>Mirae Asset Nifty Next 50 ETF</t>
  </si>
  <si>
    <t>NEXT50</t>
  </si>
  <si>
    <t>Tata Nifty 50 ETF</t>
  </si>
  <si>
    <t>NETF</t>
  </si>
  <si>
    <t>Tata Nifty Private Bank Exchange Traded Fund</t>
  </si>
  <si>
    <t>NPBET</t>
  </si>
  <si>
    <t>UTI Nifty 50 ETF</t>
  </si>
  <si>
    <t>UTINIFTETF</t>
  </si>
  <si>
    <t>Data Infrastructure Trust</t>
  </si>
  <si>
    <t>DATAINFRA</t>
  </si>
  <si>
    <t>SBI S&amp;P BSE Sensex Next 50 ETF</t>
  </si>
  <si>
    <t>SETFSN50</t>
  </si>
  <si>
    <t>IDFC S&amp;P BSE Sensex ETF</t>
  </si>
  <si>
    <t>IDFSENSEXE</t>
  </si>
  <si>
    <t>SBI S&amp;P BSE 100 ETF</t>
  </si>
  <si>
    <t>SETFBSE100</t>
  </si>
  <si>
    <t>Nippon India ETF S&amp;P BSE Sensex</t>
  </si>
  <si>
    <t>SENSEXBEES</t>
  </si>
  <si>
    <t>SBI S&amp;P BSE Sensex ETF</t>
  </si>
  <si>
    <t>SBISENSEX</t>
  </si>
  <si>
    <t>SBI Nifty Private Bank ETF</t>
  </si>
  <si>
    <t>SBIETFPB</t>
  </si>
  <si>
    <t>SBI Nifty IT ETF</t>
  </si>
  <si>
    <t>SBIETFIT</t>
  </si>
  <si>
    <t>Axis NIFTY Bank ETF</t>
  </si>
  <si>
    <t>AXISBNKETF</t>
  </si>
  <si>
    <t>NipponETFNifty CPSE Bond Plus SDL Sep 2024 50:50</t>
  </si>
  <si>
    <t>SDL24BEES</t>
  </si>
  <si>
    <t>Mirae Asset Nifty 100 ESG Sector Leaders ETF</t>
  </si>
  <si>
    <t>ESG</t>
  </si>
  <si>
    <t>Motilal Oswal 5 Year G-Sec ETF</t>
  </si>
  <si>
    <t>MOGSEC</t>
  </si>
  <si>
    <t>Bhalchandram Clothing Ltd</t>
  </si>
  <si>
    <t>BHALCHANDR</t>
  </si>
  <si>
    <t>Empee Distilleries Ltd</t>
  </si>
  <si>
    <t>EDL</t>
  </si>
  <si>
    <t>MIG Media Neurons Ltd</t>
  </si>
  <si>
    <t>MMNL</t>
  </si>
  <si>
    <t>Girdharilal Sugar and Allied Industries Ltd</t>
  </si>
  <si>
    <t>GIRDSGA</t>
  </si>
  <si>
    <t>Shilpi Cable Technologies Ltd</t>
  </si>
  <si>
    <t>SHILPI</t>
  </si>
  <si>
    <t>Tulsyan NEC Ltd</t>
  </si>
  <si>
    <t>TULSYAN</t>
  </si>
  <si>
    <t>Legacy Mercantile Ltd</t>
  </si>
  <si>
    <t>LEGACY</t>
  </si>
  <si>
    <t>Web Element Solutions Ltd</t>
  </si>
  <si>
    <t>WEBSL</t>
  </si>
  <si>
    <t>Has Lifestyle Ltd</t>
  </si>
  <si>
    <t>HASJUICE</t>
  </si>
  <si>
    <t>Supernova Advertising Ltd</t>
  </si>
  <si>
    <t>SUPERNOVA</t>
  </si>
  <si>
    <t>Dekson Castings Ltd</t>
  </si>
  <si>
    <t>DEKSON</t>
  </si>
  <si>
    <t>Parnav Sports Academy Ltd</t>
  </si>
  <si>
    <t>PSAL</t>
  </si>
  <si>
    <t>Kanak Krishi Implements Ltd</t>
  </si>
  <si>
    <t>KKIL</t>
  </si>
  <si>
    <t>Gracious Software Ltd</t>
  </si>
  <si>
    <t>GSL</t>
  </si>
  <si>
    <t>Abhijit Trading Co Ltd</t>
  </si>
  <si>
    <t>ABHIJIT</t>
  </si>
  <si>
    <t>Real Growth Corporation Ltd</t>
  </si>
  <si>
    <t>RGCORP</t>
  </si>
  <si>
    <t>Sharp Investments Ltd</t>
  </si>
  <si>
    <t>SHARPINV</t>
  </si>
  <si>
    <t>Prabhu Steel Industries Ltd</t>
  </si>
  <si>
    <t>ZPRBHSTE</t>
  </si>
  <si>
    <t>Wardwizard Healthcare Ltd</t>
  </si>
  <si>
    <t>AYOME</t>
  </si>
  <si>
    <t>Shiv Kamal Impex Ltd</t>
  </si>
  <si>
    <t>SHIVKAMAL</t>
  </si>
  <si>
    <t>Vinayak Vanijya Ltd</t>
  </si>
  <si>
    <t>VINVANI</t>
  </si>
  <si>
    <t>Jeet Machine Tools Ltd</t>
  </si>
  <si>
    <t>ZJEETMAC</t>
  </si>
  <si>
    <t>Vsd Confin Ltd</t>
  </si>
  <si>
    <t>VSDCONF</t>
  </si>
  <si>
    <t>Sueryaa Knitwear Ltd</t>
  </si>
  <si>
    <t>SUERYAAKNI</t>
  </si>
  <si>
    <t>Tirupati Finlease Ltd</t>
  </si>
  <si>
    <t>TFLL</t>
  </si>
  <si>
    <t>Parmeshwari Silk Mills Ltd</t>
  </si>
  <si>
    <t>PARMSILK</t>
  </si>
  <si>
    <t>Filmcity Media Ltd</t>
  </si>
  <si>
    <t>FILME</t>
  </si>
  <si>
    <t>Shikhar Leasing and Trading Ltd</t>
  </si>
  <si>
    <t>SHIKHARLETR</t>
  </si>
  <si>
    <t>Raideep Industries Ltd</t>
  </si>
  <si>
    <t>RAIDEEPIND</t>
  </si>
  <si>
    <t>Vardhan Capital and Finance Ltd</t>
  </si>
  <si>
    <t>VARDHANCFL</t>
  </si>
  <si>
    <t>Hari Govind International Ltd</t>
  </si>
  <si>
    <t>HARIGOV</t>
  </si>
  <si>
    <t>Tivoli Construction Ltd</t>
  </si>
  <si>
    <t>TVOLCON</t>
  </si>
  <si>
    <t>B J Duplex Boards Ltd</t>
  </si>
  <si>
    <t>BJDUP</t>
  </si>
  <si>
    <t>Jyot International Marketing Ltd</t>
  </si>
  <si>
    <t>JYOTIN</t>
  </si>
  <si>
    <t>Sarvamangal Marcantile Company Ltd</t>
  </si>
  <si>
    <t>ZSARVAMA</t>
  </si>
  <si>
    <t>Alna Trading and Exports Ltd</t>
  </si>
  <si>
    <t>ALNATRD</t>
  </si>
  <si>
    <t>Ventura Guaranty Ltd</t>
  </si>
  <si>
    <t>SHYAM</t>
  </si>
  <si>
    <t>Healthy Investments Ltd</t>
  </si>
  <si>
    <t>HEALINV</t>
  </si>
  <si>
    <t>Vivid Global Industries Ltd</t>
  </si>
  <si>
    <t>VIVIDIND</t>
  </si>
  <si>
    <t>Revati Organics Ltd</t>
  </si>
  <si>
    <t>REVAORG</t>
  </si>
  <si>
    <t>TTL Enterprises Ltd</t>
  </si>
  <si>
    <t>TTLEL</t>
  </si>
  <si>
    <t>Multiplus Holdings Ltd</t>
  </si>
  <si>
    <t>MULTIIN</t>
  </si>
  <si>
    <t>Jumbo Finance Ltd</t>
  </si>
  <si>
    <t>JUMBFNL</t>
  </si>
  <si>
    <t>Punctual Trading Ltd</t>
  </si>
  <si>
    <t>PUNCTRD</t>
  </si>
  <si>
    <t>Hariyana Ventures Ltd</t>
  </si>
  <si>
    <t>HVL</t>
  </si>
  <si>
    <t>Sanmitra Commercial Ltd</t>
  </si>
  <si>
    <t>ZSANMCOM</t>
  </si>
  <si>
    <t>Bajaj Global Ltd</t>
  </si>
  <si>
    <t>BAJGLOB</t>
  </si>
  <si>
    <t>Twin Roses Trades and Agencies Ltd</t>
  </si>
  <si>
    <t>TWIROST</t>
  </si>
  <si>
    <t>Nivi Trading Ltd</t>
  </si>
  <si>
    <t>ZNIVITRD</t>
  </si>
  <si>
    <t>Meenakshi Steel Industries Ltd</t>
  </si>
  <si>
    <t>MEENST</t>
  </si>
  <si>
    <t>Asutosh Enterprises Ltd</t>
  </si>
  <si>
    <t>ASUTENT</t>
  </si>
  <si>
    <t>Terraform Realstate Ltd</t>
  </si>
  <si>
    <t>TERRAREAL</t>
  </si>
  <si>
    <t>Terraform Magnum Ltd</t>
  </si>
  <si>
    <t>TERRAFORM</t>
  </si>
  <si>
    <t>Microse India Ltd</t>
  </si>
  <si>
    <t>MICROSE</t>
  </si>
  <si>
    <t>Bentley Commercial Enterprises Ltd</t>
  </si>
  <si>
    <t>BENTCOM</t>
  </si>
  <si>
    <t>Nilkanth Engineering Ltd</t>
  </si>
  <si>
    <t>ZNILKENG</t>
  </si>
  <si>
    <t>Kajal Synthetics and Silk Mills Ltd</t>
  </si>
  <si>
    <t>KAJALSY</t>
  </si>
  <si>
    <t>Devinsu Trading Ltd</t>
  </si>
  <si>
    <t>DEVITRD</t>
  </si>
  <si>
    <t>Satyam Silk Mills Ltd</t>
  </si>
  <si>
    <t>ZSATYASL</t>
  </si>
  <si>
    <t>Ishwarshakti Holding &amp; Traders Ltd</t>
  </si>
  <si>
    <t>ISHWATR</t>
  </si>
  <si>
    <t>Triochem Products Ltd</t>
  </si>
  <si>
    <t>TRIPR</t>
  </si>
  <si>
    <t>Technojet Consultants Ltd</t>
  </si>
  <si>
    <t>TECHCON</t>
  </si>
  <si>
    <t>Oseaspre Consultants Ltd</t>
  </si>
  <si>
    <t>OSEASPR</t>
  </si>
  <si>
    <t>Classic Electricals Ltd</t>
  </si>
  <si>
    <t>CLASELE</t>
  </si>
  <si>
    <t>Mansoon Trading Co Ltd</t>
  </si>
  <si>
    <t>ZMANSOON</t>
  </si>
  <si>
    <t>Shreenath Investment Company Ltd</t>
  </si>
  <si>
    <t>SHRENTI</t>
  </si>
  <si>
    <t>Pet Plastics Ltd</t>
  </si>
  <si>
    <t>PETPLST</t>
  </si>
  <si>
    <t>Indo Gulf Industries Ltd</t>
  </si>
  <si>
    <t>IGLFXPL-B</t>
  </si>
  <si>
    <t>Oriental InfraTrust</t>
  </si>
  <si>
    <t>OSEINTRUST</t>
  </si>
  <si>
    <t>AIRTELPP</t>
  </si>
  <si>
    <t>Aurum PropTech Ltd Partly Paidup</t>
  </si>
  <si>
    <t>AURUMPP1</t>
  </si>
  <si>
    <t>SMC Credits Limited</t>
  </si>
  <si>
    <t>SMCREDT</t>
  </si>
  <si>
    <t>Highway Infrastructure Ltd</t>
  </si>
  <si>
    <t>HIGHWAYS</t>
  </si>
  <si>
    <t>Anzen India Energy Yield Plus Trust</t>
  </si>
  <si>
    <t>ANZEN</t>
  </si>
  <si>
    <t>ICICI Pru Nifty Financial Services Ex-Bank ETF</t>
  </si>
  <si>
    <t>FINIETF</t>
  </si>
  <si>
    <t>Kotak Silver ETF</t>
  </si>
  <si>
    <t>SILVER1</t>
  </si>
  <si>
    <t>ICICI Pru Nifty 10 yr Benchmark G-sec ETF</t>
  </si>
  <si>
    <t>GSEC10IETF</t>
  </si>
  <si>
    <t>BHARAT Bond ETF - April 2033</t>
  </si>
  <si>
    <t>EBBETF0433</t>
  </si>
  <si>
    <t>ICICI Pru Nifty Commodities ETF</t>
  </si>
  <si>
    <t>COMMOIETF</t>
  </si>
  <si>
    <t>DSP Nifty Bank ETF</t>
  </si>
  <si>
    <t>BANKETFADD</t>
  </si>
  <si>
    <t>Kotak Nifty 1D Rate Liquid ETF</t>
  </si>
  <si>
    <t>LIQUID1</t>
  </si>
  <si>
    <t>HDFC NIFTY Smallcap 250 ETF</t>
  </si>
  <si>
    <t>HDFCSML250</t>
  </si>
  <si>
    <t>HDFC NIFTY Midcap 150 ETF</t>
  </si>
  <si>
    <t>HDFCMID150</t>
  </si>
  <si>
    <t>HDFC S&amp;P BSE 500 ETF</t>
  </si>
  <si>
    <t>HDFCBSE500</t>
  </si>
  <si>
    <t>Mirae Asset Gold ETF</t>
  </si>
  <si>
    <t>GOLDETF</t>
  </si>
  <si>
    <t>Aditya BSL CRISIL Overnight AI Index ETF</t>
  </si>
  <si>
    <t>ABSLLIQUID</t>
  </si>
  <si>
    <t>ICICI Prudential Nifty PSU Bank ETF</t>
  </si>
  <si>
    <t>PSUBNKIETF</t>
  </si>
  <si>
    <t>Axis S&amp;P BSE Sensex ETF</t>
  </si>
  <si>
    <t>AXSENSEX</t>
  </si>
  <si>
    <t>Mirae Asset Nifty 100 Low Volatility 30 ETF</t>
  </si>
  <si>
    <t>LOWVOL</t>
  </si>
  <si>
    <t>Digital Fibre Infrastructure Trust</t>
  </si>
  <si>
    <t>DIGIFIBRE</t>
  </si>
  <si>
    <t>Mirae Asset Nifty 8-13 yr G-Sec ETF</t>
  </si>
  <si>
    <t>GSEC10YEAR</t>
  </si>
  <si>
    <t>UTI Silver Exchange Traded Fund</t>
  </si>
  <si>
    <t>SILVERETF</t>
  </si>
  <si>
    <t>DSP Gold ETF</t>
  </si>
  <si>
    <t>GOLDETFADD</t>
  </si>
  <si>
    <t>Krishca Strapping Solutions Ltd</t>
  </si>
  <si>
    <t>KRISHCA</t>
  </si>
  <si>
    <t>Mirae Asset Silver ETF</t>
  </si>
  <si>
    <t>SILVRETF</t>
  </si>
  <si>
    <t>Indian Highway Concessions Trust</t>
  </si>
  <si>
    <t>IHCT</t>
  </si>
  <si>
    <t>Automobile Products of India Ltd</t>
  </si>
  <si>
    <t>AUTOPRD</t>
  </si>
  <si>
    <t>DSP Nifty IT ETF</t>
  </si>
  <si>
    <t>ITETFADD</t>
  </si>
  <si>
    <t>Mirae Asset Nifty Bank ETF</t>
  </si>
  <si>
    <t>BANKETF</t>
  </si>
  <si>
    <t>Mirae Asset Nifty 1D Rate Liquid ETF</t>
  </si>
  <si>
    <t>LIQUID</t>
  </si>
  <si>
    <t>DSP Nifty PSU Bank ETF</t>
  </si>
  <si>
    <t>PSUBANKADD</t>
  </si>
  <si>
    <t>DSP Nifty Private Bank ETF</t>
  </si>
  <si>
    <t>PVTBANKADD</t>
  </si>
  <si>
    <t>DSP S&amp;P BSE Sensex ETF</t>
  </si>
  <si>
    <t>SENSEXADD</t>
  </si>
  <si>
    <t>ICICI Prudential Nifty 200 Quality 30 ETF Regular</t>
  </si>
  <si>
    <t>QUAL30IETF</t>
  </si>
  <si>
    <t>HDFC Nifty 1D Rate Liquid ETF</t>
  </si>
  <si>
    <t>HDFCLIQUID</t>
  </si>
  <si>
    <t>IRB Infrastructure Trust</t>
  </si>
  <si>
    <t>IRBIT</t>
  </si>
  <si>
    <t>UTI Nifty Midcap 150 Exchange Traded Fund</t>
  </si>
  <si>
    <t>NIFMID150</t>
  </si>
  <si>
    <t>Navi NIFTY 50 ETF</t>
  </si>
  <si>
    <t>NAVINIFTY</t>
  </si>
  <si>
    <t>Motilal Oswal Nifty 500 ETF</t>
  </si>
  <si>
    <t>MONIFTY500</t>
  </si>
  <si>
    <t>Mirae Asset S&amp;P BSE Sensex ETF</t>
  </si>
  <si>
    <t>SENSEXETF</t>
  </si>
  <si>
    <t>Intelligent Supply Chain Infrastructure Trust</t>
  </si>
  <si>
    <t>ISCITRUST</t>
  </si>
  <si>
    <t>Mirae Asset Nifty 200 Alpha 30 ETF</t>
  </si>
  <si>
    <t>ALPHAETF</t>
  </si>
  <si>
    <t>Mirae Asset Nifty IT ETF</t>
  </si>
  <si>
    <t>ITETF</t>
  </si>
  <si>
    <t>SBI Nifty 1D Rate ETF</t>
  </si>
  <si>
    <t>LIQUIDSBI</t>
  </si>
  <si>
    <t>Edelweiss Gold ETF</t>
  </si>
  <si>
    <t>EGOLD</t>
  </si>
  <si>
    <t>Edelweiss Silver ETF</t>
  </si>
  <si>
    <t>ESILVER</t>
  </si>
  <si>
    <t>Baroda BNP Paribas Gold ETF</t>
  </si>
  <si>
    <t>BBNPPGOLD</t>
  </si>
  <si>
    <t>Sustainable Energy Infra Trust</t>
  </si>
  <si>
    <t>SEITINVIT</t>
  </si>
  <si>
    <t>Tata Gold Exchange Traded Fund</t>
  </si>
  <si>
    <t>TATAGOLD</t>
  </si>
  <si>
    <t>Tata Silver Exchange Traded Fund</t>
  </si>
  <si>
    <t>TATSILV</t>
  </si>
  <si>
    <t>Zerodha Nifty 1D Rate Liquid ETF</t>
  </si>
  <si>
    <t>LIQUIDCASE</t>
  </si>
  <si>
    <t>Bajaj Finserv Nifty Bank ETF</t>
  </si>
  <si>
    <t>BANKBETF</t>
  </si>
  <si>
    <t>Bajaj Finserv Nifty 50 ETF</t>
  </si>
  <si>
    <t>NIFTYBETF</t>
  </si>
  <si>
    <t>UTI Nifty IT ETF</t>
  </si>
  <si>
    <t>NIFITETF</t>
  </si>
  <si>
    <t>UTI Nifty 10 yr Benchmark G-Sec ETF</t>
  </si>
  <si>
    <t>NIF10GETF</t>
  </si>
  <si>
    <t>UTI Nifty 5 yr Benchmark G-Sec ETF</t>
  </si>
  <si>
    <t>NIF5GETF</t>
  </si>
  <si>
    <t>HDFC Nifty PSU Bank ETF</t>
  </si>
  <si>
    <t>HDFCPSUBK</t>
  </si>
  <si>
    <t>DSP Nifty Healthcare ETF</t>
  </si>
  <si>
    <t>HEALTHADD</t>
  </si>
  <si>
    <t>NDR InvIT Trust</t>
  </si>
  <si>
    <t>NDRINVIT</t>
  </si>
  <si>
    <t>LIC MF Nifty Midcap 100 ETF</t>
  </si>
  <si>
    <t>LICNMID100</t>
  </si>
  <si>
    <t>Indiabulls Housing Finance Ltd Partly Paidup</t>
  </si>
  <si>
    <t>IBULPP</t>
  </si>
  <si>
    <t>Skipper Ltd Partly Paidup</t>
  </si>
  <si>
    <t>SKIPPERPP</t>
  </si>
  <si>
    <t>Mirae Asset Nifty Smallcap 250 Momen.Quali. 100ETF</t>
  </si>
  <si>
    <t>SMALLCAP</t>
  </si>
  <si>
    <t>Zerodha Gold ETF</t>
  </si>
  <si>
    <t>GOLDCASE</t>
  </si>
  <si>
    <t>Adroit Infotech Ltd Partly Paidup</t>
  </si>
  <si>
    <t>ADROITPP</t>
  </si>
  <si>
    <t>Yarn Syndicate Ltd Partly Paidup</t>
  </si>
  <si>
    <t>YARNPP</t>
  </si>
  <si>
    <t>Bharat Highways InvIT</t>
  </si>
  <si>
    <t>BHINVIT</t>
  </si>
  <si>
    <t>Motilal Oswal Nifty Smallcap 250 ETF</t>
  </si>
  <si>
    <t>MOSMALL250</t>
  </si>
  <si>
    <t>Motilal Oswal Nifty Realty ETF</t>
  </si>
  <si>
    <t>MOREALTY</t>
  </si>
  <si>
    <t>DSP S&amp;P BSE Liquid Rate ETF</t>
  </si>
  <si>
    <t>LIQUIDADD</t>
  </si>
  <si>
    <t>Aditya Birla Sun Life Nifty PSE ETF</t>
  </si>
  <si>
    <t>ABSLPSE</t>
  </si>
  <si>
    <t>Iykot Hitech Toolroom Ltd Partly Paidup</t>
  </si>
  <si>
    <t>IYKOTPP</t>
  </si>
  <si>
    <t>Mirae AN Midsmallcap400 Momentum Quality 100 ETF</t>
  </si>
  <si>
    <t>MIDSMALL</t>
  </si>
  <si>
    <t>Hem Holdings and Trading Ltd</t>
  </si>
  <si>
    <t>ZHEMHOLD</t>
  </si>
  <si>
    <t>Haryana Financial Corp</t>
  </si>
  <si>
    <t>HARAFIN</t>
  </si>
  <si>
    <t>Bajaj Finserv Nifty 1D Rate Liquid ETF</t>
  </si>
  <si>
    <t>LIQUIDBETF</t>
  </si>
  <si>
    <t>Savani Financials Ltd Partly Paidup</t>
  </si>
  <si>
    <t>SAVFIPP</t>
  </si>
  <si>
    <t>Zerodha Nifty 100 ETF</t>
  </si>
  <si>
    <t>TOP100CASE</t>
  </si>
  <si>
    <t>Zerodha Nifty Midcap 150 ETF</t>
  </si>
  <si>
    <t>MID150CASE</t>
  </si>
  <si>
    <t>Baroda BNP Paribas Nifty Bank ETF</t>
  </si>
  <si>
    <t>BBNPNBETF</t>
  </si>
  <si>
    <t>Solara Active Pharma Sciences Ltd Partly Paidup</t>
  </si>
  <si>
    <t>SOLARAPP</t>
  </si>
  <si>
    <t>NXT-Infra Trust</t>
  </si>
  <si>
    <t>NXT-INFRA</t>
  </si>
  <si>
    <t>SBI Silver ETF</t>
  </si>
  <si>
    <t>SBISILVER</t>
  </si>
  <si>
    <t>Shriram Nifty 1D Rate Liquid ETF</t>
  </si>
  <si>
    <t>LIQUIDSHRI</t>
  </si>
  <si>
    <t>VSF Projects Ltd Partly Paidup</t>
  </si>
  <si>
    <t>VSFPROJPP</t>
  </si>
  <si>
    <t>Aditya Birla Sun Life CRISIL Broad Based Gilt ETF</t>
  </si>
  <si>
    <t>ABGSEC</t>
  </si>
  <si>
    <t>Mirae Asset Nifty EV and New Age Automotive ETF</t>
  </si>
  <si>
    <t>EVINDIA</t>
  </si>
  <si>
    <t>Nakoda Group of Industries Ltd Partly Paidup</t>
  </si>
  <si>
    <t>NGILPP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</si>
  <si>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</si>
  <si>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</si>
  <si>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</si>
  <si>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</si>
  <si>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</si>
  <si>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</si>
  <si>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</si>
  <si>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Automobile and Auto Components</t>
  </si>
  <si>
    <t>Healthcare</t>
  </si>
  <si>
    <t>Power</t>
  </si>
  <si>
    <t>Capital Goods</t>
  </si>
  <si>
    <t>Metals &amp; Mining</t>
  </si>
  <si>
    <t>Construction Materials</t>
  </si>
  <si>
    <t>Consumer Services</t>
  </si>
  <si>
    <t>Services</t>
  </si>
  <si>
    <t>Consumer Durables</t>
  </si>
  <si>
    <t>Realty</t>
  </si>
  <si>
    <t>Chemicals</t>
  </si>
  <si>
    <t>Diversified</t>
  </si>
  <si>
    <t>Media Entertainment &amp; Publication</t>
  </si>
  <si>
    <t>Forest Materials</t>
  </si>
  <si>
    <t>Utilities</t>
  </si>
  <si>
    <t>1Y Return vs Nifty Z-Score</t>
  </si>
  <si>
    <t>1M Return vs Nifty Z-Score</t>
  </si>
  <si>
    <t>6M Return vs Nifty Z-Score</t>
  </si>
  <si>
    <t>1W Return vs Nifty Z-Score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</si>
  <si>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</si>
  <si>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</si>
  <si>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</si>
  <si>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</si>
  <si>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</si>
  <si>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</si>
  <si>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</si>
  <si>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</si>
  <si>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</si>
  <si>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</si>
  <si>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</si>
  <si>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</si>
  <si>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</si>
  <si>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</si>
  <si>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</si>
  <si>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</si>
  <si>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</si>
  <si>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</si>
  <si>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</si>
  <si>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</si>
  <si>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</si>
  <si>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Neutral</t>
  </si>
  <si>
    <t>Positive</t>
  </si>
  <si>
    <t>Negative</t>
  </si>
  <si>
    <t>Sharpe Ratio Z-Score</t>
  </si>
  <si>
    <t>Score</t>
  </si>
  <si>
    <t>Rank 1Y</t>
  </si>
  <si>
    <t>Rank 6M</t>
  </si>
  <si>
    <t>Rank Sharpe</t>
  </si>
  <si>
    <t>Avg</t>
  </si>
  <si>
    <t>Count</t>
  </si>
  <si>
    <t>1W Out-Performance</t>
  </si>
  <si>
    <t>1M Out-Performance</t>
  </si>
  <si>
    <t>RSI</t>
  </si>
  <si>
    <t>% Price above 20D EMA</t>
  </si>
  <si>
    <t>Rank</t>
  </si>
  <si>
    <t xml:space="preserve">Score 2 </t>
  </si>
  <si>
    <t>Rank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</si>
</sst>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3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esktop\Market%20Data\ind_niftytotalmarket_list.xlsx" TargetMode="External"/><Relationship Id="rId1" Type="http://schemas.openxmlformats.org/officeDocument/2006/relationships/externalLinkPath" Target="/Users/DELL/Desktop/Market%20Data/ind_niftytotalmarket_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_niftytotalmarket_list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7F31945-52F0-4CAE-BB49-92F118AA1AB9}" name="Table3" displayName="Table3" ref="A1:Z122" totalsRowShown="0">
  <autoFilter ref="A1:Z122" xr:uid="{F7F31945-52F0-4CAE-BB49-92F118AA1AB9}"/>
  <sortState xmlns:xlrd2="http://schemas.microsoft.com/office/spreadsheetml/2017/richdata2" ref="A2:Z122">
    <sortCondition ref="Z1:Z122"/>
  </sortState>
  <tableColumns count="26">
    <tableColumn id="1" xr3:uid="{CF2B3F43-4FF2-4661-9B92-851DB295A69E}" name="Sub-Sector"/>
    <tableColumn id="2" xr3:uid="{9F13BE7D-53E7-4C8A-9CC6-4C9A8CBE48B6}" name="Count">
      <calculatedColumnFormula>COUNTIFS(Table2[Sub-Sector],Table3[[#This Row],[Sub-Sector]])</calculatedColumnFormula>
    </tableColumn>
    <tableColumn id="3" xr3:uid="{0678E77F-05B2-4F21-8671-C52002FD25EC}" name="Uptrend" dataDxfId="32">
      <calculatedColumnFormula>COUNTIFS(Table2[Sub-Sector],Table3[[#This Row],[Sub-Sector]],Table2[Uptrend],"Uptrend")/Table3[[#This Row],[Count]]</calculatedColumnFormula>
    </tableColumn>
    <tableColumn id="4" xr3:uid="{0F357597-BC0F-4C93-8FA4-5A980EF2024C}" name="1W Out-Performance" dataDxfId="31">
      <calculatedColumnFormula>COUNTIFS(Table2[Sub-Sector],Table3[[#This Row],[Sub-Sector]],Table2[1W Return vs Nifty],"&gt;=5")/Table3[[#This Row],[Count]]</calculatedColumnFormula>
    </tableColumn>
    <tableColumn id="5" xr3:uid="{0F7E6526-AD2A-49D9-A3F0-9900315DA7A3}" name="1M Out-Performance" dataDxfId="30">
      <calculatedColumnFormula>COUNTIFS(Table2[Sub-Sector],Table3[[#This Row],[Sub-Sector]],Table2[1M Return vs Nifty],"&gt;=5")/Table3[[#This Row],[Count]]</calculatedColumnFormula>
    </tableColumn>
    <tableColumn id="6" xr3:uid="{AA642A3B-CBEC-4504-9149-C33B0773B84F}" name="6M Return vs Nifty" dataDxfId="29">
      <calculatedColumnFormula>COUNTIFS(Table2[Sub-Sector],Table3[[#This Row],[Sub-Sector]],Table2[6M Return vs Nifty],"&gt;=10")/Table3[[#This Row],[Count]]</calculatedColumnFormula>
    </tableColumn>
    <tableColumn id="7" xr3:uid="{D053EADC-F96D-41EE-AB0F-DE0D24CC8031}" name="1Y Return vs Nifty" dataDxfId="28">
      <calculatedColumnFormula>COUNTIFS(Table2[Sub-Sector],Table3[[#This Row],[Sub-Sector]],Table2[1Y Return vs Nifty],"&gt;=10")/Table3[[#This Row],[Count]]</calculatedColumnFormula>
    </tableColumn>
    <tableColumn id="8" xr3:uid="{B16A1BFD-A2FC-411B-8CFC-09D972CC5F55}" name="RSI" dataDxfId="27">
      <calculatedColumnFormula>COUNTIFS(Table2[Sub-Sector],Table3[[#This Row],[Sub-Sector]],Table2[RSI Exponential â€“ 14D],"&gt;=50")/Table3[[#This Row],[Count]]</calculatedColumnFormula>
    </tableColumn>
    <tableColumn id="9" xr3:uid="{CB9CC547-0A0D-4514-A37B-1E0D05745DC1}" name="Relative Volume" dataDxfId="26">
      <calculatedColumnFormula>COUNTIFS(Table2[Sub-Sector],Table3[[#This Row],[Sub-Sector]],Table2[Relative Volume],"&gt;=1")/Table3[[#This Row],[Count]]</calculatedColumnFormula>
    </tableColumn>
    <tableColumn id="10" xr3:uid="{FC47CB5E-4932-4F4C-B76F-B9C03C7A321F}" name="% Away From Day Low" dataDxfId="25">
      <calculatedColumnFormula>COUNTIFS(Table2[Sub-Sector],Table3[[#This Row],[Sub-Sector]],Table2[% Away From Day Low],"&gt;=0.05")/Table3[[#This Row],[Count]]</calculatedColumnFormula>
    </tableColumn>
    <tableColumn id="11" xr3:uid="{B155986C-CC28-4563-B36B-A5FE74129A47}" name="% Away From Day High" dataDxfId="24">
      <calculatedColumnFormula>COUNTIFS(Table2[Sub-Sector],Table3[[#This Row],[Sub-Sector]],Table2[% Away From Day High],"&lt;=0.05")/Table3[[#This Row],[Count]]</calculatedColumnFormula>
    </tableColumn>
    <tableColumn id="12" xr3:uid="{F26C92A1-C63B-4464-932D-91AE2AF04B44}" name="% Away From Current Week Low" dataDxfId="23">
      <calculatedColumnFormula>COUNTIFS(Table2[Sub-Sector],Table3[[#This Row],[Sub-Sector]],Table2[% Away From Current Week Low],"&gt;=0.05")/Table3[[#This Row],[Count]]</calculatedColumnFormula>
    </tableColumn>
    <tableColumn id="13" xr3:uid="{D59AB59A-E269-46A9-B874-2D18FD5C581F}" name="% Away From Current Week High" dataDxfId="22">
      <calculatedColumnFormula>COUNTIFS(Table2[Sub-Sector],Table3[[#This Row],[Sub-Sector]],Table2[% Away From Current Week High],"&lt;=0.05")/Table3[[#This Row],[Count]]</calculatedColumnFormula>
    </tableColumn>
    <tableColumn id="14" xr3:uid="{04C704A4-3150-48A6-8C92-ADABE5713C17}" name="% Away From Current Month Low" dataDxfId="21">
      <calculatedColumnFormula>COUNTIFS(Table2[Sub-Sector],Table3[[#This Row],[Sub-Sector]],Table2[% Away From Current Month Low],"&gt;=0.05")/Table3[[#This Row],[Count]]</calculatedColumnFormula>
    </tableColumn>
    <tableColumn id="15" xr3:uid="{0F50582D-A1BD-4EAF-B3BE-049BB197E019}" name="% Away From Current Month High" dataDxfId="20">
      <calculatedColumnFormula>COUNTIFS(Table2[Sub-Sector],Table3[[#This Row],[Sub-Sector]],Table2[% Away From Current Month High],"&lt;=0.05")/Table3[[#This Row],[Count]]</calculatedColumnFormula>
    </tableColumn>
    <tableColumn id="16" xr3:uid="{2C13D015-E760-40A6-B281-16371C63CD3E}" name="% Away From 52W High" dataDxfId="19">
      <calculatedColumnFormula>COUNTIFS(Table2[Sub-Sector],Table3[[#This Row],[Sub-Sector]],Table2[% Away From 52W High],"&lt;=10")/Table3[[#This Row],[Count]]</calculatedColumnFormula>
    </tableColumn>
    <tableColumn id="17" xr3:uid="{C26A4D0F-E707-4407-965B-AFE5BC091218}" name="% Away From 52W Low" dataDxfId="18">
      <calculatedColumnFormula>COUNTIFS(Table2[Sub-Sector],Table3[[#This Row],[Sub-Sector]],Table2[% Away From 52W Low],"&gt;=10")/Table3[[#This Row],[Count]]</calculatedColumnFormula>
    </tableColumn>
    <tableColumn id="18" xr3:uid="{3C6C03A8-C24C-4A2D-A187-210B09DDA53B}" name="% Price above 20D EMA" dataDxfId="17">
      <calculatedColumnFormula>COUNTIFS(Table2[Sub-Sector],Table3[[#This Row],[Sub-Sector]],Table2[% Price above 20 EMA],"&gt;=0")/Table3[[#This Row],[Count]]</calculatedColumnFormula>
    </tableColumn>
    <tableColumn id="19" xr3:uid="{E0DFB52C-F28B-4B82-833A-DEA572C2AF68}" name="% Price above 50 EMA" dataDxfId="16">
      <calculatedColumnFormula>COUNTIFS(Table2[Sub-Sector],Table3[[#This Row],[Sub-Sector]],Table2[% Price above 50 EMA],"&gt;=0")/Table3[[#This Row],[Count]]</calculatedColumnFormula>
    </tableColumn>
    <tableColumn id="20" xr3:uid="{8FC22589-97BD-4C20-9B39-C46FFCF3F2F8}" name="% Price above 200 EMA" dataDxfId="15">
      <calculatedColumnFormula>COUNTIFS(Table2[Sub-Sector],Table3[[#This Row],[Sub-Sector]],Table2[% Price above 200 EMA],"&gt;=0")/Table3[[#This Row],[Count]]</calculatedColumnFormula>
    </tableColumn>
    <tableColumn id="21" xr3:uid="{0B711759-E263-4890-90FB-241CFF2EB3DB}" name="Rate of Change - Zone" dataDxfId="14">
      <calculatedColumnFormula>COUNTIFS(Table2[Sub-Sector],Table3[[#This Row],[Sub-Sector]],Table2[Rate of Change - Zone],"Positive")/Table3[[#This Row],[Count]]</calculatedColumnFormula>
    </tableColumn>
    <tableColumn id="22" xr3:uid="{0AE8BD6D-8201-4AC1-828F-99C59C9D8C04}" name="Sharpe Ratio" dataDxfId="13">
      <calculatedColumnFormula>COUNTIFS(Table2[Sub-Sector],Table3[[#This Row],[Sub-Sector]],Table2[Sharpe Ratio],"&gt;=0.10")/Table3[[#This Row],[Count]]</calculatedColumnFormula>
    </tableColumn>
    <tableColumn id="23" xr3:uid="{88C4EEAC-866F-4A10-9658-D72F37ECB350}" name="Score" dataDxfId="12">
      <calculatedColumnFormula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calculatedColumnFormula>
    </tableColumn>
    <tableColumn id="24" xr3:uid="{01128FF6-A7A0-49E4-AE7B-1D6D343029C7}" name="Rank" dataDxfId="11">
      <calculatedColumnFormula>_xlfn.RANK.AVG(Table3[[#This Row],[Score]],Table3[Score],1)</calculatedColumnFormula>
    </tableColumn>
    <tableColumn id="25" xr3:uid="{938B4730-EBC8-400D-8D3E-DDB4B95371FA}" name="Score 2 " dataDxfId="10">
      <calculatedColumnFormula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calculatedColumnFormula>
    </tableColumn>
    <tableColumn id="26" xr3:uid="{A720C9CC-E400-4E17-93B3-797F29F90946}" name="Rank 2" dataDxfId="9">
      <calculatedColumnFormula>_xlfn.RANK.AVG(Table3[[#This Row],[Score 2 ]],Table3[[Score 2 ]],1)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68D87F-171C-4A9C-A2F3-7B6647A20862}" name="Table2" displayName="Table2" ref="A1:AV730" totalsRowShown="0">
  <sortState xmlns:xlrd2="http://schemas.microsoft.com/office/spreadsheetml/2017/richdata2" ref="A2:AV730">
    <sortCondition ref="AV1:AV730"/>
  </sortState>
  <tableColumns count="48">
    <tableColumn id="1" xr3:uid="{A77BFD93-9048-466C-A09A-B1B19715E337}" name="Name"/>
    <tableColumn id="2" xr3:uid="{6323968D-A3F1-442C-B513-2FCB7D77F502}" name="Ticker"/>
    <tableColumn id="3" xr3:uid="{58AF7908-DB4D-491F-AC07-C3DD84096072}" name="Industry"/>
    <tableColumn id="4" xr3:uid="{0E3A4755-0FA4-42F7-B906-0041BA87BF44}" name="Sub-Sector"/>
    <tableColumn id="5" xr3:uid="{DB17E201-48A7-4AE2-A1D8-07E796821D38}" name="Market Cap"/>
    <tableColumn id="6" xr3:uid="{E0A293B1-BC84-4FAC-99D4-EA93E463D19B}" name="Close Price"/>
    <tableColumn id="7" xr3:uid="{2BB321E8-52AC-4F52-8D7F-12D6933E15C9}" name="1Y Return vs Nifty"/>
    <tableColumn id="18" xr3:uid="{9B146DD2-624F-4244-9B77-8A921E74FA6E}" name="1Y Return vs Nifty Z-Score">
      <calculatedColumnFormula>(Table2[[#This Row],[1Y Return vs Nifty]]-AVERAGE(Table2[1Y Return vs Nifty]))/_xlfn.STDEV.P(Table2[1Y Return vs Nifty])</calculatedColumnFormula>
    </tableColumn>
    <tableColumn id="8" xr3:uid="{82F9D885-2790-479C-9727-5D973D54284E}" name="1M Return vs Nifty"/>
    <tableColumn id="19" xr3:uid="{14E7A00F-FB71-4C73-B022-4131534F7F9C}" name="1M Return vs Nifty Z-Score">
      <calculatedColumnFormula>(Table2[[#This Row],[1M Return vs Nifty]]-AVERAGE(Table2[1M Return vs Nifty]))/_xlfn.STDEV.P(Table2[1M Return vs Nifty])</calculatedColumnFormula>
    </tableColumn>
    <tableColumn id="9" xr3:uid="{2D4410E7-E47B-46F6-8AA2-E56C979E6AA2}" name="6M Return vs Nifty"/>
    <tableColumn id="20" xr3:uid="{DD4058A1-16FA-4C73-8C37-177D69D5093F}" name="6M Return vs Nifty Z-Score">
      <calculatedColumnFormula>(Table2[[#This Row],[6M Return vs Nifty]]-AVERAGE(Table2[6M Return vs Nifty]))/_xlfn.STDEV.P(Table2[6M Return vs Nifty])</calculatedColumnFormula>
    </tableColumn>
    <tableColumn id="10" xr3:uid="{9191968D-F052-4202-AC1B-F32E4BF35712}" name="1W Return vs Nifty"/>
    <tableColumn id="22" xr3:uid="{4BDCA482-CFFE-47BE-81B3-ECCF361EEFEC}" name="1W Return vs Nifty Z-Score">
      <calculatedColumnFormula>(Table2[[#This Row],[1W Return vs Nifty]]-AVERAGE(Table2[1W Return vs Nifty]))/_xlfn.STDEV.P(Table2[1W Return vs Nifty])</calculatedColumnFormula>
    </tableColumn>
    <tableColumn id="21" xr3:uid="{15699AA3-5F37-49C7-8CA9-1416C25183C5}" name="20D EMA"/>
    <tableColumn id="11" xr3:uid="{23008884-F4E5-4A06-9789-B928981CB11E}" name="50D EMA"/>
    <tableColumn id="12" xr3:uid="{D5D1BBA0-317A-4108-BA5F-9BE35E01907A}" name="200D EMA"/>
    <tableColumn id="13" xr3:uid="{8432E01B-D48D-4FF2-9544-2E7E0A6DBF57}" name="RSI Exponential â€“ 14D"/>
    <tableColumn id="25" xr3:uid="{7363970B-9357-4FE0-AA6D-B2906EF4C043}" name="% Price above 20 EMA" dataDxfId="8">
      <calculatedColumnFormula>(Table2[[#This Row],[Close Price]]-Table2[[#This Row],[20D EMA]])/Table2[[#This Row],[20D EMA]]</calculatedColumnFormula>
    </tableColumn>
    <tableColumn id="24" xr3:uid="{48F8CA85-A6A0-47F8-88FE-6486A54EF311}" name="% Price above 50 EMA" dataDxfId="7">
      <calculatedColumnFormula>(Table2[[#This Row],[Close Price]]-Table2[[#This Row],[50D EMA]])/Table2[[#This Row],[50D EMA]]</calculatedColumnFormula>
    </tableColumn>
    <tableColumn id="23" xr3:uid="{7D877F3A-5859-46ED-BB9A-0DC121C3B142}" name="% Price above 200 EMA" dataDxfId="6">
      <calculatedColumnFormula>(Table2[[#This Row],[Close Price]]-Table2[[#This Row],[200D EMA]])/Table2[[#This Row],[200D EMA]]</calculatedColumnFormula>
    </tableColumn>
    <tableColumn id="14" xr3:uid="{2977A55C-FCCF-45C1-97A5-0035A2643F8D}" name="Relative Volume"/>
    <tableColumn id="37" xr3:uid="{EA690707-C1EA-4E8F-B867-117A2AB5BA74}" name="Day Low"/>
    <tableColumn id="36" xr3:uid="{79D319DD-0A04-448D-A30F-96D1CAC1343A}" name="Day High"/>
    <tableColumn id="35" xr3:uid="{B98DA240-9E00-48C8-A2D7-68F3D9CD7265}" name="Current Week Low"/>
    <tableColumn id="34" xr3:uid="{2DC417DF-C0D9-42B1-9FED-0BF640EA45A1}" name="Current Week High"/>
    <tableColumn id="33" xr3:uid="{0405431D-BCBD-457D-873D-BD1F7FD0055D}" name="Current Month Low"/>
    <tableColumn id="32" xr3:uid="{9F88DE5F-A1CF-41BA-B0BB-E5FB6793BF73}" name="Current Month High"/>
    <tableColumn id="31" xr3:uid="{BD7BFC70-6622-4991-9113-6F8166ED6E9E}" name="% Away From Day Low" dataDxfId="5">
      <calculatedColumnFormula>(Table2[[#This Row],[Close Price]]/Table2[[#This Row],[Day Low]])-1</calculatedColumnFormula>
    </tableColumn>
    <tableColumn id="30" xr3:uid="{053E0C88-8B34-469A-A27C-BB5E9EC2D22F}" name="% Away From Day High" dataDxfId="4">
      <calculatedColumnFormula>(Table2[[#This Row],[Day High]]/Table2[[#This Row],[Close Price]])-1</calculatedColumnFormula>
    </tableColumn>
    <tableColumn id="29" xr3:uid="{E3615663-7DBD-47B1-98A6-D2AFE0496848}" name="% Away From Current Week Low" dataDxfId="3">
      <calculatedColumnFormula>(Table2[[#This Row],[Close Price]]/Table2[[#This Row],[Current Week Low]])-1</calculatedColumnFormula>
    </tableColumn>
    <tableColumn id="28" xr3:uid="{8ED3A082-0179-4DE1-9F7F-0F1B1510D387}" name="% Away From Current Week High" dataDxfId="2">
      <calculatedColumnFormula>(Table2[[#This Row],[Current Week High]]/Table2[[#This Row],[Close Price]])-1</calculatedColumnFormula>
    </tableColumn>
    <tableColumn id="27" xr3:uid="{E9A925D1-C8DD-407B-AEA6-F5CAE15F17E2}" name="% Away From Current Month Low" dataDxfId="1">
      <calculatedColumnFormula>(Table2[[#This Row],[Close Price]]/Table2[[#This Row],[Current Month Low]])-1</calculatedColumnFormula>
    </tableColumn>
    <tableColumn id="26" xr3:uid="{12CC7E73-F710-4656-8EE9-3A3A35646670}" name="% Away From Current Month High" dataDxfId="0">
      <calculatedColumnFormula>(Table2[[#This Row],[Current Month High]]/Table2[[#This Row],[Close Price]])-1</calculatedColumnFormula>
    </tableColumn>
    <tableColumn id="15" xr3:uid="{DDEA355D-B52C-4429-B564-188183855B53}" name="% Away From 52W High"/>
    <tableColumn id="16" xr3:uid="{3A85FD22-26DA-4261-87F5-13385C37D3BC}" name="% Away From 52W Low"/>
    <tableColumn id="38" xr3:uid="{BEED4127-4900-452F-A63A-10FB8DF4C1AB}" name="Uptrend">
      <calculatedColumnFormula>IF(AND(Table2[[#This Row],[20D EMA]]&gt;Table2[[#This Row],[50D EMA]],Table2[[#This Row],[50D EMA]]&gt;Table2[[#This Row],[200D EMA]]),"Uptrend","Downtrend/NoTrend")</calculatedColumnFormula>
    </tableColumn>
    <tableColumn id="42" xr3:uid="{148221F9-44D4-4CEA-A872-93E54CFAC139}" name="Relative Strength Sector Index"/>
    <tableColumn id="41" xr3:uid="{295FBF78-E0D2-451A-A329-0DB7A3A7C201}" name="Relative Strength Sector Index - Zone"/>
    <tableColumn id="40" xr3:uid="{7E34AB50-77AA-4769-AA5F-A4B5636A428C}" name="Rate of Change"/>
    <tableColumn id="39" xr3:uid="{7C5A6923-8E5C-46B3-9779-B234AB4028A3}" name="Rate of Change - Zone"/>
    <tableColumn id="17" xr3:uid="{5B3DF656-9408-4512-A0A4-28CE2C8C2B18}" name="Sharpe Ratio"/>
    <tableColumn id="43" xr3:uid="{060F1E10-1FF9-400B-9D15-9576EB407C66}" name="Sharpe Ratio Z-Score">
      <calculatedColumnFormula>(Table2[[#This Row],[Sharpe Ratio]]-AVERAGE(Table2[Sharpe Ratio]))/_xlfn.STDEV.P(Table2[Sharpe Ratio])</calculatedColumnFormula>
    </tableColumn>
    <tableColumn id="44" xr3:uid="{5F105A00-DFA6-4617-9CE9-0BF3F95879CB}" name="Score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  <tableColumn id="45" xr3:uid="{E52A2A74-204F-4396-A419-1F0B9586803C}" name="Rank 1Y">
      <calculatedColumnFormula>_xlfn.RANK.AVG(Table2[[#This Row],[1Y Return vs Nifty Z-Score]],Table2[1Y Return vs Nifty Z-Score])</calculatedColumnFormula>
    </tableColumn>
    <tableColumn id="46" xr3:uid="{F04E3636-D3F3-42DB-A781-94AC6D70288B}" name="Rank 6M">
      <calculatedColumnFormula>_xlfn.RANK.AVG(Table2[[#This Row],[6M Return vs Nifty Z-Score]],Table2[6M Return vs Nifty Z-Score])</calculatedColumnFormula>
    </tableColumn>
    <tableColumn id="47" xr3:uid="{3AB13658-FE97-4F7F-9951-BDDB203FB515}" name="Rank Sharpe">
      <calculatedColumnFormula>_xlfn.RANK.AVG(Table2[[#This Row],[Sharpe Ratio Z-Score]],Table2[Sharpe Ratio Z-Score])</calculatedColumnFormula>
    </tableColumn>
    <tableColumn id="48" xr3:uid="{3F41DCD7-3C03-48A6-9C06-E53A70B0C735}" name="Avg">
      <calculatedColumnFormula>(Table2[[#This Row],[Rank 1Y]]+Table2[[#This Row],[Rank 6M]]+Table2[[#This Row],[Rank Sharpe]])/3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E03104-40A1-4036-A7E9-1A9BB05F4621}" name="Table1" displayName="Table1" ref="A1:Q4992" totalsRowShown="0">
  <autoFilter ref="A1:Q4992" xr:uid="{71E03104-40A1-4036-A7E9-1A9BB05F4621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  <filterColumn colId="11">
      <customFilters>
        <customFilter operator="notEqual" val=" "/>
      </customFilters>
    </filterColumn>
  </autoFilter>
  <tableColumns count="17">
    <tableColumn id="1" xr3:uid="{E5F7B88A-80E5-4447-909F-B1081676E36F}" name="Name"/>
    <tableColumn id="2" xr3:uid="{761ACA90-B84A-4268-AAAB-C6E9C615DB5E}" name="Ticker"/>
    <tableColumn id="17" xr3:uid="{12C61C0B-5A52-4711-8AE2-BCC760A74B99}" name="Industry">
      <calculatedColumnFormula>IFERROR(VLOOKUP(Table1[[#This Row],[Ticker]],[1]!Table1[[Symbol]:[Industry]],2,FALSE),"-")</calculatedColumnFormula>
    </tableColumn>
    <tableColumn id="3" xr3:uid="{8DD57E6B-4343-4BF3-9C67-7ED70110CBF8}" name="Sub-Sector"/>
    <tableColumn id="4" xr3:uid="{4CA35755-3732-44BC-8608-5B31199338B9}" name="Market Cap"/>
    <tableColumn id="5" xr3:uid="{96D5FA98-F05B-414F-8896-C82BA408E58A}" name="Close Price"/>
    <tableColumn id="6" xr3:uid="{354093A5-6FD1-43A1-B5AE-25C2AF49F91D}" name="1Y Return vs Nifty"/>
    <tableColumn id="7" xr3:uid="{3265238C-49A7-4000-82E0-C8D2E49BC25C}" name="1M Return vs Nifty"/>
    <tableColumn id="8" xr3:uid="{D5604ED9-C85F-4758-B87A-8F3072125B66}" name="6M Return vs Nifty"/>
    <tableColumn id="9" xr3:uid="{41ABE96F-A0CD-47AE-85F2-09D18BAEF06B}" name="1W Return vs Nifty"/>
    <tableColumn id="10" xr3:uid="{06A2D652-CCC2-4E3D-8986-2420157BB462}" name="50D EMA"/>
    <tableColumn id="11" xr3:uid="{DD27F230-4A34-4B51-B325-11C86A39764F}" name="200D EMA"/>
    <tableColumn id="12" xr3:uid="{4F47E3F4-8809-462F-BD94-D63E158CDA41}" name="RSI Exponential â€“ 14D"/>
    <tableColumn id="13" xr3:uid="{C67AADCB-4204-4CAD-887A-BA1AD8E49C06}" name="Relative Volume"/>
    <tableColumn id="14" xr3:uid="{3700B896-23EA-421D-983C-4F67DD4C8DE2}" name="% Away From 52W High"/>
    <tableColumn id="15" xr3:uid="{4887759B-895C-4B86-9CC3-59C261960A54}" name="% Away From 52W Low"/>
    <tableColumn id="16" xr3:uid="{EF7A0405-A523-43B1-A1EE-6E26D4E6B08A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44E86-317F-4A54-93BD-454942B18946}">
  <dimension ref="A1:Z122"/>
  <sheetViews>
    <sheetView topLeftCell="P1" workbookViewId="0">
      <selection activeCell="Z11" sqref="Z11"/>
    </sheetView>
  </sheetViews>
  <sheetFormatPr defaultRowHeight="14.4" x14ac:dyDescent="0.3"/>
  <cols>
    <col min="1" max="1" width="34.44140625" bestFit="1" customWidth="1"/>
    <col min="2" max="2" width="8.33203125" bestFit="1" customWidth="1"/>
    <col min="3" max="3" width="10.33203125" bestFit="1" customWidth="1"/>
    <col min="4" max="5" width="21.33203125" bestFit="1" customWidth="1"/>
    <col min="6" max="6" width="19" bestFit="1" customWidth="1"/>
    <col min="7" max="7" width="18.33203125" bestFit="1" customWidth="1"/>
    <col min="8" max="8" width="8" bestFit="1" customWidth="1"/>
    <col min="9" max="9" width="17" bestFit="1" customWidth="1"/>
    <col min="10" max="10" width="22.33203125" bestFit="1" customWidth="1"/>
    <col min="11" max="11" width="22.6640625" bestFit="1" customWidth="1"/>
    <col min="12" max="12" width="30.88671875" bestFit="1" customWidth="1"/>
    <col min="13" max="13" width="31.33203125" bestFit="1" customWidth="1"/>
    <col min="14" max="14" width="32" bestFit="1" customWidth="1"/>
    <col min="15" max="15" width="32.33203125" bestFit="1" customWidth="1"/>
    <col min="16" max="16" width="23.33203125" bestFit="1" customWidth="1"/>
    <col min="17" max="17" width="22.88671875" bestFit="1" customWidth="1"/>
    <col min="18" max="18" width="23.33203125" bestFit="1" customWidth="1"/>
    <col min="19" max="19" width="22" bestFit="1" customWidth="1"/>
    <col min="20" max="20" width="23" bestFit="1" customWidth="1"/>
    <col min="21" max="21" width="22" bestFit="1" customWidth="1"/>
    <col min="22" max="22" width="13.88671875" bestFit="1" customWidth="1"/>
  </cols>
  <sheetData>
    <row r="1" spans="1:26" x14ac:dyDescent="0.3">
      <c r="A1" t="s">
        <v>2</v>
      </c>
      <c r="B1" t="s">
        <v>10196</v>
      </c>
      <c r="C1" t="s">
        <v>10182</v>
      </c>
      <c r="D1" t="s">
        <v>10197</v>
      </c>
      <c r="E1" t="s">
        <v>10198</v>
      </c>
      <c r="F1" t="s">
        <v>7</v>
      </c>
      <c r="G1" t="s">
        <v>5</v>
      </c>
      <c r="H1" t="s">
        <v>10199</v>
      </c>
      <c r="I1" t="s">
        <v>12</v>
      </c>
      <c r="J1" t="s">
        <v>10176</v>
      </c>
      <c r="K1" t="s">
        <v>10177</v>
      </c>
      <c r="L1" t="s">
        <v>10178</v>
      </c>
      <c r="M1" t="s">
        <v>10179</v>
      </c>
      <c r="N1" t="s">
        <v>10180</v>
      </c>
      <c r="O1" t="s">
        <v>10181</v>
      </c>
      <c r="P1" t="s">
        <v>13</v>
      </c>
      <c r="Q1" t="s">
        <v>14</v>
      </c>
      <c r="R1" t="s">
        <v>10200</v>
      </c>
      <c r="S1" t="s">
        <v>10168</v>
      </c>
      <c r="T1" t="s">
        <v>10169</v>
      </c>
      <c r="U1" t="s">
        <v>10186</v>
      </c>
      <c r="V1" t="s">
        <v>15</v>
      </c>
      <c r="W1" t="s">
        <v>10191</v>
      </c>
      <c r="X1" t="s">
        <v>10201</v>
      </c>
      <c r="Y1" t="s">
        <v>10202</v>
      </c>
      <c r="Z1" t="s">
        <v>10203</v>
      </c>
    </row>
    <row r="2" spans="1:26" x14ac:dyDescent="0.3">
      <c r="A2" t="s">
        <v>280</v>
      </c>
      <c r="B2">
        <f>COUNTIFS(Table2[Sub-Sector],Table3[[#This Row],[Sub-Sector]])</f>
        <v>1</v>
      </c>
      <c r="C2" s="2">
        <f>COUNTIFS(Table2[Sub-Sector],Table3[[#This Row],[Sub-Sector]],Table2[Uptrend],"Uptrend")/Table3[[#This Row],[Count]]</f>
        <v>1</v>
      </c>
      <c r="D2" s="2">
        <f>COUNTIFS(Table2[Sub-Sector],Table3[[#This Row],[Sub-Sector]],Table2[1W Return vs Nifty],"&gt;=5")/Table3[[#This Row],[Count]]</f>
        <v>1</v>
      </c>
      <c r="E2" s="2">
        <f>COUNTIFS(Table2[Sub-Sector],Table3[[#This Row],[Sub-Sector]],Table2[1M Return vs Nifty],"&gt;=5")/Table3[[#This Row],[Count]]</f>
        <v>0</v>
      </c>
      <c r="F2" s="2">
        <f>COUNTIFS(Table2[Sub-Sector],Table3[[#This Row],[Sub-Sector]],Table2[6M Return vs Nifty],"&gt;=10")/Table3[[#This Row],[Count]]</f>
        <v>1</v>
      </c>
      <c r="G2" s="2">
        <f>COUNTIFS(Table2[Sub-Sector],Table3[[#This Row],[Sub-Sector]],Table2[1Y Return vs Nifty],"&gt;=10")/Table3[[#This Row],[Count]]</f>
        <v>1</v>
      </c>
      <c r="H2" s="2">
        <f>COUNTIFS(Table2[Sub-Sector],Table3[[#This Row],[Sub-Sector]],Table2[RSI Exponential â€“ 14D],"&gt;=50")/Table3[[#This Row],[Count]]</f>
        <v>1</v>
      </c>
      <c r="I2" s="2">
        <f>COUNTIFS(Table2[Sub-Sector],Table3[[#This Row],[Sub-Sector]],Table2[Relative Volume],"&gt;=1")/Table3[[#This Row],[Count]]</f>
        <v>1</v>
      </c>
      <c r="J2" s="2">
        <f>COUNTIFS(Table2[Sub-Sector],Table3[[#This Row],[Sub-Sector]],Table2[% Away From Day Low],"&gt;=0.05")/Table3[[#This Row],[Count]]</f>
        <v>0</v>
      </c>
      <c r="K2" s="2">
        <f>COUNTIFS(Table2[Sub-Sector],Table3[[#This Row],[Sub-Sector]],Table2[% Away From Day High],"&lt;=0.05")/Table3[[#This Row],[Count]]</f>
        <v>1</v>
      </c>
      <c r="L2" s="2">
        <f>COUNTIFS(Table2[Sub-Sector],Table3[[#This Row],[Sub-Sector]],Table2[% Away From Current Week Low],"&gt;=0.05")/Table3[[#This Row],[Count]]</f>
        <v>0</v>
      </c>
      <c r="M2" s="2">
        <f>COUNTIFS(Table2[Sub-Sector],Table3[[#This Row],[Sub-Sector]],Table2[% Away From Current Week High],"&lt;=0.05")/Table3[[#This Row],[Count]]</f>
        <v>0</v>
      </c>
      <c r="N2" s="2">
        <f>COUNTIFS(Table2[Sub-Sector],Table3[[#This Row],[Sub-Sector]],Table2[% Away From Current Month Low],"&gt;=0.05")/Table3[[#This Row],[Count]]</f>
        <v>1</v>
      </c>
      <c r="O2" s="2">
        <f>COUNTIFS(Table2[Sub-Sector],Table3[[#This Row],[Sub-Sector]],Table2[% Away From Current Month High],"&lt;=0.05")/Table3[[#This Row],[Count]]</f>
        <v>0</v>
      </c>
      <c r="P2" s="2">
        <f>COUNTIFS(Table2[Sub-Sector],Table3[[#This Row],[Sub-Sector]],Table2[% Away From 52W High],"&lt;=10")/Table3[[#This Row],[Count]]</f>
        <v>0</v>
      </c>
      <c r="Q2" s="2">
        <f>COUNTIFS(Table2[Sub-Sector],Table3[[#This Row],[Sub-Sector]],Table2[% Away From 52W Low],"&gt;=10")/Table3[[#This Row],[Count]]</f>
        <v>1</v>
      </c>
      <c r="R2" s="2">
        <f>COUNTIFS(Table2[Sub-Sector],Table3[[#This Row],[Sub-Sector]],Table2[% Price above 20 EMA],"&gt;=0")/Table3[[#This Row],[Count]]</f>
        <v>1</v>
      </c>
      <c r="S2" s="2">
        <f>COUNTIFS(Table2[Sub-Sector],Table3[[#This Row],[Sub-Sector]],Table2[% Price above 50 EMA],"&gt;=0")/Table3[[#This Row],[Count]]</f>
        <v>1</v>
      </c>
      <c r="T2" s="2">
        <f>COUNTIFS(Table2[Sub-Sector],Table3[[#This Row],[Sub-Sector]],Table2[% Price above 200 EMA],"&gt;=0")/Table3[[#This Row],[Count]]</f>
        <v>1</v>
      </c>
      <c r="U2" s="2">
        <f>COUNTIFS(Table2[Sub-Sector],Table3[[#This Row],[Sub-Sector]],Table2[Rate of Change - Zone],"Positive")/Table3[[#This Row],[Count]]</f>
        <v>1</v>
      </c>
      <c r="V2" s="2">
        <f>COUNTIFS(Table2[Sub-Sector],Table3[[#This Row],[Sub-Sector]],Table2[Sharpe Ratio],"&gt;=0.10")/Table3[[#This Row],[Count]]</f>
        <v>0</v>
      </c>
      <c r="W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184</v>
      </c>
      <c r="X2" s="3">
        <f>_xlfn.RANK.AVG(Table3[[#This Row],[Score]],Table3[Score],1)</f>
        <v>3</v>
      </c>
      <c r="Y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58</v>
      </c>
      <c r="Z2" s="3">
        <f>_xlfn.RANK.AVG(Table3[[#This Row],[Score 2 ]],Table3[[Score 2 ]],1)</f>
        <v>1</v>
      </c>
    </row>
    <row r="3" spans="1:26" x14ac:dyDescent="0.3">
      <c r="A3" t="s">
        <v>156</v>
      </c>
      <c r="B3">
        <f>COUNTIFS(Table2[Sub-Sector],Table3[[#This Row],[Sub-Sector]])</f>
        <v>3</v>
      </c>
      <c r="C3" s="2">
        <f>COUNTIFS(Table2[Sub-Sector],Table3[[#This Row],[Sub-Sector]],Table2[Uptrend],"Uptrend")/Table3[[#This Row],[Count]]</f>
        <v>1</v>
      </c>
      <c r="D3" s="2">
        <f>COUNTIFS(Table2[Sub-Sector],Table3[[#This Row],[Sub-Sector]],Table2[1W Return vs Nifty],"&gt;=5")/Table3[[#This Row],[Count]]</f>
        <v>0.33333333333333331</v>
      </c>
      <c r="E3" s="2">
        <f>COUNTIFS(Table2[Sub-Sector],Table3[[#This Row],[Sub-Sector]],Table2[1M Return vs Nifty],"&gt;=5")/Table3[[#This Row],[Count]]</f>
        <v>0.33333333333333331</v>
      </c>
      <c r="F3" s="2">
        <f>COUNTIFS(Table2[Sub-Sector],Table3[[#This Row],[Sub-Sector]],Table2[6M Return vs Nifty],"&gt;=10")/Table3[[#This Row],[Count]]</f>
        <v>1</v>
      </c>
      <c r="G3" s="2">
        <f>COUNTIFS(Table2[Sub-Sector],Table3[[#This Row],[Sub-Sector]],Table2[1Y Return vs Nifty],"&gt;=10")/Table3[[#This Row],[Count]]</f>
        <v>1</v>
      </c>
      <c r="H3" s="2">
        <f>COUNTIFS(Table2[Sub-Sector],Table3[[#This Row],[Sub-Sector]],Table2[RSI Exponential â€“ 14D],"&gt;=50")/Table3[[#This Row],[Count]]</f>
        <v>1</v>
      </c>
      <c r="I3" s="2">
        <f>COUNTIFS(Table2[Sub-Sector],Table3[[#This Row],[Sub-Sector]],Table2[Relative Volume],"&gt;=1")/Table3[[#This Row],[Count]]</f>
        <v>0.66666666666666663</v>
      </c>
      <c r="J3" s="2">
        <f>COUNTIFS(Table2[Sub-Sector],Table3[[#This Row],[Sub-Sector]],Table2[% Away From Day Low],"&gt;=0.05")/Table3[[#This Row],[Count]]</f>
        <v>0</v>
      </c>
      <c r="K3" s="2">
        <f>COUNTIFS(Table2[Sub-Sector],Table3[[#This Row],[Sub-Sector]],Table2[% Away From Day High],"&lt;=0.05")/Table3[[#This Row],[Count]]</f>
        <v>0.66666666666666663</v>
      </c>
      <c r="L3" s="2">
        <f>COUNTIFS(Table2[Sub-Sector],Table3[[#This Row],[Sub-Sector]],Table2[% Away From Current Week Low],"&gt;=0.05")/Table3[[#This Row],[Count]]</f>
        <v>0.33333333333333331</v>
      </c>
      <c r="M3" s="2">
        <f>COUNTIFS(Table2[Sub-Sector],Table3[[#This Row],[Sub-Sector]],Table2[% Away From Current Week High],"&lt;=0.05")/Table3[[#This Row],[Count]]</f>
        <v>0.66666666666666663</v>
      </c>
      <c r="N3" s="2">
        <f>COUNTIFS(Table2[Sub-Sector],Table3[[#This Row],[Sub-Sector]],Table2[% Away From Current Month Low],"&gt;=0.05")/Table3[[#This Row],[Count]]</f>
        <v>0.66666666666666663</v>
      </c>
      <c r="O3" s="2">
        <f>COUNTIFS(Table2[Sub-Sector],Table3[[#This Row],[Sub-Sector]],Table2[% Away From Current Month High],"&lt;=0.05")/Table3[[#This Row],[Count]]</f>
        <v>0</v>
      </c>
      <c r="P3" s="2">
        <f>COUNTIFS(Table2[Sub-Sector],Table3[[#This Row],[Sub-Sector]],Table2[% Away From 52W High],"&lt;=10")/Table3[[#This Row],[Count]]</f>
        <v>0.66666666666666663</v>
      </c>
      <c r="Q3" s="2">
        <f>COUNTIFS(Table2[Sub-Sector],Table3[[#This Row],[Sub-Sector]],Table2[% Away From 52W Low],"&gt;=10")/Table3[[#This Row],[Count]]</f>
        <v>1</v>
      </c>
      <c r="R3" s="2">
        <f>COUNTIFS(Table2[Sub-Sector],Table3[[#This Row],[Sub-Sector]],Table2[% Price above 20 EMA],"&gt;=0")/Table3[[#This Row],[Count]]</f>
        <v>0.66666666666666663</v>
      </c>
      <c r="S3" s="2">
        <f>COUNTIFS(Table2[Sub-Sector],Table3[[#This Row],[Sub-Sector]],Table2[% Price above 50 EMA],"&gt;=0")/Table3[[#This Row],[Count]]</f>
        <v>1</v>
      </c>
      <c r="T3" s="2">
        <f>COUNTIFS(Table2[Sub-Sector],Table3[[#This Row],[Sub-Sector]],Table2[% Price above 200 EMA],"&gt;=0")/Table3[[#This Row],[Count]]</f>
        <v>1</v>
      </c>
      <c r="U3" s="2">
        <f>COUNTIFS(Table2[Sub-Sector],Table3[[#This Row],[Sub-Sector]],Table2[Rate of Change - Zone],"Positive")/Table3[[#This Row],[Count]]</f>
        <v>1</v>
      </c>
      <c r="V3" s="2">
        <f>COUNTIFS(Table2[Sub-Sector],Table3[[#This Row],[Sub-Sector]],Table2[Sharpe Ratio],"&gt;=0.10")/Table3[[#This Row],[Count]]</f>
        <v>0.33333333333333331</v>
      </c>
      <c r="W3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156</v>
      </c>
      <c r="X3" s="3">
        <f>_xlfn.RANK.AVG(Table3[[#This Row],[Score]],Table3[Score],1)</f>
        <v>2</v>
      </c>
      <c r="Y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76.5</v>
      </c>
      <c r="Z3" s="3">
        <f>_xlfn.RANK.AVG(Table3[[#This Row],[Score 2 ]],Table3[[Score 2 ]],1)</f>
        <v>2.5</v>
      </c>
    </row>
    <row r="4" spans="1:26" x14ac:dyDescent="0.3">
      <c r="A4" t="s">
        <v>250</v>
      </c>
      <c r="B4">
        <f>COUNTIFS(Table2[Sub-Sector],Table3[[#This Row],[Sub-Sector]])</f>
        <v>3</v>
      </c>
      <c r="C4" s="2">
        <f>COUNTIFS(Table2[Sub-Sector],Table3[[#This Row],[Sub-Sector]],Table2[Uptrend],"Uptrend")/Table3[[#This Row],[Count]]</f>
        <v>1</v>
      </c>
      <c r="D4" s="2">
        <f>COUNTIFS(Table2[Sub-Sector],Table3[[#This Row],[Sub-Sector]],Table2[1W Return vs Nifty],"&gt;=5")/Table3[[#This Row],[Count]]</f>
        <v>0</v>
      </c>
      <c r="E4" s="2">
        <f>COUNTIFS(Table2[Sub-Sector],Table3[[#This Row],[Sub-Sector]],Table2[1M Return vs Nifty],"&gt;=5")/Table3[[#This Row],[Count]]</f>
        <v>1</v>
      </c>
      <c r="F4" s="2">
        <f>COUNTIFS(Table2[Sub-Sector],Table3[[#This Row],[Sub-Sector]],Table2[6M Return vs Nifty],"&gt;=10")/Table3[[#This Row],[Count]]</f>
        <v>1</v>
      </c>
      <c r="G4" s="2">
        <f>COUNTIFS(Table2[Sub-Sector],Table3[[#This Row],[Sub-Sector]],Table2[1Y Return vs Nifty],"&gt;=10")/Table3[[#This Row],[Count]]</f>
        <v>1</v>
      </c>
      <c r="H4" s="2">
        <f>COUNTIFS(Table2[Sub-Sector],Table3[[#This Row],[Sub-Sector]],Table2[RSI Exponential â€“ 14D],"&gt;=50")/Table3[[#This Row],[Count]]</f>
        <v>1</v>
      </c>
      <c r="I4" s="2">
        <f>COUNTIFS(Table2[Sub-Sector],Table3[[#This Row],[Sub-Sector]],Table2[Relative Volume],"&gt;=1")/Table3[[#This Row],[Count]]</f>
        <v>0.66666666666666663</v>
      </c>
      <c r="J4" s="2">
        <f>COUNTIFS(Table2[Sub-Sector],Table3[[#This Row],[Sub-Sector]],Table2[% Away From Day Low],"&gt;=0.05")/Table3[[#This Row],[Count]]</f>
        <v>0</v>
      </c>
      <c r="K4" s="2">
        <f>COUNTIFS(Table2[Sub-Sector],Table3[[#This Row],[Sub-Sector]],Table2[% Away From Day High],"&lt;=0.05")/Table3[[#This Row],[Count]]</f>
        <v>1</v>
      </c>
      <c r="L4" s="2">
        <f>COUNTIFS(Table2[Sub-Sector],Table3[[#This Row],[Sub-Sector]],Table2[% Away From Current Week Low],"&gt;=0.05")/Table3[[#This Row],[Count]]</f>
        <v>0</v>
      </c>
      <c r="M4" s="2">
        <f>COUNTIFS(Table2[Sub-Sector],Table3[[#This Row],[Sub-Sector]],Table2[% Away From Current Week High],"&lt;=0.05")/Table3[[#This Row],[Count]]</f>
        <v>1</v>
      </c>
      <c r="N4" s="2">
        <f>COUNTIFS(Table2[Sub-Sector],Table3[[#This Row],[Sub-Sector]],Table2[% Away From Current Month Low],"&gt;=0.05")/Table3[[#This Row],[Count]]</f>
        <v>1</v>
      </c>
      <c r="O4" s="2">
        <f>COUNTIFS(Table2[Sub-Sector],Table3[[#This Row],[Sub-Sector]],Table2[% Away From Current Month High],"&lt;=0.05")/Table3[[#This Row],[Count]]</f>
        <v>0</v>
      </c>
      <c r="P4" s="2">
        <f>COUNTIFS(Table2[Sub-Sector],Table3[[#This Row],[Sub-Sector]],Table2[% Away From 52W High],"&lt;=10")/Table3[[#This Row],[Count]]</f>
        <v>0.66666666666666663</v>
      </c>
      <c r="Q4" s="2">
        <f>COUNTIFS(Table2[Sub-Sector],Table3[[#This Row],[Sub-Sector]],Table2[% Away From 52W Low],"&gt;=10")/Table3[[#This Row],[Count]]</f>
        <v>1</v>
      </c>
      <c r="R4" s="2">
        <f>COUNTIFS(Table2[Sub-Sector],Table3[[#This Row],[Sub-Sector]],Table2[% Price above 20 EMA],"&gt;=0")/Table3[[#This Row],[Count]]</f>
        <v>1</v>
      </c>
      <c r="S4" s="2">
        <f>COUNTIFS(Table2[Sub-Sector],Table3[[#This Row],[Sub-Sector]],Table2[% Price above 50 EMA],"&gt;=0")/Table3[[#This Row],[Count]]</f>
        <v>1</v>
      </c>
      <c r="T4" s="2">
        <f>COUNTIFS(Table2[Sub-Sector],Table3[[#This Row],[Sub-Sector]],Table2[% Price above 200 EMA],"&gt;=0")/Table3[[#This Row],[Count]]</f>
        <v>1</v>
      </c>
      <c r="U4" s="2">
        <f>COUNTIFS(Table2[Sub-Sector],Table3[[#This Row],[Sub-Sector]],Table2[Rate of Change - Zone],"Positive")/Table3[[#This Row],[Count]]</f>
        <v>1</v>
      </c>
      <c r="V4" s="2">
        <f>COUNTIFS(Table2[Sub-Sector],Table3[[#This Row],[Sub-Sector]],Table2[Sharpe Ratio],"&gt;=0.10")/Table3[[#This Row],[Count]]</f>
        <v>1</v>
      </c>
      <c r="W4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189</v>
      </c>
      <c r="X4" s="3">
        <f>_xlfn.RANK.AVG(Table3[[#This Row],[Score]],Table3[Score],1)</f>
        <v>4</v>
      </c>
      <c r="Y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76.5</v>
      </c>
      <c r="Z4" s="3">
        <f>_xlfn.RANK.AVG(Table3[[#This Row],[Score 2 ]],Table3[[Score 2 ]],1)</f>
        <v>2.5</v>
      </c>
    </row>
    <row r="5" spans="1:26" x14ac:dyDescent="0.3">
      <c r="A5" t="s">
        <v>54</v>
      </c>
      <c r="B5">
        <f>COUNTIFS(Table2[Sub-Sector],Table3[[#This Row],[Sub-Sector]])</f>
        <v>3</v>
      </c>
      <c r="C5" s="2">
        <f>COUNTIFS(Table2[Sub-Sector],Table3[[#This Row],[Sub-Sector]],Table2[Uptrend],"Uptrend")/Table3[[#This Row],[Count]]</f>
        <v>1</v>
      </c>
      <c r="D5" s="2">
        <f>COUNTIFS(Table2[Sub-Sector],Table3[[#This Row],[Sub-Sector]],Table2[1W Return vs Nifty],"&gt;=5")/Table3[[#This Row],[Count]]</f>
        <v>1</v>
      </c>
      <c r="E5" s="2">
        <f>COUNTIFS(Table2[Sub-Sector],Table3[[#This Row],[Sub-Sector]],Table2[1M Return vs Nifty],"&gt;=5")/Table3[[#This Row],[Count]]</f>
        <v>1</v>
      </c>
      <c r="F5" s="2">
        <f>COUNTIFS(Table2[Sub-Sector],Table3[[#This Row],[Sub-Sector]],Table2[6M Return vs Nifty],"&gt;=10")/Table3[[#This Row],[Count]]</f>
        <v>1</v>
      </c>
      <c r="G5" s="2">
        <f>COUNTIFS(Table2[Sub-Sector],Table3[[#This Row],[Sub-Sector]],Table2[1Y Return vs Nifty],"&gt;=10")/Table3[[#This Row],[Count]]</f>
        <v>0.66666666666666663</v>
      </c>
      <c r="H5" s="2">
        <f>COUNTIFS(Table2[Sub-Sector],Table3[[#This Row],[Sub-Sector]],Table2[RSI Exponential â€“ 14D],"&gt;=50")/Table3[[#This Row],[Count]]</f>
        <v>1</v>
      </c>
      <c r="I5" s="2">
        <f>COUNTIFS(Table2[Sub-Sector],Table3[[#This Row],[Sub-Sector]],Table2[Relative Volume],"&gt;=1")/Table3[[#This Row],[Count]]</f>
        <v>1</v>
      </c>
      <c r="J5" s="2">
        <f>COUNTIFS(Table2[Sub-Sector],Table3[[#This Row],[Sub-Sector]],Table2[% Away From Day Low],"&gt;=0.05")/Table3[[#This Row],[Count]]</f>
        <v>0</v>
      </c>
      <c r="K5" s="2">
        <f>COUNTIFS(Table2[Sub-Sector],Table3[[#This Row],[Sub-Sector]],Table2[% Away From Day High],"&lt;=0.05")/Table3[[#This Row],[Count]]</f>
        <v>1</v>
      </c>
      <c r="L5" s="2">
        <f>COUNTIFS(Table2[Sub-Sector],Table3[[#This Row],[Sub-Sector]],Table2[% Away From Current Week Low],"&gt;=0.05")/Table3[[#This Row],[Count]]</f>
        <v>0</v>
      </c>
      <c r="M5" s="2">
        <f>COUNTIFS(Table2[Sub-Sector],Table3[[#This Row],[Sub-Sector]],Table2[% Away From Current Week High],"&lt;=0.05")/Table3[[#This Row],[Count]]</f>
        <v>1</v>
      </c>
      <c r="N5" s="2">
        <f>COUNTIFS(Table2[Sub-Sector],Table3[[#This Row],[Sub-Sector]],Table2[% Away From Current Month Low],"&gt;=0.05")/Table3[[#This Row],[Count]]</f>
        <v>1</v>
      </c>
      <c r="O5" s="2">
        <f>COUNTIFS(Table2[Sub-Sector],Table3[[#This Row],[Sub-Sector]],Table2[% Away From Current Month High],"&lt;=0.05")/Table3[[#This Row],[Count]]</f>
        <v>0.66666666666666663</v>
      </c>
      <c r="P5" s="2">
        <f>COUNTIFS(Table2[Sub-Sector],Table3[[#This Row],[Sub-Sector]],Table2[% Away From 52W High],"&lt;=10")/Table3[[#This Row],[Count]]</f>
        <v>1</v>
      </c>
      <c r="Q5" s="2">
        <f>COUNTIFS(Table2[Sub-Sector],Table3[[#This Row],[Sub-Sector]],Table2[% Away From 52W Low],"&gt;=10")/Table3[[#This Row],[Count]]</f>
        <v>1</v>
      </c>
      <c r="R5" s="2">
        <f>COUNTIFS(Table2[Sub-Sector],Table3[[#This Row],[Sub-Sector]],Table2[% Price above 20 EMA],"&gt;=0")/Table3[[#This Row],[Count]]</f>
        <v>1</v>
      </c>
      <c r="S5" s="2">
        <f>COUNTIFS(Table2[Sub-Sector],Table3[[#This Row],[Sub-Sector]],Table2[% Price above 50 EMA],"&gt;=0")/Table3[[#This Row],[Count]]</f>
        <v>1</v>
      </c>
      <c r="T5" s="2">
        <f>COUNTIFS(Table2[Sub-Sector],Table3[[#This Row],[Sub-Sector]],Table2[% Price above 200 EMA],"&gt;=0")/Table3[[#This Row],[Count]]</f>
        <v>1</v>
      </c>
      <c r="U5" s="2">
        <f>COUNTIFS(Table2[Sub-Sector],Table3[[#This Row],[Sub-Sector]],Table2[Rate of Change - Zone],"Positive")/Table3[[#This Row],[Count]]</f>
        <v>1</v>
      </c>
      <c r="V5" s="2">
        <f>COUNTIFS(Table2[Sub-Sector],Table3[[#This Row],[Sub-Sector]],Table2[Sharpe Ratio],"&gt;=0.10")/Table3[[#This Row],[Count]]</f>
        <v>0.66666666666666663</v>
      </c>
      <c r="W5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129</v>
      </c>
      <c r="X5" s="3">
        <f>_xlfn.RANK.AVG(Table3[[#This Row],[Score]],Table3[Score],1)</f>
        <v>1</v>
      </c>
      <c r="Y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96</v>
      </c>
      <c r="Z5" s="3">
        <f>_xlfn.RANK.AVG(Table3[[#This Row],[Score 2 ]],Table3[[Score 2 ]],1)</f>
        <v>4</v>
      </c>
    </row>
    <row r="6" spans="1:26" x14ac:dyDescent="0.3">
      <c r="A6" t="s">
        <v>86</v>
      </c>
      <c r="B6">
        <f>COUNTIFS(Table2[Sub-Sector],Table3[[#This Row],[Sub-Sector]])</f>
        <v>2</v>
      </c>
      <c r="C6" s="2">
        <f>COUNTIFS(Table2[Sub-Sector],Table3[[#This Row],[Sub-Sector]],Table2[Uptrend],"Uptrend")/Table3[[#This Row],[Count]]</f>
        <v>1</v>
      </c>
      <c r="D6" s="2">
        <f>COUNTIFS(Table2[Sub-Sector],Table3[[#This Row],[Sub-Sector]],Table2[1W Return vs Nifty],"&gt;=5")/Table3[[#This Row],[Count]]</f>
        <v>0</v>
      </c>
      <c r="E6" s="2">
        <f>COUNTIFS(Table2[Sub-Sector],Table3[[#This Row],[Sub-Sector]],Table2[1M Return vs Nifty],"&gt;=5")/Table3[[#This Row],[Count]]</f>
        <v>0.5</v>
      </c>
      <c r="F6" s="2">
        <f>COUNTIFS(Table2[Sub-Sector],Table3[[#This Row],[Sub-Sector]],Table2[6M Return vs Nifty],"&gt;=10")/Table3[[#This Row],[Count]]</f>
        <v>1</v>
      </c>
      <c r="G6" s="2">
        <f>COUNTIFS(Table2[Sub-Sector],Table3[[#This Row],[Sub-Sector]],Table2[1Y Return vs Nifty],"&gt;=10")/Table3[[#This Row],[Count]]</f>
        <v>1</v>
      </c>
      <c r="H6" s="2">
        <f>COUNTIFS(Table2[Sub-Sector],Table3[[#This Row],[Sub-Sector]],Table2[RSI Exponential â€“ 14D],"&gt;=50")/Table3[[#This Row],[Count]]</f>
        <v>1</v>
      </c>
      <c r="I6" s="2">
        <f>COUNTIFS(Table2[Sub-Sector],Table3[[#This Row],[Sub-Sector]],Table2[Relative Volume],"&gt;=1")/Table3[[#This Row],[Count]]</f>
        <v>0.5</v>
      </c>
      <c r="J6" s="2">
        <f>COUNTIFS(Table2[Sub-Sector],Table3[[#This Row],[Sub-Sector]],Table2[% Away From Day Low],"&gt;=0.05")/Table3[[#This Row],[Count]]</f>
        <v>0</v>
      </c>
      <c r="K6" s="2">
        <f>COUNTIFS(Table2[Sub-Sector],Table3[[#This Row],[Sub-Sector]],Table2[% Away From Day High],"&lt;=0.05")/Table3[[#This Row],[Count]]</f>
        <v>1</v>
      </c>
      <c r="L6" s="2">
        <f>COUNTIFS(Table2[Sub-Sector],Table3[[#This Row],[Sub-Sector]],Table2[% Away From Current Week Low],"&gt;=0.05")/Table3[[#This Row],[Count]]</f>
        <v>0</v>
      </c>
      <c r="M6" s="2">
        <f>COUNTIFS(Table2[Sub-Sector],Table3[[#This Row],[Sub-Sector]],Table2[% Away From Current Week High],"&lt;=0.05")/Table3[[#This Row],[Count]]</f>
        <v>1</v>
      </c>
      <c r="N6" s="2">
        <f>COUNTIFS(Table2[Sub-Sector],Table3[[#This Row],[Sub-Sector]],Table2[% Away From Current Month Low],"&gt;=0.05")/Table3[[#This Row],[Count]]</f>
        <v>0.5</v>
      </c>
      <c r="O6" s="2">
        <f>COUNTIFS(Table2[Sub-Sector],Table3[[#This Row],[Sub-Sector]],Table2[% Away From Current Month High],"&lt;=0.05")/Table3[[#This Row],[Count]]</f>
        <v>0.5</v>
      </c>
      <c r="P6" s="2">
        <f>COUNTIFS(Table2[Sub-Sector],Table3[[#This Row],[Sub-Sector]],Table2[% Away From 52W High],"&lt;=10")/Table3[[#This Row],[Count]]</f>
        <v>1</v>
      </c>
      <c r="Q6" s="2">
        <f>COUNTIFS(Table2[Sub-Sector],Table3[[#This Row],[Sub-Sector]],Table2[% Away From 52W Low],"&gt;=10")/Table3[[#This Row],[Count]]</f>
        <v>1</v>
      </c>
      <c r="R6" s="2">
        <f>COUNTIFS(Table2[Sub-Sector],Table3[[#This Row],[Sub-Sector]],Table2[% Price above 20 EMA],"&gt;=0")/Table3[[#This Row],[Count]]</f>
        <v>1</v>
      </c>
      <c r="S6" s="2">
        <f>COUNTIFS(Table2[Sub-Sector],Table3[[#This Row],[Sub-Sector]],Table2[% Price above 50 EMA],"&gt;=0")/Table3[[#This Row],[Count]]</f>
        <v>1</v>
      </c>
      <c r="T6" s="2">
        <f>COUNTIFS(Table2[Sub-Sector],Table3[[#This Row],[Sub-Sector]],Table2[% Price above 200 EMA],"&gt;=0")/Table3[[#This Row],[Count]]</f>
        <v>1</v>
      </c>
      <c r="U6" s="2">
        <f>COUNTIFS(Table2[Sub-Sector],Table3[[#This Row],[Sub-Sector]],Table2[Rate of Change - Zone],"Positive")/Table3[[#This Row],[Count]]</f>
        <v>1</v>
      </c>
      <c r="V6" s="2">
        <f>COUNTIFS(Table2[Sub-Sector],Table3[[#This Row],[Sub-Sector]],Table2[Sharpe Ratio],"&gt;=0.10")/Table3[[#This Row],[Count]]</f>
        <v>0</v>
      </c>
      <c r="W6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226</v>
      </c>
      <c r="X6" s="3">
        <f>_xlfn.RANK.AVG(Table3[[#This Row],[Score]],Table3[Score],1)</f>
        <v>7</v>
      </c>
      <c r="Y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98</v>
      </c>
      <c r="Z6" s="3">
        <f>_xlfn.RANK.AVG(Table3[[#This Row],[Score 2 ]],Table3[[Score 2 ]],1)</f>
        <v>5</v>
      </c>
    </row>
    <row r="7" spans="1:26" x14ac:dyDescent="0.3">
      <c r="A7" t="s">
        <v>871</v>
      </c>
      <c r="B7">
        <f>COUNTIFS(Table2[Sub-Sector],Table3[[#This Row],[Sub-Sector]])</f>
        <v>3</v>
      </c>
      <c r="C7" s="2">
        <f>COUNTIFS(Table2[Sub-Sector],Table3[[#This Row],[Sub-Sector]],Table2[Uptrend],"Uptrend")/Table3[[#This Row],[Count]]</f>
        <v>1</v>
      </c>
      <c r="D7" s="2">
        <f>COUNTIFS(Table2[Sub-Sector],Table3[[#This Row],[Sub-Sector]],Table2[1W Return vs Nifty],"&gt;=5")/Table3[[#This Row],[Count]]</f>
        <v>0</v>
      </c>
      <c r="E7" s="2">
        <f>COUNTIFS(Table2[Sub-Sector],Table3[[#This Row],[Sub-Sector]],Table2[1M Return vs Nifty],"&gt;=5")/Table3[[#This Row],[Count]]</f>
        <v>0.33333333333333331</v>
      </c>
      <c r="F7" s="2">
        <f>COUNTIFS(Table2[Sub-Sector],Table3[[#This Row],[Sub-Sector]],Table2[6M Return vs Nifty],"&gt;=10")/Table3[[#This Row],[Count]]</f>
        <v>0.33333333333333331</v>
      </c>
      <c r="G7" s="2">
        <f>COUNTIFS(Table2[Sub-Sector],Table3[[#This Row],[Sub-Sector]],Table2[1Y Return vs Nifty],"&gt;=10")/Table3[[#This Row],[Count]]</f>
        <v>1</v>
      </c>
      <c r="H7" s="2">
        <f>COUNTIFS(Table2[Sub-Sector],Table3[[#This Row],[Sub-Sector]],Table2[RSI Exponential â€“ 14D],"&gt;=50")/Table3[[#This Row],[Count]]</f>
        <v>0.66666666666666663</v>
      </c>
      <c r="I7" s="2">
        <f>COUNTIFS(Table2[Sub-Sector],Table3[[#This Row],[Sub-Sector]],Table2[Relative Volume],"&gt;=1")/Table3[[#This Row],[Count]]</f>
        <v>1</v>
      </c>
      <c r="J7" s="2">
        <f>COUNTIFS(Table2[Sub-Sector],Table3[[#This Row],[Sub-Sector]],Table2[% Away From Day Low],"&gt;=0.05")/Table3[[#This Row],[Count]]</f>
        <v>0</v>
      </c>
      <c r="K7" s="2">
        <f>COUNTIFS(Table2[Sub-Sector],Table3[[#This Row],[Sub-Sector]],Table2[% Away From Day High],"&lt;=0.05")/Table3[[#This Row],[Count]]</f>
        <v>1</v>
      </c>
      <c r="L7" s="2">
        <f>COUNTIFS(Table2[Sub-Sector],Table3[[#This Row],[Sub-Sector]],Table2[% Away From Current Week Low],"&gt;=0.05")/Table3[[#This Row],[Count]]</f>
        <v>0</v>
      </c>
      <c r="M7" s="2">
        <f>COUNTIFS(Table2[Sub-Sector],Table3[[#This Row],[Sub-Sector]],Table2[% Away From Current Week High],"&lt;=0.05")/Table3[[#This Row],[Count]]</f>
        <v>1</v>
      </c>
      <c r="N7" s="2">
        <f>COUNTIFS(Table2[Sub-Sector],Table3[[#This Row],[Sub-Sector]],Table2[% Away From Current Month Low],"&gt;=0.05")/Table3[[#This Row],[Count]]</f>
        <v>0.33333333333333331</v>
      </c>
      <c r="O7" s="2">
        <f>COUNTIFS(Table2[Sub-Sector],Table3[[#This Row],[Sub-Sector]],Table2[% Away From Current Month High],"&lt;=0.05")/Table3[[#This Row],[Count]]</f>
        <v>0.33333333333333331</v>
      </c>
      <c r="P7" s="2">
        <f>COUNTIFS(Table2[Sub-Sector],Table3[[#This Row],[Sub-Sector]],Table2[% Away From 52W High],"&lt;=10")/Table3[[#This Row],[Count]]</f>
        <v>0.33333333333333331</v>
      </c>
      <c r="Q7" s="2">
        <f>COUNTIFS(Table2[Sub-Sector],Table3[[#This Row],[Sub-Sector]],Table2[% Away From 52W Low],"&gt;=10")/Table3[[#This Row],[Count]]</f>
        <v>1</v>
      </c>
      <c r="R7" s="2">
        <f>COUNTIFS(Table2[Sub-Sector],Table3[[#This Row],[Sub-Sector]],Table2[% Price above 20 EMA],"&gt;=0")/Table3[[#This Row],[Count]]</f>
        <v>1</v>
      </c>
      <c r="S7" s="2">
        <f>COUNTIFS(Table2[Sub-Sector],Table3[[#This Row],[Sub-Sector]],Table2[% Price above 50 EMA],"&gt;=0")/Table3[[#This Row],[Count]]</f>
        <v>1</v>
      </c>
      <c r="T7" s="2">
        <f>COUNTIFS(Table2[Sub-Sector],Table3[[#This Row],[Sub-Sector]],Table2[% Price above 200 EMA],"&gt;=0")/Table3[[#This Row],[Count]]</f>
        <v>1</v>
      </c>
      <c r="U7" s="2">
        <f>COUNTIFS(Table2[Sub-Sector],Table3[[#This Row],[Sub-Sector]],Table2[Rate of Change - Zone],"Positive")/Table3[[#This Row],[Count]]</f>
        <v>1</v>
      </c>
      <c r="V7" s="2">
        <f>COUNTIFS(Table2[Sub-Sector],Table3[[#This Row],[Sub-Sector]],Table2[Sharpe Ratio],"&gt;=0.10")/Table3[[#This Row],[Count]]</f>
        <v>0.33333333333333331</v>
      </c>
      <c r="W7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270</v>
      </c>
      <c r="X7" s="3">
        <f>_xlfn.RANK.AVG(Table3[[#This Row],[Score]],Table3[Score],1)</f>
        <v>12</v>
      </c>
      <c r="Y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122</v>
      </c>
      <c r="Z7" s="3">
        <f>_xlfn.RANK.AVG(Table3[[#This Row],[Score 2 ]],Table3[[Score 2 ]],1)</f>
        <v>6</v>
      </c>
    </row>
    <row r="8" spans="1:26" x14ac:dyDescent="0.3">
      <c r="A8" t="s">
        <v>100</v>
      </c>
      <c r="B8">
        <f>COUNTIFS(Table2[Sub-Sector],Table3[[#This Row],[Sub-Sector]])</f>
        <v>7</v>
      </c>
      <c r="C8" s="2">
        <f>COUNTIFS(Table2[Sub-Sector],Table3[[#This Row],[Sub-Sector]],Table2[Uptrend],"Uptrend")/Table3[[#This Row],[Count]]</f>
        <v>0.8571428571428571</v>
      </c>
      <c r="D8" s="2">
        <f>COUNTIFS(Table2[Sub-Sector],Table3[[#This Row],[Sub-Sector]],Table2[1W Return vs Nifty],"&gt;=5")/Table3[[#This Row],[Count]]</f>
        <v>0.2857142857142857</v>
      </c>
      <c r="E8" s="2">
        <f>COUNTIFS(Table2[Sub-Sector],Table3[[#This Row],[Sub-Sector]],Table2[1M Return vs Nifty],"&gt;=5")/Table3[[#This Row],[Count]]</f>
        <v>0.7142857142857143</v>
      </c>
      <c r="F8" s="2">
        <f>COUNTIFS(Table2[Sub-Sector],Table3[[#This Row],[Sub-Sector]],Table2[6M Return vs Nifty],"&gt;=10")/Table3[[#This Row],[Count]]</f>
        <v>0.8571428571428571</v>
      </c>
      <c r="G8" s="2">
        <f>COUNTIFS(Table2[Sub-Sector],Table3[[#This Row],[Sub-Sector]],Table2[1Y Return vs Nifty],"&gt;=10")/Table3[[#This Row],[Count]]</f>
        <v>0.8571428571428571</v>
      </c>
      <c r="H8" s="2">
        <f>COUNTIFS(Table2[Sub-Sector],Table3[[#This Row],[Sub-Sector]],Table2[RSI Exponential â€“ 14D],"&gt;=50")/Table3[[#This Row],[Count]]</f>
        <v>0.8571428571428571</v>
      </c>
      <c r="I8" s="2">
        <f>COUNTIFS(Table2[Sub-Sector],Table3[[#This Row],[Sub-Sector]],Table2[Relative Volume],"&gt;=1")/Table3[[#This Row],[Count]]</f>
        <v>0.5714285714285714</v>
      </c>
      <c r="J8" s="2">
        <f>COUNTIFS(Table2[Sub-Sector],Table3[[#This Row],[Sub-Sector]],Table2[% Away From Day Low],"&gt;=0.05")/Table3[[#This Row],[Count]]</f>
        <v>0</v>
      </c>
      <c r="K8" s="2">
        <f>COUNTIFS(Table2[Sub-Sector],Table3[[#This Row],[Sub-Sector]],Table2[% Away From Day High],"&lt;=0.05")/Table3[[#This Row],[Count]]</f>
        <v>0.8571428571428571</v>
      </c>
      <c r="L8" s="2">
        <f>COUNTIFS(Table2[Sub-Sector],Table3[[#This Row],[Sub-Sector]],Table2[% Away From Current Week Low],"&gt;=0.05")/Table3[[#This Row],[Count]]</f>
        <v>0.14285714285714285</v>
      </c>
      <c r="M8" s="2">
        <f>COUNTIFS(Table2[Sub-Sector],Table3[[#This Row],[Sub-Sector]],Table2[% Away From Current Week High],"&lt;=0.05")/Table3[[#This Row],[Count]]</f>
        <v>0.7142857142857143</v>
      </c>
      <c r="N8" s="2">
        <f>COUNTIFS(Table2[Sub-Sector],Table3[[#This Row],[Sub-Sector]],Table2[% Away From Current Month Low],"&gt;=0.05")/Table3[[#This Row],[Count]]</f>
        <v>0.8571428571428571</v>
      </c>
      <c r="O8" s="2">
        <f>COUNTIFS(Table2[Sub-Sector],Table3[[#This Row],[Sub-Sector]],Table2[% Away From Current Month High],"&lt;=0.05")/Table3[[#This Row],[Count]]</f>
        <v>0.2857142857142857</v>
      </c>
      <c r="P8" s="2">
        <f>COUNTIFS(Table2[Sub-Sector],Table3[[#This Row],[Sub-Sector]],Table2[% Away From 52W High],"&lt;=10")/Table3[[#This Row],[Count]]</f>
        <v>0.8571428571428571</v>
      </c>
      <c r="Q8" s="2">
        <f>COUNTIFS(Table2[Sub-Sector],Table3[[#This Row],[Sub-Sector]],Table2[% Away From 52W Low],"&gt;=10")/Table3[[#This Row],[Count]]</f>
        <v>1</v>
      </c>
      <c r="R8" s="2">
        <f>COUNTIFS(Table2[Sub-Sector],Table3[[#This Row],[Sub-Sector]],Table2[% Price above 20 EMA],"&gt;=0")/Table3[[#This Row],[Count]]</f>
        <v>0.8571428571428571</v>
      </c>
      <c r="S8" s="2">
        <f>COUNTIFS(Table2[Sub-Sector],Table3[[#This Row],[Sub-Sector]],Table2[% Price above 50 EMA],"&gt;=0")/Table3[[#This Row],[Count]]</f>
        <v>0.8571428571428571</v>
      </c>
      <c r="T8" s="2">
        <f>COUNTIFS(Table2[Sub-Sector],Table3[[#This Row],[Sub-Sector]],Table2[% Price above 200 EMA],"&gt;=0")/Table3[[#This Row],[Count]]</f>
        <v>0.8571428571428571</v>
      </c>
      <c r="U8" s="2">
        <f>COUNTIFS(Table2[Sub-Sector],Table3[[#This Row],[Sub-Sector]],Table2[Rate of Change - Zone],"Positive")/Table3[[#This Row],[Count]]</f>
        <v>0.8571428571428571</v>
      </c>
      <c r="V8" s="2">
        <f>COUNTIFS(Table2[Sub-Sector],Table3[[#This Row],[Sub-Sector]],Table2[Sharpe Ratio],"&gt;=0.10")/Table3[[#This Row],[Count]]</f>
        <v>0.8571428571428571</v>
      </c>
      <c r="W8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228</v>
      </c>
      <c r="X8" s="3">
        <f>_xlfn.RANK.AVG(Table3[[#This Row],[Score]],Table3[Score],1)</f>
        <v>8</v>
      </c>
      <c r="Y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141</v>
      </c>
      <c r="Z8" s="3">
        <f>_xlfn.RANK.AVG(Table3[[#This Row],[Score 2 ]],Table3[[Score 2 ]],1)</f>
        <v>7</v>
      </c>
    </row>
    <row r="9" spans="1:26" x14ac:dyDescent="0.3">
      <c r="A9" t="s">
        <v>623</v>
      </c>
      <c r="B9">
        <f>COUNTIFS(Table2[Sub-Sector],Table3[[#This Row],[Sub-Sector]])</f>
        <v>4</v>
      </c>
      <c r="C9" s="2">
        <f>COUNTIFS(Table2[Sub-Sector],Table3[[#This Row],[Sub-Sector]],Table2[Uptrend],"Uptrend")/Table3[[#This Row],[Count]]</f>
        <v>0.5</v>
      </c>
      <c r="D9" s="2">
        <f>COUNTIFS(Table2[Sub-Sector],Table3[[#This Row],[Sub-Sector]],Table2[1W Return vs Nifty],"&gt;=5")/Table3[[#This Row],[Count]]</f>
        <v>0</v>
      </c>
      <c r="E9" s="2">
        <f>COUNTIFS(Table2[Sub-Sector],Table3[[#This Row],[Sub-Sector]],Table2[1M Return vs Nifty],"&gt;=5")/Table3[[#This Row],[Count]]</f>
        <v>0</v>
      </c>
      <c r="F9" s="2">
        <f>COUNTIFS(Table2[Sub-Sector],Table3[[#This Row],[Sub-Sector]],Table2[6M Return vs Nifty],"&gt;=10")/Table3[[#This Row],[Count]]</f>
        <v>0.75</v>
      </c>
      <c r="G9" s="2">
        <f>COUNTIFS(Table2[Sub-Sector],Table3[[#This Row],[Sub-Sector]],Table2[1Y Return vs Nifty],"&gt;=10")/Table3[[#This Row],[Count]]</f>
        <v>0.75</v>
      </c>
      <c r="H9" s="2">
        <f>COUNTIFS(Table2[Sub-Sector],Table3[[#This Row],[Sub-Sector]],Table2[RSI Exponential â€“ 14D],"&gt;=50")/Table3[[#This Row],[Count]]</f>
        <v>1</v>
      </c>
      <c r="I9" s="2">
        <f>COUNTIFS(Table2[Sub-Sector],Table3[[#This Row],[Sub-Sector]],Table2[Relative Volume],"&gt;=1")/Table3[[#This Row],[Count]]</f>
        <v>0.5</v>
      </c>
      <c r="J9" s="2">
        <f>COUNTIFS(Table2[Sub-Sector],Table3[[#This Row],[Sub-Sector]],Table2[% Away From Day Low],"&gt;=0.05")/Table3[[#This Row],[Count]]</f>
        <v>0</v>
      </c>
      <c r="K9" s="2">
        <f>COUNTIFS(Table2[Sub-Sector],Table3[[#This Row],[Sub-Sector]],Table2[% Away From Day High],"&lt;=0.05")/Table3[[#This Row],[Count]]</f>
        <v>1</v>
      </c>
      <c r="L9" s="2">
        <f>COUNTIFS(Table2[Sub-Sector],Table3[[#This Row],[Sub-Sector]],Table2[% Away From Current Week Low],"&gt;=0.05")/Table3[[#This Row],[Count]]</f>
        <v>0</v>
      </c>
      <c r="M9" s="2">
        <f>COUNTIFS(Table2[Sub-Sector],Table3[[#This Row],[Sub-Sector]],Table2[% Away From Current Week High],"&lt;=0.05")/Table3[[#This Row],[Count]]</f>
        <v>0.75</v>
      </c>
      <c r="N9" s="2">
        <f>COUNTIFS(Table2[Sub-Sector],Table3[[#This Row],[Sub-Sector]],Table2[% Away From Current Month Low],"&gt;=0.05")/Table3[[#This Row],[Count]]</f>
        <v>0.75</v>
      </c>
      <c r="O9" s="2">
        <f>COUNTIFS(Table2[Sub-Sector],Table3[[#This Row],[Sub-Sector]],Table2[% Away From Current Month High],"&lt;=0.05")/Table3[[#This Row],[Count]]</f>
        <v>0</v>
      </c>
      <c r="P9" s="2">
        <f>COUNTIFS(Table2[Sub-Sector],Table3[[#This Row],[Sub-Sector]],Table2[% Away From 52W High],"&lt;=10")/Table3[[#This Row],[Count]]</f>
        <v>0.25</v>
      </c>
      <c r="Q9" s="2">
        <f>COUNTIFS(Table2[Sub-Sector],Table3[[#This Row],[Sub-Sector]],Table2[% Away From 52W Low],"&gt;=10")/Table3[[#This Row],[Count]]</f>
        <v>1</v>
      </c>
      <c r="R9" s="2">
        <f>COUNTIFS(Table2[Sub-Sector],Table3[[#This Row],[Sub-Sector]],Table2[% Price above 20 EMA],"&gt;=0")/Table3[[#This Row],[Count]]</f>
        <v>0.75</v>
      </c>
      <c r="S9" s="2">
        <f>COUNTIFS(Table2[Sub-Sector],Table3[[#This Row],[Sub-Sector]],Table2[% Price above 50 EMA],"&gt;=0")/Table3[[#This Row],[Count]]</f>
        <v>0.75</v>
      </c>
      <c r="T9" s="2">
        <f>COUNTIFS(Table2[Sub-Sector],Table3[[#This Row],[Sub-Sector]],Table2[% Price above 200 EMA],"&gt;=0")/Table3[[#This Row],[Count]]</f>
        <v>0.75</v>
      </c>
      <c r="U9" s="2">
        <f>COUNTIFS(Table2[Sub-Sector],Table3[[#This Row],[Sub-Sector]],Table2[Rate of Change - Zone],"Positive")/Table3[[#This Row],[Count]]</f>
        <v>1</v>
      </c>
      <c r="V9" s="2">
        <f>COUNTIFS(Table2[Sub-Sector],Table3[[#This Row],[Sub-Sector]],Table2[Sharpe Ratio],"&gt;=0.10")/Table3[[#This Row],[Count]]</f>
        <v>0.5</v>
      </c>
      <c r="W9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423.5</v>
      </c>
      <c r="X9" s="3">
        <f>_xlfn.RANK.AVG(Table3[[#This Row],[Score]],Table3[Score],1)</f>
        <v>63</v>
      </c>
      <c r="Y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142.5</v>
      </c>
      <c r="Z9" s="3">
        <f>_xlfn.RANK.AVG(Table3[[#This Row],[Score 2 ]],Table3[[Score 2 ]],1)</f>
        <v>8</v>
      </c>
    </row>
    <row r="10" spans="1:26" x14ac:dyDescent="0.3">
      <c r="A10" t="s">
        <v>710</v>
      </c>
      <c r="B10">
        <f>COUNTIFS(Table2[Sub-Sector],Table3[[#This Row],[Sub-Sector]])</f>
        <v>3</v>
      </c>
      <c r="C10" s="2">
        <f>COUNTIFS(Table2[Sub-Sector],Table3[[#This Row],[Sub-Sector]],Table2[Uptrend],"Uptrend")/Table3[[#This Row],[Count]]</f>
        <v>1</v>
      </c>
      <c r="D10" s="2">
        <f>COUNTIFS(Table2[Sub-Sector],Table3[[#This Row],[Sub-Sector]],Table2[1W Return vs Nifty],"&gt;=5")/Table3[[#This Row],[Count]]</f>
        <v>0</v>
      </c>
      <c r="E10" s="2">
        <f>COUNTIFS(Table2[Sub-Sector],Table3[[#This Row],[Sub-Sector]],Table2[1M Return vs Nifty],"&gt;=5")/Table3[[#This Row],[Count]]</f>
        <v>0.33333333333333331</v>
      </c>
      <c r="F10" s="2">
        <f>COUNTIFS(Table2[Sub-Sector],Table3[[#This Row],[Sub-Sector]],Table2[6M Return vs Nifty],"&gt;=10")/Table3[[#This Row],[Count]]</f>
        <v>0.66666666666666663</v>
      </c>
      <c r="G10" s="2">
        <f>COUNTIFS(Table2[Sub-Sector],Table3[[#This Row],[Sub-Sector]],Table2[1Y Return vs Nifty],"&gt;=10")/Table3[[#This Row],[Count]]</f>
        <v>1</v>
      </c>
      <c r="H10" s="2">
        <f>COUNTIFS(Table2[Sub-Sector],Table3[[#This Row],[Sub-Sector]],Table2[RSI Exponential â€“ 14D],"&gt;=50")/Table3[[#This Row],[Count]]</f>
        <v>0.33333333333333331</v>
      </c>
      <c r="I10" s="2">
        <f>COUNTIFS(Table2[Sub-Sector],Table3[[#This Row],[Sub-Sector]],Table2[Relative Volume],"&gt;=1")/Table3[[#This Row],[Count]]</f>
        <v>0.66666666666666663</v>
      </c>
      <c r="J10" s="2">
        <f>COUNTIFS(Table2[Sub-Sector],Table3[[#This Row],[Sub-Sector]],Table2[% Away From Day Low],"&gt;=0.05")/Table3[[#This Row],[Count]]</f>
        <v>0.33333333333333331</v>
      </c>
      <c r="K10" s="2">
        <f>COUNTIFS(Table2[Sub-Sector],Table3[[#This Row],[Sub-Sector]],Table2[% Away From Day High],"&lt;=0.05")/Table3[[#This Row],[Count]]</f>
        <v>1</v>
      </c>
      <c r="L10" s="2">
        <f>COUNTIFS(Table2[Sub-Sector],Table3[[#This Row],[Sub-Sector]],Table2[% Away From Current Week Low],"&gt;=0.05")/Table3[[#This Row],[Count]]</f>
        <v>0.33333333333333331</v>
      </c>
      <c r="M10" s="2">
        <f>COUNTIFS(Table2[Sub-Sector],Table3[[#This Row],[Sub-Sector]],Table2[% Away From Current Week High],"&lt;=0.05")/Table3[[#This Row],[Count]]</f>
        <v>1</v>
      </c>
      <c r="N10" s="2">
        <f>COUNTIFS(Table2[Sub-Sector],Table3[[#This Row],[Sub-Sector]],Table2[% Away From Current Month Low],"&gt;=0.05")/Table3[[#This Row],[Count]]</f>
        <v>0.66666666666666663</v>
      </c>
      <c r="O10" s="2">
        <f>COUNTIFS(Table2[Sub-Sector],Table3[[#This Row],[Sub-Sector]],Table2[% Away From Current Month High],"&lt;=0.05")/Table3[[#This Row],[Count]]</f>
        <v>0</v>
      </c>
      <c r="P10" s="2">
        <f>COUNTIFS(Table2[Sub-Sector],Table3[[#This Row],[Sub-Sector]],Table2[% Away From 52W High],"&lt;=10")/Table3[[#This Row],[Count]]</f>
        <v>0.33333333333333331</v>
      </c>
      <c r="Q10" s="2">
        <f>COUNTIFS(Table2[Sub-Sector],Table3[[#This Row],[Sub-Sector]],Table2[% Away From 52W Low],"&gt;=10")/Table3[[#This Row],[Count]]</f>
        <v>1</v>
      </c>
      <c r="R10" s="2">
        <f>COUNTIFS(Table2[Sub-Sector],Table3[[#This Row],[Sub-Sector]],Table2[% Price above 20 EMA],"&gt;=0")/Table3[[#This Row],[Count]]</f>
        <v>1</v>
      </c>
      <c r="S10" s="2">
        <f>COUNTIFS(Table2[Sub-Sector],Table3[[#This Row],[Sub-Sector]],Table2[% Price above 50 EMA],"&gt;=0")/Table3[[#This Row],[Count]]</f>
        <v>1</v>
      </c>
      <c r="T10" s="2">
        <f>COUNTIFS(Table2[Sub-Sector],Table3[[#This Row],[Sub-Sector]],Table2[% Price above 200 EMA],"&gt;=0")/Table3[[#This Row],[Count]]</f>
        <v>1</v>
      </c>
      <c r="U10" s="2">
        <f>COUNTIFS(Table2[Sub-Sector],Table3[[#This Row],[Sub-Sector]],Table2[Rate of Change - Zone],"Positive")/Table3[[#This Row],[Count]]</f>
        <v>0.66666666666666663</v>
      </c>
      <c r="V10" s="2">
        <f>COUNTIFS(Table2[Sub-Sector],Table3[[#This Row],[Sub-Sector]],Table2[Sharpe Ratio],"&gt;=0.10")/Table3[[#This Row],[Count]]</f>
        <v>0.66666666666666663</v>
      </c>
      <c r="W10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294.5</v>
      </c>
      <c r="X10" s="3">
        <f>_xlfn.RANK.AVG(Table3[[#This Row],[Score]],Table3[Score],1)</f>
        <v>16</v>
      </c>
      <c r="Y1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146.5</v>
      </c>
      <c r="Z10" s="3">
        <f>_xlfn.RANK.AVG(Table3[[#This Row],[Score 2 ]],Table3[[Score 2 ]],1)</f>
        <v>9</v>
      </c>
    </row>
    <row r="11" spans="1:26" x14ac:dyDescent="0.3">
      <c r="A11" t="s">
        <v>70</v>
      </c>
      <c r="B11">
        <f>COUNTIFS(Table2[Sub-Sector],Table3[[#This Row],[Sub-Sector]])</f>
        <v>5</v>
      </c>
      <c r="C11" s="2">
        <f>COUNTIFS(Table2[Sub-Sector],Table3[[#This Row],[Sub-Sector]],Table2[Uptrend],"Uptrend")/Table3[[#This Row],[Count]]</f>
        <v>0.8</v>
      </c>
      <c r="D11" s="2">
        <f>COUNTIFS(Table2[Sub-Sector],Table3[[#This Row],[Sub-Sector]],Table2[1W Return vs Nifty],"&gt;=5")/Table3[[#This Row],[Count]]</f>
        <v>0</v>
      </c>
      <c r="E11" s="2">
        <f>COUNTIFS(Table2[Sub-Sector],Table3[[#This Row],[Sub-Sector]],Table2[1M Return vs Nifty],"&gt;=5")/Table3[[#This Row],[Count]]</f>
        <v>0.4</v>
      </c>
      <c r="F11" s="2">
        <f>COUNTIFS(Table2[Sub-Sector],Table3[[#This Row],[Sub-Sector]],Table2[6M Return vs Nifty],"&gt;=10")/Table3[[#This Row],[Count]]</f>
        <v>0.8</v>
      </c>
      <c r="G11" s="2">
        <f>COUNTIFS(Table2[Sub-Sector],Table3[[#This Row],[Sub-Sector]],Table2[1Y Return vs Nifty],"&gt;=10")/Table3[[#This Row],[Count]]</f>
        <v>0.8</v>
      </c>
      <c r="H11" s="2">
        <f>COUNTIFS(Table2[Sub-Sector],Table3[[#This Row],[Sub-Sector]],Table2[RSI Exponential â€“ 14D],"&gt;=50")/Table3[[#This Row],[Count]]</f>
        <v>0.6</v>
      </c>
      <c r="I11" s="2">
        <f>COUNTIFS(Table2[Sub-Sector],Table3[[#This Row],[Sub-Sector]],Table2[Relative Volume],"&gt;=1")/Table3[[#This Row],[Count]]</f>
        <v>0.6</v>
      </c>
      <c r="J11" s="2">
        <f>COUNTIFS(Table2[Sub-Sector],Table3[[#This Row],[Sub-Sector]],Table2[% Away From Day Low],"&gt;=0.05")/Table3[[#This Row],[Count]]</f>
        <v>0</v>
      </c>
      <c r="K11" s="2">
        <f>COUNTIFS(Table2[Sub-Sector],Table3[[#This Row],[Sub-Sector]],Table2[% Away From Day High],"&lt;=0.05")/Table3[[#This Row],[Count]]</f>
        <v>1</v>
      </c>
      <c r="L11" s="2">
        <f>COUNTIFS(Table2[Sub-Sector],Table3[[#This Row],[Sub-Sector]],Table2[% Away From Current Week Low],"&gt;=0.05")/Table3[[#This Row],[Count]]</f>
        <v>0</v>
      </c>
      <c r="M11" s="2">
        <f>COUNTIFS(Table2[Sub-Sector],Table3[[#This Row],[Sub-Sector]],Table2[% Away From Current Week High],"&lt;=0.05")/Table3[[#This Row],[Count]]</f>
        <v>0.8</v>
      </c>
      <c r="N11" s="2">
        <f>COUNTIFS(Table2[Sub-Sector],Table3[[#This Row],[Sub-Sector]],Table2[% Away From Current Month Low],"&gt;=0.05")/Table3[[#This Row],[Count]]</f>
        <v>0.4</v>
      </c>
      <c r="O11" s="2">
        <f>COUNTIFS(Table2[Sub-Sector],Table3[[#This Row],[Sub-Sector]],Table2[% Away From Current Month High],"&lt;=0.05")/Table3[[#This Row],[Count]]</f>
        <v>0.2</v>
      </c>
      <c r="P11" s="2">
        <f>COUNTIFS(Table2[Sub-Sector],Table3[[#This Row],[Sub-Sector]],Table2[% Away From 52W High],"&lt;=10")/Table3[[#This Row],[Count]]</f>
        <v>0.2</v>
      </c>
      <c r="Q11" s="2">
        <f>COUNTIFS(Table2[Sub-Sector],Table3[[#This Row],[Sub-Sector]],Table2[% Away From 52W Low],"&gt;=10")/Table3[[#This Row],[Count]]</f>
        <v>1</v>
      </c>
      <c r="R11" s="2">
        <f>COUNTIFS(Table2[Sub-Sector],Table3[[#This Row],[Sub-Sector]],Table2[% Price above 20 EMA],"&gt;=0")/Table3[[#This Row],[Count]]</f>
        <v>0.6</v>
      </c>
      <c r="S11" s="2">
        <f>COUNTIFS(Table2[Sub-Sector],Table3[[#This Row],[Sub-Sector]],Table2[% Price above 50 EMA],"&gt;=0")/Table3[[#This Row],[Count]]</f>
        <v>1</v>
      </c>
      <c r="T11" s="2">
        <f>COUNTIFS(Table2[Sub-Sector],Table3[[#This Row],[Sub-Sector]],Table2[% Price above 200 EMA],"&gt;=0")/Table3[[#This Row],[Count]]</f>
        <v>1</v>
      </c>
      <c r="U11" s="2">
        <f>COUNTIFS(Table2[Sub-Sector],Table3[[#This Row],[Sub-Sector]],Table2[Rate of Change - Zone],"Positive")/Table3[[#This Row],[Count]]</f>
        <v>0.8</v>
      </c>
      <c r="V11" s="2">
        <f>COUNTIFS(Table2[Sub-Sector],Table3[[#This Row],[Sub-Sector]],Table2[Sharpe Ratio],"&gt;=0.10")/Table3[[#This Row],[Count]]</f>
        <v>0.6</v>
      </c>
      <c r="W11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328</v>
      </c>
      <c r="X11" s="3">
        <f>_xlfn.RANK.AVG(Table3[[#This Row],[Score]],Table3[Score],1)</f>
        <v>23</v>
      </c>
      <c r="Y1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148.5</v>
      </c>
      <c r="Z11" s="3">
        <f>_xlfn.RANK.AVG(Table3[[#This Row],[Score 2 ]],Table3[[Score 2 ]],1)</f>
        <v>10</v>
      </c>
    </row>
    <row r="12" spans="1:26" x14ac:dyDescent="0.3">
      <c r="A12" t="s">
        <v>618</v>
      </c>
      <c r="B12">
        <f>COUNTIFS(Table2[Sub-Sector],Table3[[#This Row],[Sub-Sector]])</f>
        <v>5</v>
      </c>
      <c r="C12" s="2">
        <f>COUNTIFS(Table2[Sub-Sector],Table3[[#This Row],[Sub-Sector]],Table2[Uptrend],"Uptrend")/Table3[[#This Row],[Count]]</f>
        <v>1</v>
      </c>
      <c r="D12" s="2">
        <f>COUNTIFS(Table2[Sub-Sector],Table3[[#This Row],[Sub-Sector]],Table2[1W Return vs Nifty],"&gt;=5")/Table3[[#This Row],[Count]]</f>
        <v>0</v>
      </c>
      <c r="E12" s="2">
        <f>COUNTIFS(Table2[Sub-Sector],Table3[[#This Row],[Sub-Sector]],Table2[1M Return vs Nifty],"&gt;=5")/Table3[[#This Row],[Count]]</f>
        <v>0.6</v>
      </c>
      <c r="F12" s="2">
        <f>COUNTIFS(Table2[Sub-Sector],Table3[[#This Row],[Sub-Sector]],Table2[6M Return vs Nifty],"&gt;=10")/Table3[[#This Row],[Count]]</f>
        <v>0.8</v>
      </c>
      <c r="G12" s="2">
        <f>COUNTIFS(Table2[Sub-Sector],Table3[[#This Row],[Sub-Sector]],Table2[1Y Return vs Nifty],"&gt;=10")/Table3[[#This Row],[Count]]</f>
        <v>1</v>
      </c>
      <c r="H12" s="2">
        <f>COUNTIFS(Table2[Sub-Sector],Table3[[#This Row],[Sub-Sector]],Table2[RSI Exponential â€“ 14D],"&gt;=50")/Table3[[#This Row],[Count]]</f>
        <v>0.8</v>
      </c>
      <c r="I12" s="2">
        <f>COUNTIFS(Table2[Sub-Sector],Table3[[#This Row],[Sub-Sector]],Table2[Relative Volume],"&gt;=1")/Table3[[#This Row],[Count]]</f>
        <v>0.6</v>
      </c>
      <c r="J12" s="2">
        <f>COUNTIFS(Table2[Sub-Sector],Table3[[#This Row],[Sub-Sector]],Table2[% Away From Day Low],"&gt;=0.05")/Table3[[#This Row],[Count]]</f>
        <v>0</v>
      </c>
      <c r="K12" s="2">
        <f>COUNTIFS(Table2[Sub-Sector],Table3[[#This Row],[Sub-Sector]],Table2[% Away From Day High],"&lt;=0.05")/Table3[[#This Row],[Count]]</f>
        <v>1</v>
      </c>
      <c r="L12" s="2">
        <f>COUNTIFS(Table2[Sub-Sector],Table3[[#This Row],[Sub-Sector]],Table2[% Away From Current Week Low],"&gt;=0.05")/Table3[[#This Row],[Count]]</f>
        <v>0</v>
      </c>
      <c r="M12" s="2">
        <f>COUNTIFS(Table2[Sub-Sector],Table3[[#This Row],[Sub-Sector]],Table2[% Away From Current Week High],"&lt;=0.05")/Table3[[#This Row],[Count]]</f>
        <v>0.6</v>
      </c>
      <c r="N12" s="2">
        <f>COUNTIFS(Table2[Sub-Sector],Table3[[#This Row],[Sub-Sector]],Table2[% Away From Current Month Low],"&gt;=0.05")/Table3[[#This Row],[Count]]</f>
        <v>0.4</v>
      </c>
      <c r="O12" s="2">
        <f>COUNTIFS(Table2[Sub-Sector],Table3[[#This Row],[Sub-Sector]],Table2[% Away From Current Month High],"&lt;=0.05")/Table3[[#This Row],[Count]]</f>
        <v>0</v>
      </c>
      <c r="P12" s="2">
        <f>COUNTIFS(Table2[Sub-Sector],Table3[[#This Row],[Sub-Sector]],Table2[% Away From 52W High],"&lt;=10")/Table3[[#This Row],[Count]]</f>
        <v>0.4</v>
      </c>
      <c r="Q12" s="2">
        <f>COUNTIFS(Table2[Sub-Sector],Table3[[#This Row],[Sub-Sector]],Table2[% Away From 52W Low],"&gt;=10")/Table3[[#This Row],[Count]]</f>
        <v>1</v>
      </c>
      <c r="R12" s="2">
        <f>COUNTIFS(Table2[Sub-Sector],Table3[[#This Row],[Sub-Sector]],Table2[% Price above 20 EMA],"&gt;=0")/Table3[[#This Row],[Count]]</f>
        <v>0.8</v>
      </c>
      <c r="S12" s="2">
        <f>COUNTIFS(Table2[Sub-Sector],Table3[[#This Row],[Sub-Sector]],Table2[% Price above 50 EMA],"&gt;=0")/Table3[[#This Row],[Count]]</f>
        <v>1</v>
      </c>
      <c r="T12" s="2">
        <f>COUNTIFS(Table2[Sub-Sector],Table3[[#This Row],[Sub-Sector]],Table2[% Price above 200 EMA],"&gt;=0")/Table3[[#This Row],[Count]]</f>
        <v>1</v>
      </c>
      <c r="U12" s="2">
        <f>COUNTIFS(Table2[Sub-Sector],Table3[[#This Row],[Sub-Sector]],Table2[Rate of Change - Zone],"Positive")/Table3[[#This Row],[Count]]</f>
        <v>0.6</v>
      </c>
      <c r="V12" s="2">
        <f>COUNTIFS(Table2[Sub-Sector],Table3[[#This Row],[Sub-Sector]],Table2[Sharpe Ratio],"&gt;=0.10")/Table3[[#This Row],[Count]]</f>
        <v>1</v>
      </c>
      <c r="W1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276.5</v>
      </c>
      <c r="X12" s="3">
        <f>_xlfn.RANK.AVG(Table3[[#This Row],[Score]],Table3[Score],1)</f>
        <v>15</v>
      </c>
      <c r="Y1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156.5</v>
      </c>
      <c r="Z12" s="3">
        <f>_xlfn.RANK.AVG(Table3[[#This Row],[Score 2 ]],Table3[[Score 2 ]],1)</f>
        <v>11</v>
      </c>
    </row>
    <row r="13" spans="1:26" x14ac:dyDescent="0.3">
      <c r="A13" t="s">
        <v>261</v>
      </c>
      <c r="B13">
        <f>COUNTIFS(Table2[Sub-Sector],Table3[[#This Row],[Sub-Sector]])</f>
        <v>1</v>
      </c>
      <c r="C13" s="2">
        <f>COUNTIFS(Table2[Sub-Sector],Table3[[#This Row],[Sub-Sector]],Table2[Uptrend],"Uptrend")/Table3[[#This Row],[Count]]</f>
        <v>1</v>
      </c>
      <c r="D13" s="2">
        <f>COUNTIFS(Table2[Sub-Sector],Table3[[#This Row],[Sub-Sector]],Table2[1W Return vs Nifty],"&gt;=5")/Table3[[#This Row],[Count]]</f>
        <v>0</v>
      </c>
      <c r="E13" s="2">
        <f>COUNTIFS(Table2[Sub-Sector],Table3[[#This Row],[Sub-Sector]],Table2[1M Return vs Nifty],"&gt;=5")/Table3[[#This Row],[Count]]</f>
        <v>1</v>
      </c>
      <c r="F13" s="2">
        <f>COUNTIFS(Table2[Sub-Sector],Table3[[#This Row],[Sub-Sector]],Table2[6M Return vs Nifty],"&gt;=10")/Table3[[#This Row],[Count]]</f>
        <v>1</v>
      </c>
      <c r="G13" s="2">
        <f>COUNTIFS(Table2[Sub-Sector],Table3[[#This Row],[Sub-Sector]],Table2[1Y Return vs Nifty],"&gt;=10")/Table3[[#This Row],[Count]]</f>
        <v>1</v>
      </c>
      <c r="H13" s="2">
        <f>COUNTIFS(Table2[Sub-Sector],Table3[[#This Row],[Sub-Sector]],Table2[RSI Exponential â€“ 14D],"&gt;=50")/Table3[[#This Row],[Count]]</f>
        <v>1</v>
      </c>
      <c r="I13" s="2">
        <f>COUNTIFS(Table2[Sub-Sector],Table3[[#This Row],[Sub-Sector]],Table2[Relative Volume],"&gt;=1")/Table3[[#This Row],[Count]]</f>
        <v>0</v>
      </c>
      <c r="J13" s="2">
        <f>COUNTIFS(Table2[Sub-Sector],Table3[[#This Row],[Sub-Sector]],Table2[% Away From Day Low],"&gt;=0.05")/Table3[[#This Row],[Count]]</f>
        <v>0</v>
      </c>
      <c r="K13" s="2">
        <f>COUNTIFS(Table2[Sub-Sector],Table3[[#This Row],[Sub-Sector]],Table2[% Away From Day High],"&lt;=0.05")/Table3[[#This Row],[Count]]</f>
        <v>1</v>
      </c>
      <c r="L13" s="2">
        <f>COUNTIFS(Table2[Sub-Sector],Table3[[#This Row],[Sub-Sector]],Table2[% Away From Current Week Low],"&gt;=0.05")/Table3[[#This Row],[Count]]</f>
        <v>0</v>
      </c>
      <c r="M13" s="2">
        <f>COUNTIFS(Table2[Sub-Sector],Table3[[#This Row],[Sub-Sector]],Table2[% Away From Current Week High],"&lt;=0.05")/Table3[[#This Row],[Count]]</f>
        <v>1</v>
      </c>
      <c r="N13" s="2">
        <f>COUNTIFS(Table2[Sub-Sector],Table3[[#This Row],[Sub-Sector]],Table2[% Away From Current Month Low],"&gt;=0.05")/Table3[[#This Row],[Count]]</f>
        <v>1</v>
      </c>
      <c r="O13" s="2">
        <f>COUNTIFS(Table2[Sub-Sector],Table3[[#This Row],[Sub-Sector]],Table2[% Away From Current Month High],"&lt;=0.05")/Table3[[#This Row],[Count]]</f>
        <v>1</v>
      </c>
      <c r="P13" s="2">
        <f>COUNTIFS(Table2[Sub-Sector],Table3[[#This Row],[Sub-Sector]],Table2[% Away From 52W High],"&lt;=10")/Table3[[#This Row],[Count]]</f>
        <v>1</v>
      </c>
      <c r="Q13" s="2">
        <f>COUNTIFS(Table2[Sub-Sector],Table3[[#This Row],[Sub-Sector]],Table2[% Away From 52W Low],"&gt;=10")/Table3[[#This Row],[Count]]</f>
        <v>1</v>
      </c>
      <c r="R13" s="2">
        <f>COUNTIFS(Table2[Sub-Sector],Table3[[#This Row],[Sub-Sector]],Table2[% Price above 20 EMA],"&gt;=0")/Table3[[#This Row],[Count]]</f>
        <v>1</v>
      </c>
      <c r="S13" s="2">
        <f>COUNTIFS(Table2[Sub-Sector],Table3[[#This Row],[Sub-Sector]],Table2[% Price above 50 EMA],"&gt;=0")/Table3[[#This Row],[Count]]</f>
        <v>1</v>
      </c>
      <c r="T13" s="2">
        <f>COUNTIFS(Table2[Sub-Sector],Table3[[#This Row],[Sub-Sector]],Table2[% Price above 200 EMA],"&gt;=0")/Table3[[#This Row],[Count]]</f>
        <v>1</v>
      </c>
      <c r="U13" s="2">
        <f>COUNTIFS(Table2[Sub-Sector],Table3[[#This Row],[Sub-Sector]],Table2[Rate of Change - Zone],"Positive")/Table3[[#This Row],[Count]]</f>
        <v>1</v>
      </c>
      <c r="V13" s="2">
        <f>COUNTIFS(Table2[Sub-Sector],Table3[[#This Row],[Sub-Sector]],Table2[Sharpe Ratio],"&gt;=0.10")/Table3[[#This Row],[Count]]</f>
        <v>0</v>
      </c>
      <c r="W13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272</v>
      </c>
      <c r="X13" s="3">
        <f>_xlfn.RANK.AVG(Table3[[#This Row],[Score]],Table3[Score],1)</f>
        <v>14</v>
      </c>
      <c r="Y1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159.5</v>
      </c>
      <c r="Z13" s="3">
        <f>_xlfn.RANK.AVG(Table3[[#This Row],[Score 2 ]],Table3[[Score 2 ]],1)</f>
        <v>14.5</v>
      </c>
    </row>
    <row r="14" spans="1:26" x14ac:dyDescent="0.3">
      <c r="A14" t="s">
        <v>92</v>
      </c>
      <c r="B14">
        <f>COUNTIFS(Table2[Sub-Sector],Table3[[#This Row],[Sub-Sector]])</f>
        <v>1</v>
      </c>
      <c r="C14" s="2">
        <f>COUNTIFS(Table2[Sub-Sector],Table3[[#This Row],[Sub-Sector]],Table2[Uptrend],"Uptrend")/Table3[[#This Row],[Count]]</f>
        <v>1</v>
      </c>
      <c r="D14" s="2">
        <f>COUNTIFS(Table2[Sub-Sector],Table3[[#This Row],[Sub-Sector]],Table2[1W Return vs Nifty],"&gt;=5")/Table3[[#This Row],[Count]]</f>
        <v>0</v>
      </c>
      <c r="E14" s="2">
        <f>COUNTIFS(Table2[Sub-Sector],Table3[[#This Row],[Sub-Sector]],Table2[1M Return vs Nifty],"&gt;=5")/Table3[[#This Row],[Count]]</f>
        <v>0</v>
      </c>
      <c r="F14" s="2">
        <f>COUNTIFS(Table2[Sub-Sector],Table3[[#This Row],[Sub-Sector]],Table2[6M Return vs Nifty],"&gt;=10")/Table3[[#This Row],[Count]]</f>
        <v>1</v>
      </c>
      <c r="G14" s="2">
        <f>COUNTIFS(Table2[Sub-Sector],Table3[[#This Row],[Sub-Sector]],Table2[1Y Return vs Nifty],"&gt;=10")/Table3[[#This Row],[Count]]</f>
        <v>1</v>
      </c>
      <c r="H14" s="2">
        <f>COUNTIFS(Table2[Sub-Sector],Table3[[#This Row],[Sub-Sector]],Table2[RSI Exponential â€“ 14D],"&gt;=50")/Table3[[#This Row],[Count]]</f>
        <v>1</v>
      </c>
      <c r="I14" s="2">
        <f>COUNTIFS(Table2[Sub-Sector],Table3[[#This Row],[Sub-Sector]],Table2[Relative Volume],"&gt;=1")/Table3[[#This Row],[Count]]</f>
        <v>0</v>
      </c>
      <c r="J14" s="2">
        <f>COUNTIFS(Table2[Sub-Sector],Table3[[#This Row],[Sub-Sector]],Table2[% Away From Day Low],"&gt;=0.05")/Table3[[#This Row],[Count]]</f>
        <v>0</v>
      </c>
      <c r="K14" s="2">
        <f>COUNTIFS(Table2[Sub-Sector],Table3[[#This Row],[Sub-Sector]],Table2[% Away From Day High],"&lt;=0.05")/Table3[[#This Row],[Count]]</f>
        <v>1</v>
      </c>
      <c r="L14" s="2">
        <f>COUNTIFS(Table2[Sub-Sector],Table3[[#This Row],[Sub-Sector]],Table2[% Away From Current Week Low],"&gt;=0.05")/Table3[[#This Row],[Count]]</f>
        <v>0</v>
      </c>
      <c r="M14" s="2">
        <f>COUNTIFS(Table2[Sub-Sector],Table3[[#This Row],[Sub-Sector]],Table2[% Away From Current Week High],"&lt;=0.05")/Table3[[#This Row],[Count]]</f>
        <v>1</v>
      </c>
      <c r="N14" s="2">
        <f>COUNTIFS(Table2[Sub-Sector],Table3[[#This Row],[Sub-Sector]],Table2[% Away From Current Month Low],"&gt;=0.05")/Table3[[#This Row],[Count]]</f>
        <v>1</v>
      </c>
      <c r="O14" s="2">
        <f>COUNTIFS(Table2[Sub-Sector],Table3[[#This Row],[Sub-Sector]],Table2[% Away From Current Month High],"&lt;=0.05")/Table3[[#This Row],[Count]]</f>
        <v>1</v>
      </c>
      <c r="P14" s="2">
        <f>COUNTIFS(Table2[Sub-Sector],Table3[[#This Row],[Sub-Sector]],Table2[% Away From 52W High],"&lt;=10")/Table3[[#This Row],[Count]]</f>
        <v>1</v>
      </c>
      <c r="Q14" s="2">
        <f>COUNTIFS(Table2[Sub-Sector],Table3[[#This Row],[Sub-Sector]],Table2[% Away From 52W Low],"&gt;=10")/Table3[[#This Row],[Count]]</f>
        <v>1</v>
      </c>
      <c r="R14" s="2">
        <f>COUNTIFS(Table2[Sub-Sector],Table3[[#This Row],[Sub-Sector]],Table2[% Price above 20 EMA],"&gt;=0")/Table3[[#This Row],[Count]]</f>
        <v>1</v>
      </c>
      <c r="S14" s="2">
        <f>COUNTIFS(Table2[Sub-Sector],Table3[[#This Row],[Sub-Sector]],Table2[% Price above 50 EMA],"&gt;=0")/Table3[[#This Row],[Count]]</f>
        <v>1</v>
      </c>
      <c r="T14" s="2">
        <f>COUNTIFS(Table2[Sub-Sector],Table3[[#This Row],[Sub-Sector]],Table2[% Price above 200 EMA],"&gt;=0")/Table3[[#This Row],[Count]]</f>
        <v>1</v>
      </c>
      <c r="U14" s="2">
        <f>COUNTIFS(Table2[Sub-Sector],Table3[[#This Row],[Sub-Sector]],Table2[Rate of Change - Zone],"Positive")/Table3[[#This Row],[Count]]</f>
        <v>1</v>
      </c>
      <c r="V14" s="2">
        <f>COUNTIFS(Table2[Sub-Sector],Table3[[#This Row],[Sub-Sector]],Table2[Sharpe Ratio],"&gt;=0.10")/Table3[[#This Row],[Count]]</f>
        <v>1</v>
      </c>
      <c r="W14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365</v>
      </c>
      <c r="X14" s="3">
        <f>_xlfn.RANK.AVG(Table3[[#This Row],[Score]],Table3[Score],1)</f>
        <v>35</v>
      </c>
      <c r="Y1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159.5</v>
      </c>
      <c r="Z14" s="3">
        <f>_xlfn.RANK.AVG(Table3[[#This Row],[Score 2 ]],Table3[[Score 2 ]],1)</f>
        <v>14.5</v>
      </c>
    </row>
    <row r="15" spans="1:26" x14ac:dyDescent="0.3">
      <c r="A15" t="s">
        <v>159</v>
      </c>
      <c r="B15">
        <f>COUNTIFS(Table2[Sub-Sector],Table3[[#This Row],[Sub-Sector]])</f>
        <v>1</v>
      </c>
      <c r="C15" s="2">
        <f>COUNTIFS(Table2[Sub-Sector],Table3[[#This Row],[Sub-Sector]],Table2[Uptrend],"Uptrend")/Table3[[#This Row],[Count]]</f>
        <v>1</v>
      </c>
      <c r="D15" s="2">
        <f>COUNTIFS(Table2[Sub-Sector],Table3[[#This Row],[Sub-Sector]],Table2[1W Return vs Nifty],"&gt;=5")/Table3[[#This Row],[Count]]</f>
        <v>0</v>
      </c>
      <c r="E15" s="2">
        <f>COUNTIFS(Table2[Sub-Sector],Table3[[#This Row],[Sub-Sector]],Table2[1M Return vs Nifty],"&gt;=5")/Table3[[#This Row],[Count]]</f>
        <v>0</v>
      </c>
      <c r="F15" s="2">
        <f>COUNTIFS(Table2[Sub-Sector],Table3[[#This Row],[Sub-Sector]],Table2[6M Return vs Nifty],"&gt;=10")/Table3[[#This Row],[Count]]</f>
        <v>1</v>
      </c>
      <c r="G15" s="2">
        <f>COUNTIFS(Table2[Sub-Sector],Table3[[#This Row],[Sub-Sector]],Table2[1Y Return vs Nifty],"&gt;=10")/Table3[[#This Row],[Count]]</f>
        <v>1</v>
      </c>
      <c r="H15" s="2">
        <f>COUNTIFS(Table2[Sub-Sector],Table3[[#This Row],[Sub-Sector]],Table2[RSI Exponential â€“ 14D],"&gt;=50")/Table3[[#This Row],[Count]]</f>
        <v>1</v>
      </c>
      <c r="I15" s="2">
        <f>COUNTIFS(Table2[Sub-Sector],Table3[[#This Row],[Sub-Sector]],Table2[Relative Volume],"&gt;=1")/Table3[[#This Row],[Count]]</f>
        <v>0</v>
      </c>
      <c r="J15" s="2">
        <f>COUNTIFS(Table2[Sub-Sector],Table3[[#This Row],[Sub-Sector]],Table2[% Away From Day Low],"&gt;=0.05")/Table3[[#This Row],[Count]]</f>
        <v>0</v>
      </c>
      <c r="K15" s="2">
        <f>COUNTIFS(Table2[Sub-Sector],Table3[[#This Row],[Sub-Sector]],Table2[% Away From Day High],"&lt;=0.05")/Table3[[#This Row],[Count]]</f>
        <v>1</v>
      </c>
      <c r="L15" s="2">
        <f>COUNTIFS(Table2[Sub-Sector],Table3[[#This Row],[Sub-Sector]],Table2[% Away From Current Week Low],"&gt;=0.05")/Table3[[#This Row],[Count]]</f>
        <v>0</v>
      </c>
      <c r="M15" s="2">
        <f>COUNTIFS(Table2[Sub-Sector],Table3[[#This Row],[Sub-Sector]],Table2[% Away From Current Week High],"&lt;=0.05")/Table3[[#This Row],[Count]]</f>
        <v>1</v>
      </c>
      <c r="N15" s="2">
        <f>COUNTIFS(Table2[Sub-Sector],Table3[[#This Row],[Sub-Sector]],Table2[% Away From Current Month Low],"&gt;=0.05")/Table3[[#This Row],[Count]]</f>
        <v>1</v>
      </c>
      <c r="O15" s="2">
        <f>COUNTIFS(Table2[Sub-Sector],Table3[[#This Row],[Sub-Sector]],Table2[% Away From Current Month High],"&lt;=0.05")/Table3[[#This Row],[Count]]</f>
        <v>1</v>
      </c>
      <c r="P15" s="2">
        <f>COUNTIFS(Table2[Sub-Sector],Table3[[#This Row],[Sub-Sector]],Table2[% Away From 52W High],"&lt;=10")/Table3[[#This Row],[Count]]</f>
        <v>1</v>
      </c>
      <c r="Q15" s="2">
        <f>COUNTIFS(Table2[Sub-Sector],Table3[[#This Row],[Sub-Sector]],Table2[% Away From 52W Low],"&gt;=10")/Table3[[#This Row],[Count]]</f>
        <v>1</v>
      </c>
      <c r="R15" s="2">
        <f>COUNTIFS(Table2[Sub-Sector],Table3[[#This Row],[Sub-Sector]],Table2[% Price above 20 EMA],"&gt;=0")/Table3[[#This Row],[Count]]</f>
        <v>1</v>
      </c>
      <c r="S15" s="2">
        <f>COUNTIFS(Table2[Sub-Sector],Table3[[#This Row],[Sub-Sector]],Table2[% Price above 50 EMA],"&gt;=0")/Table3[[#This Row],[Count]]</f>
        <v>1</v>
      </c>
      <c r="T15" s="2">
        <f>COUNTIFS(Table2[Sub-Sector],Table3[[#This Row],[Sub-Sector]],Table2[% Price above 200 EMA],"&gt;=0")/Table3[[#This Row],[Count]]</f>
        <v>1</v>
      </c>
      <c r="U15" s="2">
        <f>COUNTIFS(Table2[Sub-Sector],Table3[[#This Row],[Sub-Sector]],Table2[Rate of Change - Zone],"Positive")/Table3[[#This Row],[Count]]</f>
        <v>1</v>
      </c>
      <c r="V15" s="2">
        <f>COUNTIFS(Table2[Sub-Sector],Table3[[#This Row],[Sub-Sector]],Table2[Sharpe Ratio],"&gt;=0.10")/Table3[[#This Row],[Count]]</f>
        <v>1</v>
      </c>
      <c r="W15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365</v>
      </c>
      <c r="X15" s="3">
        <f>_xlfn.RANK.AVG(Table3[[#This Row],[Score]],Table3[Score],1)</f>
        <v>35</v>
      </c>
      <c r="Y1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159.5</v>
      </c>
      <c r="Z15" s="3">
        <f>_xlfn.RANK.AVG(Table3[[#This Row],[Score 2 ]],Table3[[Score 2 ]],1)</f>
        <v>14.5</v>
      </c>
    </row>
    <row r="16" spans="1:26" x14ac:dyDescent="0.3">
      <c r="A16" t="s">
        <v>1662</v>
      </c>
      <c r="B16">
        <f>COUNTIFS(Table2[Sub-Sector],Table3[[#This Row],[Sub-Sector]])</f>
        <v>1</v>
      </c>
      <c r="C16" s="2">
        <f>COUNTIFS(Table2[Sub-Sector],Table3[[#This Row],[Sub-Sector]],Table2[Uptrend],"Uptrend")/Table3[[#This Row],[Count]]</f>
        <v>1</v>
      </c>
      <c r="D16" s="2">
        <f>COUNTIFS(Table2[Sub-Sector],Table3[[#This Row],[Sub-Sector]],Table2[1W Return vs Nifty],"&gt;=5")/Table3[[#This Row],[Count]]</f>
        <v>0</v>
      </c>
      <c r="E16" s="2">
        <f>COUNTIFS(Table2[Sub-Sector],Table3[[#This Row],[Sub-Sector]],Table2[1M Return vs Nifty],"&gt;=5")/Table3[[#This Row],[Count]]</f>
        <v>0</v>
      </c>
      <c r="F16" s="2">
        <f>COUNTIFS(Table2[Sub-Sector],Table3[[#This Row],[Sub-Sector]],Table2[6M Return vs Nifty],"&gt;=10")/Table3[[#This Row],[Count]]</f>
        <v>1</v>
      </c>
      <c r="G16" s="2">
        <f>COUNTIFS(Table2[Sub-Sector],Table3[[#This Row],[Sub-Sector]],Table2[1Y Return vs Nifty],"&gt;=10")/Table3[[#This Row],[Count]]</f>
        <v>1</v>
      </c>
      <c r="H16" s="2">
        <f>COUNTIFS(Table2[Sub-Sector],Table3[[#This Row],[Sub-Sector]],Table2[RSI Exponential â€“ 14D],"&gt;=50")/Table3[[#This Row],[Count]]</f>
        <v>0</v>
      </c>
      <c r="I16" s="2">
        <f>COUNTIFS(Table2[Sub-Sector],Table3[[#This Row],[Sub-Sector]],Table2[Relative Volume],"&gt;=1")/Table3[[#This Row],[Count]]</f>
        <v>0</v>
      </c>
      <c r="J16" s="2">
        <f>COUNTIFS(Table2[Sub-Sector],Table3[[#This Row],[Sub-Sector]],Table2[% Away From Day Low],"&gt;=0.05")/Table3[[#This Row],[Count]]</f>
        <v>0</v>
      </c>
      <c r="K16" s="2">
        <f>COUNTIFS(Table2[Sub-Sector],Table3[[#This Row],[Sub-Sector]],Table2[% Away From Day High],"&lt;=0.05")/Table3[[#This Row],[Count]]</f>
        <v>1</v>
      </c>
      <c r="L16" s="2">
        <f>COUNTIFS(Table2[Sub-Sector],Table3[[#This Row],[Sub-Sector]],Table2[% Away From Current Week Low],"&gt;=0.05")/Table3[[#This Row],[Count]]</f>
        <v>0</v>
      </c>
      <c r="M16" s="2">
        <f>COUNTIFS(Table2[Sub-Sector],Table3[[#This Row],[Sub-Sector]],Table2[% Away From Current Week High],"&lt;=0.05")/Table3[[#This Row],[Count]]</f>
        <v>1</v>
      </c>
      <c r="N16" s="2">
        <f>COUNTIFS(Table2[Sub-Sector],Table3[[#This Row],[Sub-Sector]],Table2[% Away From Current Month Low],"&gt;=0.05")/Table3[[#This Row],[Count]]</f>
        <v>1</v>
      </c>
      <c r="O16" s="2">
        <f>COUNTIFS(Table2[Sub-Sector],Table3[[#This Row],[Sub-Sector]],Table2[% Away From Current Month High],"&lt;=0.05")/Table3[[#This Row],[Count]]</f>
        <v>0</v>
      </c>
      <c r="P16" s="2">
        <f>COUNTIFS(Table2[Sub-Sector],Table3[[#This Row],[Sub-Sector]],Table2[% Away From 52W High],"&lt;=10")/Table3[[#This Row],[Count]]</f>
        <v>1</v>
      </c>
      <c r="Q16" s="2">
        <f>COUNTIFS(Table2[Sub-Sector],Table3[[#This Row],[Sub-Sector]],Table2[% Away From 52W Low],"&gt;=10")/Table3[[#This Row],[Count]]</f>
        <v>1</v>
      </c>
      <c r="R16" s="2">
        <f>COUNTIFS(Table2[Sub-Sector],Table3[[#This Row],[Sub-Sector]],Table2[% Price above 20 EMA],"&gt;=0")/Table3[[#This Row],[Count]]</f>
        <v>1</v>
      </c>
      <c r="S16" s="2">
        <f>COUNTIFS(Table2[Sub-Sector],Table3[[#This Row],[Sub-Sector]],Table2[% Price above 50 EMA],"&gt;=0")/Table3[[#This Row],[Count]]</f>
        <v>1</v>
      </c>
      <c r="T16" s="2">
        <f>COUNTIFS(Table2[Sub-Sector],Table3[[#This Row],[Sub-Sector]],Table2[% Price above 200 EMA],"&gt;=0")/Table3[[#This Row],[Count]]</f>
        <v>1</v>
      </c>
      <c r="U16" s="2">
        <f>COUNTIFS(Table2[Sub-Sector],Table3[[#This Row],[Sub-Sector]],Table2[Rate of Change - Zone],"Positive")/Table3[[#This Row],[Count]]</f>
        <v>1</v>
      </c>
      <c r="V16" s="2">
        <f>COUNTIFS(Table2[Sub-Sector],Table3[[#This Row],[Sub-Sector]],Table2[Sharpe Ratio],"&gt;=0.10")/Table3[[#This Row],[Count]]</f>
        <v>0</v>
      </c>
      <c r="W16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365</v>
      </c>
      <c r="X16" s="3">
        <f>_xlfn.RANK.AVG(Table3[[#This Row],[Score]],Table3[Score],1)</f>
        <v>35</v>
      </c>
      <c r="Y1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159.5</v>
      </c>
      <c r="Z16" s="3">
        <f>_xlfn.RANK.AVG(Table3[[#This Row],[Score 2 ]],Table3[[Score 2 ]],1)</f>
        <v>14.5</v>
      </c>
    </row>
    <row r="17" spans="1:26" x14ac:dyDescent="0.3">
      <c r="A17" t="s">
        <v>591</v>
      </c>
      <c r="B17">
        <f>COUNTIFS(Table2[Sub-Sector],Table3[[#This Row],[Sub-Sector]])</f>
        <v>1</v>
      </c>
      <c r="C17" s="2">
        <f>COUNTIFS(Table2[Sub-Sector],Table3[[#This Row],[Sub-Sector]],Table2[Uptrend],"Uptrend")/Table3[[#This Row],[Count]]</f>
        <v>0</v>
      </c>
      <c r="D17" s="2">
        <f>COUNTIFS(Table2[Sub-Sector],Table3[[#This Row],[Sub-Sector]],Table2[1W Return vs Nifty],"&gt;=5")/Table3[[#This Row],[Count]]</f>
        <v>0</v>
      </c>
      <c r="E17" s="2">
        <f>COUNTIFS(Table2[Sub-Sector],Table3[[#This Row],[Sub-Sector]],Table2[1M Return vs Nifty],"&gt;=5")/Table3[[#This Row],[Count]]</f>
        <v>0</v>
      </c>
      <c r="F17" s="2">
        <f>COUNTIFS(Table2[Sub-Sector],Table3[[#This Row],[Sub-Sector]],Table2[6M Return vs Nifty],"&gt;=10")/Table3[[#This Row],[Count]]</f>
        <v>1</v>
      </c>
      <c r="G17" s="2">
        <f>COUNTIFS(Table2[Sub-Sector],Table3[[#This Row],[Sub-Sector]],Table2[1Y Return vs Nifty],"&gt;=10")/Table3[[#This Row],[Count]]</f>
        <v>1</v>
      </c>
      <c r="H17" s="2">
        <f>COUNTIFS(Table2[Sub-Sector],Table3[[#This Row],[Sub-Sector]],Table2[RSI Exponential â€“ 14D],"&gt;=50")/Table3[[#This Row],[Count]]</f>
        <v>1</v>
      </c>
      <c r="I17" s="2">
        <f>COUNTIFS(Table2[Sub-Sector],Table3[[#This Row],[Sub-Sector]],Table2[Relative Volume],"&gt;=1")/Table3[[#This Row],[Count]]</f>
        <v>0</v>
      </c>
      <c r="J17" s="2">
        <f>COUNTIFS(Table2[Sub-Sector],Table3[[#This Row],[Sub-Sector]],Table2[% Away From Day Low],"&gt;=0.05")/Table3[[#This Row],[Count]]</f>
        <v>0</v>
      </c>
      <c r="K17" s="2">
        <f>COUNTIFS(Table2[Sub-Sector],Table3[[#This Row],[Sub-Sector]],Table2[% Away From Day High],"&lt;=0.05")/Table3[[#This Row],[Count]]</f>
        <v>1</v>
      </c>
      <c r="L17" s="2">
        <f>COUNTIFS(Table2[Sub-Sector],Table3[[#This Row],[Sub-Sector]],Table2[% Away From Current Week Low],"&gt;=0.05")/Table3[[#This Row],[Count]]</f>
        <v>0</v>
      </c>
      <c r="M17" s="2">
        <f>COUNTIFS(Table2[Sub-Sector],Table3[[#This Row],[Sub-Sector]],Table2[% Away From Current Week High],"&lt;=0.05")/Table3[[#This Row],[Count]]</f>
        <v>1</v>
      </c>
      <c r="N17" s="2">
        <f>COUNTIFS(Table2[Sub-Sector],Table3[[#This Row],[Sub-Sector]],Table2[% Away From Current Month Low],"&gt;=0.05")/Table3[[#This Row],[Count]]</f>
        <v>0</v>
      </c>
      <c r="O17" s="2">
        <f>COUNTIFS(Table2[Sub-Sector],Table3[[#This Row],[Sub-Sector]],Table2[% Away From Current Month High],"&lt;=0.05")/Table3[[#This Row],[Count]]</f>
        <v>0</v>
      </c>
      <c r="P17" s="2">
        <f>COUNTIFS(Table2[Sub-Sector],Table3[[#This Row],[Sub-Sector]],Table2[% Away From 52W High],"&lt;=10")/Table3[[#This Row],[Count]]</f>
        <v>0</v>
      </c>
      <c r="Q17" s="2">
        <f>COUNTIFS(Table2[Sub-Sector],Table3[[#This Row],[Sub-Sector]],Table2[% Away From 52W Low],"&gt;=10")/Table3[[#This Row],[Count]]</f>
        <v>1</v>
      </c>
      <c r="R17" s="2">
        <f>COUNTIFS(Table2[Sub-Sector],Table3[[#This Row],[Sub-Sector]],Table2[% Price above 20 EMA],"&gt;=0")/Table3[[#This Row],[Count]]</f>
        <v>0</v>
      </c>
      <c r="S17" s="2">
        <f>COUNTIFS(Table2[Sub-Sector],Table3[[#This Row],[Sub-Sector]],Table2[% Price above 50 EMA],"&gt;=0")/Table3[[#This Row],[Count]]</f>
        <v>0</v>
      </c>
      <c r="T17" s="2">
        <f>COUNTIFS(Table2[Sub-Sector],Table3[[#This Row],[Sub-Sector]],Table2[% Price above 200 EMA],"&gt;=0")/Table3[[#This Row],[Count]]</f>
        <v>1</v>
      </c>
      <c r="U17" s="2">
        <f>COUNTIFS(Table2[Sub-Sector],Table3[[#This Row],[Sub-Sector]],Table2[Rate of Change - Zone],"Positive")/Table3[[#This Row],[Count]]</f>
        <v>1</v>
      </c>
      <c r="V17" s="2">
        <f>COUNTIFS(Table2[Sub-Sector],Table3[[#This Row],[Sub-Sector]],Table2[Sharpe Ratio],"&gt;=0.10")/Table3[[#This Row],[Count]]</f>
        <v>0</v>
      </c>
      <c r="W17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455.5</v>
      </c>
      <c r="X17" s="3">
        <f>_xlfn.RANK.AVG(Table3[[#This Row],[Score]],Table3[Score],1)</f>
        <v>70</v>
      </c>
      <c r="Y1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159.5</v>
      </c>
      <c r="Z17" s="3">
        <f>_xlfn.RANK.AVG(Table3[[#This Row],[Score 2 ]],Table3[[Score 2 ]],1)</f>
        <v>14.5</v>
      </c>
    </row>
    <row r="18" spans="1:26" x14ac:dyDescent="0.3">
      <c r="A18" t="s">
        <v>901</v>
      </c>
      <c r="B18">
        <f>COUNTIFS(Table2[Sub-Sector],Table3[[#This Row],[Sub-Sector]])</f>
        <v>2</v>
      </c>
      <c r="C18" s="2">
        <f>COUNTIFS(Table2[Sub-Sector],Table3[[#This Row],[Sub-Sector]],Table2[Uptrend],"Uptrend")/Table3[[#This Row],[Count]]</f>
        <v>0.5</v>
      </c>
      <c r="D18" s="2">
        <f>COUNTIFS(Table2[Sub-Sector],Table3[[#This Row],[Sub-Sector]],Table2[1W Return vs Nifty],"&gt;=5")/Table3[[#This Row],[Count]]</f>
        <v>0</v>
      </c>
      <c r="E18" s="2">
        <f>COUNTIFS(Table2[Sub-Sector],Table3[[#This Row],[Sub-Sector]],Table2[1M Return vs Nifty],"&gt;=5")/Table3[[#This Row],[Count]]</f>
        <v>0.5</v>
      </c>
      <c r="F18" s="2">
        <f>COUNTIFS(Table2[Sub-Sector],Table3[[#This Row],[Sub-Sector]],Table2[6M Return vs Nifty],"&gt;=10")/Table3[[#This Row],[Count]]</f>
        <v>0.5</v>
      </c>
      <c r="G18" s="2">
        <f>COUNTIFS(Table2[Sub-Sector],Table3[[#This Row],[Sub-Sector]],Table2[1Y Return vs Nifty],"&gt;=10")/Table3[[#This Row],[Count]]</f>
        <v>0.5</v>
      </c>
      <c r="H18" s="2">
        <f>COUNTIFS(Table2[Sub-Sector],Table3[[#This Row],[Sub-Sector]],Table2[RSI Exponential â€“ 14D],"&gt;=50")/Table3[[#This Row],[Count]]</f>
        <v>0.5</v>
      </c>
      <c r="I18" s="2">
        <f>COUNTIFS(Table2[Sub-Sector],Table3[[#This Row],[Sub-Sector]],Table2[Relative Volume],"&gt;=1")/Table3[[#This Row],[Count]]</f>
        <v>1</v>
      </c>
      <c r="J18" s="2">
        <f>COUNTIFS(Table2[Sub-Sector],Table3[[#This Row],[Sub-Sector]],Table2[% Away From Day Low],"&gt;=0.05")/Table3[[#This Row],[Count]]</f>
        <v>0</v>
      </c>
      <c r="K18" s="2">
        <f>COUNTIFS(Table2[Sub-Sector],Table3[[#This Row],[Sub-Sector]],Table2[% Away From Day High],"&lt;=0.05")/Table3[[#This Row],[Count]]</f>
        <v>1</v>
      </c>
      <c r="L18" s="2">
        <f>COUNTIFS(Table2[Sub-Sector],Table3[[#This Row],[Sub-Sector]],Table2[% Away From Current Week Low],"&gt;=0.05")/Table3[[#This Row],[Count]]</f>
        <v>0</v>
      </c>
      <c r="M18" s="2">
        <f>COUNTIFS(Table2[Sub-Sector],Table3[[#This Row],[Sub-Sector]],Table2[% Away From Current Week High],"&lt;=0.05")/Table3[[#This Row],[Count]]</f>
        <v>1</v>
      </c>
      <c r="N18" s="2">
        <f>COUNTIFS(Table2[Sub-Sector],Table3[[#This Row],[Sub-Sector]],Table2[% Away From Current Month Low],"&gt;=0.05")/Table3[[#This Row],[Count]]</f>
        <v>0.5</v>
      </c>
      <c r="O18" s="2">
        <f>COUNTIFS(Table2[Sub-Sector],Table3[[#This Row],[Sub-Sector]],Table2[% Away From Current Month High],"&lt;=0.05")/Table3[[#This Row],[Count]]</f>
        <v>1</v>
      </c>
      <c r="P18" s="2">
        <f>COUNTIFS(Table2[Sub-Sector],Table3[[#This Row],[Sub-Sector]],Table2[% Away From 52W High],"&lt;=10")/Table3[[#This Row],[Count]]</f>
        <v>0.5</v>
      </c>
      <c r="Q18" s="2">
        <f>COUNTIFS(Table2[Sub-Sector],Table3[[#This Row],[Sub-Sector]],Table2[% Away From 52W Low],"&gt;=10")/Table3[[#This Row],[Count]]</f>
        <v>1</v>
      </c>
      <c r="R18" s="2">
        <f>COUNTIFS(Table2[Sub-Sector],Table3[[#This Row],[Sub-Sector]],Table2[% Price above 20 EMA],"&gt;=0")/Table3[[#This Row],[Count]]</f>
        <v>0.5</v>
      </c>
      <c r="S18" s="2">
        <f>COUNTIFS(Table2[Sub-Sector],Table3[[#This Row],[Sub-Sector]],Table2[% Price above 50 EMA],"&gt;=0")/Table3[[#This Row],[Count]]</f>
        <v>0.5</v>
      </c>
      <c r="T18" s="2">
        <f>COUNTIFS(Table2[Sub-Sector],Table3[[#This Row],[Sub-Sector]],Table2[% Price above 200 EMA],"&gt;=0")/Table3[[#This Row],[Count]]</f>
        <v>0.5</v>
      </c>
      <c r="U18" s="2">
        <f>COUNTIFS(Table2[Sub-Sector],Table3[[#This Row],[Sub-Sector]],Table2[Rate of Change - Zone],"Positive")/Table3[[#This Row],[Count]]</f>
        <v>1</v>
      </c>
      <c r="V18" s="2">
        <f>COUNTIFS(Table2[Sub-Sector],Table3[[#This Row],[Sub-Sector]],Table2[Sharpe Ratio],"&gt;=0.10")/Table3[[#This Row],[Count]]</f>
        <v>0</v>
      </c>
      <c r="W18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363</v>
      </c>
      <c r="X18" s="3">
        <f>_xlfn.RANK.AVG(Table3[[#This Row],[Score]],Table3[Score],1)</f>
        <v>29</v>
      </c>
      <c r="Y1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159.5</v>
      </c>
      <c r="Z18" s="3">
        <f>_xlfn.RANK.AVG(Table3[[#This Row],[Score 2 ]],Table3[[Score 2 ]],1)</f>
        <v>14.5</v>
      </c>
    </row>
    <row r="19" spans="1:26" x14ac:dyDescent="0.3">
      <c r="A19" t="s">
        <v>18</v>
      </c>
      <c r="B19">
        <f>COUNTIFS(Table2[Sub-Sector],Table3[[#This Row],[Sub-Sector]])</f>
        <v>6</v>
      </c>
      <c r="C19" s="2">
        <f>COUNTIFS(Table2[Sub-Sector],Table3[[#This Row],[Sub-Sector]],Table2[Uptrend],"Uptrend")/Table3[[#This Row],[Count]]</f>
        <v>1</v>
      </c>
      <c r="D19" s="2">
        <f>COUNTIFS(Table2[Sub-Sector],Table3[[#This Row],[Sub-Sector]],Table2[1W Return vs Nifty],"&gt;=5")/Table3[[#This Row],[Count]]</f>
        <v>0.33333333333333331</v>
      </c>
      <c r="E19" s="2">
        <f>COUNTIFS(Table2[Sub-Sector],Table3[[#This Row],[Sub-Sector]],Table2[1M Return vs Nifty],"&gt;=5")/Table3[[#This Row],[Count]]</f>
        <v>0.16666666666666666</v>
      </c>
      <c r="F19" s="2">
        <f>COUNTIFS(Table2[Sub-Sector],Table3[[#This Row],[Sub-Sector]],Table2[6M Return vs Nifty],"&gt;=10")/Table3[[#This Row],[Count]]</f>
        <v>0.5</v>
      </c>
      <c r="G19" s="2">
        <f>COUNTIFS(Table2[Sub-Sector],Table3[[#This Row],[Sub-Sector]],Table2[1Y Return vs Nifty],"&gt;=10")/Table3[[#This Row],[Count]]</f>
        <v>0.83333333333333337</v>
      </c>
      <c r="H19" s="2">
        <f>COUNTIFS(Table2[Sub-Sector],Table3[[#This Row],[Sub-Sector]],Table2[RSI Exponential â€“ 14D],"&gt;=50")/Table3[[#This Row],[Count]]</f>
        <v>1</v>
      </c>
      <c r="I19" s="2">
        <f>COUNTIFS(Table2[Sub-Sector],Table3[[#This Row],[Sub-Sector]],Table2[Relative Volume],"&gt;=1")/Table3[[#This Row],[Count]]</f>
        <v>0.5</v>
      </c>
      <c r="J19" s="2">
        <f>COUNTIFS(Table2[Sub-Sector],Table3[[#This Row],[Sub-Sector]],Table2[% Away From Day Low],"&gt;=0.05")/Table3[[#This Row],[Count]]</f>
        <v>0.16666666666666666</v>
      </c>
      <c r="K19" s="2">
        <f>COUNTIFS(Table2[Sub-Sector],Table3[[#This Row],[Sub-Sector]],Table2[% Away From Day High],"&lt;=0.05")/Table3[[#This Row],[Count]]</f>
        <v>0.66666666666666663</v>
      </c>
      <c r="L19" s="2">
        <f>COUNTIFS(Table2[Sub-Sector],Table3[[#This Row],[Sub-Sector]],Table2[% Away From Current Week Low],"&gt;=0.05")/Table3[[#This Row],[Count]]</f>
        <v>0.16666666666666666</v>
      </c>
      <c r="M19" s="2">
        <f>COUNTIFS(Table2[Sub-Sector],Table3[[#This Row],[Sub-Sector]],Table2[% Away From Current Week High],"&lt;=0.05")/Table3[[#This Row],[Count]]</f>
        <v>0.66666666666666663</v>
      </c>
      <c r="N19" s="2">
        <f>COUNTIFS(Table2[Sub-Sector],Table3[[#This Row],[Sub-Sector]],Table2[% Away From Current Month Low],"&gt;=0.05")/Table3[[#This Row],[Count]]</f>
        <v>0.66666666666666663</v>
      </c>
      <c r="O19" s="2">
        <f>COUNTIFS(Table2[Sub-Sector],Table3[[#This Row],[Sub-Sector]],Table2[% Away From Current Month High],"&lt;=0.05")/Table3[[#This Row],[Count]]</f>
        <v>0.66666666666666663</v>
      </c>
      <c r="P19" s="2">
        <f>COUNTIFS(Table2[Sub-Sector],Table3[[#This Row],[Sub-Sector]],Table2[% Away From 52W High],"&lt;=10")/Table3[[#This Row],[Count]]</f>
        <v>0.5</v>
      </c>
      <c r="Q19" s="2">
        <f>COUNTIFS(Table2[Sub-Sector],Table3[[#This Row],[Sub-Sector]],Table2[% Away From 52W Low],"&gt;=10")/Table3[[#This Row],[Count]]</f>
        <v>1</v>
      </c>
      <c r="R19" s="2">
        <f>COUNTIFS(Table2[Sub-Sector],Table3[[#This Row],[Sub-Sector]],Table2[% Price above 20 EMA],"&gt;=0")/Table3[[#This Row],[Count]]</f>
        <v>1</v>
      </c>
      <c r="S19" s="2">
        <f>COUNTIFS(Table2[Sub-Sector],Table3[[#This Row],[Sub-Sector]],Table2[% Price above 50 EMA],"&gt;=0")/Table3[[#This Row],[Count]]</f>
        <v>1</v>
      </c>
      <c r="T19" s="2">
        <f>COUNTIFS(Table2[Sub-Sector],Table3[[#This Row],[Sub-Sector]],Table2[% Price above 200 EMA],"&gt;=0")/Table3[[#This Row],[Count]]</f>
        <v>1</v>
      </c>
      <c r="U19" s="2">
        <f>COUNTIFS(Table2[Sub-Sector],Table3[[#This Row],[Sub-Sector]],Table2[Rate of Change - Zone],"Positive")/Table3[[#This Row],[Count]]</f>
        <v>1</v>
      </c>
      <c r="V19" s="2">
        <f>COUNTIFS(Table2[Sub-Sector],Table3[[#This Row],[Sub-Sector]],Table2[Sharpe Ratio],"&gt;=0.10")/Table3[[#This Row],[Count]]</f>
        <v>0.33333333333333331</v>
      </c>
      <c r="W19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264.5</v>
      </c>
      <c r="X19" s="3">
        <f>_xlfn.RANK.AVG(Table3[[#This Row],[Score]],Table3[Score],1)</f>
        <v>11</v>
      </c>
      <c r="Y1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160</v>
      </c>
      <c r="Z19" s="3">
        <f>_xlfn.RANK.AVG(Table3[[#This Row],[Score 2 ]],Table3[[Score 2 ]],1)</f>
        <v>18</v>
      </c>
    </row>
    <row r="20" spans="1:26" x14ac:dyDescent="0.3">
      <c r="A20" t="s">
        <v>989</v>
      </c>
      <c r="B20">
        <f>COUNTIFS(Table2[Sub-Sector],Table3[[#This Row],[Sub-Sector]])</f>
        <v>6</v>
      </c>
      <c r="C20" s="2">
        <f>COUNTIFS(Table2[Sub-Sector],Table3[[#This Row],[Sub-Sector]],Table2[Uptrend],"Uptrend")/Table3[[#This Row],[Count]]</f>
        <v>1</v>
      </c>
      <c r="D20" s="2">
        <f>COUNTIFS(Table2[Sub-Sector],Table3[[#This Row],[Sub-Sector]],Table2[1W Return vs Nifty],"&gt;=5")/Table3[[#This Row],[Count]]</f>
        <v>0</v>
      </c>
      <c r="E20" s="2">
        <f>COUNTIFS(Table2[Sub-Sector],Table3[[#This Row],[Sub-Sector]],Table2[1M Return vs Nifty],"&gt;=5")/Table3[[#This Row],[Count]]</f>
        <v>0</v>
      </c>
      <c r="F20" s="2">
        <f>COUNTIFS(Table2[Sub-Sector],Table3[[#This Row],[Sub-Sector]],Table2[6M Return vs Nifty],"&gt;=10")/Table3[[#This Row],[Count]]</f>
        <v>0.5</v>
      </c>
      <c r="G20" s="2">
        <f>COUNTIFS(Table2[Sub-Sector],Table3[[#This Row],[Sub-Sector]],Table2[1Y Return vs Nifty],"&gt;=10")/Table3[[#This Row],[Count]]</f>
        <v>0.5</v>
      </c>
      <c r="H20" s="2">
        <f>COUNTIFS(Table2[Sub-Sector],Table3[[#This Row],[Sub-Sector]],Table2[RSI Exponential â€“ 14D],"&gt;=50")/Table3[[#This Row],[Count]]</f>
        <v>0.83333333333333337</v>
      </c>
      <c r="I20" s="2">
        <f>COUNTIFS(Table2[Sub-Sector],Table3[[#This Row],[Sub-Sector]],Table2[Relative Volume],"&gt;=1")/Table3[[#This Row],[Count]]</f>
        <v>0.83333333333333337</v>
      </c>
      <c r="J20" s="2">
        <f>COUNTIFS(Table2[Sub-Sector],Table3[[#This Row],[Sub-Sector]],Table2[% Away From Day Low],"&gt;=0.05")/Table3[[#This Row],[Count]]</f>
        <v>0</v>
      </c>
      <c r="K20" s="2">
        <f>COUNTIFS(Table2[Sub-Sector],Table3[[#This Row],[Sub-Sector]],Table2[% Away From Day High],"&lt;=0.05")/Table3[[#This Row],[Count]]</f>
        <v>1</v>
      </c>
      <c r="L20" s="2">
        <f>COUNTIFS(Table2[Sub-Sector],Table3[[#This Row],[Sub-Sector]],Table2[% Away From Current Week Low],"&gt;=0.05")/Table3[[#This Row],[Count]]</f>
        <v>0</v>
      </c>
      <c r="M20" s="2">
        <f>COUNTIFS(Table2[Sub-Sector],Table3[[#This Row],[Sub-Sector]],Table2[% Away From Current Week High],"&lt;=0.05")/Table3[[#This Row],[Count]]</f>
        <v>1</v>
      </c>
      <c r="N20" s="2">
        <f>COUNTIFS(Table2[Sub-Sector],Table3[[#This Row],[Sub-Sector]],Table2[% Away From Current Month Low],"&gt;=0.05")/Table3[[#This Row],[Count]]</f>
        <v>0.5</v>
      </c>
      <c r="O20" s="2">
        <f>COUNTIFS(Table2[Sub-Sector],Table3[[#This Row],[Sub-Sector]],Table2[% Away From Current Month High],"&lt;=0.05")/Table3[[#This Row],[Count]]</f>
        <v>0.66666666666666663</v>
      </c>
      <c r="P20" s="2">
        <f>COUNTIFS(Table2[Sub-Sector],Table3[[#This Row],[Sub-Sector]],Table2[% Away From 52W High],"&lt;=10")/Table3[[#This Row],[Count]]</f>
        <v>0.66666666666666663</v>
      </c>
      <c r="Q20" s="2">
        <f>COUNTIFS(Table2[Sub-Sector],Table3[[#This Row],[Sub-Sector]],Table2[% Away From 52W Low],"&gt;=10")/Table3[[#This Row],[Count]]</f>
        <v>1</v>
      </c>
      <c r="R20" s="2">
        <f>COUNTIFS(Table2[Sub-Sector],Table3[[#This Row],[Sub-Sector]],Table2[% Price above 20 EMA],"&gt;=0")/Table3[[#This Row],[Count]]</f>
        <v>0.83333333333333337</v>
      </c>
      <c r="S20" s="2">
        <f>COUNTIFS(Table2[Sub-Sector],Table3[[#This Row],[Sub-Sector]],Table2[% Price above 50 EMA],"&gt;=0")/Table3[[#This Row],[Count]]</f>
        <v>1</v>
      </c>
      <c r="T20" s="2">
        <f>COUNTIFS(Table2[Sub-Sector],Table3[[#This Row],[Sub-Sector]],Table2[% Price above 200 EMA],"&gt;=0")/Table3[[#This Row],[Count]]</f>
        <v>1</v>
      </c>
      <c r="U20" s="2">
        <f>COUNTIFS(Table2[Sub-Sector],Table3[[#This Row],[Sub-Sector]],Table2[Rate of Change - Zone],"Positive")/Table3[[#This Row],[Count]]</f>
        <v>1</v>
      </c>
      <c r="V20" s="2">
        <f>COUNTIFS(Table2[Sub-Sector],Table3[[#This Row],[Sub-Sector]],Table2[Sharpe Ratio],"&gt;=0.10")/Table3[[#This Row],[Count]]</f>
        <v>0</v>
      </c>
      <c r="W20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372.5</v>
      </c>
      <c r="X20" s="3">
        <f>_xlfn.RANK.AVG(Table3[[#This Row],[Score]],Table3[Score],1)</f>
        <v>40</v>
      </c>
      <c r="Y2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167</v>
      </c>
      <c r="Z20" s="3">
        <f>_xlfn.RANK.AVG(Table3[[#This Row],[Score 2 ]],Table3[[Score 2 ]],1)</f>
        <v>19</v>
      </c>
    </row>
    <row r="21" spans="1:26" x14ac:dyDescent="0.3">
      <c r="A21" t="s">
        <v>609</v>
      </c>
      <c r="B21">
        <f>COUNTIFS(Table2[Sub-Sector],Table3[[#This Row],[Sub-Sector]])</f>
        <v>4</v>
      </c>
      <c r="C21" s="2">
        <f>COUNTIFS(Table2[Sub-Sector],Table3[[#This Row],[Sub-Sector]],Table2[Uptrend],"Uptrend")/Table3[[#This Row],[Count]]</f>
        <v>0.75</v>
      </c>
      <c r="D21" s="2">
        <f>COUNTIFS(Table2[Sub-Sector],Table3[[#This Row],[Sub-Sector]],Table2[1W Return vs Nifty],"&gt;=5")/Table3[[#This Row],[Count]]</f>
        <v>0</v>
      </c>
      <c r="E21" s="2">
        <f>COUNTIFS(Table2[Sub-Sector],Table3[[#This Row],[Sub-Sector]],Table2[1M Return vs Nifty],"&gt;=5")/Table3[[#This Row],[Count]]</f>
        <v>0</v>
      </c>
      <c r="F21" s="2">
        <f>COUNTIFS(Table2[Sub-Sector],Table3[[#This Row],[Sub-Sector]],Table2[6M Return vs Nifty],"&gt;=10")/Table3[[#This Row],[Count]]</f>
        <v>0.5</v>
      </c>
      <c r="G21" s="2">
        <f>COUNTIFS(Table2[Sub-Sector],Table3[[#This Row],[Sub-Sector]],Table2[1Y Return vs Nifty],"&gt;=10")/Table3[[#This Row],[Count]]</f>
        <v>0.75</v>
      </c>
      <c r="H21" s="2">
        <f>COUNTIFS(Table2[Sub-Sector],Table3[[#This Row],[Sub-Sector]],Table2[RSI Exponential â€“ 14D],"&gt;=50")/Table3[[#This Row],[Count]]</f>
        <v>1</v>
      </c>
      <c r="I21" s="2">
        <f>COUNTIFS(Table2[Sub-Sector],Table3[[#This Row],[Sub-Sector]],Table2[Relative Volume],"&gt;=1")/Table3[[#This Row],[Count]]</f>
        <v>0.5</v>
      </c>
      <c r="J21" s="2">
        <f>COUNTIFS(Table2[Sub-Sector],Table3[[#This Row],[Sub-Sector]],Table2[% Away From Day Low],"&gt;=0.05")/Table3[[#This Row],[Count]]</f>
        <v>0</v>
      </c>
      <c r="K21" s="2">
        <f>COUNTIFS(Table2[Sub-Sector],Table3[[#This Row],[Sub-Sector]],Table2[% Away From Day High],"&lt;=0.05")/Table3[[#This Row],[Count]]</f>
        <v>1</v>
      </c>
      <c r="L21" s="2">
        <f>COUNTIFS(Table2[Sub-Sector],Table3[[#This Row],[Sub-Sector]],Table2[% Away From Current Week Low],"&gt;=0.05")/Table3[[#This Row],[Count]]</f>
        <v>0</v>
      </c>
      <c r="M21" s="2">
        <f>COUNTIFS(Table2[Sub-Sector],Table3[[#This Row],[Sub-Sector]],Table2[% Away From Current Week High],"&lt;=0.05")/Table3[[#This Row],[Count]]</f>
        <v>0.75</v>
      </c>
      <c r="N21" s="2">
        <f>COUNTIFS(Table2[Sub-Sector],Table3[[#This Row],[Sub-Sector]],Table2[% Away From Current Month Low],"&gt;=0.05")/Table3[[#This Row],[Count]]</f>
        <v>0.75</v>
      </c>
      <c r="O21" s="2">
        <f>COUNTIFS(Table2[Sub-Sector],Table3[[#This Row],[Sub-Sector]],Table2[% Away From Current Month High],"&lt;=0.05")/Table3[[#This Row],[Count]]</f>
        <v>0.5</v>
      </c>
      <c r="P21" s="2">
        <f>COUNTIFS(Table2[Sub-Sector],Table3[[#This Row],[Sub-Sector]],Table2[% Away From 52W High],"&lt;=10")/Table3[[#This Row],[Count]]</f>
        <v>0.25</v>
      </c>
      <c r="Q21" s="2">
        <f>COUNTIFS(Table2[Sub-Sector],Table3[[#This Row],[Sub-Sector]],Table2[% Away From 52W Low],"&gt;=10")/Table3[[#This Row],[Count]]</f>
        <v>1</v>
      </c>
      <c r="R21" s="2">
        <f>COUNTIFS(Table2[Sub-Sector],Table3[[#This Row],[Sub-Sector]],Table2[% Price above 20 EMA],"&gt;=0")/Table3[[#This Row],[Count]]</f>
        <v>1</v>
      </c>
      <c r="S21" s="2">
        <f>COUNTIFS(Table2[Sub-Sector],Table3[[#This Row],[Sub-Sector]],Table2[% Price above 50 EMA],"&gt;=0")/Table3[[#This Row],[Count]]</f>
        <v>1</v>
      </c>
      <c r="T21" s="2">
        <f>COUNTIFS(Table2[Sub-Sector],Table3[[#This Row],[Sub-Sector]],Table2[% Price above 200 EMA],"&gt;=0")/Table3[[#This Row],[Count]]</f>
        <v>1</v>
      </c>
      <c r="U21" s="2">
        <f>COUNTIFS(Table2[Sub-Sector],Table3[[#This Row],[Sub-Sector]],Table2[Rate of Change - Zone],"Positive")/Table3[[#This Row],[Count]]</f>
        <v>1</v>
      </c>
      <c r="V21" s="2">
        <f>COUNTIFS(Table2[Sub-Sector],Table3[[#This Row],[Sub-Sector]],Table2[Sharpe Ratio],"&gt;=0.10")/Table3[[#This Row],[Count]]</f>
        <v>0.25</v>
      </c>
      <c r="W21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420.5</v>
      </c>
      <c r="X21" s="3">
        <f>_xlfn.RANK.AVG(Table3[[#This Row],[Score]],Table3[Score],1)</f>
        <v>61</v>
      </c>
      <c r="Y2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167.5</v>
      </c>
      <c r="Z21" s="3">
        <f>_xlfn.RANK.AVG(Table3[[#This Row],[Score 2 ]],Table3[[Score 2 ]],1)</f>
        <v>20</v>
      </c>
    </row>
    <row r="22" spans="1:26" x14ac:dyDescent="0.3">
      <c r="A22" t="s">
        <v>844</v>
      </c>
      <c r="B22">
        <f>COUNTIFS(Table2[Sub-Sector],Table3[[#This Row],[Sub-Sector]])</f>
        <v>2</v>
      </c>
      <c r="C22" s="2">
        <f>COUNTIFS(Table2[Sub-Sector],Table3[[#This Row],[Sub-Sector]],Table2[Uptrend],"Uptrend")/Table3[[#This Row],[Count]]</f>
        <v>1</v>
      </c>
      <c r="D22" s="2">
        <f>COUNTIFS(Table2[Sub-Sector],Table3[[#This Row],[Sub-Sector]],Table2[1W Return vs Nifty],"&gt;=5")/Table3[[#This Row],[Count]]</f>
        <v>0.5</v>
      </c>
      <c r="E22" s="2">
        <f>COUNTIFS(Table2[Sub-Sector],Table3[[#This Row],[Sub-Sector]],Table2[1M Return vs Nifty],"&gt;=5")/Table3[[#This Row],[Count]]</f>
        <v>0.5</v>
      </c>
      <c r="F22" s="2">
        <f>COUNTIFS(Table2[Sub-Sector],Table3[[#This Row],[Sub-Sector]],Table2[6M Return vs Nifty],"&gt;=10")/Table3[[#This Row],[Count]]</f>
        <v>1</v>
      </c>
      <c r="G22" s="2">
        <f>COUNTIFS(Table2[Sub-Sector],Table3[[#This Row],[Sub-Sector]],Table2[1Y Return vs Nifty],"&gt;=10")/Table3[[#This Row],[Count]]</f>
        <v>1</v>
      </c>
      <c r="H22" s="2">
        <f>COUNTIFS(Table2[Sub-Sector],Table3[[#This Row],[Sub-Sector]],Table2[RSI Exponential â€“ 14D],"&gt;=50")/Table3[[#This Row],[Count]]</f>
        <v>0.5</v>
      </c>
      <c r="I22" s="2">
        <f>COUNTIFS(Table2[Sub-Sector],Table3[[#This Row],[Sub-Sector]],Table2[Relative Volume],"&gt;=1")/Table3[[#This Row],[Count]]</f>
        <v>0.5</v>
      </c>
      <c r="J22" s="2">
        <f>COUNTIFS(Table2[Sub-Sector],Table3[[#This Row],[Sub-Sector]],Table2[% Away From Day Low],"&gt;=0.05")/Table3[[#This Row],[Count]]</f>
        <v>0</v>
      </c>
      <c r="K22" s="2">
        <f>COUNTIFS(Table2[Sub-Sector],Table3[[#This Row],[Sub-Sector]],Table2[% Away From Day High],"&lt;=0.05")/Table3[[#This Row],[Count]]</f>
        <v>1</v>
      </c>
      <c r="L22" s="2">
        <f>COUNTIFS(Table2[Sub-Sector],Table3[[#This Row],[Sub-Sector]],Table2[% Away From Current Week Low],"&gt;=0.05")/Table3[[#This Row],[Count]]</f>
        <v>0</v>
      </c>
      <c r="M22" s="2">
        <f>COUNTIFS(Table2[Sub-Sector],Table3[[#This Row],[Sub-Sector]],Table2[% Away From Current Week High],"&lt;=0.05")/Table3[[#This Row],[Count]]</f>
        <v>0.5</v>
      </c>
      <c r="N22" s="2">
        <f>COUNTIFS(Table2[Sub-Sector],Table3[[#This Row],[Sub-Sector]],Table2[% Away From Current Month Low],"&gt;=0.05")/Table3[[#This Row],[Count]]</f>
        <v>0.5</v>
      </c>
      <c r="O22" s="2">
        <f>COUNTIFS(Table2[Sub-Sector],Table3[[#This Row],[Sub-Sector]],Table2[% Away From Current Month High],"&lt;=0.05")/Table3[[#This Row],[Count]]</f>
        <v>0</v>
      </c>
      <c r="P22" s="2">
        <f>COUNTIFS(Table2[Sub-Sector],Table3[[#This Row],[Sub-Sector]],Table2[% Away From 52W High],"&lt;=10")/Table3[[#This Row],[Count]]</f>
        <v>0</v>
      </c>
      <c r="Q22" s="2">
        <f>COUNTIFS(Table2[Sub-Sector],Table3[[#This Row],[Sub-Sector]],Table2[% Away From 52W Low],"&gt;=10")/Table3[[#This Row],[Count]]</f>
        <v>1</v>
      </c>
      <c r="R22" s="2">
        <f>COUNTIFS(Table2[Sub-Sector],Table3[[#This Row],[Sub-Sector]],Table2[% Price above 20 EMA],"&gt;=0")/Table3[[#This Row],[Count]]</f>
        <v>0.5</v>
      </c>
      <c r="S22" s="2">
        <f>COUNTIFS(Table2[Sub-Sector],Table3[[#This Row],[Sub-Sector]],Table2[% Price above 50 EMA],"&gt;=0")/Table3[[#This Row],[Count]]</f>
        <v>1</v>
      </c>
      <c r="T22" s="2">
        <f>COUNTIFS(Table2[Sub-Sector],Table3[[#This Row],[Sub-Sector]],Table2[% Price above 200 EMA],"&gt;=0")/Table3[[#This Row],[Count]]</f>
        <v>1</v>
      </c>
      <c r="U22" s="2">
        <f>COUNTIFS(Table2[Sub-Sector],Table3[[#This Row],[Sub-Sector]],Table2[Rate of Change - Zone],"Positive")/Table3[[#This Row],[Count]]</f>
        <v>0.5</v>
      </c>
      <c r="V22" s="2">
        <f>COUNTIFS(Table2[Sub-Sector],Table3[[#This Row],[Sub-Sector]],Table2[Sharpe Ratio],"&gt;=0.10")/Table3[[#This Row],[Count]]</f>
        <v>1</v>
      </c>
      <c r="W2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222</v>
      </c>
      <c r="X22" s="3">
        <f>_xlfn.RANK.AVG(Table3[[#This Row],[Score]],Table3[Score],1)</f>
        <v>5.5</v>
      </c>
      <c r="Y2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170.5</v>
      </c>
      <c r="Z22" s="3">
        <f>_xlfn.RANK.AVG(Table3[[#This Row],[Score 2 ]],Table3[[Score 2 ]],1)</f>
        <v>21.5</v>
      </c>
    </row>
    <row r="23" spans="1:26" x14ac:dyDescent="0.3">
      <c r="A23" t="s">
        <v>882</v>
      </c>
      <c r="B23">
        <f>COUNTIFS(Table2[Sub-Sector],Table3[[#This Row],[Sub-Sector]])</f>
        <v>2</v>
      </c>
      <c r="C23" s="2">
        <f>COUNTIFS(Table2[Sub-Sector],Table3[[#This Row],[Sub-Sector]],Table2[Uptrend],"Uptrend")/Table3[[#This Row],[Count]]</f>
        <v>1</v>
      </c>
      <c r="D23" s="2">
        <f>COUNTIFS(Table2[Sub-Sector],Table3[[#This Row],[Sub-Sector]],Table2[1W Return vs Nifty],"&gt;=5")/Table3[[#This Row],[Count]]</f>
        <v>0.5</v>
      </c>
      <c r="E23" s="2">
        <f>COUNTIFS(Table2[Sub-Sector],Table3[[#This Row],[Sub-Sector]],Table2[1M Return vs Nifty],"&gt;=5")/Table3[[#This Row],[Count]]</f>
        <v>0.5</v>
      </c>
      <c r="F23" s="2">
        <f>COUNTIFS(Table2[Sub-Sector],Table3[[#This Row],[Sub-Sector]],Table2[6M Return vs Nifty],"&gt;=10")/Table3[[#This Row],[Count]]</f>
        <v>1</v>
      </c>
      <c r="G23" s="2">
        <f>COUNTIFS(Table2[Sub-Sector],Table3[[#This Row],[Sub-Sector]],Table2[1Y Return vs Nifty],"&gt;=10")/Table3[[#This Row],[Count]]</f>
        <v>1</v>
      </c>
      <c r="H23" s="2">
        <f>COUNTIFS(Table2[Sub-Sector],Table3[[#This Row],[Sub-Sector]],Table2[RSI Exponential â€“ 14D],"&gt;=50")/Table3[[#This Row],[Count]]</f>
        <v>0.5</v>
      </c>
      <c r="I23" s="2">
        <f>COUNTIFS(Table2[Sub-Sector],Table3[[#This Row],[Sub-Sector]],Table2[Relative Volume],"&gt;=1")/Table3[[#This Row],[Count]]</f>
        <v>0.5</v>
      </c>
      <c r="J23" s="2">
        <f>COUNTIFS(Table2[Sub-Sector],Table3[[#This Row],[Sub-Sector]],Table2[% Away From Day Low],"&gt;=0.05")/Table3[[#This Row],[Count]]</f>
        <v>0</v>
      </c>
      <c r="K23" s="2">
        <f>COUNTIFS(Table2[Sub-Sector],Table3[[#This Row],[Sub-Sector]],Table2[% Away From Day High],"&lt;=0.05")/Table3[[#This Row],[Count]]</f>
        <v>1</v>
      </c>
      <c r="L23" s="2">
        <f>COUNTIFS(Table2[Sub-Sector],Table3[[#This Row],[Sub-Sector]],Table2[% Away From Current Week Low],"&gt;=0.05")/Table3[[#This Row],[Count]]</f>
        <v>0</v>
      </c>
      <c r="M23" s="2">
        <f>COUNTIFS(Table2[Sub-Sector],Table3[[#This Row],[Sub-Sector]],Table2[% Away From Current Week High],"&lt;=0.05")/Table3[[#This Row],[Count]]</f>
        <v>1</v>
      </c>
      <c r="N23" s="2">
        <f>COUNTIFS(Table2[Sub-Sector],Table3[[#This Row],[Sub-Sector]],Table2[% Away From Current Month Low],"&gt;=0.05")/Table3[[#This Row],[Count]]</f>
        <v>0.5</v>
      </c>
      <c r="O23" s="2">
        <f>COUNTIFS(Table2[Sub-Sector],Table3[[#This Row],[Sub-Sector]],Table2[% Away From Current Month High],"&lt;=0.05")/Table3[[#This Row],[Count]]</f>
        <v>0.5</v>
      </c>
      <c r="P23" s="2">
        <f>COUNTIFS(Table2[Sub-Sector],Table3[[#This Row],[Sub-Sector]],Table2[% Away From 52W High],"&lt;=10")/Table3[[#This Row],[Count]]</f>
        <v>0.5</v>
      </c>
      <c r="Q23" s="2">
        <f>COUNTIFS(Table2[Sub-Sector],Table3[[#This Row],[Sub-Sector]],Table2[% Away From 52W Low],"&gt;=10")/Table3[[#This Row],[Count]]</f>
        <v>1</v>
      </c>
      <c r="R23" s="2">
        <f>COUNTIFS(Table2[Sub-Sector],Table3[[#This Row],[Sub-Sector]],Table2[% Price above 20 EMA],"&gt;=0")/Table3[[#This Row],[Count]]</f>
        <v>0.5</v>
      </c>
      <c r="S23" s="2">
        <f>COUNTIFS(Table2[Sub-Sector],Table3[[#This Row],[Sub-Sector]],Table2[% Price above 50 EMA],"&gt;=0")/Table3[[#This Row],[Count]]</f>
        <v>0.5</v>
      </c>
      <c r="T23" s="2">
        <f>COUNTIFS(Table2[Sub-Sector],Table3[[#This Row],[Sub-Sector]],Table2[% Price above 200 EMA],"&gt;=0")/Table3[[#This Row],[Count]]</f>
        <v>1</v>
      </c>
      <c r="U23" s="2">
        <f>COUNTIFS(Table2[Sub-Sector],Table3[[#This Row],[Sub-Sector]],Table2[Rate of Change - Zone],"Positive")/Table3[[#This Row],[Count]]</f>
        <v>0.5</v>
      </c>
      <c r="V23" s="2">
        <f>COUNTIFS(Table2[Sub-Sector],Table3[[#This Row],[Sub-Sector]],Table2[Sharpe Ratio],"&gt;=0.10")/Table3[[#This Row],[Count]]</f>
        <v>0.5</v>
      </c>
      <c r="W23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222</v>
      </c>
      <c r="X23" s="3">
        <f>_xlfn.RANK.AVG(Table3[[#This Row],[Score]],Table3[Score],1)</f>
        <v>5.5</v>
      </c>
      <c r="Y2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170.5</v>
      </c>
      <c r="Z23" s="3">
        <f>_xlfn.RANK.AVG(Table3[[#This Row],[Score 2 ]],Table3[[Score 2 ]],1)</f>
        <v>21.5</v>
      </c>
    </row>
    <row r="24" spans="1:26" x14ac:dyDescent="0.3">
      <c r="A24" t="s">
        <v>143</v>
      </c>
      <c r="B24">
        <f>COUNTIFS(Table2[Sub-Sector],Table3[[#This Row],[Sub-Sector]])</f>
        <v>3</v>
      </c>
      <c r="C24" s="2">
        <f>COUNTIFS(Table2[Sub-Sector],Table3[[#This Row],[Sub-Sector]],Table2[Uptrend],"Uptrend")/Table3[[#This Row],[Count]]</f>
        <v>1</v>
      </c>
      <c r="D24" s="2">
        <f>COUNTIFS(Table2[Sub-Sector],Table3[[#This Row],[Sub-Sector]],Table2[1W Return vs Nifty],"&gt;=5")/Table3[[#This Row],[Count]]</f>
        <v>0</v>
      </c>
      <c r="E24" s="2">
        <f>COUNTIFS(Table2[Sub-Sector],Table3[[#This Row],[Sub-Sector]],Table2[1M Return vs Nifty],"&gt;=5")/Table3[[#This Row],[Count]]</f>
        <v>0</v>
      </c>
      <c r="F24" s="2">
        <f>COUNTIFS(Table2[Sub-Sector],Table3[[#This Row],[Sub-Sector]],Table2[6M Return vs Nifty],"&gt;=10")/Table3[[#This Row],[Count]]</f>
        <v>1</v>
      </c>
      <c r="G24" s="2">
        <f>COUNTIFS(Table2[Sub-Sector],Table3[[#This Row],[Sub-Sector]],Table2[1Y Return vs Nifty],"&gt;=10")/Table3[[#This Row],[Count]]</f>
        <v>1</v>
      </c>
      <c r="H24" s="2">
        <f>COUNTIFS(Table2[Sub-Sector],Table3[[#This Row],[Sub-Sector]],Table2[RSI Exponential â€“ 14D],"&gt;=50")/Table3[[#This Row],[Count]]</f>
        <v>0.66666666666666663</v>
      </c>
      <c r="I24" s="2">
        <f>COUNTIFS(Table2[Sub-Sector],Table3[[#This Row],[Sub-Sector]],Table2[Relative Volume],"&gt;=1")/Table3[[#This Row],[Count]]</f>
        <v>0.33333333333333331</v>
      </c>
      <c r="J24" s="2">
        <f>COUNTIFS(Table2[Sub-Sector],Table3[[#This Row],[Sub-Sector]],Table2[% Away From Day Low],"&gt;=0.05")/Table3[[#This Row],[Count]]</f>
        <v>0</v>
      </c>
      <c r="K24" s="2">
        <f>COUNTIFS(Table2[Sub-Sector],Table3[[#This Row],[Sub-Sector]],Table2[% Away From Day High],"&lt;=0.05")/Table3[[#This Row],[Count]]</f>
        <v>1</v>
      </c>
      <c r="L24" s="2">
        <f>COUNTIFS(Table2[Sub-Sector],Table3[[#This Row],[Sub-Sector]],Table2[% Away From Current Week Low],"&gt;=0.05")/Table3[[#This Row],[Count]]</f>
        <v>0</v>
      </c>
      <c r="M24" s="2">
        <f>COUNTIFS(Table2[Sub-Sector],Table3[[#This Row],[Sub-Sector]],Table2[% Away From Current Week High],"&lt;=0.05")/Table3[[#This Row],[Count]]</f>
        <v>1</v>
      </c>
      <c r="N24" s="2">
        <f>COUNTIFS(Table2[Sub-Sector],Table3[[#This Row],[Sub-Sector]],Table2[% Away From Current Month Low],"&gt;=0.05")/Table3[[#This Row],[Count]]</f>
        <v>0.33333333333333331</v>
      </c>
      <c r="O24" s="2">
        <f>COUNTIFS(Table2[Sub-Sector],Table3[[#This Row],[Sub-Sector]],Table2[% Away From Current Month High],"&lt;=0.05")/Table3[[#This Row],[Count]]</f>
        <v>0.66666666666666663</v>
      </c>
      <c r="P24" s="2">
        <f>COUNTIFS(Table2[Sub-Sector],Table3[[#This Row],[Sub-Sector]],Table2[% Away From 52W High],"&lt;=10")/Table3[[#This Row],[Count]]</f>
        <v>0.66666666666666663</v>
      </c>
      <c r="Q24" s="2">
        <f>COUNTIFS(Table2[Sub-Sector],Table3[[#This Row],[Sub-Sector]],Table2[% Away From 52W Low],"&gt;=10")/Table3[[#This Row],[Count]]</f>
        <v>1</v>
      </c>
      <c r="R24" s="2">
        <f>COUNTIFS(Table2[Sub-Sector],Table3[[#This Row],[Sub-Sector]],Table2[% Price above 20 EMA],"&gt;=0")/Table3[[#This Row],[Count]]</f>
        <v>0.66666666666666663</v>
      </c>
      <c r="S24" s="2">
        <f>COUNTIFS(Table2[Sub-Sector],Table3[[#This Row],[Sub-Sector]],Table2[% Price above 50 EMA],"&gt;=0")/Table3[[#This Row],[Count]]</f>
        <v>0.66666666666666663</v>
      </c>
      <c r="T24" s="2">
        <f>COUNTIFS(Table2[Sub-Sector],Table3[[#This Row],[Sub-Sector]],Table2[% Price above 200 EMA],"&gt;=0")/Table3[[#This Row],[Count]]</f>
        <v>1</v>
      </c>
      <c r="U24" s="2">
        <f>COUNTIFS(Table2[Sub-Sector],Table3[[#This Row],[Sub-Sector]],Table2[Rate of Change - Zone],"Positive")/Table3[[#This Row],[Count]]</f>
        <v>0.66666666666666663</v>
      </c>
      <c r="V24" s="2">
        <f>COUNTIFS(Table2[Sub-Sector],Table3[[#This Row],[Sub-Sector]],Table2[Sharpe Ratio],"&gt;=0.10")/Table3[[#This Row],[Count]]</f>
        <v>0.33333333333333331</v>
      </c>
      <c r="W24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377.5</v>
      </c>
      <c r="X24" s="3">
        <f>_xlfn.RANK.AVG(Table3[[#This Row],[Score]],Table3[Score],1)</f>
        <v>43</v>
      </c>
      <c r="Y2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172</v>
      </c>
      <c r="Z24" s="3">
        <f>_xlfn.RANK.AVG(Table3[[#This Row],[Score 2 ]],Table3[[Score 2 ]],1)</f>
        <v>23</v>
      </c>
    </row>
    <row r="25" spans="1:26" x14ac:dyDescent="0.3">
      <c r="A25" t="s">
        <v>153</v>
      </c>
      <c r="B25">
        <f>COUNTIFS(Table2[Sub-Sector],Table3[[#This Row],[Sub-Sector]])</f>
        <v>10</v>
      </c>
      <c r="C25" s="2">
        <f>COUNTIFS(Table2[Sub-Sector],Table3[[#This Row],[Sub-Sector]],Table2[Uptrend],"Uptrend")/Table3[[#This Row],[Count]]</f>
        <v>1</v>
      </c>
      <c r="D25" s="2">
        <f>COUNTIFS(Table2[Sub-Sector],Table3[[#This Row],[Sub-Sector]],Table2[1W Return vs Nifty],"&gt;=5")/Table3[[#This Row],[Count]]</f>
        <v>0</v>
      </c>
      <c r="E25" s="2">
        <f>COUNTIFS(Table2[Sub-Sector],Table3[[#This Row],[Sub-Sector]],Table2[1M Return vs Nifty],"&gt;=5")/Table3[[#This Row],[Count]]</f>
        <v>0.2</v>
      </c>
      <c r="F25" s="2">
        <f>COUNTIFS(Table2[Sub-Sector],Table3[[#This Row],[Sub-Sector]],Table2[6M Return vs Nifty],"&gt;=10")/Table3[[#This Row],[Count]]</f>
        <v>1</v>
      </c>
      <c r="G25" s="2">
        <f>COUNTIFS(Table2[Sub-Sector],Table3[[#This Row],[Sub-Sector]],Table2[1Y Return vs Nifty],"&gt;=10")/Table3[[#This Row],[Count]]</f>
        <v>1</v>
      </c>
      <c r="H25" s="2">
        <f>COUNTIFS(Table2[Sub-Sector],Table3[[#This Row],[Sub-Sector]],Table2[RSI Exponential â€“ 14D],"&gt;=50")/Table3[[#This Row],[Count]]</f>
        <v>0.5</v>
      </c>
      <c r="I25" s="2">
        <f>COUNTIFS(Table2[Sub-Sector],Table3[[#This Row],[Sub-Sector]],Table2[Relative Volume],"&gt;=1")/Table3[[#This Row],[Count]]</f>
        <v>0.4</v>
      </c>
      <c r="J25" s="2">
        <f>COUNTIFS(Table2[Sub-Sector],Table3[[#This Row],[Sub-Sector]],Table2[% Away From Day Low],"&gt;=0.05")/Table3[[#This Row],[Count]]</f>
        <v>0</v>
      </c>
      <c r="K25" s="2">
        <f>COUNTIFS(Table2[Sub-Sector],Table3[[#This Row],[Sub-Sector]],Table2[% Away From Day High],"&lt;=0.05")/Table3[[#This Row],[Count]]</f>
        <v>1</v>
      </c>
      <c r="L25" s="2">
        <f>COUNTIFS(Table2[Sub-Sector],Table3[[#This Row],[Sub-Sector]],Table2[% Away From Current Week Low],"&gt;=0.05")/Table3[[#This Row],[Count]]</f>
        <v>0</v>
      </c>
      <c r="M25" s="2">
        <f>COUNTIFS(Table2[Sub-Sector],Table3[[#This Row],[Sub-Sector]],Table2[% Away From Current Week High],"&lt;=0.05")/Table3[[#This Row],[Count]]</f>
        <v>0.8</v>
      </c>
      <c r="N25" s="2">
        <f>COUNTIFS(Table2[Sub-Sector],Table3[[#This Row],[Sub-Sector]],Table2[% Away From Current Month Low],"&gt;=0.05")/Table3[[#This Row],[Count]]</f>
        <v>0.6</v>
      </c>
      <c r="O25" s="2">
        <f>COUNTIFS(Table2[Sub-Sector],Table3[[#This Row],[Sub-Sector]],Table2[% Away From Current Month High],"&lt;=0.05")/Table3[[#This Row],[Count]]</f>
        <v>0.2</v>
      </c>
      <c r="P25" s="2">
        <f>COUNTIFS(Table2[Sub-Sector],Table3[[#This Row],[Sub-Sector]],Table2[% Away From 52W High],"&lt;=10")/Table3[[#This Row],[Count]]</f>
        <v>0.6</v>
      </c>
      <c r="Q25" s="2">
        <f>COUNTIFS(Table2[Sub-Sector],Table3[[#This Row],[Sub-Sector]],Table2[% Away From 52W Low],"&gt;=10")/Table3[[#This Row],[Count]]</f>
        <v>1</v>
      </c>
      <c r="R25" s="2">
        <f>COUNTIFS(Table2[Sub-Sector],Table3[[#This Row],[Sub-Sector]],Table2[% Price above 20 EMA],"&gt;=0")/Table3[[#This Row],[Count]]</f>
        <v>0.7</v>
      </c>
      <c r="S25" s="2">
        <f>COUNTIFS(Table2[Sub-Sector],Table3[[#This Row],[Sub-Sector]],Table2[% Price above 50 EMA],"&gt;=0")/Table3[[#This Row],[Count]]</f>
        <v>0.9</v>
      </c>
      <c r="T25" s="2">
        <f>COUNTIFS(Table2[Sub-Sector],Table3[[#This Row],[Sub-Sector]],Table2[% Price above 200 EMA],"&gt;=0")/Table3[[#This Row],[Count]]</f>
        <v>1</v>
      </c>
      <c r="U25" s="2">
        <f>COUNTIFS(Table2[Sub-Sector],Table3[[#This Row],[Sub-Sector]],Table2[Rate of Change - Zone],"Positive")/Table3[[#This Row],[Count]]</f>
        <v>0.6</v>
      </c>
      <c r="V25" s="2">
        <f>COUNTIFS(Table2[Sub-Sector],Table3[[#This Row],[Sub-Sector]],Table2[Sharpe Ratio],"&gt;=0.10")/Table3[[#This Row],[Count]]</f>
        <v>1</v>
      </c>
      <c r="W25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343</v>
      </c>
      <c r="X25" s="3">
        <f>_xlfn.RANK.AVG(Table3[[#This Row],[Score]],Table3[Score],1)</f>
        <v>24</v>
      </c>
      <c r="Y2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177</v>
      </c>
      <c r="Z25" s="3">
        <f>_xlfn.RANK.AVG(Table3[[#This Row],[Score 2 ]],Table3[[Score 2 ]],1)</f>
        <v>24</v>
      </c>
    </row>
    <row r="26" spans="1:26" x14ac:dyDescent="0.3">
      <c r="A26" t="s">
        <v>253</v>
      </c>
      <c r="B26">
        <f>COUNTIFS(Table2[Sub-Sector],Table3[[#This Row],[Sub-Sector]])</f>
        <v>21</v>
      </c>
      <c r="C26" s="2">
        <f>COUNTIFS(Table2[Sub-Sector],Table3[[#This Row],[Sub-Sector]],Table2[Uptrend],"Uptrend")/Table3[[#This Row],[Count]]</f>
        <v>0.90476190476190477</v>
      </c>
      <c r="D26" s="2">
        <f>COUNTIFS(Table2[Sub-Sector],Table3[[#This Row],[Sub-Sector]],Table2[1W Return vs Nifty],"&gt;=5")/Table3[[#This Row],[Count]]</f>
        <v>4.7619047619047616E-2</v>
      </c>
      <c r="E26" s="2">
        <f>COUNTIFS(Table2[Sub-Sector],Table3[[#This Row],[Sub-Sector]],Table2[1M Return vs Nifty],"&gt;=5")/Table3[[#This Row],[Count]]</f>
        <v>0.42857142857142855</v>
      </c>
      <c r="F26" s="2">
        <f>COUNTIFS(Table2[Sub-Sector],Table3[[#This Row],[Sub-Sector]],Table2[6M Return vs Nifty],"&gt;=10")/Table3[[#This Row],[Count]]</f>
        <v>0.47619047619047616</v>
      </c>
      <c r="G26" s="2">
        <f>COUNTIFS(Table2[Sub-Sector],Table3[[#This Row],[Sub-Sector]],Table2[1Y Return vs Nifty],"&gt;=10")/Table3[[#This Row],[Count]]</f>
        <v>0.66666666666666663</v>
      </c>
      <c r="H26" s="2">
        <f>COUNTIFS(Table2[Sub-Sector],Table3[[#This Row],[Sub-Sector]],Table2[RSI Exponential â€“ 14D],"&gt;=50")/Table3[[#This Row],[Count]]</f>
        <v>0.61904761904761907</v>
      </c>
      <c r="I26" s="2">
        <f>COUNTIFS(Table2[Sub-Sector],Table3[[#This Row],[Sub-Sector]],Table2[Relative Volume],"&gt;=1")/Table3[[#This Row],[Count]]</f>
        <v>0.76190476190476186</v>
      </c>
      <c r="J26" s="2">
        <f>COUNTIFS(Table2[Sub-Sector],Table3[[#This Row],[Sub-Sector]],Table2[% Away From Day Low],"&gt;=0.05")/Table3[[#This Row],[Count]]</f>
        <v>9.5238095238095233E-2</v>
      </c>
      <c r="K26" s="2">
        <f>COUNTIFS(Table2[Sub-Sector],Table3[[#This Row],[Sub-Sector]],Table2[% Away From Day High],"&lt;=0.05")/Table3[[#This Row],[Count]]</f>
        <v>1</v>
      </c>
      <c r="L26" s="2">
        <f>COUNTIFS(Table2[Sub-Sector],Table3[[#This Row],[Sub-Sector]],Table2[% Away From Current Week Low],"&gt;=0.05")/Table3[[#This Row],[Count]]</f>
        <v>0.23809523809523808</v>
      </c>
      <c r="M26" s="2">
        <f>COUNTIFS(Table2[Sub-Sector],Table3[[#This Row],[Sub-Sector]],Table2[% Away From Current Week High],"&lt;=0.05")/Table3[[#This Row],[Count]]</f>
        <v>1</v>
      </c>
      <c r="N26" s="2">
        <f>COUNTIFS(Table2[Sub-Sector],Table3[[#This Row],[Sub-Sector]],Table2[% Away From Current Month Low],"&gt;=0.05")/Table3[[#This Row],[Count]]</f>
        <v>0.5714285714285714</v>
      </c>
      <c r="O26" s="2">
        <f>COUNTIFS(Table2[Sub-Sector],Table3[[#This Row],[Sub-Sector]],Table2[% Away From Current Month High],"&lt;=0.05")/Table3[[#This Row],[Count]]</f>
        <v>0.47619047619047616</v>
      </c>
      <c r="P26" s="2">
        <f>COUNTIFS(Table2[Sub-Sector],Table3[[#This Row],[Sub-Sector]],Table2[% Away From 52W High],"&lt;=10")/Table3[[#This Row],[Count]]</f>
        <v>0.47619047619047616</v>
      </c>
      <c r="Q26" s="2">
        <f>COUNTIFS(Table2[Sub-Sector],Table3[[#This Row],[Sub-Sector]],Table2[% Away From 52W Low],"&gt;=10")/Table3[[#This Row],[Count]]</f>
        <v>1</v>
      </c>
      <c r="R26" s="2">
        <f>COUNTIFS(Table2[Sub-Sector],Table3[[#This Row],[Sub-Sector]],Table2[% Price above 20 EMA],"&gt;=0")/Table3[[#This Row],[Count]]</f>
        <v>0.90476190476190477</v>
      </c>
      <c r="S26" s="2">
        <f>COUNTIFS(Table2[Sub-Sector],Table3[[#This Row],[Sub-Sector]],Table2[% Price above 50 EMA],"&gt;=0")/Table3[[#This Row],[Count]]</f>
        <v>1</v>
      </c>
      <c r="T26" s="2">
        <f>COUNTIFS(Table2[Sub-Sector],Table3[[#This Row],[Sub-Sector]],Table2[% Price above 200 EMA],"&gt;=0")/Table3[[#This Row],[Count]]</f>
        <v>1</v>
      </c>
      <c r="U26" s="2">
        <f>COUNTIFS(Table2[Sub-Sector],Table3[[#This Row],[Sub-Sector]],Table2[Rate of Change - Zone],"Positive")/Table3[[#This Row],[Count]]</f>
        <v>0.90476190476190477</v>
      </c>
      <c r="V26" s="2">
        <f>COUNTIFS(Table2[Sub-Sector],Table3[[#This Row],[Sub-Sector]],Table2[Sharpe Ratio],"&gt;=0.10")/Table3[[#This Row],[Count]]</f>
        <v>0.23809523809523808</v>
      </c>
      <c r="W26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301</v>
      </c>
      <c r="X26" s="3">
        <f>_xlfn.RANK.AVG(Table3[[#This Row],[Score]],Table3[Score],1)</f>
        <v>17</v>
      </c>
      <c r="Y2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178.5</v>
      </c>
      <c r="Z26" s="3">
        <f>_xlfn.RANK.AVG(Table3[[#This Row],[Score 2 ]],Table3[[Score 2 ]],1)</f>
        <v>25.5</v>
      </c>
    </row>
    <row r="27" spans="1:26" x14ac:dyDescent="0.3">
      <c r="A27" t="s">
        <v>247</v>
      </c>
      <c r="B27">
        <f>COUNTIFS(Table2[Sub-Sector],Table3[[#This Row],[Sub-Sector]])</f>
        <v>3</v>
      </c>
      <c r="C27" s="2">
        <f>COUNTIFS(Table2[Sub-Sector],Table3[[#This Row],[Sub-Sector]],Table2[Uptrend],"Uptrend")/Table3[[#This Row],[Count]]</f>
        <v>0.66666666666666663</v>
      </c>
      <c r="D27" s="2">
        <f>COUNTIFS(Table2[Sub-Sector],Table3[[#This Row],[Sub-Sector]],Table2[1W Return vs Nifty],"&gt;=5")/Table3[[#This Row],[Count]]</f>
        <v>0.33333333333333331</v>
      </c>
      <c r="E27" s="2">
        <f>COUNTIFS(Table2[Sub-Sector],Table3[[#This Row],[Sub-Sector]],Table2[1M Return vs Nifty],"&gt;=5")/Table3[[#This Row],[Count]]</f>
        <v>0.33333333333333331</v>
      </c>
      <c r="F27" s="2">
        <f>COUNTIFS(Table2[Sub-Sector],Table3[[#This Row],[Sub-Sector]],Table2[6M Return vs Nifty],"&gt;=10")/Table3[[#This Row],[Count]]</f>
        <v>0.33333333333333331</v>
      </c>
      <c r="G27" s="2">
        <f>COUNTIFS(Table2[Sub-Sector],Table3[[#This Row],[Sub-Sector]],Table2[1Y Return vs Nifty],"&gt;=10")/Table3[[#This Row],[Count]]</f>
        <v>0.66666666666666663</v>
      </c>
      <c r="H27" s="2">
        <f>COUNTIFS(Table2[Sub-Sector],Table3[[#This Row],[Sub-Sector]],Table2[RSI Exponential â€“ 14D],"&gt;=50")/Table3[[#This Row],[Count]]</f>
        <v>1</v>
      </c>
      <c r="I27" s="2">
        <f>COUNTIFS(Table2[Sub-Sector],Table3[[#This Row],[Sub-Sector]],Table2[Relative Volume],"&gt;=1")/Table3[[#This Row],[Count]]</f>
        <v>0.66666666666666663</v>
      </c>
      <c r="J27" s="2">
        <f>COUNTIFS(Table2[Sub-Sector],Table3[[#This Row],[Sub-Sector]],Table2[% Away From Day Low],"&gt;=0.05")/Table3[[#This Row],[Count]]</f>
        <v>0</v>
      </c>
      <c r="K27" s="2">
        <f>COUNTIFS(Table2[Sub-Sector],Table3[[#This Row],[Sub-Sector]],Table2[% Away From Day High],"&lt;=0.05")/Table3[[#This Row],[Count]]</f>
        <v>1</v>
      </c>
      <c r="L27" s="2">
        <f>COUNTIFS(Table2[Sub-Sector],Table3[[#This Row],[Sub-Sector]],Table2[% Away From Current Week Low],"&gt;=0.05")/Table3[[#This Row],[Count]]</f>
        <v>0</v>
      </c>
      <c r="M27" s="2">
        <f>COUNTIFS(Table2[Sub-Sector],Table3[[#This Row],[Sub-Sector]],Table2[% Away From Current Week High],"&lt;=0.05")/Table3[[#This Row],[Count]]</f>
        <v>1</v>
      </c>
      <c r="N27" s="2">
        <f>COUNTIFS(Table2[Sub-Sector],Table3[[#This Row],[Sub-Sector]],Table2[% Away From Current Month Low],"&gt;=0.05")/Table3[[#This Row],[Count]]</f>
        <v>0.66666666666666663</v>
      </c>
      <c r="O27" s="2">
        <f>COUNTIFS(Table2[Sub-Sector],Table3[[#This Row],[Sub-Sector]],Table2[% Away From Current Month High],"&lt;=0.05")/Table3[[#This Row],[Count]]</f>
        <v>0.66666666666666663</v>
      </c>
      <c r="P27" s="2">
        <f>COUNTIFS(Table2[Sub-Sector],Table3[[#This Row],[Sub-Sector]],Table2[% Away From 52W High],"&lt;=10")/Table3[[#This Row],[Count]]</f>
        <v>0.66666666666666663</v>
      </c>
      <c r="Q27" s="2">
        <f>COUNTIFS(Table2[Sub-Sector],Table3[[#This Row],[Sub-Sector]],Table2[% Away From 52W Low],"&gt;=10")/Table3[[#This Row],[Count]]</f>
        <v>0.66666666666666663</v>
      </c>
      <c r="R27" s="2">
        <f>COUNTIFS(Table2[Sub-Sector],Table3[[#This Row],[Sub-Sector]],Table2[% Price above 20 EMA],"&gt;=0")/Table3[[#This Row],[Count]]</f>
        <v>0.66666666666666663</v>
      </c>
      <c r="S27" s="2">
        <f>COUNTIFS(Table2[Sub-Sector],Table3[[#This Row],[Sub-Sector]],Table2[% Price above 50 EMA],"&gt;=0")/Table3[[#This Row],[Count]]</f>
        <v>1</v>
      </c>
      <c r="T27" s="2">
        <f>COUNTIFS(Table2[Sub-Sector],Table3[[#This Row],[Sub-Sector]],Table2[% Price above 200 EMA],"&gt;=0")/Table3[[#This Row],[Count]]</f>
        <v>0.66666666666666663</v>
      </c>
      <c r="U27" s="2">
        <f>COUNTIFS(Table2[Sub-Sector],Table3[[#This Row],[Sub-Sector]],Table2[Rate of Change - Zone],"Positive")/Table3[[#This Row],[Count]]</f>
        <v>1</v>
      </c>
      <c r="V27" s="2">
        <f>COUNTIFS(Table2[Sub-Sector],Table3[[#This Row],[Sub-Sector]],Table2[Sharpe Ratio],"&gt;=0.10")/Table3[[#This Row],[Count]]</f>
        <v>0</v>
      </c>
      <c r="W27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317</v>
      </c>
      <c r="X27" s="3">
        <f>_xlfn.RANK.AVG(Table3[[#This Row],[Score]],Table3[Score],1)</f>
        <v>20.5</v>
      </c>
      <c r="Y2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178.5</v>
      </c>
      <c r="Z27" s="3">
        <f>_xlfn.RANK.AVG(Table3[[#This Row],[Score 2 ]],Table3[[Score 2 ]],1)</f>
        <v>25.5</v>
      </c>
    </row>
    <row r="28" spans="1:26" x14ac:dyDescent="0.3">
      <c r="A28" t="s">
        <v>83</v>
      </c>
      <c r="B28">
        <f>COUNTIFS(Table2[Sub-Sector],Table3[[#This Row],[Sub-Sector]])</f>
        <v>3</v>
      </c>
      <c r="C28" s="2">
        <f>COUNTIFS(Table2[Sub-Sector],Table3[[#This Row],[Sub-Sector]],Table2[Uptrend],"Uptrend")/Table3[[#This Row],[Count]]</f>
        <v>1</v>
      </c>
      <c r="D28" s="2">
        <f>COUNTIFS(Table2[Sub-Sector],Table3[[#This Row],[Sub-Sector]],Table2[1W Return vs Nifty],"&gt;=5")/Table3[[#This Row],[Count]]</f>
        <v>0.33333333333333331</v>
      </c>
      <c r="E28" s="2">
        <f>COUNTIFS(Table2[Sub-Sector],Table3[[#This Row],[Sub-Sector]],Table2[1M Return vs Nifty],"&gt;=5")/Table3[[#This Row],[Count]]</f>
        <v>0.66666666666666663</v>
      </c>
      <c r="F28" s="2">
        <f>COUNTIFS(Table2[Sub-Sector],Table3[[#This Row],[Sub-Sector]],Table2[6M Return vs Nifty],"&gt;=10")/Table3[[#This Row],[Count]]</f>
        <v>0.66666666666666663</v>
      </c>
      <c r="G28" s="2">
        <f>COUNTIFS(Table2[Sub-Sector],Table3[[#This Row],[Sub-Sector]],Table2[1Y Return vs Nifty],"&gt;=10")/Table3[[#This Row],[Count]]</f>
        <v>0.33333333333333331</v>
      </c>
      <c r="H28" s="2">
        <f>COUNTIFS(Table2[Sub-Sector],Table3[[#This Row],[Sub-Sector]],Table2[RSI Exponential â€“ 14D],"&gt;=50")/Table3[[#This Row],[Count]]</f>
        <v>1</v>
      </c>
      <c r="I28" s="2">
        <f>COUNTIFS(Table2[Sub-Sector],Table3[[#This Row],[Sub-Sector]],Table2[Relative Volume],"&gt;=1")/Table3[[#This Row],[Count]]</f>
        <v>0.66666666666666663</v>
      </c>
      <c r="J28" s="2">
        <f>COUNTIFS(Table2[Sub-Sector],Table3[[#This Row],[Sub-Sector]],Table2[% Away From Day Low],"&gt;=0.05")/Table3[[#This Row],[Count]]</f>
        <v>0</v>
      </c>
      <c r="K28" s="2">
        <f>COUNTIFS(Table2[Sub-Sector],Table3[[#This Row],[Sub-Sector]],Table2[% Away From Day High],"&lt;=0.05")/Table3[[#This Row],[Count]]</f>
        <v>1</v>
      </c>
      <c r="L28" s="2">
        <f>COUNTIFS(Table2[Sub-Sector],Table3[[#This Row],[Sub-Sector]],Table2[% Away From Current Week Low],"&gt;=0.05")/Table3[[#This Row],[Count]]</f>
        <v>0</v>
      </c>
      <c r="M28" s="2">
        <f>COUNTIFS(Table2[Sub-Sector],Table3[[#This Row],[Sub-Sector]],Table2[% Away From Current Week High],"&lt;=0.05")/Table3[[#This Row],[Count]]</f>
        <v>1</v>
      </c>
      <c r="N28" s="2">
        <f>COUNTIFS(Table2[Sub-Sector],Table3[[#This Row],[Sub-Sector]],Table2[% Away From Current Month Low],"&gt;=0.05")/Table3[[#This Row],[Count]]</f>
        <v>1</v>
      </c>
      <c r="O28" s="2">
        <f>COUNTIFS(Table2[Sub-Sector],Table3[[#This Row],[Sub-Sector]],Table2[% Away From Current Month High],"&lt;=0.05")/Table3[[#This Row],[Count]]</f>
        <v>0.66666666666666663</v>
      </c>
      <c r="P28" s="2">
        <f>COUNTIFS(Table2[Sub-Sector],Table3[[#This Row],[Sub-Sector]],Table2[% Away From 52W High],"&lt;=10")/Table3[[#This Row],[Count]]</f>
        <v>0.66666666666666663</v>
      </c>
      <c r="Q28" s="2">
        <f>COUNTIFS(Table2[Sub-Sector],Table3[[#This Row],[Sub-Sector]],Table2[% Away From 52W Low],"&gt;=10")/Table3[[#This Row],[Count]]</f>
        <v>1</v>
      </c>
      <c r="R28" s="2">
        <f>COUNTIFS(Table2[Sub-Sector],Table3[[#This Row],[Sub-Sector]],Table2[% Price above 20 EMA],"&gt;=0")/Table3[[#This Row],[Count]]</f>
        <v>1</v>
      </c>
      <c r="S28" s="2">
        <f>COUNTIFS(Table2[Sub-Sector],Table3[[#This Row],[Sub-Sector]],Table2[% Price above 50 EMA],"&gt;=0")/Table3[[#This Row],[Count]]</f>
        <v>1</v>
      </c>
      <c r="T28" s="2">
        <f>COUNTIFS(Table2[Sub-Sector],Table3[[#This Row],[Sub-Sector]],Table2[% Price above 200 EMA],"&gt;=0")/Table3[[#This Row],[Count]]</f>
        <v>1</v>
      </c>
      <c r="U28" s="2">
        <f>COUNTIFS(Table2[Sub-Sector],Table3[[#This Row],[Sub-Sector]],Table2[Rate of Change - Zone],"Positive")/Table3[[#This Row],[Count]]</f>
        <v>1</v>
      </c>
      <c r="V28" s="2">
        <f>COUNTIFS(Table2[Sub-Sector],Table3[[#This Row],[Sub-Sector]],Table2[Sharpe Ratio],"&gt;=0.10")/Table3[[#This Row],[Count]]</f>
        <v>0.33333333333333331</v>
      </c>
      <c r="W28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232</v>
      </c>
      <c r="X28" s="3">
        <f>_xlfn.RANK.AVG(Table3[[#This Row],[Score]],Table3[Score],1)</f>
        <v>9</v>
      </c>
      <c r="Y2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181.5</v>
      </c>
      <c r="Z28" s="3">
        <f>_xlfn.RANK.AVG(Table3[[#This Row],[Score 2 ]],Table3[[Score 2 ]],1)</f>
        <v>27</v>
      </c>
    </row>
    <row r="29" spans="1:26" x14ac:dyDescent="0.3">
      <c r="A29" t="s">
        <v>46</v>
      </c>
      <c r="B29">
        <f>COUNTIFS(Table2[Sub-Sector],Table3[[#This Row],[Sub-Sector]])</f>
        <v>27</v>
      </c>
      <c r="C29" s="2">
        <f>COUNTIFS(Table2[Sub-Sector],Table3[[#This Row],[Sub-Sector]],Table2[Uptrend],"Uptrend")/Table3[[#This Row],[Count]]</f>
        <v>0.88888888888888884</v>
      </c>
      <c r="D29" s="2">
        <f>COUNTIFS(Table2[Sub-Sector],Table3[[#This Row],[Sub-Sector]],Table2[1W Return vs Nifty],"&gt;=5")/Table3[[#This Row],[Count]]</f>
        <v>0.1111111111111111</v>
      </c>
      <c r="E29" s="2">
        <f>COUNTIFS(Table2[Sub-Sector],Table3[[#This Row],[Sub-Sector]],Table2[1M Return vs Nifty],"&gt;=5")/Table3[[#This Row],[Count]]</f>
        <v>0.25925925925925924</v>
      </c>
      <c r="F29" s="2">
        <f>COUNTIFS(Table2[Sub-Sector],Table3[[#This Row],[Sub-Sector]],Table2[6M Return vs Nifty],"&gt;=10")/Table3[[#This Row],[Count]]</f>
        <v>0.70370370370370372</v>
      </c>
      <c r="G29" s="2">
        <f>COUNTIFS(Table2[Sub-Sector],Table3[[#This Row],[Sub-Sector]],Table2[1Y Return vs Nifty],"&gt;=10")/Table3[[#This Row],[Count]]</f>
        <v>0.85185185185185186</v>
      </c>
      <c r="H29" s="2">
        <f>COUNTIFS(Table2[Sub-Sector],Table3[[#This Row],[Sub-Sector]],Table2[RSI Exponential â€“ 14D],"&gt;=50")/Table3[[#This Row],[Count]]</f>
        <v>0.81481481481481477</v>
      </c>
      <c r="I29" s="2">
        <f>COUNTIFS(Table2[Sub-Sector],Table3[[#This Row],[Sub-Sector]],Table2[Relative Volume],"&gt;=1")/Table3[[#This Row],[Count]]</f>
        <v>0.44444444444444442</v>
      </c>
      <c r="J29" s="2">
        <f>COUNTIFS(Table2[Sub-Sector],Table3[[#This Row],[Sub-Sector]],Table2[% Away From Day Low],"&gt;=0.05")/Table3[[#This Row],[Count]]</f>
        <v>0</v>
      </c>
      <c r="K29" s="2">
        <f>COUNTIFS(Table2[Sub-Sector],Table3[[#This Row],[Sub-Sector]],Table2[% Away From Day High],"&lt;=0.05")/Table3[[#This Row],[Count]]</f>
        <v>0.96296296296296291</v>
      </c>
      <c r="L29" s="2">
        <f>COUNTIFS(Table2[Sub-Sector],Table3[[#This Row],[Sub-Sector]],Table2[% Away From Current Week Low],"&gt;=0.05")/Table3[[#This Row],[Count]]</f>
        <v>0.18518518518518517</v>
      </c>
      <c r="M29" s="2">
        <f>COUNTIFS(Table2[Sub-Sector],Table3[[#This Row],[Sub-Sector]],Table2[% Away From Current Week High],"&lt;=0.05")/Table3[[#This Row],[Count]]</f>
        <v>0.88888888888888884</v>
      </c>
      <c r="N29" s="2">
        <f>COUNTIFS(Table2[Sub-Sector],Table3[[#This Row],[Sub-Sector]],Table2[% Away From Current Month Low],"&gt;=0.05")/Table3[[#This Row],[Count]]</f>
        <v>0.55555555555555558</v>
      </c>
      <c r="O29" s="2">
        <f>COUNTIFS(Table2[Sub-Sector],Table3[[#This Row],[Sub-Sector]],Table2[% Away From Current Month High],"&lt;=0.05")/Table3[[#This Row],[Count]]</f>
        <v>0.37037037037037035</v>
      </c>
      <c r="P29" s="2">
        <f>COUNTIFS(Table2[Sub-Sector],Table3[[#This Row],[Sub-Sector]],Table2[% Away From 52W High],"&lt;=10")/Table3[[#This Row],[Count]]</f>
        <v>0.7407407407407407</v>
      </c>
      <c r="Q29" s="2">
        <f>COUNTIFS(Table2[Sub-Sector],Table3[[#This Row],[Sub-Sector]],Table2[% Away From 52W Low],"&gt;=10")/Table3[[#This Row],[Count]]</f>
        <v>1</v>
      </c>
      <c r="R29" s="2">
        <f>COUNTIFS(Table2[Sub-Sector],Table3[[#This Row],[Sub-Sector]],Table2[% Price above 20 EMA],"&gt;=0")/Table3[[#This Row],[Count]]</f>
        <v>0.92592592592592593</v>
      </c>
      <c r="S29" s="2">
        <f>COUNTIFS(Table2[Sub-Sector],Table3[[#This Row],[Sub-Sector]],Table2[% Price above 50 EMA],"&gt;=0")/Table3[[#This Row],[Count]]</f>
        <v>0.92592592592592593</v>
      </c>
      <c r="T29" s="2">
        <f>COUNTIFS(Table2[Sub-Sector],Table3[[#This Row],[Sub-Sector]],Table2[% Price above 200 EMA],"&gt;=0")/Table3[[#This Row],[Count]]</f>
        <v>0.96296296296296291</v>
      </c>
      <c r="U29" s="2">
        <f>COUNTIFS(Table2[Sub-Sector],Table3[[#This Row],[Sub-Sector]],Table2[Rate of Change - Zone],"Positive")/Table3[[#This Row],[Count]]</f>
        <v>0.77777777777777779</v>
      </c>
      <c r="V29" s="2">
        <f>COUNTIFS(Table2[Sub-Sector],Table3[[#This Row],[Sub-Sector]],Table2[Sharpe Ratio],"&gt;=0.10")/Table3[[#This Row],[Count]]</f>
        <v>0.66666666666666663</v>
      </c>
      <c r="W29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317</v>
      </c>
      <c r="X29" s="3">
        <f>_xlfn.RANK.AVG(Table3[[#This Row],[Score]],Table3[Score],1)</f>
        <v>20.5</v>
      </c>
      <c r="Y2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182.5</v>
      </c>
      <c r="Z29" s="3">
        <f>_xlfn.RANK.AVG(Table3[[#This Row],[Score 2 ]],Table3[[Score 2 ]],1)</f>
        <v>28</v>
      </c>
    </row>
    <row r="30" spans="1:26" x14ac:dyDescent="0.3">
      <c r="A30" t="s">
        <v>244</v>
      </c>
      <c r="B30">
        <f>COUNTIFS(Table2[Sub-Sector],Table3[[#This Row],[Sub-Sector]])</f>
        <v>7</v>
      </c>
      <c r="C30" s="2">
        <f>COUNTIFS(Table2[Sub-Sector],Table3[[#This Row],[Sub-Sector]],Table2[Uptrend],"Uptrend")/Table3[[#This Row],[Count]]</f>
        <v>0.8571428571428571</v>
      </c>
      <c r="D30" s="2">
        <f>COUNTIFS(Table2[Sub-Sector],Table3[[#This Row],[Sub-Sector]],Table2[1W Return vs Nifty],"&gt;=5")/Table3[[#This Row],[Count]]</f>
        <v>0</v>
      </c>
      <c r="E30" s="2">
        <f>COUNTIFS(Table2[Sub-Sector],Table3[[#This Row],[Sub-Sector]],Table2[1M Return vs Nifty],"&gt;=5")/Table3[[#This Row],[Count]]</f>
        <v>0.14285714285714285</v>
      </c>
      <c r="F30" s="2">
        <f>COUNTIFS(Table2[Sub-Sector],Table3[[#This Row],[Sub-Sector]],Table2[6M Return vs Nifty],"&gt;=10")/Table3[[#This Row],[Count]]</f>
        <v>0.7142857142857143</v>
      </c>
      <c r="G30" s="2">
        <f>COUNTIFS(Table2[Sub-Sector],Table3[[#This Row],[Sub-Sector]],Table2[1Y Return vs Nifty],"&gt;=10")/Table3[[#This Row],[Count]]</f>
        <v>0.7142857142857143</v>
      </c>
      <c r="H30" s="2">
        <f>COUNTIFS(Table2[Sub-Sector],Table3[[#This Row],[Sub-Sector]],Table2[RSI Exponential â€“ 14D],"&gt;=50")/Table3[[#This Row],[Count]]</f>
        <v>0.5714285714285714</v>
      </c>
      <c r="I30" s="2">
        <f>COUNTIFS(Table2[Sub-Sector],Table3[[#This Row],[Sub-Sector]],Table2[Relative Volume],"&gt;=1")/Table3[[#This Row],[Count]]</f>
        <v>0.7142857142857143</v>
      </c>
      <c r="J30" s="2">
        <f>COUNTIFS(Table2[Sub-Sector],Table3[[#This Row],[Sub-Sector]],Table2[% Away From Day Low],"&gt;=0.05")/Table3[[#This Row],[Count]]</f>
        <v>0</v>
      </c>
      <c r="K30" s="2">
        <f>COUNTIFS(Table2[Sub-Sector],Table3[[#This Row],[Sub-Sector]],Table2[% Away From Day High],"&lt;=0.05")/Table3[[#This Row],[Count]]</f>
        <v>1</v>
      </c>
      <c r="L30" s="2">
        <f>COUNTIFS(Table2[Sub-Sector],Table3[[#This Row],[Sub-Sector]],Table2[% Away From Current Week Low],"&gt;=0.05")/Table3[[#This Row],[Count]]</f>
        <v>0.14285714285714285</v>
      </c>
      <c r="M30" s="2">
        <f>COUNTIFS(Table2[Sub-Sector],Table3[[#This Row],[Sub-Sector]],Table2[% Away From Current Week High],"&lt;=0.05")/Table3[[#This Row],[Count]]</f>
        <v>0.8571428571428571</v>
      </c>
      <c r="N30" s="2">
        <f>COUNTIFS(Table2[Sub-Sector],Table3[[#This Row],[Sub-Sector]],Table2[% Away From Current Month Low],"&gt;=0.05")/Table3[[#This Row],[Count]]</f>
        <v>0.2857142857142857</v>
      </c>
      <c r="O30" s="2">
        <f>COUNTIFS(Table2[Sub-Sector],Table3[[#This Row],[Sub-Sector]],Table2[% Away From Current Month High],"&lt;=0.05")/Table3[[#This Row],[Count]]</f>
        <v>0.42857142857142855</v>
      </c>
      <c r="P30" s="2">
        <f>COUNTIFS(Table2[Sub-Sector],Table3[[#This Row],[Sub-Sector]],Table2[% Away From 52W High],"&lt;=10")/Table3[[#This Row],[Count]]</f>
        <v>0.5714285714285714</v>
      </c>
      <c r="Q30" s="2">
        <f>COUNTIFS(Table2[Sub-Sector],Table3[[#This Row],[Sub-Sector]],Table2[% Away From 52W Low],"&gt;=10")/Table3[[#This Row],[Count]]</f>
        <v>1</v>
      </c>
      <c r="R30" s="2">
        <f>COUNTIFS(Table2[Sub-Sector],Table3[[#This Row],[Sub-Sector]],Table2[% Price above 20 EMA],"&gt;=0")/Table3[[#This Row],[Count]]</f>
        <v>0.42857142857142855</v>
      </c>
      <c r="S30" s="2">
        <f>COUNTIFS(Table2[Sub-Sector],Table3[[#This Row],[Sub-Sector]],Table2[% Price above 50 EMA],"&gt;=0")/Table3[[#This Row],[Count]]</f>
        <v>0.7142857142857143</v>
      </c>
      <c r="T30" s="2">
        <f>COUNTIFS(Table2[Sub-Sector],Table3[[#This Row],[Sub-Sector]],Table2[% Price above 200 EMA],"&gt;=0")/Table3[[#This Row],[Count]]</f>
        <v>1</v>
      </c>
      <c r="U30" s="2">
        <f>COUNTIFS(Table2[Sub-Sector],Table3[[#This Row],[Sub-Sector]],Table2[Rate of Change - Zone],"Positive")/Table3[[#This Row],[Count]]</f>
        <v>0.5714285714285714</v>
      </c>
      <c r="V30" s="2">
        <f>COUNTIFS(Table2[Sub-Sector],Table3[[#This Row],[Sub-Sector]],Table2[Sharpe Ratio],"&gt;=0.10")/Table3[[#This Row],[Count]]</f>
        <v>0.42857142857142855</v>
      </c>
      <c r="W30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394</v>
      </c>
      <c r="X30" s="3">
        <f>_xlfn.RANK.AVG(Table3[[#This Row],[Score]],Table3[Score],1)</f>
        <v>50.5</v>
      </c>
      <c r="Y3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183</v>
      </c>
      <c r="Z30" s="3">
        <f>_xlfn.RANK.AVG(Table3[[#This Row],[Score 2 ]],Table3[[Score 2 ]],1)</f>
        <v>29</v>
      </c>
    </row>
    <row r="31" spans="1:26" x14ac:dyDescent="0.3">
      <c r="A31" t="s">
        <v>441</v>
      </c>
      <c r="B31">
        <f>COUNTIFS(Table2[Sub-Sector],Table3[[#This Row],[Sub-Sector]])</f>
        <v>3</v>
      </c>
      <c r="C31" s="2">
        <f>COUNTIFS(Table2[Sub-Sector],Table3[[#This Row],[Sub-Sector]],Table2[Uptrend],"Uptrend")/Table3[[#This Row],[Count]]</f>
        <v>0.66666666666666663</v>
      </c>
      <c r="D31" s="2">
        <f>COUNTIFS(Table2[Sub-Sector],Table3[[#This Row],[Sub-Sector]],Table2[1W Return vs Nifty],"&gt;=5")/Table3[[#This Row],[Count]]</f>
        <v>0</v>
      </c>
      <c r="E31" s="2">
        <f>COUNTIFS(Table2[Sub-Sector],Table3[[#This Row],[Sub-Sector]],Table2[1M Return vs Nifty],"&gt;=5")/Table3[[#This Row],[Count]]</f>
        <v>0.33333333333333331</v>
      </c>
      <c r="F31" s="2">
        <f>COUNTIFS(Table2[Sub-Sector],Table3[[#This Row],[Sub-Sector]],Table2[6M Return vs Nifty],"&gt;=10")/Table3[[#This Row],[Count]]</f>
        <v>0.66666666666666663</v>
      </c>
      <c r="G31" s="2">
        <f>COUNTIFS(Table2[Sub-Sector],Table3[[#This Row],[Sub-Sector]],Table2[1Y Return vs Nifty],"&gt;=10")/Table3[[#This Row],[Count]]</f>
        <v>0.66666666666666663</v>
      </c>
      <c r="H31" s="2">
        <f>COUNTIFS(Table2[Sub-Sector],Table3[[#This Row],[Sub-Sector]],Table2[RSI Exponential â€“ 14D],"&gt;=50")/Table3[[#This Row],[Count]]</f>
        <v>1</v>
      </c>
      <c r="I31" s="2">
        <f>COUNTIFS(Table2[Sub-Sector],Table3[[#This Row],[Sub-Sector]],Table2[Relative Volume],"&gt;=1")/Table3[[#This Row],[Count]]</f>
        <v>0.33333333333333331</v>
      </c>
      <c r="J31" s="2">
        <f>COUNTIFS(Table2[Sub-Sector],Table3[[#This Row],[Sub-Sector]],Table2[% Away From Day Low],"&gt;=0.05")/Table3[[#This Row],[Count]]</f>
        <v>0</v>
      </c>
      <c r="K31" s="2">
        <f>COUNTIFS(Table2[Sub-Sector],Table3[[#This Row],[Sub-Sector]],Table2[% Away From Day High],"&lt;=0.05")/Table3[[#This Row],[Count]]</f>
        <v>1</v>
      </c>
      <c r="L31" s="2">
        <f>COUNTIFS(Table2[Sub-Sector],Table3[[#This Row],[Sub-Sector]],Table2[% Away From Current Week Low],"&gt;=0.05")/Table3[[#This Row],[Count]]</f>
        <v>0</v>
      </c>
      <c r="M31" s="2">
        <f>COUNTIFS(Table2[Sub-Sector],Table3[[#This Row],[Sub-Sector]],Table2[% Away From Current Week High],"&lt;=0.05")/Table3[[#This Row],[Count]]</f>
        <v>0.66666666666666663</v>
      </c>
      <c r="N31" s="2">
        <f>COUNTIFS(Table2[Sub-Sector],Table3[[#This Row],[Sub-Sector]],Table2[% Away From Current Month Low],"&gt;=0.05")/Table3[[#This Row],[Count]]</f>
        <v>1</v>
      </c>
      <c r="O31" s="2">
        <f>COUNTIFS(Table2[Sub-Sector],Table3[[#This Row],[Sub-Sector]],Table2[% Away From Current Month High],"&lt;=0.05")/Table3[[#This Row],[Count]]</f>
        <v>0.66666666666666663</v>
      </c>
      <c r="P31" s="2">
        <f>COUNTIFS(Table2[Sub-Sector],Table3[[#This Row],[Sub-Sector]],Table2[% Away From 52W High],"&lt;=10")/Table3[[#This Row],[Count]]</f>
        <v>0.33333333333333331</v>
      </c>
      <c r="Q31" s="2">
        <f>COUNTIFS(Table2[Sub-Sector],Table3[[#This Row],[Sub-Sector]],Table2[% Away From 52W Low],"&gt;=10")/Table3[[#This Row],[Count]]</f>
        <v>1</v>
      </c>
      <c r="R31" s="2">
        <f>COUNTIFS(Table2[Sub-Sector],Table3[[#This Row],[Sub-Sector]],Table2[% Price above 20 EMA],"&gt;=0")/Table3[[#This Row],[Count]]</f>
        <v>1</v>
      </c>
      <c r="S31" s="2">
        <f>COUNTIFS(Table2[Sub-Sector],Table3[[#This Row],[Sub-Sector]],Table2[% Price above 50 EMA],"&gt;=0")/Table3[[#This Row],[Count]]</f>
        <v>1</v>
      </c>
      <c r="T31" s="2">
        <f>COUNTIFS(Table2[Sub-Sector],Table3[[#This Row],[Sub-Sector]],Table2[% Price above 200 EMA],"&gt;=0")/Table3[[#This Row],[Count]]</f>
        <v>0.66666666666666663</v>
      </c>
      <c r="U31" s="2">
        <f>COUNTIFS(Table2[Sub-Sector],Table3[[#This Row],[Sub-Sector]],Table2[Rate of Change - Zone],"Positive")/Table3[[#This Row],[Count]]</f>
        <v>1</v>
      </c>
      <c r="V31" s="2">
        <f>COUNTIFS(Table2[Sub-Sector],Table3[[#This Row],[Sub-Sector]],Table2[Sharpe Ratio],"&gt;=0.10")/Table3[[#This Row],[Count]]</f>
        <v>0.33333333333333331</v>
      </c>
      <c r="W31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394</v>
      </c>
      <c r="X31" s="3">
        <f>_xlfn.RANK.AVG(Table3[[#This Row],[Score]],Table3[Score],1)</f>
        <v>50.5</v>
      </c>
      <c r="Y3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187</v>
      </c>
      <c r="Z31" s="3">
        <f>_xlfn.RANK.AVG(Table3[[#This Row],[Score 2 ]],Table3[[Score 2 ]],1)</f>
        <v>30</v>
      </c>
    </row>
    <row r="32" spans="1:26" x14ac:dyDescent="0.3">
      <c r="A32" t="s">
        <v>59</v>
      </c>
      <c r="B32">
        <f>COUNTIFS(Table2[Sub-Sector],Table3[[#This Row],[Sub-Sector]])</f>
        <v>4</v>
      </c>
      <c r="C32" s="2">
        <f>COUNTIFS(Table2[Sub-Sector],Table3[[#This Row],[Sub-Sector]],Table2[Uptrend],"Uptrend")/Table3[[#This Row],[Count]]</f>
        <v>1</v>
      </c>
      <c r="D32" s="2">
        <f>COUNTIFS(Table2[Sub-Sector],Table3[[#This Row],[Sub-Sector]],Table2[1W Return vs Nifty],"&gt;=5")/Table3[[#This Row],[Count]]</f>
        <v>0</v>
      </c>
      <c r="E32" s="2">
        <f>COUNTIFS(Table2[Sub-Sector],Table3[[#This Row],[Sub-Sector]],Table2[1M Return vs Nifty],"&gt;=5")/Table3[[#This Row],[Count]]</f>
        <v>0</v>
      </c>
      <c r="F32" s="2">
        <f>COUNTIFS(Table2[Sub-Sector],Table3[[#This Row],[Sub-Sector]],Table2[6M Return vs Nifty],"&gt;=10")/Table3[[#This Row],[Count]]</f>
        <v>1</v>
      </c>
      <c r="G32" s="2">
        <f>COUNTIFS(Table2[Sub-Sector],Table3[[#This Row],[Sub-Sector]],Table2[1Y Return vs Nifty],"&gt;=10")/Table3[[#This Row],[Count]]</f>
        <v>0.75</v>
      </c>
      <c r="H32" s="2">
        <f>COUNTIFS(Table2[Sub-Sector],Table3[[#This Row],[Sub-Sector]],Table2[RSI Exponential â€“ 14D],"&gt;=50")/Table3[[#This Row],[Count]]</f>
        <v>0.5</v>
      </c>
      <c r="I32" s="2">
        <f>COUNTIFS(Table2[Sub-Sector],Table3[[#This Row],[Sub-Sector]],Table2[Relative Volume],"&gt;=1")/Table3[[#This Row],[Count]]</f>
        <v>0.25</v>
      </c>
      <c r="J32" s="2">
        <f>COUNTIFS(Table2[Sub-Sector],Table3[[#This Row],[Sub-Sector]],Table2[% Away From Day Low],"&gt;=0.05")/Table3[[#This Row],[Count]]</f>
        <v>0</v>
      </c>
      <c r="K32" s="2">
        <f>COUNTIFS(Table2[Sub-Sector],Table3[[#This Row],[Sub-Sector]],Table2[% Away From Day High],"&lt;=0.05")/Table3[[#This Row],[Count]]</f>
        <v>1</v>
      </c>
      <c r="L32" s="2">
        <f>COUNTIFS(Table2[Sub-Sector],Table3[[#This Row],[Sub-Sector]],Table2[% Away From Current Week Low],"&gt;=0.05")/Table3[[#This Row],[Count]]</f>
        <v>0</v>
      </c>
      <c r="M32" s="2">
        <f>COUNTIFS(Table2[Sub-Sector],Table3[[#This Row],[Sub-Sector]],Table2[% Away From Current Week High],"&lt;=0.05")/Table3[[#This Row],[Count]]</f>
        <v>1</v>
      </c>
      <c r="N32" s="2">
        <f>COUNTIFS(Table2[Sub-Sector],Table3[[#This Row],[Sub-Sector]],Table2[% Away From Current Month Low],"&gt;=0.05")/Table3[[#This Row],[Count]]</f>
        <v>0.5</v>
      </c>
      <c r="O32" s="2">
        <f>COUNTIFS(Table2[Sub-Sector],Table3[[#This Row],[Sub-Sector]],Table2[% Away From Current Month High],"&lt;=0.05")/Table3[[#This Row],[Count]]</f>
        <v>0.5</v>
      </c>
      <c r="P32" s="2">
        <f>COUNTIFS(Table2[Sub-Sector],Table3[[#This Row],[Sub-Sector]],Table2[% Away From 52W High],"&lt;=10")/Table3[[#This Row],[Count]]</f>
        <v>1</v>
      </c>
      <c r="Q32" s="2">
        <f>COUNTIFS(Table2[Sub-Sector],Table3[[#This Row],[Sub-Sector]],Table2[% Away From 52W Low],"&gt;=10")/Table3[[#This Row],[Count]]</f>
        <v>1</v>
      </c>
      <c r="R32" s="2">
        <f>COUNTIFS(Table2[Sub-Sector],Table3[[#This Row],[Sub-Sector]],Table2[% Price above 20 EMA],"&gt;=0")/Table3[[#This Row],[Count]]</f>
        <v>0.75</v>
      </c>
      <c r="S32" s="2">
        <f>COUNTIFS(Table2[Sub-Sector],Table3[[#This Row],[Sub-Sector]],Table2[% Price above 50 EMA],"&gt;=0")/Table3[[#This Row],[Count]]</f>
        <v>1</v>
      </c>
      <c r="T32" s="2">
        <f>COUNTIFS(Table2[Sub-Sector],Table3[[#This Row],[Sub-Sector]],Table2[% Price above 200 EMA],"&gt;=0")/Table3[[#This Row],[Count]]</f>
        <v>1</v>
      </c>
      <c r="U32" s="2">
        <f>COUNTIFS(Table2[Sub-Sector],Table3[[#This Row],[Sub-Sector]],Table2[Rate of Change - Zone],"Positive")/Table3[[#This Row],[Count]]</f>
        <v>0.75</v>
      </c>
      <c r="V32" s="2">
        <f>COUNTIFS(Table2[Sub-Sector],Table3[[#This Row],[Sub-Sector]],Table2[Sharpe Ratio],"&gt;=0.10")/Table3[[#This Row],[Count]]</f>
        <v>0.75</v>
      </c>
      <c r="W3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403.5</v>
      </c>
      <c r="X32" s="3">
        <f>_xlfn.RANK.AVG(Table3[[#This Row],[Score]],Table3[Score],1)</f>
        <v>54</v>
      </c>
      <c r="Y3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198</v>
      </c>
      <c r="Z32" s="3">
        <f>_xlfn.RANK.AVG(Table3[[#This Row],[Score 2 ]],Table3[[Score 2 ]],1)</f>
        <v>31</v>
      </c>
    </row>
    <row r="33" spans="1:26" x14ac:dyDescent="0.3">
      <c r="A33" t="s">
        <v>140</v>
      </c>
      <c r="B33">
        <f>COUNTIFS(Table2[Sub-Sector],Table3[[#This Row],[Sub-Sector]])</f>
        <v>19</v>
      </c>
      <c r="C33" s="2">
        <f>COUNTIFS(Table2[Sub-Sector],Table3[[#This Row],[Sub-Sector]],Table2[Uptrend],"Uptrend")/Table3[[#This Row],[Count]]</f>
        <v>0.84210526315789469</v>
      </c>
      <c r="D33" s="2">
        <f>COUNTIFS(Table2[Sub-Sector],Table3[[#This Row],[Sub-Sector]],Table2[1W Return vs Nifty],"&gt;=5")/Table3[[#This Row],[Count]]</f>
        <v>0.15789473684210525</v>
      </c>
      <c r="E33" s="2">
        <f>COUNTIFS(Table2[Sub-Sector],Table3[[#This Row],[Sub-Sector]],Table2[1M Return vs Nifty],"&gt;=5")/Table3[[#This Row],[Count]]</f>
        <v>0.15789473684210525</v>
      </c>
      <c r="F33" s="2">
        <f>COUNTIFS(Table2[Sub-Sector],Table3[[#This Row],[Sub-Sector]],Table2[6M Return vs Nifty],"&gt;=10")/Table3[[#This Row],[Count]]</f>
        <v>0.63157894736842102</v>
      </c>
      <c r="G33" s="2">
        <f>COUNTIFS(Table2[Sub-Sector],Table3[[#This Row],[Sub-Sector]],Table2[1Y Return vs Nifty],"&gt;=10")/Table3[[#This Row],[Count]]</f>
        <v>0.89473684210526316</v>
      </c>
      <c r="H33" s="2">
        <f>COUNTIFS(Table2[Sub-Sector],Table3[[#This Row],[Sub-Sector]],Table2[RSI Exponential â€“ 14D],"&gt;=50")/Table3[[#This Row],[Count]]</f>
        <v>0.42105263157894735</v>
      </c>
      <c r="I33" s="2">
        <f>COUNTIFS(Table2[Sub-Sector],Table3[[#This Row],[Sub-Sector]],Table2[Relative Volume],"&gt;=1")/Table3[[#This Row],[Count]]</f>
        <v>0.42105263157894735</v>
      </c>
      <c r="J33" s="2">
        <f>COUNTIFS(Table2[Sub-Sector],Table3[[#This Row],[Sub-Sector]],Table2[% Away From Day Low],"&gt;=0.05")/Table3[[#This Row],[Count]]</f>
        <v>5.2631578947368418E-2</v>
      </c>
      <c r="K33" s="2">
        <f>COUNTIFS(Table2[Sub-Sector],Table3[[#This Row],[Sub-Sector]],Table2[% Away From Day High],"&lt;=0.05")/Table3[[#This Row],[Count]]</f>
        <v>0.94736842105263153</v>
      </c>
      <c r="L33" s="2">
        <f>COUNTIFS(Table2[Sub-Sector],Table3[[#This Row],[Sub-Sector]],Table2[% Away From Current Week Low],"&gt;=0.05")/Table3[[#This Row],[Count]]</f>
        <v>0.31578947368421051</v>
      </c>
      <c r="M33" s="2">
        <f>COUNTIFS(Table2[Sub-Sector],Table3[[#This Row],[Sub-Sector]],Table2[% Away From Current Week High],"&lt;=0.05")/Table3[[#This Row],[Count]]</f>
        <v>0.84210526315789469</v>
      </c>
      <c r="N33" s="2">
        <f>COUNTIFS(Table2[Sub-Sector],Table3[[#This Row],[Sub-Sector]],Table2[% Away From Current Month Low],"&gt;=0.05")/Table3[[#This Row],[Count]]</f>
        <v>0.52631578947368418</v>
      </c>
      <c r="O33" s="2">
        <f>COUNTIFS(Table2[Sub-Sector],Table3[[#This Row],[Sub-Sector]],Table2[% Away From Current Month High],"&lt;=0.05")/Table3[[#This Row],[Count]]</f>
        <v>0.36842105263157893</v>
      </c>
      <c r="P33" s="2">
        <f>COUNTIFS(Table2[Sub-Sector],Table3[[#This Row],[Sub-Sector]],Table2[% Away From 52W High],"&lt;=10")/Table3[[#This Row],[Count]]</f>
        <v>0.26315789473684209</v>
      </c>
      <c r="Q33" s="2">
        <f>COUNTIFS(Table2[Sub-Sector],Table3[[#This Row],[Sub-Sector]],Table2[% Away From 52W Low],"&gt;=10")/Table3[[#This Row],[Count]]</f>
        <v>1</v>
      </c>
      <c r="R33" s="2">
        <f>COUNTIFS(Table2[Sub-Sector],Table3[[#This Row],[Sub-Sector]],Table2[% Price above 20 EMA],"&gt;=0")/Table3[[#This Row],[Count]]</f>
        <v>0.52631578947368418</v>
      </c>
      <c r="S33" s="2">
        <f>COUNTIFS(Table2[Sub-Sector],Table3[[#This Row],[Sub-Sector]],Table2[% Price above 50 EMA],"&gt;=0")/Table3[[#This Row],[Count]]</f>
        <v>0.78947368421052633</v>
      </c>
      <c r="T33" s="2">
        <f>COUNTIFS(Table2[Sub-Sector],Table3[[#This Row],[Sub-Sector]],Table2[% Price above 200 EMA],"&gt;=0")/Table3[[#This Row],[Count]]</f>
        <v>0.94736842105263153</v>
      </c>
      <c r="U33" s="2">
        <f>COUNTIFS(Table2[Sub-Sector],Table3[[#This Row],[Sub-Sector]],Table2[Rate of Change - Zone],"Positive")/Table3[[#This Row],[Count]]</f>
        <v>0.68421052631578949</v>
      </c>
      <c r="V33" s="2">
        <f>COUNTIFS(Table2[Sub-Sector],Table3[[#This Row],[Sub-Sector]],Table2[Sharpe Ratio],"&gt;=0.10")/Table3[[#This Row],[Count]]</f>
        <v>0.57894736842105265</v>
      </c>
      <c r="W33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354.5</v>
      </c>
      <c r="X33" s="3">
        <f>_xlfn.RANK.AVG(Table3[[#This Row],[Score]],Table3[Score],1)</f>
        <v>26</v>
      </c>
      <c r="Y3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199</v>
      </c>
      <c r="Z33" s="3">
        <f>_xlfn.RANK.AVG(Table3[[#This Row],[Score 2 ]],Table3[[Score 2 ]],1)</f>
        <v>32</v>
      </c>
    </row>
    <row r="34" spans="1:26" x14ac:dyDescent="0.3">
      <c r="A34" t="s">
        <v>43</v>
      </c>
      <c r="B34">
        <f>COUNTIFS(Table2[Sub-Sector],Table3[[#This Row],[Sub-Sector]])</f>
        <v>2</v>
      </c>
      <c r="C34" s="2">
        <f>COUNTIFS(Table2[Sub-Sector],Table3[[#This Row],[Sub-Sector]],Table2[Uptrend],"Uptrend")/Table3[[#This Row],[Count]]</f>
        <v>1</v>
      </c>
      <c r="D34" s="2">
        <f>COUNTIFS(Table2[Sub-Sector],Table3[[#This Row],[Sub-Sector]],Table2[1W Return vs Nifty],"&gt;=5")/Table3[[#This Row],[Count]]</f>
        <v>0.5</v>
      </c>
      <c r="E34" s="2">
        <f>COUNTIFS(Table2[Sub-Sector],Table3[[#This Row],[Sub-Sector]],Table2[1M Return vs Nifty],"&gt;=5")/Table3[[#This Row],[Count]]</f>
        <v>0.5</v>
      </c>
      <c r="F34" s="2">
        <f>COUNTIFS(Table2[Sub-Sector],Table3[[#This Row],[Sub-Sector]],Table2[6M Return vs Nifty],"&gt;=10")/Table3[[#This Row],[Count]]</f>
        <v>0.5</v>
      </c>
      <c r="G34" s="2">
        <f>COUNTIFS(Table2[Sub-Sector],Table3[[#This Row],[Sub-Sector]],Table2[1Y Return vs Nifty],"&gt;=10")/Table3[[#This Row],[Count]]</f>
        <v>0.5</v>
      </c>
      <c r="H34" s="2">
        <f>COUNTIFS(Table2[Sub-Sector],Table3[[#This Row],[Sub-Sector]],Table2[RSI Exponential â€“ 14D],"&gt;=50")/Table3[[#This Row],[Count]]</f>
        <v>1</v>
      </c>
      <c r="I34" s="2">
        <f>COUNTIFS(Table2[Sub-Sector],Table3[[#This Row],[Sub-Sector]],Table2[Relative Volume],"&gt;=1")/Table3[[#This Row],[Count]]</f>
        <v>0.5</v>
      </c>
      <c r="J34" s="2">
        <f>COUNTIFS(Table2[Sub-Sector],Table3[[#This Row],[Sub-Sector]],Table2[% Away From Day Low],"&gt;=0.05")/Table3[[#This Row],[Count]]</f>
        <v>0</v>
      </c>
      <c r="K34" s="2">
        <f>COUNTIFS(Table2[Sub-Sector],Table3[[#This Row],[Sub-Sector]],Table2[% Away From Day High],"&lt;=0.05")/Table3[[#This Row],[Count]]</f>
        <v>0.5</v>
      </c>
      <c r="L34" s="2">
        <f>COUNTIFS(Table2[Sub-Sector],Table3[[#This Row],[Sub-Sector]],Table2[% Away From Current Week Low],"&gt;=0.05")/Table3[[#This Row],[Count]]</f>
        <v>0.5</v>
      </c>
      <c r="M34" s="2">
        <f>COUNTIFS(Table2[Sub-Sector],Table3[[#This Row],[Sub-Sector]],Table2[% Away From Current Week High],"&lt;=0.05")/Table3[[#This Row],[Count]]</f>
        <v>0.5</v>
      </c>
      <c r="N34" s="2">
        <f>COUNTIFS(Table2[Sub-Sector],Table3[[#This Row],[Sub-Sector]],Table2[% Away From Current Month Low],"&gt;=0.05")/Table3[[#This Row],[Count]]</f>
        <v>1</v>
      </c>
      <c r="O34" s="2">
        <f>COUNTIFS(Table2[Sub-Sector],Table3[[#This Row],[Sub-Sector]],Table2[% Away From Current Month High],"&lt;=0.05")/Table3[[#This Row],[Count]]</f>
        <v>0.5</v>
      </c>
      <c r="P34" s="2">
        <f>COUNTIFS(Table2[Sub-Sector],Table3[[#This Row],[Sub-Sector]],Table2[% Away From 52W High],"&lt;=10")/Table3[[#This Row],[Count]]</f>
        <v>1</v>
      </c>
      <c r="Q34" s="2">
        <f>COUNTIFS(Table2[Sub-Sector],Table3[[#This Row],[Sub-Sector]],Table2[% Away From 52W Low],"&gt;=10")/Table3[[#This Row],[Count]]</f>
        <v>1</v>
      </c>
      <c r="R34" s="2">
        <f>COUNTIFS(Table2[Sub-Sector],Table3[[#This Row],[Sub-Sector]],Table2[% Price above 20 EMA],"&gt;=0")/Table3[[#This Row],[Count]]</f>
        <v>1</v>
      </c>
      <c r="S34" s="2">
        <f>COUNTIFS(Table2[Sub-Sector],Table3[[#This Row],[Sub-Sector]],Table2[% Price above 50 EMA],"&gt;=0")/Table3[[#This Row],[Count]]</f>
        <v>1</v>
      </c>
      <c r="T34" s="2">
        <f>COUNTIFS(Table2[Sub-Sector],Table3[[#This Row],[Sub-Sector]],Table2[% Price above 200 EMA],"&gt;=0")/Table3[[#This Row],[Count]]</f>
        <v>1</v>
      </c>
      <c r="U34" s="2">
        <f>COUNTIFS(Table2[Sub-Sector],Table3[[#This Row],[Sub-Sector]],Table2[Rate of Change - Zone],"Positive")/Table3[[#This Row],[Count]]</f>
        <v>1</v>
      </c>
      <c r="V34" s="2">
        <f>COUNTIFS(Table2[Sub-Sector],Table3[[#This Row],[Sub-Sector]],Table2[Sharpe Ratio],"&gt;=0.10")/Table3[[#This Row],[Count]]</f>
        <v>0.5</v>
      </c>
      <c r="W34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251</v>
      </c>
      <c r="X34" s="3">
        <f>_xlfn.RANK.AVG(Table3[[#This Row],[Score]],Table3[Score],1)</f>
        <v>10</v>
      </c>
      <c r="Y3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199.5</v>
      </c>
      <c r="Z34" s="3">
        <f>_xlfn.RANK.AVG(Table3[[#This Row],[Score 2 ]],Table3[[Score 2 ]],1)</f>
        <v>33.5</v>
      </c>
    </row>
    <row r="35" spans="1:26" x14ac:dyDescent="0.3">
      <c r="A35" t="s">
        <v>351</v>
      </c>
      <c r="B35">
        <f>COUNTIFS(Table2[Sub-Sector],Table3[[#This Row],[Sub-Sector]])</f>
        <v>2</v>
      </c>
      <c r="C35" s="2">
        <f>COUNTIFS(Table2[Sub-Sector],Table3[[#This Row],[Sub-Sector]],Table2[Uptrend],"Uptrend")/Table3[[#This Row],[Count]]</f>
        <v>0.5</v>
      </c>
      <c r="D35" s="2">
        <f>COUNTIFS(Table2[Sub-Sector],Table3[[#This Row],[Sub-Sector]],Table2[1W Return vs Nifty],"&gt;=5")/Table3[[#This Row],[Count]]</f>
        <v>0</v>
      </c>
      <c r="E35" s="2">
        <f>COUNTIFS(Table2[Sub-Sector],Table3[[#This Row],[Sub-Sector]],Table2[1M Return vs Nifty],"&gt;=5")/Table3[[#This Row],[Count]]</f>
        <v>0</v>
      </c>
      <c r="F35" s="2">
        <f>COUNTIFS(Table2[Sub-Sector],Table3[[#This Row],[Sub-Sector]],Table2[6M Return vs Nifty],"&gt;=10")/Table3[[#This Row],[Count]]</f>
        <v>0.5</v>
      </c>
      <c r="G35" s="2">
        <f>COUNTIFS(Table2[Sub-Sector],Table3[[#This Row],[Sub-Sector]],Table2[1Y Return vs Nifty],"&gt;=10")/Table3[[#This Row],[Count]]</f>
        <v>0.5</v>
      </c>
      <c r="H35" s="2">
        <f>COUNTIFS(Table2[Sub-Sector],Table3[[#This Row],[Sub-Sector]],Table2[RSI Exponential â€“ 14D],"&gt;=50")/Table3[[#This Row],[Count]]</f>
        <v>0</v>
      </c>
      <c r="I35" s="2">
        <f>COUNTIFS(Table2[Sub-Sector],Table3[[#This Row],[Sub-Sector]],Table2[Relative Volume],"&gt;=1")/Table3[[#This Row],[Count]]</f>
        <v>0.5</v>
      </c>
      <c r="J35" s="2">
        <f>COUNTIFS(Table2[Sub-Sector],Table3[[#This Row],[Sub-Sector]],Table2[% Away From Day Low],"&gt;=0.05")/Table3[[#This Row],[Count]]</f>
        <v>0</v>
      </c>
      <c r="K35" s="2">
        <f>COUNTIFS(Table2[Sub-Sector],Table3[[#This Row],[Sub-Sector]],Table2[% Away From Day High],"&lt;=0.05")/Table3[[#This Row],[Count]]</f>
        <v>1</v>
      </c>
      <c r="L35" s="2">
        <f>COUNTIFS(Table2[Sub-Sector],Table3[[#This Row],[Sub-Sector]],Table2[% Away From Current Week Low],"&gt;=0.05")/Table3[[#This Row],[Count]]</f>
        <v>0</v>
      </c>
      <c r="M35" s="2">
        <f>COUNTIFS(Table2[Sub-Sector],Table3[[#This Row],[Sub-Sector]],Table2[% Away From Current Week High],"&lt;=0.05")/Table3[[#This Row],[Count]]</f>
        <v>1</v>
      </c>
      <c r="N35" s="2">
        <f>COUNTIFS(Table2[Sub-Sector],Table3[[#This Row],[Sub-Sector]],Table2[% Away From Current Month Low],"&gt;=0.05")/Table3[[#This Row],[Count]]</f>
        <v>0</v>
      </c>
      <c r="O35" s="2">
        <f>COUNTIFS(Table2[Sub-Sector],Table3[[#This Row],[Sub-Sector]],Table2[% Away From Current Month High],"&lt;=0.05")/Table3[[#This Row],[Count]]</f>
        <v>0.5</v>
      </c>
      <c r="P35" s="2">
        <f>COUNTIFS(Table2[Sub-Sector],Table3[[#This Row],[Sub-Sector]],Table2[% Away From 52W High],"&lt;=10")/Table3[[#This Row],[Count]]</f>
        <v>0.5</v>
      </c>
      <c r="Q35" s="2">
        <f>COUNTIFS(Table2[Sub-Sector],Table3[[#This Row],[Sub-Sector]],Table2[% Away From 52W Low],"&gt;=10")/Table3[[#This Row],[Count]]</f>
        <v>1</v>
      </c>
      <c r="R35" s="2">
        <f>COUNTIFS(Table2[Sub-Sector],Table3[[#This Row],[Sub-Sector]],Table2[% Price above 20 EMA],"&gt;=0")/Table3[[#This Row],[Count]]</f>
        <v>0</v>
      </c>
      <c r="S35" s="2">
        <f>COUNTIFS(Table2[Sub-Sector],Table3[[#This Row],[Sub-Sector]],Table2[% Price above 50 EMA],"&gt;=0")/Table3[[#This Row],[Count]]</f>
        <v>0.5</v>
      </c>
      <c r="T35" s="2">
        <f>COUNTIFS(Table2[Sub-Sector],Table3[[#This Row],[Sub-Sector]],Table2[% Price above 200 EMA],"&gt;=0")/Table3[[#This Row],[Count]]</f>
        <v>1</v>
      </c>
      <c r="U35" s="2">
        <f>COUNTIFS(Table2[Sub-Sector],Table3[[#This Row],[Sub-Sector]],Table2[Rate of Change - Zone],"Positive")/Table3[[#This Row],[Count]]</f>
        <v>1</v>
      </c>
      <c r="V35" s="2">
        <f>COUNTIFS(Table2[Sub-Sector],Table3[[#This Row],[Sub-Sector]],Table2[Sharpe Ratio],"&gt;=0.10")/Table3[[#This Row],[Count]]</f>
        <v>0</v>
      </c>
      <c r="W35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480.5</v>
      </c>
      <c r="X35" s="3">
        <f>_xlfn.RANK.AVG(Table3[[#This Row],[Score]],Table3[Score],1)</f>
        <v>82</v>
      </c>
      <c r="Y3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199.5</v>
      </c>
      <c r="Z35" s="3">
        <f>_xlfn.RANK.AVG(Table3[[#This Row],[Score 2 ]],Table3[[Score 2 ]],1)</f>
        <v>33.5</v>
      </c>
    </row>
    <row r="36" spans="1:26" x14ac:dyDescent="0.3">
      <c r="A36" t="s">
        <v>1128</v>
      </c>
      <c r="B36">
        <f>COUNTIFS(Table2[Sub-Sector],Table3[[#This Row],[Sub-Sector]])</f>
        <v>2</v>
      </c>
      <c r="C36" s="2">
        <f>COUNTIFS(Table2[Sub-Sector],Table3[[#This Row],[Sub-Sector]],Table2[Uptrend],"Uptrend")/Table3[[#This Row],[Count]]</f>
        <v>1</v>
      </c>
      <c r="D36" s="2">
        <f>COUNTIFS(Table2[Sub-Sector],Table3[[#This Row],[Sub-Sector]],Table2[1W Return vs Nifty],"&gt;=5")/Table3[[#This Row],[Count]]</f>
        <v>0</v>
      </c>
      <c r="E36" s="2">
        <f>COUNTIFS(Table2[Sub-Sector],Table3[[#This Row],[Sub-Sector]],Table2[1M Return vs Nifty],"&gt;=5")/Table3[[#This Row],[Count]]</f>
        <v>0</v>
      </c>
      <c r="F36" s="2">
        <f>COUNTIFS(Table2[Sub-Sector],Table3[[#This Row],[Sub-Sector]],Table2[6M Return vs Nifty],"&gt;=10")/Table3[[#This Row],[Count]]</f>
        <v>0.5</v>
      </c>
      <c r="G36" s="2">
        <f>COUNTIFS(Table2[Sub-Sector],Table3[[#This Row],[Sub-Sector]],Table2[1Y Return vs Nifty],"&gt;=10")/Table3[[#This Row],[Count]]</f>
        <v>1</v>
      </c>
      <c r="H36" s="2">
        <f>COUNTIFS(Table2[Sub-Sector],Table3[[#This Row],[Sub-Sector]],Table2[RSI Exponential â€“ 14D],"&gt;=50")/Table3[[#This Row],[Count]]</f>
        <v>0.5</v>
      </c>
      <c r="I36" s="2">
        <f>COUNTIFS(Table2[Sub-Sector],Table3[[#This Row],[Sub-Sector]],Table2[Relative Volume],"&gt;=1")/Table3[[#This Row],[Count]]</f>
        <v>0</v>
      </c>
      <c r="J36" s="2">
        <f>COUNTIFS(Table2[Sub-Sector],Table3[[#This Row],[Sub-Sector]],Table2[% Away From Day Low],"&gt;=0.05")/Table3[[#This Row],[Count]]</f>
        <v>0</v>
      </c>
      <c r="K36" s="2">
        <f>COUNTIFS(Table2[Sub-Sector],Table3[[#This Row],[Sub-Sector]],Table2[% Away From Day High],"&lt;=0.05")/Table3[[#This Row],[Count]]</f>
        <v>0.5</v>
      </c>
      <c r="L36" s="2">
        <f>COUNTIFS(Table2[Sub-Sector],Table3[[#This Row],[Sub-Sector]],Table2[% Away From Current Week Low],"&gt;=0.05")/Table3[[#This Row],[Count]]</f>
        <v>0</v>
      </c>
      <c r="M36" s="2">
        <f>COUNTIFS(Table2[Sub-Sector],Table3[[#This Row],[Sub-Sector]],Table2[% Away From Current Week High],"&lt;=0.05")/Table3[[#This Row],[Count]]</f>
        <v>0.5</v>
      </c>
      <c r="N36" s="2">
        <f>COUNTIFS(Table2[Sub-Sector],Table3[[#This Row],[Sub-Sector]],Table2[% Away From Current Month Low],"&gt;=0.05")/Table3[[#This Row],[Count]]</f>
        <v>0.5</v>
      </c>
      <c r="O36" s="2">
        <f>COUNTIFS(Table2[Sub-Sector],Table3[[#This Row],[Sub-Sector]],Table2[% Away From Current Month High],"&lt;=0.05")/Table3[[#This Row],[Count]]</f>
        <v>0</v>
      </c>
      <c r="P36" s="2">
        <f>COUNTIFS(Table2[Sub-Sector],Table3[[#This Row],[Sub-Sector]],Table2[% Away From 52W High],"&lt;=10")/Table3[[#This Row],[Count]]</f>
        <v>0</v>
      </c>
      <c r="Q36" s="2">
        <f>COUNTIFS(Table2[Sub-Sector],Table3[[#This Row],[Sub-Sector]],Table2[% Away From 52W Low],"&gt;=10")/Table3[[#This Row],[Count]]</f>
        <v>1</v>
      </c>
      <c r="R36" s="2">
        <f>COUNTIFS(Table2[Sub-Sector],Table3[[#This Row],[Sub-Sector]],Table2[% Price above 20 EMA],"&gt;=0")/Table3[[#This Row],[Count]]</f>
        <v>0.5</v>
      </c>
      <c r="S36" s="2">
        <f>COUNTIFS(Table2[Sub-Sector],Table3[[#This Row],[Sub-Sector]],Table2[% Price above 50 EMA],"&gt;=0")/Table3[[#This Row],[Count]]</f>
        <v>1</v>
      </c>
      <c r="T36" s="2">
        <f>COUNTIFS(Table2[Sub-Sector],Table3[[#This Row],[Sub-Sector]],Table2[% Price above 200 EMA],"&gt;=0")/Table3[[#This Row],[Count]]</f>
        <v>1</v>
      </c>
      <c r="U36" s="2">
        <f>COUNTIFS(Table2[Sub-Sector],Table3[[#This Row],[Sub-Sector]],Table2[Rate of Change - Zone],"Positive")/Table3[[#This Row],[Count]]</f>
        <v>1</v>
      </c>
      <c r="V36" s="2">
        <f>COUNTIFS(Table2[Sub-Sector],Table3[[#This Row],[Sub-Sector]],Table2[Sharpe Ratio],"&gt;=0.10")/Table3[[#This Row],[Count]]</f>
        <v>0</v>
      </c>
      <c r="W36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406.5</v>
      </c>
      <c r="X36" s="3">
        <f>_xlfn.RANK.AVG(Table3[[#This Row],[Score]],Table3[Score],1)</f>
        <v>55</v>
      </c>
      <c r="Y3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201</v>
      </c>
      <c r="Z36" s="3">
        <f>_xlfn.RANK.AVG(Table3[[#This Row],[Score 2 ]],Table3[[Score 2 ]],1)</f>
        <v>35</v>
      </c>
    </row>
    <row r="37" spans="1:26" x14ac:dyDescent="0.3">
      <c r="A37" t="s">
        <v>89</v>
      </c>
      <c r="B37">
        <f>COUNTIFS(Table2[Sub-Sector],Table3[[#This Row],[Sub-Sector]])</f>
        <v>3</v>
      </c>
      <c r="C37" s="2">
        <f>COUNTIFS(Table2[Sub-Sector],Table3[[#This Row],[Sub-Sector]],Table2[Uptrend],"Uptrend")/Table3[[#This Row],[Count]]</f>
        <v>1</v>
      </c>
      <c r="D37" s="2">
        <f>COUNTIFS(Table2[Sub-Sector],Table3[[#This Row],[Sub-Sector]],Table2[1W Return vs Nifty],"&gt;=5")/Table3[[#This Row],[Count]]</f>
        <v>0</v>
      </c>
      <c r="E37" s="2">
        <f>COUNTIFS(Table2[Sub-Sector],Table3[[#This Row],[Sub-Sector]],Table2[1M Return vs Nifty],"&gt;=5")/Table3[[#This Row],[Count]]</f>
        <v>0</v>
      </c>
      <c r="F37" s="2">
        <f>COUNTIFS(Table2[Sub-Sector],Table3[[#This Row],[Sub-Sector]],Table2[6M Return vs Nifty],"&gt;=10")/Table3[[#This Row],[Count]]</f>
        <v>1</v>
      </c>
      <c r="G37" s="2">
        <f>COUNTIFS(Table2[Sub-Sector],Table3[[#This Row],[Sub-Sector]],Table2[1Y Return vs Nifty],"&gt;=10")/Table3[[#This Row],[Count]]</f>
        <v>1</v>
      </c>
      <c r="H37" s="2">
        <f>COUNTIFS(Table2[Sub-Sector],Table3[[#This Row],[Sub-Sector]],Table2[RSI Exponential â€“ 14D],"&gt;=50")/Table3[[#This Row],[Count]]</f>
        <v>1</v>
      </c>
      <c r="I37" s="2">
        <f>COUNTIFS(Table2[Sub-Sector],Table3[[#This Row],[Sub-Sector]],Table2[Relative Volume],"&gt;=1")/Table3[[#This Row],[Count]]</f>
        <v>0</v>
      </c>
      <c r="J37" s="2">
        <f>COUNTIFS(Table2[Sub-Sector],Table3[[#This Row],[Sub-Sector]],Table2[% Away From Day Low],"&gt;=0.05")/Table3[[#This Row],[Count]]</f>
        <v>0</v>
      </c>
      <c r="K37" s="2">
        <f>COUNTIFS(Table2[Sub-Sector],Table3[[#This Row],[Sub-Sector]],Table2[% Away From Day High],"&lt;=0.05")/Table3[[#This Row],[Count]]</f>
        <v>1</v>
      </c>
      <c r="L37" s="2">
        <f>COUNTIFS(Table2[Sub-Sector],Table3[[#This Row],[Sub-Sector]],Table2[% Away From Current Week Low],"&gt;=0.05")/Table3[[#This Row],[Count]]</f>
        <v>0</v>
      </c>
      <c r="M37" s="2">
        <f>COUNTIFS(Table2[Sub-Sector],Table3[[#This Row],[Sub-Sector]],Table2[% Away From Current Week High],"&lt;=0.05")/Table3[[#This Row],[Count]]</f>
        <v>1</v>
      </c>
      <c r="N37" s="2">
        <f>COUNTIFS(Table2[Sub-Sector],Table3[[#This Row],[Sub-Sector]],Table2[% Away From Current Month Low],"&gt;=0.05")/Table3[[#This Row],[Count]]</f>
        <v>0.66666666666666663</v>
      </c>
      <c r="O37" s="2">
        <f>COUNTIFS(Table2[Sub-Sector],Table3[[#This Row],[Sub-Sector]],Table2[% Away From Current Month High],"&lt;=0.05")/Table3[[#This Row],[Count]]</f>
        <v>1</v>
      </c>
      <c r="P37" s="2">
        <f>COUNTIFS(Table2[Sub-Sector],Table3[[#This Row],[Sub-Sector]],Table2[% Away From 52W High],"&lt;=10")/Table3[[#This Row],[Count]]</f>
        <v>1</v>
      </c>
      <c r="Q37" s="2">
        <f>COUNTIFS(Table2[Sub-Sector],Table3[[#This Row],[Sub-Sector]],Table2[% Away From 52W Low],"&gt;=10")/Table3[[#This Row],[Count]]</f>
        <v>1</v>
      </c>
      <c r="R37" s="2">
        <f>COUNTIFS(Table2[Sub-Sector],Table3[[#This Row],[Sub-Sector]],Table2[% Price above 20 EMA],"&gt;=0")/Table3[[#This Row],[Count]]</f>
        <v>0.66666666666666663</v>
      </c>
      <c r="S37" s="2">
        <f>COUNTIFS(Table2[Sub-Sector],Table3[[#This Row],[Sub-Sector]],Table2[% Price above 50 EMA],"&gt;=0")/Table3[[#This Row],[Count]]</f>
        <v>1</v>
      </c>
      <c r="T37" s="2">
        <f>COUNTIFS(Table2[Sub-Sector],Table3[[#This Row],[Sub-Sector]],Table2[% Price above 200 EMA],"&gt;=0")/Table3[[#This Row],[Count]]</f>
        <v>1</v>
      </c>
      <c r="U37" s="2">
        <f>COUNTIFS(Table2[Sub-Sector],Table3[[#This Row],[Sub-Sector]],Table2[Rate of Change - Zone],"Positive")/Table3[[#This Row],[Count]]</f>
        <v>0.66666666666666663</v>
      </c>
      <c r="V37" s="2">
        <f>COUNTIFS(Table2[Sub-Sector],Table3[[#This Row],[Sub-Sector]],Table2[Sharpe Ratio],"&gt;=0.10")/Table3[[#This Row],[Count]]</f>
        <v>1</v>
      </c>
      <c r="W37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411.5</v>
      </c>
      <c r="X37" s="3">
        <f>_xlfn.RANK.AVG(Table3[[#This Row],[Score]],Table3[Score],1)</f>
        <v>57</v>
      </c>
      <c r="Y3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206</v>
      </c>
      <c r="Z37" s="3">
        <f>_xlfn.RANK.AVG(Table3[[#This Row],[Score 2 ]],Table3[[Score 2 ]],1)</f>
        <v>36</v>
      </c>
    </row>
    <row r="38" spans="1:26" x14ac:dyDescent="0.3">
      <c r="A38" t="s">
        <v>109</v>
      </c>
      <c r="B38">
        <f>COUNTIFS(Table2[Sub-Sector],Table3[[#This Row],[Sub-Sector]])</f>
        <v>5</v>
      </c>
      <c r="C38" s="2">
        <f>COUNTIFS(Table2[Sub-Sector],Table3[[#This Row],[Sub-Sector]],Table2[Uptrend],"Uptrend")/Table3[[#This Row],[Count]]</f>
        <v>0.8</v>
      </c>
      <c r="D38" s="2">
        <f>COUNTIFS(Table2[Sub-Sector],Table3[[#This Row],[Sub-Sector]],Table2[1W Return vs Nifty],"&gt;=5")/Table3[[#This Row],[Count]]</f>
        <v>0.4</v>
      </c>
      <c r="E38" s="2">
        <f>COUNTIFS(Table2[Sub-Sector],Table3[[#This Row],[Sub-Sector]],Table2[1M Return vs Nifty],"&gt;=5")/Table3[[#This Row],[Count]]</f>
        <v>0.4</v>
      </c>
      <c r="F38" s="2">
        <f>COUNTIFS(Table2[Sub-Sector],Table3[[#This Row],[Sub-Sector]],Table2[6M Return vs Nifty],"&gt;=10")/Table3[[#This Row],[Count]]</f>
        <v>0.6</v>
      </c>
      <c r="G38" s="2">
        <f>COUNTIFS(Table2[Sub-Sector],Table3[[#This Row],[Sub-Sector]],Table2[1Y Return vs Nifty],"&gt;=10")/Table3[[#This Row],[Count]]</f>
        <v>1</v>
      </c>
      <c r="H38" s="2">
        <f>COUNTIFS(Table2[Sub-Sector],Table3[[#This Row],[Sub-Sector]],Table2[RSI Exponential â€“ 14D],"&gt;=50")/Table3[[#This Row],[Count]]</f>
        <v>0.6</v>
      </c>
      <c r="I38" s="2">
        <f>COUNTIFS(Table2[Sub-Sector],Table3[[#This Row],[Sub-Sector]],Table2[Relative Volume],"&gt;=1")/Table3[[#This Row],[Count]]</f>
        <v>0.4</v>
      </c>
      <c r="J38" s="2">
        <f>COUNTIFS(Table2[Sub-Sector],Table3[[#This Row],[Sub-Sector]],Table2[% Away From Day Low],"&gt;=0.05")/Table3[[#This Row],[Count]]</f>
        <v>0</v>
      </c>
      <c r="K38" s="2">
        <f>COUNTIFS(Table2[Sub-Sector],Table3[[#This Row],[Sub-Sector]],Table2[% Away From Day High],"&lt;=0.05")/Table3[[#This Row],[Count]]</f>
        <v>1</v>
      </c>
      <c r="L38" s="2">
        <f>COUNTIFS(Table2[Sub-Sector],Table3[[#This Row],[Sub-Sector]],Table2[% Away From Current Week Low],"&gt;=0.05")/Table3[[#This Row],[Count]]</f>
        <v>0.2</v>
      </c>
      <c r="M38" s="2">
        <f>COUNTIFS(Table2[Sub-Sector],Table3[[#This Row],[Sub-Sector]],Table2[% Away From Current Week High],"&lt;=0.05")/Table3[[#This Row],[Count]]</f>
        <v>1</v>
      </c>
      <c r="N38" s="2">
        <f>COUNTIFS(Table2[Sub-Sector],Table3[[#This Row],[Sub-Sector]],Table2[% Away From Current Month Low],"&gt;=0.05")/Table3[[#This Row],[Count]]</f>
        <v>0.6</v>
      </c>
      <c r="O38" s="2">
        <f>COUNTIFS(Table2[Sub-Sector],Table3[[#This Row],[Sub-Sector]],Table2[% Away From Current Month High],"&lt;=0.05")/Table3[[#This Row],[Count]]</f>
        <v>0.8</v>
      </c>
      <c r="P38" s="2">
        <f>COUNTIFS(Table2[Sub-Sector],Table3[[#This Row],[Sub-Sector]],Table2[% Away From 52W High],"&lt;=10")/Table3[[#This Row],[Count]]</f>
        <v>0.4</v>
      </c>
      <c r="Q38" s="2">
        <f>COUNTIFS(Table2[Sub-Sector],Table3[[#This Row],[Sub-Sector]],Table2[% Away From 52W Low],"&gt;=10")/Table3[[#This Row],[Count]]</f>
        <v>1</v>
      </c>
      <c r="R38" s="2">
        <f>COUNTIFS(Table2[Sub-Sector],Table3[[#This Row],[Sub-Sector]],Table2[% Price above 20 EMA],"&gt;=0")/Table3[[#This Row],[Count]]</f>
        <v>0.6</v>
      </c>
      <c r="S38" s="2">
        <f>COUNTIFS(Table2[Sub-Sector],Table3[[#This Row],[Sub-Sector]],Table2[% Price above 50 EMA],"&gt;=0")/Table3[[#This Row],[Count]]</f>
        <v>0.6</v>
      </c>
      <c r="T38" s="2">
        <f>COUNTIFS(Table2[Sub-Sector],Table3[[#This Row],[Sub-Sector]],Table2[% Price above 200 EMA],"&gt;=0")/Table3[[#This Row],[Count]]</f>
        <v>1</v>
      </c>
      <c r="U38" s="2">
        <f>COUNTIFS(Table2[Sub-Sector],Table3[[#This Row],[Sub-Sector]],Table2[Rate of Change - Zone],"Positive")/Table3[[#This Row],[Count]]</f>
        <v>0.6</v>
      </c>
      <c r="V38" s="2">
        <f>COUNTIFS(Table2[Sub-Sector],Table3[[#This Row],[Sub-Sector]],Table2[Sharpe Ratio],"&gt;=0.10")/Table3[[#This Row],[Count]]</f>
        <v>0.8</v>
      </c>
      <c r="W38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313</v>
      </c>
      <c r="X38" s="3">
        <f>_xlfn.RANK.AVG(Table3[[#This Row],[Score]],Table3[Score],1)</f>
        <v>19</v>
      </c>
      <c r="Y3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207</v>
      </c>
      <c r="Z38" s="3">
        <f>_xlfn.RANK.AVG(Table3[[#This Row],[Score 2 ]],Table3[[Score 2 ]],1)</f>
        <v>37</v>
      </c>
    </row>
    <row r="39" spans="1:26" x14ac:dyDescent="0.3">
      <c r="A39" t="s">
        <v>32</v>
      </c>
      <c r="B39">
        <f>COUNTIFS(Table2[Sub-Sector],Table3[[#This Row],[Sub-Sector]])</f>
        <v>11</v>
      </c>
      <c r="C39" s="2">
        <f>COUNTIFS(Table2[Sub-Sector],Table3[[#This Row],[Sub-Sector]],Table2[Uptrend],"Uptrend")/Table3[[#This Row],[Count]]</f>
        <v>0.54545454545454541</v>
      </c>
      <c r="D39" s="2">
        <f>COUNTIFS(Table2[Sub-Sector],Table3[[#This Row],[Sub-Sector]],Table2[1W Return vs Nifty],"&gt;=5")/Table3[[#This Row],[Count]]</f>
        <v>0.27272727272727271</v>
      </c>
      <c r="E39" s="2">
        <f>COUNTIFS(Table2[Sub-Sector],Table3[[#This Row],[Sub-Sector]],Table2[1M Return vs Nifty],"&gt;=5")/Table3[[#This Row],[Count]]</f>
        <v>0</v>
      </c>
      <c r="F39" s="2">
        <f>COUNTIFS(Table2[Sub-Sector],Table3[[#This Row],[Sub-Sector]],Table2[6M Return vs Nifty],"&gt;=10")/Table3[[#This Row],[Count]]</f>
        <v>0.72727272727272729</v>
      </c>
      <c r="G39" s="2">
        <f>COUNTIFS(Table2[Sub-Sector],Table3[[#This Row],[Sub-Sector]],Table2[1Y Return vs Nifty],"&gt;=10")/Table3[[#This Row],[Count]]</f>
        <v>0.90909090909090906</v>
      </c>
      <c r="H39" s="2">
        <f>COUNTIFS(Table2[Sub-Sector],Table3[[#This Row],[Sub-Sector]],Table2[RSI Exponential â€“ 14D],"&gt;=50")/Table3[[#This Row],[Count]]</f>
        <v>0.81818181818181823</v>
      </c>
      <c r="I39" s="2">
        <f>COUNTIFS(Table2[Sub-Sector],Table3[[#This Row],[Sub-Sector]],Table2[Relative Volume],"&gt;=1")/Table3[[#This Row],[Count]]</f>
        <v>0.18181818181818182</v>
      </c>
      <c r="J39" s="2">
        <f>COUNTIFS(Table2[Sub-Sector],Table3[[#This Row],[Sub-Sector]],Table2[% Away From Day Low],"&gt;=0.05")/Table3[[#This Row],[Count]]</f>
        <v>0</v>
      </c>
      <c r="K39" s="2">
        <f>COUNTIFS(Table2[Sub-Sector],Table3[[#This Row],[Sub-Sector]],Table2[% Away From Day High],"&lt;=0.05")/Table3[[#This Row],[Count]]</f>
        <v>0.90909090909090906</v>
      </c>
      <c r="L39" s="2">
        <f>COUNTIFS(Table2[Sub-Sector],Table3[[#This Row],[Sub-Sector]],Table2[% Away From Current Week Low],"&gt;=0.05")/Table3[[#This Row],[Count]]</f>
        <v>0.18181818181818182</v>
      </c>
      <c r="M39" s="2">
        <f>COUNTIFS(Table2[Sub-Sector],Table3[[#This Row],[Sub-Sector]],Table2[% Away From Current Week High],"&lt;=0.05")/Table3[[#This Row],[Count]]</f>
        <v>0.90909090909090906</v>
      </c>
      <c r="N39" s="2">
        <f>COUNTIFS(Table2[Sub-Sector],Table3[[#This Row],[Sub-Sector]],Table2[% Away From Current Month Low],"&gt;=0.05")/Table3[[#This Row],[Count]]</f>
        <v>0.54545454545454541</v>
      </c>
      <c r="O39" s="2">
        <f>COUNTIFS(Table2[Sub-Sector],Table3[[#This Row],[Sub-Sector]],Table2[% Away From Current Month High],"&lt;=0.05")/Table3[[#This Row],[Count]]</f>
        <v>0.81818181818181823</v>
      </c>
      <c r="P39" s="2">
        <f>COUNTIFS(Table2[Sub-Sector],Table3[[#This Row],[Sub-Sector]],Table2[% Away From 52W High],"&lt;=10")/Table3[[#This Row],[Count]]</f>
        <v>0.27272727272727271</v>
      </c>
      <c r="Q39" s="2">
        <f>COUNTIFS(Table2[Sub-Sector],Table3[[#This Row],[Sub-Sector]],Table2[% Away From 52W Low],"&gt;=10")/Table3[[#This Row],[Count]]</f>
        <v>1</v>
      </c>
      <c r="R39" s="2">
        <f>COUNTIFS(Table2[Sub-Sector],Table3[[#This Row],[Sub-Sector]],Table2[% Price above 20 EMA],"&gt;=0")/Table3[[#This Row],[Count]]</f>
        <v>0.72727272727272729</v>
      </c>
      <c r="S39" s="2">
        <f>COUNTIFS(Table2[Sub-Sector],Table3[[#This Row],[Sub-Sector]],Table2[% Price above 50 EMA],"&gt;=0")/Table3[[#This Row],[Count]]</f>
        <v>0.54545454545454541</v>
      </c>
      <c r="T39" s="2">
        <f>COUNTIFS(Table2[Sub-Sector],Table3[[#This Row],[Sub-Sector]],Table2[% Price above 200 EMA],"&gt;=0")/Table3[[#This Row],[Count]]</f>
        <v>1</v>
      </c>
      <c r="U39" s="2">
        <f>COUNTIFS(Table2[Sub-Sector],Table3[[#This Row],[Sub-Sector]],Table2[Rate of Change - Zone],"Positive")/Table3[[#This Row],[Count]]</f>
        <v>0.72727272727272729</v>
      </c>
      <c r="V39" s="2">
        <f>COUNTIFS(Table2[Sub-Sector],Table3[[#This Row],[Sub-Sector]],Table2[Sharpe Ratio],"&gt;=0.10")/Table3[[#This Row],[Count]]</f>
        <v>0.63636363636363635</v>
      </c>
      <c r="W39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422.5</v>
      </c>
      <c r="X39" s="3">
        <f>_xlfn.RANK.AVG(Table3[[#This Row],[Score]],Table3[Score],1)</f>
        <v>62</v>
      </c>
      <c r="Y3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211</v>
      </c>
      <c r="Z39" s="3">
        <f>_xlfn.RANK.AVG(Table3[[#This Row],[Score 2 ]],Table3[[Score 2 ]],1)</f>
        <v>38</v>
      </c>
    </row>
    <row r="40" spans="1:26" x14ac:dyDescent="0.3">
      <c r="A40" t="s">
        <v>37</v>
      </c>
      <c r="B40">
        <f>COUNTIFS(Table2[Sub-Sector],Table3[[#This Row],[Sub-Sector]])</f>
        <v>10</v>
      </c>
      <c r="C40" s="2">
        <f>COUNTIFS(Table2[Sub-Sector],Table3[[#This Row],[Sub-Sector]],Table2[Uptrend],"Uptrend")/Table3[[#This Row],[Count]]</f>
        <v>0.7</v>
      </c>
      <c r="D40" s="2">
        <f>COUNTIFS(Table2[Sub-Sector],Table3[[#This Row],[Sub-Sector]],Table2[1W Return vs Nifty],"&gt;=5")/Table3[[#This Row],[Count]]</f>
        <v>0.1</v>
      </c>
      <c r="E40" s="2">
        <f>COUNTIFS(Table2[Sub-Sector],Table3[[#This Row],[Sub-Sector]],Table2[1M Return vs Nifty],"&gt;=5")/Table3[[#This Row],[Count]]</f>
        <v>0.2</v>
      </c>
      <c r="F40" s="2">
        <f>COUNTIFS(Table2[Sub-Sector],Table3[[#This Row],[Sub-Sector]],Table2[6M Return vs Nifty],"&gt;=10")/Table3[[#This Row],[Count]]</f>
        <v>0.5</v>
      </c>
      <c r="G40" s="2">
        <f>COUNTIFS(Table2[Sub-Sector],Table3[[#This Row],[Sub-Sector]],Table2[1Y Return vs Nifty],"&gt;=10")/Table3[[#This Row],[Count]]</f>
        <v>0.4</v>
      </c>
      <c r="H40" s="2">
        <f>COUNTIFS(Table2[Sub-Sector],Table3[[#This Row],[Sub-Sector]],Table2[RSI Exponential â€“ 14D],"&gt;=50")/Table3[[#This Row],[Count]]</f>
        <v>1</v>
      </c>
      <c r="I40" s="2">
        <f>COUNTIFS(Table2[Sub-Sector],Table3[[#This Row],[Sub-Sector]],Table2[Relative Volume],"&gt;=1")/Table3[[#This Row],[Count]]</f>
        <v>0.5</v>
      </c>
      <c r="J40" s="2">
        <f>COUNTIFS(Table2[Sub-Sector],Table3[[#This Row],[Sub-Sector]],Table2[% Away From Day Low],"&gt;=0.05")/Table3[[#This Row],[Count]]</f>
        <v>0</v>
      </c>
      <c r="K40" s="2">
        <f>COUNTIFS(Table2[Sub-Sector],Table3[[#This Row],[Sub-Sector]],Table2[% Away From Day High],"&lt;=0.05")/Table3[[#This Row],[Count]]</f>
        <v>1</v>
      </c>
      <c r="L40" s="2">
        <f>COUNTIFS(Table2[Sub-Sector],Table3[[#This Row],[Sub-Sector]],Table2[% Away From Current Week Low],"&gt;=0.05")/Table3[[#This Row],[Count]]</f>
        <v>0.2</v>
      </c>
      <c r="M40" s="2">
        <f>COUNTIFS(Table2[Sub-Sector],Table3[[#This Row],[Sub-Sector]],Table2[% Away From Current Week High],"&lt;=0.05")/Table3[[#This Row],[Count]]</f>
        <v>1</v>
      </c>
      <c r="N40" s="2">
        <f>COUNTIFS(Table2[Sub-Sector],Table3[[#This Row],[Sub-Sector]],Table2[% Away From Current Month Low],"&gt;=0.05")/Table3[[#This Row],[Count]]</f>
        <v>0.9</v>
      </c>
      <c r="O40" s="2">
        <f>COUNTIFS(Table2[Sub-Sector],Table3[[#This Row],[Sub-Sector]],Table2[% Away From Current Month High],"&lt;=0.05")/Table3[[#This Row],[Count]]</f>
        <v>1</v>
      </c>
      <c r="P40" s="2">
        <f>COUNTIFS(Table2[Sub-Sector],Table3[[#This Row],[Sub-Sector]],Table2[% Away From 52W High],"&lt;=10")/Table3[[#This Row],[Count]]</f>
        <v>0.7</v>
      </c>
      <c r="Q40" s="2">
        <f>COUNTIFS(Table2[Sub-Sector],Table3[[#This Row],[Sub-Sector]],Table2[% Away From 52W Low],"&gt;=10")/Table3[[#This Row],[Count]]</f>
        <v>1</v>
      </c>
      <c r="R40" s="2">
        <f>COUNTIFS(Table2[Sub-Sector],Table3[[#This Row],[Sub-Sector]],Table2[% Price above 20 EMA],"&gt;=0")/Table3[[#This Row],[Count]]</f>
        <v>1</v>
      </c>
      <c r="S40" s="2">
        <f>COUNTIFS(Table2[Sub-Sector],Table3[[#This Row],[Sub-Sector]],Table2[% Price above 50 EMA],"&gt;=0")/Table3[[#This Row],[Count]]</f>
        <v>1</v>
      </c>
      <c r="T40" s="2">
        <f>COUNTIFS(Table2[Sub-Sector],Table3[[#This Row],[Sub-Sector]],Table2[% Price above 200 EMA],"&gt;=0")/Table3[[#This Row],[Count]]</f>
        <v>1</v>
      </c>
      <c r="U40" s="2">
        <f>COUNTIFS(Table2[Sub-Sector],Table3[[#This Row],[Sub-Sector]],Table2[Rate of Change - Zone],"Positive")/Table3[[#This Row],[Count]]</f>
        <v>1</v>
      </c>
      <c r="V40" s="2">
        <f>COUNTIFS(Table2[Sub-Sector],Table3[[#This Row],[Sub-Sector]],Table2[Sharpe Ratio],"&gt;=0.10")/Table3[[#This Row],[Count]]</f>
        <v>0</v>
      </c>
      <c r="W40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382</v>
      </c>
      <c r="X40" s="3">
        <f>_xlfn.RANK.AVG(Table3[[#This Row],[Score]],Table3[Score],1)</f>
        <v>44</v>
      </c>
      <c r="Y4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212.5</v>
      </c>
      <c r="Z40" s="3">
        <f>_xlfn.RANK.AVG(Table3[[#This Row],[Score 2 ]],Table3[[Score 2 ]],1)</f>
        <v>39.5</v>
      </c>
    </row>
    <row r="41" spans="1:26" x14ac:dyDescent="0.3">
      <c r="A41" t="s">
        <v>332</v>
      </c>
      <c r="B41">
        <f>COUNTIFS(Table2[Sub-Sector],Table3[[#This Row],[Sub-Sector]])</f>
        <v>10</v>
      </c>
      <c r="C41" s="2">
        <f>COUNTIFS(Table2[Sub-Sector],Table3[[#This Row],[Sub-Sector]],Table2[Uptrend],"Uptrend")/Table3[[#This Row],[Count]]</f>
        <v>1</v>
      </c>
      <c r="D41" s="2">
        <f>COUNTIFS(Table2[Sub-Sector],Table3[[#This Row],[Sub-Sector]],Table2[1W Return vs Nifty],"&gt;=5")/Table3[[#This Row],[Count]]</f>
        <v>0.1</v>
      </c>
      <c r="E41" s="2">
        <f>COUNTIFS(Table2[Sub-Sector],Table3[[#This Row],[Sub-Sector]],Table2[1M Return vs Nifty],"&gt;=5")/Table3[[#This Row],[Count]]</f>
        <v>0.4</v>
      </c>
      <c r="F41" s="2">
        <f>COUNTIFS(Table2[Sub-Sector],Table3[[#This Row],[Sub-Sector]],Table2[6M Return vs Nifty],"&gt;=10")/Table3[[#This Row],[Count]]</f>
        <v>0.6</v>
      </c>
      <c r="G41" s="2">
        <f>COUNTIFS(Table2[Sub-Sector],Table3[[#This Row],[Sub-Sector]],Table2[1Y Return vs Nifty],"&gt;=10")/Table3[[#This Row],[Count]]</f>
        <v>0.8</v>
      </c>
      <c r="H41" s="2">
        <f>COUNTIFS(Table2[Sub-Sector],Table3[[#This Row],[Sub-Sector]],Table2[RSI Exponential â€“ 14D],"&gt;=50")/Table3[[#This Row],[Count]]</f>
        <v>0.7</v>
      </c>
      <c r="I41" s="2">
        <f>COUNTIFS(Table2[Sub-Sector],Table3[[#This Row],[Sub-Sector]],Table2[Relative Volume],"&gt;=1")/Table3[[#This Row],[Count]]</f>
        <v>0.3</v>
      </c>
      <c r="J41" s="2">
        <f>COUNTIFS(Table2[Sub-Sector],Table3[[#This Row],[Sub-Sector]],Table2[% Away From Day Low],"&gt;=0.05")/Table3[[#This Row],[Count]]</f>
        <v>0</v>
      </c>
      <c r="K41" s="2">
        <f>COUNTIFS(Table2[Sub-Sector],Table3[[#This Row],[Sub-Sector]],Table2[% Away From Day High],"&lt;=0.05")/Table3[[#This Row],[Count]]</f>
        <v>1</v>
      </c>
      <c r="L41" s="2">
        <f>COUNTIFS(Table2[Sub-Sector],Table3[[#This Row],[Sub-Sector]],Table2[% Away From Current Week Low],"&gt;=0.05")/Table3[[#This Row],[Count]]</f>
        <v>0.2</v>
      </c>
      <c r="M41" s="2">
        <f>COUNTIFS(Table2[Sub-Sector],Table3[[#This Row],[Sub-Sector]],Table2[% Away From Current Week High],"&lt;=0.05")/Table3[[#This Row],[Count]]</f>
        <v>0.9</v>
      </c>
      <c r="N41" s="2">
        <f>COUNTIFS(Table2[Sub-Sector],Table3[[#This Row],[Sub-Sector]],Table2[% Away From Current Month Low],"&gt;=0.05")/Table3[[#This Row],[Count]]</f>
        <v>0.6</v>
      </c>
      <c r="O41" s="2">
        <f>COUNTIFS(Table2[Sub-Sector],Table3[[#This Row],[Sub-Sector]],Table2[% Away From Current Month High],"&lt;=0.05")/Table3[[#This Row],[Count]]</f>
        <v>0.6</v>
      </c>
      <c r="P41" s="2">
        <f>COUNTIFS(Table2[Sub-Sector],Table3[[#This Row],[Sub-Sector]],Table2[% Away From 52W High],"&lt;=10")/Table3[[#This Row],[Count]]</f>
        <v>0.9</v>
      </c>
      <c r="Q41" s="2">
        <f>COUNTIFS(Table2[Sub-Sector],Table3[[#This Row],[Sub-Sector]],Table2[% Away From 52W Low],"&gt;=10")/Table3[[#This Row],[Count]]</f>
        <v>1</v>
      </c>
      <c r="R41" s="2">
        <f>COUNTIFS(Table2[Sub-Sector],Table3[[#This Row],[Sub-Sector]],Table2[% Price above 20 EMA],"&gt;=0")/Table3[[#This Row],[Count]]</f>
        <v>0.9</v>
      </c>
      <c r="S41" s="2">
        <f>COUNTIFS(Table2[Sub-Sector],Table3[[#This Row],[Sub-Sector]],Table2[% Price above 50 EMA],"&gt;=0")/Table3[[#This Row],[Count]]</f>
        <v>0.9</v>
      </c>
      <c r="T41" s="2">
        <f>COUNTIFS(Table2[Sub-Sector],Table3[[#This Row],[Sub-Sector]],Table2[% Price above 200 EMA],"&gt;=0")/Table3[[#This Row],[Count]]</f>
        <v>1</v>
      </c>
      <c r="U41" s="2">
        <f>COUNTIFS(Table2[Sub-Sector],Table3[[#This Row],[Sub-Sector]],Table2[Rate of Change - Zone],"Positive")/Table3[[#This Row],[Count]]</f>
        <v>0.8</v>
      </c>
      <c r="V41" s="2">
        <f>COUNTIFS(Table2[Sub-Sector],Table3[[#This Row],[Sub-Sector]],Table2[Sharpe Ratio],"&gt;=0.10")/Table3[[#This Row],[Count]]</f>
        <v>0.2</v>
      </c>
      <c r="W41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301.5</v>
      </c>
      <c r="X41" s="3">
        <f>_xlfn.RANK.AVG(Table3[[#This Row],[Score]],Table3[Score],1)</f>
        <v>18</v>
      </c>
      <c r="Y4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212.5</v>
      </c>
      <c r="Z41" s="3">
        <f>_xlfn.RANK.AVG(Table3[[#This Row],[Score 2 ]],Table3[[Score 2 ]],1)</f>
        <v>39.5</v>
      </c>
    </row>
    <row r="42" spans="1:26" x14ac:dyDescent="0.3">
      <c r="A42" t="s">
        <v>62</v>
      </c>
      <c r="B42">
        <f>COUNTIFS(Table2[Sub-Sector],Table3[[#This Row],[Sub-Sector]])</f>
        <v>43</v>
      </c>
      <c r="C42" s="2">
        <f>COUNTIFS(Table2[Sub-Sector],Table3[[#This Row],[Sub-Sector]],Table2[Uptrend],"Uptrend")/Table3[[#This Row],[Count]]</f>
        <v>0.86046511627906974</v>
      </c>
      <c r="D42" s="2">
        <f>COUNTIFS(Table2[Sub-Sector],Table3[[#This Row],[Sub-Sector]],Table2[1W Return vs Nifty],"&gt;=5")/Table3[[#This Row],[Count]]</f>
        <v>9.3023255813953487E-2</v>
      </c>
      <c r="E42" s="2">
        <f>COUNTIFS(Table2[Sub-Sector],Table3[[#This Row],[Sub-Sector]],Table2[1M Return vs Nifty],"&gt;=5")/Table3[[#This Row],[Count]]</f>
        <v>0.27906976744186046</v>
      </c>
      <c r="F42" s="2">
        <f>COUNTIFS(Table2[Sub-Sector],Table3[[#This Row],[Sub-Sector]],Table2[6M Return vs Nifty],"&gt;=10")/Table3[[#This Row],[Count]]</f>
        <v>0.30232558139534882</v>
      </c>
      <c r="G42" s="2">
        <f>COUNTIFS(Table2[Sub-Sector],Table3[[#This Row],[Sub-Sector]],Table2[1Y Return vs Nifty],"&gt;=10")/Table3[[#This Row],[Count]]</f>
        <v>0.79069767441860461</v>
      </c>
      <c r="H42" s="2">
        <f>COUNTIFS(Table2[Sub-Sector],Table3[[#This Row],[Sub-Sector]],Table2[RSI Exponential â€“ 14D],"&gt;=50")/Table3[[#This Row],[Count]]</f>
        <v>0.69767441860465118</v>
      </c>
      <c r="I42" s="2">
        <f>COUNTIFS(Table2[Sub-Sector],Table3[[#This Row],[Sub-Sector]],Table2[Relative Volume],"&gt;=1")/Table3[[#This Row],[Count]]</f>
        <v>0.58139534883720934</v>
      </c>
      <c r="J42" s="2">
        <f>COUNTIFS(Table2[Sub-Sector],Table3[[#This Row],[Sub-Sector]],Table2[% Away From Day Low],"&gt;=0.05")/Table3[[#This Row],[Count]]</f>
        <v>4.6511627906976744E-2</v>
      </c>
      <c r="K42" s="2">
        <f>COUNTIFS(Table2[Sub-Sector],Table3[[#This Row],[Sub-Sector]],Table2[% Away From Day High],"&lt;=0.05")/Table3[[#This Row],[Count]]</f>
        <v>0.97674418604651159</v>
      </c>
      <c r="L42" s="2">
        <f>COUNTIFS(Table2[Sub-Sector],Table3[[#This Row],[Sub-Sector]],Table2[% Away From Current Week Low],"&gt;=0.05")/Table3[[#This Row],[Count]]</f>
        <v>0.11627906976744186</v>
      </c>
      <c r="M42" s="2">
        <f>COUNTIFS(Table2[Sub-Sector],Table3[[#This Row],[Sub-Sector]],Table2[% Away From Current Week High],"&lt;=0.05")/Table3[[#This Row],[Count]]</f>
        <v>0.97674418604651159</v>
      </c>
      <c r="N42" s="2">
        <f>COUNTIFS(Table2[Sub-Sector],Table3[[#This Row],[Sub-Sector]],Table2[% Away From Current Month Low],"&gt;=0.05")/Table3[[#This Row],[Count]]</f>
        <v>0.65116279069767447</v>
      </c>
      <c r="O42" s="2">
        <f>COUNTIFS(Table2[Sub-Sector],Table3[[#This Row],[Sub-Sector]],Table2[% Away From Current Month High],"&lt;=0.05")/Table3[[#This Row],[Count]]</f>
        <v>0.60465116279069764</v>
      </c>
      <c r="P42" s="2">
        <f>COUNTIFS(Table2[Sub-Sector],Table3[[#This Row],[Sub-Sector]],Table2[% Away From 52W High],"&lt;=10")/Table3[[#This Row],[Count]]</f>
        <v>0.76744186046511631</v>
      </c>
      <c r="Q42" s="2">
        <f>COUNTIFS(Table2[Sub-Sector],Table3[[#This Row],[Sub-Sector]],Table2[% Away From 52W Low],"&gt;=10")/Table3[[#This Row],[Count]]</f>
        <v>1</v>
      </c>
      <c r="R42" s="2">
        <f>COUNTIFS(Table2[Sub-Sector],Table3[[#This Row],[Sub-Sector]],Table2[% Price above 20 EMA],"&gt;=0")/Table3[[#This Row],[Count]]</f>
        <v>0.76744186046511631</v>
      </c>
      <c r="S42" s="2">
        <f>COUNTIFS(Table2[Sub-Sector],Table3[[#This Row],[Sub-Sector]],Table2[% Price above 50 EMA],"&gt;=0")/Table3[[#This Row],[Count]]</f>
        <v>0.93023255813953487</v>
      </c>
      <c r="T42" s="2">
        <f>COUNTIFS(Table2[Sub-Sector],Table3[[#This Row],[Sub-Sector]],Table2[% Price above 200 EMA],"&gt;=0")/Table3[[#This Row],[Count]]</f>
        <v>0.95348837209302328</v>
      </c>
      <c r="U42" s="2">
        <f>COUNTIFS(Table2[Sub-Sector],Table3[[#This Row],[Sub-Sector]],Table2[Rate of Change - Zone],"Positive")/Table3[[#This Row],[Count]]</f>
        <v>0.76744186046511631</v>
      </c>
      <c r="V42" s="2">
        <f>COUNTIFS(Table2[Sub-Sector],Table3[[#This Row],[Sub-Sector]],Table2[Sharpe Ratio],"&gt;=0.10")/Table3[[#This Row],[Count]]</f>
        <v>4.6511627906976744E-2</v>
      </c>
      <c r="W4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354</v>
      </c>
      <c r="X42" s="3">
        <f>_xlfn.RANK.AVG(Table3[[#This Row],[Score]],Table3[Score],1)</f>
        <v>25</v>
      </c>
      <c r="Y4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214</v>
      </c>
      <c r="Z42" s="3">
        <f>_xlfn.RANK.AVG(Table3[[#This Row],[Score 2 ]],Table3[[Score 2 ]],1)</f>
        <v>41</v>
      </c>
    </row>
    <row r="43" spans="1:26" x14ac:dyDescent="0.3">
      <c r="A43" t="s">
        <v>461</v>
      </c>
      <c r="B43">
        <f>COUNTIFS(Table2[Sub-Sector],Table3[[#This Row],[Sub-Sector]])</f>
        <v>4</v>
      </c>
      <c r="C43" s="2">
        <f>COUNTIFS(Table2[Sub-Sector],Table3[[#This Row],[Sub-Sector]],Table2[Uptrend],"Uptrend")/Table3[[#This Row],[Count]]</f>
        <v>1</v>
      </c>
      <c r="D43" s="2">
        <f>COUNTIFS(Table2[Sub-Sector],Table3[[#This Row],[Sub-Sector]],Table2[1W Return vs Nifty],"&gt;=5")/Table3[[#This Row],[Count]]</f>
        <v>0.25</v>
      </c>
      <c r="E43" s="2">
        <f>COUNTIFS(Table2[Sub-Sector],Table3[[#This Row],[Sub-Sector]],Table2[1M Return vs Nifty],"&gt;=5")/Table3[[#This Row],[Count]]</f>
        <v>0.75</v>
      </c>
      <c r="F43" s="2">
        <f>COUNTIFS(Table2[Sub-Sector],Table3[[#This Row],[Sub-Sector]],Table2[6M Return vs Nifty],"&gt;=10")/Table3[[#This Row],[Count]]</f>
        <v>0.75</v>
      </c>
      <c r="G43" s="2">
        <f>COUNTIFS(Table2[Sub-Sector],Table3[[#This Row],[Sub-Sector]],Table2[1Y Return vs Nifty],"&gt;=10")/Table3[[#This Row],[Count]]</f>
        <v>0.75</v>
      </c>
      <c r="H43" s="2">
        <f>COUNTIFS(Table2[Sub-Sector],Table3[[#This Row],[Sub-Sector]],Table2[RSI Exponential â€“ 14D],"&gt;=50")/Table3[[#This Row],[Count]]</f>
        <v>0.5</v>
      </c>
      <c r="I43" s="2">
        <f>COUNTIFS(Table2[Sub-Sector],Table3[[#This Row],[Sub-Sector]],Table2[Relative Volume],"&gt;=1")/Table3[[#This Row],[Count]]</f>
        <v>0.5</v>
      </c>
      <c r="J43" s="2">
        <f>COUNTIFS(Table2[Sub-Sector],Table3[[#This Row],[Sub-Sector]],Table2[% Away From Day Low],"&gt;=0.05")/Table3[[#This Row],[Count]]</f>
        <v>0</v>
      </c>
      <c r="K43" s="2">
        <f>COUNTIFS(Table2[Sub-Sector],Table3[[#This Row],[Sub-Sector]],Table2[% Away From Day High],"&lt;=0.05")/Table3[[#This Row],[Count]]</f>
        <v>0.75</v>
      </c>
      <c r="L43" s="2">
        <f>COUNTIFS(Table2[Sub-Sector],Table3[[#This Row],[Sub-Sector]],Table2[% Away From Current Week Low],"&gt;=0.05")/Table3[[#This Row],[Count]]</f>
        <v>0.25</v>
      </c>
      <c r="M43" s="2">
        <f>COUNTIFS(Table2[Sub-Sector],Table3[[#This Row],[Sub-Sector]],Table2[% Away From Current Week High],"&lt;=0.05")/Table3[[#This Row],[Count]]</f>
        <v>0.75</v>
      </c>
      <c r="N43" s="2">
        <f>COUNTIFS(Table2[Sub-Sector],Table3[[#This Row],[Sub-Sector]],Table2[% Away From Current Month Low],"&gt;=0.05")/Table3[[#This Row],[Count]]</f>
        <v>0.5</v>
      </c>
      <c r="O43" s="2">
        <f>COUNTIFS(Table2[Sub-Sector],Table3[[#This Row],[Sub-Sector]],Table2[% Away From Current Month High],"&lt;=0.05")/Table3[[#This Row],[Count]]</f>
        <v>0</v>
      </c>
      <c r="P43" s="2">
        <f>COUNTIFS(Table2[Sub-Sector],Table3[[#This Row],[Sub-Sector]],Table2[% Away From 52W High],"&lt;=10")/Table3[[#This Row],[Count]]</f>
        <v>0.25</v>
      </c>
      <c r="Q43" s="2">
        <f>COUNTIFS(Table2[Sub-Sector],Table3[[#This Row],[Sub-Sector]],Table2[% Away From 52W Low],"&gt;=10")/Table3[[#This Row],[Count]]</f>
        <v>1</v>
      </c>
      <c r="R43" s="2">
        <f>COUNTIFS(Table2[Sub-Sector],Table3[[#This Row],[Sub-Sector]],Table2[% Price above 20 EMA],"&gt;=0")/Table3[[#This Row],[Count]]</f>
        <v>0.5</v>
      </c>
      <c r="S43" s="2">
        <f>COUNTIFS(Table2[Sub-Sector],Table3[[#This Row],[Sub-Sector]],Table2[% Price above 50 EMA],"&gt;=0")/Table3[[#This Row],[Count]]</f>
        <v>1</v>
      </c>
      <c r="T43" s="2">
        <f>COUNTIFS(Table2[Sub-Sector],Table3[[#This Row],[Sub-Sector]],Table2[% Price above 200 EMA],"&gt;=0")/Table3[[#This Row],[Count]]</f>
        <v>1</v>
      </c>
      <c r="U43" s="2">
        <f>COUNTIFS(Table2[Sub-Sector],Table3[[#This Row],[Sub-Sector]],Table2[Rate of Change - Zone],"Positive")/Table3[[#This Row],[Count]]</f>
        <v>0.5</v>
      </c>
      <c r="V43" s="2">
        <f>COUNTIFS(Table2[Sub-Sector],Table3[[#This Row],[Sub-Sector]],Table2[Sharpe Ratio],"&gt;=0.10")/Table3[[#This Row],[Count]]</f>
        <v>0.5</v>
      </c>
      <c r="W43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271</v>
      </c>
      <c r="X43" s="3">
        <f>_xlfn.RANK.AVG(Table3[[#This Row],[Score]],Table3[Score],1)</f>
        <v>13</v>
      </c>
      <c r="Y4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215</v>
      </c>
      <c r="Z43" s="3">
        <f>_xlfn.RANK.AVG(Table3[[#This Row],[Score 2 ]],Table3[[Score 2 ]],1)</f>
        <v>42</v>
      </c>
    </row>
    <row r="44" spans="1:26" x14ac:dyDescent="0.3">
      <c r="A44" t="s">
        <v>513</v>
      </c>
      <c r="B44">
        <f>COUNTIFS(Table2[Sub-Sector],Table3[[#This Row],[Sub-Sector]])</f>
        <v>5</v>
      </c>
      <c r="C44" s="2">
        <f>COUNTIFS(Table2[Sub-Sector],Table3[[#This Row],[Sub-Sector]],Table2[Uptrend],"Uptrend")/Table3[[#This Row],[Count]]</f>
        <v>1</v>
      </c>
      <c r="D44" s="2">
        <f>COUNTIFS(Table2[Sub-Sector],Table3[[#This Row],[Sub-Sector]],Table2[1W Return vs Nifty],"&gt;=5")/Table3[[#This Row],[Count]]</f>
        <v>0</v>
      </c>
      <c r="E44" s="2">
        <f>COUNTIFS(Table2[Sub-Sector],Table3[[#This Row],[Sub-Sector]],Table2[1M Return vs Nifty],"&gt;=5")/Table3[[#This Row],[Count]]</f>
        <v>0.2</v>
      </c>
      <c r="F44" s="2">
        <f>COUNTIFS(Table2[Sub-Sector],Table3[[#This Row],[Sub-Sector]],Table2[6M Return vs Nifty],"&gt;=10")/Table3[[#This Row],[Count]]</f>
        <v>0.4</v>
      </c>
      <c r="G44" s="2">
        <f>COUNTIFS(Table2[Sub-Sector],Table3[[#This Row],[Sub-Sector]],Table2[1Y Return vs Nifty],"&gt;=10")/Table3[[#This Row],[Count]]</f>
        <v>0.8</v>
      </c>
      <c r="H44" s="2">
        <f>COUNTIFS(Table2[Sub-Sector],Table3[[#This Row],[Sub-Sector]],Table2[RSI Exponential â€“ 14D],"&gt;=50")/Table3[[#This Row],[Count]]</f>
        <v>0.6</v>
      </c>
      <c r="I44" s="2">
        <f>COUNTIFS(Table2[Sub-Sector],Table3[[#This Row],[Sub-Sector]],Table2[Relative Volume],"&gt;=1")/Table3[[#This Row],[Count]]</f>
        <v>0.2</v>
      </c>
      <c r="J44" s="2">
        <f>COUNTIFS(Table2[Sub-Sector],Table3[[#This Row],[Sub-Sector]],Table2[% Away From Day Low],"&gt;=0.05")/Table3[[#This Row],[Count]]</f>
        <v>0</v>
      </c>
      <c r="K44" s="2">
        <f>COUNTIFS(Table2[Sub-Sector],Table3[[#This Row],[Sub-Sector]],Table2[% Away From Day High],"&lt;=0.05")/Table3[[#This Row],[Count]]</f>
        <v>1</v>
      </c>
      <c r="L44" s="2">
        <f>COUNTIFS(Table2[Sub-Sector],Table3[[#This Row],[Sub-Sector]],Table2[% Away From Current Week Low],"&gt;=0.05")/Table3[[#This Row],[Count]]</f>
        <v>0.2</v>
      </c>
      <c r="M44" s="2">
        <f>COUNTIFS(Table2[Sub-Sector],Table3[[#This Row],[Sub-Sector]],Table2[% Away From Current Week High],"&lt;=0.05")/Table3[[#This Row],[Count]]</f>
        <v>0.8</v>
      </c>
      <c r="N44" s="2">
        <f>COUNTIFS(Table2[Sub-Sector],Table3[[#This Row],[Sub-Sector]],Table2[% Away From Current Month Low],"&gt;=0.05")/Table3[[#This Row],[Count]]</f>
        <v>0.6</v>
      </c>
      <c r="O44" s="2">
        <f>COUNTIFS(Table2[Sub-Sector],Table3[[#This Row],[Sub-Sector]],Table2[% Away From Current Month High],"&lt;=0.05")/Table3[[#This Row],[Count]]</f>
        <v>0.6</v>
      </c>
      <c r="P44" s="2">
        <f>COUNTIFS(Table2[Sub-Sector],Table3[[#This Row],[Sub-Sector]],Table2[% Away From 52W High],"&lt;=10")/Table3[[#This Row],[Count]]</f>
        <v>0.6</v>
      </c>
      <c r="Q44" s="2">
        <f>COUNTIFS(Table2[Sub-Sector],Table3[[#This Row],[Sub-Sector]],Table2[% Away From 52W Low],"&gt;=10")/Table3[[#This Row],[Count]]</f>
        <v>1</v>
      </c>
      <c r="R44" s="2">
        <f>COUNTIFS(Table2[Sub-Sector],Table3[[#This Row],[Sub-Sector]],Table2[% Price above 20 EMA],"&gt;=0")/Table3[[#This Row],[Count]]</f>
        <v>0.6</v>
      </c>
      <c r="S44" s="2">
        <f>COUNTIFS(Table2[Sub-Sector],Table3[[#This Row],[Sub-Sector]],Table2[% Price above 50 EMA],"&gt;=0")/Table3[[#This Row],[Count]]</f>
        <v>1</v>
      </c>
      <c r="T44" s="2">
        <f>COUNTIFS(Table2[Sub-Sector],Table3[[#This Row],[Sub-Sector]],Table2[% Price above 200 EMA],"&gt;=0")/Table3[[#This Row],[Count]]</f>
        <v>1</v>
      </c>
      <c r="U44" s="2">
        <f>COUNTIFS(Table2[Sub-Sector],Table3[[#This Row],[Sub-Sector]],Table2[Rate of Change - Zone],"Positive")/Table3[[#This Row],[Count]]</f>
        <v>1</v>
      </c>
      <c r="V44" s="2">
        <f>COUNTIFS(Table2[Sub-Sector],Table3[[#This Row],[Sub-Sector]],Table2[Sharpe Ratio],"&gt;=0.10")/Table3[[#This Row],[Count]]</f>
        <v>0.4</v>
      </c>
      <c r="W44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383</v>
      </c>
      <c r="X44" s="3">
        <f>_xlfn.RANK.AVG(Table3[[#This Row],[Score]],Table3[Score],1)</f>
        <v>47</v>
      </c>
      <c r="Y4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217</v>
      </c>
      <c r="Z44" s="3">
        <f>_xlfn.RANK.AVG(Table3[[#This Row],[Score 2 ]],Table3[[Score 2 ]],1)</f>
        <v>43</v>
      </c>
    </row>
    <row r="45" spans="1:26" x14ac:dyDescent="0.3">
      <c r="A45" t="s">
        <v>176</v>
      </c>
      <c r="B45">
        <f>COUNTIFS(Table2[Sub-Sector],Table3[[#This Row],[Sub-Sector]])</f>
        <v>6</v>
      </c>
      <c r="C45" s="2">
        <f>COUNTIFS(Table2[Sub-Sector],Table3[[#This Row],[Sub-Sector]],Table2[Uptrend],"Uptrend")/Table3[[#This Row],[Count]]</f>
        <v>0.66666666666666663</v>
      </c>
      <c r="D45" s="2">
        <f>COUNTIFS(Table2[Sub-Sector],Table3[[#This Row],[Sub-Sector]],Table2[1W Return vs Nifty],"&gt;=5")/Table3[[#This Row],[Count]]</f>
        <v>0</v>
      </c>
      <c r="E45" s="2">
        <f>COUNTIFS(Table2[Sub-Sector],Table3[[#This Row],[Sub-Sector]],Table2[1M Return vs Nifty],"&gt;=5")/Table3[[#This Row],[Count]]</f>
        <v>0.33333333333333331</v>
      </c>
      <c r="F45" s="2">
        <f>COUNTIFS(Table2[Sub-Sector],Table3[[#This Row],[Sub-Sector]],Table2[6M Return vs Nifty],"&gt;=10")/Table3[[#This Row],[Count]]</f>
        <v>0.5</v>
      </c>
      <c r="G45" s="2">
        <f>COUNTIFS(Table2[Sub-Sector],Table3[[#This Row],[Sub-Sector]],Table2[1Y Return vs Nifty],"&gt;=10")/Table3[[#This Row],[Count]]</f>
        <v>0.66666666666666663</v>
      </c>
      <c r="H45" s="2">
        <f>COUNTIFS(Table2[Sub-Sector],Table3[[#This Row],[Sub-Sector]],Table2[RSI Exponential â€“ 14D],"&gt;=50")/Table3[[#This Row],[Count]]</f>
        <v>0.83333333333333337</v>
      </c>
      <c r="I45" s="2">
        <f>COUNTIFS(Table2[Sub-Sector],Table3[[#This Row],[Sub-Sector]],Table2[Relative Volume],"&gt;=1")/Table3[[#This Row],[Count]]</f>
        <v>0.16666666666666666</v>
      </c>
      <c r="J45" s="2">
        <f>COUNTIFS(Table2[Sub-Sector],Table3[[#This Row],[Sub-Sector]],Table2[% Away From Day Low],"&gt;=0.05")/Table3[[#This Row],[Count]]</f>
        <v>0</v>
      </c>
      <c r="K45" s="2">
        <f>COUNTIFS(Table2[Sub-Sector],Table3[[#This Row],[Sub-Sector]],Table2[% Away From Day High],"&lt;=0.05")/Table3[[#This Row],[Count]]</f>
        <v>1</v>
      </c>
      <c r="L45" s="2">
        <f>COUNTIFS(Table2[Sub-Sector],Table3[[#This Row],[Sub-Sector]],Table2[% Away From Current Week Low],"&gt;=0.05")/Table3[[#This Row],[Count]]</f>
        <v>0</v>
      </c>
      <c r="M45" s="2">
        <f>COUNTIFS(Table2[Sub-Sector],Table3[[#This Row],[Sub-Sector]],Table2[% Away From Current Week High],"&lt;=0.05")/Table3[[#This Row],[Count]]</f>
        <v>1</v>
      </c>
      <c r="N45" s="2">
        <f>COUNTIFS(Table2[Sub-Sector],Table3[[#This Row],[Sub-Sector]],Table2[% Away From Current Month Low],"&gt;=0.05")/Table3[[#This Row],[Count]]</f>
        <v>0.66666666666666663</v>
      </c>
      <c r="O45" s="2">
        <f>COUNTIFS(Table2[Sub-Sector],Table3[[#This Row],[Sub-Sector]],Table2[% Away From Current Month High],"&lt;=0.05")/Table3[[#This Row],[Count]]</f>
        <v>0.83333333333333337</v>
      </c>
      <c r="P45" s="2">
        <f>COUNTIFS(Table2[Sub-Sector],Table3[[#This Row],[Sub-Sector]],Table2[% Away From 52W High],"&lt;=10")/Table3[[#This Row],[Count]]</f>
        <v>0.66666666666666663</v>
      </c>
      <c r="Q45" s="2">
        <f>COUNTIFS(Table2[Sub-Sector],Table3[[#This Row],[Sub-Sector]],Table2[% Away From 52W Low],"&gt;=10")/Table3[[#This Row],[Count]]</f>
        <v>1</v>
      </c>
      <c r="R45" s="2">
        <f>COUNTIFS(Table2[Sub-Sector],Table3[[#This Row],[Sub-Sector]],Table2[% Price above 20 EMA],"&gt;=0")/Table3[[#This Row],[Count]]</f>
        <v>1</v>
      </c>
      <c r="S45" s="2">
        <f>COUNTIFS(Table2[Sub-Sector],Table3[[#This Row],[Sub-Sector]],Table2[% Price above 50 EMA],"&gt;=0")/Table3[[#This Row],[Count]]</f>
        <v>0.83333333333333337</v>
      </c>
      <c r="T45" s="2">
        <f>COUNTIFS(Table2[Sub-Sector],Table3[[#This Row],[Sub-Sector]],Table2[% Price above 200 EMA],"&gt;=0")/Table3[[#This Row],[Count]]</f>
        <v>0.83333333333333337</v>
      </c>
      <c r="U45" s="2">
        <f>COUNTIFS(Table2[Sub-Sector],Table3[[#This Row],[Sub-Sector]],Table2[Rate of Change - Zone],"Positive")/Table3[[#This Row],[Count]]</f>
        <v>1</v>
      </c>
      <c r="V45" s="2">
        <f>COUNTIFS(Table2[Sub-Sector],Table3[[#This Row],[Sub-Sector]],Table2[Sharpe Ratio],"&gt;=0.10")/Table3[[#This Row],[Count]]</f>
        <v>0</v>
      </c>
      <c r="W45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430</v>
      </c>
      <c r="X45" s="3">
        <f>_xlfn.RANK.AVG(Table3[[#This Row],[Score]],Table3[Score],1)</f>
        <v>64</v>
      </c>
      <c r="Y4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223</v>
      </c>
      <c r="Z45" s="3">
        <f>_xlfn.RANK.AVG(Table3[[#This Row],[Score 2 ]],Table3[[Score 2 ]],1)</f>
        <v>44</v>
      </c>
    </row>
    <row r="46" spans="1:26" x14ac:dyDescent="0.3">
      <c r="A46" t="s">
        <v>647</v>
      </c>
      <c r="B46">
        <f>COUNTIFS(Table2[Sub-Sector],Table3[[#This Row],[Sub-Sector]])</f>
        <v>13</v>
      </c>
      <c r="C46" s="2">
        <f>COUNTIFS(Table2[Sub-Sector],Table3[[#This Row],[Sub-Sector]],Table2[Uptrend],"Uptrend")/Table3[[#This Row],[Count]]</f>
        <v>0.84615384615384615</v>
      </c>
      <c r="D46" s="2">
        <f>COUNTIFS(Table2[Sub-Sector],Table3[[#This Row],[Sub-Sector]],Table2[1W Return vs Nifty],"&gt;=5")/Table3[[#This Row],[Count]]</f>
        <v>0.15384615384615385</v>
      </c>
      <c r="E46" s="2">
        <f>COUNTIFS(Table2[Sub-Sector],Table3[[#This Row],[Sub-Sector]],Table2[1M Return vs Nifty],"&gt;=5")/Table3[[#This Row],[Count]]</f>
        <v>0.23076923076923078</v>
      </c>
      <c r="F46" s="2">
        <f>COUNTIFS(Table2[Sub-Sector],Table3[[#This Row],[Sub-Sector]],Table2[6M Return vs Nifty],"&gt;=10")/Table3[[#This Row],[Count]]</f>
        <v>0.30769230769230771</v>
      </c>
      <c r="G46" s="2">
        <f>COUNTIFS(Table2[Sub-Sector],Table3[[#This Row],[Sub-Sector]],Table2[1Y Return vs Nifty],"&gt;=10")/Table3[[#This Row],[Count]]</f>
        <v>0.69230769230769229</v>
      </c>
      <c r="H46" s="2">
        <f>COUNTIFS(Table2[Sub-Sector],Table3[[#This Row],[Sub-Sector]],Table2[RSI Exponential â€“ 14D],"&gt;=50")/Table3[[#This Row],[Count]]</f>
        <v>0.38461538461538464</v>
      </c>
      <c r="I46" s="2">
        <f>COUNTIFS(Table2[Sub-Sector],Table3[[#This Row],[Sub-Sector]],Table2[Relative Volume],"&gt;=1")/Table3[[#This Row],[Count]]</f>
        <v>0.76923076923076927</v>
      </c>
      <c r="J46" s="2">
        <f>COUNTIFS(Table2[Sub-Sector],Table3[[#This Row],[Sub-Sector]],Table2[% Away From Day Low],"&gt;=0.05")/Table3[[#This Row],[Count]]</f>
        <v>0</v>
      </c>
      <c r="K46" s="2">
        <f>COUNTIFS(Table2[Sub-Sector],Table3[[#This Row],[Sub-Sector]],Table2[% Away From Day High],"&lt;=0.05")/Table3[[#This Row],[Count]]</f>
        <v>0.92307692307692313</v>
      </c>
      <c r="L46" s="2">
        <f>COUNTIFS(Table2[Sub-Sector],Table3[[#This Row],[Sub-Sector]],Table2[% Away From Current Week Low],"&gt;=0.05")/Table3[[#This Row],[Count]]</f>
        <v>0.23076923076923078</v>
      </c>
      <c r="M46" s="2">
        <f>COUNTIFS(Table2[Sub-Sector],Table3[[#This Row],[Sub-Sector]],Table2[% Away From Current Week High],"&lt;=0.05")/Table3[[#This Row],[Count]]</f>
        <v>0.92307692307692313</v>
      </c>
      <c r="N46" s="2">
        <f>COUNTIFS(Table2[Sub-Sector],Table3[[#This Row],[Sub-Sector]],Table2[% Away From Current Month Low],"&gt;=0.05")/Table3[[#This Row],[Count]]</f>
        <v>0.46153846153846156</v>
      </c>
      <c r="O46" s="2">
        <f>COUNTIFS(Table2[Sub-Sector],Table3[[#This Row],[Sub-Sector]],Table2[% Away From Current Month High],"&lt;=0.05")/Table3[[#This Row],[Count]]</f>
        <v>0.30769230769230771</v>
      </c>
      <c r="P46" s="2">
        <f>COUNTIFS(Table2[Sub-Sector],Table3[[#This Row],[Sub-Sector]],Table2[% Away From 52W High],"&lt;=10")/Table3[[#This Row],[Count]]</f>
        <v>0.38461538461538464</v>
      </c>
      <c r="Q46" s="2">
        <f>COUNTIFS(Table2[Sub-Sector],Table3[[#This Row],[Sub-Sector]],Table2[% Away From 52W Low],"&gt;=10")/Table3[[#This Row],[Count]]</f>
        <v>1</v>
      </c>
      <c r="R46" s="2">
        <f>COUNTIFS(Table2[Sub-Sector],Table3[[#This Row],[Sub-Sector]],Table2[% Price above 20 EMA],"&gt;=0")/Table3[[#This Row],[Count]]</f>
        <v>0.61538461538461542</v>
      </c>
      <c r="S46" s="2">
        <f>COUNTIFS(Table2[Sub-Sector],Table3[[#This Row],[Sub-Sector]],Table2[% Price above 50 EMA],"&gt;=0")/Table3[[#This Row],[Count]]</f>
        <v>0.84615384615384615</v>
      </c>
      <c r="T46" s="2">
        <f>COUNTIFS(Table2[Sub-Sector],Table3[[#This Row],[Sub-Sector]],Table2[% Price above 200 EMA],"&gt;=0")/Table3[[#This Row],[Count]]</f>
        <v>0.84615384615384615</v>
      </c>
      <c r="U46" s="2">
        <f>COUNTIFS(Table2[Sub-Sector],Table3[[#This Row],[Sub-Sector]],Table2[Rate of Change - Zone],"Positive")/Table3[[#This Row],[Count]]</f>
        <v>0.61538461538461542</v>
      </c>
      <c r="V46" s="2">
        <f>COUNTIFS(Table2[Sub-Sector],Table3[[#This Row],[Sub-Sector]],Table2[Sharpe Ratio],"&gt;=0.10")/Table3[[#This Row],[Count]]</f>
        <v>0.15384615384615385</v>
      </c>
      <c r="W46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366</v>
      </c>
      <c r="X46" s="3">
        <f>_xlfn.RANK.AVG(Table3[[#This Row],[Score]],Table3[Score],1)</f>
        <v>37</v>
      </c>
      <c r="Y4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224</v>
      </c>
      <c r="Z46" s="3">
        <f>_xlfn.RANK.AVG(Table3[[#This Row],[Score 2 ]],Table3[[Score 2 ]],1)</f>
        <v>45</v>
      </c>
    </row>
    <row r="47" spans="1:26" x14ac:dyDescent="0.3">
      <c r="A47" t="s">
        <v>75</v>
      </c>
      <c r="B47">
        <f>COUNTIFS(Table2[Sub-Sector],Table3[[#This Row],[Sub-Sector]])</f>
        <v>3</v>
      </c>
      <c r="C47" s="2">
        <f>COUNTIFS(Table2[Sub-Sector],Table3[[#This Row],[Sub-Sector]],Table2[Uptrend],"Uptrend")/Table3[[#This Row],[Count]]</f>
        <v>0.66666666666666663</v>
      </c>
      <c r="D47" s="2">
        <f>COUNTIFS(Table2[Sub-Sector],Table3[[#This Row],[Sub-Sector]],Table2[1W Return vs Nifty],"&gt;=5")/Table3[[#This Row],[Count]]</f>
        <v>0.33333333333333331</v>
      </c>
      <c r="E47" s="2">
        <f>COUNTIFS(Table2[Sub-Sector],Table3[[#This Row],[Sub-Sector]],Table2[1M Return vs Nifty],"&gt;=5")/Table3[[#This Row],[Count]]</f>
        <v>0.33333333333333331</v>
      </c>
      <c r="F47" s="2">
        <f>COUNTIFS(Table2[Sub-Sector],Table3[[#This Row],[Sub-Sector]],Table2[6M Return vs Nifty],"&gt;=10")/Table3[[#This Row],[Count]]</f>
        <v>0.33333333333333331</v>
      </c>
      <c r="G47" s="2">
        <f>COUNTIFS(Table2[Sub-Sector],Table3[[#This Row],[Sub-Sector]],Table2[1Y Return vs Nifty],"&gt;=10")/Table3[[#This Row],[Count]]</f>
        <v>0.66666666666666663</v>
      </c>
      <c r="H47" s="2">
        <f>COUNTIFS(Table2[Sub-Sector],Table3[[#This Row],[Sub-Sector]],Table2[RSI Exponential â€“ 14D],"&gt;=50")/Table3[[#This Row],[Count]]</f>
        <v>0.66666666666666663</v>
      </c>
      <c r="I47" s="2">
        <f>COUNTIFS(Table2[Sub-Sector],Table3[[#This Row],[Sub-Sector]],Table2[Relative Volume],"&gt;=1")/Table3[[#This Row],[Count]]</f>
        <v>0.66666666666666663</v>
      </c>
      <c r="J47" s="2">
        <f>COUNTIFS(Table2[Sub-Sector],Table3[[#This Row],[Sub-Sector]],Table2[% Away From Day Low],"&gt;=0.05")/Table3[[#This Row],[Count]]</f>
        <v>0</v>
      </c>
      <c r="K47" s="2">
        <f>COUNTIFS(Table2[Sub-Sector],Table3[[#This Row],[Sub-Sector]],Table2[% Away From Day High],"&lt;=0.05")/Table3[[#This Row],[Count]]</f>
        <v>0.66666666666666663</v>
      </c>
      <c r="L47" s="2">
        <f>COUNTIFS(Table2[Sub-Sector],Table3[[#This Row],[Sub-Sector]],Table2[% Away From Current Week Low],"&gt;=0.05")/Table3[[#This Row],[Count]]</f>
        <v>0.33333333333333331</v>
      </c>
      <c r="M47" s="2">
        <f>COUNTIFS(Table2[Sub-Sector],Table3[[#This Row],[Sub-Sector]],Table2[% Away From Current Week High],"&lt;=0.05")/Table3[[#This Row],[Count]]</f>
        <v>0.66666666666666663</v>
      </c>
      <c r="N47" s="2">
        <f>COUNTIFS(Table2[Sub-Sector],Table3[[#This Row],[Sub-Sector]],Table2[% Away From Current Month Low],"&gt;=0.05")/Table3[[#This Row],[Count]]</f>
        <v>0.66666666666666663</v>
      </c>
      <c r="O47" s="2">
        <f>COUNTIFS(Table2[Sub-Sector],Table3[[#This Row],[Sub-Sector]],Table2[% Away From Current Month High],"&lt;=0.05")/Table3[[#This Row],[Count]]</f>
        <v>0.33333333333333331</v>
      </c>
      <c r="P47" s="2">
        <f>COUNTIFS(Table2[Sub-Sector],Table3[[#This Row],[Sub-Sector]],Table2[% Away From 52W High],"&lt;=10")/Table3[[#This Row],[Count]]</f>
        <v>0</v>
      </c>
      <c r="Q47" s="2">
        <f>COUNTIFS(Table2[Sub-Sector],Table3[[#This Row],[Sub-Sector]],Table2[% Away From 52W Low],"&gt;=10")/Table3[[#This Row],[Count]]</f>
        <v>1</v>
      </c>
      <c r="R47" s="2">
        <f>COUNTIFS(Table2[Sub-Sector],Table3[[#This Row],[Sub-Sector]],Table2[% Price above 20 EMA],"&gt;=0")/Table3[[#This Row],[Count]]</f>
        <v>0.66666666666666663</v>
      </c>
      <c r="S47" s="2">
        <f>COUNTIFS(Table2[Sub-Sector],Table3[[#This Row],[Sub-Sector]],Table2[% Price above 50 EMA],"&gt;=0")/Table3[[#This Row],[Count]]</f>
        <v>0.66666666666666663</v>
      </c>
      <c r="T47" s="2">
        <f>COUNTIFS(Table2[Sub-Sector],Table3[[#This Row],[Sub-Sector]],Table2[% Price above 200 EMA],"&gt;=0")/Table3[[#This Row],[Count]]</f>
        <v>1</v>
      </c>
      <c r="U47" s="2">
        <f>COUNTIFS(Table2[Sub-Sector],Table3[[#This Row],[Sub-Sector]],Table2[Rate of Change - Zone],"Positive")/Table3[[#This Row],[Count]]</f>
        <v>0.66666666666666663</v>
      </c>
      <c r="V47" s="2">
        <f>COUNTIFS(Table2[Sub-Sector],Table3[[#This Row],[Sub-Sector]],Table2[Sharpe Ratio],"&gt;=0.10")/Table3[[#This Row],[Count]]</f>
        <v>0.33333333333333331</v>
      </c>
      <c r="W47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363.5</v>
      </c>
      <c r="X47" s="3">
        <f>_xlfn.RANK.AVG(Table3[[#This Row],[Score]],Table3[Score],1)</f>
        <v>30</v>
      </c>
      <c r="Y4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225</v>
      </c>
      <c r="Z47" s="3">
        <f>_xlfn.RANK.AVG(Table3[[#This Row],[Score 2 ]],Table3[[Score 2 ]],1)</f>
        <v>46</v>
      </c>
    </row>
    <row r="48" spans="1:26" x14ac:dyDescent="0.3">
      <c r="A48" t="s">
        <v>1161</v>
      </c>
      <c r="B48">
        <f>COUNTIFS(Table2[Sub-Sector],Table3[[#This Row],[Sub-Sector]])</f>
        <v>3</v>
      </c>
      <c r="C48" s="2">
        <f>COUNTIFS(Table2[Sub-Sector],Table3[[#This Row],[Sub-Sector]],Table2[Uptrend],"Uptrend")/Table3[[#This Row],[Count]]</f>
        <v>0.66666666666666663</v>
      </c>
      <c r="D48" s="2">
        <f>COUNTIFS(Table2[Sub-Sector],Table3[[#This Row],[Sub-Sector]],Table2[1W Return vs Nifty],"&gt;=5")/Table3[[#This Row],[Count]]</f>
        <v>0.33333333333333331</v>
      </c>
      <c r="E48" s="2">
        <f>COUNTIFS(Table2[Sub-Sector],Table3[[#This Row],[Sub-Sector]],Table2[1M Return vs Nifty],"&gt;=5")/Table3[[#This Row],[Count]]</f>
        <v>0.33333333333333331</v>
      </c>
      <c r="F48" s="2">
        <f>COUNTIFS(Table2[Sub-Sector],Table3[[#This Row],[Sub-Sector]],Table2[6M Return vs Nifty],"&gt;=10")/Table3[[#This Row],[Count]]</f>
        <v>0.66666666666666663</v>
      </c>
      <c r="G48" s="2">
        <f>COUNTIFS(Table2[Sub-Sector],Table3[[#This Row],[Sub-Sector]],Table2[1Y Return vs Nifty],"&gt;=10")/Table3[[#This Row],[Count]]</f>
        <v>0.33333333333333331</v>
      </c>
      <c r="H48" s="2">
        <f>COUNTIFS(Table2[Sub-Sector],Table3[[#This Row],[Sub-Sector]],Table2[RSI Exponential â€“ 14D],"&gt;=50")/Table3[[#This Row],[Count]]</f>
        <v>0.66666666666666663</v>
      </c>
      <c r="I48" s="2">
        <f>COUNTIFS(Table2[Sub-Sector],Table3[[#This Row],[Sub-Sector]],Table2[Relative Volume],"&gt;=1")/Table3[[#This Row],[Count]]</f>
        <v>0.66666666666666663</v>
      </c>
      <c r="J48" s="2">
        <f>COUNTIFS(Table2[Sub-Sector],Table3[[#This Row],[Sub-Sector]],Table2[% Away From Day Low],"&gt;=0.05")/Table3[[#This Row],[Count]]</f>
        <v>0</v>
      </c>
      <c r="K48" s="2">
        <f>COUNTIFS(Table2[Sub-Sector],Table3[[#This Row],[Sub-Sector]],Table2[% Away From Day High],"&lt;=0.05")/Table3[[#This Row],[Count]]</f>
        <v>1</v>
      </c>
      <c r="L48" s="2">
        <f>COUNTIFS(Table2[Sub-Sector],Table3[[#This Row],[Sub-Sector]],Table2[% Away From Current Week Low],"&gt;=0.05")/Table3[[#This Row],[Count]]</f>
        <v>0.33333333333333331</v>
      </c>
      <c r="M48" s="2">
        <f>COUNTIFS(Table2[Sub-Sector],Table3[[#This Row],[Sub-Sector]],Table2[% Away From Current Week High],"&lt;=0.05")/Table3[[#This Row],[Count]]</f>
        <v>1</v>
      </c>
      <c r="N48" s="2">
        <f>COUNTIFS(Table2[Sub-Sector],Table3[[#This Row],[Sub-Sector]],Table2[% Away From Current Month Low],"&gt;=0.05")/Table3[[#This Row],[Count]]</f>
        <v>0.33333333333333331</v>
      </c>
      <c r="O48" s="2">
        <f>COUNTIFS(Table2[Sub-Sector],Table3[[#This Row],[Sub-Sector]],Table2[% Away From Current Month High],"&lt;=0.05")/Table3[[#This Row],[Count]]</f>
        <v>0.33333333333333331</v>
      </c>
      <c r="P48" s="2">
        <f>COUNTIFS(Table2[Sub-Sector],Table3[[#This Row],[Sub-Sector]],Table2[% Away From 52W High],"&lt;=10")/Table3[[#This Row],[Count]]</f>
        <v>0.66666666666666663</v>
      </c>
      <c r="Q48" s="2">
        <f>COUNTIFS(Table2[Sub-Sector],Table3[[#This Row],[Sub-Sector]],Table2[% Away From 52W Low],"&gt;=10")/Table3[[#This Row],[Count]]</f>
        <v>1</v>
      </c>
      <c r="R48" s="2">
        <f>COUNTIFS(Table2[Sub-Sector],Table3[[#This Row],[Sub-Sector]],Table2[% Price above 20 EMA],"&gt;=0")/Table3[[#This Row],[Count]]</f>
        <v>1</v>
      </c>
      <c r="S48" s="2">
        <f>COUNTIFS(Table2[Sub-Sector],Table3[[#This Row],[Sub-Sector]],Table2[% Price above 50 EMA],"&gt;=0")/Table3[[#This Row],[Count]]</f>
        <v>0.66666666666666663</v>
      </c>
      <c r="T48" s="2">
        <f>COUNTIFS(Table2[Sub-Sector],Table3[[#This Row],[Sub-Sector]],Table2[% Price above 200 EMA],"&gt;=0")/Table3[[#This Row],[Count]]</f>
        <v>0.66666666666666663</v>
      </c>
      <c r="U48" s="2">
        <f>COUNTIFS(Table2[Sub-Sector],Table3[[#This Row],[Sub-Sector]],Table2[Rate of Change - Zone],"Positive")/Table3[[#This Row],[Count]]</f>
        <v>0.66666666666666663</v>
      </c>
      <c r="V48" s="2">
        <f>COUNTIFS(Table2[Sub-Sector],Table3[[#This Row],[Sub-Sector]],Table2[Sharpe Ratio],"&gt;=0.10")/Table3[[#This Row],[Count]]</f>
        <v>0.33333333333333331</v>
      </c>
      <c r="W48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366.5</v>
      </c>
      <c r="X48" s="3">
        <f>_xlfn.RANK.AVG(Table3[[#This Row],[Score]],Table3[Score],1)</f>
        <v>38</v>
      </c>
      <c r="Y4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228</v>
      </c>
      <c r="Z48" s="3">
        <f>_xlfn.RANK.AVG(Table3[[#This Row],[Score 2 ]],Table3[[Score 2 ]],1)</f>
        <v>47</v>
      </c>
    </row>
    <row r="49" spans="1:26" x14ac:dyDescent="0.3">
      <c r="A49" t="s">
        <v>117</v>
      </c>
      <c r="B49">
        <f>COUNTIFS(Table2[Sub-Sector],Table3[[#This Row],[Sub-Sector]])</f>
        <v>3</v>
      </c>
      <c r="C49" s="2">
        <f>COUNTIFS(Table2[Sub-Sector],Table3[[#This Row],[Sub-Sector]],Table2[Uptrend],"Uptrend")/Table3[[#This Row],[Count]]</f>
        <v>1</v>
      </c>
      <c r="D49" s="2">
        <f>COUNTIFS(Table2[Sub-Sector],Table3[[#This Row],[Sub-Sector]],Table2[1W Return vs Nifty],"&gt;=5")/Table3[[#This Row],[Count]]</f>
        <v>0</v>
      </c>
      <c r="E49" s="2">
        <f>COUNTIFS(Table2[Sub-Sector],Table3[[#This Row],[Sub-Sector]],Table2[1M Return vs Nifty],"&gt;=5")/Table3[[#This Row],[Count]]</f>
        <v>0</v>
      </c>
      <c r="F49" s="2">
        <f>COUNTIFS(Table2[Sub-Sector],Table3[[#This Row],[Sub-Sector]],Table2[6M Return vs Nifty],"&gt;=10")/Table3[[#This Row],[Count]]</f>
        <v>0.66666666666666663</v>
      </c>
      <c r="G49" s="2">
        <f>COUNTIFS(Table2[Sub-Sector],Table3[[#This Row],[Sub-Sector]],Table2[1Y Return vs Nifty],"&gt;=10")/Table3[[#This Row],[Count]]</f>
        <v>1</v>
      </c>
      <c r="H49" s="2">
        <f>COUNTIFS(Table2[Sub-Sector],Table3[[#This Row],[Sub-Sector]],Table2[RSI Exponential â€“ 14D],"&gt;=50")/Table3[[#This Row],[Count]]</f>
        <v>1</v>
      </c>
      <c r="I49" s="2">
        <f>COUNTIFS(Table2[Sub-Sector],Table3[[#This Row],[Sub-Sector]],Table2[Relative Volume],"&gt;=1")/Table3[[#This Row],[Count]]</f>
        <v>0</v>
      </c>
      <c r="J49" s="2">
        <f>COUNTIFS(Table2[Sub-Sector],Table3[[#This Row],[Sub-Sector]],Table2[% Away From Day Low],"&gt;=0.05")/Table3[[#This Row],[Count]]</f>
        <v>0</v>
      </c>
      <c r="K49" s="2">
        <f>COUNTIFS(Table2[Sub-Sector],Table3[[#This Row],[Sub-Sector]],Table2[% Away From Day High],"&lt;=0.05")/Table3[[#This Row],[Count]]</f>
        <v>1</v>
      </c>
      <c r="L49" s="2">
        <f>COUNTIFS(Table2[Sub-Sector],Table3[[#This Row],[Sub-Sector]],Table2[% Away From Current Week Low],"&gt;=0.05")/Table3[[#This Row],[Count]]</f>
        <v>0</v>
      </c>
      <c r="M49" s="2">
        <f>COUNTIFS(Table2[Sub-Sector],Table3[[#This Row],[Sub-Sector]],Table2[% Away From Current Week High],"&lt;=0.05")/Table3[[#This Row],[Count]]</f>
        <v>1</v>
      </c>
      <c r="N49" s="2">
        <f>COUNTIFS(Table2[Sub-Sector],Table3[[#This Row],[Sub-Sector]],Table2[% Away From Current Month Low],"&gt;=0.05")/Table3[[#This Row],[Count]]</f>
        <v>0.33333333333333331</v>
      </c>
      <c r="O49" s="2">
        <f>COUNTIFS(Table2[Sub-Sector],Table3[[#This Row],[Sub-Sector]],Table2[% Away From Current Month High],"&lt;=0.05")/Table3[[#This Row],[Count]]</f>
        <v>1</v>
      </c>
      <c r="P49" s="2">
        <f>COUNTIFS(Table2[Sub-Sector],Table3[[#This Row],[Sub-Sector]],Table2[% Away From 52W High],"&lt;=10")/Table3[[#This Row],[Count]]</f>
        <v>1</v>
      </c>
      <c r="Q49" s="2">
        <f>COUNTIFS(Table2[Sub-Sector],Table3[[#This Row],[Sub-Sector]],Table2[% Away From 52W Low],"&gt;=10")/Table3[[#This Row],[Count]]</f>
        <v>1</v>
      </c>
      <c r="R49" s="2">
        <f>COUNTIFS(Table2[Sub-Sector],Table3[[#This Row],[Sub-Sector]],Table2[% Price above 20 EMA],"&gt;=0")/Table3[[#This Row],[Count]]</f>
        <v>1</v>
      </c>
      <c r="S49" s="2">
        <f>COUNTIFS(Table2[Sub-Sector],Table3[[#This Row],[Sub-Sector]],Table2[% Price above 50 EMA],"&gt;=0")/Table3[[#This Row],[Count]]</f>
        <v>1</v>
      </c>
      <c r="T49" s="2">
        <f>COUNTIFS(Table2[Sub-Sector],Table3[[#This Row],[Sub-Sector]],Table2[% Price above 200 EMA],"&gt;=0")/Table3[[#This Row],[Count]]</f>
        <v>1</v>
      </c>
      <c r="U49" s="2">
        <f>COUNTIFS(Table2[Sub-Sector],Table3[[#This Row],[Sub-Sector]],Table2[Rate of Change - Zone],"Positive")/Table3[[#This Row],[Count]]</f>
        <v>0.66666666666666663</v>
      </c>
      <c r="V49" s="2">
        <f>COUNTIFS(Table2[Sub-Sector],Table3[[#This Row],[Sub-Sector]],Table2[Sharpe Ratio],"&gt;=0.10")/Table3[[#This Row],[Count]]</f>
        <v>0.66666666666666663</v>
      </c>
      <c r="W49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435</v>
      </c>
      <c r="X49" s="3">
        <f>_xlfn.RANK.AVG(Table3[[#This Row],[Score]],Table3[Score],1)</f>
        <v>65</v>
      </c>
      <c r="Y4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229.5</v>
      </c>
      <c r="Z49" s="3">
        <f>_xlfn.RANK.AVG(Table3[[#This Row],[Score 2 ]],Table3[[Score 2 ]],1)</f>
        <v>48</v>
      </c>
    </row>
    <row r="50" spans="1:26" x14ac:dyDescent="0.3">
      <c r="A50" t="s">
        <v>335</v>
      </c>
      <c r="B50">
        <f>COUNTIFS(Table2[Sub-Sector],Table3[[#This Row],[Sub-Sector]])</f>
        <v>2</v>
      </c>
      <c r="C50" s="2">
        <f>COUNTIFS(Table2[Sub-Sector],Table3[[#This Row],[Sub-Sector]],Table2[Uptrend],"Uptrend")/Table3[[#This Row],[Count]]</f>
        <v>1</v>
      </c>
      <c r="D50" s="2">
        <f>COUNTIFS(Table2[Sub-Sector],Table3[[#This Row],[Sub-Sector]],Table2[1W Return vs Nifty],"&gt;=5")/Table3[[#This Row],[Count]]</f>
        <v>0</v>
      </c>
      <c r="E50" s="2">
        <f>COUNTIFS(Table2[Sub-Sector],Table3[[#This Row],[Sub-Sector]],Table2[1M Return vs Nifty],"&gt;=5")/Table3[[#This Row],[Count]]</f>
        <v>0.5</v>
      </c>
      <c r="F50" s="2">
        <f>COUNTIFS(Table2[Sub-Sector],Table3[[#This Row],[Sub-Sector]],Table2[6M Return vs Nifty],"&gt;=10")/Table3[[#This Row],[Count]]</f>
        <v>1</v>
      </c>
      <c r="G50" s="2">
        <f>COUNTIFS(Table2[Sub-Sector],Table3[[#This Row],[Sub-Sector]],Table2[1Y Return vs Nifty],"&gt;=10")/Table3[[#This Row],[Count]]</f>
        <v>1</v>
      </c>
      <c r="H50" s="2">
        <f>COUNTIFS(Table2[Sub-Sector],Table3[[#This Row],[Sub-Sector]],Table2[RSI Exponential â€“ 14D],"&gt;=50")/Table3[[#This Row],[Count]]</f>
        <v>0.5</v>
      </c>
      <c r="I50" s="2">
        <f>COUNTIFS(Table2[Sub-Sector],Table3[[#This Row],[Sub-Sector]],Table2[Relative Volume],"&gt;=1")/Table3[[#This Row],[Count]]</f>
        <v>0</v>
      </c>
      <c r="J50" s="2">
        <f>COUNTIFS(Table2[Sub-Sector],Table3[[#This Row],[Sub-Sector]],Table2[% Away From Day Low],"&gt;=0.05")/Table3[[#This Row],[Count]]</f>
        <v>0</v>
      </c>
      <c r="K50" s="2">
        <f>COUNTIFS(Table2[Sub-Sector],Table3[[#This Row],[Sub-Sector]],Table2[% Away From Day High],"&lt;=0.05")/Table3[[#This Row],[Count]]</f>
        <v>1</v>
      </c>
      <c r="L50" s="2">
        <f>COUNTIFS(Table2[Sub-Sector],Table3[[#This Row],[Sub-Sector]],Table2[% Away From Current Week Low],"&gt;=0.05")/Table3[[#This Row],[Count]]</f>
        <v>0</v>
      </c>
      <c r="M50" s="2">
        <f>COUNTIFS(Table2[Sub-Sector],Table3[[#This Row],[Sub-Sector]],Table2[% Away From Current Week High],"&lt;=0.05")/Table3[[#This Row],[Count]]</f>
        <v>1</v>
      </c>
      <c r="N50" s="2">
        <f>COUNTIFS(Table2[Sub-Sector],Table3[[#This Row],[Sub-Sector]],Table2[% Away From Current Month Low],"&gt;=0.05")/Table3[[#This Row],[Count]]</f>
        <v>1</v>
      </c>
      <c r="O50" s="2">
        <f>COUNTIFS(Table2[Sub-Sector],Table3[[#This Row],[Sub-Sector]],Table2[% Away From Current Month High],"&lt;=0.05")/Table3[[#This Row],[Count]]</f>
        <v>0.5</v>
      </c>
      <c r="P50" s="2">
        <f>COUNTIFS(Table2[Sub-Sector],Table3[[#This Row],[Sub-Sector]],Table2[% Away From 52W High],"&lt;=10")/Table3[[#This Row],[Count]]</f>
        <v>0.5</v>
      </c>
      <c r="Q50" s="2">
        <f>COUNTIFS(Table2[Sub-Sector],Table3[[#This Row],[Sub-Sector]],Table2[% Away From 52W Low],"&gt;=10")/Table3[[#This Row],[Count]]</f>
        <v>1</v>
      </c>
      <c r="R50" s="2">
        <f>COUNTIFS(Table2[Sub-Sector],Table3[[#This Row],[Sub-Sector]],Table2[% Price above 20 EMA],"&gt;=0")/Table3[[#This Row],[Count]]</f>
        <v>0.5</v>
      </c>
      <c r="S50" s="2">
        <f>COUNTIFS(Table2[Sub-Sector],Table3[[#This Row],[Sub-Sector]],Table2[% Price above 50 EMA],"&gt;=0")/Table3[[#This Row],[Count]]</f>
        <v>0.5</v>
      </c>
      <c r="T50" s="2">
        <f>COUNTIFS(Table2[Sub-Sector],Table3[[#This Row],[Sub-Sector]],Table2[% Price above 200 EMA],"&gt;=0")/Table3[[#This Row],[Count]]</f>
        <v>1</v>
      </c>
      <c r="U50" s="2">
        <f>COUNTIFS(Table2[Sub-Sector],Table3[[#This Row],[Sub-Sector]],Table2[Rate of Change - Zone],"Positive")/Table3[[#This Row],[Count]]</f>
        <v>0.5</v>
      </c>
      <c r="V50" s="2">
        <f>COUNTIFS(Table2[Sub-Sector],Table3[[#This Row],[Sub-Sector]],Table2[Sharpe Ratio],"&gt;=0.10")/Table3[[#This Row],[Count]]</f>
        <v>0.5</v>
      </c>
      <c r="W50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360</v>
      </c>
      <c r="X50" s="3">
        <f>_xlfn.RANK.AVG(Table3[[#This Row],[Score]],Table3[Score],1)</f>
        <v>28</v>
      </c>
      <c r="Y5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232</v>
      </c>
      <c r="Z50" s="3">
        <f>_xlfn.RANK.AVG(Table3[[#This Row],[Score 2 ]],Table3[[Score 2 ]],1)</f>
        <v>49.5</v>
      </c>
    </row>
    <row r="51" spans="1:26" x14ac:dyDescent="0.3">
      <c r="A51" t="s">
        <v>338</v>
      </c>
      <c r="B51">
        <f>COUNTIFS(Table2[Sub-Sector],Table3[[#This Row],[Sub-Sector]])</f>
        <v>2</v>
      </c>
      <c r="C51" s="2">
        <f>COUNTIFS(Table2[Sub-Sector],Table3[[#This Row],[Sub-Sector]],Table2[Uptrend],"Uptrend")/Table3[[#This Row],[Count]]</f>
        <v>1</v>
      </c>
      <c r="D51" s="2">
        <f>COUNTIFS(Table2[Sub-Sector],Table3[[#This Row],[Sub-Sector]],Table2[1W Return vs Nifty],"&gt;=5")/Table3[[#This Row],[Count]]</f>
        <v>0</v>
      </c>
      <c r="E51" s="2">
        <f>COUNTIFS(Table2[Sub-Sector],Table3[[#This Row],[Sub-Sector]],Table2[1M Return vs Nifty],"&gt;=5")/Table3[[#This Row],[Count]]</f>
        <v>0</v>
      </c>
      <c r="F51" s="2">
        <f>COUNTIFS(Table2[Sub-Sector],Table3[[#This Row],[Sub-Sector]],Table2[6M Return vs Nifty],"&gt;=10")/Table3[[#This Row],[Count]]</f>
        <v>1</v>
      </c>
      <c r="G51" s="2">
        <f>COUNTIFS(Table2[Sub-Sector],Table3[[#This Row],[Sub-Sector]],Table2[1Y Return vs Nifty],"&gt;=10")/Table3[[#This Row],[Count]]</f>
        <v>1</v>
      </c>
      <c r="H51" s="2">
        <f>COUNTIFS(Table2[Sub-Sector],Table3[[#This Row],[Sub-Sector]],Table2[RSI Exponential â€“ 14D],"&gt;=50")/Table3[[#This Row],[Count]]</f>
        <v>0.5</v>
      </c>
      <c r="I51" s="2">
        <f>COUNTIFS(Table2[Sub-Sector],Table3[[#This Row],[Sub-Sector]],Table2[Relative Volume],"&gt;=1")/Table3[[#This Row],[Count]]</f>
        <v>0</v>
      </c>
      <c r="J51" s="2">
        <f>COUNTIFS(Table2[Sub-Sector],Table3[[#This Row],[Sub-Sector]],Table2[% Away From Day Low],"&gt;=0.05")/Table3[[#This Row],[Count]]</f>
        <v>0</v>
      </c>
      <c r="K51" s="2">
        <f>COUNTIFS(Table2[Sub-Sector],Table3[[#This Row],[Sub-Sector]],Table2[% Away From Day High],"&lt;=0.05")/Table3[[#This Row],[Count]]</f>
        <v>1</v>
      </c>
      <c r="L51" s="2">
        <f>COUNTIFS(Table2[Sub-Sector],Table3[[#This Row],[Sub-Sector]],Table2[% Away From Current Week Low],"&gt;=0.05")/Table3[[#This Row],[Count]]</f>
        <v>0</v>
      </c>
      <c r="M51" s="2">
        <f>COUNTIFS(Table2[Sub-Sector],Table3[[#This Row],[Sub-Sector]],Table2[% Away From Current Week High],"&lt;=0.05")/Table3[[#This Row],[Count]]</f>
        <v>1</v>
      </c>
      <c r="N51" s="2">
        <f>COUNTIFS(Table2[Sub-Sector],Table3[[#This Row],[Sub-Sector]],Table2[% Away From Current Month Low],"&gt;=0.05")/Table3[[#This Row],[Count]]</f>
        <v>0.5</v>
      </c>
      <c r="O51" s="2">
        <f>COUNTIFS(Table2[Sub-Sector],Table3[[#This Row],[Sub-Sector]],Table2[% Away From Current Month High],"&lt;=0.05")/Table3[[#This Row],[Count]]</f>
        <v>0.5</v>
      </c>
      <c r="P51" s="2">
        <f>COUNTIFS(Table2[Sub-Sector],Table3[[#This Row],[Sub-Sector]],Table2[% Away From 52W High],"&lt;=10")/Table3[[#This Row],[Count]]</f>
        <v>0.5</v>
      </c>
      <c r="Q51" s="2">
        <f>COUNTIFS(Table2[Sub-Sector],Table3[[#This Row],[Sub-Sector]],Table2[% Away From 52W Low],"&gt;=10")/Table3[[#This Row],[Count]]</f>
        <v>1</v>
      </c>
      <c r="R51" s="2">
        <f>COUNTIFS(Table2[Sub-Sector],Table3[[#This Row],[Sub-Sector]],Table2[% Price above 20 EMA],"&gt;=0")/Table3[[#This Row],[Count]]</f>
        <v>0.5</v>
      </c>
      <c r="S51" s="2">
        <f>COUNTIFS(Table2[Sub-Sector],Table3[[#This Row],[Sub-Sector]],Table2[% Price above 50 EMA],"&gt;=0")/Table3[[#This Row],[Count]]</f>
        <v>1</v>
      </c>
      <c r="T51" s="2">
        <f>COUNTIFS(Table2[Sub-Sector],Table3[[#This Row],[Sub-Sector]],Table2[% Price above 200 EMA],"&gt;=0")/Table3[[#This Row],[Count]]</f>
        <v>1</v>
      </c>
      <c r="U51" s="2">
        <f>COUNTIFS(Table2[Sub-Sector],Table3[[#This Row],[Sub-Sector]],Table2[Rate of Change - Zone],"Positive")/Table3[[#This Row],[Count]]</f>
        <v>0.5</v>
      </c>
      <c r="V51" s="2">
        <f>COUNTIFS(Table2[Sub-Sector],Table3[[#This Row],[Sub-Sector]],Table2[Sharpe Ratio],"&gt;=0.10")/Table3[[#This Row],[Count]]</f>
        <v>1</v>
      </c>
      <c r="W51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437.5</v>
      </c>
      <c r="X51" s="3">
        <f>_xlfn.RANK.AVG(Table3[[#This Row],[Score]],Table3[Score],1)</f>
        <v>67</v>
      </c>
      <c r="Y5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232</v>
      </c>
      <c r="Z51" s="3">
        <f>_xlfn.RANK.AVG(Table3[[#This Row],[Score 2 ]],Table3[[Score 2 ]],1)</f>
        <v>49.5</v>
      </c>
    </row>
    <row r="52" spans="1:26" x14ac:dyDescent="0.3">
      <c r="A52" t="s">
        <v>180</v>
      </c>
      <c r="B52">
        <f>COUNTIFS(Table2[Sub-Sector],Table3[[#This Row],[Sub-Sector]])</f>
        <v>8</v>
      </c>
      <c r="C52" s="2">
        <f>COUNTIFS(Table2[Sub-Sector],Table3[[#This Row],[Sub-Sector]],Table2[Uptrend],"Uptrend")/Table3[[#This Row],[Count]]</f>
        <v>1</v>
      </c>
      <c r="D52" s="2">
        <f>COUNTIFS(Table2[Sub-Sector],Table3[[#This Row],[Sub-Sector]],Table2[1W Return vs Nifty],"&gt;=5")/Table3[[#This Row],[Count]]</f>
        <v>0</v>
      </c>
      <c r="E52" s="2">
        <f>COUNTIFS(Table2[Sub-Sector],Table3[[#This Row],[Sub-Sector]],Table2[1M Return vs Nifty],"&gt;=5")/Table3[[#This Row],[Count]]</f>
        <v>0</v>
      </c>
      <c r="F52" s="2">
        <f>COUNTIFS(Table2[Sub-Sector],Table3[[#This Row],[Sub-Sector]],Table2[6M Return vs Nifty],"&gt;=10")/Table3[[#This Row],[Count]]</f>
        <v>0.625</v>
      </c>
      <c r="G52" s="2">
        <f>COUNTIFS(Table2[Sub-Sector],Table3[[#This Row],[Sub-Sector]],Table2[1Y Return vs Nifty],"&gt;=10")/Table3[[#This Row],[Count]]</f>
        <v>0.5</v>
      </c>
      <c r="H52" s="2">
        <f>COUNTIFS(Table2[Sub-Sector],Table3[[#This Row],[Sub-Sector]],Table2[RSI Exponential â€“ 14D],"&gt;=50")/Table3[[#This Row],[Count]]</f>
        <v>1</v>
      </c>
      <c r="I52" s="2">
        <f>COUNTIFS(Table2[Sub-Sector],Table3[[#This Row],[Sub-Sector]],Table2[Relative Volume],"&gt;=1")/Table3[[#This Row],[Count]]</f>
        <v>0.125</v>
      </c>
      <c r="J52" s="2">
        <f>COUNTIFS(Table2[Sub-Sector],Table3[[#This Row],[Sub-Sector]],Table2[% Away From Day Low],"&gt;=0.05")/Table3[[#This Row],[Count]]</f>
        <v>0</v>
      </c>
      <c r="K52" s="2">
        <f>COUNTIFS(Table2[Sub-Sector],Table3[[#This Row],[Sub-Sector]],Table2[% Away From Day High],"&lt;=0.05")/Table3[[#This Row],[Count]]</f>
        <v>1</v>
      </c>
      <c r="L52" s="2">
        <f>COUNTIFS(Table2[Sub-Sector],Table3[[#This Row],[Sub-Sector]],Table2[% Away From Current Week Low],"&gt;=0.05")/Table3[[#This Row],[Count]]</f>
        <v>0.125</v>
      </c>
      <c r="M52" s="2">
        <f>COUNTIFS(Table2[Sub-Sector],Table3[[#This Row],[Sub-Sector]],Table2[% Away From Current Week High],"&lt;=0.05")/Table3[[#This Row],[Count]]</f>
        <v>1</v>
      </c>
      <c r="N52" s="2">
        <f>COUNTIFS(Table2[Sub-Sector],Table3[[#This Row],[Sub-Sector]],Table2[% Away From Current Month Low],"&gt;=0.05")/Table3[[#This Row],[Count]]</f>
        <v>0.875</v>
      </c>
      <c r="O52" s="2">
        <f>COUNTIFS(Table2[Sub-Sector],Table3[[#This Row],[Sub-Sector]],Table2[% Away From Current Month High],"&lt;=0.05")/Table3[[#This Row],[Count]]</f>
        <v>1</v>
      </c>
      <c r="P52" s="2">
        <f>COUNTIFS(Table2[Sub-Sector],Table3[[#This Row],[Sub-Sector]],Table2[% Away From 52W High],"&lt;=10")/Table3[[#This Row],[Count]]</f>
        <v>0.875</v>
      </c>
      <c r="Q52" s="2">
        <f>COUNTIFS(Table2[Sub-Sector],Table3[[#This Row],[Sub-Sector]],Table2[% Away From 52W Low],"&gt;=10")/Table3[[#This Row],[Count]]</f>
        <v>1</v>
      </c>
      <c r="R52" s="2">
        <f>COUNTIFS(Table2[Sub-Sector],Table3[[#This Row],[Sub-Sector]],Table2[% Price above 20 EMA],"&gt;=0")/Table3[[#This Row],[Count]]</f>
        <v>1</v>
      </c>
      <c r="S52" s="2">
        <f>COUNTIFS(Table2[Sub-Sector],Table3[[#This Row],[Sub-Sector]],Table2[% Price above 50 EMA],"&gt;=0")/Table3[[#This Row],[Count]]</f>
        <v>1</v>
      </c>
      <c r="T52" s="2">
        <f>COUNTIFS(Table2[Sub-Sector],Table3[[#This Row],[Sub-Sector]],Table2[% Price above 200 EMA],"&gt;=0")/Table3[[#This Row],[Count]]</f>
        <v>1</v>
      </c>
      <c r="U52" s="2">
        <f>COUNTIFS(Table2[Sub-Sector],Table3[[#This Row],[Sub-Sector]],Table2[Rate of Change - Zone],"Positive")/Table3[[#This Row],[Count]]</f>
        <v>1</v>
      </c>
      <c r="V52" s="2">
        <f>COUNTIFS(Table2[Sub-Sector],Table3[[#This Row],[Sub-Sector]],Table2[Sharpe Ratio],"&gt;=0.10")/Table3[[#This Row],[Count]]</f>
        <v>0</v>
      </c>
      <c r="W5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440</v>
      </c>
      <c r="X52" s="3">
        <f>_xlfn.RANK.AVG(Table3[[#This Row],[Score]],Table3[Score],1)</f>
        <v>68</v>
      </c>
      <c r="Y5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234.5</v>
      </c>
      <c r="Z52" s="3">
        <f>_xlfn.RANK.AVG(Table3[[#This Row],[Score 2 ]],Table3[[Score 2 ]],1)</f>
        <v>51</v>
      </c>
    </row>
    <row r="53" spans="1:26" x14ac:dyDescent="0.3">
      <c r="A53" t="s">
        <v>288</v>
      </c>
      <c r="B53">
        <f>COUNTIFS(Table2[Sub-Sector],Table3[[#This Row],[Sub-Sector]])</f>
        <v>14</v>
      </c>
      <c r="C53" s="2">
        <f>COUNTIFS(Table2[Sub-Sector],Table3[[#This Row],[Sub-Sector]],Table2[Uptrend],"Uptrend")/Table3[[#This Row],[Count]]</f>
        <v>0.7857142857142857</v>
      </c>
      <c r="D53" s="2">
        <f>COUNTIFS(Table2[Sub-Sector],Table3[[#This Row],[Sub-Sector]],Table2[1W Return vs Nifty],"&gt;=5")/Table3[[#This Row],[Count]]</f>
        <v>0.14285714285714285</v>
      </c>
      <c r="E53" s="2">
        <f>COUNTIFS(Table2[Sub-Sector],Table3[[#This Row],[Sub-Sector]],Table2[1M Return vs Nifty],"&gt;=5")/Table3[[#This Row],[Count]]</f>
        <v>0.42857142857142855</v>
      </c>
      <c r="F53" s="2">
        <f>COUNTIFS(Table2[Sub-Sector],Table3[[#This Row],[Sub-Sector]],Table2[6M Return vs Nifty],"&gt;=10")/Table3[[#This Row],[Count]]</f>
        <v>0.35714285714285715</v>
      </c>
      <c r="G53" s="2">
        <f>COUNTIFS(Table2[Sub-Sector],Table3[[#This Row],[Sub-Sector]],Table2[1Y Return vs Nifty],"&gt;=10")/Table3[[#This Row],[Count]]</f>
        <v>0.5714285714285714</v>
      </c>
      <c r="H53" s="2">
        <f>COUNTIFS(Table2[Sub-Sector],Table3[[#This Row],[Sub-Sector]],Table2[RSI Exponential â€“ 14D],"&gt;=50")/Table3[[#This Row],[Count]]</f>
        <v>0.8571428571428571</v>
      </c>
      <c r="I53" s="2">
        <f>COUNTIFS(Table2[Sub-Sector],Table3[[#This Row],[Sub-Sector]],Table2[Relative Volume],"&gt;=1")/Table3[[#This Row],[Count]]</f>
        <v>0.5</v>
      </c>
      <c r="J53" s="2">
        <f>COUNTIFS(Table2[Sub-Sector],Table3[[#This Row],[Sub-Sector]],Table2[% Away From Day Low],"&gt;=0.05")/Table3[[#This Row],[Count]]</f>
        <v>0</v>
      </c>
      <c r="K53" s="2">
        <f>COUNTIFS(Table2[Sub-Sector],Table3[[#This Row],[Sub-Sector]],Table2[% Away From Day High],"&lt;=0.05")/Table3[[#This Row],[Count]]</f>
        <v>1</v>
      </c>
      <c r="L53" s="2">
        <f>COUNTIFS(Table2[Sub-Sector],Table3[[#This Row],[Sub-Sector]],Table2[% Away From Current Week Low],"&gt;=0.05")/Table3[[#This Row],[Count]]</f>
        <v>0</v>
      </c>
      <c r="M53" s="2">
        <f>COUNTIFS(Table2[Sub-Sector],Table3[[#This Row],[Sub-Sector]],Table2[% Away From Current Week High],"&lt;=0.05")/Table3[[#This Row],[Count]]</f>
        <v>0.7857142857142857</v>
      </c>
      <c r="N53" s="2">
        <f>COUNTIFS(Table2[Sub-Sector],Table3[[#This Row],[Sub-Sector]],Table2[% Away From Current Month Low],"&gt;=0.05")/Table3[[#This Row],[Count]]</f>
        <v>0.6428571428571429</v>
      </c>
      <c r="O53" s="2">
        <f>COUNTIFS(Table2[Sub-Sector],Table3[[#This Row],[Sub-Sector]],Table2[% Away From Current Month High],"&lt;=0.05")/Table3[[#This Row],[Count]]</f>
        <v>0.7142857142857143</v>
      </c>
      <c r="P53" s="2">
        <f>COUNTIFS(Table2[Sub-Sector],Table3[[#This Row],[Sub-Sector]],Table2[% Away From 52W High],"&lt;=10")/Table3[[#This Row],[Count]]</f>
        <v>0.42857142857142855</v>
      </c>
      <c r="Q53" s="2">
        <f>COUNTIFS(Table2[Sub-Sector],Table3[[#This Row],[Sub-Sector]],Table2[% Away From 52W Low],"&gt;=10")/Table3[[#This Row],[Count]]</f>
        <v>0.9285714285714286</v>
      </c>
      <c r="R53" s="2">
        <f>COUNTIFS(Table2[Sub-Sector],Table3[[#This Row],[Sub-Sector]],Table2[% Price above 20 EMA],"&gt;=0")/Table3[[#This Row],[Count]]</f>
        <v>0.7857142857142857</v>
      </c>
      <c r="S53" s="2">
        <f>COUNTIFS(Table2[Sub-Sector],Table3[[#This Row],[Sub-Sector]],Table2[% Price above 50 EMA],"&gt;=0")/Table3[[#This Row],[Count]]</f>
        <v>0.7857142857142857</v>
      </c>
      <c r="T53" s="2">
        <f>COUNTIFS(Table2[Sub-Sector],Table3[[#This Row],[Sub-Sector]],Table2[% Price above 200 EMA],"&gt;=0")/Table3[[#This Row],[Count]]</f>
        <v>0.9285714285714286</v>
      </c>
      <c r="U53" s="2">
        <f>COUNTIFS(Table2[Sub-Sector],Table3[[#This Row],[Sub-Sector]],Table2[Rate of Change - Zone],"Positive")/Table3[[#This Row],[Count]]</f>
        <v>0.7857142857142857</v>
      </c>
      <c r="V53" s="2">
        <f>COUNTIFS(Table2[Sub-Sector],Table3[[#This Row],[Sub-Sector]],Table2[Sharpe Ratio],"&gt;=0.10")/Table3[[#This Row],[Count]]</f>
        <v>0.2857142857142857</v>
      </c>
      <c r="W53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359</v>
      </c>
      <c r="X53" s="3">
        <f>_xlfn.RANK.AVG(Table3[[#This Row],[Score]],Table3[Score],1)</f>
        <v>27</v>
      </c>
      <c r="Y5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235.5</v>
      </c>
      <c r="Z53" s="3">
        <f>_xlfn.RANK.AVG(Table3[[#This Row],[Score 2 ]],Table3[[Score 2 ]],1)</f>
        <v>52</v>
      </c>
    </row>
    <row r="54" spans="1:26" x14ac:dyDescent="0.3">
      <c r="A54" t="s">
        <v>106</v>
      </c>
      <c r="B54">
        <f>COUNTIFS(Table2[Sub-Sector],Table3[[#This Row],[Sub-Sector]])</f>
        <v>3</v>
      </c>
      <c r="C54" s="2">
        <f>COUNTIFS(Table2[Sub-Sector],Table3[[#This Row],[Sub-Sector]],Table2[Uptrend],"Uptrend")/Table3[[#This Row],[Count]]</f>
        <v>1</v>
      </c>
      <c r="D54" s="2">
        <f>COUNTIFS(Table2[Sub-Sector],Table3[[#This Row],[Sub-Sector]],Table2[1W Return vs Nifty],"&gt;=5")/Table3[[#This Row],[Count]]</f>
        <v>0</v>
      </c>
      <c r="E54" s="2">
        <f>COUNTIFS(Table2[Sub-Sector],Table3[[#This Row],[Sub-Sector]],Table2[1M Return vs Nifty],"&gt;=5")/Table3[[#This Row],[Count]]</f>
        <v>0.33333333333333331</v>
      </c>
      <c r="F54" s="2">
        <f>COUNTIFS(Table2[Sub-Sector],Table3[[#This Row],[Sub-Sector]],Table2[6M Return vs Nifty],"&gt;=10")/Table3[[#This Row],[Count]]</f>
        <v>0.33333333333333331</v>
      </c>
      <c r="G54" s="2">
        <f>COUNTIFS(Table2[Sub-Sector],Table3[[#This Row],[Sub-Sector]],Table2[1Y Return vs Nifty],"&gt;=10")/Table3[[#This Row],[Count]]</f>
        <v>1</v>
      </c>
      <c r="H54" s="2">
        <f>COUNTIFS(Table2[Sub-Sector],Table3[[#This Row],[Sub-Sector]],Table2[RSI Exponential â€“ 14D],"&gt;=50")/Table3[[#This Row],[Count]]</f>
        <v>0.66666666666666663</v>
      </c>
      <c r="I54" s="2">
        <f>COUNTIFS(Table2[Sub-Sector],Table3[[#This Row],[Sub-Sector]],Table2[Relative Volume],"&gt;=1")/Table3[[#This Row],[Count]]</f>
        <v>0.33333333333333331</v>
      </c>
      <c r="J54" s="2">
        <f>COUNTIFS(Table2[Sub-Sector],Table3[[#This Row],[Sub-Sector]],Table2[% Away From Day Low],"&gt;=0.05")/Table3[[#This Row],[Count]]</f>
        <v>0</v>
      </c>
      <c r="K54" s="2">
        <f>COUNTIFS(Table2[Sub-Sector],Table3[[#This Row],[Sub-Sector]],Table2[% Away From Day High],"&lt;=0.05")/Table3[[#This Row],[Count]]</f>
        <v>1</v>
      </c>
      <c r="L54" s="2">
        <f>COUNTIFS(Table2[Sub-Sector],Table3[[#This Row],[Sub-Sector]],Table2[% Away From Current Week Low],"&gt;=0.05")/Table3[[#This Row],[Count]]</f>
        <v>0</v>
      </c>
      <c r="M54" s="2">
        <f>COUNTIFS(Table2[Sub-Sector],Table3[[#This Row],[Sub-Sector]],Table2[% Away From Current Week High],"&lt;=0.05")/Table3[[#This Row],[Count]]</f>
        <v>1</v>
      </c>
      <c r="N54" s="2">
        <f>COUNTIFS(Table2[Sub-Sector],Table3[[#This Row],[Sub-Sector]],Table2[% Away From Current Month Low],"&gt;=0.05")/Table3[[#This Row],[Count]]</f>
        <v>0.66666666666666663</v>
      </c>
      <c r="O54" s="2">
        <f>COUNTIFS(Table2[Sub-Sector],Table3[[#This Row],[Sub-Sector]],Table2[% Away From Current Month High],"&lt;=0.05")/Table3[[#This Row],[Count]]</f>
        <v>0.33333333333333331</v>
      </c>
      <c r="P54" s="2">
        <f>COUNTIFS(Table2[Sub-Sector],Table3[[#This Row],[Sub-Sector]],Table2[% Away From 52W High],"&lt;=10")/Table3[[#This Row],[Count]]</f>
        <v>0</v>
      </c>
      <c r="Q54" s="2">
        <f>COUNTIFS(Table2[Sub-Sector],Table3[[#This Row],[Sub-Sector]],Table2[% Away From 52W Low],"&gt;=10")/Table3[[#This Row],[Count]]</f>
        <v>1</v>
      </c>
      <c r="R54" s="2">
        <f>COUNTIFS(Table2[Sub-Sector],Table3[[#This Row],[Sub-Sector]],Table2[% Price above 20 EMA],"&gt;=0")/Table3[[#This Row],[Count]]</f>
        <v>0.66666666666666663</v>
      </c>
      <c r="S54" s="2">
        <f>COUNTIFS(Table2[Sub-Sector],Table3[[#This Row],[Sub-Sector]],Table2[% Price above 50 EMA],"&gt;=0")/Table3[[#This Row],[Count]]</f>
        <v>1</v>
      </c>
      <c r="T54" s="2">
        <f>COUNTIFS(Table2[Sub-Sector],Table3[[#This Row],[Sub-Sector]],Table2[% Price above 200 EMA],"&gt;=0")/Table3[[#This Row],[Count]]</f>
        <v>1</v>
      </c>
      <c r="U54" s="2">
        <f>COUNTIFS(Table2[Sub-Sector],Table3[[#This Row],[Sub-Sector]],Table2[Rate of Change - Zone],"Positive")/Table3[[#This Row],[Count]]</f>
        <v>0.66666666666666663</v>
      </c>
      <c r="V54" s="2">
        <f>COUNTIFS(Table2[Sub-Sector],Table3[[#This Row],[Sub-Sector]],Table2[Sharpe Ratio],"&gt;=0.10")/Table3[[#This Row],[Count]]</f>
        <v>0.33333333333333331</v>
      </c>
      <c r="W54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384</v>
      </c>
      <c r="X54" s="3">
        <f>_xlfn.RANK.AVG(Table3[[#This Row],[Score]],Table3[Score],1)</f>
        <v>48</v>
      </c>
      <c r="Y5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236</v>
      </c>
      <c r="Z54" s="3">
        <f>_xlfn.RANK.AVG(Table3[[#This Row],[Score 2 ]],Table3[[Score 2 ]],1)</f>
        <v>53</v>
      </c>
    </row>
    <row r="55" spans="1:26" x14ac:dyDescent="0.3">
      <c r="A55" t="s">
        <v>67</v>
      </c>
      <c r="B55">
        <f>COUNTIFS(Table2[Sub-Sector],Table3[[#This Row],[Sub-Sector]])</f>
        <v>6</v>
      </c>
      <c r="C55" s="2">
        <f>COUNTIFS(Table2[Sub-Sector],Table3[[#This Row],[Sub-Sector]],Table2[Uptrend],"Uptrend")/Table3[[#This Row],[Count]]</f>
        <v>1</v>
      </c>
      <c r="D55" s="2">
        <f>COUNTIFS(Table2[Sub-Sector],Table3[[#This Row],[Sub-Sector]],Table2[1W Return vs Nifty],"&gt;=5")/Table3[[#This Row],[Count]]</f>
        <v>0</v>
      </c>
      <c r="E55" s="2">
        <f>COUNTIFS(Table2[Sub-Sector],Table3[[#This Row],[Sub-Sector]],Table2[1M Return vs Nifty],"&gt;=5")/Table3[[#This Row],[Count]]</f>
        <v>0.16666666666666666</v>
      </c>
      <c r="F55" s="2">
        <f>COUNTIFS(Table2[Sub-Sector],Table3[[#This Row],[Sub-Sector]],Table2[6M Return vs Nifty],"&gt;=10")/Table3[[#This Row],[Count]]</f>
        <v>0.83333333333333337</v>
      </c>
      <c r="G55" s="2">
        <f>COUNTIFS(Table2[Sub-Sector],Table3[[#This Row],[Sub-Sector]],Table2[1Y Return vs Nifty],"&gt;=10")/Table3[[#This Row],[Count]]</f>
        <v>1</v>
      </c>
      <c r="H55" s="2">
        <f>COUNTIFS(Table2[Sub-Sector],Table3[[#This Row],[Sub-Sector]],Table2[RSI Exponential â€“ 14D],"&gt;=50")/Table3[[#This Row],[Count]]</f>
        <v>0.5</v>
      </c>
      <c r="I55" s="2">
        <f>COUNTIFS(Table2[Sub-Sector],Table3[[#This Row],[Sub-Sector]],Table2[Relative Volume],"&gt;=1")/Table3[[#This Row],[Count]]</f>
        <v>0.16666666666666666</v>
      </c>
      <c r="J55" s="2">
        <f>COUNTIFS(Table2[Sub-Sector],Table3[[#This Row],[Sub-Sector]],Table2[% Away From Day Low],"&gt;=0.05")/Table3[[#This Row],[Count]]</f>
        <v>0</v>
      </c>
      <c r="K55" s="2">
        <f>COUNTIFS(Table2[Sub-Sector],Table3[[#This Row],[Sub-Sector]],Table2[% Away From Day High],"&lt;=0.05")/Table3[[#This Row],[Count]]</f>
        <v>1</v>
      </c>
      <c r="L55" s="2">
        <f>COUNTIFS(Table2[Sub-Sector],Table3[[#This Row],[Sub-Sector]],Table2[% Away From Current Week Low],"&gt;=0.05")/Table3[[#This Row],[Count]]</f>
        <v>0.16666666666666666</v>
      </c>
      <c r="M55" s="2">
        <f>COUNTIFS(Table2[Sub-Sector],Table3[[#This Row],[Sub-Sector]],Table2[% Away From Current Week High],"&lt;=0.05")/Table3[[#This Row],[Count]]</f>
        <v>0.83333333333333337</v>
      </c>
      <c r="N55" s="2">
        <f>COUNTIFS(Table2[Sub-Sector],Table3[[#This Row],[Sub-Sector]],Table2[% Away From Current Month Low],"&gt;=0.05")/Table3[[#This Row],[Count]]</f>
        <v>0.33333333333333331</v>
      </c>
      <c r="O55" s="2">
        <f>COUNTIFS(Table2[Sub-Sector],Table3[[#This Row],[Sub-Sector]],Table2[% Away From Current Month High],"&lt;=0.05")/Table3[[#This Row],[Count]]</f>
        <v>0.5</v>
      </c>
      <c r="P55" s="2">
        <f>COUNTIFS(Table2[Sub-Sector],Table3[[#This Row],[Sub-Sector]],Table2[% Away From 52W High],"&lt;=10")/Table3[[#This Row],[Count]]</f>
        <v>0.5</v>
      </c>
      <c r="Q55" s="2">
        <f>COUNTIFS(Table2[Sub-Sector],Table3[[#This Row],[Sub-Sector]],Table2[% Away From 52W Low],"&gt;=10")/Table3[[#This Row],[Count]]</f>
        <v>1</v>
      </c>
      <c r="R55" s="2">
        <f>COUNTIFS(Table2[Sub-Sector],Table3[[#This Row],[Sub-Sector]],Table2[% Price above 20 EMA],"&gt;=0")/Table3[[#This Row],[Count]]</f>
        <v>0.5</v>
      </c>
      <c r="S55" s="2">
        <f>COUNTIFS(Table2[Sub-Sector],Table3[[#This Row],[Sub-Sector]],Table2[% Price above 50 EMA],"&gt;=0")/Table3[[#This Row],[Count]]</f>
        <v>1</v>
      </c>
      <c r="T55" s="2">
        <f>COUNTIFS(Table2[Sub-Sector],Table3[[#This Row],[Sub-Sector]],Table2[% Price above 200 EMA],"&gt;=0")/Table3[[#This Row],[Count]]</f>
        <v>1</v>
      </c>
      <c r="U55" s="2">
        <f>COUNTIFS(Table2[Sub-Sector],Table3[[#This Row],[Sub-Sector]],Table2[Rate of Change - Zone],"Positive")/Table3[[#This Row],[Count]]</f>
        <v>0.33333333333333331</v>
      </c>
      <c r="V55" s="2">
        <f>COUNTIFS(Table2[Sub-Sector],Table3[[#This Row],[Sub-Sector]],Table2[Sharpe Ratio],"&gt;=0.10")/Table3[[#This Row],[Count]]</f>
        <v>0.5</v>
      </c>
      <c r="W55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414</v>
      </c>
      <c r="X55" s="3">
        <f>_xlfn.RANK.AVG(Table3[[#This Row],[Score]],Table3[Score],1)</f>
        <v>59</v>
      </c>
      <c r="Y5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241</v>
      </c>
      <c r="Z55" s="3">
        <f>_xlfn.RANK.AVG(Table3[[#This Row],[Score 2 ]],Table3[[Score 2 ]],1)</f>
        <v>54.5</v>
      </c>
    </row>
    <row r="56" spans="1:26" x14ac:dyDescent="0.3">
      <c r="A56" t="s">
        <v>576</v>
      </c>
      <c r="B56">
        <f>COUNTIFS(Table2[Sub-Sector],Table3[[#This Row],[Sub-Sector]])</f>
        <v>5</v>
      </c>
      <c r="C56" s="2">
        <f>COUNTIFS(Table2[Sub-Sector],Table3[[#This Row],[Sub-Sector]],Table2[Uptrend],"Uptrend")/Table3[[#This Row],[Count]]</f>
        <v>0.4</v>
      </c>
      <c r="D56" s="2">
        <f>COUNTIFS(Table2[Sub-Sector],Table3[[#This Row],[Sub-Sector]],Table2[1W Return vs Nifty],"&gt;=5")/Table3[[#This Row],[Count]]</f>
        <v>0</v>
      </c>
      <c r="E56" s="2">
        <f>COUNTIFS(Table2[Sub-Sector],Table3[[#This Row],[Sub-Sector]],Table2[1M Return vs Nifty],"&gt;=5")/Table3[[#This Row],[Count]]</f>
        <v>0.2</v>
      </c>
      <c r="F56" s="2">
        <f>COUNTIFS(Table2[Sub-Sector],Table3[[#This Row],[Sub-Sector]],Table2[6M Return vs Nifty],"&gt;=10")/Table3[[#This Row],[Count]]</f>
        <v>0.4</v>
      </c>
      <c r="G56" s="2">
        <f>COUNTIFS(Table2[Sub-Sector],Table3[[#This Row],[Sub-Sector]],Table2[1Y Return vs Nifty],"&gt;=10")/Table3[[#This Row],[Count]]</f>
        <v>0.8</v>
      </c>
      <c r="H56" s="2">
        <f>COUNTIFS(Table2[Sub-Sector],Table3[[#This Row],[Sub-Sector]],Table2[RSI Exponential â€“ 14D],"&gt;=50")/Table3[[#This Row],[Count]]</f>
        <v>0.6</v>
      </c>
      <c r="I56" s="2">
        <f>COUNTIFS(Table2[Sub-Sector],Table3[[#This Row],[Sub-Sector]],Table2[Relative Volume],"&gt;=1")/Table3[[#This Row],[Count]]</f>
        <v>0.6</v>
      </c>
      <c r="J56" s="2">
        <f>COUNTIFS(Table2[Sub-Sector],Table3[[#This Row],[Sub-Sector]],Table2[% Away From Day Low],"&gt;=0.05")/Table3[[#This Row],[Count]]</f>
        <v>0</v>
      </c>
      <c r="K56" s="2">
        <f>COUNTIFS(Table2[Sub-Sector],Table3[[#This Row],[Sub-Sector]],Table2[% Away From Day High],"&lt;=0.05")/Table3[[#This Row],[Count]]</f>
        <v>1</v>
      </c>
      <c r="L56" s="2">
        <f>COUNTIFS(Table2[Sub-Sector],Table3[[#This Row],[Sub-Sector]],Table2[% Away From Current Week Low],"&gt;=0.05")/Table3[[#This Row],[Count]]</f>
        <v>0</v>
      </c>
      <c r="M56" s="2">
        <f>COUNTIFS(Table2[Sub-Sector],Table3[[#This Row],[Sub-Sector]],Table2[% Away From Current Week High],"&lt;=0.05")/Table3[[#This Row],[Count]]</f>
        <v>0.8</v>
      </c>
      <c r="N56" s="2">
        <f>COUNTIFS(Table2[Sub-Sector],Table3[[#This Row],[Sub-Sector]],Table2[% Away From Current Month Low],"&gt;=0.05")/Table3[[#This Row],[Count]]</f>
        <v>0.8</v>
      </c>
      <c r="O56" s="2">
        <f>COUNTIFS(Table2[Sub-Sector],Table3[[#This Row],[Sub-Sector]],Table2[% Away From Current Month High],"&lt;=0.05")/Table3[[#This Row],[Count]]</f>
        <v>0.4</v>
      </c>
      <c r="P56" s="2">
        <f>COUNTIFS(Table2[Sub-Sector],Table3[[#This Row],[Sub-Sector]],Table2[% Away From 52W High],"&lt;=10")/Table3[[#This Row],[Count]]</f>
        <v>0.4</v>
      </c>
      <c r="Q56" s="2">
        <f>COUNTIFS(Table2[Sub-Sector],Table3[[#This Row],[Sub-Sector]],Table2[% Away From 52W Low],"&gt;=10")/Table3[[#This Row],[Count]]</f>
        <v>1</v>
      </c>
      <c r="R56" s="2">
        <f>COUNTIFS(Table2[Sub-Sector],Table3[[#This Row],[Sub-Sector]],Table2[% Price above 20 EMA],"&gt;=0")/Table3[[#This Row],[Count]]</f>
        <v>0.6</v>
      </c>
      <c r="S56" s="2">
        <f>COUNTIFS(Table2[Sub-Sector],Table3[[#This Row],[Sub-Sector]],Table2[% Price above 50 EMA],"&gt;=0")/Table3[[#This Row],[Count]]</f>
        <v>0.6</v>
      </c>
      <c r="T56" s="2">
        <f>COUNTIFS(Table2[Sub-Sector],Table3[[#This Row],[Sub-Sector]],Table2[% Price above 200 EMA],"&gt;=0")/Table3[[#This Row],[Count]]</f>
        <v>1</v>
      </c>
      <c r="U56" s="2">
        <f>COUNTIFS(Table2[Sub-Sector],Table3[[#This Row],[Sub-Sector]],Table2[Rate of Change - Zone],"Positive")/Table3[[#This Row],[Count]]</f>
        <v>0.4</v>
      </c>
      <c r="V56" s="2">
        <f>COUNTIFS(Table2[Sub-Sector],Table3[[#This Row],[Sub-Sector]],Table2[Sharpe Ratio],"&gt;=0.10")/Table3[[#This Row],[Count]]</f>
        <v>0.2</v>
      </c>
      <c r="W56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490</v>
      </c>
      <c r="X56" s="3">
        <f>_xlfn.RANK.AVG(Table3[[#This Row],[Score]],Table3[Score],1)</f>
        <v>84</v>
      </c>
      <c r="Y5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241</v>
      </c>
      <c r="Z56" s="3">
        <f>_xlfn.RANK.AVG(Table3[[#This Row],[Score 2 ]],Table3[[Score 2 ]],1)</f>
        <v>54.5</v>
      </c>
    </row>
    <row r="57" spans="1:26" x14ac:dyDescent="0.3">
      <c r="A57" t="s">
        <v>369</v>
      </c>
      <c r="B57">
        <f>COUNTIFS(Table2[Sub-Sector],Table3[[#This Row],[Sub-Sector]])</f>
        <v>14</v>
      </c>
      <c r="C57" s="2">
        <f>COUNTIFS(Table2[Sub-Sector],Table3[[#This Row],[Sub-Sector]],Table2[Uptrend],"Uptrend")/Table3[[#This Row],[Count]]</f>
        <v>0.8571428571428571</v>
      </c>
      <c r="D57" s="2">
        <f>COUNTIFS(Table2[Sub-Sector],Table3[[#This Row],[Sub-Sector]],Table2[1W Return vs Nifty],"&gt;=5")/Table3[[#This Row],[Count]]</f>
        <v>0</v>
      </c>
      <c r="E57" s="2">
        <f>COUNTIFS(Table2[Sub-Sector],Table3[[#This Row],[Sub-Sector]],Table2[1M Return vs Nifty],"&gt;=5")/Table3[[#This Row],[Count]]</f>
        <v>0.5714285714285714</v>
      </c>
      <c r="F57" s="2">
        <f>COUNTIFS(Table2[Sub-Sector],Table3[[#This Row],[Sub-Sector]],Table2[6M Return vs Nifty],"&gt;=10")/Table3[[#This Row],[Count]]</f>
        <v>0.5</v>
      </c>
      <c r="G57" s="2">
        <f>COUNTIFS(Table2[Sub-Sector],Table3[[#This Row],[Sub-Sector]],Table2[1Y Return vs Nifty],"&gt;=10")/Table3[[#This Row],[Count]]</f>
        <v>0.7142857142857143</v>
      </c>
      <c r="H57" s="2">
        <f>COUNTIFS(Table2[Sub-Sector],Table3[[#This Row],[Sub-Sector]],Table2[RSI Exponential â€“ 14D],"&gt;=50")/Table3[[#This Row],[Count]]</f>
        <v>0.8571428571428571</v>
      </c>
      <c r="I57" s="2">
        <f>COUNTIFS(Table2[Sub-Sector],Table3[[#This Row],[Sub-Sector]],Table2[Relative Volume],"&gt;=1")/Table3[[#This Row],[Count]]</f>
        <v>0.5</v>
      </c>
      <c r="J57" s="2">
        <f>COUNTIFS(Table2[Sub-Sector],Table3[[#This Row],[Sub-Sector]],Table2[% Away From Day Low],"&gt;=0.05")/Table3[[#This Row],[Count]]</f>
        <v>0</v>
      </c>
      <c r="K57" s="2">
        <f>COUNTIFS(Table2[Sub-Sector],Table3[[#This Row],[Sub-Sector]],Table2[% Away From Day High],"&lt;=0.05")/Table3[[#This Row],[Count]]</f>
        <v>0.9285714285714286</v>
      </c>
      <c r="L57" s="2">
        <f>COUNTIFS(Table2[Sub-Sector],Table3[[#This Row],[Sub-Sector]],Table2[% Away From Current Week Low],"&gt;=0.05")/Table3[[#This Row],[Count]]</f>
        <v>0.14285714285714285</v>
      </c>
      <c r="M57" s="2">
        <f>COUNTIFS(Table2[Sub-Sector],Table3[[#This Row],[Sub-Sector]],Table2[% Away From Current Week High],"&lt;=0.05")/Table3[[#This Row],[Count]]</f>
        <v>0.9285714285714286</v>
      </c>
      <c r="N57" s="2">
        <f>COUNTIFS(Table2[Sub-Sector],Table3[[#This Row],[Sub-Sector]],Table2[% Away From Current Month Low],"&gt;=0.05")/Table3[[#This Row],[Count]]</f>
        <v>0.42857142857142855</v>
      </c>
      <c r="O57" s="2">
        <f>COUNTIFS(Table2[Sub-Sector],Table3[[#This Row],[Sub-Sector]],Table2[% Away From Current Month High],"&lt;=0.05")/Table3[[#This Row],[Count]]</f>
        <v>0.2857142857142857</v>
      </c>
      <c r="P57" s="2">
        <f>COUNTIFS(Table2[Sub-Sector],Table3[[#This Row],[Sub-Sector]],Table2[% Away From 52W High],"&lt;=10")/Table3[[#This Row],[Count]]</f>
        <v>0.6428571428571429</v>
      </c>
      <c r="Q57" s="2">
        <f>COUNTIFS(Table2[Sub-Sector],Table3[[#This Row],[Sub-Sector]],Table2[% Away From 52W Low],"&gt;=10")/Table3[[#This Row],[Count]]</f>
        <v>1</v>
      </c>
      <c r="R57" s="2">
        <f>COUNTIFS(Table2[Sub-Sector],Table3[[#This Row],[Sub-Sector]],Table2[% Price above 20 EMA],"&gt;=0")/Table3[[#This Row],[Count]]</f>
        <v>0.7857142857142857</v>
      </c>
      <c r="S57" s="2">
        <f>COUNTIFS(Table2[Sub-Sector],Table3[[#This Row],[Sub-Sector]],Table2[% Price above 50 EMA],"&gt;=0")/Table3[[#This Row],[Count]]</f>
        <v>0.8571428571428571</v>
      </c>
      <c r="T57" s="2">
        <f>COUNTIFS(Table2[Sub-Sector],Table3[[#This Row],[Sub-Sector]],Table2[% Price above 200 EMA],"&gt;=0")/Table3[[#This Row],[Count]]</f>
        <v>0.9285714285714286</v>
      </c>
      <c r="U57" s="2">
        <f>COUNTIFS(Table2[Sub-Sector],Table3[[#This Row],[Sub-Sector]],Table2[Rate of Change - Zone],"Positive")/Table3[[#This Row],[Count]]</f>
        <v>0.5</v>
      </c>
      <c r="V57" s="2">
        <f>COUNTIFS(Table2[Sub-Sector],Table3[[#This Row],[Sub-Sector]],Table2[Sharpe Ratio],"&gt;=0.10")/Table3[[#This Row],[Count]]</f>
        <v>7.1428571428571425E-2</v>
      </c>
      <c r="W57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397</v>
      </c>
      <c r="X57" s="3">
        <f>_xlfn.RANK.AVG(Table3[[#This Row],[Score]],Table3[Score],1)</f>
        <v>53</v>
      </c>
      <c r="Y5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243</v>
      </c>
      <c r="Z57" s="3">
        <f>_xlfn.RANK.AVG(Table3[[#This Row],[Score 2 ]],Table3[[Score 2 ]],1)</f>
        <v>56</v>
      </c>
    </row>
    <row r="58" spans="1:26" x14ac:dyDescent="0.3">
      <c r="A58" t="s">
        <v>97</v>
      </c>
      <c r="B58">
        <f>COUNTIFS(Table2[Sub-Sector],Table3[[#This Row],[Sub-Sector]])</f>
        <v>5</v>
      </c>
      <c r="C58" s="2">
        <f>COUNTIFS(Table2[Sub-Sector],Table3[[#This Row],[Sub-Sector]],Table2[Uptrend],"Uptrend")/Table3[[#This Row],[Count]]</f>
        <v>0.6</v>
      </c>
      <c r="D58" s="2">
        <f>COUNTIFS(Table2[Sub-Sector],Table3[[#This Row],[Sub-Sector]],Table2[1W Return vs Nifty],"&gt;=5")/Table3[[#This Row],[Count]]</f>
        <v>0.4</v>
      </c>
      <c r="E58" s="2">
        <f>COUNTIFS(Table2[Sub-Sector],Table3[[#This Row],[Sub-Sector]],Table2[1M Return vs Nifty],"&gt;=5")/Table3[[#This Row],[Count]]</f>
        <v>0.4</v>
      </c>
      <c r="F58" s="2">
        <f>COUNTIFS(Table2[Sub-Sector],Table3[[#This Row],[Sub-Sector]],Table2[6M Return vs Nifty],"&gt;=10")/Table3[[#This Row],[Count]]</f>
        <v>0.4</v>
      </c>
      <c r="G58" s="2">
        <f>COUNTIFS(Table2[Sub-Sector],Table3[[#This Row],[Sub-Sector]],Table2[1Y Return vs Nifty],"&gt;=10")/Table3[[#This Row],[Count]]</f>
        <v>0.6</v>
      </c>
      <c r="H58" s="2">
        <f>COUNTIFS(Table2[Sub-Sector],Table3[[#This Row],[Sub-Sector]],Table2[RSI Exponential â€“ 14D],"&gt;=50")/Table3[[#This Row],[Count]]</f>
        <v>0.6</v>
      </c>
      <c r="I58" s="2">
        <f>COUNTIFS(Table2[Sub-Sector],Table3[[#This Row],[Sub-Sector]],Table2[Relative Volume],"&gt;=1")/Table3[[#This Row],[Count]]</f>
        <v>0.6</v>
      </c>
      <c r="J58" s="2">
        <f>COUNTIFS(Table2[Sub-Sector],Table3[[#This Row],[Sub-Sector]],Table2[% Away From Day Low],"&gt;=0.05")/Table3[[#This Row],[Count]]</f>
        <v>0</v>
      </c>
      <c r="K58" s="2">
        <f>COUNTIFS(Table2[Sub-Sector],Table3[[#This Row],[Sub-Sector]],Table2[% Away From Day High],"&lt;=0.05")/Table3[[#This Row],[Count]]</f>
        <v>1</v>
      </c>
      <c r="L58" s="2">
        <f>COUNTIFS(Table2[Sub-Sector],Table3[[#This Row],[Sub-Sector]],Table2[% Away From Current Week Low],"&gt;=0.05")/Table3[[#This Row],[Count]]</f>
        <v>0.2</v>
      </c>
      <c r="M58" s="2">
        <f>COUNTIFS(Table2[Sub-Sector],Table3[[#This Row],[Sub-Sector]],Table2[% Away From Current Week High],"&lt;=0.05")/Table3[[#This Row],[Count]]</f>
        <v>0.8</v>
      </c>
      <c r="N58" s="2">
        <f>COUNTIFS(Table2[Sub-Sector],Table3[[#This Row],[Sub-Sector]],Table2[% Away From Current Month Low],"&gt;=0.05")/Table3[[#This Row],[Count]]</f>
        <v>0.6</v>
      </c>
      <c r="O58" s="2">
        <f>COUNTIFS(Table2[Sub-Sector],Table3[[#This Row],[Sub-Sector]],Table2[% Away From Current Month High],"&lt;=0.05")/Table3[[#This Row],[Count]]</f>
        <v>0.2</v>
      </c>
      <c r="P58" s="2">
        <f>COUNTIFS(Table2[Sub-Sector],Table3[[#This Row],[Sub-Sector]],Table2[% Away From 52W High],"&lt;=10")/Table3[[#This Row],[Count]]</f>
        <v>0.4</v>
      </c>
      <c r="Q58" s="2">
        <f>COUNTIFS(Table2[Sub-Sector],Table3[[#This Row],[Sub-Sector]],Table2[% Away From 52W Low],"&gt;=10")/Table3[[#This Row],[Count]]</f>
        <v>1</v>
      </c>
      <c r="R58" s="2">
        <f>COUNTIFS(Table2[Sub-Sector],Table3[[#This Row],[Sub-Sector]],Table2[% Price above 20 EMA],"&gt;=0")/Table3[[#This Row],[Count]]</f>
        <v>0.6</v>
      </c>
      <c r="S58" s="2">
        <f>COUNTIFS(Table2[Sub-Sector],Table3[[#This Row],[Sub-Sector]],Table2[% Price above 50 EMA],"&gt;=0")/Table3[[#This Row],[Count]]</f>
        <v>0.8</v>
      </c>
      <c r="T58" s="2">
        <f>COUNTIFS(Table2[Sub-Sector],Table3[[#This Row],[Sub-Sector]],Table2[% Price above 200 EMA],"&gt;=0")/Table3[[#This Row],[Count]]</f>
        <v>0.6</v>
      </c>
      <c r="U58" s="2">
        <f>COUNTIFS(Table2[Sub-Sector],Table3[[#This Row],[Sub-Sector]],Table2[Rate of Change - Zone],"Positive")/Table3[[#This Row],[Count]]</f>
        <v>0.6</v>
      </c>
      <c r="V58" s="2">
        <f>COUNTIFS(Table2[Sub-Sector],Table3[[#This Row],[Sub-Sector]],Table2[Sharpe Ratio],"&gt;=0.10")/Table3[[#This Row],[Count]]</f>
        <v>0.4</v>
      </c>
      <c r="W58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374</v>
      </c>
      <c r="X58" s="3">
        <f>_xlfn.RANK.AVG(Table3[[#This Row],[Score]],Table3[Score],1)</f>
        <v>41</v>
      </c>
      <c r="Y5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243.5</v>
      </c>
      <c r="Z58" s="3">
        <f>_xlfn.RANK.AVG(Table3[[#This Row],[Score 2 ]],Table3[[Score 2 ]],1)</f>
        <v>57.5</v>
      </c>
    </row>
    <row r="59" spans="1:26" x14ac:dyDescent="0.3">
      <c r="A59" t="s">
        <v>384</v>
      </c>
      <c r="B59">
        <f>COUNTIFS(Table2[Sub-Sector],Table3[[#This Row],[Sub-Sector]])</f>
        <v>10</v>
      </c>
      <c r="C59" s="2">
        <f>COUNTIFS(Table2[Sub-Sector],Table3[[#This Row],[Sub-Sector]],Table2[Uptrend],"Uptrend")/Table3[[#This Row],[Count]]</f>
        <v>0.5</v>
      </c>
      <c r="D59" s="2">
        <f>COUNTIFS(Table2[Sub-Sector],Table3[[#This Row],[Sub-Sector]],Table2[1W Return vs Nifty],"&gt;=5")/Table3[[#This Row],[Count]]</f>
        <v>0.1</v>
      </c>
      <c r="E59" s="2">
        <f>COUNTIFS(Table2[Sub-Sector],Table3[[#This Row],[Sub-Sector]],Table2[1M Return vs Nifty],"&gt;=5")/Table3[[#This Row],[Count]]</f>
        <v>0.2</v>
      </c>
      <c r="F59" s="2">
        <f>COUNTIFS(Table2[Sub-Sector],Table3[[#This Row],[Sub-Sector]],Table2[6M Return vs Nifty],"&gt;=10")/Table3[[#This Row],[Count]]</f>
        <v>0.3</v>
      </c>
      <c r="G59" s="2">
        <f>COUNTIFS(Table2[Sub-Sector],Table3[[#This Row],[Sub-Sector]],Table2[1Y Return vs Nifty],"&gt;=10")/Table3[[#This Row],[Count]]</f>
        <v>0.4</v>
      </c>
      <c r="H59" s="2">
        <f>COUNTIFS(Table2[Sub-Sector],Table3[[#This Row],[Sub-Sector]],Table2[RSI Exponential â€“ 14D],"&gt;=50")/Table3[[#This Row],[Count]]</f>
        <v>0.7</v>
      </c>
      <c r="I59" s="2">
        <f>COUNTIFS(Table2[Sub-Sector],Table3[[#This Row],[Sub-Sector]],Table2[Relative Volume],"&gt;=1")/Table3[[#This Row],[Count]]</f>
        <v>0.7</v>
      </c>
      <c r="J59" s="2">
        <f>COUNTIFS(Table2[Sub-Sector],Table3[[#This Row],[Sub-Sector]],Table2[% Away From Day Low],"&gt;=0.05")/Table3[[#This Row],[Count]]</f>
        <v>0.1</v>
      </c>
      <c r="K59" s="2">
        <f>COUNTIFS(Table2[Sub-Sector],Table3[[#This Row],[Sub-Sector]],Table2[% Away From Day High],"&lt;=0.05")/Table3[[#This Row],[Count]]</f>
        <v>0.9</v>
      </c>
      <c r="L59" s="2">
        <f>COUNTIFS(Table2[Sub-Sector],Table3[[#This Row],[Sub-Sector]],Table2[% Away From Current Week Low],"&gt;=0.05")/Table3[[#This Row],[Count]]</f>
        <v>0.1</v>
      </c>
      <c r="M59" s="2">
        <f>COUNTIFS(Table2[Sub-Sector],Table3[[#This Row],[Sub-Sector]],Table2[% Away From Current Week High],"&lt;=0.05")/Table3[[#This Row],[Count]]</f>
        <v>0.9</v>
      </c>
      <c r="N59" s="2">
        <f>COUNTIFS(Table2[Sub-Sector],Table3[[#This Row],[Sub-Sector]],Table2[% Away From Current Month Low],"&gt;=0.05")/Table3[[#This Row],[Count]]</f>
        <v>0.6</v>
      </c>
      <c r="O59" s="2">
        <f>COUNTIFS(Table2[Sub-Sector],Table3[[#This Row],[Sub-Sector]],Table2[% Away From Current Month High],"&lt;=0.05")/Table3[[#This Row],[Count]]</f>
        <v>0.8</v>
      </c>
      <c r="P59" s="2">
        <f>COUNTIFS(Table2[Sub-Sector],Table3[[#This Row],[Sub-Sector]],Table2[% Away From 52W High],"&lt;=10")/Table3[[#This Row],[Count]]</f>
        <v>0.3</v>
      </c>
      <c r="Q59" s="2">
        <f>COUNTIFS(Table2[Sub-Sector],Table3[[#This Row],[Sub-Sector]],Table2[% Away From 52W Low],"&gt;=10")/Table3[[#This Row],[Count]]</f>
        <v>0.7</v>
      </c>
      <c r="R59" s="2">
        <f>COUNTIFS(Table2[Sub-Sector],Table3[[#This Row],[Sub-Sector]],Table2[% Price above 20 EMA],"&gt;=0")/Table3[[#This Row],[Count]]</f>
        <v>0.7</v>
      </c>
      <c r="S59" s="2">
        <f>COUNTIFS(Table2[Sub-Sector],Table3[[#This Row],[Sub-Sector]],Table2[% Price above 50 EMA],"&gt;=0")/Table3[[#This Row],[Count]]</f>
        <v>0.7</v>
      </c>
      <c r="T59" s="2">
        <f>COUNTIFS(Table2[Sub-Sector],Table3[[#This Row],[Sub-Sector]],Table2[% Price above 200 EMA],"&gt;=0")/Table3[[#This Row],[Count]]</f>
        <v>0.6</v>
      </c>
      <c r="U59" s="2">
        <f>COUNTIFS(Table2[Sub-Sector],Table3[[#This Row],[Sub-Sector]],Table2[Rate of Change - Zone],"Positive")/Table3[[#This Row],[Count]]</f>
        <v>0.8</v>
      </c>
      <c r="V59" s="2">
        <f>COUNTIFS(Table2[Sub-Sector],Table3[[#This Row],[Sub-Sector]],Table2[Sharpe Ratio],"&gt;=0.10")/Table3[[#This Row],[Count]]</f>
        <v>0.1</v>
      </c>
      <c r="W59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435.5</v>
      </c>
      <c r="X59" s="3">
        <f>_xlfn.RANK.AVG(Table3[[#This Row],[Score]],Table3[Score],1)</f>
        <v>66</v>
      </c>
      <c r="Y5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243.5</v>
      </c>
      <c r="Z59" s="3">
        <f>_xlfn.RANK.AVG(Table3[[#This Row],[Score 2 ]],Table3[[Score 2 ]],1)</f>
        <v>57.5</v>
      </c>
    </row>
    <row r="60" spans="1:26" x14ac:dyDescent="0.3">
      <c r="A60" t="s">
        <v>193</v>
      </c>
      <c r="B60">
        <f>COUNTIFS(Table2[Sub-Sector],Table3[[#This Row],[Sub-Sector]])</f>
        <v>25</v>
      </c>
      <c r="C60" s="2">
        <f>COUNTIFS(Table2[Sub-Sector],Table3[[#This Row],[Sub-Sector]],Table2[Uptrend],"Uptrend")/Table3[[#This Row],[Count]]</f>
        <v>0.92</v>
      </c>
      <c r="D60" s="2">
        <f>COUNTIFS(Table2[Sub-Sector],Table3[[#This Row],[Sub-Sector]],Table2[1W Return vs Nifty],"&gt;=5")/Table3[[#This Row],[Count]]</f>
        <v>0.08</v>
      </c>
      <c r="E60" s="2">
        <f>COUNTIFS(Table2[Sub-Sector],Table3[[#This Row],[Sub-Sector]],Table2[1M Return vs Nifty],"&gt;=5")/Table3[[#This Row],[Count]]</f>
        <v>0.24</v>
      </c>
      <c r="F60" s="2">
        <f>COUNTIFS(Table2[Sub-Sector],Table3[[#This Row],[Sub-Sector]],Table2[6M Return vs Nifty],"&gt;=10")/Table3[[#This Row],[Count]]</f>
        <v>0.6</v>
      </c>
      <c r="G60" s="2">
        <f>COUNTIFS(Table2[Sub-Sector],Table3[[#This Row],[Sub-Sector]],Table2[1Y Return vs Nifty],"&gt;=10")/Table3[[#This Row],[Count]]</f>
        <v>0.64</v>
      </c>
      <c r="H60" s="2">
        <f>COUNTIFS(Table2[Sub-Sector],Table3[[#This Row],[Sub-Sector]],Table2[RSI Exponential â€“ 14D],"&gt;=50")/Table3[[#This Row],[Count]]</f>
        <v>0.52</v>
      </c>
      <c r="I60" s="2">
        <f>COUNTIFS(Table2[Sub-Sector],Table3[[#This Row],[Sub-Sector]],Table2[Relative Volume],"&gt;=1")/Table3[[#This Row],[Count]]</f>
        <v>0.28000000000000003</v>
      </c>
      <c r="J60" s="2">
        <f>COUNTIFS(Table2[Sub-Sector],Table3[[#This Row],[Sub-Sector]],Table2[% Away From Day Low],"&gt;=0.05")/Table3[[#This Row],[Count]]</f>
        <v>0</v>
      </c>
      <c r="K60" s="2">
        <f>COUNTIFS(Table2[Sub-Sector],Table3[[#This Row],[Sub-Sector]],Table2[% Away From Day High],"&lt;=0.05")/Table3[[#This Row],[Count]]</f>
        <v>1</v>
      </c>
      <c r="L60" s="2">
        <f>COUNTIFS(Table2[Sub-Sector],Table3[[#This Row],[Sub-Sector]],Table2[% Away From Current Week Low],"&gt;=0.05")/Table3[[#This Row],[Count]]</f>
        <v>0</v>
      </c>
      <c r="M60" s="2">
        <f>COUNTIFS(Table2[Sub-Sector],Table3[[#This Row],[Sub-Sector]],Table2[% Away From Current Week High],"&lt;=0.05")/Table3[[#This Row],[Count]]</f>
        <v>0.88</v>
      </c>
      <c r="N60" s="2">
        <f>COUNTIFS(Table2[Sub-Sector],Table3[[#This Row],[Sub-Sector]],Table2[% Away From Current Month Low],"&gt;=0.05")/Table3[[#This Row],[Count]]</f>
        <v>0.32</v>
      </c>
      <c r="O60" s="2">
        <f>COUNTIFS(Table2[Sub-Sector],Table3[[#This Row],[Sub-Sector]],Table2[% Away From Current Month High],"&lt;=0.05")/Table3[[#This Row],[Count]]</f>
        <v>0.44</v>
      </c>
      <c r="P60" s="2">
        <f>COUNTIFS(Table2[Sub-Sector],Table3[[#This Row],[Sub-Sector]],Table2[% Away From 52W High],"&lt;=10")/Table3[[#This Row],[Count]]</f>
        <v>0.6</v>
      </c>
      <c r="Q60" s="2">
        <f>COUNTIFS(Table2[Sub-Sector],Table3[[#This Row],[Sub-Sector]],Table2[% Away From 52W Low],"&gt;=10")/Table3[[#This Row],[Count]]</f>
        <v>1</v>
      </c>
      <c r="R60" s="2">
        <f>COUNTIFS(Table2[Sub-Sector],Table3[[#This Row],[Sub-Sector]],Table2[% Price above 20 EMA],"&gt;=0")/Table3[[#This Row],[Count]]</f>
        <v>0.64</v>
      </c>
      <c r="S60" s="2">
        <f>COUNTIFS(Table2[Sub-Sector],Table3[[#This Row],[Sub-Sector]],Table2[% Price above 50 EMA],"&gt;=0")/Table3[[#This Row],[Count]]</f>
        <v>0.92</v>
      </c>
      <c r="T60" s="2">
        <f>COUNTIFS(Table2[Sub-Sector],Table3[[#This Row],[Sub-Sector]],Table2[% Price above 200 EMA],"&gt;=0")/Table3[[#This Row],[Count]]</f>
        <v>0.96</v>
      </c>
      <c r="U60" s="2">
        <f>COUNTIFS(Table2[Sub-Sector],Table3[[#This Row],[Sub-Sector]],Table2[Rate of Change - Zone],"Positive")/Table3[[#This Row],[Count]]</f>
        <v>0.72</v>
      </c>
      <c r="V60" s="2">
        <f>COUNTIFS(Table2[Sub-Sector],Table3[[#This Row],[Sub-Sector]],Table2[Sharpe Ratio],"&gt;=0.10")/Table3[[#This Row],[Count]]</f>
        <v>0.44</v>
      </c>
      <c r="W60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387</v>
      </c>
      <c r="X60" s="3">
        <f>_xlfn.RANK.AVG(Table3[[#This Row],[Score]],Table3[Score],1)</f>
        <v>49</v>
      </c>
      <c r="Y6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244</v>
      </c>
      <c r="Z60" s="3">
        <f>_xlfn.RANK.AVG(Table3[[#This Row],[Score 2 ]],Table3[[Score 2 ]],1)</f>
        <v>59</v>
      </c>
    </row>
    <row r="61" spans="1:26" x14ac:dyDescent="0.3">
      <c r="A61" t="s">
        <v>1394</v>
      </c>
      <c r="B61">
        <f>COUNTIFS(Table2[Sub-Sector],Table3[[#This Row],[Sub-Sector]])</f>
        <v>1</v>
      </c>
      <c r="C61" s="2">
        <f>COUNTIFS(Table2[Sub-Sector],Table3[[#This Row],[Sub-Sector]],Table2[Uptrend],"Uptrend")/Table3[[#This Row],[Count]]</f>
        <v>0</v>
      </c>
      <c r="D61" s="2">
        <f>COUNTIFS(Table2[Sub-Sector],Table3[[#This Row],[Sub-Sector]],Table2[1W Return vs Nifty],"&gt;=5")/Table3[[#This Row],[Count]]</f>
        <v>0</v>
      </c>
      <c r="E61" s="2">
        <f>COUNTIFS(Table2[Sub-Sector],Table3[[#This Row],[Sub-Sector]],Table2[1M Return vs Nifty],"&gt;=5")/Table3[[#This Row],[Count]]</f>
        <v>0</v>
      </c>
      <c r="F61" s="2">
        <f>COUNTIFS(Table2[Sub-Sector],Table3[[#This Row],[Sub-Sector]],Table2[6M Return vs Nifty],"&gt;=10")/Table3[[#This Row],[Count]]</f>
        <v>0</v>
      </c>
      <c r="G61" s="2">
        <f>COUNTIFS(Table2[Sub-Sector],Table3[[#This Row],[Sub-Sector]],Table2[1Y Return vs Nifty],"&gt;=10")/Table3[[#This Row],[Count]]</f>
        <v>1</v>
      </c>
      <c r="H61" s="2">
        <f>COUNTIFS(Table2[Sub-Sector],Table3[[#This Row],[Sub-Sector]],Table2[RSI Exponential â€“ 14D],"&gt;=50")/Table3[[#This Row],[Count]]</f>
        <v>0</v>
      </c>
      <c r="I61" s="2">
        <f>COUNTIFS(Table2[Sub-Sector],Table3[[#This Row],[Sub-Sector]],Table2[Relative Volume],"&gt;=1")/Table3[[#This Row],[Count]]</f>
        <v>1</v>
      </c>
      <c r="J61" s="2">
        <f>COUNTIFS(Table2[Sub-Sector],Table3[[#This Row],[Sub-Sector]],Table2[% Away From Day Low],"&gt;=0.05")/Table3[[#This Row],[Count]]</f>
        <v>0</v>
      </c>
      <c r="K61" s="2">
        <f>COUNTIFS(Table2[Sub-Sector],Table3[[#This Row],[Sub-Sector]],Table2[% Away From Day High],"&lt;=0.05")/Table3[[#This Row],[Count]]</f>
        <v>1</v>
      </c>
      <c r="L61" s="2">
        <f>COUNTIFS(Table2[Sub-Sector],Table3[[#This Row],[Sub-Sector]],Table2[% Away From Current Week Low],"&gt;=0.05")/Table3[[#This Row],[Count]]</f>
        <v>0</v>
      </c>
      <c r="M61" s="2">
        <f>COUNTIFS(Table2[Sub-Sector],Table3[[#This Row],[Sub-Sector]],Table2[% Away From Current Week High],"&lt;=0.05")/Table3[[#This Row],[Count]]</f>
        <v>1</v>
      </c>
      <c r="N61" s="2">
        <f>COUNTIFS(Table2[Sub-Sector],Table3[[#This Row],[Sub-Sector]],Table2[% Away From Current Month Low],"&gt;=0.05")/Table3[[#This Row],[Count]]</f>
        <v>0</v>
      </c>
      <c r="O61" s="2">
        <f>COUNTIFS(Table2[Sub-Sector],Table3[[#This Row],[Sub-Sector]],Table2[% Away From Current Month High],"&lt;=0.05")/Table3[[#This Row],[Count]]</f>
        <v>0</v>
      </c>
      <c r="P61" s="2">
        <f>COUNTIFS(Table2[Sub-Sector],Table3[[#This Row],[Sub-Sector]],Table2[% Away From 52W High],"&lt;=10")/Table3[[#This Row],[Count]]</f>
        <v>0</v>
      </c>
      <c r="Q61" s="2">
        <f>COUNTIFS(Table2[Sub-Sector],Table3[[#This Row],[Sub-Sector]],Table2[% Away From 52W Low],"&gt;=10")/Table3[[#This Row],[Count]]</f>
        <v>1</v>
      </c>
      <c r="R61" s="2">
        <f>COUNTIFS(Table2[Sub-Sector],Table3[[#This Row],[Sub-Sector]],Table2[% Price above 20 EMA],"&gt;=0")/Table3[[#This Row],[Count]]</f>
        <v>0</v>
      </c>
      <c r="S61" s="2">
        <f>COUNTIFS(Table2[Sub-Sector],Table3[[#This Row],[Sub-Sector]],Table2[% Price above 50 EMA],"&gt;=0")/Table3[[#This Row],[Count]]</f>
        <v>0</v>
      </c>
      <c r="T61" s="2">
        <f>COUNTIFS(Table2[Sub-Sector],Table3[[#This Row],[Sub-Sector]],Table2[% Price above 200 EMA],"&gt;=0")/Table3[[#This Row],[Count]]</f>
        <v>0</v>
      </c>
      <c r="U61" s="2">
        <f>COUNTIFS(Table2[Sub-Sector],Table3[[#This Row],[Sub-Sector]],Table2[Rate of Change - Zone],"Positive")/Table3[[#This Row],[Count]]</f>
        <v>0</v>
      </c>
      <c r="V61" s="2">
        <f>COUNTIFS(Table2[Sub-Sector],Table3[[#This Row],[Sub-Sector]],Table2[Sharpe Ratio],"&gt;=0.10")/Table3[[#This Row],[Count]]</f>
        <v>0</v>
      </c>
      <c r="W61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546</v>
      </c>
      <c r="X61" s="3">
        <f>_xlfn.RANK.AVG(Table3[[#This Row],[Score]],Table3[Score],1)</f>
        <v>99</v>
      </c>
      <c r="Y6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250</v>
      </c>
      <c r="Z61" s="3">
        <f>_xlfn.RANK.AVG(Table3[[#This Row],[Score 2 ]],Table3[[Score 2 ]],1)</f>
        <v>60</v>
      </c>
    </row>
    <row r="62" spans="1:26" x14ac:dyDescent="0.3">
      <c r="A62" t="s">
        <v>1391</v>
      </c>
      <c r="B62">
        <f>COUNTIFS(Table2[Sub-Sector],Table3[[#This Row],[Sub-Sector]])</f>
        <v>3</v>
      </c>
      <c r="C62" s="2">
        <f>COUNTIFS(Table2[Sub-Sector],Table3[[#This Row],[Sub-Sector]],Table2[Uptrend],"Uptrend")/Table3[[#This Row],[Count]]</f>
        <v>1</v>
      </c>
      <c r="D62" s="2">
        <f>COUNTIFS(Table2[Sub-Sector],Table3[[#This Row],[Sub-Sector]],Table2[1W Return vs Nifty],"&gt;=5")/Table3[[#This Row],[Count]]</f>
        <v>0</v>
      </c>
      <c r="E62" s="2">
        <f>COUNTIFS(Table2[Sub-Sector],Table3[[#This Row],[Sub-Sector]],Table2[1M Return vs Nifty],"&gt;=5")/Table3[[#This Row],[Count]]</f>
        <v>1</v>
      </c>
      <c r="F62" s="2">
        <f>COUNTIFS(Table2[Sub-Sector],Table3[[#This Row],[Sub-Sector]],Table2[6M Return vs Nifty],"&gt;=10")/Table3[[#This Row],[Count]]</f>
        <v>0</v>
      </c>
      <c r="G62" s="2">
        <f>COUNTIFS(Table2[Sub-Sector],Table3[[#This Row],[Sub-Sector]],Table2[1Y Return vs Nifty],"&gt;=10")/Table3[[#This Row],[Count]]</f>
        <v>0</v>
      </c>
      <c r="H62" s="2">
        <f>COUNTIFS(Table2[Sub-Sector],Table3[[#This Row],[Sub-Sector]],Table2[RSI Exponential â€“ 14D],"&gt;=50")/Table3[[#This Row],[Count]]</f>
        <v>1</v>
      </c>
      <c r="I62" s="2">
        <f>COUNTIFS(Table2[Sub-Sector],Table3[[#This Row],[Sub-Sector]],Table2[Relative Volume],"&gt;=1")/Table3[[#This Row],[Count]]</f>
        <v>1</v>
      </c>
      <c r="J62" s="2">
        <f>COUNTIFS(Table2[Sub-Sector],Table3[[#This Row],[Sub-Sector]],Table2[% Away From Day Low],"&gt;=0.05")/Table3[[#This Row],[Count]]</f>
        <v>0</v>
      </c>
      <c r="K62" s="2">
        <f>COUNTIFS(Table2[Sub-Sector],Table3[[#This Row],[Sub-Sector]],Table2[% Away From Day High],"&lt;=0.05")/Table3[[#This Row],[Count]]</f>
        <v>1</v>
      </c>
      <c r="L62" s="2">
        <f>COUNTIFS(Table2[Sub-Sector],Table3[[#This Row],[Sub-Sector]],Table2[% Away From Current Week Low],"&gt;=0.05")/Table3[[#This Row],[Count]]</f>
        <v>0</v>
      </c>
      <c r="M62" s="2">
        <f>COUNTIFS(Table2[Sub-Sector],Table3[[#This Row],[Sub-Sector]],Table2[% Away From Current Week High],"&lt;=0.05")/Table3[[#This Row],[Count]]</f>
        <v>1</v>
      </c>
      <c r="N62" s="2">
        <f>COUNTIFS(Table2[Sub-Sector],Table3[[#This Row],[Sub-Sector]],Table2[% Away From Current Month Low],"&gt;=0.05")/Table3[[#This Row],[Count]]</f>
        <v>1</v>
      </c>
      <c r="O62" s="2">
        <f>COUNTIFS(Table2[Sub-Sector],Table3[[#This Row],[Sub-Sector]],Table2[% Away From Current Month High],"&lt;=0.05")/Table3[[#This Row],[Count]]</f>
        <v>0.66666666666666663</v>
      </c>
      <c r="P62" s="2">
        <f>COUNTIFS(Table2[Sub-Sector],Table3[[#This Row],[Sub-Sector]],Table2[% Away From 52W High],"&lt;=10")/Table3[[#This Row],[Count]]</f>
        <v>0.66666666666666663</v>
      </c>
      <c r="Q62" s="2">
        <f>COUNTIFS(Table2[Sub-Sector],Table3[[#This Row],[Sub-Sector]],Table2[% Away From 52W Low],"&gt;=10")/Table3[[#This Row],[Count]]</f>
        <v>1</v>
      </c>
      <c r="R62" s="2">
        <f>COUNTIFS(Table2[Sub-Sector],Table3[[#This Row],[Sub-Sector]],Table2[% Price above 20 EMA],"&gt;=0")/Table3[[#This Row],[Count]]</f>
        <v>1</v>
      </c>
      <c r="S62" s="2">
        <f>COUNTIFS(Table2[Sub-Sector],Table3[[#This Row],[Sub-Sector]],Table2[% Price above 50 EMA],"&gt;=0")/Table3[[#This Row],[Count]]</f>
        <v>1</v>
      </c>
      <c r="T62" s="2">
        <f>COUNTIFS(Table2[Sub-Sector],Table3[[#This Row],[Sub-Sector]],Table2[% Price above 200 EMA],"&gt;=0")/Table3[[#This Row],[Count]]</f>
        <v>1</v>
      </c>
      <c r="U62" s="2">
        <f>COUNTIFS(Table2[Sub-Sector],Table3[[#This Row],[Sub-Sector]],Table2[Rate of Change - Zone],"Positive")/Table3[[#This Row],[Count]]</f>
        <v>1</v>
      </c>
      <c r="V62" s="2">
        <f>COUNTIFS(Table2[Sub-Sector],Table3[[#This Row],[Sub-Sector]],Table2[Sharpe Ratio],"&gt;=0.10")/Table3[[#This Row],[Count]]</f>
        <v>0</v>
      </c>
      <c r="W6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364</v>
      </c>
      <c r="X62" s="3">
        <f>_xlfn.RANK.AVG(Table3[[#This Row],[Score]],Table3[Score],1)</f>
        <v>32</v>
      </c>
      <c r="Y6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251.5</v>
      </c>
      <c r="Z62" s="3">
        <f>_xlfn.RANK.AVG(Table3[[#This Row],[Score 2 ]],Table3[[Score 2 ]],1)</f>
        <v>64</v>
      </c>
    </row>
    <row r="63" spans="1:26" x14ac:dyDescent="0.3">
      <c r="A63" t="s">
        <v>1337</v>
      </c>
      <c r="B63">
        <f>COUNTIFS(Table2[Sub-Sector],Table3[[#This Row],[Sub-Sector]])</f>
        <v>1</v>
      </c>
      <c r="C63" s="2">
        <f>COUNTIFS(Table2[Sub-Sector],Table3[[#This Row],[Sub-Sector]],Table2[Uptrend],"Uptrend")/Table3[[#This Row],[Count]]</f>
        <v>1</v>
      </c>
      <c r="D63" s="2">
        <f>COUNTIFS(Table2[Sub-Sector],Table3[[#This Row],[Sub-Sector]],Table2[1W Return vs Nifty],"&gt;=5")/Table3[[#This Row],[Count]]</f>
        <v>0</v>
      </c>
      <c r="E63" s="2">
        <f>COUNTIFS(Table2[Sub-Sector],Table3[[#This Row],[Sub-Sector]],Table2[1M Return vs Nifty],"&gt;=5")/Table3[[#This Row],[Count]]</f>
        <v>1</v>
      </c>
      <c r="F63" s="2">
        <f>COUNTIFS(Table2[Sub-Sector],Table3[[#This Row],[Sub-Sector]],Table2[6M Return vs Nifty],"&gt;=10")/Table3[[#This Row],[Count]]</f>
        <v>0</v>
      </c>
      <c r="G63" s="2">
        <f>COUNTIFS(Table2[Sub-Sector],Table3[[#This Row],[Sub-Sector]],Table2[1Y Return vs Nifty],"&gt;=10")/Table3[[#This Row],[Count]]</f>
        <v>0</v>
      </c>
      <c r="H63" s="2">
        <f>COUNTIFS(Table2[Sub-Sector],Table3[[#This Row],[Sub-Sector]],Table2[RSI Exponential â€“ 14D],"&gt;=50")/Table3[[#This Row],[Count]]</f>
        <v>1</v>
      </c>
      <c r="I63" s="2">
        <f>COUNTIFS(Table2[Sub-Sector],Table3[[#This Row],[Sub-Sector]],Table2[Relative Volume],"&gt;=1")/Table3[[#This Row],[Count]]</f>
        <v>1</v>
      </c>
      <c r="J63" s="2">
        <f>COUNTIFS(Table2[Sub-Sector],Table3[[#This Row],[Sub-Sector]],Table2[% Away From Day Low],"&gt;=0.05")/Table3[[#This Row],[Count]]</f>
        <v>0</v>
      </c>
      <c r="K63" s="2">
        <f>COUNTIFS(Table2[Sub-Sector],Table3[[#This Row],[Sub-Sector]],Table2[% Away From Day High],"&lt;=0.05")/Table3[[#This Row],[Count]]</f>
        <v>1</v>
      </c>
      <c r="L63" s="2">
        <f>COUNTIFS(Table2[Sub-Sector],Table3[[#This Row],[Sub-Sector]],Table2[% Away From Current Week Low],"&gt;=0.05")/Table3[[#This Row],[Count]]</f>
        <v>0</v>
      </c>
      <c r="M63" s="2">
        <f>COUNTIFS(Table2[Sub-Sector],Table3[[#This Row],[Sub-Sector]],Table2[% Away From Current Week High],"&lt;=0.05")/Table3[[#This Row],[Count]]</f>
        <v>1</v>
      </c>
      <c r="N63" s="2">
        <f>COUNTIFS(Table2[Sub-Sector],Table3[[#This Row],[Sub-Sector]],Table2[% Away From Current Month Low],"&gt;=0.05")/Table3[[#This Row],[Count]]</f>
        <v>1</v>
      </c>
      <c r="O63" s="2">
        <f>COUNTIFS(Table2[Sub-Sector],Table3[[#This Row],[Sub-Sector]],Table2[% Away From Current Month High],"&lt;=0.05")/Table3[[#This Row],[Count]]</f>
        <v>0</v>
      </c>
      <c r="P63" s="2">
        <f>COUNTIFS(Table2[Sub-Sector],Table3[[#This Row],[Sub-Sector]],Table2[% Away From 52W High],"&lt;=10")/Table3[[#This Row],[Count]]</f>
        <v>0</v>
      </c>
      <c r="Q63" s="2">
        <f>COUNTIFS(Table2[Sub-Sector],Table3[[#This Row],[Sub-Sector]],Table2[% Away From 52W Low],"&gt;=10")/Table3[[#This Row],[Count]]</f>
        <v>1</v>
      </c>
      <c r="R63" s="2">
        <f>COUNTIFS(Table2[Sub-Sector],Table3[[#This Row],[Sub-Sector]],Table2[% Price above 20 EMA],"&gt;=0")/Table3[[#This Row],[Count]]</f>
        <v>1</v>
      </c>
      <c r="S63" s="2">
        <f>COUNTIFS(Table2[Sub-Sector],Table3[[#This Row],[Sub-Sector]],Table2[% Price above 50 EMA],"&gt;=0")/Table3[[#This Row],[Count]]</f>
        <v>1</v>
      </c>
      <c r="T63" s="2">
        <f>COUNTIFS(Table2[Sub-Sector],Table3[[#This Row],[Sub-Sector]],Table2[% Price above 200 EMA],"&gt;=0")/Table3[[#This Row],[Count]]</f>
        <v>1</v>
      </c>
      <c r="U63" s="2">
        <f>COUNTIFS(Table2[Sub-Sector],Table3[[#This Row],[Sub-Sector]],Table2[Rate of Change - Zone],"Positive")/Table3[[#This Row],[Count]]</f>
        <v>1</v>
      </c>
      <c r="V63" s="2">
        <f>COUNTIFS(Table2[Sub-Sector],Table3[[#This Row],[Sub-Sector]],Table2[Sharpe Ratio],"&gt;=0.10")/Table3[[#This Row],[Count]]</f>
        <v>1</v>
      </c>
      <c r="W63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364</v>
      </c>
      <c r="X63" s="3">
        <f>_xlfn.RANK.AVG(Table3[[#This Row],[Score]],Table3[Score],1)</f>
        <v>32</v>
      </c>
      <c r="Y6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251.5</v>
      </c>
      <c r="Z63" s="3">
        <f>_xlfn.RANK.AVG(Table3[[#This Row],[Score 2 ]],Table3[[Score 2 ]],1)</f>
        <v>64</v>
      </c>
    </row>
    <row r="64" spans="1:26" x14ac:dyDescent="0.3">
      <c r="A64" t="s">
        <v>800</v>
      </c>
      <c r="B64">
        <f>COUNTIFS(Table2[Sub-Sector],Table3[[#This Row],[Sub-Sector]])</f>
        <v>1</v>
      </c>
      <c r="C64" s="2">
        <f>COUNTIFS(Table2[Sub-Sector],Table3[[#This Row],[Sub-Sector]],Table2[Uptrend],"Uptrend")/Table3[[#This Row],[Count]]</f>
        <v>1</v>
      </c>
      <c r="D64" s="2">
        <f>COUNTIFS(Table2[Sub-Sector],Table3[[#This Row],[Sub-Sector]],Table2[1W Return vs Nifty],"&gt;=5")/Table3[[#This Row],[Count]]</f>
        <v>0</v>
      </c>
      <c r="E64" s="2">
        <f>COUNTIFS(Table2[Sub-Sector],Table3[[#This Row],[Sub-Sector]],Table2[1M Return vs Nifty],"&gt;=5")/Table3[[#This Row],[Count]]</f>
        <v>1</v>
      </c>
      <c r="F64" s="2">
        <f>COUNTIFS(Table2[Sub-Sector],Table3[[#This Row],[Sub-Sector]],Table2[6M Return vs Nifty],"&gt;=10")/Table3[[#This Row],[Count]]</f>
        <v>0</v>
      </c>
      <c r="G64" s="2">
        <f>COUNTIFS(Table2[Sub-Sector],Table3[[#This Row],[Sub-Sector]],Table2[1Y Return vs Nifty],"&gt;=10")/Table3[[#This Row],[Count]]</f>
        <v>0</v>
      </c>
      <c r="H64" s="2">
        <f>COUNTIFS(Table2[Sub-Sector],Table3[[#This Row],[Sub-Sector]],Table2[RSI Exponential â€“ 14D],"&gt;=50")/Table3[[#This Row],[Count]]</f>
        <v>1</v>
      </c>
      <c r="I64" s="2">
        <f>COUNTIFS(Table2[Sub-Sector],Table3[[#This Row],[Sub-Sector]],Table2[Relative Volume],"&gt;=1")/Table3[[#This Row],[Count]]</f>
        <v>1</v>
      </c>
      <c r="J64" s="2">
        <f>COUNTIFS(Table2[Sub-Sector],Table3[[#This Row],[Sub-Sector]],Table2[% Away From Day Low],"&gt;=0.05")/Table3[[#This Row],[Count]]</f>
        <v>0</v>
      </c>
      <c r="K64" s="2">
        <f>COUNTIFS(Table2[Sub-Sector],Table3[[#This Row],[Sub-Sector]],Table2[% Away From Day High],"&lt;=0.05")/Table3[[#This Row],[Count]]</f>
        <v>1</v>
      </c>
      <c r="L64" s="2">
        <f>COUNTIFS(Table2[Sub-Sector],Table3[[#This Row],[Sub-Sector]],Table2[% Away From Current Week Low],"&gt;=0.05")/Table3[[#This Row],[Count]]</f>
        <v>0</v>
      </c>
      <c r="M64" s="2">
        <f>COUNTIFS(Table2[Sub-Sector],Table3[[#This Row],[Sub-Sector]],Table2[% Away From Current Week High],"&lt;=0.05")/Table3[[#This Row],[Count]]</f>
        <v>1</v>
      </c>
      <c r="N64" s="2">
        <f>COUNTIFS(Table2[Sub-Sector],Table3[[#This Row],[Sub-Sector]],Table2[% Away From Current Month Low],"&gt;=0.05")/Table3[[#This Row],[Count]]</f>
        <v>1</v>
      </c>
      <c r="O64" s="2">
        <f>COUNTIFS(Table2[Sub-Sector],Table3[[#This Row],[Sub-Sector]],Table2[% Away From Current Month High],"&lt;=0.05")/Table3[[#This Row],[Count]]</f>
        <v>1</v>
      </c>
      <c r="P64" s="2">
        <f>COUNTIFS(Table2[Sub-Sector],Table3[[#This Row],[Sub-Sector]],Table2[% Away From 52W High],"&lt;=10")/Table3[[#This Row],[Count]]</f>
        <v>1</v>
      </c>
      <c r="Q64" s="2">
        <f>COUNTIFS(Table2[Sub-Sector],Table3[[#This Row],[Sub-Sector]],Table2[% Away From 52W Low],"&gt;=10")/Table3[[#This Row],[Count]]</f>
        <v>1</v>
      </c>
      <c r="R64" s="2">
        <f>COUNTIFS(Table2[Sub-Sector],Table3[[#This Row],[Sub-Sector]],Table2[% Price above 20 EMA],"&gt;=0")/Table3[[#This Row],[Count]]</f>
        <v>1</v>
      </c>
      <c r="S64" s="2">
        <f>COUNTIFS(Table2[Sub-Sector],Table3[[#This Row],[Sub-Sector]],Table2[% Price above 50 EMA],"&gt;=0")/Table3[[#This Row],[Count]]</f>
        <v>1</v>
      </c>
      <c r="T64" s="2">
        <f>COUNTIFS(Table2[Sub-Sector],Table3[[#This Row],[Sub-Sector]],Table2[% Price above 200 EMA],"&gt;=0")/Table3[[#This Row],[Count]]</f>
        <v>1</v>
      </c>
      <c r="U64" s="2">
        <f>COUNTIFS(Table2[Sub-Sector],Table3[[#This Row],[Sub-Sector]],Table2[Rate of Change - Zone],"Positive")/Table3[[#This Row],[Count]]</f>
        <v>1</v>
      </c>
      <c r="V64" s="2">
        <f>COUNTIFS(Table2[Sub-Sector],Table3[[#This Row],[Sub-Sector]],Table2[Sharpe Ratio],"&gt;=0.10")/Table3[[#This Row],[Count]]</f>
        <v>0</v>
      </c>
      <c r="W64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364</v>
      </c>
      <c r="X64" s="3">
        <f>_xlfn.RANK.AVG(Table3[[#This Row],[Score]],Table3[Score],1)</f>
        <v>32</v>
      </c>
      <c r="Y6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251.5</v>
      </c>
      <c r="Z64" s="3">
        <f>_xlfn.RANK.AVG(Table3[[#This Row],[Score 2 ]],Table3[[Score 2 ]],1)</f>
        <v>64</v>
      </c>
    </row>
    <row r="65" spans="1:26" x14ac:dyDescent="0.3">
      <c r="A65" t="s">
        <v>1103</v>
      </c>
      <c r="B65">
        <f>COUNTIFS(Table2[Sub-Sector],Table3[[#This Row],[Sub-Sector]])</f>
        <v>2</v>
      </c>
      <c r="C65" s="2">
        <f>COUNTIFS(Table2[Sub-Sector],Table3[[#This Row],[Sub-Sector]],Table2[Uptrend],"Uptrend")/Table3[[#This Row],[Count]]</f>
        <v>0</v>
      </c>
      <c r="D65" s="2">
        <f>COUNTIFS(Table2[Sub-Sector],Table3[[#This Row],[Sub-Sector]],Table2[1W Return vs Nifty],"&gt;=5")/Table3[[#This Row],[Count]]</f>
        <v>0</v>
      </c>
      <c r="E65" s="2">
        <f>COUNTIFS(Table2[Sub-Sector],Table3[[#This Row],[Sub-Sector]],Table2[1M Return vs Nifty],"&gt;=5")/Table3[[#This Row],[Count]]</f>
        <v>1</v>
      </c>
      <c r="F65" s="2">
        <f>COUNTIFS(Table2[Sub-Sector],Table3[[#This Row],[Sub-Sector]],Table2[6M Return vs Nifty],"&gt;=10")/Table3[[#This Row],[Count]]</f>
        <v>0</v>
      </c>
      <c r="G65" s="2">
        <f>COUNTIFS(Table2[Sub-Sector],Table3[[#This Row],[Sub-Sector]],Table2[1Y Return vs Nifty],"&gt;=10")/Table3[[#This Row],[Count]]</f>
        <v>0</v>
      </c>
      <c r="H65" s="2">
        <f>COUNTIFS(Table2[Sub-Sector],Table3[[#This Row],[Sub-Sector]],Table2[RSI Exponential â€“ 14D],"&gt;=50")/Table3[[#This Row],[Count]]</f>
        <v>1</v>
      </c>
      <c r="I65" s="2">
        <f>COUNTIFS(Table2[Sub-Sector],Table3[[#This Row],[Sub-Sector]],Table2[Relative Volume],"&gt;=1")/Table3[[#This Row],[Count]]</f>
        <v>1</v>
      </c>
      <c r="J65" s="2">
        <f>COUNTIFS(Table2[Sub-Sector],Table3[[#This Row],[Sub-Sector]],Table2[% Away From Day Low],"&gt;=0.05")/Table3[[#This Row],[Count]]</f>
        <v>0</v>
      </c>
      <c r="K65" s="2">
        <f>COUNTIFS(Table2[Sub-Sector],Table3[[#This Row],[Sub-Sector]],Table2[% Away From Day High],"&lt;=0.05")/Table3[[#This Row],[Count]]</f>
        <v>1</v>
      </c>
      <c r="L65" s="2">
        <f>COUNTIFS(Table2[Sub-Sector],Table3[[#This Row],[Sub-Sector]],Table2[% Away From Current Week Low],"&gt;=0.05")/Table3[[#This Row],[Count]]</f>
        <v>0</v>
      </c>
      <c r="M65" s="2">
        <f>COUNTIFS(Table2[Sub-Sector],Table3[[#This Row],[Sub-Sector]],Table2[% Away From Current Week High],"&lt;=0.05")/Table3[[#This Row],[Count]]</f>
        <v>1</v>
      </c>
      <c r="N65" s="2">
        <f>COUNTIFS(Table2[Sub-Sector],Table3[[#This Row],[Sub-Sector]],Table2[% Away From Current Month Low],"&gt;=0.05")/Table3[[#This Row],[Count]]</f>
        <v>0.5</v>
      </c>
      <c r="O65" s="2">
        <f>COUNTIFS(Table2[Sub-Sector],Table3[[#This Row],[Sub-Sector]],Table2[% Away From Current Month High],"&lt;=0.05")/Table3[[#This Row],[Count]]</f>
        <v>0.5</v>
      </c>
      <c r="P65" s="2">
        <f>COUNTIFS(Table2[Sub-Sector],Table3[[#This Row],[Sub-Sector]],Table2[% Away From 52W High],"&lt;=10")/Table3[[#This Row],[Count]]</f>
        <v>0</v>
      </c>
      <c r="Q65" s="2">
        <f>COUNTIFS(Table2[Sub-Sector],Table3[[#This Row],[Sub-Sector]],Table2[% Away From 52W Low],"&gt;=10")/Table3[[#This Row],[Count]]</f>
        <v>1</v>
      </c>
      <c r="R65" s="2">
        <f>COUNTIFS(Table2[Sub-Sector],Table3[[#This Row],[Sub-Sector]],Table2[% Price above 20 EMA],"&gt;=0")/Table3[[#This Row],[Count]]</f>
        <v>1</v>
      </c>
      <c r="S65" s="2">
        <f>COUNTIFS(Table2[Sub-Sector],Table3[[#This Row],[Sub-Sector]],Table2[% Price above 50 EMA],"&gt;=0")/Table3[[#This Row],[Count]]</f>
        <v>1</v>
      </c>
      <c r="T65" s="2">
        <f>COUNTIFS(Table2[Sub-Sector],Table3[[#This Row],[Sub-Sector]],Table2[% Price above 200 EMA],"&gt;=0")/Table3[[#This Row],[Count]]</f>
        <v>1</v>
      </c>
      <c r="U65" s="2">
        <f>COUNTIFS(Table2[Sub-Sector],Table3[[#This Row],[Sub-Sector]],Table2[Rate of Change - Zone],"Positive")/Table3[[#This Row],[Count]]</f>
        <v>1</v>
      </c>
      <c r="V65" s="2">
        <f>COUNTIFS(Table2[Sub-Sector],Table3[[#This Row],[Sub-Sector]],Table2[Sharpe Ratio],"&gt;=0.10")/Table3[[#This Row],[Count]]</f>
        <v>0</v>
      </c>
      <c r="W65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454.5</v>
      </c>
      <c r="X65" s="3">
        <f>_xlfn.RANK.AVG(Table3[[#This Row],[Score]],Table3[Score],1)</f>
        <v>69</v>
      </c>
      <c r="Y6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251.5</v>
      </c>
      <c r="Z65" s="3">
        <f>_xlfn.RANK.AVG(Table3[[#This Row],[Score 2 ]],Table3[[Score 2 ]],1)</f>
        <v>64</v>
      </c>
    </row>
    <row r="66" spans="1:26" x14ac:dyDescent="0.3">
      <c r="A66" t="s">
        <v>446</v>
      </c>
      <c r="B66">
        <f>COUNTIFS(Table2[Sub-Sector],Table3[[#This Row],[Sub-Sector]])</f>
        <v>1</v>
      </c>
      <c r="C66" s="2">
        <f>COUNTIFS(Table2[Sub-Sector],Table3[[#This Row],[Sub-Sector]],Table2[Uptrend],"Uptrend")/Table3[[#This Row],[Count]]</f>
        <v>1</v>
      </c>
      <c r="D66" s="2">
        <f>COUNTIFS(Table2[Sub-Sector],Table3[[#This Row],[Sub-Sector]],Table2[1W Return vs Nifty],"&gt;=5")/Table3[[#This Row],[Count]]</f>
        <v>0</v>
      </c>
      <c r="E66" s="2">
        <f>COUNTIFS(Table2[Sub-Sector],Table3[[#This Row],[Sub-Sector]],Table2[1M Return vs Nifty],"&gt;=5")/Table3[[#This Row],[Count]]</f>
        <v>0</v>
      </c>
      <c r="F66" s="2">
        <f>COUNTIFS(Table2[Sub-Sector],Table3[[#This Row],[Sub-Sector]],Table2[6M Return vs Nifty],"&gt;=10")/Table3[[#This Row],[Count]]</f>
        <v>0</v>
      </c>
      <c r="G66" s="2">
        <f>COUNTIFS(Table2[Sub-Sector],Table3[[#This Row],[Sub-Sector]],Table2[1Y Return vs Nifty],"&gt;=10")/Table3[[#This Row],[Count]]</f>
        <v>0</v>
      </c>
      <c r="H66" s="2">
        <f>COUNTIFS(Table2[Sub-Sector],Table3[[#This Row],[Sub-Sector]],Table2[RSI Exponential â€“ 14D],"&gt;=50")/Table3[[#This Row],[Count]]</f>
        <v>1</v>
      </c>
      <c r="I66" s="2">
        <f>COUNTIFS(Table2[Sub-Sector],Table3[[#This Row],[Sub-Sector]],Table2[Relative Volume],"&gt;=1")/Table3[[#This Row],[Count]]</f>
        <v>1</v>
      </c>
      <c r="J66" s="2">
        <f>COUNTIFS(Table2[Sub-Sector],Table3[[#This Row],[Sub-Sector]],Table2[% Away From Day Low],"&gt;=0.05")/Table3[[#This Row],[Count]]</f>
        <v>0</v>
      </c>
      <c r="K66" s="2">
        <f>COUNTIFS(Table2[Sub-Sector],Table3[[#This Row],[Sub-Sector]],Table2[% Away From Day High],"&lt;=0.05")/Table3[[#This Row],[Count]]</f>
        <v>1</v>
      </c>
      <c r="L66" s="2">
        <f>COUNTIFS(Table2[Sub-Sector],Table3[[#This Row],[Sub-Sector]],Table2[% Away From Current Week Low],"&gt;=0.05")/Table3[[#This Row],[Count]]</f>
        <v>0</v>
      </c>
      <c r="M66" s="2">
        <f>COUNTIFS(Table2[Sub-Sector],Table3[[#This Row],[Sub-Sector]],Table2[% Away From Current Week High],"&lt;=0.05")/Table3[[#This Row],[Count]]</f>
        <v>1</v>
      </c>
      <c r="N66" s="2">
        <f>COUNTIFS(Table2[Sub-Sector],Table3[[#This Row],[Sub-Sector]],Table2[% Away From Current Month Low],"&gt;=0.05")/Table3[[#This Row],[Count]]</f>
        <v>1</v>
      </c>
      <c r="O66" s="2">
        <f>COUNTIFS(Table2[Sub-Sector],Table3[[#This Row],[Sub-Sector]],Table2[% Away From Current Month High],"&lt;=0.05")/Table3[[#This Row],[Count]]</f>
        <v>1</v>
      </c>
      <c r="P66" s="2">
        <f>COUNTIFS(Table2[Sub-Sector],Table3[[#This Row],[Sub-Sector]],Table2[% Away From 52W High],"&lt;=10")/Table3[[#This Row],[Count]]</f>
        <v>1</v>
      </c>
      <c r="Q66" s="2">
        <f>COUNTIFS(Table2[Sub-Sector],Table3[[#This Row],[Sub-Sector]],Table2[% Away From 52W Low],"&gt;=10")/Table3[[#This Row],[Count]]</f>
        <v>1</v>
      </c>
      <c r="R66" s="2">
        <f>COUNTIFS(Table2[Sub-Sector],Table3[[#This Row],[Sub-Sector]],Table2[% Price above 20 EMA],"&gt;=0")/Table3[[#This Row],[Count]]</f>
        <v>1</v>
      </c>
      <c r="S66" s="2">
        <f>COUNTIFS(Table2[Sub-Sector],Table3[[#This Row],[Sub-Sector]],Table2[% Price above 50 EMA],"&gt;=0")/Table3[[#This Row],[Count]]</f>
        <v>1</v>
      </c>
      <c r="T66" s="2">
        <f>COUNTIFS(Table2[Sub-Sector],Table3[[#This Row],[Sub-Sector]],Table2[% Price above 200 EMA],"&gt;=0")/Table3[[#This Row],[Count]]</f>
        <v>1</v>
      </c>
      <c r="U66" s="2">
        <f>COUNTIFS(Table2[Sub-Sector],Table3[[#This Row],[Sub-Sector]],Table2[Rate of Change - Zone],"Positive")/Table3[[#This Row],[Count]]</f>
        <v>1</v>
      </c>
      <c r="V66" s="2">
        <f>COUNTIFS(Table2[Sub-Sector],Table3[[#This Row],[Sub-Sector]],Table2[Sharpe Ratio],"&gt;=0.10")/Table3[[#This Row],[Count]]</f>
        <v>0</v>
      </c>
      <c r="W66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457</v>
      </c>
      <c r="X66" s="3">
        <f>_xlfn.RANK.AVG(Table3[[#This Row],[Score]],Table3[Score],1)</f>
        <v>71</v>
      </c>
      <c r="Y6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251.5</v>
      </c>
      <c r="Z66" s="3">
        <f>_xlfn.RANK.AVG(Table3[[#This Row],[Score 2 ]],Table3[[Score 2 ]],1)</f>
        <v>64</v>
      </c>
    </row>
    <row r="67" spans="1:26" x14ac:dyDescent="0.3">
      <c r="A67" t="s">
        <v>1492</v>
      </c>
      <c r="B67">
        <f>COUNTIFS(Table2[Sub-Sector],Table3[[#This Row],[Sub-Sector]])</f>
        <v>2</v>
      </c>
      <c r="C67" s="2">
        <f>COUNTIFS(Table2[Sub-Sector],Table3[[#This Row],[Sub-Sector]],Table2[Uptrend],"Uptrend")/Table3[[#This Row],[Count]]</f>
        <v>0.5</v>
      </c>
      <c r="D67" s="2">
        <f>COUNTIFS(Table2[Sub-Sector],Table3[[#This Row],[Sub-Sector]],Table2[1W Return vs Nifty],"&gt;=5")/Table3[[#This Row],[Count]]</f>
        <v>0</v>
      </c>
      <c r="E67" s="2">
        <f>COUNTIFS(Table2[Sub-Sector],Table3[[#This Row],[Sub-Sector]],Table2[1M Return vs Nifty],"&gt;=5")/Table3[[#This Row],[Count]]</f>
        <v>0</v>
      </c>
      <c r="F67" s="2">
        <f>COUNTIFS(Table2[Sub-Sector],Table3[[#This Row],[Sub-Sector]],Table2[6M Return vs Nifty],"&gt;=10")/Table3[[#This Row],[Count]]</f>
        <v>0</v>
      </c>
      <c r="G67" s="2">
        <f>COUNTIFS(Table2[Sub-Sector],Table3[[#This Row],[Sub-Sector]],Table2[1Y Return vs Nifty],"&gt;=10")/Table3[[#This Row],[Count]]</f>
        <v>0</v>
      </c>
      <c r="H67" s="2">
        <f>COUNTIFS(Table2[Sub-Sector],Table3[[#This Row],[Sub-Sector]],Table2[RSI Exponential â€“ 14D],"&gt;=50")/Table3[[#This Row],[Count]]</f>
        <v>0</v>
      </c>
      <c r="I67" s="2">
        <f>COUNTIFS(Table2[Sub-Sector],Table3[[#This Row],[Sub-Sector]],Table2[Relative Volume],"&gt;=1")/Table3[[#This Row],[Count]]</f>
        <v>1</v>
      </c>
      <c r="J67" s="2">
        <f>COUNTIFS(Table2[Sub-Sector],Table3[[#This Row],[Sub-Sector]],Table2[% Away From Day Low],"&gt;=0.05")/Table3[[#This Row],[Count]]</f>
        <v>0</v>
      </c>
      <c r="K67" s="2">
        <f>COUNTIFS(Table2[Sub-Sector],Table3[[#This Row],[Sub-Sector]],Table2[% Away From Day High],"&lt;=0.05")/Table3[[#This Row],[Count]]</f>
        <v>1</v>
      </c>
      <c r="L67" s="2">
        <f>COUNTIFS(Table2[Sub-Sector],Table3[[#This Row],[Sub-Sector]],Table2[% Away From Current Week Low],"&gt;=0.05")/Table3[[#This Row],[Count]]</f>
        <v>0</v>
      </c>
      <c r="M67" s="2">
        <f>COUNTIFS(Table2[Sub-Sector],Table3[[#This Row],[Sub-Sector]],Table2[% Away From Current Week High],"&lt;=0.05")/Table3[[#This Row],[Count]]</f>
        <v>1</v>
      </c>
      <c r="N67" s="2">
        <f>COUNTIFS(Table2[Sub-Sector],Table3[[#This Row],[Sub-Sector]],Table2[% Away From Current Month Low],"&gt;=0.05")/Table3[[#This Row],[Count]]</f>
        <v>0</v>
      </c>
      <c r="O67" s="2">
        <f>COUNTIFS(Table2[Sub-Sector],Table3[[#This Row],[Sub-Sector]],Table2[% Away From Current Month High],"&lt;=0.05")/Table3[[#This Row],[Count]]</f>
        <v>0</v>
      </c>
      <c r="P67" s="2">
        <f>COUNTIFS(Table2[Sub-Sector],Table3[[#This Row],[Sub-Sector]],Table2[% Away From 52W High],"&lt;=10")/Table3[[#This Row],[Count]]</f>
        <v>0</v>
      </c>
      <c r="Q67" s="2">
        <f>COUNTIFS(Table2[Sub-Sector],Table3[[#This Row],[Sub-Sector]],Table2[% Away From 52W Low],"&gt;=10")/Table3[[#This Row],[Count]]</f>
        <v>1</v>
      </c>
      <c r="R67" s="2">
        <f>COUNTIFS(Table2[Sub-Sector],Table3[[#This Row],[Sub-Sector]],Table2[% Price above 20 EMA],"&gt;=0")/Table3[[#This Row],[Count]]</f>
        <v>0.5</v>
      </c>
      <c r="S67" s="2">
        <f>COUNTIFS(Table2[Sub-Sector],Table3[[#This Row],[Sub-Sector]],Table2[% Price above 50 EMA],"&gt;=0")/Table3[[#This Row],[Count]]</f>
        <v>1</v>
      </c>
      <c r="T67" s="2">
        <f>COUNTIFS(Table2[Sub-Sector],Table3[[#This Row],[Sub-Sector]],Table2[% Price above 200 EMA],"&gt;=0")/Table3[[#This Row],[Count]]</f>
        <v>0.5</v>
      </c>
      <c r="U67" s="2">
        <f>COUNTIFS(Table2[Sub-Sector],Table3[[#This Row],[Sub-Sector]],Table2[Rate of Change - Zone],"Positive")/Table3[[#This Row],[Count]]</f>
        <v>1</v>
      </c>
      <c r="V67" s="2">
        <f>COUNTIFS(Table2[Sub-Sector],Table3[[#This Row],[Sub-Sector]],Table2[Sharpe Ratio],"&gt;=0.10")/Table3[[#This Row],[Count]]</f>
        <v>0</v>
      </c>
      <c r="W67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532.5</v>
      </c>
      <c r="X67" s="3">
        <f>_xlfn.RANK.AVG(Table3[[#This Row],[Score]],Table3[Score],1)</f>
        <v>95.5</v>
      </c>
      <c r="Y6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251.5</v>
      </c>
      <c r="Z67" s="3">
        <f>_xlfn.RANK.AVG(Table3[[#This Row],[Score 2 ]],Table3[[Score 2 ]],1)</f>
        <v>64</v>
      </c>
    </row>
    <row r="68" spans="1:26" x14ac:dyDescent="0.3">
      <c r="A68" t="s">
        <v>364</v>
      </c>
      <c r="B68">
        <f>COUNTIFS(Table2[Sub-Sector],Table3[[#This Row],[Sub-Sector]])</f>
        <v>1</v>
      </c>
      <c r="C68" s="2">
        <f>COUNTIFS(Table2[Sub-Sector],Table3[[#This Row],[Sub-Sector]],Table2[Uptrend],"Uptrend")/Table3[[#This Row],[Count]]</f>
        <v>0</v>
      </c>
      <c r="D68" s="2">
        <f>COUNTIFS(Table2[Sub-Sector],Table3[[#This Row],[Sub-Sector]],Table2[1W Return vs Nifty],"&gt;=5")/Table3[[#This Row],[Count]]</f>
        <v>0</v>
      </c>
      <c r="E68" s="2">
        <f>COUNTIFS(Table2[Sub-Sector],Table3[[#This Row],[Sub-Sector]],Table2[1M Return vs Nifty],"&gt;=5")/Table3[[#This Row],[Count]]</f>
        <v>0</v>
      </c>
      <c r="F68" s="2">
        <f>COUNTIFS(Table2[Sub-Sector],Table3[[#This Row],[Sub-Sector]],Table2[6M Return vs Nifty],"&gt;=10")/Table3[[#This Row],[Count]]</f>
        <v>0</v>
      </c>
      <c r="G68" s="2">
        <f>COUNTIFS(Table2[Sub-Sector],Table3[[#This Row],[Sub-Sector]],Table2[1Y Return vs Nifty],"&gt;=10")/Table3[[#This Row],[Count]]</f>
        <v>0</v>
      </c>
      <c r="H68" s="2">
        <f>COUNTIFS(Table2[Sub-Sector],Table3[[#This Row],[Sub-Sector]],Table2[RSI Exponential â€“ 14D],"&gt;=50")/Table3[[#This Row],[Count]]</f>
        <v>1</v>
      </c>
      <c r="I68" s="2">
        <f>COUNTIFS(Table2[Sub-Sector],Table3[[#This Row],[Sub-Sector]],Table2[Relative Volume],"&gt;=1")/Table3[[#This Row],[Count]]</f>
        <v>1</v>
      </c>
      <c r="J68" s="2">
        <f>COUNTIFS(Table2[Sub-Sector],Table3[[#This Row],[Sub-Sector]],Table2[% Away From Day Low],"&gt;=0.05")/Table3[[#This Row],[Count]]</f>
        <v>0</v>
      </c>
      <c r="K68" s="2">
        <f>COUNTIFS(Table2[Sub-Sector],Table3[[#This Row],[Sub-Sector]],Table2[% Away From Day High],"&lt;=0.05")/Table3[[#This Row],[Count]]</f>
        <v>1</v>
      </c>
      <c r="L68" s="2">
        <f>COUNTIFS(Table2[Sub-Sector],Table3[[#This Row],[Sub-Sector]],Table2[% Away From Current Week Low],"&gt;=0.05")/Table3[[#This Row],[Count]]</f>
        <v>0</v>
      </c>
      <c r="M68" s="2">
        <f>COUNTIFS(Table2[Sub-Sector],Table3[[#This Row],[Sub-Sector]],Table2[% Away From Current Week High],"&lt;=0.05")/Table3[[#This Row],[Count]]</f>
        <v>1</v>
      </c>
      <c r="N68" s="2">
        <f>COUNTIFS(Table2[Sub-Sector],Table3[[#This Row],[Sub-Sector]],Table2[% Away From Current Month Low],"&gt;=0.05")/Table3[[#This Row],[Count]]</f>
        <v>0</v>
      </c>
      <c r="O68" s="2">
        <f>COUNTIFS(Table2[Sub-Sector],Table3[[#This Row],[Sub-Sector]],Table2[% Away From Current Month High],"&lt;=0.05")/Table3[[#This Row],[Count]]</f>
        <v>1</v>
      </c>
      <c r="P68" s="2">
        <f>COUNTIFS(Table2[Sub-Sector],Table3[[#This Row],[Sub-Sector]],Table2[% Away From 52W High],"&lt;=10")/Table3[[#This Row],[Count]]</f>
        <v>0</v>
      </c>
      <c r="Q68" s="2">
        <f>COUNTIFS(Table2[Sub-Sector],Table3[[#This Row],[Sub-Sector]],Table2[% Away From 52W Low],"&gt;=10")/Table3[[#This Row],[Count]]</f>
        <v>1</v>
      </c>
      <c r="R68" s="2">
        <f>COUNTIFS(Table2[Sub-Sector],Table3[[#This Row],[Sub-Sector]],Table2[% Price above 20 EMA],"&gt;=0")/Table3[[#This Row],[Count]]</f>
        <v>1</v>
      </c>
      <c r="S68" s="2">
        <f>COUNTIFS(Table2[Sub-Sector],Table3[[#This Row],[Sub-Sector]],Table2[% Price above 50 EMA],"&gt;=0")/Table3[[#This Row],[Count]]</f>
        <v>1</v>
      </c>
      <c r="T68" s="2">
        <f>COUNTIFS(Table2[Sub-Sector],Table3[[#This Row],[Sub-Sector]],Table2[% Price above 200 EMA],"&gt;=0")/Table3[[#This Row],[Count]]</f>
        <v>0</v>
      </c>
      <c r="U68" s="2">
        <f>COUNTIFS(Table2[Sub-Sector],Table3[[#This Row],[Sub-Sector]],Table2[Rate of Change - Zone],"Positive")/Table3[[#This Row],[Count]]</f>
        <v>1</v>
      </c>
      <c r="V68" s="2">
        <f>COUNTIFS(Table2[Sub-Sector],Table3[[#This Row],[Sub-Sector]],Table2[Sharpe Ratio],"&gt;=0.10")/Table3[[#This Row],[Count]]</f>
        <v>0</v>
      </c>
      <c r="W68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547.5</v>
      </c>
      <c r="X68" s="3">
        <f>_xlfn.RANK.AVG(Table3[[#This Row],[Score]],Table3[Score],1)</f>
        <v>100</v>
      </c>
      <c r="Y6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251.5</v>
      </c>
      <c r="Z68" s="3">
        <f>_xlfn.RANK.AVG(Table3[[#This Row],[Score 2 ]],Table3[[Score 2 ]],1)</f>
        <v>64</v>
      </c>
    </row>
    <row r="69" spans="1:26" x14ac:dyDescent="0.3">
      <c r="A69" t="s">
        <v>220</v>
      </c>
      <c r="B69">
        <f>COUNTIFS(Table2[Sub-Sector],Table3[[#This Row],[Sub-Sector]])</f>
        <v>9</v>
      </c>
      <c r="C69" s="2">
        <f>COUNTIFS(Table2[Sub-Sector],Table3[[#This Row],[Sub-Sector]],Table2[Uptrend],"Uptrend")/Table3[[#This Row],[Count]]</f>
        <v>0.66666666666666663</v>
      </c>
      <c r="D69" s="2">
        <f>COUNTIFS(Table2[Sub-Sector],Table3[[#This Row],[Sub-Sector]],Table2[1W Return vs Nifty],"&gt;=5")/Table3[[#This Row],[Count]]</f>
        <v>0</v>
      </c>
      <c r="E69" s="2">
        <f>COUNTIFS(Table2[Sub-Sector],Table3[[#This Row],[Sub-Sector]],Table2[1M Return vs Nifty],"&gt;=5")/Table3[[#This Row],[Count]]</f>
        <v>0.22222222222222221</v>
      </c>
      <c r="F69" s="2">
        <f>COUNTIFS(Table2[Sub-Sector],Table3[[#This Row],[Sub-Sector]],Table2[6M Return vs Nifty],"&gt;=10")/Table3[[#This Row],[Count]]</f>
        <v>0.55555555555555558</v>
      </c>
      <c r="G69" s="2">
        <f>COUNTIFS(Table2[Sub-Sector],Table3[[#This Row],[Sub-Sector]],Table2[1Y Return vs Nifty],"&gt;=10")/Table3[[#This Row],[Count]]</f>
        <v>0.55555555555555558</v>
      </c>
      <c r="H69" s="2">
        <f>COUNTIFS(Table2[Sub-Sector],Table3[[#This Row],[Sub-Sector]],Table2[RSI Exponential â€“ 14D],"&gt;=50")/Table3[[#This Row],[Count]]</f>
        <v>0.44444444444444442</v>
      </c>
      <c r="I69" s="2">
        <f>COUNTIFS(Table2[Sub-Sector],Table3[[#This Row],[Sub-Sector]],Table2[Relative Volume],"&gt;=1")/Table3[[#This Row],[Count]]</f>
        <v>0.33333333333333331</v>
      </c>
      <c r="J69" s="2">
        <f>COUNTIFS(Table2[Sub-Sector],Table3[[#This Row],[Sub-Sector]],Table2[% Away From Day Low],"&gt;=0.05")/Table3[[#This Row],[Count]]</f>
        <v>0</v>
      </c>
      <c r="K69" s="2">
        <f>COUNTIFS(Table2[Sub-Sector],Table3[[#This Row],[Sub-Sector]],Table2[% Away From Day High],"&lt;=0.05")/Table3[[#This Row],[Count]]</f>
        <v>1</v>
      </c>
      <c r="L69" s="2">
        <f>COUNTIFS(Table2[Sub-Sector],Table3[[#This Row],[Sub-Sector]],Table2[% Away From Current Week Low],"&gt;=0.05")/Table3[[#This Row],[Count]]</f>
        <v>0</v>
      </c>
      <c r="M69" s="2">
        <f>COUNTIFS(Table2[Sub-Sector],Table3[[#This Row],[Sub-Sector]],Table2[% Away From Current Week High],"&lt;=0.05")/Table3[[#This Row],[Count]]</f>
        <v>1</v>
      </c>
      <c r="N69" s="2">
        <f>COUNTIFS(Table2[Sub-Sector],Table3[[#This Row],[Sub-Sector]],Table2[% Away From Current Month Low],"&gt;=0.05")/Table3[[#This Row],[Count]]</f>
        <v>0.55555555555555558</v>
      </c>
      <c r="O69" s="2">
        <f>COUNTIFS(Table2[Sub-Sector],Table3[[#This Row],[Sub-Sector]],Table2[% Away From Current Month High],"&lt;=0.05")/Table3[[#This Row],[Count]]</f>
        <v>0.44444444444444442</v>
      </c>
      <c r="P69" s="2">
        <f>COUNTIFS(Table2[Sub-Sector],Table3[[#This Row],[Sub-Sector]],Table2[% Away From 52W High],"&lt;=10")/Table3[[#This Row],[Count]]</f>
        <v>0.22222222222222221</v>
      </c>
      <c r="Q69" s="2">
        <f>COUNTIFS(Table2[Sub-Sector],Table3[[#This Row],[Sub-Sector]],Table2[% Away From 52W Low],"&gt;=10")/Table3[[#This Row],[Count]]</f>
        <v>1</v>
      </c>
      <c r="R69" s="2">
        <f>COUNTIFS(Table2[Sub-Sector],Table3[[#This Row],[Sub-Sector]],Table2[% Price above 20 EMA],"&gt;=0")/Table3[[#This Row],[Count]]</f>
        <v>0.55555555555555558</v>
      </c>
      <c r="S69" s="2">
        <f>COUNTIFS(Table2[Sub-Sector],Table3[[#This Row],[Sub-Sector]],Table2[% Price above 50 EMA],"&gt;=0")/Table3[[#This Row],[Count]]</f>
        <v>0.77777777777777779</v>
      </c>
      <c r="T69" s="2">
        <f>COUNTIFS(Table2[Sub-Sector],Table3[[#This Row],[Sub-Sector]],Table2[% Price above 200 EMA],"&gt;=0")/Table3[[#This Row],[Count]]</f>
        <v>0.88888888888888884</v>
      </c>
      <c r="U69" s="2">
        <f>COUNTIFS(Table2[Sub-Sector],Table3[[#This Row],[Sub-Sector]],Table2[Rate of Change - Zone],"Positive")/Table3[[#This Row],[Count]]</f>
        <v>0.66666666666666663</v>
      </c>
      <c r="V69" s="2">
        <f>COUNTIFS(Table2[Sub-Sector],Table3[[#This Row],[Sub-Sector]],Table2[Sharpe Ratio],"&gt;=0.10")/Table3[[#This Row],[Count]]</f>
        <v>0.33333333333333331</v>
      </c>
      <c r="W69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476.5</v>
      </c>
      <c r="X69" s="3">
        <f>_xlfn.RANK.AVG(Table3[[#This Row],[Score]],Table3[Score],1)</f>
        <v>77.5</v>
      </c>
      <c r="Y6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254.5</v>
      </c>
      <c r="Z69" s="3">
        <f>_xlfn.RANK.AVG(Table3[[#This Row],[Score 2 ]],Table3[[Score 2 ]],1)</f>
        <v>69.5</v>
      </c>
    </row>
    <row r="70" spans="1:26" x14ac:dyDescent="0.3">
      <c r="A70" t="s">
        <v>1465</v>
      </c>
      <c r="B70">
        <f>COUNTIFS(Table2[Sub-Sector],Table3[[#This Row],[Sub-Sector]])</f>
        <v>2</v>
      </c>
      <c r="C70" s="2">
        <f>COUNTIFS(Table2[Sub-Sector],Table3[[#This Row],[Sub-Sector]],Table2[Uptrend],"Uptrend")/Table3[[#This Row],[Count]]</f>
        <v>1</v>
      </c>
      <c r="D70" s="2">
        <f>COUNTIFS(Table2[Sub-Sector],Table3[[#This Row],[Sub-Sector]],Table2[1W Return vs Nifty],"&gt;=5")/Table3[[#This Row],[Count]]</f>
        <v>0</v>
      </c>
      <c r="E70" s="2">
        <f>COUNTIFS(Table2[Sub-Sector],Table3[[#This Row],[Sub-Sector]],Table2[1M Return vs Nifty],"&gt;=5")/Table3[[#This Row],[Count]]</f>
        <v>0.5</v>
      </c>
      <c r="F70" s="2">
        <f>COUNTIFS(Table2[Sub-Sector],Table3[[#This Row],[Sub-Sector]],Table2[6M Return vs Nifty],"&gt;=10")/Table3[[#This Row],[Count]]</f>
        <v>0</v>
      </c>
      <c r="G70" s="2">
        <f>COUNTIFS(Table2[Sub-Sector],Table3[[#This Row],[Sub-Sector]],Table2[1Y Return vs Nifty],"&gt;=10")/Table3[[#This Row],[Count]]</f>
        <v>0.5</v>
      </c>
      <c r="H70" s="2">
        <f>COUNTIFS(Table2[Sub-Sector],Table3[[#This Row],[Sub-Sector]],Table2[RSI Exponential â€“ 14D],"&gt;=50")/Table3[[#This Row],[Count]]</f>
        <v>0.5</v>
      </c>
      <c r="I70" s="2">
        <f>COUNTIFS(Table2[Sub-Sector],Table3[[#This Row],[Sub-Sector]],Table2[Relative Volume],"&gt;=1")/Table3[[#This Row],[Count]]</f>
        <v>0.5</v>
      </c>
      <c r="J70" s="2">
        <f>COUNTIFS(Table2[Sub-Sector],Table3[[#This Row],[Sub-Sector]],Table2[% Away From Day Low],"&gt;=0.05")/Table3[[#This Row],[Count]]</f>
        <v>0</v>
      </c>
      <c r="K70" s="2">
        <f>COUNTIFS(Table2[Sub-Sector],Table3[[#This Row],[Sub-Sector]],Table2[% Away From Day High],"&lt;=0.05")/Table3[[#This Row],[Count]]</f>
        <v>0.5</v>
      </c>
      <c r="L70" s="2">
        <f>COUNTIFS(Table2[Sub-Sector],Table3[[#This Row],[Sub-Sector]],Table2[% Away From Current Week Low],"&gt;=0.05")/Table3[[#This Row],[Count]]</f>
        <v>0</v>
      </c>
      <c r="M70" s="2">
        <f>COUNTIFS(Table2[Sub-Sector],Table3[[#This Row],[Sub-Sector]],Table2[% Away From Current Week High],"&lt;=0.05")/Table3[[#This Row],[Count]]</f>
        <v>0.5</v>
      </c>
      <c r="N70" s="2">
        <f>COUNTIFS(Table2[Sub-Sector],Table3[[#This Row],[Sub-Sector]],Table2[% Away From Current Month Low],"&gt;=0.05")/Table3[[#This Row],[Count]]</f>
        <v>0.5</v>
      </c>
      <c r="O70" s="2">
        <f>COUNTIFS(Table2[Sub-Sector],Table3[[#This Row],[Sub-Sector]],Table2[% Away From Current Month High],"&lt;=0.05")/Table3[[#This Row],[Count]]</f>
        <v>0.5</v>
      </c>
      <c r="P70" s="2">
        <f>COUNTIFS(Table2[Sub-Sector],Table3[[#This Row],[Sub-Sector]],Table2[% Away From 52W High],"&lt;=10")/Table3[[#This Row],[Count]]</f>
        <v>0.5</v>
      </c>
      <c r="Q70" s="2">
        <f>COUNTIFS(Table2[Sub-Sector],Table3[[#This Row],[Sub-Sector]],Table2[% Away From 52W Low],"&gt;=10")/Table3[[#This Row],[Count]]</f>
        <v>1</v>
      </c>
      <c r="R70" s="2">
        <f>COUNTIFS(Table2[Sub-Sector],Table3[[#This Row],[Sub-Sector]],Table2[% Price above 20 EMA],"&gt;=0")/Table3[[#This Row],[Count]]</f>
        <v>1</v>
      </c>
      <c r="S70" s="2">
        <f>COUNTIFS(Table2[Sub-Sector],Table3[[#This Row],[Sub-Sector]],Table2[% Price above 50 EMA],"&gt;=0")/Table3[[#This Row],[Count]]</f>
        <v>1</v>
      </c>
      <c r="T70" s="2">
        <f>COUNTIFS(Table2[Sub-Sector],Table3[[#This Row],[Sub-Sector]],Table2[% Price above 200 EMA],"&gt;=0")/Table3[[#This Row],[Count]]</f>
        <v>1</v>
      </c>
      <c r="U70" s="2">
        <f>COUNTIFS(Table2[Sub-Sector],Table3[[#This Row],[Sub-Sector]],Table2[Rate of Change - Zone],"Positive")/Table3[[#This Row],[Count]]</f>
        <v>1</v>
      </c>
      <c r="V70" s="2">
        <f>COUNTIFS(Table2[Sub-Sector],Table3[[#This Row],[Sub-Sector]],Table2[Sharpe Ratio],"&gt;=0.10")/Table3[[#This Row],[Count]]</f>
        <v>0.5</v>
      </c>
      <c r="W70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382.5</v>
      </c>
      <c r="X70" s="3">
        <f>_xlfn.RANK.AVG(Table3[[#This Row],[Score]],Table3[Score],1)</f>
        <v>45.5</v>
      </c>
      <c r="Y7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254.5</v>
      </c>
      <c r="Z70" s="3">
        <f>_xlfn.RANK.AVG(Table3[[#This Row],[Score 2 ]],Table3[[Score 2 ]],1)</f>
        <v>69.5</v>
      </c>
    </row>
    <row r="71" spans="1:26" x14ac:dyDescent="0.3">
      <c r="A71" t="s">
        <v>40</v>
      </c>
      <c r="B71">
        <f>COUNTIFS(Table2[Sub-Sector],Table3[[#This Row],[Sub-Sector]])</f>
        <v>2</v>
      </c>
      <c r="C71" s="2">
        <f>COUNTIFS(Table2[Sub-Sector],Table3[[#This Row],[Sub-Sector]],Table2[Uptrend],"Uptrend")/Table3[[#This Row],[Count]]</f>
        <v>1</v>
      </c>
      <c r="D71" s="2">
        <f>COUNTIFS(Table2[Sub-Sector],Table3[[#This Row],[Sub-Sector]],Table2[1W Return vs Nifty],"&gt;=5")/Table3[[#This Row],[Count]]</f>
        <v>0</v>
      </c>
      <c r="E71" s="2">
        <f>COUNTIFS(Table2[Sub-Sector],Table3[[#This Row],[Sub-Sector]],Table2[1M Return vs Nifty],"&gt;=5")/Table3[[#This Row],[Count]]</f>
        <v>0.5</v>
      </c>
      <c r="F71" s="2">
        <f>COUNTIFS(Table2[Sub-Sector],Table3[[#This Row],[Sub-Sector]],Table2[6M Return vs Nifty],"&gt;=10")/Table3[[#This Row],[Count]]</f>
        <v>0</v>
      </c>
      <c r="G71" s="2">
        <f>COUNTIFS(Table2[Sub-Sector],Table3[[#This Row],[Sub-Sector]],Table2[1Y Return vs Nifty],"&gt;=10")/Table3[[#This Row],[Count]]</f>
        <v>0.5</v>
      </c>
      <c r="H71" s="2">
        <f>COUNTIFS(Table2[Sub-Sector],Table3[[#This Row],[Sub-Sector]],Table2[RSI Exponential â€“ 14D],"&gt;=50")/Table3[[#This Row],[Count]]</f>
        <v>1</v>
      </c>
      <c r="I71" s="2">
        <f>COUNTIFS(Table2[Sub-Sector],Table3[[#This Row],[Sub-Sector]],Table2[Relative Volume],"&gt;=1")/Table3[[#This Row],[Count]]</f>
        <v>0.5</v>
      </c>
      <c r="J71" s="2">
        <f>COUNTIFS(Table2[Sub-Sector],Table3[[#This Row],[Sub-Sector]],Table2[% Away From Day Low],"&gt;=0.05")/Table3[[#This Row],[Count]]</f>
        <v>0</v>
      </c>
      <c r="K71" s="2">
        <f>COUNTIFS(Table2[Sub-Sector],Table3[[#This Row],[Sub-Sector]],Table2[% Away From Day High],"&lt;=0.05")/Table3[[#This Row],[Count]]</f>
        <v>1</v>
      </c>
      <c r="L71" s="2">
        <f>COUNTIFS(Table2[Sub-Sector],Table3[[#This Row],[Sub-Sector]],Table2[% Away From Current Week Low],"&gt;=0.05")/Table3[[#This Row],[Count]]</f>
        <v>0</v>
      </c>
      <c r="M71" s="2">
        <f>COUNTIFS(Table2[Sub-Sector],Table3[[#This Row],[Sub-Sector]],Table2[% Away From Current Week High],"&lt;=0.05")/Table3[[#This Row],[Count]]</f>
        <v>1</v>
      </c>
      <c r="N71" s="2">
        <f>COUNTIFS(Table2[Sub-Sector],Table3[[#This Row],[Sub-Sector]],Table2[% Away From Current Month Low],"&gt;=0.05")/Table3[[#This Row],[Count]]</f>
        <v>1</v>
      </c>
      <c r="O71" s="2">
        <f>COUNTIFS(Table2[Sub-Sector],Table3[[#This Row],[Sub-Sector]],Table2[% Away From Current Month High],"&lt;=0.05")/Table3[[#This Row],[Count]]</f>
        <v>1</v>
      </c>
      <c r="P71" s="2">
        <f>COUNTIFS(Table2[Sub-Sector],Table3[[#This Row],[Sub-Sector]],Table2[% Away From 52W High],"&lt;=10")/Table3[[#This Row],[Count]]</f>
        <v>0.5</v>
      </c>
      <c r="Q71" s="2">
        <f>COUNTIFS(Table2[Sub-Sector],Table3[[#This Row],[Sub-Sector]],Table2[% Away From 52W Low],"&gt;=10")/Table3[[#This Row],[Count]]</f>
        <v>1</v>
      </c>
      <c r="R71" s="2">
        <f>COUNTIFS(Table2[Sub-Sector],Table3[[#This Row],[Sub-Sector]],Table2[% Price above 20 EMA],"&gt;=0")/Table3[[#This Row],[Count]]</f>
        <v>1</v>
      </c>
      <c r="S71" s="2">
        <f>COUNTIFS(Table2[Sub-Sector],Table3[[#This Row],[Sub-Sector]],Table2[% Price above 50 EMA],"&gt;=0")/Table3[[#This Row],[Count]]</f>
        <v>1</v>
      </c>
      <c r="T71" s="2">
        <f>COUNTIFS(Table2[Sub-Sector],Table3[[#This Row],[Sub-Sector]],Table2[% Price above 200 EMA],"&gt;=0")/Table3[[#This Row],[Count]]</f>
        <v>1</v>
      </c>
      <c r="U71" s="2">
        <f>COUNTIFS(Table2[Sub-Sector],Table3[[#This Row],[Sub-Sector]],Table2[Rate of Change - Zone],"Positive")/Table3[[#This Row],[Count]]</f>
        <v>1</v>
      </c>
      <c r="V71" s="2">
        <f>COUNTIFS(Table2[Sub-Sector],Table3[[#This Row],[Sub-Sector]],Table2[Sharpe Ratio],"&gt;=0.10")/Table3[[#This Row],[Count]]</f>
        <v>0.5</v>
      </c>
      <c r="W71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382.5</v>
      </c>
      <c r="X71" s="3">
        <f>_xlfn.RANK.AVG(Table3[[#This Row],[Score]],Table3[Score],1)</f>
        <v>45.5</v>
      </c>
      <c r="Y7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254.5</v>
      </c>
      <c r="Z71" s="3">
        <f>_xlfn.RANK.AVG(Table3[[#This Row],[Score 2 ]],Table3[[Score 2 ]],1)</f>
        <v>69.5</v>
      </c>
    </row>
    <row r="72" spans="1:26" x14ac:dyDescent="0.3">
      <c r="A72" t="s">
        <v>594</v>
      </c>
      <c r="B72">
        <f>COUNTIFS(Table2[Sub-Sector],Table3[[#This Row],[Sub-Sector]])</f>
        <v>3</v>
      </c>
      <c r="C72" s="2">
        <f>COUNTIFS(Table2[Sub-Sector],Table3[[#This Row],[Sub-Sector]],Table2[Uptrend],"Uptrend")/Table3[[#This Row],[Count]]</f>
        <v>0.33333333333333331</v>
      </c>
      <c r="D72" s="2">
        <f>COUNTIFS(Table2[Sub-Sector],Table3[[#This Row],[Sub-Sector]],Table2[1W Return vs Nifty],"&gt;=5")/Table3[[#This Row],[Count]]</f>
        <v>0.33333333333333331</v>
      </c>
      <c r="E72" s="2">
        <f>COUNTIFS(Table2[Sub-Sector],Table3[[#This Row],[Sub-Sector]],Table2[1M Return vs Nifty],"&gt;=5")/Table3[[#This Row],[Count]]</f>
        <v>0</v>
      </c>
      <c r="F72" s="2">
        <f>COUNTIFS(Table2[Sub-Sector],Table3[[#This Row],[Sub-Sector]],Table2[6M Return vs Nifty],"&gt;=10")/Table3[[#This Row],[Count]]</f>
        <v>0</v>
      </c>
      <c r="G72" s="2">
        <f>COUNTIFS(Table2[Sub-Sector],Table3[[#This Row],[Sub-Sector]],Table2[1Y Return vs Nifty],"&gt;=10")/Table3[[#This Row],[Count]]</f>
        <v>0.33333333333333331</v>
      </c>
      <c r="H72" s="2">
        <f>COUNTIFS(Table2[Sub-Sector],Table3[[#This Row],[Sub-Sector]],Table2[RSI Exponential â€“ 14D],"&gt;=50")/Table3[[#This Row],[Count]]</f>
        <v>1</v>
      </c>
      <c r="I72" s="2">
        <f>COUNTIFS(Table2[Sub-Sector],Table3[[#This Row],[Sub-Sector]],Table2[Relative Volume],"&gt;=1")/Table3[[#This Row],[Count]]</f>
        <v>0.66666666666666663</v>
      </c>
      <c r="J72" s="2">
        <f>COUNTIFS(Table2[Sub-Sector],Table3[[#This Row],[Sub-Sector]],Table2[% Away From Day Low],"&gt;=0.05")/Table3[[#This Row],[Count]]</f>
        <v>0</v>
      </c>
      <c r="K72" s="2">
        <f>COUNTIFS(Table2[Sub-Sector],Table3[[#This Row],[Sub-Sector]],Table2[% Away From Day High],"&lt;=0.05")/Table3[[#This Row],[Count]]</f>
        <v>0.66666666666666663</v>
      </c>
      <c r="L72" s="2">
        <f>COUNTIFS(Table2[Sub-Sector],Table3[[#This Row],[Sub-Sector]],Table2[% Away From Current Week Low],"&gt;=0.05")/Table3[[#This Row],[Count]]</f>
        <v>0</v>
      </c>
      <c r="M72" s="2">
        <f>COUNTIFS(Table2[Sub-Sector],Table3[[#This Row],[Sub-Sector]],Table2[% Away From Current Week High],"&lt;=0.05")/Table3[[#This Row],[Count]]</f>
        <v>0.66666666666666663</v>
      </c>
      <c r="N72" s="2">
        <f>COUNTIFS(Table2[Sub-Sector],Table3[[#This Row],[Sub-Sector]],Table2[% Away From Current Month Low],"&gt;=0.05")/Table3[[#This Row],[Count]]</f>
        <v>1</v>
      </c>
      <c r="O72" s="2">
        <f>COUNTIFS(Table2[Sub-Sector],Table3[[#This Row],[Sub-Sector]],Table2[% Away From Current Month High],"&lt;=0.05")/Table3[[#This Row],[Count]]</f>
        <v>0.33333333333333331</v>
      </c>
      <c r="P72" s="2">
        <f>COUNTIFS(Table2[Sub-Sector],Table3[[#This Row],[Sub-Sector]],Table2[% Away From 52W High],"&lt;=10")/Table3[[#This Row],[Count]]</f>
        <v>0.33333333333333331</v>
      </c>
      <c r="Q72" s="2">
        <f>COUNTIFS(Table2[Sub-Sector],Table3[[#This Row],[Sub-Sector]],Table2[% Away From 52W Low],"&gt;=10")/Table3[[#This Row],[Count]]</f>
        <v>1</v>
      </c>
      <c r="R72" s="2">
        <f>COUNTIFS(Table2[Sub-Sector],Table3[[#This Row],[Sub-Sector]],Table2[% Price above 20 EMA],"&gt;=0")/Table3[[#This Row],[Count]]</f>
        <v>1</v>
      </c>
      <c r="S72" s="2">
        <f>COUNTIFS(Table2[Sub-Sector],Table3[[#This Row],[Sub-Sector]],Table2[% Price above 50 EMA],"&gt;=0")/Table3[[#This Row],[Count]]</f>
        <v>0.66666666666666663</v>
      </c>
      <c r="T72" s="2">
        <f>COUNTIFS(Table2[Sub-Sector],Table3[[#This Row],[Sub-Sector]],Table2[% Price above 200 EMA],"&gt;=0")/Table3[[#This Row],[Count]]</f>
        <v>0.33333333333333331</v>
      </c>
      <c r="U72" s="2">
        <f>COUNTIFS(Table2[Sub-Sector],Table3[[#This Row],[Sub-Sector]],Table2[Rate of Change - Zone],"Positive")/Table3[[#This Row],[Count]]</f>
        <v>1</v>
      </c>
      <c r="V72" s="2">
        <f>COUNTIFS(Table2[Sub-Sector],Table3[[#This Row],[Sub-Sector]],Table2[Sharpe Ratio],"&gt;=0.10")/Table3[[#This Row],[Count]]</f>
        <v>0</v>
      </c>
      <c r="W7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476.5</v>
      </c>
      <c r="X72" s="3">
        <f>_xlfn.RANK.AVG(Table3[[#This Row],[Score]],Table3[Score],1)</f>
        <v>77.5</v>
      </c>
      <c r="Y7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254.5</v>
      </c>
      <c r="Z72" s="3">
        <f>_xlfn.RANK.AVG(Table3[[#This Row],[Score 2 ]],Table3[[Score 2 ]],1)</f>
        <v>69.5</v>
      </c>
    </row>
    <row r="73" spans="1:26" x14ac:dyDescent="0.3">
      <c r="A73" t="s">
        <v>1356</v>
      </c>
      <c r="B73">
        <f>COUNTIFS(Table2[Sub-Sector],Table3[[#This Row],[Sub-Sector]])</f>
        <v>1</v>
      </c>
      <c r="C73" s="2">
        <f>COUNTIFS(Table2[Sub-Sector],Table3[[#This Row],[Sub-Sector]],Table2[Uptrend],"Uptrend")/Table3[[#This Row],[Count]]</f>
        <v>1</v>
      </c>
      <c r="D73" s="2">
        <f>COUNTIFS(Table2[Sub-Sector],Table3[[#This Row],[Sub-Sector]],Table2[1W Return vs Nifty],"&gt;=5")/Table3[[#This Row],[Count]]</f>
        <v>0</v>
      </c>
      <c r="E73" s="2">
        <f>COUNTIFS(Table2[Sub-Sector],Table3[[#This Row],[Sub-Sector]],Table2[1M Return vs Nifty],"&gt;=5")/Table3[[#This Row],[Count]]</f>
        <v>1</v>
      </c>
      <c r="F73" s="2">
        <f>COUNTIFS(Table2[Sub-Sector],Table3[[#This Row],[Sub-Sector]],Table2[6M Return vs Nifty],"&gt;=10")/Table3[[#This Row],[Count]]</f>
        <v>1</v>
      </c>
      <c r="G73" s="2">
        <f>COUNTIFS(Table2[Sub-Sector],Table3[[#This Row],[Sub-Sector]],Table2[1Y Return vs Nifty],"&gt;=10")/Table3[[#This Row],[Count]]</f>
        <v>1</v>
      </c>
      <c r="H73" s="2">
        <f>COUNTIFS(Table2[Sub-Sector],Table3[[#This Row],[Sub-Sector]],Table2[RSI Exponential â€“ 14D],"&gt;=50")/Table3[[#This Row],[Count]]</f>
        <v>0</v>
      </c>
      <c r="I73" s="2">
        <f>COUNTIFS(Table2[Sub-Sector],Table3[[#This Row],[Sub-Sector]],Table2[Relative Volume],"&gt;=1")/Table3[[#This Row],[Count]]</f>
        <v>0</v>
      </c>
      <c r="J73" s="2">
        <f>COUNTIFS(Table2[Sub-Sector],Table3[[#This Row],[Sub-Sector]],Table2[% Away From Day Low],"&gt;=0.05")/Table3[[#This Row],[Count]]</f>
        <v>0</v>
      </c>
      <c r="K73" s="2">
        <f>COUNTIFS(Table2[Sub-Sector],Table3[[#This Row],[Sub-Sector]],Table2[% Away From Day High],"&lt;=0.05")/Table3[[#This Row],[Count]]</f>
        <v>1</v>
      </c>
      <c r="L73" s="2">
        <f>COUNTIFS(Table2[Sub-Sector],Table3[[#This Row],[Sub-Sector]],Table2[% Away From Current Week Low],"&gt;=0.05")/Table3[[#This Row],[Count]]</f>
        <v>0</v>
      </c>
      <c r="M73" s="2">
        <f>COUNTIFS(Table2[Sub-Sector],Table3[[#This Row],[Sub-Sector]],Table2[% Away From Current Week High],"&lt;=0.05")/Table3[[#This Row],[Count]]</f>
        <v>1</v>
      </c>
      <c r="N73" s="2">
        <f>COUNTIFS(Table2[Sub-Sector],Table3[[#This Row],[Sub-Sector]],Table2[% Away From Current Month Low],"&gt;=0.05")/Table3[[#This Row],[Count]]</f>
        <v>0</v>
      </c>
      <c r="O73" s="2">
        <f>COUNTIFS(Table2[Sub-Sector],Table3[[#This Row],[Sub-Sector]],Table2[% Away From Current Month High],"&lt;=0.05")/Table3[[#This Row],[Count]]</f>
        <v>0</v>
      </c>
      <c r="P73" s="2">
        <f>COUNTIFS(Table2[Sub-Sector],Table3[[#This Row],[Sub-Sector]],Table2[% Away From 52W High],"&lt;=10")/Table3[[#This Row],[Count]]</f>
        <v>0</v>
      </c>
      <c r="Q73" s="2">
        <f>COUNTIFS(Table2[Sub-Sector],Table3[[#This Row],[Sub-Sector]],Table2[% Away From 52W Low],"&gt;=10")/Table3[[#This Row],[Count]]</f>
        <v>1</v>
      </c>
      <c r="R73" s="2">
        <f>COUNTIFS(Table2[Sub-Sector],Table3[[#This Row],[Sub-Sector]],Table2[% Price above 20 EMA],"&gt;=0")/Table3[[#This Row],[Count]]</f>
        <v>0</v>
      </c>
      <c r="S73" s="2">
        <f>COUNTIFS(Table2[Sub-Sector],Table3[[#This Row],[Sub-Sector]],Table2[% Price above 50 EMA],"&gt;=0")/Table3[[#This Row],[Count]]</f>
        <v>1</v>
      </c>
      <c r="T73" s="2">
        <f>COUNTIFS(Table2[Sub-Sector],Table3[[#This Row],[Sub-Sector]],Table2[% Price above 200 EMA],"&gt;=0")/Table3[[#This Row],[Count]]</f>
        <v>1</v>
      </c>
      <c r="U73" s="2">
        <f>COUNTIFS(Table2[Sub-Sector],Table3[[#This Row],[Sub-Sector]],Table2[Rate of Change - Zone],"Positive")/Table3[[#This Row],[Count]]</f>
        <v>0</v>
      </c>
      <c r="V73" s="2">
        <f>COUNTIFS(Table2[Sub-Sector],Table3[[#This Row],[Sub-Sector]],Table2[Sharpe Ratio],"&gt;=0.10")/Table3[[#This Row],[Count]]</f>
        <v>1</v>
      </c>
      <c r="W73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367.5</v>
      </c>
      <c r="X73" s="3">
        <f>_xlfn.RANK.AVG(Table3[[#This Row],[Score]],Table3[Score],1)</f>
        <v>39</v>
      </c>
      <c r="Y7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255</v>
      </c>
      <c r="Z73" s="3">
        <f>_xlfn.RANK.AVG(Table3[[#This Row],[Score 2 ]],Table3[[Score 2 ]],1)</f>
        <v>73</v>
      </c>
    </row>
    <row r="74" spans="1:26" x14ac:dyDescent="0.3">
      <c r="A74" t="s">
        <v>1204</v>
      </c>
      <c r="B74">
        <f>COUNTIFS(Table2[Sub-Sector],Table3[[#This Row],[Sub-Sector]])</f>
        <v>1</v>
      </c>
      <c r="C74" s="2">
        <f>COUNTIFS(Table2[Sub-Sector],Table3[[#This Row],[Sub-Sector]],Table2[Uptrend],"Uptrend")/Table3[[#This Row],[Count]]</f>
        <v>1</v>
      </c>
      <c r="D74" s="2">
        <f>COUNTIFS(Table2[Sub-Sector],Table3[[#This Row],[Sub-Sector]],Table2[1W Return vs Nifty],"&gt;=5")/Table3[[#This Row],[Count]]</f>
        <v>0</v>
      </c>
      <c r="E74" s="2">
        <f>COUNTIFS(Table2[Sub-Sector],Table3[[#This Row],[Sub-Sector]],Table2[1M Return vs Nifty],"&gt;=5")/Table3[[#This Row],[Count]]</f>
        <v>0</v>
      </c>
      <c r="F74" s="2">
        <f>COUNTIFS(Table2[Sub-Sector],Table3[[#This Row],[Sub-Sector]],Table2[6M Return vs Nifty],"&gt;=10")/Table3[[#This Row],[Count]]</f>
        <v>1</v>
      </c>
      <c r="G74" s="2">
        <f>COUNTIFS(Table2[Sub-Sector],Table3[[#This Row],[Sub-Sector]],Table2[1Y Return vs Nifty],"&gt;=10")/Table3[[#This Row],[Count]]</f>
        <v>1</v>
      </c>
      <c r="H74" s="2">
        <f>COUNTIFS(Table2[Sub-Sector],Table3[[#This Row],[Sub-Sector]],Table2[RSI Exponential â€“ 14D],"&gt;=50")/Table3[[#This Row],[Count]]</f>
        <v>1</v>
      </c>
      <c r="I74" s="2">
        <f>COUNTIFS(Table2[Sub-Sector],Table3[[#This Row],[Sub-Sector]],Table2[Relative Volume],"&gt;=1")/Table3[[#This Row],[Count]]</f>
        <v>0</v>
      </c>
      <c r="J74" s="2">
        <f>COUNTIFS(Table2[Sub-Sector],Table3[[#This Row],[Sub-Sector]],Table2[% Away From Day Low],"&gt;=0.05")/Table3[[#This Row],[Count]]</f>
        <v>0</v>
      </c>
      <c r="K74" s="2">
        <f>COUNTIFS(Table2[Sub-Sector],Table3[[#This Row],[Sub-Sector]],Table2[% Away From Day High],"&lt;=0.05")/Table3[[#This Row],[Count]]</f>
        <v>1</v>
      </c>
      <c r="L74" s="2">
        <f>COUNTIFS(Table2[Sub-Sector],Table3[[#This Row],[Sub-Sector]],Table2[% Away From Current Week Low],"&gt;=0.05")/Table3[[#This Row],[Count]]</f>
        <v>0</v>
      </c>
      <c r="M74" s="2">
        <f>COUNTIFS(Table2[Sub-Sector],Table3[[#This Row],[Sub-Sector]],Table2[% Away From Current Week High],"&lt;=0.05")/Table3[[#This Row],[Count]]</f>
        <v>1</v>
      </c>
      <c r="N74" s="2">
        <f>COUNTIFS(Table2[Sub-Sector],Table3[[#This Row],[Sub-Sector]],Table2[% Away From Current Month Low],"&gt;=0.05")/Table3[[#This Row],[Count]]</f>
        <v>1</v>
      </c>
      <c r="O74" s="2">
        <f>COUNTIFS(Table2[Sub-Sector],Table3[[#This Row],[Sub-Sector]],Table2[% Away From Current Month High],"&lt;=0.05")/Table3[[#This Row],[Count]]</f>
        <v>0</v>
      </c>
      <c r="P74" s="2">
        <f>COUNTIFS(Table2[Sub-Sector],Table3[[#This Row],[Sub-Sector]],Table2[% Away From 52W High],"&lt;=10")/Table3[[#This Row],[Count]]</f>
        <v>0</v>
      </c>
      <c r="Q74" s="2">
        <f>COUNTIFS(Table2[Sub-Sector],Table3[[#This Row],[Sub-Sector]],Table2[% Away From 52W Low],"&gt;=10")/Table3[[#This Row],[Count]]</f>
        <v>1</v>
      </c>
      <c r="R74" s="2">
        <f>COUNTIFS(Table2[Sub-Sector],Table3[[#This Row],[Sub-Sector]],Table2[% Price above 20 EMA],"&gt;=0")/Table3[[#This Row],[Count]]</f>
        <v>1</v>
      </c>
      <c r="S74" s="2">
        <f>COUNTIFS(Table2[Sub-Sector],Table3[[#This Row],[Sub-Sector]],Table2[% Price above 50 EMA],"&gt;=0")/Table3[[#This Row],[Count]]</f>
        <v>1</v>
      </c>
      <c r="T74" s="2">
        <f>COUNTIFS(Table2[Sub-Sector],Table3[[#This Row],[Sub-Sector]],Table2[% Price above 200 EMA],"&gt;=0")/Table3[[#This Row],[Count]]</f>
        <v>1</v>
      </c>
      <c r="U74" s="2">
        <f>COUNTIFS(Table2[Sub-Sector],Table3[[#This Row],[Sub-Sector]],Table2[Rate of Change - Zone],"Positive")/Table3[[#This Row],[Count]]</f>
        <v>0</v>
      </c>
      <c r="V74" s="2">
        <f>COUNTIFS(Table2[Sub-Sector],Table3[[#This Row],[Sub-Sector]],Table2[Sharpe Ratio],"&gt;=0.10")/Table3[[#This Row],[Count]]</f>
        <v>1</v>
      </c>
      <c r="W74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460.5</v>
      </c>
      <c r="X74" s="3">
        <f>_xlfn.RANK.AVG(Table3[[#This Row],[Score]],Table3[Score],1)</f>
        <v>72.5</v>
      </c>
      <c r="Y7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255</v>
      </c>
      <c r="Z74" s="3">
        <f>_xlfn.RANK.AVG(Table3[[#This Row],[Score 2 ]],Table3[[Score 2 ]],1)</f>
        <v>73</v>
      </c>
    </row>
    <row r="75" spans="1:26" x14ac:dyDescent="0.3">
      <c r="A75" t="s">
        <v>135</v>
      </c>
      <c r="B75">
        <f>COUNTIFS(Table2[Sub-Sector],Table3[[#This Row],[Sub-Sector]])</f>
        <v>1</v>
      </c>
      <c r="C75" s="2">
        <f>COUNTIFS(Table2[Sub-Sector],Table3[[#This Row],[Sub-Sector]],Table2[Uptrend],"Uptrend")/Table3[[#This Row],[Count]]</f>
        <v>1</v>
      </c>
      <c r="D75" s="2">
        <f>COUNTIFS(Table2[Sub-Sector],Table3[[#This Row],[Sub-Sector]],Table2[1W Return vs Nifty],"&gt;=5")/Table3[[#This Row],[Count]]</f>
        <v>0</v>
      </c>
      <c r="E75" s="2">
        <f>COUNTIFS(Table2[Sub-Sector],Table3[[#This Row],[Sub-Sector]],Table2[1M Return vs Nifty],"&gt;=5")/Table3[[#This Row],[Count]]</f>
        <v>0</v>
      </c>
      <c r="F75" s="2">
        <f>COUNTIFS(Table2[Sub-Sector],Table3[[#This Row],[Sub-Sector]],Table2[6M Return vs Nifty],"&gt;=10")/Table3[[#This Row],[Count]]</f>
        <v>1</v>
      </c>
      <c r="G75" s="2">
        <f>COUNTIFS(Table2[Sub-Sector],Table3[[#This Row],[Sub-Sector]],Table2[1Y Return vs Nifty],"&gt;=10")/Table3[[#This Row],[Count]]</f>
        <v>1</v>
      </c>
      <c r="H75" s="2">
        <f>COUNTIFS(Table2[Sub-Sector],Table3[[#This Row],[Sub-Sector]],Table2[RSI Exponential â€“ 14D],"&gt;=50")/Table3[[#This Row],[Count]]</f>
        <v>1</v>
      </c>
      <c r="I75" s="2">
        <f>COUNTIFS(Table2[Sub-Sector],Table3[[#This Row],[Sub-Sector]],Table2[Relative Volume],"&gt;=1")/Table3[[#This Row],[Count]]</f>
        <v>0</v>
      </c>
      <c r="J75" s="2">
        <f>COUNTIFS(Table2[Sub-Sector],Table3[[#This Row],[Sub-Sector]],Table2[% Away From Day Low],"&gt;=0.05")/Table3[[#This Row],[Count]]</f>
        <v>0</v>
      </c>
      <c r="K75" s="2">
        <f>COUNTIFS(Table2[Sub-Sector],Table3[[#This Row],[Sub-Sector]],Table2[% Away From Day High],"&lt;=0.05")/Table3[[#This Row],[Count]]</f>
        <v>1</v>
      </c>
      <c r="L75" s="2">
        <f>COUNTIFS(Table2[Sub-Sector],Table3[[#This Row],[Sub-Sector]],Table2[% Away From Current Week Low],"&gt;=0.05")/Table3[[#This Row],[Count]]</f>
        <v>0</v>
      </c>
      <c r="M75" s="2">
        <f>COUNTIFS(Table2[Sub-Sector],Table3[[#This Row],[Sub-Sector]],Table2[% Away From Current Week High],"&lt;=0.05")/Table3[[#This Row],[Count]]</f>
        <v>1</v>
      </c>
      <c r="N75" s="2">
        <f>COUNTIFS(Table2[Sub-Sector],Table3[[#This Row],[Sub-Sector]],Table2[% Away From Current Month Low],"&gt;=0.05")/Table3[[#This Row],[Count]]</f>
        <v>0</v>
      </c>
      <c r="O75" s="2">
        <f>COUNTIFS(Table2[Sub-Sector],Table3[[#This Row],[Sub-Sector]],Table2[% Away From Current Month High],"&lt;=0.05")/Table3[[#This Row],[Count]]</f>
        <v>1</v>
      </c>
      <c r="P75" s="2">
        <f>COUNTIFS(Table2[Sub-Sector],Table3[[#This Row],[Sub-Sector]],Table2[% Away From 52W High],"&lt;=10")/Table3[[#This Row],[Count]]</f>
        <v>1</v>
      </c>
      <c r="Q75" s="2">
        <f>COUNTIFS(Table2[Sub-Sector],Table3[[#This Row],[Sub-Sector]],Table2[% Away From 52W Low],"&gt;=10")/Table3[[#This Row],[Count]]</f>
        <v>1</v>
      </c>
      <c r="R75" s="2">
        <f>COUNTIFS(Table2[Sub-Sector],Table3[[#This Row],[Sub-Sector]],Table2[% Price above 20 EMA],"&gt;=0")/Table3[[#This Row],[Count]]</f>
        <v>1</v>
      </c>
      <c r="S75" s="2">
        <f>COUNTIFS(Table2[Sub-Sector],Table3[[#This Row],[Sub-Sector]],Table2[% Price above 50 EMA],"&gt;=0")/Table3[[#This Row],[Count]]</f>
        <v>1</v>
      </c>
      <c r="T75" s="2">
        <f>COUNTIFS(Table2[Sub-Sector],Table3[[#This Row],[Sub-Sector]],Table2[% Price above 200 EMA],"&gt;=0")/Table3[[#This Row],[Count]]</f>
        <v>1</v>
      </c>
      <c r="U75" s="2">
        <f>COUNTIFS(Table2[Sub-Sector],Table3[[#This Row],[Sub-Sector]],Table2[Rate of Change - Zone],"Positive")/Table3[[#This Row],[Count]]</f>
        <v>0</v>
      </c>
      <c r="V75" s="2">
        <f>COUNTIFS(Table2[Sub-Sector],Table3[[#This Row],[Sub-Sector]],Table2[Sharpe Ratio],"&gt;=0.10")/Table3[[#This Row],[Count]]</f>
        <v>1</v>
      </c>
      <c r="W75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460.5</v>
      </c>
      <c r="X75" s="3">
        <f>_xlfn.RANK.AVG(Table3[[#This Row],[Score]],Table3[Score],1)</f>
        <v>72.5</v>
      </c>
      <c r="Y7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255</v>
      </c>
      <c r="Z75" s="3">
        <f>_xlfn.RANK.AVG(Table3[[#This Row],[Score 2 ]],Table3[[Score 2 ]],1)</f>
        <v>73</v>
      </c>
    </row>
    <row r="76" spans="1:26" x14ac:dyDescent="0.3">
      <c r="A76" t="s">
        <v>484</v>
      </c>
      <c r="B76">
        <f>COUNTIFS(Table2[Sub-Sector],Table3[[#This Row],[Sub-Sector]])</f>
        <v>1</v>
      </c>
      <c r="C76" s="2">
        <f>COUNTIFS(Table2[Sub-Sector],Table3[[#This Row],[Sub-Sector]],Table2[Uptrend],"Uptrend")/Table3[[#This Row],[Count]]</f>
        <v>1</v>
      </c>
      <c r="D76" s="2">
        <f>COUNTIFS(Table2[Sub-Sector],Table3[[#This Row],[Sub-Sector]],Table2[1W Return vs Nifty],"&gt;=5")/Table3[[#This Row],[Count]]</f>
        <v>0</v>
      </c>
      <c r="E76" s="2">
        <f>COUNTIFS(Table2[Sub-Sector],Table3[[#This Row],[Sub-Sector]],Table2[1M Return vs Nifty],"&gt;=5")/Table3[[#This Row],[Count]]</f>
        <v>0</v>
      </c>
      <c r="F76" s="2">
        <f>COUNTIFS(Table2[Sub-Sector],Table3[[#This Row],[Sub-Sector]],Table2[6M Return vs Nifty],"&gt;=10")/Table3[[#This Row],[Count]]</f>
        <v>0</v>
      </c>
      <c r="G76" s="2">
        <f>COUNTIFS(Table2[Sub-Sector],Table3[[#This Row],[Sub-Sector]],Table2[1Y Return vs Nifty],"&gt;=10")/Table3[[#This Row],[Count]]</f>
        <v>1</v>
      </c>
      <c r="H76" s="2">
        <f>COUNTIFS(Table2[Sub-Sector],Table3[[#This Row],[Sub-Sector]],Table2[RSI Exponential â€“ 14D],"&gt;=50")/Table3[[#This Row],[Count]]</f>
        <v>1</v>
      </c>
      <c r="I76" s="2">
        <f>COUNTIFS(Table2[Sub-Sector],Table3[[#This Row],[Sub-Sector]],Table2[Relative Volume],"&gt;=1")/Table3[[#This Row],[Count]]</f>
        <v>0</v>
      </c>
      <c r="J76" s="2">
        <f>COUNTIFS(Table2[Sub-Sector],Table3[[#This Row],[Sub-Sector]],Table2[% Away From Day Low],"&gt;=0.05")/Table3[[#This Row],[Count]]</f>
        <v>0</v>
      </c>
      <c r="K76" s="2">
        <f>COUNTIFS(Table2[Sub-Sector],Table3[[#This Row],[Sub-Sector]],Table2[% Away From Day High],"&lt;=0.05")/Table3[[#This Row],[Count]]</f>
        <v>1</v>
      </c>
      <c r="L76" s="2">
        <f>COUNTIFS(Table2[Sub-Sector],Table3[[#This Row],[Sub-Sector]],Table2[% Away From Current Week Low],"&gt;=0.05")/Table3[[#This Row],[Count]]</f>
        <v>0</v>
      </c>
      <c r="M76" s="2">
        <f>COUNTIFS(Table2[Sub-Sector],Table3[[#This Row],[Sub-Sector]],Table2[% Away From Current Week High],"&lt;=0.05")/Table3[[#This Row],[Count]]</f>
        <v>1</v>
      </c>
      <c r="N76" s="2">
        <f>COUNTIFS(Table2[Sub-Sector],Table3[[#This Row],[Sub-Sector]],Table2[% Away From Current Month Low],"&gt;=0.05")/Table3[[#This Row],[Count]]</f>
        <v>0</v>
      </c>
      <c r="O76" s="2">
        <f>COUNTIFS(Table2[Sub-Sector],Table3[[#This Row],[Sub-Sector]],Table2[% Away From Current Month High],"&lt;=0.05")/Table3[[#This Row],[Count]]</f>
        <v>0</v>
      </c>
      <c r="P76" s="2">
        <f>COUNTIFS(Table2[Sub-Sector],Table3[[#This Row],[Sub-Sector]],Table2[% Away From 52W High],"&lt;=10")/Table3[[#This Row],[Count]]</f>
        <v>1</v>
      </c>
      <c r="Q76" s="2">
        <f>COUNTIFS(Table2[Sub-Sector],Table3[[#This Row],[Sub-Sector]],Table2[% Away From 52W Low],"&gt;=10")/Table3[[#This Row],[Count]]</f>
        <v>1</v>
      </c>
      <c r="R76" s="2">
        <f>COUNTIFS(Table2[Sub-Sector],Table3[[#This Row],[Sub-Sector]],Table2[% Price above 20 EMA],"&gt;=0")/Table3[[#This Row],[Count]]</f>
        <v>1</v>
      </c>
      <c r="S76" s="2">
        <f>COUNTIFS(Table2[Sub-Sector],Table3[[#This Row],[Sub-Sector]],Table2[% Price above 50 EMA],"&gt;=0")/Table3[[#This Row],[Count]]</f>
        <v>1</v>
      </c>
      <c r="T76" s="2">
        <f>COUNTIFS(Table2[Sub-Sector],Table3[[#This Row],[Sub-Sector]],Table2[% Price above 200 EMA],"&gt;=0")/Table3[[#This Row],[Count]]</f>
        <v>1</v>
      </c>
      <c r="U76" s="2">
        <f>COUNTIFS(Table2[Sub-Sector],Table3[[#This Row],[Sub-Sector]],Table2[Rate of Change - Zone],"Positive")/Table3[[#This Row],[Count]]</f>
        <v>1</v>
      </c>
      <c r="V76" s="2">
        <f>COUNTIFS(Table2[Sub-Sector],Table3[[#This Row],[Sub-Sector]],Table2[Sharpe Ratio],"&gt;=0.10")/Table3[[#This Row],[Count]]</f>
        <v>0</v>
      </c>
      <c r="W76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461.5</v>
      </c>
      <c r="X76" s="3">
        <f>_xlfn.RANK.AVG(Table3[[#This Row],[Score]],Table3[Score],1)</f>
        <v>74</v>
      </c>
      <c r="Y7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256</v>
      </c>
      <c r="Z76" s="3">
        <f>_xlfn.RANK.AVG(Table3[[#This Row],[Score 2 ]],Table3[[Score 2 ]],1)</f>
        <v>75</v>
      </c>
    </row>
    <row r="77" spans="1:26" x14ac:dyDescent="0.3">
      <c r="A77" t="s">
        <v>498</v>
      </c>
      <c r="B77">
        <f>COUNTIFS(Table2[Sub-Sector],Table3[[#This Row],[Sub-Sector]])</f>
        <v>1</v>
      </c>
      <c r="C77" s="2">
        <f>COUNTIFS(Table2[Sub-Sector],Table3[[#This Row],[Sub-Sector]],Table2[Uptrend],"Uptrend")/Table3[[#This Row],[Count]]</f>
        <v>1</v>
      </c>
      <c r="D77" s="2">
        <f>COUNTIFS(Table2[Sub-Sector],Table3[[#This Row],[Sub-Sector]],Table2[1W Return vs Nifty],"&gt;=5")/Table3[[#This Row],[Count]]</f>
        <v>0</v>
      </c>
      <c r="E77" s="2">
        <f>COUNTIFS(Table2[Sub-Sector],Table3[[#This Row],[Sub-Sector]],Table2[1M Return vs Nifty],"&gt;=5")/Table3[[#This Row],[Count]]</f>
        <v>0</v>
      </c>
      <c r="F77" s="2">
        <f>COUNTIFS(Table2[Sub-Sector],Table3[[#This Row],[Sub-Sector]],Table2[6M Return vs Nifty],"&gt;=10")/Table3[[#This Row],[Count]]</f>
        <v>1</v>
      </c>
      <c r="G77" s="2">
        <f>COUNTIFS(Table2[Sub-Sector],Table3[[#This Row],[Sub-Sector]],Table2[1Y Return vs Nifty],"&gt;=10")/Table3[[#This Row],[Count]]</f>
        <v>0</v>
      </c>
      <c r="H77" s="2">
        <f>COUNTIFS(Table2[Sub-Sector],Table3[[#This Row],[Sub-Sector]],Table2[RSI Exponential â€“ 14D],"&gt;=50")/Table3[[#This Row],[Count]]</f>
        <v>1</v>
      </c>
      <c r="I77" s="2">
        <f>COUNTIFS(Table2[Sub-Sector],Table3[[#This Row],[Sub-Sector]],Table2[Relative Volume],"&gt;=1")/Table3[[#This Row],[Count]]</f>
        <v>0</v>
      </c>
      <c r="J77" s="2">
        <f>COUNTIFS(Table2[Sub-Sector],Table3[[#This Row],[Sub-Sector]],Table2[% Away From Day Low],"&gt;=0.05")/Table3[[#This Row],[Count]]</f>
        <v>0</v>
      </c>
      <c r="K77" s="2">
        <f>COUNTIFS(Table2[Sub-Sector],Table3[[#This Row],[Sub-Sector]],Table2[% Away From Day High],"&lt;=0.05")/Table3[[#This Row],[Count]]</f>
        <v>1</v>
      </c>
      <c r="L77" s="2">
        <f>COUNTIFS(Table2[Sub-Sector],Table3[[#This Row],[Sub-Sector]],Table2[% Away From Current Week Low],"&gt;=0.05")/Table3[[#This Row],[Count]]</f>
        <v>0</v>
      </c>
      <c r="M77" s="2">
        <f>COUNTIFS(Table2[Sub-Sector],Table3[[#This Row],[Sub-Sector]],Table2[% Away From Current Week High],"&lt;=0.05")/Table3[[#This Row],[Count]]</f>
        <v>1</v>
      </c>
      <c r="N77" s="2">
        <f>COUNTIFS(Table2[Sub-Sector],Table3[[#This Row],[Sub-Sector]],Table2[% Away From Current Month Low],"&gt;=0.05")/Table3[[#This Row],[Count]]</f>
        <v>0</v>
      </c>
      <c r="O77" s="2">
        <f>COUNTIFS(Table2[Sub-Sector],Table3[[#This Row],[Sub-Sector]],Table2[% Away From Current Month High],"&lt;=0.05")/Table3[[#This Row],[Count]]</f>
        <v>0</v>
      </c>
      <c r="P77" s="2">
        <f>COUNTIFS(Table2[Sub-Sector],Table3[[#This Row],[Sub-Sector]],Table2[% Away From 52W High],"&lt;=10")/Table3[[#This Row],[Count]]</f>
        <v>1</v>
      </c>
      <c r="Q77" s="2">
        <f>COUNTIFS(Table2[Sub-Sector],Table3[[#This Row],[Sub-Sector]],Table2[% Away From 52W Low],"&gt;=10")/Table3[[#This Row],[Count]]</f>
        <v>1</v>
      </c>
      <c r="R77" s="2">
        <f>COUNTIFS(Table2[Sub-Sector],Table3[[#This Row],[Sub-Sector]],Table2[% Price above 20 EMA],"&gt;=0")/Table3[[#This Row],[Count]]</f>
        <v>1</v>
      </c>
      <c r="S77" s="2">
        <f>COUNTIFS(Table2[Sub-Sector],Table3[[#This Row],[Sub-Sector]],Table2[% Price above 50 EMA],"&gt;=0")/Table3[[#This Row],[Count]]</f>
        <v>1</v>
      </c>
      <c r="T77" s="2">
        <f>COUNTIFS(Table2[Sub-Sector],Table3[[#This Row],[Sub-Sector]],Table2[% Price above 200 EMA],"&gt;=0")/Table3[[#This Row],[Count]]</f>
        <v>1</v>
      </c>
      <c r="U77" s="2">
        <f>COUNTIFS(Table2[Sub-Sector],Table3[[#This Row],[Sub-Sector]],Table2[Rate of Change - Zone],"Positive")/Table3[[#This Row],[Count]]</f>
        <v>1</v>
      </c>
      <c r="V77" s="2">
        <f>COUNTIFS(Table2[Sub-Sector],Table3[[#This Row],[Sub-Sector]],Table2[Sharpe Ratio],"&gt;=0.10")/Table3[[#This Row],[Count]]</f>
        <v>0</v>
      </c>
      <c r="W77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462</v>
      </c>
      <c r="X77" s="3">
        <f>_xlfn.RANK.AVG(Table3[[#This Row],[Score]],Table3[Score],1)</f>
        <v>75.5</v>
      </c>
      <c r="Y7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256.5</v>
      </c>
      <c r="Z77" s="3">
        <f>_xlfn.RANK.AVG(Table3[[#This Row],[Score 2 ]],Table3[[Score 2 ]],1)</f>
        <v>76</v>
      </c>
    </row>
    <row r="78" spans="1:26" x14ac:dyDescent="0.3">
      <c r="A78" t="s">
        <v>1726</v>
      </c>
      <c r="B78">
        <f>COUNTIFS(Table2[Sub-Sector],Table3[[#This Row],[Sub-Sector]])</f>
        <v>3</v>
      </c>
      <c r="C78" s="2">
        <f>COUNTIFS(Table2[Sub-Sector],Table3[[#This Row],[Sub-Sector]],Table2[Uptrend],"Uptrend")/Table3[[#This Row],[Count]]</f>
        <v>0.66666666666666663</v>
      </c>
      <c r="D78" s="2">
        <f>COUNTIFS(Table2[Sub-Sector],Table3[[#This Row],[Sub-Sector]],Table2[1W Return vs Nifty],"&gt;=5")/Table3[[#This Row],[Count]]</f>
        <v>0.33333333333333331</v>
      </c>
      <c r="E78" s="2">
        <f>COUNTIFS(Table2[Sub-Sector],Table3[[#This Row],[Sub-Sector]],Table2[1M Return vs Nifty],"&gt;=5")/Table3[[#This Row],[Count]]</f>
        <v>0.33333333333333331</v>
      </c>
      <c r="F78" s="2">
        <f>COUNTIFS(Table2[Sub-Sector],Table3[[#This Row],[Sub-Sector]],Table2[6M Return vs Nifty],"&gt;=10")/Table3[[#This Row],[Count]]</f>
        <v>0</v>
      </c>
      <c r="G78" s="2">
        <f>COUNTIFS(Table2[Sub-Sector],Table3[[#This Row],[Sub-Sector]],Table2[1Y Return vs Nifty],"&gt;=10")/Table3[[#This Row],[Count]]</f>
        <v>0.66666666666666663</v>
      </c>
      <c r="H78" s="2">
        <f>COUNTIFS(Table2[Sub-Sector],Table3[[#This Row],[Sub-Sector]],Table2[RSI Exponential â€“ 14D],"&gt;=50")/Table3[[#This Row],[Count]]</f>
        <v>0.66666666666666663</v>
      </c>
      <c r="I78" s="2">
        <f>COUNTIFS(Table2[Sub-Sector],Table3[[#This Row],[Sub-Sector]],Table2[Relative Volume],"&gt;=1")/Table3[[#This Row],[Count]]</f>
        <v>0.66666666666666663</v>
      </c>
      <c r="J78" s="2">
        <f>COUNTIFS(Table2[Sub-Sector],Table3[[#This Row],[Sub-Sector]],Table2[% Away From Day Low],"&gt;=0.05")/Table3[[#This Row],[Count]]</f>
        <v>0</v>
      </c>
      <c r="K78" s="2">
        <f>COUNTIFS(Table2[Sub-Sector],Table3[[#This Row],[Sub-Sector]],Table2[% Away From Day High],"&lt;=0.05")/Table3[[#This Row],[Count]]</f>
        <v>0.66666666666666663</v>
      </c>
      <c r="L78" s="2">
        <f>COUNTIFS(Table2[Sub-Sector],Table3[[#This Row],[Sub-Sector]],Table2[% Away From Current Week Low],"&gt;=0.05")/Table3[[#This Row],[Count]]</f>
        <v>0.33333333333333331</v>
      </c>
      <c r="M78" s="2">
        <f>COUNTIFS(Table2[Sub-Sector],Table3[[#This Row],[Sub-Sector]],Table2[% Away From Current Week High],"&lt;=0.05")/Table3[[#This Row],[Count]]</f>
        <v>0.66666666666666663</v>
      </c>
      <c r="N78" s="2">
        <f>COUNTIFS(Table2[Sub-Sector],Table3[[#This Row],[Sub-Sector]],Table2[% Away From Current Month Low],"&gt;=0.05")/Table3[[#This Row],[Count]]</f>
        <v>0.33333333333333331</v>
      </c>
      <c r="O78" s="2">
        <f>COUNTIFS(Table2[Sub-Sector],Table3[[#This Row],[Sub-Sector]],Table2[% Away From Current Month High],"&lt;=0.05")/Table3[[#This Row],[Count]]</f>
        <v>0.33333333333333331</v>
      </c>
      <c r="P78" s="2">
        <f>COUNTIFS(Table2[Sub-Sector],Table3[[#This Row],[Sub-Sector]],Table2[% Away From 52W High],"&lt;=10")/Table3[[#This Row],[Count]]</f>
        <v>0</v>
      </c>
      <c r="Q78" s="2">
        <f>COUNTIFS(Table2[Sub-Sector],Table3[[#This Row],[Sub-Sector]],Table2[% Away From 52W Low],"&gt;=10")/Table3[[#This Row],[Count]]</f>
        <v>1</v>
      </c>
      <c r="R78" s="2">
        <f>COUNTIFS(Table2[Sub-Sector],Table3[[#This Row],[Sub-Sector]],Table2[% Price above 20 EMA],"&gt;=0")/Table3[[#This Row],[Count]]</f>
        <v>0.66666666666666663</v>
      </c>
      <c r="S78" s="2">
        <f>COUNTIFS(Table2[Sub-Sector],Table3[[#This Row],[Sub-Sector]],Table2[% Price above 50 EMA],"&gt;=0")/Table3[[#This Row],[Count]]</f>
        <v>0.66666666666666663</v>
      </c>
      <c r="T78" s="2">
        <f>COUNTIFS(Table2[Sub-Sector],Table3[[#This Row],[Sub-Sector]],Table2[% Price above 200 EMA],"&gt;=0")/Table3[[#This Row],[Count]]</f>
        <v>0.66666666666666663</v>
      </c>
      <c r="U78" s="2">
        <f>COUNTIFS(Table2[Sub-Sector],Table3[[#This Row],[Sub-Sector]],Table2[Rate of Change - Zone],"Positive")/Table3[[#This Row],[Count]]</f>
        <v>0.66666666666666663</v>
      </c>
      <c r="V78" s="2">
        <f>COUNTIFS(Table2[Sub-Sector],Table3[[#This Row],[Sub-Sector]],Table2[Sharpe Ratio],"&gt;=0.10")/Table3[[#This Row],[Count]]</f>
        <v>0</v>
      </c>
      <c r="W78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396</v>
      </c>
      <c r="X78" s="3">
        <f>_xlfn.RANK.AVG(Table3[[#This Row],[Score]],Table3[Score],1)</f>
        <v>52</v>
      </c>
      <c r="Y7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257.5</v>
      </c>
      <c r="Z78" s="3">
        <f>_xlfn.RANK.AVG(Table3[[#This Row],[Score 2 ]],Table3[[Score 2 ]],1)</f>
        <v>77</v>
      </c>
    </row>
    <row r="79" spans="1:26" x14ac:dyDescent="0.3">
      <c r="A79" t="s">
        <v>775</v>
      </c>
      <c r="B79">
        <f>COUNTIFS(Table2[Sub-Sector],Table3[[#This Row],[Sub-Sector]])</f>
        <v>2</v>
      </c>
      <c r="C79" s="2">
        <f>COUNTIFS(Table2[Sub-Sector],Table3[[#This Row],[Sub-Sector]],Table2[Uptrend],"Uptrend")/Table3[[#This Row],[Count]]</f>
        <v>0.5</v>
      </c>
      <c r="D79" s="2">
        <f>COUNTIFS(Table2[Sub-Sector],Table3[[#This Row],[Sub-Sector]],Table2[1W Return vs Nifty],"&gt;=5")/Table3[[#This Row],[Count]]</f>
        <v>0</v>
      </c>
      <c r="E79" s="2">
        <f>COUNTIFS(Table2[Sub-Sector],Table3[[#This Row],[Sub-Sector]],Table2[1M Return vs Nifty],"&gt;=5")/Table3[[#This Row],[Count]]</f>
        <v>0</v>
      </c>
      <c r="F79" s="2">
        <f>COUNTIFS(Table2[Sub-Sector],Table3[[#This Row],[Sub-Sector]],Table2[6M Return vs Nifty],"&gt;=10")/Table3[[#This Row],[Count]]</f>
        <v>0.5</v>
      </c>
      <c r="G79" s="2">
        <f>COUNTIFS(Table2[Sub-Sector],Table3[[#This Row],[Sub-Sector]],Table2[1Y Return vs Nifty],"&gt;=10")/Table3[[#This Row],[Count]]</f>
        <v>0.5</v>
      </c>
      <c r="H79" s="2">
        <f>COUNTIFS(Table2[Sub-Sector],Table3[[#This Row],[Sub-Sector]],Table2[RSI Exponential â€“ 14D],"&gt;=50")/Table3[[#This Row],[Count]]</f>
        <v>1</v>
      </c>
      <c r="I79" s="2">
        <f>COUNTIFS(Table2[Sub-Sector],Table3[[#This Row],[Sub-Sector]],Table2[Relative Volume],"&gt;=1")/Table3[[#This Row],[Count]]</f>
        <v>0</v>
      </c>
      <c r="J79" s="2">
        <f>COUNTIFS(Table2[Sub-Sector],Table3[[#This Row],[Sub-Sector]],Table2[% Away From Day Low],"&gt;=0.05")/Table3[[#This Row],[Count]]</f>
        <v>0</v>
      </c>
      <c r="K79" s="2">
        <f>COUNTIFS(Table2[Sub-Sector],Table3[[#This Row],[Sub-Sector]],Table2[% Away From Day High],"&lt;=0.05")/Table3[[#This Row],[Count]]</f>
        <v>1</v>
      </c>
      <c r="L79" s="2">
        <f>COUNTIFS(Table2[Sub-Sector],Table3[[#This Row],[Sub-Sector]],Table2[% Away From Current Week Low],"&gt;=0.05")/Table3[[#This Row],[Count]]</f>
        <v>0</v>
      </c>
      <c r="M79" s="2">
        <f>COUNTIFS(Table2[Sub-Sector],Table3[[#This Row],[Sub-Sector]],Table2[% Away From Current Week High],"&lt;=0.05")/Table3[[#This Row],[Count]]</f>
        <v>1</v>
      </c>
      <c r="N79" s="2">
        <f>COUNTIFS(Table2[Sub-Sector],Table3[[#This Row],[Sub-Sector]],Table2[% Away From Current Month Low],"&gt;=0.05")/Table3[[#This Row],[Count]]</f>
        <v>0.5</v>
      </c>
      <c r="O79" s="2">
        <f>COUNTIFS(Table2[Sub-Sector],Table3[[#This Row],[Sub-Sector]],Table2[% Away From Current Month High],"&lt;=0.05")/Table3[[#This Row],[Count]]</f>
        <v>0.5</v>
      </c>
      <c r="P79" s="2">
        <f>COUNTIFS(Table2[Sub-Sector],Table3[[#This Row],[Sub-Sector]],Table2[% Away From 52W High],"&lt;=10")/Table3[[#This Row],[Count]]</f>
        <v>0.5</v>
      </c>
      <c r="Q79" s="2">
        <f>COUNTIFS(Table2[Sub-Sector],Table3[[#This Row],[Sub-Sector]],Table2[% Away From 52W Low],"&gt;=10")/Table3[[#This Row],[Count]]</f>
        <v>1</v>
      </c>
      <c r="R79" s="2">
        <f>COUNTIFS(Table2[Sub-Sector],Table3[[#This Row],[Sub-Sector]],Table2[% Price above 20 EMA],"&gt;=0")/Table3[[#This Row],[Count]]</f>
        <v>1</v>
      </c>
      <c r="S79" s="2">
        <f>COUNTIFS(Table2[Sub-Sector],Table3[[#This Row],[Sub-Sector]],Table2[% Price above 50 EMA],"&gt;=0")/Table3[[#This Row],[Count]]</f>
        <v>1</v>
      </c>
      <c r="T79" s="2">
        <f>COUNTIFS(Table2[Sub-Sector],Table3[[#This Row],[Sub-Sector]],Table2[% Price above 200 EMA],"&gt;=0")/Table3[[#This Row],[Count]]</f>
        <v>1</v>
      </c>
      <c r="U79" s="2">
        <f>COUNTIFS(Table2[Sub-Sector],Table3[[#This Row],[Sub-Sector]],Table2[Rate of Change - Zone],"Positive")/Table3[[#This Row],[Count]]</f>
        <v>1</v>
      </c>
      <c r="V79" s="2">
        <f>COUNTIFS(Table2[Sub-Sector],Table3[[#This Row],[Sub-Sector]],Table2[Sharpe Ratio],"&gt;=0.10")/Table3[[#This Row],[Count]]</f>
        <v>0</v>
      </c>
      <c r="W79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542</v>
      </c>
      <c r="X79" s="3">
        <f>_xlfn.RANK.AVG(Table3[[#This Row],[Score]],Table3[Score],1)</f>
        <v>98</v>
      </c>
      <c r="Y7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261</v>
      </c>
      <c r="Z79" s="3">
        <f>_xlfn.RANK.AVG(Table3[[#This Row],[Score 2 ]],Table3[[Score 2 ]],1)</f>
        <v>78</v>
      </c>
    </row>
    <row r="80" spans="1:26" x14ac:dyDescent="0.3">
      <c r="A80" t="s">
        <v>146</v>
      </c>
      <c r="B80">
        <f>COUNTIFS(Table2[Sub-Sector],Table3[[#This Row],[Sub-Sector]])</f>
        <v>8</v>
      </c>
      <c r="C80" s="2">
        <f>COUNTIFS(Table2[Sub-Sector],Table3[[#This Row],[Sub-Sector]],Table2[Uptrend],"Uptrend")/Table3[[#This Row],[Count]]</f>
        <v>0.75</v>
      </c>
      <c r="D80" s="2">
        <f>COUNTIFS(Table2[Sub-Sector],Table3[[#This Row],[Sub-Sector]],Table2[1W Return vs Nifty],"&gt;=5")/Table3[[#This Row],[Count]]</f>
        <v>0.25</v>
      </c>
      <c r="E80" s="2">
        <f>COUNTIFS(Table2[Sub-Sector],Table3[[#This Row],[Sub-Sector]],Table2[1M Return vs Nifty],"&gt;=5")/Table3[[#This Row],[Count]]</f>
        <v>0.25</v>
      </c>
      <c r="F80" s="2">
        <f>COUNTIFS(Table2[Sub-Sector],Table3[[#This Row],[Sub-Sector]],Table2[6M Return vs Nifty],"&gt;=10")/Table3[[#This Row],[Count]]</f>
        <v>0.375</v>
      </c>
      <c r="G80" s="2">
        <f>COUNTIFS(Table2[Sub-Sector],Table3[[#This Row],[Sub-Sector]],Table2[1Y Return vs Nifty],"&gt;=10")/Table3[[#This Row],[Count]]</f>
        <v>0.625</v>
      </c>
      <c r="H80" s="2">
        <f>COUNTIFS(Table2[Sub-Sector],Table3[[#This Row],[Sub-Sector]],Table2[RSI Exponential â€“ 14D],"&gt;=50")/Table3[[#This Row],[Count]]</f>
        <v>0.875</v>
      </c>
      <c r="I80" s="2">
        <f>COUNTIFS(Table2[Sub-Sector],Table3[[#This Row],[Sub-Sector]],Table2[Relative Volume],"&gt;=1")/Table3[[#This Row],[Count]]</f>
        <v>0.25</v>
      </c>
      <c r="J80" s="2">
        <f>COUNTIFS(Table2[Sub-Sector],Table3[[#This Row],[Sub-Sector]],Table2[% Away From Day Low],"&gt;=0.05")/Table3[[#This Row],[Count]]</f>
        <v>0</v>
      </c>
      <c r="K80" s="2">
        <f>COUNTIFS(Table2[Sub-Sector],Table3[[#This Row],[Sub-Sector]],Table2[% Away From Day High],"&lt;=0.05")/Table3[[#This Row],[Count]]</f>
        <v>0.875</v>
      </c>
      <c r="L80" s="2">
        <f>COUNTIFS(Table2[Sub-Sector],Table3[[#This Row],[Sub-Sector]],Table2[% Away From Current Week Low],"&gt;=0.05")/Table3[[#This Row],[Count]]</f>
        <v>0</v>
      </c>
      <c r="M80" s="2">
        <f>COUNTIFS(Table2[Sub-Sector],Table3[[#This Row],[Sub-Sector]],Table2[% Away From Current Week High],"&lt;=0.05")/Table3[[#This Row],[Count]]</f>
        <v>0.875</v>
      </c>
      <c r="N80" s="2">
        <f>COUNTIFS(Table2[Sub-Sector],Table3[[#This Row],[Sub-Sector]],Table2[% Away From Current Month Low],"&gt;=0.05")/Table3[[#This Row],[Count]]</f>
        <v>0.5</v>
      </c>
      <c r="O80" s="2">
        <f>COUNTIFS(Table2[Sub-Sector],Table3[[#This Row],[Sub-Sector]],Table2[% Away From Current Month High],"&lt;=0.05")/Table3[[#This Row],[Count]]</f>
        <v>0.75</v>
      </c>
      <c r="P80" s="2">
        <f>COUNTIFS(Table2[Sub-Sector],Table3[[#This Row],[Sub-Sector]],Table2[% Away From 52W High],"&lt;=10")/Table3[[#This Row],[Count]]</f>
        <v>0.375</v>
      </c>
      <c r="Q80" s="2">
        <f>COUNTIFS(Table2[Sub-Sector],Table3[[#This Row],[Sub-Sector]],Table2[% Away From 52W Low],"&gt;=10")/Table3[[#This Row],[Count]]</f>
        <v>1</v>
      </c>
      <c r="R80" s="2">
        <f>COUNTIFS(Table2[Sub-Sector],Table3[[#This Row],[Sub-Sector]],Table2[% Price above 20 EMA],"&gt;=0")/Table3[[#This Row],[Count]]</f>
        <v>0.875</v>
      </c>
      <c r="S80" s="2">
        <f>COUNTIFS(Table2[Sub-Sector],Table3[[#This Row],[Sub-Sector]],Table2[% Price above 50 EMA],"&gt;=0")/Table3[[#This Row],[Count]]</f>
        <v>0.875</v>
      </c>
      <c r="T80" s="2">
        <f>COUNTIFS(Table2[Sub-Sector],Table3[[#This Row],[Sub-Sector]],Table2[% Price above 200 EMA],"&gt;=0")/Table3[[#This Row],[Count]]</f>
        <v>0.875</v>
      </c>
      <c r="U80" s="2">
        <f>COUNTIFS(Table2[Sub-Sector],Table3[[#This Row],[Sub-Sector]],Table2[Rate of Change - Zone],"Positive")/Table3[[#This Row],[Count]]</f>
        <v>0.875</v>
      </c>
      <c r="V80" s="2">
        <f>COUNTIFS(Table2[Sub-Sector],Table3[[#This Row],[Sub-Sector]],Table2[Sharpe Ratio],"&gt;=0.10")/Table3[[#This Row],[Count]]</f>
        <v>0</v>
      </c>
      <c r="W80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407.5</v>
      </c>
      <c r="X80" s="3">
        <f>_xlfn.RANK.AVG(Table3[[#This Row],[Score]],Table3[Score],1)</f>
        <v>56</v>
      </c>
      <c r="Y8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261.5</v>
      </c>
      <c r="Z80" s="3">
        <f>_xlfn.RANK.AVG(Table3[[#This Row],[Score 2 ]],Table3[[Score 2 ]],1)</f>
        <v>79</v>
      </c>
    </row>
    <row r="81" spans="1:26" x14ac:dyDescent="0.3">
      <c r="A81" t="s">
        <v>103</v>
      </c>
      <c r="B81">
        <f>COUNTIFS(Table2[Sub-Sector],Table3[[#This Row],[Sub-Sector]])</f>
        <v>4</v>
      </c>
      <c r="C81" s="2">
        <f>COUNTIFS(Table2[Sub-Sector],Table3[[#This Row],[Sub-Sector]],Table2[Uptrend],"Uptrend")/Table3[[#This Row],[Count]]</f>
        <v>0</v>
      </c>
      <c r="D81" s="2">
        <f>COUNTIFS(Table2[Sub-Sector],Table3[[#This Row],[Sub-Sector]],Table2[1W Return vs Nifty],"&gt;=5")/Table3[[#This Row],[Count]]</f>
        <v>0.25</v>
      </c>
      <c r="E81" s="2">
        <f>COUNTIFS(Table2[Sub-Sector],Table3[[#This Row],[Sub-Sector]],Table2[1M Return vs Nifty],"&gt;=5")/Table3[[#This Row],[Count]]</f>
        <v>0</v>
      </c>
      <c r="F81" s="2">
        <f>COUNTIFS(Table2[Sub-Sector],Table3[[#This Row],[Sub-Sector]],Table2[6M Return vs Nifty],"&gt;=10")/Table3[[#This Row],[Count]]</f>
        <v>0</v>
      </c>
      <c r="G81" s="2">
        <f>COUNTIFS(Table2[Sub-Sector],Table3[[#This Row],[Sub-Sector]],Table2[1Y Return vs Nifty],"&gt;=10")/Table3[[#This Row],[Count]]</f>
        <v>0</v>
      </c>
      <c r="H81" s="2">
        <f>COUNTIFS(Table2[Sub-Sector],Table3[[#This Row],[Sub-Sector]],Table2[RSI Exponential â€“ 14D],"&gt;=50")/Table3[[#This Row],[Count]]</f>
        <v>1</v>
      </c>
      <c r="I81" s="2">
        <f>COUNTIFS(Table2[Sub-Sector],Table3[[#This Row],[Sub-Sector]],Table2[Relative Volume],"&gt;=1")/Table3[[#This Row],[Count]]</f>
        <v>0.75</v>
      </c>
      <c r="J81" s="2">
        <f>COUNTIFS(Table2[Sub-Sector],Table3[[#This Row],[Sub-Sector]],Table2[% Away From Day Low],"&gt;=0.05")/Table3[[#This Row],[Count]]</f>
        <v>0</v>
      </c>
      <c r="K81" s="2">
        <f>COUNTIFS(Table2[Sub-Sector],Table3[[#This Row],[Sub-Sector]],Table2[% Away From Day High],"&lt;=0.05")/Table3[[#This Row],[Count]]</f>
        <v>1</v>
      </c>
      <c r="L81" s="2">
        <f>COUNTIFS(Table2[Sub-Sector],Table3[[#This Row],[Sub-Sector]],Table2[% Away From Current Week Low],"&gt;=0.05")/Table3[[#This Row],[Count]]</f>
        <v>0</v>
      </c>
      <c r="M81" s="2">
        <f>COUNTIFS(Table2[Sub-Sector],Table3[[#This Row],[Sub-Sector]],Table2[% Away From Current Week High],"&lt;=0.05")/Table3[[#This Row],[Count]]</f>
        <v>1</v>
      </c>
      <c r="N81" s="2">
        <f>COUNTIFS(Table2[Sub-Sector],Table3[[#This Row],[Sub-Sector]],Table2[% Away From Current Month Low],"&gt;=0.05")/Table3[[#This Row],[Count]]</f>
        <v>0.5</v>
      </c>
      <c r="O81" s="2">
        <f>COUNTIFS(Table2[Sub-Sector],Table3[[#This Row],[Sub-Sector]],Table2[% Away From Current Month High],"&lt;=0.05")/Table3[[#This Row],[Count]]</f>
        <v>0.75</v>
      </c>
      <c r="P81" s="2">
        <f>COUNTIFS(Table2[Sub-Sector],Table3[[#This Row],[Sub-Sector]],Table2[% Away From 52W High],"&lt;=10")/Table3[[#This Row],[Count]]</f>
        <v>0</v>
      </c>
      <c r="Q81" s="2">
        <f>COUNTIFS(Table2[Sub-Sector],Table3[[#This Row],[Sub-Sector]],Table2[% Away From 52W Low],"&gt;=10")/Table3[[#This Row],[Count]]</f>
        <v>1</v>
      </c>
      <c r="R81" s="2">
        <f>COUNTIFS(Table2[Sub-Sector],Table3[[#This Row],[Sub-Sector]],Table2[% Price above 20 EMA],"&gt;=0")/Table3[[#This Row],[Count]]</f>
        <v>1</v>
      </c>
      <c r="S81" s="2">
        <f>COUNTIFS(Table2[Sub-Sector],Table3[[#This Row],[Sub-Sector]],Table2[% Price above 50 EMA],"&gt;=0")/Table3[[#This Row],[Count]]</f>
        <v>1</v>
      </c>
      <c r="T81" s="2">
        <f>COUNTIFS(Table2[Sub-Sector],Table3[[#This Row],[Sub-Sector]],Table2[% Price above 200 EMA],"&gt;=0")/Table3[[#This Row],[Count]]</f>
        <v>0.25</v>
      </c>
      <c r="U81" s="2">
        <f>COUNTIFS(Table2[Sub-Sector],Table3[[#This Row],[Sub-Sector]],Table2[Rate of Change - Zone],"Positive")/Table3[[#This Row],[Count]]</f>
        <v>1</v>
      </c>
      <c r="V81" s="2">
        <f>COUNTIFS(Table2[Sub-Sector],Table3[[#This Row],[Sub-Sector]],Table2[Sharpe Ratio],"&gt;=0.10")/Table3[[#This Row],[Count]]</f>
        <v>0</v>
      </c>
      <c r="W81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497.5</v>
      </c>
      <c r="X81" s="3">
        <f>_xlfn.RANK.AVG(Table3[[#This Row],[Score]],Table3[Score],1)</f>
        <v>87.5</v>
      </c>
      <c r="Y8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262.5</v>
      </c>
      <c r="Z81" s="3">
        <f>_xlfn.RANK.AVG(Table3[[#This Row],[Score 2 ]],Table3[[Score 2 ]],1)</f>
        <v>80</v>
      </c>
    </row>
    <row r="82" spans="1:26" x14ac:dyDescent="0.3">
      <c r="A82" t="s">
        <v>21</v>
      </c>
      <c r="B82">
        <f>COUNTIFS(Table2[Sub-Sector],Table3[[#This Row],[Sub-Sector]])</f>
        <v>20</v>
      </c>
      <c r="C82" s="2">
        <f>COUNTIFS(Table2[Sub-Sector],Table3[[#This Row],[Sub-Sector]],Table2[Uptrend],"Uptrend")/Table3[[#This Row],[Count]]</f>
        <v>0.8</v>
      </c>
      <c r="D82" s="2">
        <f>COUNTIFS(Table2[Sub-Sector],Table3[[#This Row],[Sub-Sector]],Table2[1W Return vs Nifty],"&gt;=5")/Table3[[#This Row],[Count]]</f>
        <v>0.2</v>
      </c>
      <c r="E82" s="2">
        <f>COUNTIFS(Table2[Sub-Sector],Table3[[#This Row],[Sub-Sector]],Table2[1M Return vs Nifty],"&gt;=5")/Table3[[#This Row],[Count]]</f>
        <v>0.5</v>
      </c>
      <c r="F82" s="2">
        <f>COUNTIFS(Table2[Sub-Sector],Table3[[#This Row],[Sub-Sector]],Table2[6M Return vs Nifty],"&gt;=10")/Table3[[#This Row],[Count]]</f>
        <v>0.15</v>
      </c>
      <c r="G82" s="2">
        <f>COUNTIFS(Table2[Sub-Sector],Table3[[#This Row],[Sub-Sector]],Table2[1Y Return vs Nifty],"&gt;=10")/Table3[[#This Row],[Count]]</f>
        <v>0.4</v>
      </c>
      <c r="H82" s="2">
        <f>COUNTIFS(Table2[Sub-Sector],Table3[[#This Row],[Sub-Sector]],Table2[RSI Exponential â€“ 14D],"&gt;=50")/Table3[[#This Row],[Count]]</f>
        <v>0.8</v>
      </c>
      <c r="I82" s="2">
        <f>COUNTIFS(Table2[Sub-Sector],Table3[[#This Row],[Sub-Sector]],Table2[Relative Volume],"&gt;=1")/Table3[[#This Row],[Count]]</f>
        <v>0.55000000000000004</v>
      </c>
      <c r="J82" s="2">
        <f>COUNTIFS(Table2[Sub-Sector],Table3[[#This Row],[Sub-Sector]],Table2[% Away From Day Low],"&gt;=0.05")/Table3[[#This Row],[Count]]</f>
        <v>0</v>
      </c>
      <c r="K82" s="2">
        <f>COUNTIFS(Table2[Sub-Sector],Table3[[#This Row],[Sub-Sector]],Table2[% Away From Day High],"&lt;=0.05")/Table3[[#This Row],[Count]]</f>
        <v>1</v>
      </c>
      <c r="L82" s="2">
        <f>COUNTIFS(Table2[Sub-Sector],Table3[[#This Row],[Sub-Sector]],Table2[% Away From Current Week Low],"&gt;=0.05")/Table3[[#This Row],[Count]]</f>
        <v>0</v>
      </c>
      <c r="M82" s="2">
        <f>COUNTIFS(Table2[Sub-Sector],Table3[[#This Row],[Sub-Sector]],Table2[% Away From Current Week High],"&lt;=0.05")/Table3[[#This Row],[Count]]</f>
        <v>0.8</v>
      </c>
      <c r="N82" s="2">
        <f>COUNTIFS(Table2[Sub-Sector],Table3[[#This Row],[Sub-Sector]],Table2[% Away From Current Month Low],"&gt;=0.05")/Table3[[#This Row],[Count]]</f>
        <v>0.7</v>
      </c>
      <c r="O82" s="2">
        <f>COUNTIFS(Table2[Sub-Sector],Table3[[#This Row],[Sub-Sector]],Table2[% Away From Current Month High],"&lt;=0.05")/Table3[[#This Row],[Count]]</f>
        <v>0.7</v>
      </c>
      <c r="P82" s="2">
        <f>COUNTIFS(Table2[Sub-Sector],Table3[[#This Row],[Sub-Sector]],Table2[% Away From 52W High],"&lt;=10")/Table3[[#This Row],[Count]]</f>
        <v>0.55000000000000004</v>
      </c>
      <c r="Q82" s="2">
        <f>COUNTIFS(Table2[Sub-Sector],Table3[[#This Row],[Sub-Sector]],Table2[% Away From 52W Low],"&gt;=10")/Table3[[#This Row],[Count]]</f>
        <v>1</v>
      </c>
      <c r="R82" s="2">
        <f>COUNTIFS(Table2[Sub-Sector],Table3[[#This Row],[Sub-Sector]],Table2[% Price above 20 EMA],"&gt;=0")/Table3[[#This Row],[Count]]</f>
        <v>0.85</v>
      </c>
      <c r="S82" s="2">
        <f>COUNTIFS(Table2[Sub-Sector],Table3[[#This Row],[Sub-Sector]],Table2[% Price above 50 EMA],"&gt;=0")/Table3[[#This Row],[Count]]</f>
        <v>0.9</v>
      </c>
      <c r="T82" s="2">
        <f>COUNTIFS(Table2[Sub-Sector],Table3[[#This Row],[Sub-Sector]],Table2[% Price above 200 EMA],"&gt;=0")/Table3[[#This Row],[Count]]</f>
        <v>0.95</v>
      </c>
      <c r="U82" s="2">
        <f>COUNTIFS(Table2[Sub-Sector],Table3[[#This Row],[Sub-Sector]],Table2[Rate of Change - Zone],"Positive")/Table3[[#This Row],[Count]]</f>
        <v>0.85</v>
      </c>
      <c r="V82" s="2">
        <f>COUNTIFS(Table2[Sub-Sector],Table3[[#This Row],[Sub-Sector]],Table2[Sharpe Ratio],"&gt;=0.10")/Table3[[#This Row],[Count]]</f>
        <v>0.1</v>
      </c>
      <c r="W8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375.5</v>
      </c>
      <c r="X82" s="3">
        <f>_xlfn.RANK.AVG(Table3[[#This Row],[Score]],Table3[Score],1)</f>
        <v>42</v>
      </c>
      <c r="Y8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265.5</v>
      </c>
      <c r="Z82" s="3">
        <f>_xlfn.RANK.AVG(Table3[[#This Row],[Score 2 ]],Table3[[Score 2 ]],1)</f>
        <v>81</v>
      </c>
    </row>
    <row r="83" spans="1:26" x14ac:dyDescent="0.3">
      <c r="A83" t="s">
        <v>130</v>
      </c>
      <c r="B83">
        <f>COUNTIFS(Table2[Sub-Sector],Table3[[#This Row],[Sub-Sector]])</f>
        <v>20</v>
      </c>
      <c r="C83" s="2">
        <f>COUNTIFS(Table2[Sub-Sector],Table3[[#This Row],[Sub-Sector]],Table2[Uptrend],"Uptrend")/Table3[[#This Row],[Count]]</f>
        <v>0.85</v>
      </c>
      <c r="D83" s="2">
        <f>COUNTIFS(Table2[Sub-Sector],Table3[[#This Row],[Sub-Sector]],Table2[1W Return vs Nifty],"&gt;=5")/Table3[[#This Row],[Count]]</f>
        <v>0.1</v>
      </c>
      <c r="E83" s="2">
        <f>COUNTIFS(Table2[Sub-Sector],Table3[[#This Row],[Sub-Sector]],Table2[1M Return vs Nifty],"&gt;=5")/Table3[[#This Row],[Count]]</f>
        <v>0.25</v>
      </c>
      <c r="F83" s="2">
        <f>COUNTIFS(Table2[Sub-Sector],Table3[[#This Row],[Sub-Sector]],Table2[6M Return vs Nifty],"&gt;=10")/Table3[[#This Row],[Count]]</f>
        <v>0.45</v>
      </c>
      <c r="G83" s="2">
        <f>COUNTIFS(Table2[Sub-Sector],Table3[[#This Row],[Sub-Sector]],Table2[1Y Return vs Nifty],"&gt;=10")/Table3[[#This Row],[Count]]</f>
        <v>0.65</v>
      </c>
      <c r="H83" s="2">
        <f>COUNTIFS(Table2[Sub-Sector],Table3[[#This Row],[Sub-Sector]],Table2[RSI Exponential â€“ 14D],"&gt;=50")/Table3[[#This Row],[Count]]</f>
        <v>0.5</v>
      </c>
      <c r="I83" s="2">
        <f>COUNTIFS(Table2[Sub-Sector],Table3[[#This Row],[Sub-Sector]],Table2[Relative Volume],"&gt;=1")/Table3[[#This Row],[Count]]</f>
        <v>0.4</v>
      </c>
      <c r="J83" s="2">
        <f>COUNTIFS(Table2[Sub-Sector],Table3[[#This Row],[Sub-Sector]],Table2[% Away From Day Low],"&gt;=0.05")/Table3[[#This Row],[Count]]</f>
        <v>0.1</v>
      </c>
      <c r="K83" s="2">
        <f>COUNTIFS(Table2[Sub-Sector],Table3[[#This Row],[Sub-Sector]],Table2[% Away From Day High],"&lt;=0.05")/Table3[[#This Row],[Count]]</f>
        <v>0.95</v>
      </c>
      <c r="L83" s="2">
        <f>COUNTIFS(Table2[Sub-Sector],Table3[[#This Row],[Sub-Sector]],Table2[% Away From Current Week Low],"&gt;=0.05")/Table3[[#This Row],[Count]]</f>
        <v>0.1</v>
      </c>
      <c r="M83" s="2">
        <f>COUNTIFS(Table2[Sub-Sector],Table3[[#This Row],[Sub-Sector]],Table2[% Away From Current Week High],"&lt;=0.05")/Table3[[#This Row],[Count]]</f>
        <v>0.9</v>
      </c>
      <c r="N83" s="2">
        <f>COUNTIFS(Table2[Sub-Sector],Table3[[#This Row],[Sub-Sector]],Table2[% Away From Current Month Low],"&gt;=0.05")/Table3[[#This Row],[Count]]</f>
        <v>0.4</v>
      </c>
      <c r="O83" s="2">
        <f>COUNTIFS(Table2[Sub-Sector],Table3[[#This Row],[Sub-Sector]],Table2[% Away From Current Month High],"&lt;=0.05")/Table3[[#This Row],[Count]]</f>
        <v>0.4</v>
      </c>
      <c r="P83" s="2">
        <f>COUNTIFS(Table2[Sub-Sector],Table3[[#This Row],[Sub-Sector]],Table2[% Away From 52W High],"&lt;=10")/Table3[[#This Row],[Count]]</f>
        <v>0.55000000000000004</v>
      </c>
      <c r="Q83" s="2">
        <f>COUNTIFS(Table2[Sub-Sector],Table3[[#This Row],[Sub-Sector]],Table2[% Away From 52W Low],"&gt;=10")/Table3[[#This Row],[Count]]</f>
        <v>1</v>
      </c>
      <c r="R83" s="2">
        <f>COUNTIFS(Table2[Sub-Sector],Table3[[#This Row],[Sub-Sector]],Table2[% Price above 20 EMA],"&gt;=0")/Table3[[#This Row],[Count]]</f>
        <v>0.6</v>
      </c>
      <c r="S83" s="2">
        <f>COUNTIFS(Table2[Sub-Sector],Table3[[#This Row],[Sub-Sector]],Table2[% Price above 50 EMA],"&gt;=0")/Table3[[#This Row],[Count]]</f>
        <v>0.75</v>
      </c>
      <c r="T83" s="2">
        <f>COUNTIFS(Table2[Sub-Sector],Table3[[#This Row],[Sub-Sector]],Table2[% Price above 200 EMA],"&gt;=0")/Table3[[#This Row],[Count]]</f>
        <v>1</v>
      </c>
      <c r="U83" s="2">
        <f>COUNTIFS(Table2[Sub-Sector],Table3[[#This Row],[Sub-Sector]],Table2[Rate of Change - Zone],"Positive")/Table3[[#This Row],[Count]]</f>
        <v>0.65</v>
      </c>
      <c r="V83" s="2">
        <f>COUNTIFS(Table2[Sub-Sector],Table3[[#This Row],[Sub-Sector]],Table2[Sharpe Ratio],"&gt;=0.10")/Table3[[#This Row],[Count]]</f>
        <v>0.35</v>
      </c>
      <c r="W83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412.5</v>
      </c>
      <c r="X83" s="3">
        <f>_xlfn.RANK.AVG(Table3[[#This Row],[Score]],Table3[Score],1)</f>
        <v>58</v>
      </c>
      <c r="Y8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267.5</v>
      </c>
      <c r="Z83" s="3">
        <f>_xlfn.RANK.AVG(Table3[[#This Row],[Score 2 ]],Table3[[Score 2 ]],1)</f>
        <v>82</v>
      </c>
    </row>
    <row r="84" spans="1:26" x14ac:dyDescent="0.3">
      <c r="A84" t="s">
        <v>476</v>
      </c>
      <c r="B84">
        <f>COUNTIFS(Table2[Sub-Sector],Table3[[#This Row],[Sub-Sector]])</f>
        <v>11</v>
      </c>
      <c r="C84" s="2">
        <f>COUNTIFS(Table2[Sub-Sector],Table3[[#This Row],[Sub-Sector]],Table2[Uptrend],"Uptrend")/Table3[[#This Row],[Count]]</f>
        <v>0.72727272727272729</v>
      </c>
      <c r="D84" s="2">
        <f>COUNTIFS(Table2[Sub-Sector],Table3[[#This Row],[Sub-Sector]],Table2[1W Return vs Nifty],"&gt;=5")/Table3[[#This Row],[Count]]</f>
        <v>0.18181818181818182</v>
      </c>
      <c r="E84" s="2">
        <f>COUNTIFS(Table2[Sub-Sector],Table3[[#This Row],[Sub-Sector]],Table2[1M Return vs Nifty],"&gt;=5")/Table3[[#This Row],[Count]]</f>
        <v>0.27272727272727271</v>
      </c>
      <c r="F84" s="2">
        <f>COUNTIFS(Table2[Sub-Sector],Table3[[#This Row],[Sub-Sector]],Table2[6M Return vs Nifty],"&gt;=10")/Table3[[#This Row],[Count]]</f>
        <v>0.36363636363636365</v>
      </c>
      <c r="G84" s="2">
        <f>COUNTIFS(Table2[Sub-Sector],Table3[[#This Row],[Sub-Sector]],Table2[1Y Return vs Nifty],"&gt;=10")/Table3[[#This Row],[Count]]</f>
        <v>0.36363636363636365</v>
      </c>
      <c r="H84" s="2">
        <f>COUNTIFS(Table2[Sub-Sector],Table3[[#This Row],[Sub-Sector]],Table2[RSI Exponential â€“ 14D],"&gt;=50")/Table3[[#This Row],[Count]]</f>
        <v>0.81818181818181823</v>
      </c>
      <c r="I84" s="2">
        <f>COUNTIFS(Table2[Sub-Sector],Table3[[#This Row],[Sub-Sector]],Table2[Relative Volume],"&gt;=1")/Table3[[#This Row],[Count]]</f>
        <v>0.45454545454545453</v>
      </c>
      <c r="J84" s="2">
        <f>COUNTIFS(Table2[Sub-Sector],Table3[[#This Row],[Sub-Sector]],Table2[% Away From Day Low],"&gt;=0.05")/Table3[[#This Row],[Count]]</f>
        <v>0</v>
      </c>
      <c r="K84" s="2">
        <f>COUNTIFS(Table2[Sub-Sector],Table3[[#This Row],[Sub-Sector]],Table2[% Away From Day High],"&lt;=0.05")/Table3[[#This Row],[Count]]</f>
        <v>1</v>
      </c>
      <c r="L84" s="2">
        <f>COUNTIFS(Table2[Sub-Sector],Table3[[#This Row],[Sub-Sector]],Table2[% Away From Current Week Low],"&gt;=0.05")/Table3[[#This Row],[Count]]</f>
        <v>0.18181818181818182</v>
      </c>
      <c r="M84" s="2">
        <f>COUNTIFS(Table2[Sub-Sector],Table3[[#This Row],[Sub-Sector]],Table2[% Away From Current Week High],"&lt;=0.05")/Table3[[#This Row],[Count]]</f>
        <v>0.90909090909090906</v>
      </c>
      <c r="N84" s="2">
        <f>COUNTIFS(Table2[Sub-Sector],Table3[[#This Row],[Sub-Sector]],Table2[% Away From Current Month Low],"&gt;=0.05")/Table3[[#This Row],[Count]]</f>
        <v>0.54545454545454541</v>
      </c>
      <c r="O84" s="2">
        <f>COUNTIFS(Table2[Sub-Sector],Table3[[#This Row],[Sub-Sector]],Table2[% Away From Current Month High],"&lt;=0.05")/Table3[[#This Row],[Count]]</f>
        <v>0.45454545454545453</v>
      </c>
      <c r="P84" s="2">
        <f>COUNTIFS(Table2[Sub-Sector],Table3[[#This Row],[Sub-Sector]],Table2[% Away From 52W High],"&lt;=10")/Table3[[#This Row],[Count]]</f>
        <v>0.72727272727272729</v>
      </c>
      <c r="Q84" s="2">
        <f>COUNTIFS(Table2[Sub-Sector],Table3[[#This Row],[Sub-Sector]],Table2[% Away From 52W Low],"&gt;=10")/Table3[[#This Row],[Count]]</f>
        <v>1</v>
      </c>
      <c r="R84" s="2">
        <f>COUNTIFS(Table2[Sub-Sector],Table3[[#This Row],[Sub-Sector]],Table2[% Price above 20 EMA],"&gt;=0")/Table3[[#This Row],[Count]]</f>
        <v>0.81818181818181823</v>
      </c>
      <c r="S84" s="2">
        <f>COUNTIFS(Table2[Sub-Sector],Table3[[#This Row],[Sub-Sector]],Table2[% Price above 50 EMA],"&gt;=0")/Table3[[#This Row],[Count]]</f>
        <v>0.81818181818181823</v>
      </c>
      <c r="T84" s="2">
        <f>COUNTIFS(Table2[Sub-Sector],Table3[[#This Row],[Sub-Sector]],Table2[% Price above 200 EMA],"&gt;=0")/Table3[[#This Row],[Count]]</f>
        <v>0.72727272727272729</v>
      </c>
      <c r="U84" s="2">
        <f>COUNTIFS(Table2[Sub-Sector],Table3[[#This Row],[Sub-Sector]],Table2[Rate of Change - Zone],"Positive")/Table3[[#This Row],[Count]]</f>
        <v>0.81818181818181823</v>
      </c>
      <c r="V84" s="2">
        <f>COUNTIFS(Table2[Sub-Sector],Table3[[#This Row],[Sub-Sector]],Table2[Sharpe Ratio],"&gt;=0.10")/Table3[[#This Row],[Count]]</f>
        <v>0.36363636363636365</v>
      </c>
      <c r="W84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420</v>
      </c>
      <c r="X84" s="3">
        <f>_xlfn.RANK.AVG(Table3[[#This Row],[Score]],Table3[Score],1)</f>
        <v>60</v>
      </c>
      <c r="Y8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270</v>
      </c>
      <c r="Z84" s="3">
        <f>_xlfn.RANK.AVG(Table3[[#This Row],[Score 2 ]],Table3[[Score 2 ]],1)</f>
        <v>83</v>
      </c>
    </row>
    <row r="85" spans="1:26" x14ac:dyDescent="0.3">
      <c r="A85" t="s">
        <v>916</v>
      </c>
      <c r="B85">
        <f>COUNTIFS(Table2[Sub-Sector],Table3[[#This Row],[Sub-Sector]])</f>
        <v>2</v>
      </c>
      <c r="C85" s="2">
        <f>COUNTIFS(Table2[Sub-Sector],Table3[[#This Row],[Sub-Sector]],Table2[Uptrend],"Uptrend")/Table3[[#This Row],[Count]]</f>
        <v>1</v>
      </c>
      <c r="D85" s="2">
        <f>COUNTIFS(Table2[Sub-Sector],Table3[[#This Row],[Sub-Sector]],Table2[1W Return vs Nifty],"&gt;=5")/Table3[[#This Row],[Count]]</f>
        <v>0.5</v>
      </c>
      <c r="E85" s="2">
        <f>COUNTIFS(Table2[Sub-Sector],Table3[[#This Row],[Sub-Sector]],Table2[1M Return vs Nifty],"&gt;=5")/Table3[[#This Row],[Count]]</f>
        <v>0.5</v>
      </c>
      <c r="F85" s="2">
        <f>COUNTIFS(Table2[Sub-Sector],Table3[[#This Row],[Sub-Sector]],Table2[6M Return vs Nifty],"&gt;=10")/Table3[[#This Row],[Count]]</f>
        <v>0.5</v>
      </c>
      <c r="G85" s="2">
        <f>COUNTIFS(Table2[Sub-Sector],Table3[[#This Row],[Sub-Sector]],Table2[1Y Return vs Nifty],"&gt;=10")/Table3[[#This Row],[Count]]</f>
        <v>0.5</v>
      </c>
      <c r="H85" s="2">
        <f>COUNTIFS(Table2[Sub-Sector],Table3[[#This Row],[Sub-Sector]],Table2[RSI Exponential â€“ 14D],"&gt;=50")/Table3[[#This Row],[Count]]</f>
        <v>0.5</v>
      </c>
      <c r="I85" s="2">
        <f>COUNTIFS(Table2[Sub-Sector],Table3[[#This Row],[Sub-Sector]],Table2[Relative Volume],"&gt;=1")/Table3[[#This Row],[Count]]</f>
        <v>0.5</v>
      </c>
      <c r="J85" s="2">
        <f>COUNTIFS(Table2[Sub-Sector],Table3[[#This Row],[Sub-Sector]],Table2[% Away From Day Low],"&gt;=0.05")/Table3[[#This Row],[Count]]</f>
        <v>0</v>
      </c>
      <c r="K85" s="2">
        <f>COUNTIFS(Table2[Sub-Sector],Table3[[#This Row],[Sub-Sector]],Table2[% Away From Day High],"&lt;=0.05")/Table3[[#This Row],[Count]]</f>
        <v>1</v>
      </c>
      <c r="L85" s="2">
        <f>COUNTIFS(Table2[Sub-Sector],Table3[[#This Row],[Sub-Sector]],Table2[% Away From Current Week Low],"&gt;=0.05")/Table3[[#This Row],[Count]]</f>
        <v>0</v>
      </c>
      <c r="M85" s="2">
        <f>COUNTIFS(Table2[Sub-Sector],Table3[[#This Row],[Sub-Sector]],Table2[% Away From Current Week High],"&lt;=0.05")/Table3[[#This Row],[Count]]</f>
        <v>0.5</v>
      </c>
      <c r="N85" s="2">
        <f>COUNTIFS(Table2[Sub-Sector],Table3[[#This Row],[Sub-Sector]],Table2[% Away From Current Month Low],"&gt;=0.05")/Table3[[#This Row],[Count]]</f>
        <v>0.5</v>
      </c>
      <c r="O85" s="2">
        <f>COUNTIFS(Table2[Sub-Sector],Table3[[#This Row],[Sub-Sector]],Table2[% Away From Current Month High],"&lt;=0.05")/Table3[[#This Row],[Count]]</f>
        <v>0</v>
      </c>
      <c r="P85" s="2">
        <f>COUNTIFS(Table2[Sub-Sector],Table3[[#This Row],[Sub-Sector]],Table2[% Away From 52W High],"&lt;=10")/Table3[[#This Row],[Count]]</f>
        <v>0.5</v>
      </c>
      <c r="Q85" s="2">
        <f>COUNTIFS(Table2[Sub-Sector],Table3[[#This Row],[Sub-Sector]],Table2[% Away From 52W Low],"&gt;=10")/Table3[[#This Row],[Count]]</f>
        <v>1</v>
      </c>
      <c r="R85" s="2">
        <f>COUNTIFS(Table2[Sub-Sector],Table3[[#This Row],[Sub-Sector]],Table2[% Price above 20 EMA],"&gt;=0")/Table3[[#This Row],[Count]]</f>
        <v>0.5</v>
      </c>
      <c r="S85" s="2">
        <f>COUNTIFS(Table2[Sub-Sector],Table3[[#This Row],[Sub-Sector]],Table2[% Price above 50 EMA],"&gt;=0")/Table3[[#This Row],[Count]]</f>
        <v>0.5</v>
      </c>
      <c r="T85" s="2">
        <f>COUNTIFS(Table2[Sub-Sector],Table3[[#This Row],[Sub-Sector]],Table2[% Price above 200 EMA],"&gt;=0")/Table3[[#This Row],[Count]]</f>
        <v>1</v>
      </c>
      <c r="U85" s="2">
        <f>COUNTIFS(Table2[Sub-Sector],Table3[[#This Row],[Sub-Sector]],Table2[Rate of Change - Zone],"Positive")/Table3[[#This Row],[Count]]</f>
        <v>0.5</v>
      </c>
      <c r="V85" s="2">
        <f>COUNTIFS(Table2[Sub-Sector],Table3[[#This Row],[Sub-Sector]],Table2[Sharpe Ratio],"&gt;=0.10")/Table3[[#This Row],[Count]]</f>
        <v>0</v>
      </c>
      <c r="W85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323.5</v>
      </c>
      <c r="X85" s="3">
        <f>_xlfn.RANK.AVG(Table3[[#This Row],[Score]],Table3[Score],1)</f>
        <v>22</v>
      </c>
      <c r="Y8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272</v>
      </c>
      <c r="Z85" s="3">
        <f>_xlfn.RANK.AVG(Table3[[#This Row],[Score 2 ]],Table3[[Score 2 ]],1)</f>
        <v>84.5</v>
      </c>
    </row>
    <row r="86" spans="1:26" x14ac:dyDescent="0.3">
      <c r="A86" t="s">
        <v>1229</v>
      </c>
      <c r="B86">
        <f>COUNTIFS(Table2[Sub-Sector],Table3[[#This Row],[Sub-Sector]])</f>
        <v>2</v>
      </c>
      <c r="C86" s="2">
        <f>COUNTIFS(Table2[Sub-Sector],Table3[[#This Row],[Sub-Sector]],Table2[Uptrend],"Uptrend")/Table3[[#This Row],[Count]]</f>
        <v>0.5</v>
      </c>
      <c r="D86" s="2">
        <f>COUNTIFS(Table2[Sub-Sector],Table3[[#This Row],[Sub-Sector]],Table2[1W Return vs Nifty],"&gt;=5")/Table3[[#This Row],[Count]]</f>
        <v>0</v>
      </c>
      <c r="E86" s="2">
        <f>COUNTIFS(Table2[Sub-Sector],Table3[[#This Row],[Sub-Sector]],Table2[1M Return vs Nifty],"&gt;=5")/Table3[[#This Row],[Count]]</f>
        <v>0</v>
      </c>
      <c r="F86" s="2">
        <f>COUNTIFS(Table2[Sub-Sector],Table3[[#This Row],[Sub-Sector]],Table2[6M Return vs Nifty],"&gt;=10")/Table3[[#This Row],[Count]]</f>
        <v>0.5</v>
      </c>
      <c r="G86" s="2">
        <f>COUNTIFS(Table2[Sub-Sector],Table3[[#This Row],[Sub-Sector]],Table2[1Y Return vs Nifty],"&gt;=10")/Table3[[#This Row],[Count]]</f>
        <v>0.5</v>
      </c>
      <c r="H86" s="2">
        <f>COUNTIFS(Table2[Sub-Sector],Table3[[#This Row],[Sub-Sector]],Table2[RSI Exponential â€“ 14D],"&gt;=50")/Table3[[#This Row],[Count]]</f>
        <v>0</v>
      </c>
      <c r="I86" s="2">
        <f>COUNTIFS(Table2[Sub-Sector],Table3[[#This Row],[Sub-Sector]],Table2[Relative Volume],"&gt;=1")/Table3[[#This Row],[Count]]</f>
        <v>0.5</v>
      </c>
      <c r="J86" s="2">
        <f>COUNTIFS(Table2[Sub-Sector],Table3[[#This Row],[Sub-Sector]],Table2[% Away From Day Low],"&gt;=0.05")/Table3[[#This Row],[Count]]</f>
        <v>0</v>
      </c>
      <c r="K86" s="2">
        <f>COUNTIFS(Table2[Sub-Sector],Table3[[#This Row],[Sub-Sector]],Table2[% Away From Day High],"&lt;=0.05")/Table3[[#This Row],[Count]]</f>
        <v>1</v>
      </c>
      <c r="L86" s="2">
        <f>COUNTIFS(Table2[Sub-Sector],Table3[[#This Row],[Sub-Sector]],Table2[% Away From Current Week Low],"&gt;=0.05")/Table3[[#This Row],[Count]]</f>
        <v>0</v>
      </c>
      <c r="M86" s="2">
        <f>COUNTIFS(Table2[Sub-Sector],Table3[[#This Row],[Sub-Sector]],Table2[% Away From Current Week High],"&lt;=0.05")/Table3[[#This Row],[Count]]</f>
        <v>1</v>
      </c>
      <c r="N86" s="2">
        <f>COUNTIFS(Table2[Sub-Sector],Table3[[#This Row],[Sub-Sector]],Table2[% Away From Current Month Low],"&gt;=0.05")/Table3[[#This Row],[Count]]</f>
        <v>0</v>
      </c>
      <c r="O86" s="2">
        <f>COUNTIFS(Table2[Sub-Sector],Table3[[#This Row],[Sub-Sector]],Table2[% Away From Current Month High],"&lt;=0.05")/Table3[[#This Row],[Count]]</f>
        <v>0.5</v>
      </c>
      <c r="P86" s="2">
        <f>COUNTIFS(Table2[Sub-Sector],Table3[[#This Row],[Sub-Sector]],Table2[% Away From 52W High],"&lt;=10")/Table3[[#This Row],[Count]]</f>
        <v>0.5</v>
      </c>
      <c r="Q86" s="2">
        <f>COUNTIFS(Table2[Sub-Sector],Table3[[#This Row],[Sub-Sector]],Table2[% Away From 52W Low],"&gt;=10")/Table3[[#This Row],[Count]]</f>
        <v>1</v>
      </c>
      <c r="R86" s="2">
        <f>COUNTIFS(Table2[Sub-Sector],Table3[[#This Row],[Sub-Sector]],Table2[% Price above 20 EMA],"&gt;=0")/Table3[[#This Row],[Count]]</f>
        <v>0.5</v>
      </c>
      <c r="S86" s="2">
        <f>COUNTIFS(Table2[Sub-Sector],Table3[[#This Row],[Sub-Sector]],Table2[% Price above 50 EMA],"&gt;=0")/Table3[[#This Row],[Count]]</f>
        <v>0.5</v>
      </c>
      <c r="T86" s="2">
        <f>COUNTIFS(Table2[Sub-Sector],Table3[[#This Row],[Sub-Sector]],Table2[% Price above 200 EMA],"&gt;=0")/Table3[[#This Row],[Count]]</f>
        <v>0.5</v>
      </c>
      <c r="U86" s="2">
        <f>COUNTIFS(Table2[Sub-Sector],Table3[[#This Row],[Sub-Sector]],Table2[Rate of Change - Zone],"Positive")/Table3[[#This Row],[Count]]</f>
        <v>0.5</v>
      </c>
      <c r="V86" s="2">
        <f>COUNTIFS(Table2[Sub-Sector],Table3[[#This Row],[Sub-Sector]],Table2[Sharpe Ratio],"&gt;=0.10")/Table3[[#This Row],[Count]]</f>
        <v>0</v>
      </c>
      <c r="W86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553</v>
      </c>
      <c r="X86" s="3">
        <f>_xlfn.RANK.AVG(Table3[[#This Row],[Score]],Table3[Score],1)</f>
        <v>103</v>
      </c>
      <c r="Y8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272</v>
      </c>
      <c r="Z86" s="3">
        <f>_xlfn.RANK.AVG(Table3[[#This Row],[Score 2 ]],Table3[[Score 2 ]],1)</f>
        <v>84.5</v>
      </c>
    </row>
    <row r="87" spans="1:26" x14ac:dyDescent="0.3">
      <c r="A87" t="s">
        <v>557</v>
      </c>
      <c r="B87">
        <f>COUNTIFS(Table2[Sub-Sector],Table3[[#This Row],[Sub-Sector]])</f>
        <v>9</v>
      </c>
      <c r="C87" s="2">
        <f>COUNTIFS(Table2[Sub-Sector],Table3[[#This Row],[Sub-Sector]],Table2[Uptrend],"Uptrend")/Table3[[#This Row],[Count]]</f>
        <v>0.66666666666666663</v>
      </c>
      <c r="D87" s="2">
        <f>COUNTIFS(Table2[Sub-Sector],Table3[[#This Row],[Sub-Sector]],Table2[1W Return vs Nifty],"&gt;=5")/Table3[[#This Row],[Count]]</f>
        <v>0</v>
      </c>
      <c r="E87" s="2">
        <f>COUNTIFS(Table2[Sub-Sector],Table3[[#This Row],[Sub-Sector]],Table2[1M Return vs Nifty],"&gt;=5")/Table3[[#This Row],[Count]]</f>
        <v>0.33333333333333331</v>
      </c>
      <c r="F87" s="2">
        <f>COUNTIFS(Table2[Sub-Sector],Table3[[#This Row],[Sub-Sector]],Table2[6M Return vs Nifty],"&gt;=10")/Table3[[#This Row],[Count]]</f>
        <v>0.33333333333333331</v>
      </c>
      <c r="G87" s="2">
        <f>COUNTIFS(Table2[Sub-Sector],Table3[[#This Row],[Sub-Sector]],Table2[1Y Return vs Nifty],"&gt;=10")/Table3[[#This Row],[Count]]</f>
        <v>0.55555555555555558</v>
      </c>
      <c r="H87" s="2">
        <f>COUNTIFS(Table2[Sub-Sector],Table3[[#This Row],[Sub-Sector]],Table2[RSI Exponential â€“ 14D],"&gt;=50")/Table3[[#This Row],[Count]]</f>
        <v>0.55555555555555558</v>
      </c>
      <c r="I87" s="2">
        <f>COUNTIFS(Table2[Sub-Sector],Table3[[#This Row],[Sub-Sector]],Table2[Relative Volume],"&gt;=1")/Table3[[#This Row],[Count]]</f>
        <v>0.44444444444444442</v>
      </c>
      <c r="J87" s="2">
        <f>COUNTIFS(Table2[Sub-Sector],Table3[[#This Row],[Sub-Sector]],Table2[% Away From Day Low],"&gt;=0.05")/Table3[[#This Row],[Count]]</f>
        <v>0</v>
      </c>
      <c r="K87" s="2">
        <f>COUNTIFS(Table2[Sub-Sector],Table3[[#This Row],[Sub-Sector]],Table2[% Away From Day High],"&lt;=0.05")/Table3[[#This Row],[Count]]</f>
        <v>1</v>
      </c>
      <c r="L87" s="2">
        <f>COUNTIFS(Table2[Sub-Sector],Table3[[#This Row],[Sub-Sector]],Table2[% Away From Current Week Low],"&gt;=0.05")/Table3[[#This Row],[Count]]</f>
        <v>0.44444444444444442</v>
      </c>
      <c r="M87" s="2">
        <f>COUNTIFS(Table2[Sub-Sector],Table3[[#This Row],[Sub-Sector]],Table2[% Away From Current Week High],"&lt;=0.05")/Table3[[#This Row],[Count]]</f>
        <v>1</v>
      </c>
      <c r="N87" s="2">
        <f>COUNTIFS(Table2[Sub-Sector],Table3[[#This Row],[Sub-Sector]],Table2[% Away From Current Month Low],"&gt;=0.05")/Table3[[#This Row],[Count]]</f>
        <v>0.44444444444444442</v>
      </c>
      <c r="O87" s="2">
        <f>COUNTIFS(Table2[Sub-Sector],Table3[[#This Row],[Sub-Sector]],Table2[% Away From Current Month High],"&lt;=0.05")/Table3[[#This Row],[Count]]</f>
        <v>0.55555555555555558</v>
      </c>
      <c r="P87" s="2">
        <f>COUNTIFS(Table2[Sub-Sector],Table3[[#This Row],[Sub-Sector]],Table2[% Away From 52W High],"&lt;=10")/Table3[[#This Row],[Count]]</f>
        <v>0.22222222222222221</v>
      </c>
      <c r="Q87" s="2">
        <f>COUNTIFS(Table2[Sub-Sector],Table3[[#This Row],[Sub-Sector]],Table2[% Away From 52W Low],"&gt;=10")/Table3[[#This Row],[Count]]</f>
        <v>1</v>
      </c>
      <c r="R87" s="2">
        <f>COUNTIFS(Table2[Sub-Sector],Table3[[#This Row],[Sub-Sector]],Table2[% Price above 20 EMA],"&gt;=0")/Table3[[#This Row],[Count]]</f>
        <v>0.77777777777777779</v>
      </c>
      <c r="S87" s="2">
        <f>COUNTIFS(Table2[Sub-Sector],Table3[[#This Row],[Sub-Sector]],Table2[% Price above 50 EMA],"&gt;=0")/Table3[[#This Row],[Count]]</f>
        <v>0.88888888888888884</v>
      </c>
      <c r="T87" s="2">
        <f>COUNTIFS(Table2[Sub-Sector],Table3[[#This Row],[Sub-Sector]],Table2[% Price above 200 EMA],"&gt;=0")/Table3[[#This Row],[Count]]</f>
        <v>0.77777777777777779</v>
      </c>
      <c r="U87" s="2">
        <f>COUNTIFS(Table2[Sub-Sector],Table3[[#This Row],[Sub-Sector]],Table2[Rate of Change - Zone],"Positive")/Table3[[#This Row],[Count]]</f>
        <v>0.66666666666666663</v>
      </c>
      <c r="V87" s="2">
        <f>COUNTIFS(Table2[Sub-Sector],Table3[[#This Row],[Sub-Sector]],Table2[Sharpe Ratio],"&gt;=0.10")/Table3[[#This Row],[Count]]</f>
        <v>0.22222222222222221</v>
      </c>
      <c r="W87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479.5</v>
      </c>
      <c r="X87" s="3">
        <f>_xlfn.RANK.AVG(Table3[[#This Row],[Score]],Table3[Score],1)</f>
        <v>81</v>
      </c>
      <c r="Y8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272.5</v>
      </c>
      <c r="Z87" s="3">
        <f>_xlfn.RANK.AVG(Table3[[#This Row],[Score 2 ]],Table3[[Score 2 ]],1)</f>
        <v>86</v>
      </c>
    </row>
    <row r="88" spans="1:26" x14ac:dyDescent="0.3">
      <c r="A88" t="s">
        <v>173</v>
      </c>
      <c r="B88">
        <f>COUNTIFS(Table2[Sub-Sector],Table3[[#This Row],[Sub-Sector]])</f>
        <v>2</v>
      </c>
      <c r="C88" s="2">
        <f>COUNTIFS(Table2[Sub-Sector],Table3[[#This Row],[Sub-Sector]],Table2[Uptrend],"Uptrend")/Table3[[#This Row],[Count]]</f>
        <v>1</v>
      </c>
      <c r="D88" s="2">
        <f>COUNTIFS(Table2[Sub-Sector],Table3[[#This Row],[Sub-Sector]],Table2[1W Return vs Nifty],"&gt;=5")/Table3[[#This Row],[Count]]</f>
        <v>0</v>
      </c>
      <c r="E88" s="2">
        <f>COUNTIFS(Table2[Sub-Sector],Table3[[#This Row],[Sub-Sector]],Table2[1M Return vs Nifty],"&gt;=5")/Table3[[#This Row],[Count]]</f>
        <v>0</v>
      </c>
      <c r="F88" s="2">
        <f>COUNTIFS(Table2[Sub-Sector],Table3[[#This Row],[Sub-Sector]],Table2[6M Return vs Nifty],"&gt;=10")/Table3[[#This Row],[Count]]</f>
        <v>0.5</v>
      </c>
      <c r="G88" s="2">
        <f>COUNTIFS(Table2[Sub-Sector],Table3[[#This Row],[Sub-Sector]],Table2[1Y Return vs Nifty],"&gt;=10")/Table3[[#This Row],[Count]]</f>
        <v>1</v>
      </c>
      <c r="H88" s="2">
        <f>COUNTIFS(Table2[Sub-Sector],Table3[[#This Row],[Sub-Sector]],Table2[RSI Exponential â€“ 14D],"&gt;=50")/Table3[[#This Row],[Count]]</f>
        <v>1</v>
      </c>
      <c r="I88" s="2">
        <f>COUNTIFS(Table2[Sub-Sector],Table3[[#This Row],[Sub-Sector]],Table2[Relative Volume],"&gt;=1")/Table3[[#This Row],[Count]]</f>
        <v>0</v>
      </c>
      <c r="J88" s="2">
        <f>COUNTIFS(Table2[Sub-Sector],Table3[[#This Row],[Sub-Sector]],Table2[% Away From Day Low],"&gt;=0.05")/Table3[[#This Row],[Count]]</f>
        <v>0</v>
      </c>
      <c r="K88" s="2">
        <f>COUNTIFS(Table2[Sub-Sector],Table3[[#This Row],[Sub-Sector]],Table2[% Away From Day High],"&lt;=0.05")/Table3[[#This Row],[Count]]</f>
        <v>1</v>
      </c>
      <c r="L88" s="2">
        <f>COUNTIFS(Table2[Sub-Sector],Table3[[#This Row],[Sub-Sector]],Table2[% Away From Current Week Low],"&gt;=0.05")/Table3[[#This Row],[Count]]</f>
        <v>0</v>
      </c>
      <c r="M88" s="2">
        <f>COUNTIFS(Table2[Sub-Sector],Table3[[#This Row],[Sub-Sector]],Table2[% Away From Current Week High],"&lt;=0.05")/Table3[[#This Row],[Count]]</f>
        <v>1</v>
      </c>
      <c r="N88" s="2">
        <f>COUNTIFS(Table2[Sub-Sector],Table3[[#This Row],[Sub-Sector]],Table2[% Away From Current Month Low],"&gt;=0.05")/Table3[[#This Row],[Count]]</f>
        <v>0.5</v>
      </c>
      <c r="O88" s="2">
        <f>COUNTIFS(Table2[Sub-Sector],Table3[[#This Row],[Sub-Sector]],Table2[% Away From Current Month High],"&lt;=0.05")/Table3[[#This Row],[Count]]</f>
        <v>1</v>
      </c>
      <c r="P88" s="2">
        <f>COUNTIFS(Table2[Sub-Sector],Table3[[#This Row],[Sub-Sector]],Table2[% Away From 52W High],"&lt;=10")/Table3[[#This Row],[Count]]</f>
        <v>1</v>
      </c>
      <c r="Q88" s="2">
        <f>COUNTIFS(Table2[Sub-Sector],Table3[[#This Row],[Sub-Sector]],Table2[% Away From 52W Low],"&gt;=10")/Table3[[#This Row],[Count]]</f>
        <v>1</v>
      </c>
      <c r="R88" s="2">
        <f>COUNTIFS(Table2[Sub-Sector],Table3[[#This Row],[Sub-Sector]],Table2[% Price above 20 EMA],"&gt;=0")/Table3[[#This Row],[Count]]</f>
        <v>1</v>
      </c>
      <c r="S88" s="2">
        <f>COUNTIFS(Table2[Sub-Sector],Table3[[#This Row],[Sub-Sector]],Table2[% Price above 50 EMA],"&gt;=0")/Table3[[#This Row],[Count]]</f>
        <v>1</v>
      </c>
      <c r="T88" s="2">
        <f>COUNTIFS(Table2[Sub-Sector],Table3[[#This Row],[Sub-Sector]],Table2[% Price above 200 EMA],"&gt;=0")/Table3[[#This Row],[Count]]</f>
        <v>1</v>
      </c>
      <c r="U88" s="2">
        <f>COUNTIFS(Table2[Sub-Sector],Table3[[#This Row],[Sub-Sector]],Table2[Rate of Change - Zone],"Positive")/Table3[[#This Row],[Count]]</f>
        <v>0.5</v>
      </c>
      <c r="V88" s="2">
        <f>COUNTIFS(Table2[Sub-Sector],Table3[[#This Row],[Sub-Sector]],Table2[Sharpe Ratio],"&gt;=0.10")/Table3[[#This Row],[Count]]</f>
        <v>0</v>
      </c>
      <c r="W88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479</v>
      </c>
      <c r="X88" s="3">
        <f>_xlfn.RANK.AVG(Table3[[#This Row],[Score]],Table3[Score],1)</f>
        <v>79.5</v>
      </c>
      <c r="Y8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273.5</v>
      </c>
      <c r="Z88" s="3">
        <f>_xlfn.RANK.AVG(Table3[[#This Row],[Score 2 ]],Table3[[Score 2 ]],1)</f>
        <v>87</v>
      </c>
    </row>
    <row r="89" spans="1:26" x14ac:dyDescent="0.3">
      <c r="A89" t="s">
        <v>233</v>
      </c>
      <c r="B89">
        <f>COUNTIFS(Table2[Sub-Sector],Table3[[#This Row],[Sub-Sector]])</f>
        <v>3</v>
      </c>
      <c r="C89" s="2">
        <f>COUNTIFS(Table2[Sub-Sector],Table3[[#This Row],[Sub-Sector]],Table2[Uptrend],"Uptrend")/Table3[[#This Row],[Count]]</f>
        <v>0.33333333333333331</v>
      </c>
      <c r="D89" s="2">
        <f>COUNTIFS(Table2[Sub-Sector],Table3[[#This Row],[Sub-Sector]],Table2[1W Return vs Nifty],"&gt;=5")/Table3[[#This Row],[Count]]</f>
        <v>0</v>
      </c>
      <c r="E89" s="2">
        <f>COUNTIFS(Table2[Sub-Sector],Table3[[#This Row],[Sub-Sector]],Table2[1M Return vs Nifty],"&gt;=5")/Table3[[#This Row],[Count]]</f>
        <v>0</v>
      </c>
      <c r="F89" s="2">
        <f>COUNTIFS(Table2[Sub-Sector],Table3[[#This Row],[Sub-Sector]],Table2[6M Return vs Nifty],"&gt;=10")/Table3[[#This Row],[Count]]</f>
        <v>0.33333333333333331</v>
      </c>
      <c r="G89" s="2">
        <f>COUNTIFS(Table2[Sub-Sector],Table3[[#This Row],[Sub-Sector]],Table2[1Y Return vs Nifty],"&gt;=10")/Table3[[#This Row],[Count]]</f>
        <v>0.66666666666666663</v>
      </c>
      <c r="H89" s="2">
        <f>COUNTIFS(Table2[Sub-Sector],Table3[[#This Row],[Sub-Sector]],Table2[RSI Exponential â€“ 14D],"&gt;=50")/Table3[[#This Row],[Count]]</f>
        <v>1</v>
      </c>
      <c r="I89" s="2">
        <f>COUNTIFS(Table2[Sub-Sector],Table3[[#This Row],[Sub-Sector]],Table2[Relative Volume],"&gt;=1")/Table3[[#This Row],[Count]]</f>
        <v>0.33333333333333331</v>
      </c>
      <c r="J89" s="2">
        <f>COUNTIFS(Table2[Sub-Sector],Table3[[#This Row],[Sub-Sector]],Table2[% Away From Day Low],"&gt;=0.05")/Table3[[#This Row],[Count]]</f>
        <v>0</v>
      </c>
      <c r="K89" s="2">
        <f>COUNTIFS(Table2[Sub-Sector],Table3[[#This Row],[Sub-Sector]],Table2[% Away From Day High],"&lt;=0.05")/Table3[[#This Row],[Count]]</f>
        <v>1</v>
      </c>
      <c r="L89" s="2">
        <f>COUNTIFS(Table2[Sub-Sector],Table3[[#This Row],[Sub-Sector]],Table2[% Away From Current Week Low],"&gt;=0.05")/Table3[[#This Row],[Count]]</f>
        <v>0</v>
      </c>
      <c r="M89" s="2">
        <f>COUNTIFS(Table2[Sub-Sector],Table3[[#This Row],[Sub-Sector]],Table2[% Away From Current Week High],"&lt;=0.05")/Table3[[#This Row],[Count]]</f>
        <v>1</v>
      </c>
      <c r="N89" s="2">
        <f>COUNTIFS(Table2[Sub-Sector],Table3[[#This Row],[Sub-Sector]],Table2[% Away From Current Month Low],"&gt;=0.05")/Table3[[#This Row],[Count]]</f>
        <v>0.33333333333333331</v>
      </c>
      <c r="O89" s="2">
        <f>COUNTIFS(Table2[Sub-Sector],Table3[[#This Row],[Sub-Sector]],Table2[% Away From Current Month High],"&lt;=0.05")/Table3[[#This Row],[Count]]</f>
        <v>0.33333333333333331</v>
      </c>
      <c r="P89" s="2">
        <f>COUNTIFS(Table2[Sub-Sector],Table3[[#This Row],[Sub-Sector]],Table2[% Away From 52W High],"&lt;=10")/Table3[[#This Row],[Count]]</f>
        <v>0.33333333333333331</v>
      </c>
      <c r="Q89" s="2">
        <f>COUNTIFS(Table2[Sub-Sector],Table3[[#This Row],[Sub-Sector]],Table2[% Away From 52W Low],"&gt;=10")/Table3[[#This Row],[Count]]</f>
        <v>1</v>
      </c>
      <c r="R89" s="2">
        <f>COUNTIFS(Table2[Sub-Sector],Table3[[#This Row],[Sub-Sector]],Table2[% Price above 20 EMA],"&gt;=0")/Table3[[#This Row],[Count]]</f>
        <v>0.66666666666666663</v>
      </c>
      <c r="S89" s="2">
        <f>COUNTIFS(Table2[Sub-Sector],Table3[[#This Row],[Sub-Sector]],Table2[% Price above 50 EMA],"&gt;=0")/Table3[[#This Row],[Count]]</f>
        <v>0.33333333333333331</v>
      </c>
      <c r="T89" s="2">
        <f>COUNTIFS(Table2[Sub-Sector],Table3[[#This Row],[Sub-Sector]],Table2[% Price above 200 EMA],"&gt;=0")/Table3[[#This Row],[Count]]</f>
        <v>0.33333333333333331</v>
      </c>
      <c r="U89" s="2">
        <f>COUNTIFS(Table2[Sub-Sector],Table3[[#This Row],[Sub-Sector]],Table2[Rate of Change - Zone],"Positive")/Table3[[#This Row],[Count]]</f>
        <v>0.66666666666666663</v>
      </c>
      <c r="V89" s="2">
        <f>COUNTIFS(Table2[Sub-Sector],Table3[[#This Row],[Sub-Sector]],Table2[Sharpe Ratio],"&gt;=0.10")/Table3[[#This Row],[Count]]</f>
        <v>0.33333333333333331</v>
      </c>
      <c r="W89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564.5</v>
      </c>
      <c r="X89" s="3">
        <f>_xlfn.RANK.AVG(Table3[[#This Row],[Score]],Table3[Score],1)</f>
        <v>107</v>
      </c>
      <c r="Y8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274</v>
      </c>
      <c r="Z89" s="3">
        <f>_xlfn.RANK.AVG(Table3[[#This Row],[Score 2 ]],Table3[[Score 2 ]],1)</f>
        <v>88</v>
      </c>
    </row>
    <row r="90" spans="1:26" x14ac:dyDescent="0.3">
      <c r="A90" t="s">
        <v>396</v>
      </c>
      <c r="B90">
        <f>COUNTIFS(Table2[Sub-Sector],Table3[[#This Row],[Sub-Sector]])</f>
        <v>9</v>
      </c>
      <c r="C90" s="2">
        <f>COUNTIFS(Table2[Sub-Sector],Table3[[#This Row],[Sub-Sector]],Table2[Uptrend],"Uptrend")/Table3[[#This Row],[Count]]</f>
        <v>0.77777777777777779</v>
      </c>
      <c r="D90" s="2">
        <f>COUNTIFS(Table2[Sub-Sector],Table3[[#This Row],[Sub-Sector]],Table2[1W Return vs Nifty],"&gt;=5")/Table3[[#This Row],[Count]]</f>
        <v>0.1111111111111111</v>
      </c>
      <c r="E90" s="2">
        <f>COUNTIFS(Table2[Sub-Sector],Table3[[#This Row],[Sub-Sector]],Table2[1M Return vs Nifty],"&gt;=5")/Table3[[#This Row],[Count]]</f>
        <v>0.1111111111111111</v>
      </c>
      <c r="F90" s="2">
        <f>COUNTIFS(Table2[Sub-Sector],Table3[[#This Row],[Sub-Sector]],Table2[6M Return vs Nifty],"&gt;=10")/Table3[[#This Row],[Count]]</f>
        <v>0.33333333333333331</v>
      </c>
      <c r="G90" s="2">
        <f>COUNTIFS(Table2[Sub-Sector],Table3[[#This Row],[Sub-Sector]],Table2[1Y Return vs Nifty],"&gt;=10")/Table3[[#This Row],[Count]]</f>
        <v>0.55555555555555558</v>
      </c>
      <c r="H90" s="2">
        <f>COUNTIFS(Table2[Sub-Sector],Table3[[#This Row],[Sub-Sector]],Table2[RSI Exponential â€“ 14D],"&gt;=50")/Table3[[#This Row],[Count]]</f>
        <v>0.33333333333333331</v>
      </c>
      <c r="I90" s="2">
        <f>COUNTIFS(Table2[Sub-Sector],Table3[[#This Row],[Sub-Sector]],Table2[Relative Volume],"&gt;=1")/Table3[[#This Row],[Count]]</f>
        <v>0.44444444444444442</v>
      </c>
      <c r="J90" s="2">
        <f>COUNTIFS(Table2[Sub-Sector],Table3[[#This Row],[Sub-Sector]],Table2[% Away From Day Low],"&gt;=0.05")/Table3[[#This Row],[Count]]</f>
        <v>0</v>
      </c>
      <c r="K90" s="2">
        <f>COUNTIFS(Table2[Sub-Sector],Table3[[#This Row],[Sub-Sector]],Table2[% Away From Day High],"&lt;=0.05")/Table3[[#This Row],[Count]]</f>
        <v>0.88888888888888884</v>
      </c>
      <c r="L90" s="2">
        <f>COUNTIFS(Table2[Sub-Sector],Table3[[#This Row],[Sub-Sector]],Table2[% Away From Current Week Low],"&gt;=0.05")/Table3[[#This Row],[Count]]</f>
        <v>0.33333333333333331</v>
      </c>
      <c r="M90" s="2">
        <f>COUNTIFS(Table2[Sub-Sector],Table3[[#This Row],[Sub-Sector]],Table2[% Away From Current Week High],"&lt;=0.05")/Table3[[#This Row],[Count]]</f>
        <v>0.88888888888888884</v>
      </c>
      <c r="N90" s="2">
        <f>COUNTIFS(Table2[Sub-Sector],Table3[[#This Row],[Sub-Sector]],Table2[% Away From Current Month Low],"&gt;=0.05")/Table3[[#This Row],[Count]]</f>
        <v>0.44444444444444442</v>
      </c>
      <c r="O90" s="2">
        <f>COUNTIFS(Table2[Sub-Sector],Table3[[#This Row],[Sub-Sector]],Table2[% Away From Current Month High],"&lt;=0.05")/Table3[[#This Row],[Count]]</f>
        <v>0.55555555555555558</v>
      </c>
      <c r="P90" s="2">
        <f>COUNTIFS(Table2[Sub-Sector],Table3[[#This Row],[Sub-Sector]],Table2[% Away From 52W High],"&lt;=10")/Table3[[#This Row],[Count]]</f>
        <v>0.44444444444444442</v>
      </c>
      <c r="Q90" s="2">
        <f>COUNTIFS(Table2[Sub-Sector],Table3[[#This Row],[Sub-Sector]],Table2[% Away From 52W Low],"&gt;=10")/Table3[[#This Row],[Count]]</f>
        <v>1</v>
      </c>
      <c r="R90" s="2">
        <f>COUNTIFS(Table2[Sub-Sector],Table3[[#This Row],[Sub-Sector]],Table2[% Price above 20 EMA],"&gt;=0")/Table3[[#This Row],[Count]]</f>
        <v>0.44444444444444442</v>
      </c>
      <c r="S90" s="2">
        <f>COUNTIFS(Table2[Sub-Sector],Table3[[#This Row],[Sub-Sector]],Table2[% Price above 50 EMA],"&gt;=0")/Table3[[#This Row],[Count]]</f>
        <v>0.77777777777777779</v>
      </c>
      <c r="T90" s="2">
        <f>COUNTIFS(Table2[Sub-Sector],Table3[[#This Row],[Sub-Sector]],Table2[% Price above 200 EMA],"&gt;=0")/Table3[[#This Row],[Count]]</f>
        <v>0.88888888888888884</v>
      </c>
      <c r="U90" s="2">
        <f>COUNTIFS(Table2[Sub-Sector],Table3[[#This Row],[Sub-Sector]],Table2[Rate of Change - Zone],"Positive")/Table3[[#This Row],[Count]]</f>
        <v>0.55555555555555558</v>
      </c>
      <c r="V90" s="2">
        <f>COUNTIFS(Table2[Sub-Sector],Table3[[#This Row],[Sub-Sector]],Table2[Sharpe Ratio],"&gt;=0.10")/Table3[[#This Row],[Count]]</f>
        <v>0.44444444444444442</v>
      </c>
      <c r="W90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462</v>
      </c>
      <c r="X90" s="3">
        <f>_xlfn.RANK.AVG(Table3[[#This Row],[Score]],Table3[Score],1)</f>
        <v>75.5</v>
      </c>
      <c r="Y9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290</v>
      </c>
      <c r="Z90" s="3">
        <f>_xlfn.RANK.AVG(Table3[[#This Row],[Score 2 ]],Table3[[Score 2 ]],1)</f>
        <v>89</v>
      </c>
    </row>
    <row r="91" spans="1:26" x14ac:dyDescent="0.3">
      <c r="A91" t="s">
        <v>541</v>
      </c>
      <c r="B91">
        <f>COUNTIFS(Table2[Sub-Sector],Table3[[#This Row],[Sub-Sector]])</f>
        <v>2</v>
      </c>
      <c r="C91" s="2">
        <f>COUNTIFS(Table2[Sub-Sector],Table3[[#This Row],[Sub-Sector]],Table2[Uptrend],"Uptrend")/Table3[[#This Row],[Count]]</f>
        <v>0.5</v>
      </c>
      <c r="D91" s="2">
        <f>COUNTIFS(Table2[Sub-Sector],Table3[[#This Row],[Sub-Sector]],Table2[1W Return vs Nifty],"&gt;=5")/Table3[[#This Row],[Count]]</f>
        <v>0</v>
      </c>
      <c r="E91" s="2">
        <f>COUNTIFS(Table2[Sub-Sector],Table3[[#This Row],[Sub-Sector]],Table2[1M Return vs Nifty],"&gt;=5")/Table3[[#This Row],[Count]]</f>
        <v>0.5</v>
      </c>
      <c r="F91" s="2">
        <f>COUNTIFS(Table2[Sub-Sector],Table3[[#This Row],[Sub-Sector]],Table2[6M Return vs Nifty],"&gt;=10")/Table3[[#This Row],[Count]]</f>
        <v>0</v>
      </c>
      <c r="G91" s="2">
        <f>COUNTIFS(Table2[Sub-Sector],Table3[[#This Row],[Sub-Sector]],Table2[1Y Return vs Nifty],"&gt;=10")/Table3[[#This Row],[Count]]</f>
        <v>0</v>
      </c>
      <c r="H91" s="2">
        <f>COUNTIFS(Table2[Sub-Sector],Table3[[#This Row],[Sub-Sector]],Table2[RSI Exponential â€“ 14D],"&gt;=50")/Table3[[#This Row],[Count]]</f>
        <v>1</v>
      </c>
      <c r="I91" s="2">
        <f>COUNTIFS(Table2[Sub-Sector],Table3[[#This Row],[Sub-Sector]],Table2[Relative Volume],"&gt;=1")/Table3[[#This Row],[Count]]</f>
        <v>0.5</v>
      </c>
      <c r="J91" s="2">
        <f>COUNTIFS(Table2[Sub-Sector],Table3[[#This Row],[Sub-Sector]],Table2[% Away From Day Low],"&gt;=0.05")/Table3[[#This Row],[Count]]</f>
        <v>0</v>
      </c>
      <c r="K91" s="2">
        <f>COUNTIFS(Table2[Sub-Sector],Table3[[#This Row],[Sub-Sector]],Table2[% Away From Day High],"&lt;=0.05")/Table3[[#This Row],[Count]]</f>
        <v>1</v>
      </c>
      <c r="L91" s="2">
        <f>COUNTIFS(Table2[Sub-Sector],Table3[[#This Row],[Sub-Sector]],Table2[% Away From Current Week Low],"&gt;=0.05")/Table3[[#This Row],[Count]]</f>
        <v>0</v>
      </c>
      <c r="M91" s="2">
        <f>COUNTIFS(Table2[Sub-Sector],Table3[[#This Row],[Sub-Sector]],Table2[% Away From Current Week High],"&lt;=0.05")/Table3[[#This Row],[Count]]</f>
        <v>1</v>
      </c>
      <c r="N91" s="2">
        <f>COUNTIFS(Table2[Sub-Sector],Table3[[#This Row],[Sub-Sector]],Table2[% Away From Current Month Low],"&gt;=0.05")/Table3[[#This Row],[Count]]</f>
        <v>0.5</v>
      </c>
      <c r="O91" s="2">
        <f>COUNTIFS(Table2[Sub-Sector],Table3[[#This Row],[Sub-Sector]],Table2[% Away From Current Month High],"&lt;=0.05")/Table3[[#This Row],[Count]]</f>
        <v>1</v>
      </c>
      <c r="P91" s="2">
        <f>COUNTIFS(Table2[Sub-Sector],Table3[[#This Row],[Sub-Sector]],Table2[% Away From 52W High],"&lt;=10")/Table3[[#This Row],[Count]]</f>
        <v>0.5</v>
      </c>
      <c r="Q91" s="2">
        <f>COUNTIFS(Table2[Sub-Sector],Table3[[#This Row],[Sub-Sector]],Table2[% Away From 52W Low],"&gt;=10")/Table3[[#This Row],[Count]]</f>
        <v>1</v>
      </c>
      <c r="R91" s="2">
        <f>COUNTIFS(Table2[Sub-Sector],Table3[[#This Row],[Sub-Sector]],Table2[% Price above 20 EMA],"&gt;=0")/Table3[[#This Row],[Count]]</f>
        <v>1</v>
      </c>
      <c r="S91" s="2">
        <f>COUNTIFS(Table2[Sub-Sector],Table3[[#This Row],[Sub-Sector]],Table2[% Price above 50 EMA],"&gt;=0")/Table3[[#This Row],[Count]]</f>
        <v>1</v>
      </c>
      <c r="T91" s="2">
        <f>COUNTIFS(Table2[Sub-Sector],Table3[[#This Row],[Sub-Sector]],Table2[% Price above 200 EMA],"&gt;=0")/Table3[[#This Row],[Count]]</f>
        <v>1</v>
      </c>
      <c r="U91" s="2">
        <f>COUNTIFS(Table2[Sub-Sector],Table3[[#This Row],[Sub-Sector]],Table2[Rate of Change - Zone],"Positive")/Table3[[#This Row],[Count]]</f>
        <v>1</v>
      </c>
      <c r="V91" s="2">
        <f>COUNTIFS(Table2[Sub-Sector],Table3[[#This Row],[Sub-Sector]],Table2[Sharpe Ratio],"&gt;=0.10")/Table3[[#This Row],[Count]]</f>
        <v>0.5</v>
      </c>
      <c r="W91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495</v>
      </c>
      <c r="X91" s="3">
        <f>_xlfn.RANK.AVG(Table3[[#This Row],[Score]],Table3[Score],1)</f>
        <v>86</v>
      </c>
      <c r="Y9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291.5</v>
      </c>
      <c r="Z91" s="3">
        <f>_xlfn.RANK.AVG(Table3[[#This Row],[Score 2 ]],Table3[[Score 2 ]],1)</f>
        <v>90</v>
      </c>
    </row>
    <row r="92" spans="1:26" x14ac:dyDescent="0.3">
      <c r="A92" t="s">
        <v>196</v>
      </c>
      <c r="B92">
        <f>COUNTIFS(Table2[Sub-Sector],Table3[[#This Row],[Sub-Sector]])</f>
        <v>2</v>
      </c>
      <c r="C92" s="2">
        <f>COUNTIFS(Table2[Sub-Sector],Table3[[#This Row],[Sub-Sector]],Table2[Uptrend],"Uptrend")/Table3[[#This Row],[Count]]</f>
        <v>1</v>
      </c>
      <c r="D92" s="2">
        <f>COUNTIFS(Table2[Sub-Sector],Table3[[#This Row],[Sub-Sector]],Table2[1W Return vs Nifty],"&gt;=5")/Table3[[#This Row],[Count]]</f>
        <v>0</v>
      </c>
      <c r="E92" s="2">
        <f>COUNTIFS(Table2[Sub-Sector],Table3[[#This Row],[Sub-Sector]],Table2[1M Return vs Nifty],"&gt;=5")/Table3[[#This Row],[Count]]</f>
        <v>0</v>
      </c>
      <c r="F92" s="2">
        <f>COUNTIFS(Table2[Sub-Sector],Table3[[#This Row],[Sub-Sector]],Table2[6M Return vs Nifty],"&gt;=10")/Table3[[#This Row],[Count]]</f>
        <v>1</v>
      </c>
      <c r="G92" s="2">
        <f>COUNTIFS(Table2[Sub-Sector],Table3[[#This Row],[Sub-Sector]],Table2[1Y Return vs Nifty],"&gt;=10")/Table3[[#This Row],[Count]]</f>
        <v>0.5</v>
      </c>
      <c r="H92" s="2">
        <f>COUNTIFS(Table2[Sub-Sector],Table3[[#This Row],[Sub-Sector]],Table2[RSI Exponential â€“ 14D],"&gt;=50")/Table3[[#This Row],[Count]]</f>
        <v>0.5</v>
      </c>
      <c r="I92" s="2">
        <f>COUNTIFS(Table2[Sub-Sector],Table3[[#This Row],[Sub-Sector]],Table2[Relative Volume],"&gt;=1")/Table3[[#This Row],[Count]]</f>
        <v>0</v>
      </c>
      <c r="J92" s="2">
        <f>COUNTIFS(Table2[Sub-Sector],Table3[[#This Row],[Sub-Sector]],Table2[% Away From Day Low],"&gt;=0.05")/Table3[[#This Row],[Count]]</f>
        <v>0</v>
      </c>
      <c r="K92" s="2">
        <f>COUNTIFS(Table2[Sub-Sector],Table3[[#This Row],[Sub-Sector]],Table2[% Away From Day High],"&lt;=0.05")/Table3[[#This Row],[Count]]</f>
        <v>1</v>
      </c>
      <c r="L92" s="2">
        <f>COUNTIFS(Table2[Sub-Sector],Table3[[#This Row],[Sub-Sector]],Table2[% Away From Current Week Low],"&gt;=0.05")/Table3[[#This Row],[Count]]</f>
        <v>0</v>
      </c>
      <c r="M92" s="2">
        <f>COUNTIFS(Table2[Sub-Sector],Table3[[#This Row],[Sub-Sector]],Table2[% Away From Current Week High],"&lt;=0.05")/Table3[[#This Row],[Count]]</f>
        <v>1</v>
      </c>
      <c r="N92" s="2">
        <f>COUNTIFS(Table2[Sub-Sector],Table3[[#This Row],[Sub-Sector]],Table2[% Away From Current Month Low],"&gt;=0.05")/Table3[[#This Row],[Count]]</f>
        <v>0.5</v>
      </c>
      <c r="O92" s="2">
        <f>COUNTIFS(Table2[Sub-Sector],Table3[[#This Row],[Sub-Sector]],Table2[% Away From Current Month High],"&lt;=0.05")/Table3[[#This Row],[Count]]</f>
        <v>0.5</v>
      </c>
      <c r="P92" s="2">
        <f>COUNTIFS(Table2[Sub-Sector],Table3[[#This Row],[Sub-Sector]],Table2[% Away From 52W High],"&lt;=10")/Table3[[#This Row],[Count]]</f>
        <v>1</v>
      </c>
      <c r="Q92" s="2">
        <f>COUNTIFS(Table2[Sub-Sector],Table3[[#This Row],[Sub-Sector]],Table2[% Away From 52W Low],"&gt;=10")/Table3[[#This Row],[Count]]</f>
        <v>1</v>
      </c>
      <c r="R92" s="2">
        <f>COUNTIFS(Table2[Sub-Sector],Table3[[#This Row],[Sub-Sector]],Table2[% Price above 20 EMA],"&gt;=0")/Table3[[#This Row],[Count]]</f>
        <v>0.5</v>
      </c>
      <c r="S92" s="2">
        <f>COUNTIFS(Table2[Sub-Sector],Table3[[#This Row],[Sub-Sector]],Table2[% Price above 50 EMA],"&gt;=0")/Table3[[#This Row],[Count]]</f>
        <v>1</v>
      </c>
      <c r="T92" s="2">
        <f>COUNTIFS(Table2[Sub-Sector],Table3[[#This Row],[Sub-Sector]],Table2[% Price above 200 EMA],"&gt;=0")/Table3[[#This Row],[Count]]</f>
        <v>1</v>
      </c>
      <c r="U92" s="2">
        <f>COUNTIFS(Table2[Sub-Sector],Table3[[#This Row],[Sub-Sector]],Table2[Rate of Change - Zone],"Positive")/Table3[[#This Row],[Count]]</f>
        <v>0.5</v>
      </c>
      <c r="V92" s="2">
        <f>COUNTIFS(Table2[Sub-Sector],Table3[[#This Row],[Sub-Sector]],Table2[Sharpe Ratio],"&gt;=0.10")/Table3[[#This Row],[Count]]</f>
        <v>0</v>
      </c>
      <c r="W9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497.5</v>
      </c>
      <c r="X92" s="3">
        <f>_xlfn.RANK.AVG(Table3[[#This Row],[Score]],Table3[Score],1)</f>
        <v>87.5</v>
      </c>
      <c r="Y9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292</v>
      </c>
      <c r="Z92" s="3">
        <f>_xlfn.RANK.AVG(Table3[[#This Row],[Score 2 ]],Table3[[Score 2 ]],1)</f>
        <v>91.5</v>
      </c>
    </row>
    <row r="93" spans="1:26" x14ac:dyDescent="0.3">
      <c r="A93" t="s">
        <v>114</v>
      </c>
      <c r="B93">
        <f>COUNTIFS(Table2[Sub-Sector],Table3[[#This Row],[Sub-Sector]])</f>
        <v>4</v>
      </c>
      <c r="C93" s="2">
        <f>COUNTIFS(Table2[Sub-Sector],Table3[[#This Row],[Sub-Sector]],Table2[Uptrend],"Uptrend")/Table3[[#This Row],[Count]]</f>
        <v>0.5</v>
      </c>
      <c r="D93" s="2">
        <f>COUNTIFS(Table2[Sub-Sector],Table3[[#This Row],[Sub-Sector]],Table2[1W Return vs Nifty],"&gt;=5")/Table3[[#This Row],[Count]]</f>
        <v>0</v>
      </c>
      <c r="E93" s="2">
        <f>COUNTIFS(Table2[Sub-Sector],Table3[[#This Row],[Sub-Sector]],Table2[1M Return vs Nifty],"&gt;=5")/Table3[[#This Row],[Count]]</f>
        <v>0</v>
      </c>
      <c r="F93" s="2">
        <f>COUNTIFS(Table2[Sub-Sector],Table3[[#This Row],[Sub-Sector]],Table2[6M Return vs Nifty],"&gt;=10")/Table3[[#This Row],[Count]]</f>
        <v>0.25</v>
      </c>
      <c r="G93" s="2">
        <f>COUNTIFS(Table2[Sub-Sector],Table3[[#This Row],[Sub-Sector]],Table2[1Y Return vs Nifty],"&gt;=10")/Table3[[#This Row],[Count]]</f>
        <v>0.5</v>
      </c>
      <c r="H93" s="2">
        <f>COUNTIFS(Table2[Sub-Sector],Table3[[#This Row],[Sub-Sector]],Table2[RSI Exponential â€“ 14D],"&gt;=50")/Table3[[#This Row],[Count]]</f>
        <v>0.25</v>
      </c>
      <c r="I93" s="2">
        <f>COUNTIFS(Table2[Sub-Sector],Table3[[#This Row],[Sub-Sector]],Table2[Relative Volume],"&gt;=1")/Table3[[#This Row],[Count]]</f>
        <v>0.75</v>
      </c>
      <c r="J93" s="2">
        <f>COUNTIFS(Table2[Sub-Sector],Table3[[#This Row],[Sub-Sector]],Table2[% Away From Day Low],"&gt;=0.05")/Table3[[#This Row],[Count]]</f>
        <v>0</v>
      </c>
      <c r="K93" s="2">
        <f>COUNTIFS(Table2[Sub-Sector],Table3[[#This Row],[Sub-Sector]],Table2[% Away From Day High],"&lt;=0.05")/Table3[[#This Row],[Count]]</f>
        <v>1</v>
      </c>
      <c r="L93" s="2">
        <f>COUNTIFS(Table2[Sub-Sector],Table3[[#This Row],[Sub-Sector]],Table2[% Away From Current Week Low],"&gt;=0.05")/Table3[[#This Row],[Count]]</f>
        <v>0.25</v>
      </c>
      <c r="M93" s="2">
        <f>COUNTIFS(Table2[Sub-Sector],Table3[[#This Row],[Sub-Sector]],Table2[% Away From Current Week High],"&lt;=0.05")/Table3[[#This Row],[Count]]</f>
        <v>1</v>
      </c>
      <c r="N93" s="2">
        <f>COUNTIFS(Table2[Sub-Sector],Table3[[#This Row],[Sub-Sector]],Table2[% Away From Current Month Low],"&gt;=0.05")/Table3[[#This Row],[Count]]</f>
        <v>0.5</v>
      </c>
      <c r="O93" s="2">
        <f>COUNTIFS(Table2[Sub-Sector],Table3[[#This Row],[Sub-Sector]],Table2[% Away From Current Month High],"&lt;=0.05")/Table3[[#This Row],[Count]]</f>
        <v>0</v>
      </c>
      <c r="P93" s="2">
        <f>COUNTIFS(Table2[Sub-Sector],Table3[[#This Row],[Sub-Sector]],Table2[% Away From 52W High],"&lt;=10")/Table3[[#This Row],[Count]]</f>
        <v>0.5</v>
      </c>
      <c r="Q93" s="2">
        <f>COUNTIFS(Table2[Sub-Sector],Table3[[#This Row],[Sub-Sector]],Table2[% Away From 52W Low],"&gt;=10")/Table3[[#This Row],[Count]]</f>
        <v>0.75</v>
      </c>
      <c r="R93" s="2">
        <f>COUNTIFS(Table2[Sub-Sector],Table3[[#This Row],[Sub-Sector]],Table2[% Price above 20 EMA],"&gt;=0")/Table3[[#This Row],[Count]]</f>
        <v>0.25</v>
      </c>
      <c r="S93" s="2">
        <f>COUNTIFS(Table2[Sub-Sector],Table3[[#This Row],[Sub-Sector]],Table2[% Price above 50 EMA],"&gt;=0")/Table3[[#This Row],[Count]]</f>
        <v>0.5</v>
      </c>
      <c r="T93" s="2">
        <f>COUNTIFS(Table2[Sub-Sector],Table3[[#This Row],[Sub-Sector]],Table2[% Price above 200 EMA],"&gt;=0")/Table3[[#This Row],[Count]]</f>
        <v>0.5</v>
      </c>
      <c r="U93" s="2">
        <f>COUNTIFS(Table2[Sub-Sector],Table3[[#This Row],[Sub-Sector]],Table2[Rate of Change - Zone],"Positive")/Table3[[#This Row],[Count]]</f>
        <v>0.25</v>
      </c>
      <c r="V93" s="2">
        <f>COUNTIFS(Table2[Sub-Sector],Table3[[#This Row],[Sub-Sector]],Table2[Sharpe Ratio],"&gt;=0.10")/Table3[[#This Row],[Count]]</f>
        <v>0.25</v>
      </c>
      <c r="W93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573</v>
      </c>
      <c r="X93" s="3">
        <f>_xlfn.RANK.AVG(Table3[[#This Row],[Score]],Table3[Score],1)</f>
        <v>108</v>
      </c>
      <c r="Y9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292</v>
      </c>
      <c r="Z93" s="3">
        <f>_xlfn.RANK.AVG(Table3[[#This Row],[Score 2 ]],Table3[[Score 2 ]],1)</f>
        <v>91.5</v>
      </c>
    </row>
    <row r="94" spans="1:26" x14ac:dyDescent="0.3">
      <c r="A94" t="s">
        <v>122</v>
      </c>
      <c r="B94">
        <f>COUNTIFS(Table2[Sub-Sector],Table3[[#This Row],[Sub-Sector]])</f>
        <v>8</v>
      </c>
      <c r="C94" s="2">
        <f>COUNTIFS(Table2[Sub-Sector],Table3[[#This Row],[Sub-Sector]],Table2[Uptrend],"Uptrend")/Table3[[#This Row],[Count]]</f>
        <v>0.875</v>
      </c>
      <c r="D94" s="2">
        <f>COUNTIFS(Table2[Sub-Sector],Table3[[#This Row],[Sub-Sector]],Table2[1W Return vs Nifty],"&gt;=5")/Table3[[#This Row],[Count]]</f>
        <v>0</v>
      </c>
      <c r="E94" s="2">
        <f>COUNTIFS(Table2[Sub-Sector],Table3[[#This Row],[Sub-Sector]],Table2[1M Return vs Nifty],"&gt;=5")/Table3[[#This Row],[Count]]</f>
        <v>0.125</v>
      </c>
      <c r="F94" s="2">
        <f>COUNTIFS(Table2[Sub-Sector],Table3[[#This Row],[Sub-Sector]],Table2[6M Return vs Nifty],"&gt;=10")/Table3[[#This Row],[Count]]</f>
        <v>0.375</v>
      </c>
      <c r="G94" s="2">
        <f>COUNTIFS(Table2[Sub-Sector],Table3[[#This Row],[Sub-Sector]],Table2[1Y Return vs Nifty],"&gt;=10")/Table3[[#This Row],[Count]]</f>
        <v>0.625</v>
      </c>
      <c r="H94" s="2">
        <f>COUNTIFS(Table2[Sub-Sector],Table3[[#This Row],[Sub-Sector]],Table2[RSI Exponential â€“ 14D],"&gt;=50")/Table3[[#This Row],[Count]]</f>
        <v>0.75</v>
      </c>
      <c r="I94" s="2">
        <f>COUNTIFS(Table2[Sub-Sector],Table3[[#This Row],[Sub-Sector]],Table2[Relative Volume],"&gt;=1")/Table3[[#This Row],[Count]]</f>
        <v>0.25</v>
      </c>
      <c r="J94" s="2">
        <f>COUNTIFS(Table2[Sub-Sector],Table3[[#This Row],[Sub-Sector]],Table2[% Away From Day Low],"&gt;=0.05")/Table3[[#This Row],[Count]]</f>
        <v>0</v>
      </c>
      <c r="K94" s="2">
        <f>COUNTIFS(Table2[Sub-Sector],Table3[[#This Row],[Sub-Sector]],Table2[% Away From Day High],"&lt;=0.05")/Table3[[#This Row],[Count]]</f>
        <v>1</v>
      </c>
      <c r="L94" s="2">
        <f>COUNTIFS(Table2[Sub-Sector],Table3[[#This Row],[Sub-Sector]],Table2[% Away From Current Week Low],"&gt;=0.05")/Table3[[#This Row],[Count]]</f>
        <v>0.125</v>
      </c>
      <c r="M94" s="2">
        <f>COUNTIFS(Table2[Sub-Sector],Table3[[#This Row],[Sub-Sector]],Table2[% Away From Current Week High],"&lt;=0.05")/Table3[[#This Row],[Count]]</f>
        <v>1</v>
      </c>
      <c r="N94" s="2">
        <f>COUNTIFS(Table2[Sub-Sector],Table3[[#This Row],[Sub-Sector]],Table2[% Away From Current Month Low],"&gt;=0.05")/Table3[[#This Row],[Count]]</f>
        <v>0.5</v>
      </c>
      <c r="O94" s="2">
        <f>COUNTIFS(Table2[Sub-Sector],Table3[[#This Row],[Sub-Sector]],Table2[% Away From Current Month High],"&lt;=0.05")/Table3[[#This Row],[Count]]</f>
        <v>0.875</v>
      </c>
      <c r="P94" s="2">
        <f>COUNTIFS(Table2[Sub-Sector],Table3[[#This Row],[Sub-Sector]],Table2[% Away From 52W High],"&lt;=10")/Table3[[#This Row],[Count]]</f>
        <v>0.75</v>
      </c>
      <c r="Q94" s="2">
        <f>COUNTIFS(Table2[Sub-Sector],Table3[[#This Row],[Sub-Sector]],Table2[% Away From 52W Low],"&gt;=10")/Table3[[#This Row],[Count]]</f>
        <v>1</v>
      </c>
      <c r="R94" s="2">
        <f>COUNTIFS(Table2[Sub-Sector],Table3[[#This Row],[Sub-Sector]],Table2[% Price above 20 EMA],"&gt;=0")/Table3[[#This Row],[Count]]</f>
        <v>0.75</v>
      </c>
      <c r="S94" s="2">
        <f>COUNTIFS(Table2[Sub-Sector],Table3[[#This Row],[Sub-Sector]],Table2[% Price above 50 EMA],"&gt;=0")/Table3[[#This Row],[Count]]</f>
        <v>0.875</v>
      </c>
      <c r="T94" s="2">
        <f>COUNTIFS(Table2[Sub-Sector],Table3[[#This Row],[Sub-Sector]],Table2[% Price above 200 EMA],"&gt;=0")/Table3[[#This Row],[Count]]</f>
        <v>0.875</v>
      </c>
      <c r="U94" s="2">
        <f>COUNTIFS(Table2[Sub-Sector],Table3[[#This Row],[Sub-Sector]],Table2[Rate of Change - Zone],"Positive")/Table3[[#This Row],[Count]]</f>
        <v>0.625</v>
      </c>
      <c r="V94" s="2">
        <f>COUNTIFS(Table2[Sub-Sector],Table3[[#This Row],[Sub-Sector]],Table2[Sharpe Ratio],"&gt;=0.10")/Table3[[#This Row],[Count]]</f>
        <v>0.125</v>
      </c>
      <c r="W94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502.5</v>
      </c>
      <c r="X94" s="3">
        <f>_xlfn.RANK.AVG(Table3[[#This Row],[Score]],Table3[Score],1)</f>
        <v>89</v>
      </c>
      <c r="Y9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293.5</v>
      </c>
      <c r="Z94" s="3">
        <f>_xlfn.RANK.AVG(Table3[[#This Row],[Score 2 ]],Table3[[Score 2 ]],1)</f>
        <v>93</v>
      </c>
    </row>
    <row r="95" spans="1:26" x14ac:dyDescent="0.3">
      <c r="A95" t="s">
        <v>125</v>
      </c>
      <c r="B95">
        <f>COUNTIFS(Table2[Sub-Sector],Table3[[#This Row],[Sub-Sector]])</f>
        <v>6</v>
      </c>
      <c r="C95" s="2">
        <f>COUNTIFS(Table2[Sub-Sector],Table3[[#This Row],[Sub-Sector]],Table2[Uptrend],"Uptrend")/Table3[[#This Row],[Count]]</f>
        <v>0.83333333333333337</v>
      </c>
      <c r="D95" s="2">
        <f>COUNTIFS(Table2[Sub-Sector],Table3[[#This Row],[Sub-Sector]],Table2[1W Return vs Nifty],"&gt;=5")/Table3[[#This Row],[Count]]</f>
        <v>0</v>
      </c>
      <c r="E95" s="2">
        <f>COUNTIFS(Table2[Sub-Sector],Table3[[#This Row],[Sub-Sector]],Table2[1M Return vs Nifty],"&gt;=5")/Table3[[#This Row],[Count]]</f>
        <v>0.33333333333333331</v>
      </c>
      <c r="F95" s="2">
        <f>COUNTIFS(Table2[Sub-Sector],Table3[[#This Row],[Sub-Sector]],Table2[6M Return vs Nifty],"&gt;=10")/Table3[[#This Row],[Count]]</f>
        <v>0.66666666666666663</v>
      </c>
      <c r="G95" s="2">
        <f>COUNTIFS(Table2[Sub-Sector],Table3[[#This Row],[Sub-Sector]],Table2[1Y Return vs Nifty],"&gt;=10")/Table3[[#This Row],[Count]]</f>
        <v>0.5</v>
      </c>
      <c r="H95" s="2">
        <f>COUNTIFS(Table2[Sub-Sector],Table3[[#This Row],[Sub-Sector]],Table2[RSI Exponential â€“ 14D],"&gt;=50")/Table3[[#This Row],[Count]]</f>
        <v>0.5</v>
      </c>
      <c r="I95" s="2">
        <f>COUNTIFS(Table2[Sub-Sector],Table3[[#This Row],[Sub-Sector]],Table2[Relative Volume],"&gt;=1")/Table3[[#This Row],[Count]]</f>
        <v>0.16666666666666666</v>
      </c>
      <c r="J95" s="2">
        <f>COUNTIFS(Table2[Sub-Sector],Table3[[#This Row],[Sub-Sector]],Table2[% Away From Day Low],"&gt;=0.05")/Table3[[#This Row],[Count]]</f>
        <v>0</v>
      </c>
      <c r="K95" s="2">
        <f>COUNTIFS(Table2[Sub-Sector],Table3[[#This Row],[Sub-Sector]],Table2[% Away From Day High],"&lt;=0.05")/Table3[[#This Row],[Count]]</f>
        <v>1</v>
      </c>
      <c r="L95" s="2">
        <f>COUNTIFS(Table2[Sub-Sector],Table3[[#This Row],[Sub-Sector]],Table2[% Away From Current Week Low],"&gt;=0.05")/Table3[[#This Row],[Count]]</f>
        <v>0</v>
      </c>
      <c r="M95" s="2">
        <f>COUNTIFS(Table2[Sub-Sector],Table3[[#This Row],[Sub-Sector]],Table2[% Away From Current Week High],"&lt;=0.05")/Table3[[#This Row],[Count]]</f>
        <v>1</v>
      </c>
      <c r="N95" s="2">
        <f>COUNTIFS(Table2[Sub-Sector],Table3[[#This Row],[Sub-Sector]],Table2[% Away From Current Month Low],"&gt;=0.05")/Table3[[#This Row],[Count]]</f>
        <v>0.33333333333333331</v>
      </c>
      <c r="O95" s="2">
        <f>COUNTIFS(Table2[Sub-Sector],Table3[[#This Row],[Sub-Sector]],Table2[% Away From Current Month High],"&lt;=0.05")/Table3[[#This Row],[Count]]</f>
        <v>0.33333333333333331</v>
      </c>
      <c r="P95" s="2">
        <f>COUNTIFS(Table2[Sub-Sector],Table3[[#This Row],[Sub-Sector]],Table2[% Away From 52W High],"&lt;=10")/Table3[[#This Row],[Count]]</f>
        <v>0.5</v>
      </c>
      <c r="Q95" s="2">
        <f>COUNTIFS(Table2[Sub-Sector],Table3[[#This Row],[Sub-Sector]],Table2[% Away From 52W Low],"&gt;=10")/Table3[[#This Row],[Count]]</f>
        <v>1</v>
      </c>
      <c r="R95" s="2">
        <f>COUNTIFS(Table2[Sub-Sector],Table3[[#This Row],[Sub-Sector]],Table2[% Price above 20 EMA],"&gt;=0")/Table3[[#This Row],[Count]]</f>
        <v>0.66666666666666663</v>
      </c>
      <c r="S95" s="2">
        <f>COUNTIFS(Table2[Sub-Sector],Table3[[#This Row],[Sub-Sector]],Table2[% Price above 50 EMA],"&gt;=0")/Table3[[#This Row],[Count]]</f>
        <v>0.83333333333333337</v>
      </c>
      <c r="T95" s="2">
        <f>COUNTIFS(Table2[Sub-Sector],Table3[[#This Row],[Sub-Sector]],Table2[% Price above 200 EMA],"&gt;=0")/Table3[[#This Row],[Count]]</f>
        <v>0.83333333333333337</v>
      </c>
      <c r="U95" s="2">
        <f>COUNTIFS(Table2[Sub-Sector],Table3[[#This Row],[Sub-Sector]],Table2[Rate of Change - Zone],"Positive")/Table3[[#This Row],[Count]]</f>
        <v>0.5</v>
      </c>
      <c r="V95" s="2">
        <f>COUNTIFS(Table2[Sub-Sector],Table3[[#This Row],[Sub-Sector]],Table2[Sharpe Ratio],"&gt;=0.10")/Table3[[#This Row],[Count]]</f>
        <v>0.5</v>
      </c>
      <c r="W95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485.5</v>
      </c>
      <c r="X95" s="3">
        <f>_xlfn.RANK.AVG(Table3[[#This Row],[Score]],Table3[Score],1)</f>
        <v>83</v>
      </c>
      <c r="Y9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299.5</v>
      </c>
      <c r="Z95" s="3">
        <f>_xlfn.RANK.AVG(Table3[[#This Row],[Score 2 ]],Table3[[Score 2 ]],1)</f>
        <v>94</v>
      </c>
    </row>
    <row r="96" spans="1:26" x14ac:dyDescent="0.3">
      <c r="A96" t="s">
        <v>293</v>
      </c>
      <c r="B96">
        <f>COUNTIFS(Table2[Sub-Sector],Table3[[#This Row],[Sub-Sector]])</f>
        <v>14</v>
      </c>
      <c r="C96" s="2">
        <f>COUNTIFS(Table2[Sub-Sector],Table3[[#This Row],[Sub-Sector]],Table2[Uptrend],"Uptrend")/Table3[[#This Row],[Count]]</f>
        <v>0.7142857142857143</v>
      </c>
      <c r="D96" s="2">
        <f>COUNTIFS(Table2[Sub-Sector],Table3[[#This Row],[Sub-Sector]],Table2[1W Return vs Nifty],"&gt;=5")/Table3[[#This Row],[Count]]</f>
        <v>0</v>
      </c>
      <c r="E96" s="2">
        <f>COUNTIFS(Table2[Sub-Sector],Table3[[#This Row],[Sub-Sector]],Table2[1M Return vs Nifty],"&gt;=5")/Table3[[#This Row],[Count]]</f>
        <v>0</v>
      </c>
      <c r="F96" s="2">
        <f>COUNTIFS(Table2[Sub-Sector],Table3[[#This Row],[Sub-Sector]],Table2[6M Return vs Nifty],"&gt;=10")/Table3[[#This Row],[Count]]</f>
        <v>0.21428571428571427</v>
      </c>
      <c r="G96" s="2">
        <f>COUNTIFS(Table2[Sub-Sector],Table3[[#This Row],[Sub-Sector]],Table2[1Y Return vs Nifty],"&gt;=10")/Table3[[#This Row],[Count]]</f>
        <v>0.35714285714285715</v>
      </c>
      <c r="H96" s="2">
        <f>COUNTIFS(Table2[Sub-Sector],Table3[[#This Row],[Sub-Sector]],Table2[RSI Exponential â€“ 14D],"&gt;=50")/Table3[[#This Row],[Count]]</f>
        <v>0.7142857142857143</v>
      </c>
      <c r="I96" s="2">
        <f>COUNTIFS(Table2[Sub-Sector],Table3[[#This Row],[Sub-Sector]],Table2[Relative Volume],"&gt;=1")/Table3[[#This Row],[Count]]</f>
        <v>0.42857142857142855</v>
      </c>
      <c r="J96" s="2">
        <f>COUNTIFS(Table2[Sub-Sector],Table3[[#This Row],[Sub-Sector]],Table2[% Away From Day Low],"&gt;=0.05")/Table3[[#This Row],[Count]]</f>
        <v>0</v>
      </c>
      <c r="K96" s="2">
        <f>COUNTIFS(Table2[Sub-Sector],Table3[[#This Row],[Sub-Sector]],Table2[% Away From Day High],"&lt;=0.05")/Table3[[#This Row],[Count]]</f>
        <v>1</v>
      </c>
      <c r="L96" s="2">
        <f>COUNTIFS(Table2[Sub-Sector],Table3[[#This Row],[Sub-Sector]],Table2[% Away From Current Week Low],"&gt;=0.05")/Table3[[#This Row],[Count]]</f>
        <v>0</v>
      </c>
      <c r="M96" s="2">
        <f>COUNTIFS(Table2[Sub-Sector],Table3[[#This Row],[Sub-Sector]],Table2[% Away From Current Week High],"&lt;=0.05")/Table3[[#This Row],[Count]]</f>
        <v>1</v>
      </c>
      <c r="N96" s="2">
        <f>COUNTIFS(Table2[Sub-Sector],Table3[[#This Row],[Sub-Sector]],Table2[% Away From Current Month Low],"&gt;=0.05")/Table3[[#This Row],[Count]]</f>
        <v>0.42857142857142855</v>
      </c>
      <c r="O96" s="2">
        <f>COUNTIFS(Table2[Sub-Sector],Table3[[#This Row],[Sub-Sector]],Table2[% Away From Current Month High],"&lt;=0.05")/Table3[[#This Row],[Count]]</f>
        <v>0.5714285714285714</v>
      </c>
      <c r="P96" s="2">
        <f>COUNTIFS(Table2[Sub-Sector],Table3[[#This Row],[Sub-Sector]],Table2[% Away From 52W High],"&lt;=10")/Table3[[#This Row],[Count]]</f>
        <v>0.35714285714285715</v>
      </c>
      <c r="Q96" s="2">
        <f>COUNTIFS(Table2[Sub-Sector],Table3[[#This Row],[Sub-Sector]],Table2[% Away From 52W Low],"&gt;=10")/Table3[[#This Row],[Count]]</f>
        <v>1</v>
      </c>
      <c r="R96" s="2">
        <f>COUNTIFS(Table2[Sub-Sector],Table3[[#This Row],[Sub-Sector]],Table2[% Price above 20 EMA],"&gt;=0")/Table3[[#This Row],[Count]]</f>
        <v>0.7142857142857143</v>
      </c>
      <c r="S96" s="2">
        <f>COUNTIFS(Table2[Sub-Sector],Table3[[#This Row],[Sub-Sector]],Table2[% Price above 50 EMA],"&gt;=0")/Table3[[#This Row],[Count]]</f>
        <v>0.7857142857142857</v>
      </c>
      <c r="T96" s="2">
        <f>COUNTIFS(Table2[Sub-Sector],Table3[[#This Row],[Sub-Sector]],Table2[% Price above 200 EMA],"&gt;=0")/Table3[[#This Row],[Count]]</f>
        <v>0.8571428571428571</v>
      </c>
      <c r="U96" s="2">
        <f>COUNTIFS(Table2[Sub-Sector],Table3[[#This Row],[Sub-Sector]],Table2[Rate of Change - Zone],"Positive")/Table3[[#This Row],[Count]]</f>
        <v>0.7142857142857143</v>
      </c>
      <c r="V96" s="2">
        <f>COUNTIFS(Table2[Sub-Sector],Table3[[#This Row],[Sub-Sector]],Table2[Sharpe Ratio],"&gt;=0.10")/Table3[[#This Row],[Count]]</f>
        <v>0.14285714285714285</v>
      </c>
      <c r="W96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562.5</v>
      </c>
      <c r="X96" s="3">
        <f>_xlfn.RANK.AVG(Table3[[#This Row],[Score]],Table3[Score],1)</f>
        <v>106</v>
      </c>
      <c r="Y9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305</v>
      </c>
      <c r="Z96" s="3">
        <f>_xlfn.RANK.AVG(Table3[[#This Row],[Score 2 ]],Table3[[Score 2 ]],1)</f>
        <v>95</v>
      </c>
    </row>
    <row r="97" spans="1:26" x14ac:dyDescent="0.3">
      <c r="A97" t="s">
        <v>937</v>
      </c>
      <c r="B97">
        <f>COUNTIFS(Table2[Sub-Sector],Table3[[#This Row],[Sub-Sector]])</f>
        <v>3</v>
      </c>
      <c r="C97" s="2">
        <f>COUNTIFS(Table2[Sub-Sector],Table3[[#This Row],[Sub-Sector]],Table2[Uptrend],"Uptrend")/Table3[[#This Row],[Count]]</f>
        <v>1</v>
      </c>
      <c r="D97" s="2">
        <f>COUNTIFS(Table2[Sub-Sector],Table3[[#This Row],[Sub-Sector]],Table2[1W Return vs Nifty],"&gt;=5")/Table3[[#This Row],[Count]]</f>
        <v>0</v>
      </c>
      <c r="E97" s="2">
        <f>COUNTIFS(Table2[Sub-Sector],Table3[[#This Row],[Sub-Sector]],Table2[1M Return vs Nifty],"&gt;=5")/Table3[[#This Row],[Count]]</f>
        <v>0</v>
      </c>
      <c r="F97" s="2">
        <f>COUNTIFS(Table2[Sub-Sector],Table3[[#This Row],[Sub-Sector]],Table2[6M Return vs Nifty],"&gt;=10")/Table3[[#This Row],[Count]]</f>
        <v>0</v>
      </c>
      <c r="G97" s="2">
        <f>COUNTIFS(Table2[Sub-Sector],Table3[[#This Row],[Sub-Sector]],Table2[1Y Return vs Nifty],"&gt;=10")/Table3[[#This Row],[Count]]</f>
        <v>1</v>
      </c>
      <c r="H97" s="2">
        <f>COUNTIFS(Table2[Sub-Sector],Table3[[#This Row],[Sub-Sector]],Table2[RSI Exponential â€“ 14D],"&gt;=50")/Table3[[#This Row],[Count]]</f>
        <v>0.33333333333333331</v>
      </c>
      <c r="I97" s="2">
        <f>COUNTIFS(Table2[Sub-Sector],Table3[[#This Row],[Sub-Sector]],Table2[Relative Volume],"&gt;=1")/Table3[[#This Row],[Count]]</f>
        <v>0.33333333333333331</v>
      </c>
      <c r="J97" s="2">
        <f>COUNTIFS(Table2[Sub-Sector],Table3[[#This Row],[Sub-Sector]],Table2[% Away From Day Low],"&gt;=0.05")/Table3[[#This Row],[Count]]</f>
        <v>0</v>
      </c>
      <c r="K97" s="2">
        <f>COUNTIFS(Table2[Sub-Sector],Table3[[#This Row],[Sub-Sector]],Table2[% Away From Day High],"&lt;=0.05")/Table3[[#This Row],[Count]]</f>
        <v>1</v>
      </c>
      <c r="L97" s="2">
        <f>COUNTIFS(Table2[Sub-Sector],Table3[[#This Row],[Sub-Sector]],Table2[% Away From Current Week Low],"&gt;=0.05")/Table3[[#This Row],[Count]]</f>
        <v>0</v>
      </c>
      <c r="M97" s="2">
        <f>COUNTIFS(Table2[Sub-Sector],Table3[[#This Row],[Sub-Sector]],Table2[% Away From Current Week High],"&lt;=0.05")/Table3[[#This Row],[Count]]</f>
        <v>1</v>
      </c>
      <c r="N97" s="2">
        <f>COUNTIFS(Table2[Sub-Sector],Table3[[#This Row],[Sub-Sector]],Table2[% Away From Current Month Low],"&gt;=0.05")/Table3[[#This Row],[Count]]</f>
        <v>0.33333333333333331</v>
      </c>
      <c r="O97" s="2">
        <f>COUNTIFS(Table2[Sub-Sector],Table3[[#This Row],[Sub-Sector]],Table2[% Away From Current Month High],"&lt;=0.05")/Table3[[#This Row],[Count]]</f>
        <v>0</v>
      </c>
      <c r="P97" s="2">
        <f>COUNTIFS(Table2[Sub-Sector],Table3[[#This Row],[Sub-Sector]],Table2[% Away From 52W High],"&lt;=10")/Table3[[#This Row],[Count]]</f>
        <v>0.33333333333333331</v>
      </c>
      <c r="Q97" s="2">
        <f>COUNTIFS(Table2[Sub-Sector],Table3[[#This Row],[Sub-Sector]],Table2[% Away From 52W Low],"&gt;=10")/Table3[[#This Row],[Count]]</f>
        <v>1</v>
      </c>
      <c r="R97" s="2">
        <f>COUNTIFS(Table2[Sub-Sector],Table3[[#This Row],[Sub-Sector]],Table2[% Price above 20 EMA],"&gt;=0")/Table3[[#This Row],[Count]]</f>
        <v>0.33333333333333331</v>
      </c>
      <c r="S97" s="2">
        <f>COUNTIFS(Table2[Sub-Sector],Table3[[#This Row],[Sub-Sector]],Table2[% Price above 50 EMA],"&gt;=0")/Table3[[#This Row],[Count]]</f>
        <v>1</v>
      </c>
      <c r="T97" s="2">
        <f>COUNTIFS(Table2[Sub-Sector],Table3[[#This Row],[Sub-Sector]],Table2[% Price above 200 EMA],"&gt;=0")/Table3[[#This Row],[Count]]</f>
        <v>1</v>
      </c>
      <c r="U97" s="2">
        <f>COUNTIFS(Table2[Sub-Sector],Table3[[#This Row],[Sub-Sector]],Table2[Rate of Change - Zone],"Positive")/Table3[[#This Row],[Count]]</f>
        <v>0.33333333333333331</v>
      </c>
      <c r="V97" s="2">
        <f>COUNTIFS(Table2[Sub-Sector],Table3[[#This Row],[Sub-Sector]],Table2[Sharpe Ratio],"&gt;=0.10")/Table3[[#This Row],[Count]]</f>
        <v>0</v>
      </c>
      <c r="W97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512</v>
      </c>
      <c r="X97" s="3">
        <f>_xlfn.RANK.AVG(Table3[[#This Row],[Score]],Table3[Score],1)</f>
        <v>91</v>
      </c>
      <c r="Y9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306.5</v>
      </c>
      <c r="Z97" s="3">
        <f>_xlfn.RANK.AVG(Table3[[#This Row],[Score 2 ]],Table3[[Score 2 ]],1)</f>
        <v>96.5</v>
      </c>
    </row>
    <row r="98" spans="1:26" x14ac:dyDescent="0.3">
      <c r="A98" t="s">
        <v>1446</v>
      </c>
      <c r="B98">
        <f>COUNTIFS(Table2[Sub-Sector],Table3[[#This Row],[Sub-Sector]])</f>
        <v>3</v>
      </c>
      <c r="C98" s="2">
        <f>COUNTIFS(Table2[Sub-Sector],Table3[[#This Row],[Sub-Sector]],Table2[Uptrend],"Uptrend")/Table3[[#This Row],[Count]]</f>
        <v>0.33333333333333331</v>
      </c>
      <c r="D98" s="2">
        <f>COUNTIFS(Table2[Sub-Sector],Table3[[#This Row],[Sub-Sector]],Table2[1W Return vs Nifty],"&gt;=5")/Table3[[#This Row],[Count]]</f>
        <v>0</v>
      </c>
      <c r="E98" s="2">
        <f>COUNTIFS(Table2[Sub-Sector],Table3[[#This Row],[Sub-Sector]],Table2[1M Return vs Nifty],"&gt;=5")/Table3[[#This Row],[Count]]</f>
        <v>0</v>
      </c>
      <c r="F98" s="2">
        <f>COUNTIFS(Table2[Sub-Sector],Table3[[#This Row],[Sub-Sector]],Table2[6M Return vs Nifty],"&gt;=10")/Table3[[#This Row],[Count]]</f>
        <v>0</v>
      </c>
      <c r="G98" s="2">
        <f>COUNTIFS(Table2[Sub-Sector],Table3[[#This Row],[Sub-Sector]],Table2[1Y Return vs Nifty],"&gt;=10")/Table3[[#This Row],[Count]]</f>
        <v>0.66666666666666663</v>
      </c>
      <c r="H98" s="2">
        <f>COUNTIFS(Table2[Sub-Sector],Table3[[#This Row],[Sub-Sector]],Table2[RSI Exponential â€“ 14D],"&gt;=50")/Table3[[#This Row],[Count]]</f>
        <v>0.66666666666666663</v>
      </c>
      <c r="I98" s="2">
        <f>COUNTIFS(Table2[Sub-Sector],Table3[[#This Row],[Sub-Sector]],Table2[Relative Volume],"&gt;=1")/Table3[[#This Row],[Count]]</f>
        <v>0.33333333333333331</v>
      </c>
      <c r="J98" s="2">
        <f>COUNTIFS(Table2[Sub-Sector],Table3[[#This Row],[Sub-Sector]],Table2[% Away From Day Low],"&gt;=0.05")/Table3[[#This Row],[Count]]</f>
        <v>0</v>
      </c>
      <c r="K98" s="2">
        <f>COUNTIFS(Table2[Sub-Sector],Table3[[#This Row],[Sub-Sector]],Table2[% Away From Day High],"&lt;=0.05")/Table3[[#This Row],[Count]]</f>
        <v>1</v>
      </c>
      <c r="L98" s="2">
        <f>COUNTIFS(Table2[Sub-Sector],Table3[[#This Row],[Sub-Sector]],Table2[% Away From Current Week Low],"&gt;=0.05")/Table3[[#This Row],[Count]]</f>
        <v>0</v>
      </c>
      <c r="M98" s="2">
        <f>COUNTIFS(Table2[Sub-Sector],Table3[[#This Row],[Sub-Sector]],Table2[% Away From Current Week High],"&lt;=0.05")/Table3[[#This Row],[Count]]</f>
        <v>1</v>
      </c>
      <c r="N98" s="2">
        <f>COUNTIFS(Table2[Sub-Sector],Table3[[#This Row],[Sub-Sector]],Table2[% Away From Current Month Low],"&gt;=0.05")/Table3[[#This Row],[Count]]</f>
        <v>0.66666666666666663</v>
      </c>
      <c r="O98" s="2">
        <f>COUNTIFS(Table2[Sub-Sector],Table3[[#This Row],[Sub-Sector]],Table2[% Away From Current Month High],"&lt;=0.05")/Table3[[#This Row],[Count]]</f>
        <v>0.33333333333333331</v>
      </c>
      <c r="P98" s="2">
        <f>COUNTIFS(Table2[Sub-Sector],Table3[[#This Row],[Sub-Sector]],Table2[% Away From 52W High],"&lt;=10")/Table3[[#This Row],[Count]]</f>
        <v>0.33333333333333331</v>
      </c>
      <c r="Q98" s="2">
        <f>COUNTIFS(Table2[Sub-Sector],Table3[[#This Row],[Sub-Sector]],Table2[% Away From 52W Low],"&gt;=10")/Table3[[#This Row],[Count]]</f>
        <v>1</v>
      </c>
      <c r="R98" s="2">
        <f>COUNTIFS(Table2[Sub-Sector],Table3[[#This Row],[Sub-Sector]],Table2[% Price above 20 EMA],"&gt;=0")/Table3[[#This Row],[Count]]</f>
        <v>0.66666666666666663</v>
      </c>
      <c r="S98" s="2">
        <f>COUNTIFS(Table2[Sub-Sector],Table3[[#This Row],[Sub-Sector]],Table2[% Price above 50 EMA],"&gt;=0")/Table3[[#This Row],[Count]]</f>
        <v>0.66666666666666663</v>
      </c>
      <c r="T98" s="2">
        <f>COUNTIFS(Table2[Sub-Sector],Table3[[#This Row],[Sub-Sector]],Table2[% Price above 200 EMA],"&gt;=0")/Table3[[#This Row],[Count]]</f>
        <v>1</v>
      </c>
      <c r="U98" s="2">
        <f>COUNTIFS(Table2[Sub-Sector],Table3[[#This Row],[Sub-Sector]],Table2[Rate of Change - Zone],"Positive")/Table3[[#This Row],[Count]]</f>
        <v>0.66666666666666663</v>
      </c>
      <c r="V98" s="2">
        <f>COUNTIFS(Table2[Sub-Sector],Table3[[#This Row],[Sub-Sector]],Table2[Sharpe Ratio],"&gt;=0.10")/Table3[[#This Row],[Count]]</f>
        <v>0.33333333333333331</v>
      </c>
      <c r="W98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597</v>
      </c>
      <c r="X98" s="3">
        <f>_xlfn.RANK.AVG(Table3[[#This Row],[Score]],Table3[Score],1)</f>
        <v>114</v>
      </c>
      <c r="Y9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306.5</v>
      </c>
      <c r="Z98" s="3">
        <f>_xlfn.RANK.AVG(Table3[[#This Row],[Score 2 ]],Table3[[Score 2 ]],1)</f>
        <v>96.5</v>
      </c>
    </row>
    <row r="99" spans="1:26" x14ac:dyDescent="0.3">
      <c r="A99" t="s">
        <v>409</v>
      </c>
      <c r="B99">
        <f>COUNTIFS(Table2[Sub-Sector],Table3[[#This Row],[Sub-Sector]])</f>
        <v>11</v>
      </c>
      <c r="C99" s="2">
        <f>COUNTIFS(Table2[Sub-Sector],Table3[[#This Row],[Sub-Sector]],Table2[Uptrend],"Uptrend")/Table3[[#This Row],[Count]]</f>
        <v>0.45454545454545453</v>
      </c>
      <c r="D99" s="2">
        <f>COUNTIFS(Table2[Sub-Sector],Table3[[#This Row],[Sub-Sector]],Table2[1W Return vs Nifty],"&gt;=5")/Table3[[#This Row],[Count]]</f>
        <v>9.0909090909090912E-2</v>
      </c>
      <c r="E99" s="2">
        <f>COUNTIFS(Table2[Sub-Sector],Table3[[#This Row],[Sub-Sector]],Table2[1M Return vs Nifty],"&gt;=5")/Table3[[#This Row],[Count]]</f>
        <v>0.18181818181818182</v>
      </c>
      <c r="F99" s="2">
        <f>COUNTIFS(Table2[Sub-Sector],Table3[[#This Row],[Sub-Sector]],Table2[6M Return vs Nifty],"&gt;=10")/Table3[[#This Row],[Count]]</f>
        <v>0.54545454545454541</v>
      </c>
      <c r="G99" s="2">
        <f>COUNTIFS(Table2[Sub-Sector],Table3[[#This Row],[Sub-Sector]],Table2[1Y Return vs Nifty],"&gt;=10")/Table3[[#This Row],[Count]]</f>
        <v>0.45454545454545453</v>
      </c>
      <c r="H99" s="2">
        <f>COUNTIFS(Table2[Sub-Sector],Table3[[#This Row],[Sub-Sector]],Table2[RSI Exponential â€“ 14D],"&gt;=50")/Table3[[#This Row],[Count]]</f>
        <v>0.27272727272727271</v>
      </c>
      <c r="I99" s="2">
        <f>COUNTIFS(Table2[Sub-Sector],Table3[[#This Row],[Sub-Sector]],Table2[Relative Volume],"&gt;=1")/Table3[[#This Row],[Count]]</f>
        <v>0.36363636363636365</v>
      </c>
      <c r="J99" s="2">
        <f>COUNTIFS(Table2[Sub-Sector],Table3[[#This Row],[Sub-Sector]],Table2[% Away From Day Low],"&gt;=0.05")/Table3[[#This Row],[Count]]</f>
        <v>0</v>
      </c>
      <c r="K99" s="2">
        <f>COUNTIFS(Table2[Sub-Sector],Table3[[#This Row],[Sub-Sector]],Table2[% Away From Day High],"&lt;=0.05")/Table3[[#This Row],[Count]]</f>
        <v>1</v>
      </c>
      <c r="L99" s="2">
        <f>COUNTIFS(Table2[Sub-Sector],Table3[[#This Row],[Sub-Sector]],Table2[% Away From Current Week Low],"&gt;=0.05")/Table3[[#This Row],[Count]]</f>
        <v>0.27272727272727271</v>
      </c>
      <c r="M99" s="2">
        <f>COUNTIFS(Table2[Sub-Sector],Table3[[#This Row],[Sub-Sector]],Table2[% Away From Current Week High],"&lt;=0.05")/Table3[[#This Row],[Count]]</f>
        <v>1</v>
      </c>
      <c r="N99" s="2">
        <f>COUNTIFS(Table2[Sub-Sector],Table3[[#This Row],[Sub-Sector]],Table2[% Away From Current Month Low],"&gt;=0.05")/Table3[[#This Row],[Count]]</f>
        <v>0.36363636363636365</v>
      </c>
      <c r="O99" s="2">
        <f>COUNTIFS(Table2[Sub-Sector],Table3[[#This Row],[Sub-Sector]],Table2[% Away From Current Month High],"&lt;=0.05")/Table3[[#This Row],[Count]]</f>
        <v>0.45454545454545453</v>
      </c>
      <c r="P99" s="2">
        <f>COUNTIFS(Table2[Sub-Sector],Table3[[#This Row],[Sub-Sector]],Table2[% Away From 52W High],"&lt;=10")/Table3[[#This Row],[Count]]</f>
        <v>0.18181818181818182</v>
      </c>
      <c r="Q99" s="2">
        <f>COUNTIFS(Table2[Sub-Sector],Table3[[#This Row],[Sub-Sector]],Table2[% Away From 52W Low],"&gt;=10")/Table3[[#This Row],[Count]]</f>
        <v>1</v>
      </c>
      <c r="R99" s="2">
        <f>COUNTIFS(Table2[Sub-Sector],Table3[[#This Row],[Sub-Sector]],Table2[% Price above 20 EMA],"&gt;=0")/Table3[[#This Row],[Count]]</f>
        <v>0.36363636363636365</v>
      </c>
      <c r="S99" s="2">
        <f>COUNTIFS(Table2[Sub-Sector],Table3[[#This Row],[Sub-Sector]],Table2[% Price above 50 EMA],"&gt;=0")/Table3[[#This Row],[Count]]</f>
        <v>0.36363636363636365</v>
      </c>
      <c r="T99" s="2">
        <f>COUNTIFS(Table2[Sub-Sector],Table3[[#This Row],[Sub-Sector]],Table2[% Price above 200 EMA],"&gt;=0")/Table3[[#This Row],[Count]]</f>
        <v>0.72727272727272729</v>
      </c>
      <c r="U99" s="2">
        <f>COUNTIFS(Table2[Sub-Sector],Table3[[#This Row],[Sub-Sector]],Table2[Rate of Change - Zone],"Positive")/Table3[[#This Row],[Count]]</f>
        <v>0.27272727272727271</v>
      </c>
      <c r="V99" s="2">
        <f>COUNTIFS(Table2[Sub-Sector],Table3[[#This Row],[Sub-Sector]],Table2[Sharpe Ratio],"&gt;=0.10")/Table3[[#This Row],[Count]]</f>
        <v>0</v>
      </c>
      <c r="W99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516</v>
      </c>
      <c r="X99" s="3">
        <f>_xlfn.RANK.AVG(Table3[[#This Row],[Score]],Table3[Score],1)</f>
        <v>92</v>
      </c>
      <c r="Y9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311</v>
      </c>
      <c r="Z99" s="3">
        <f>_xlfn.RANK.AVG(Table3[[#This Row],[Score 2 ]],Table3[[Score 2 ]],1)</f>
        <v>98</v>
      </c>
    </row>
    <row r="100" spans="1:26" x14ac:dyDescent="0.3">
      <c r="A100" t="s">
        <v>258</v>
      </c>
      <c r="B100">
        <f>COUNTIFS(Table2[Sub-Sector],Table3[[#This Row],[Sub-Sector]])</f>
        <v>23</v>
      </c>
      <c r="C100" s="2">
        <f>COUNTIFS(Table2[Sub-Sector],Table3[[#This Row],[Sub-Sector]],Table2[Uptrend],"Uptrend")/Table3[[#This Row],[Count]]</f>
        <v>0.82608695652173914</v>
      </c>
      <c r="D100" s="2">
        <f>COUNTIFS(Table2[Sub-Sector],Table3[[#This Row],[Sub-Sector]],Table2[1W Return vs Nifty],"&gt;=5")/Table3[[#This Row],[Count]]</f>
        <v>0</v>
      </c>
      <c r="E100" s="2">
        <f>COUNTIFS(Table2[Sub-Sector],Table3[[#This Row],[Sub-Sector]],Table2[1M Return vs Nifty],"&gt;=5")/Table3[[#This Row],[Count]]</f>
        <v>0.17391304347826086</v>
      </c>
      <c r="F100" s="2">
        <f>COUNTIFS(Table2[Sub-Sector],Table3[[#This Row],[Sub-Sector]],Table2[6M Return vs Nifty],"&gt;=10")/Table3[[#This Row],[Count]]</f>
        <v>0.47826086956521741</v>
      </c>
      <c r="G100" s="2">
        <f>COUNTIFS(Table2[Sub-Sector],Table3[[#This Row],[Sub-Sector]],Table2[1Y Return vs Nifty],"&gt;=10")/Table3[[#This Row],[Count]]</f>
        <v>0.47826086956521741</v>
      </c>
      <c r="H100" s="2">
        <f>COUNTIFS(Table2[Sub-Sector],Table3[[#This Row],[Sub-Sector]],Table2[RSI Exponential â€“ 14D],"&gt;=50")/Table3[[#This Row],[Count]]</f>
        <v>0.34782608695652173</v>
      </c>
      <c r="I100" s="2">
        <f>COUNTIFS(Table2[Sub-Sector],Table3[[#This Row],[Sub-Sector]],Table2[Relative Volume],"&gt;=1")/Table3[[#This Row],[Count]]</f>
        <v>0.43478260869565216</v>
      </c>
      <c r="J100" s="2">
        <f>COUNTIFS(Table2[Sub-Sector],Table3[[#This Row],[Sub-Sector]],Table2[% Away From Day Low],"&gt;=0.05")/Table3[[#This Row],[Count]]</f>
        <v>0</v>
      </c>
      <c r="K100" s="2">
        <f>COUNTIFS(Table2[Sub-Sector],Table3[[#This Row],[Sub-Sector]],Table2[% Away From Day High],"&lt;=0.05")/Table3[[#This Row],[Count]]</f>
        <v>1</v>
      </c>
      <c r="L100" s="2">
        <f>COUNTIFS(Table2[Sub-Sector],Table3[[#This Row],[Sub-Sector]],Table2[% Away From Current Week Low],"&gt;=0.05")/Table3[[#This Row],[Count]]</f>
        <v>0</v>
      </c>
      <c r="M100" s="2">
        <f>COUNTIFS(Table2[Sub-Sector],Table3[[#This Row],[Sub-Sector]],Table2[% Away From Current Week High],"&lt;=0.05")/Table3[[#This Row],[Count]]</f>
        <v>0.95652173913043481</v>
      </c>
      <c r="N100" s="2">
        <f>COUNTIFS(Table2[Sub-Sector],Table3[[#This Row],[Sub-Sector]],Table2[% Away From Current Month Low],"&gt;=0.05")/Table3[[#This Row],[Count]]</f>
        <v>0.39130434782608697</v>
      </c>
      <c r="O100" s="2">
        <f>COUNTIFS(Table2[Sub-Sector],Table3[[#This Row],[Sub-Sector]],Table2[% Away From Current Month High],"&lt;=0.05")/Table3[[#This Row],[Count]]</f>
        <v>0.2608695652173913</v>
      </c>
      <c r="P100" s="2">
        <f>COUNTIFS(Table2[Sub-Sector],Table3[[#This Row],[Sub-Sector]],Table2[% Away From 52W High],"&lt;=10")/Table3[[#This Row],[Count]]</f>
        <v>0.39130434782608697</v>
      </c>
      <c r="Q100" s="2">
        <f>COUNTIFS(Table2[Sub-Sector],Table3[[#This Row],[Sub-Sector]],Table2[% Away From 52W Low],"&gt;=10")/Table3[[#This Row],[Count]]</f>
        <v>1</v>
      </c>
      <c r="R100" s="2">
        <f>COUNTIFS(Table2[Sub-Sector],Table3[[#This Row],[Sub-Sector]],Table2[% Price above 20 EMA],"&gt;=0")/Table3[[#This Row],[Count]]</f>
        <v>0.47826086956521741</v>
      </c>
      <c r="S100" s="2">
        <f>COUNTIFS(Table2[Sub-Sector],Table3[[#This Row],[Sub-Sector]],Table2[% Price above 50 EMA],"&gt;=0")/Table3[[#This Row],[Count]]</f>
        <v>0.73913043478260865</v>
      </c>
      <c r="T100" s="2">
        <f>COUNTIFS(Table2[Sub-Sector],Table3[[#This Row],[Sub-Sector]],Table2[% Price above 200 EMA],"&gt;=0")/Table3[[#This Row],[Count]]</f>
        <v>0.91304347826086951</v>
      </c>
      <c r="U100" s="2">
        <f>COUNTIFS(Table2[Sub-Sector],Table3[[#This Row],[Sub-Sector]],Table2[Rate of Change - Zone],"Positive")/Table3[[#This Row],[Count]]</f>
        <v>0.47826086956521741</v>
      </c>
      <c r="V100" s="2">
        <f>COUNTIFS(Table2[Sub-Sector],Table3[[#This Row],[Sub-Sector]],Table2[Sharpe Ratio],"&gt;=0.10")/Table3[[#This Row],[Count]]</f>
        <v>0.47826086956521741</v>
      </c>
      <c r="W100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522</v>
      </c>
      <c r="X100" s="3">
        <f>_xlfn.RANK.AVG(Table3[[#This Row],[Score]],Table3[Score],1)</f>
        <v>94</v>
      </c>
      <c r="Y10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312</v>
      </c>
      <c r="Z100" s="3">
        <f>_xlfn.RANK.AVG(Table3[[#This Row],[Score 2 ]],Table3[[Score 2 ]],1)</f>
        <v>99</v>
      </c>
    </row>
    <row r="101" spans="1:26" x14ac:dyDescent="0.3">
      <c r="A101" t="s">
        <v>550</v>
      </c>
      <c r="B101">
        <f>COUNTIFS(Table2[Sub-Sector],Table3[[#This Row],[Sub-Sector]])</f>
        <v>17</v>
      </c>
      <c r="C101" s="2">
        <f>COUNTIFS(Table2[Sub-Sector],Table3[[#This Row],[Sub-Sector]],Table2[Uptrend],"Uptrend")/Table3[[#This Row],[Count]]</f>
        <v>0.58823529411764708</v>
      </c>
      <c r="D101" s="2">
        <f>COUNTIFS(Table2[Sub-Sector],Table3[[#This Row],[Sub-Sector]],Table2[1W Return vs Nifty],"&gt;=5")/Table3[[#This Row],[Count]]</f>
        <v>5.8823529411764705E-2</v>
      </c>
      <c r="E101" s="2">
        <f>COUNTIFS(Table2[Sub-Sector],Table3[[#This Row],[Sub-Sector]],Table2[1M Return vs Nifty],"&gt;=5")/Table3[[#This Row],[Count]]</f>
        <v>0.17647058823529413</v>
      </c>
      <c r="F101" s="2">
        <f>COUNTIFS(Table2[Sub-Sector],Table3[[#This Row],[Sub-Sector]],Table2[6M Return vs Nifty],"&gt;=10")/Table3[[#This Row],[Count]]</f>
        <v>0.11764705882352941</v>
      </c>
      <c r="G101" s="2">
        <f>COUNTIFS(Table2[Sub-Sector],Table3[[#This Row],[Sub-Sector]],Table2[1Y Return vs Nifty],"&gt;=10")/Table3[[#This Row],[Count]]</f>
        <v>0.17647058823529413</v>
      </c>
      <c r="H101" s="2">
        <f>COUNTIFS(Table2[Sub-Sector],Table3[[#This Row],[Sub-Sector]],Table2[RSI Exponential â€“ 14D],"&gt;=50")/Table3[[#This Row],[Count]]</f>
        <v>0.70588235294117652</v>
      </c>
      <c r="I101" s="2">
        <f>COUNTIFS(Table2[Sub-Sector],Table3[[#This Row],[Sub-Sector]],Table2[Relative Volume],"&gt;=1")/Table3[[#This Row],[Count]]</f>
        <v>0.47058823529411764</v>
      </c>
      <c r="J101" s="2">
        <f>COUNTIFS(Table2[Sub-Sector],Table3[[#This Row],[Sub-Sector]],Table2[% Away From Day Low],"&gt;=0.05")/Table3[[#This Row],[Count]]</f>
        <v>5.8823529411764705E-2</v>
      </c>
      <c r="K101" s="2">
        <f>COUNTIFS(Table2[Sub-Sector],Table3[[#This Row],[Sub-Sector]],Table2[% Away From Day High],"&lt;=0.05")/Table3[[#This Row],[Count]]</f>
        <v>1</v>
      </c>
      <c r="L101" s="2">
        <f>COUNTIFS(Table2[Sub-Sector],Table3[[#This Row],[Sub-Sector]],Table2[% Away From Current Week Low],"&gt;=0.05")/Table3[[#This Row],[Count]]</f>
        <v>0.11764705882352941</v>
      </c>
      <c r="M101" s="2">
        <f>COUNTIFS(Table2[Sub-Sector],Table3[[#This Row],[Sub-Sector]],Table2[% Away From Current Week High],"&lt;=0.05")/Table3[[#This Row],[Count]]</f>
        <v>0.94117647058823528</v>
      </c>
      <c r="N101" s="2">
        <f>COUNTIFS(Table2[Sub-Sector],Table3[[#This Row],[Sub-Sector]],Table2[% Away From Current Month Low],"&gt;=0.05")/Table3[[#This Row],[Count]]</f>
        <v>0.47058823529411764</v>
      </c>
      <c r="O101" s="2">
        <f>COUNTIFS(Table2[Sub-Sector],Table3[[#This Row],[Sub-Sector]],Table2[% Away From Current Month High],"&lt;=0.05")/Table3[[#This Row],[Count]]</f>
        <v>0.41176470588235292</v>
      </c>
      <c r="P101" s="2">
        <f>COUNTIFS(Table2[Sub-Sector],Table3[[#This Row],[Sub-Sector]],Table2[% Away From 52W High],"&lt;=10")/Table3[[#This Row],[Count]]</f>
        <v>0.29411764705882354</v>
      </c>
      <c r="Q101" s="2">
        <f>COUNTIFS(Table2[Sub-Sector],Table3[[#This Row],[Sub-Sector]],Table2[% Away From 52W Low],"&gt;=10")/Table3[[#This Row],[Count]]</f>
        <v>0.94117647058823528</v>
      </c>
      <c r="R101" s="2">
        <f>COUNTIFS(Table2[Sub-Sector],Table3[[#This Row],[Sub-Sector]],Table2[% Price above 20 EMA],"&gt;=0")/Table3[[#This Row],[Count]]</f>
        <v>0.76470588235294112</v>
      </c>
      <c r="S101" s="2">
        <f>COUNTIFS(Table2[Sub-Sector],Table3[[#This Row],[Sub-Sector]],Table2[% Price above 50 EMA],"&gt;=0")/Table3[[#This Row],[Count]]</f>
        <v>0.88235294117647056</v>
      </c>
      <c r="T101" s="2">
        <f>COUNTIFS(Table2[Sub-Sector],Table3[[#This Row],[Sub-Sector]],Table2[% Price above 200 EMA],"&gt;=0")/Table3[[#This Row],[Count]]</f>
        <v>0.88235294117647056</v>
      </c>
      <c r="U101" s="2">
        <f>COUNTIFS(Table2[Sub-Sector],Table3[[#This Row],[Sub-Sector]],Table2[Rate of Change - Zone],"Positive")/Table3[[#This Row],[Count]]</f>
        <v>0.70588235294117652</v>
      </c>
      <c r="V101" s="2">
        <f>COUNTIFS(Table2[Sub-Sector],Table3[[#This Row],[Sub-Sector]],Table2[Sharpe Ratio],"&gt;=0.10")/Table3[[#This Row],[Count]]</f>
        <v>0.11764705882352941</v>
      </c>
      <c r="W101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510.5</v>
      </c>
      <c r="X101" s="3">
        <f>_xlfn.RANK.AVG(Table3[[#This Row],[Score]],Table3[Score],1)</f>
        <v>90</v>
      </c>
      <c r="Y10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317</v>
      </c>
      <c r="Z101" s="3">
        <f>_xlfn.RANK.AVG(Table3[[#This Row],[Score 2 ]],Table3[[Score 2 ]],1)</f>
        <v>100</v>
      </c>
    </row>
    <row r="102" spans="1:26" x14ac:dyDescent="0.3">
      <c r="A102" t="s">
        <v>170</v>
      </c>
      <c r="B102">
        <f>COUNTIFS(Table2[Sub-Sector],Table3[[#This Row],[Sub-Sector]])</f>
        <v>9</v>
      </c>
      <c r="C102" s="2">
        <f>COUNTIFS(Table2[Sub-Sector],Table3[[#This Row],[Sub-Sector]],Table2[Uptrend],"Uptrend")/Table3[[#This Row],[Count]]</f>
        <v>0.77777777777777779</v>
      </c>
      <c r="D102" s="2">
        <f>COUNTIFS(Table2[Sub-Sector],Table3[[#This Row],[Sub-Sector]],Table2[1W Return vs Nifty],"&gt;=5")/Table3[[#This Row],[Count]]</f>
        <v>0</v>
      </c>
      <c r="E102" s="2">
        <f>COUNTIFS(Table2[Sub-Sector],Table3[[#This Row],[Sub-Sector]],Table2[1M Return vs Nifty],"&gt;=5")/Table3[[#This Row],[Count]]</f>
        <v>0.33333333333333331</v>
      </c>
      <c r="F102" s="2">
        <f>COUNTIFS(Table2[Sub-Sector],Table3[[#This Row],[Sub-Sector]],Table2[6M Return vs Nifty],"&gt;=10")/Table3[[#This Row],[Count]]</f>
        <v>0.22222222222222221</v>
      </c>
      <c r="G102" s="2">
        <f>COUNTIFS(Table2[Sub-Sector],Table3[[#This Row],[Sub-Sector]],Table2[1Y Return vs Nifty],"&gt;=10")/Table3[[#This Row],[Count]]</f>
        <v>0.33333333333333331</v>
      </c>
      <c r="H102" s="2">
        <f>COUNTIFS(Table2[Sub-Sector],Table3[[#This Row],[Sub-Sector]],Table2[RSI Exponential â€“ 14D],"&gt;=50")/Table3[[#This Row],[Count]]</f>
        <v>0.77777777777777779</v>
      </c>
      <c r="I102" s="2">
        <f>COUNTIFS(Table2[Sub-Sector],Table3[[#This Row],[Sub-Sector]],Table2[Relative Volume],"&gt;=1")/Table3[[#This Row],[Count]]</f>
        <v>0.22222222222222221</v>
      </c>
      <c r="J102" s="2">
        <f>COUNTIFS(Table2[Sub-Sector],Table3[[#This Row],[Sub-Sector]],Table2[% Away From Day Low],"&gt;=0.05")/Table3[[#This Row],[Count]]</f>
        <v>0</v>
      </c>
      <c r="K102" s="2">
        <f>COUNTIFS(Table2[Sub-Sector],Table3[[#This Row],[Sub-Sector]],Table2[% Away From Day High],"&lt;=0.05")/Table3[[#This Row],[Count]]</f>
        <v>1</v>
      </c>
      <c r="L102" s="2">
        <f>COUNTIFS(Table2[Sub-Sector],Table3[[#This Row],[Sub-Sector]],Table2[% Away From Current Week Low],"&gt;=0.05")/Table3[[#This Row],[Count]]</f>
        <v>0</v>
      </c>
      <c r="M102" s="2">
        <f>COUNTIFS(Table2[Sub-Sector],Table3[[#This Row],[Sub-Sector]],Table2[% Away From Current Week High],"&lt;=0.05")/Table3[[#This Row],[Count]]</f>
        <v>1</v>
      </c>
      <c r="N102" s="2">
        <f>COUNTIFS(Table2[Sub-Sector],Table3[[#This Row],[Sub-Sector]],Table2[% Away From Current Month Low],"&gt;=0.05")/Table3[[#This Row],[Count]]</f>
        <v>0.44444444444444442</v>
      </c>
      <c r="O102" s="2">
        <f>COUNTIFS(Table2[Sub-Sector],Table3[[#This Row],[Sub-Sector]],Table2[% Away From Current Month High],"&lt;=0.05")/Table3[[#This Row],[Count]]</f>
        <v>0.88888888888888884</v>
      </c>
      <c r="P102" s="2">
        <f>COUNTIFS(Table2[Sub-Sector],Table3[[#This Row],[Sub-Sector]],Table2[% Away From 52W High],"&lt;=10")/Table3[[#This Row],[Count]]</f>
        <v>0.66666666666666663</v>
      </c>
      <c r="Q102" s="2">
        <f>COUNTIFS(Table2[Sub-Sector],Table3[[#This Row],[Sub-Sector]],Table2[% Away From 52W Low],"&gt;=10")/Table3[[#This Row],[Count]]</f>
        <v>1</v>
      </c>
      <c r="R102" s="2">
        <f>COUNTIFS(Table2[Sub-Sector],Table3[[#This Row],[Sub-Sector]],Table2[% Price above 20 EMA],"&gt;=0")/Table3[[#This Row],[Count]]</f>
        <v>0.88888888888888884</v>
      </c>
      <c r="S102" s="2">
        <f>COUNTIFS(Table2[Sub-Sector],Table3[[#This Row],[Sub-Sector]],Table2[% Price above 50 EMA],"&gt;=0")/Table3[[#This Row],[Count]]</f>
        <v>0.88888888888888884</v>
      </c>
      <c r="T102" s="2">
        <f>COUNTIFS(Table2[Sub-Sector],Table3[[#This Row],[Sub-Sector]],Table2[% Price above 200 EMA],"&gt;=0")/Table3[[#This Row],[Count]]</f>
        <v>1</v>
      </c>
      <c r="U102" s="2">
        <f>COUNTIFS(Table2[Sub-Sector],Table3[[#This Row],[Sub-Sector]],Table2[Rate of Change - Zone],"Positive")/Table3[[#This Row],[Count]]</f>
        <v>0.77777777777777779</v>
      </c>
      <c r="V102" s="2">
        <f>COUNTIFS(Table2[Sub-Sector],Table3[[#This Row],[Sub-Sector]],Table2[Sharpe Ratio],"&gt;=0.10")/Table3[[#This Row],[Count]]</f>
        <v>0</v>
      </c>
      <c r="W10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519</v>
      </c>
      <c r="X102" s="3">
        <f>_xlfn.RANK.AVG(Table3[[#This Row],[Score]],Table3[Score],1)</f>
        <v>93</v>
      </c>
      <c r="Y10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326.5</v>
      </c>
      <c r="Z102" s="3">
        <f>_xlfn.RANK.AVG(Table3[[#This Row],[Score 2 ]],Table3[[Score 2 ]],1)</f>
        <v>101</v>
      </c>
    </row>
    <row r="103" spans="1:26" x14ac:dyDescent="0.3">
      <c r="A103" t="s">
        <v>393</v>
      </c>
      <c r="B103">
        <f>COUNTIFS(Table2[Sub-Sector],Table3[[#This Row],[Sub-Sector]])</f>
        <v>6</v>
      </c>
      <c r="C103" s="2">
        <f>COUNTIFS(Table2[Sub-Sector],Table3[[#This Row],[Sub-Sector]],Table2[Uptrend],"Uptrend")/Table3[[#This Row],[Count]]</f>
        <v>1</v>
      </c>
      <c r="D103" s="2">
        <f>COUNTIFS(Table2[Sub-Sector],Table3[[#This Row],[Sub-Sector]],Table2[1W Return vs Nifty],"&gt;=5")/Table3[[#This Row],[Count]]</f>
        <v>0</v>
      </c>
      <c r="E103" s="2">
        <f>COUNTIFS(Table2[Sub-Sector],Table3[[#This Row],[Sub-Sector]],Table2[1M Return vs Nifty],"&gt;=5")/Table3[[#This Row],[Count]]</f>
        <v>0.33333333333333331</v>
      </c>
      <c r="F103" s="2">
        <f>COUNTIFS(Table2[Sub-Sector],Table3[[#This Row],[Sub-Sector]],Table2[6M Return vs Nifty],"&gt;=10")/Table3[[#This Row],[Count]]</f>
        <v>0.16666666666666666</v>
      </c>
      <c r="G103" s="2">
        <f>COUNTIFS(Table2[Sub-Sector],Table3[[#This Row],[Sub-Sector]],Table2[1Y Return vs Nifty],"&gt;=10")/Table3[[#This Row],[Count]]</f>
        <v>0.33333333333333331</v>
      </c>
      <c r="H103" s="2">
        <f>COUNTIFS(Table2[Sub-Sector],Table3[[#This Row],[Sub-Sector]],Table2[RSI Exponential â€“ 14D],"&gt;=50")/Table3[[#This Row],[Count]]</f>
        <v>0.83333333333333337</v>
      </c>
      <c r="I103" s="2">
        <f>COUNTIFS(Table2[Sub-Sector],Table3[[#This Row],[Sub-Sector]],Table2[Relative Volume],"&gt;=1")/Table3[[#This Row],[Count]]</f>
        <v>0.33333333333333331</v>
      </c>
      <c r="J103" s="2">
        <f>COUNTIFS(Table2[Sub-Sector],Table3[[#This Row],[Sub-Sector]],Table2[% Away From Day Low],"&gt;=0.05")/Table3[[#This Row],[Count]]</f>
        <v>0</v>
      </c>
      <c r="K103" s="2">
        <f>COUNTIFS(Table2[Sub-Sector],Table3[[#This Row],[Sub-Sector]],Table2[% Away From Day High],"&lt;=0.05")/Table3[[#This Row],[Count]]</f>
        <v>1</v>
      </c>
      <c r="L103" s="2">
        <f>COUNTIFS(Table2[Sub-Sector],Table3[[#This Row],[Sub-Sector]],Table2[% Away From Current Week Low],"&gt;=0.05")/Table3[[#This Row],[Count]]</f>
        <v>0.16666666666666666</v>
      </c>
      <c r="M103" s="2">
        <f>COUNTIFS(Table2[Sub-Sector],Table3[[#This Row],[Sub-Sector]],Table2[% Away From Current Week High],"&lt;=0.05")/Table3[[#This Row],[Count]]</f>
        <v>0.83333333333333337</v>
      </c>
      <c r="N103" s="2">
        <f>COUNTIFS(Table2[Sub-Sector],Table3[[#This Row],[Sub-Sector]],Table2[% Away From Current Month Low],"&gt;=0.05")/Table3[[#This Row],[Count]]</f>
        <v>0.33333333333333331</v>
      </c>
      <c r="O103" s="2">
        <f>COUNTIFS(Table2[Sub-Sector],Table3[[#This Row],[Sub-Sector]],Table2[% Away From Current Month High],"&lt;=0.05")/Table3[[#This Row],[Count]]</f>
        <v>0.66666666666666663</v>
      </c>
      <c r="P103" s="2">
        <f>COUNTIFS(Table2[Sub-Sector],Table3[[#This Row],[Sub-Sector]],Table2[% Away From 52W High],"&lt;=10")/Table3[[#This Row],[Count]]</f>
        <v>0.66666666666666663</v>
      </c>
      <c r="Q103" s="2">
        <f>COUNTIFS(Table2[Sub-Sector],Table3[[#This Row],[Sub-Sector]],Table2[% Away From 52W Low],"&gt;=10")/Table3[[#This Row],[Count]]</f>
        <v>1</v>
      </c>
      <c r="R103" s="2">
        <f>COUNTIFS(Table2[Sub-Sector],Table3[[#This Row],[Sub-Sector]],Table2[% Price above 20 EMA],"&gt;=0")/Table3[[#This Row],[Count]]</f>
        <v>0.83333333333333337</v>
      </c>
      <c r="S103" s="2">
        <f>COUNTIFS(Table2[Sub-Sector],Table3[[#This Row],[Sub-Sector]],Table2[% Price above 50 EMA],"&gt;=0")/Table3[[#This Row],[Count]]</f>
        <v>1</v>
      </c>
      <c r="T103" s="2">
        <f>COUNTIFS(Table2[Sub-Sector],Table3[[#This Row],[Sub-Sector]],Table2[% Price above 200 EMA],"&gt;=0")/Table3[[#This Row],[Count]]</f>
        <v>1</v>
      </c>
      <c r="U103" s="2">
        <f>COUNTIFS(Table2[Sub-Sector],Table3[[#This Row],[Sub-Sector]],Table2[Rate of Change - Zone],"Positive")/Table3[[#This Row],[Count]]</f>
        <v>0.66666666666666663</v>
      </c>
      <c r="V103" s="2">
        <f>COUNTIFS(Table2[Sub-Sector],Table3[[#This Row],[Sub-Sector]],Table2[Sharpe Ratio],"&gt;=0.10")/Table3[[#This Row],[Count]]</f>
        <v>0.16666666666666666</v>
      </c>
      <c r="W103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479</v>
      </c>
      <c r="X103" s="3">
        <f>_xlfn.RANK.AVG(Table3[[#This Row],[Score]],Table3[Score],1)</f>
        <v>79.5</v>
      </c>
      <c r="Y10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331</v>
      </c>
      <c r="Z103" s="3">
        <f>_xlfn.RANK.AVG(Table3[[#This Row],[Score 2 ]],Table3[[Score 2 ]],1)</f>
        <v>102</v>
      </c>
    </row>
    <row r="104" spans="1:26" x14ac:dyDescent="0.3">
      <c r="A104" t="s">
        <v>819</v>
      </c>
      <c r="B104">
        <f>COUNTIFS(Table2[Sub-Sector],Table3[[#This Row],[Sub-Sector]])</f>
        <v>2</v>
      </c>
      <c r="C104" s="2">
        <f>COUNTIFS(Table2[Sub-Sector],Table3[[#This Row],[Sub-Sector]],Table2[Uptrend],"Uptrend")/Table3[[#This Row],[Count]]</f>
        <v>0.5</v>
      </c>
      <c r="D104" s="2">
        <f>COUNTIFS(Table2[Sub-Sector],Table3[[#This Row],[Sub-Sector]],Table2[1W Return vs Nifty],"&gt;=5")/Table3[[#This Row],[Count]]</f>
        <v>0</v>
      </c>
      <c r="E104" s="2">
        <f>COUNTIFS(Table2[Sub-Sector],Table3[[#This Row],[Sub-Sector]],Table2[1M Return vs Nifty],"&gt;=5")/Table3[[#This Row],[Count]]</f>
        <v>0.5</v>
      </c>
      <c r="F104" s="2">
        <f>COUNTIFS(Table2[Sub-Sector],Table3[[#This Row],[Sub-Sector]],Table2[6M Return vs Nifty],"&gt;=10")/Table3[[#This Row],[Count]]</f>
        <v>0.5</v>
      </c>
      <c r="G104" s="2">
        <f>COUNTIFS(Table2[Sub-Sector],Table3[[#This Row],[Sub-Sector]],Table2[1Y Return vs Nifty],"&gt;=10")/Table3[[#This Row],[Count]]</f>
        <v>0.5</v>
      </c>
      <c r="H104" s="2">
        <f>COUNTIFS(Table2[Sub-Sector],Table3[[#This Row],[Sub-Sector]],Table2[RSI Exponential â€“ 14D],"&gt;=50")/Table3[[#This Row],[Count]]</f>
        <v>0.5</v>
      </c>
      <c r="I104" s="2">
        <f>COUNTIFS(Table2[Sub-Sector],Table3[[#This Row],[Sub-Sector]],Table2[Relative Volume],"&gt;=1")/Table3[[#This Row],[Count]]</f>
        <v>0</v>
      </c>
      <c r="J104" s="2">
        <f>COUNTIFS(Table2[Sub-Sector],Table3[[#This Row],[Sub-Sector]],Table2[% Away From Day Low],"&gt;=0.05")/Table3[[#This Row],[Count]]</f>
        <v>0</v>
      </c>
      <c r="K104" s="2">
        <f>COUNTIFS(Table2[Sub-Sector],Table3[[#This Row],[Sub-Sector]],Table2[% Away From Day High],"&lt;=0.05")/Table3[[#This Row],[Count]]</f>
        <v>1</v>
      </c>
      <c r="L104" s="2">
        <f>COUNTIFS(Table2[Sub-Sector],Table3[[#This Row],[Sub-Sector]],Table2[% Away From Current Week Low],"&gt;=0.05")/Table3[[#This Row],[Count]]</f>
        <v>0</v>
      </c>
      <c r="M104" s="2">
        <f>COUNTIFS(Table2[Sub-Sector],Table3[[#This Row],[Sub-Sector]],Table2[% Away From Current Week High],"&lt;=0.05")/Table3[[#This Row],[Count]]</f>
        <v>1</v>
      </c>
      <c r="N104" s="2">
        <f>COUNTIFS(Table2[Sub-Sector],Table3[[#This Row],[Sub-Sector]],Table2[% Away From Current Month Low],"&gt;=0.05")/Table3[[#This Row],[Count]]</f>
        <v>0</v>
      </c>
      <c r="O104" s="2">
        <f>COUNTIFS(Table2[Sub-Sector],Table3[[#This Row],[Sub-Sector]],Table2[% Away From Current Month High],"&lt;=0.05")/Table3[[#This Row],[Count]]</f>
        <v>1</v>
      </c>
      <c r="P104" s="2">
        <f>COUNTIFS(Table2[Sub-Sector],Table3[[#This Row],[Sub-Sector]],Table2[% Away From 52W High],"&lt;=10")/Table3[[#This Row],[Count]]</f>
        <v>0.5</v>
      </c>
      <c r="Q104" s="2">
        <f>COUNTIFS(Table2[Sub-Sector],Table3[[#This Row],[Sub-Sector]],Table2[% Away From 52W Low],"&gt;=10")/Table3[[#This Row],[Count]]</f>
        <v>1</v>
      </c>
      <c r="R104" s="2">
        <f>COUNTIFS(Table2[Sub-Sector],Table3[[#This Row],[Sub-Sector]],Table2[% Price above 20 EMA],"&gt;=0")/Table3[[#This Row],[Count]]</f>
        <v>0.5</v>
      </c>
      <c r="S104" s="2">
        <f>COUNTIFS(Table2[Sub-Sector],Table3[[#This Row],[Sub-Sector]],Table2[% Price above 50 EMA],"&gt;=0")/Table3[[#This Row],[Count]]</f>
        <v>0.5</v>
      </c>
      <c r="T104" s="2">
        <f>COUNTIFS(Table2[Sub-Sector],Table3[[#This Row],[Sub-Sector]],Table2[% Price above 200 EMA],"&gt;=0")/Table3[[#This Row],[Count]]</f>
        <v>0.5</v>
      </c>
      <c r="U104" s="2">
        <f>COUNTIFS(Table2[Sub-Sector],Table3[[#This Row],[Sub-Sector]],Table2[Rate of Change - Zone],"Positive")/Table3[[#This Row],[Count]]</f>
        <v>0.5</v>
      </c>
      <c r="V104" s="2">
        <f>COUNTIFS(Table2[Sub-Sector],Table3[[#This Row],[Sub-Sector]],Table2[Sharpe Ratio],"&gt;=0.10")/Table3[[#This Row],[Count]]</f>
        <v>0.5</v>
      </c>
      <c r="W104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537</v>
      </c>
      <c r="X104" s="3">
        <f>_xlfn.RANK.AVG(Table3[[#This Row],[Score]],Table3[Score],1)</f>
        <v>97</v>
      </c>
      <c r="Y10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333.5</v>
      </c>
      <c r="Z104" s="3">
        <f>_xlfn.RANK.AVG(Table3[[#This Row],[Score 2 ]],Table3[[Score 2 ]],1)</f>
        <v>103</v>
      </c>
    </row>
    <row r="105" spans="1:26" x14ac:dyDescent="0.3">
      <c r="A105" t="s">
        <v>422</v>
      </c>
      <c r="B105">
        <f>COUNTIFS(Table2[Sub-Sector],Table3[[#This Row],[Sub-Sector]])</f>
        <v>6</v>
      </c>
      <c r="C105" s="2">
        <f>COUNTIFS(Table2[Sub-Sector],Table3[[#This Row],[Sub-Sector]],Table2[Uptrend],"Uptrend")/Table3[[#This Row],[Count]]</f>
        <v>0.66666666666666663</v>
      </c>
      <c r="D105" s="2">
        <f>COUNTIFS(Table2[Sub-Sector],Table3[[#This Row],[Sub-Sector]],Table2[1W Return vs Nifty],"&gt;=5")/Table3[[#This Row],[Count]]</f>
        <v>0</v>
      </c>
      <c r="E105" s="2">
        <f>COUNTIFS(Table2[Sub-Sector],Table3[[#This Row],[Sub-Sector]],Table2[1M Return vs Nifty],"&gt;=5")/Table3[[#This Row],[Count]]</f>
        <v>0.16666666666666666</v>
      </c>
      <c r="F105" s="2">
        <f>COUNTIFS(Table2[Sub-Sector],Table3[[#This Row],[Sub-Sector]],Table2[6M Return vs Nifty],"&gt;=10")/Table3[[#This Row],[Count]]</f>
        <v>0.16666666666666666</v>
      </c>
      <c r="G105" s="2">
        <f>COUNTIFS(Table2[Sub-Sector],Table3[[#This Row],[Sub-Sector]],Table2[1Y Return vs Nifty],"&gt;=10")/Table3[[#This Row],[Count]]</f>
        <v>0.33333333333333331</v>
      </c>
      <c r="H105" s="2">
        <f>COUNTIFS(Table2[Sub-Sector],Table3[[#This Row],[Sub-Sector]],Table2[RSI Exponential â€“ 14D],"&gt;=50")/Table3[[#This Row],[Count]]</f>
        <v>0.33333333333333331</v>
      </c>
      <c r="I105" s="2">
        <f>COUNTIFS(Table2[Sub-Sector],Table3[[#This Row],[Sub-Sector]],Table2[Relative Volume],"&gt;=1")/Table3[[#This Row],[Count]]</f>
        <v>0.5</v>
      </c>
      <c r="J105" s="2">
        <f>COUNTIFS(Table2[Sub-Sector],Table3[[#This Row],[Sub-Sector]],Table2[% Away From Day Low],"&gt;=0.05")/Table3[[#This Row],[Count]]</f>
        <v>0</v>
      </c>
      <c r="K105" s="2">
        <f>COUNTIFS(Table2[Sub-Sector],Table3[[#This Row],[Sub-Sector]],Table2[% Away From Day High],"&lt;=0.05")/Table3[[#This Row],[Count]]</f>
        <v>1</v>
      </c>
      <c r="L105" s="2">
        <f>COUNTIFS(Table2[Sub-Sector],Table3[[#This Row],[Sub-Sector]],Table2[% Away From Current Week Low],"&gt;=0.05")/Table3[[#This Row],[Count]]</f>
        <v>0</v>
      </c>
      <c r="M105" s="2">
        <f>COUNTIFS(Table2[Sub-Sector],Table3[[#This Row],[Sub-Sector]],Table2[% Away From Current Week High],"&lt;=0.05")/Table3[[#This Row],[Count]]</f>
        <v>1</v>
      </c>
      <c r="N105" s="2">
        <f>COUNTIFS(Table2[Sub-Sector],Table3[[#This Row],[Sub-Sector]],Table2[% Away From Current Month Low],"&gt;=0.05")/Table3[[#This Row],[Count]]</f>
        <v>0.33333333333333331</v>
      </c>
      <c r="O105" s="2">
        <f>COUNTIFS(Table2[Sub-Sector],Table3[[#This Row],[Sub-Sector]],Table2[% Away From Current Month High],"&lt;=0.05")/Table3[[#This Row],[Count]]</f>
        <v>0.33333333333333331</v>
      </c>
      <c r="P105" s="2">
        <f>COUNTIFS(Table2[Sub-Sector],Table3[[#This Row],[Sub-Sector]],Table2[% Away From 52W High],"&lt;=10")/Table3[[#This Row],[Count]]</f>
        <v>0.16666666666666666</v>
      </c>
      <c r="Q105" s="2">
        <f>COUNTIFS(Table2[Sub-Sector],Table3[[#This Row],[Sub-Sector]],Table2[% Away From 52W Low],"&gt;=10")/Table3[[#This Row],[Count]]</f>
        <v>1</v>
      </c>
      <c r="R105" s="2">
        <f>COUNTIFS(Table2[Sub-Sector],Table3[[#This Row],[Sub-Sector]],Table2[% Price above 20 EMA],"&gt;=0")/Table3[[#This Row],[Count]]</f>
        <v>0.5</v>
      </c>
      <c r="S105" s="2">
        <f>COUNTIFS(Table2[Sub-Sector],Table3[[#This Row],[Sub-Sector]],Table2[% Price above 50 EMA],"&gt;=0")/Table3[[#This Row],[Count]]</f>
        <v>0.83333333333333337</v>
      </c>
      <c r="T105" s="2">
        <f>COUNTIFS(Table2[Sub-Sector],Table3[[#This Row],[Sub-Sector]],Table2[% Price above 200 EMA],"&gt;=0")/Table3[[#This Row],[Count]]</f>
        <v>0.66666666666666663</v>
      </c>
      <c r="U105" s="2">
        <f>COUNTIFS(Table2[Sub-Sector],Table3[[#This Row],[Sub-Sector]],Table2[Rate of Change - Zone],"Positive")/Table3[[#This Row],[Count]]</f>
        <v>0.33333333333333331</v>
      </c>
      <c r="V105" s="2">
        <f>COUNTIFS(Table2[Sub-Sector],Table3[[#This Row],[Sub-Sector]],Table2[Sharpe Ratio],"&gt;=0.10")/Table3[[#This Row],[Count]]</f>
        <v>0.16666666666666666</v>
      </c>
      <c r="W105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573.5</v>
      </c>
      <c r="X105" s="3">
        <f>_xlfn.RANK.AVG(Table3[[#This Row],[Score]],Table3[Score],1)</f>
        <v>109</v>
      </c>
      <c r="Y10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341.5</v>
      </c>
      <c r="Z105" s="3">
        <f>_xlfn.RANK.AVG(Table3[[#This Row],[Score 2 ]],Table3[[Score 2 ]],1)</f>
        <v>104</v>
      </c>
    </row>
    <row r="106" spans="1:26" x14ac:dyDescent="0.3">
      <c r="A106" t="s">
        <v>29</v>
      </c>
      <c r="B106">
        <f>COUNTIFS(Table2[Sub-Sector],Table3[[#This Row],[Sub-Sector]])</f>
        <v>4</v>
      </c>
      <c r="C106" s="2">
        <f>COUNTIFS(Table2[Sub-Sector],Table3[[#This Row],[Sub-Sector]],Table2[Uptrend],"Uptrend")/Table3[[#This Row],[Count]]</f>
        <v>0.75</v>
      </c>
      <c r="D106" s="2">
        <f>COUNTIFS(Table2[Sub-Sector],Table3[[#This Row],[Sub-Sector]],Table2[1W Return vs Nifty],"&gt;=5")/Table3[[#This Row],[Count]]</f>
        <v>0</v>
      </c>
      <c r="E106" s="2">
        <f>COUNTIFS(Table2[Sub-Sector],Table3[[#This Row],[Sub-Sector]],Table2[1M Return vs Nifty],"&gt;=5")/Table3[[#This Row],[Count]]</f>
        <v>0</v>
      </c>
      <c r="F106" s="2">
        <f>COUNTIFS(Table2[Sub-Sector],Table3[[#This Row],[Sub-Sector]],Table2[6M Return vs Nifty],"&gt;=10")/Table3[[#This Row],[Count]]</f>
        <v>0.25</v>
      </c>
      <c r="G106" s="2">
        <f>COUNTIFS(Table2[Sub-Sector],Table3[[#This Row],[Sub-Sector]],Table2[1Y Return vs Nifty],"&gt;=10")/Table3[[#This Row],[Count]]</f>
        <v>0.5</v>
      </c>
      <c r="H106" s="2">
        <f>COUNTIFS(Table2[Sub-Sector],Table3[[#This Row],[Sub-Sector]],Table2[RSI Exponential â€“ 14D],"&gt;=50")/Table3[[#This Row],[Count]]</f>
        <v>0.75</v>
      </c>
      <c r="I106" s="2">
        <f>COUNTIFS(Table2[Sub-Sector],Table3[[#This Row],[Sub-Sector]],Table2[Relative Volume],"&gt;=1")/Table3[[#This Row],[Count]]</f>
        <v>0.25</v>
      </c>
      <c r="J106" s="2">
        <f>COUNTIFS(Table2[Sub-Sector],Table3[[#This Row],[Sub-Sector]],Table2[% Away From Day Low],"&gt;=0.05")/Table3[[#This Row],[Count]]</f>
        <v>0</v>
      </c>
      <c r="K106" s="2">
        <f>COUNTIFS(Table2[Sub-Sector],Table3[[#This Row],[Sub-Sector]],Table2[% Away From Day High],"&lt;=0.05")/Table3[[#This Row],[Count]]</f>
        <v>0.75</v>
      </c>
      <c r="L106" s="2">
        <f>COUNTIFS(Table2[Sub-Sector],Table3[[#This Row],[Sub-Sector]],Table2[% Away From Current Week Low],"&gt;=0.05")/Table3[[#This Row],[Count]]</f>
        <v>0.5</v>
      </c>
      <c r="M106" s="2">
        <f>COUNTIFS(Table2[Sub-Sector],Table3[[#This Row],[Sub-Sector]],Table2[% Away From Current Week High],"&lt;=0.05")/Table3[[#This Row],[Count]]</f>
        <v>0.75</v>
      </c>
      <c r="N106" s="2">
        <f>COUNTIFS(Table2[Sub-Sector],Table3[[#This Row],[Sub-Sector]],Table2[% Away From Current Month Low],"&gt;=0.05")/Table3[[#This Row],[Count]]</f>
        <v>0.5</v>
      </c>
      <c r="O106" s="2">
        <f>COUNTIFS(Table2[Sub-Sector],Table3[[#This Row],[Sub-Sector]],Table2[% Away From Current Month High],"&lt;=0.05")/Table3[[#This Row],[Count]]</f>
        <v>0.75</v>
      </c>
      <c r="P106" s="2">
        <f>COUNTIFS(Table2[Sub-Sector],Table3[[#This Row],[Sub-Sector]],Table2[% Away From 52W High],"&lt;=10")/Table3[[#This Row],[Count]]</f>
        <v>0.25</v>
      </c>
      <c r="Q106" s="2">
        <f>COUNTIFS(Table2[Sub-Sector],Table3[[#This Row],[Sub-Sector]],Table2[% Away From 52W Low],"&gt;=10")/Table3[[#This Row],[Count]]</f>
        <v>1</v>
      </c>
      <c r="R106" s="2">
        <f>COUNTIFS(Table2[Sub-Sector],Table3[[#This Row],[Sub-Sector]],Table2[% Price above 20 EMA],"&gt;=0")/Table3[[#This Row],[Count]]</f>
        <v>0.75</v>
      </c>
      <c r="S106" s="2">
        <f>COUNTIFS(Table2[Sub-Sector],Table3[[#This Row],[Sub-Sector]],Table2[% Price above 50 EMA],"&gt;=0")/Table3[[#This Row],[Count]]</f>
        <v>1</v>
      </c>
      <c r="T106" s="2">
        <f>COUNTIFS(Table2[Sub-Sector],Table3[[#This Row],[Sub-Sector]],Table2[% Price above 200 EMA],"&gt;=0")/Table3[[#This Row],[Count]]</f>
        <v>0.75</v>
      </c>
      <c r="U106" s="2">
        <f>COUNTIFS(Table2[Sub-Sector],Table3[[#This Row],[Sub-Sector]],Table2[Rate of Change - Zone],"Positive")/Table3[[#This Row],[Count]]</f>
        <v>0.5</v>
      </c>
      <c r="V106" s="2">
        <f>COUNTIFS(Table2[Sub-Sector],Table3[[#This Row],[Sub-Sector]],Table2[Sharpe Ratio],"&gt;=0.10")/Table3[[#This Row],[Count]]</f>
        <v>0.25</v>
      </c>
      <c r="W106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595</v>
      </c>
      <c r="X106" s="3">
        <f>_xlfn.RANK.AVG(Table3[[#This Row],[Score]],Table3[Score],1)</f>
        <v>112</v>
      </c>
      <c r="Y10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342</v>
      </c>
      <c r="Z106" s="3">
        <f>_xlfn.RANK.AVG(Table3[[#This Row],[Score 2 ]],Table3[[Score 2 ]],1)</f>
        <v>105</v>
      </c>
    </row>
    <row r="107" spans="1:26" x14ac:dyDescent="0.3">
      <c r="A107" t="s">
        <v>323</v>
      </c>
      <c r="B107">
        <f>COUNTIFS(Table2[Sub-Sector],Table3[[#This Row],[Sub-Sector]])</f>
        <v>1</v>
      </c>
      <c r="C107" s="2">
        <f>COUNTIFS(Table2[Sub-Sector],Table3[[#This Row],[Sub-Sector]],Table2[Uptrend],"Uptrend")/Table3[[#This Row],[Count]]</f>
        <v>1</v>
      </c>
      <c r="D107" s="2">
        <f>COUNTIFS(Table2[Sub-Sector],Table3[[#This Row],[Sub-Sector]],Table2[1W Return vs Nifty],"&gt;=5")/Table3[[#This Row],[Count]]</f>
        <v>0</v>
      </c>
      <c r="E107" s="2">
        <f>COUNTIFS(Table2[Sub-Sector],Table3[[#This Row],[Sub-Sector]],Table2[1M Return vs Nifty],"&gt;=5")/Table3[[#This Row],[Count]]</f>
        <v>0</v>
      </c>
      <c r="F107" s="2">
        <f>COUNTIFS(Table2[Sub-Sector],Table3[[#This Row],[Sub-Sector]],Table2[6M Return vs Nifty],"&gt;=10")/Table3[[#This Row],[Count]]</f>
        <v>0</v>
      </c>
      <c r="G107" s="2">
        <f>COUNTIFS(Table2[Sub-Sector],Table3[[#This Row],[Sub-Sector]],Table2[1Y Return vs Nifty],"&gt;=10")/Table3[[#This Row],[Count]]</f>
        <v>0</v>
      </c>
      <c r="H107" s="2">
        <f>COUNTIFS(Table2[Sub-Sector],Table3[[#This Row],[Sub-Sector]],Table2[RSI Exponential â€“ 14D],"&gt;=50")/Table3[[#This Row],[Count]]</f>
        <v>0</v>
      </c>
      <c r="I107" s="2">
        <f>COUNTIFS(Table2[Sub-Sector],Table3[[#This Row],[Sub-Sector]],Table2[Relative Volume],"&gt;=1")/Table3[[#This Row],[Count]]</f>
        <v>1</v>
      </c>
      <c r="J107" s="2">
        <f>COUNTIFS(Table2[Sub-Sector],Table3[[#This Row],[Sub-Sector]],Table2[% Away From Day Low],"&gt;=0.05")/Table3[[#This Row],[Count]]</f>
        <v>0</v>
      </c>
      <c r="K107" s="2">
        <f>COUNTIFS(Table2[Sub-Sector],Table3[[#This Row],[Sub-Sector]],Table2[% Away From Day High],"&lt;=0.05")/Table3[[#This Row],[Count]]</f>
        <v>1</v>
      </c>
      <c r="L107" s="2">
        <f>COUNTIFS(Table2[Sub-Sector],Table3[[#This Row],[Sub-Sector]],Table2[% Away From Current Week Low],"&gt;=0.05")/Table3[[#This Row],[Count]]</f>
        <v>0</v>
      </c>
      <c r="M107" s="2">
        <f>COUNTIFS(Table2[Sub-Sector],Table3[[#This Row],[Sub-Sector]],Table2[% Away From Current Week High],"&lt;=0.05")/Table3[[#This Row],[Count]]</f>
        <v>1</v>
      </c>
      <c r="N107" s="2">
        <f>COUNTIFS(Table2[Sub-Sector],Table3[[#This Row],[Sub-Sector]],Table2[% Away From Current Month Low],"&gt;=0.05")/Table3[[#This Row],[Count]]</f>
        <v>0</v>
      </c>
      <c r="O107" s="2">
        <f>COUNTIFS(Table2[Sub-Sector],Table3[[#This Row],[Sub-Sector]],Table2[% Away From Current Month High],"&lt;=0.05")/Table3[[#This Row],[Count]]</f>
        <v>0</v>
      </c>
      <c r="P107" s="2">
        <f>COUNTIFS(Table2[Sub-Sector],Table3[[#This Row],[Sub-Sector]],Table2[% Away From 52W High],"&lt;=10")/Table3[[#This Row],[Count]]</f>
        <v>0</v>
      </c>
      <c r="Q107" s="2">
        <f>COUNTIFS(Table2[Sub-Sector],Table3[[#This Row],[Sub-Sector]],Table2[% Away From 52W Low],"&gt;=10")/Table3[[#This Row],[Count]]</f>
        <v>1</v>
      </c>
      <c r="R107" s="2">
        <f>COUNTIFS(Table2[Sub-Sector],Table3[[#This Row],[Sub-Sector]],Table2[% Price above 20 EMA],"&gt;=0")/Table3[[#This Row],[Count]]</f>
        <v>0</v>
      </c>
      <c r="S107" s="2">
        <f>COUNTIFS(Table2[Sub-Sector],Table3[[#This Row],[Sub-Sector]],Table2[% Price above 50 EMA],"&gt;=0")/Table3[[#This Row],[Count]]</f>
        <v>1</v>
      </c>
      <c r="T107" s="2">
        <f>COUNTIFS(Table2[Sub-Sector],Table3[[#This Row],[Sub-Sector]],Table2[% Price above 200 EMA],"&gt;=0")/Table3[[#This Row],[Count]]</f>
        <v>1</v>
      </c>
      <c r="U107" s="2">
        <f>COUNTIFS(Table2[Sub-Sector],Table3[[#This Row],[Sub-Sector]],Table2[Rate of Change - Zone],"Positive")/Table3[[#This Row],[Count]]</f>
        <v>0</v>
      </c>
      <c r="V107" s="2">
        <f>COUNTIFS(Table2[Sub-Sector],Table3[[#This Row],[Sub-Sector]],Table2[Sharpe Ratio],"&gt;=0.10")/Table3[[#This Row],[Count]]</f>
        <v>1</v>
      </c>
      <c r="W107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552.5</v>
      </c>
      <c r="X107" s="3">
        <f>_xlfn.RANK.AVG(Table3[[#This Row],[Score]],Table3[Score],1)</f>
        <v>102</v>
      </c>
      <c r="Y10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347</v>
      </c>
      <c r="Z107" s="3">
        <f>_xlfn.RANK.AVG(Table3[[#This Row],[Score 2 ]],Table3[[Score 2 ]],1)</f>
        <v>106.5</v>
      </c>
    </row>
    <row r="108" spans="1:26" x14ac:dyDescent="0.3">
      <c r="A108" t="s">
        <v>1582</v>
      </c>
      <c r="B108">
        <f>COUNTIFS(Table2[Sub-Sector],Table3[[#This Row],[Sub-Sector]])</f>
        <v>1</v>
      </c>
      <c r="C108" s="2">
        <f>COUNTIFS(Table2[Sub-Sector],Table3[[#This Row],[Sub-Sector]],Table2[Uptrend],"Uptrend")/Table3[[#This Row],[Count]]</f>
        <v>0</v>
      </c>
      <c r="D108" s="2">
        <f>COUNTIFS(Table2[Sub-Sector],Table3[[#This Row],[Sub-Sector]],Table2[1W Return vs Nifty],"&gt;=5")/Table3[[#This Row],[Count]]</f>
        <v>0</v>
      </c>
      <c r="E108" s="2">
        <f>COUNTIFS(Table2[Sub-Sector],Table3[[#This Row],[Sub-Sector]],Table2[1M Return vs Nifty],"&gt;=5")/Table3[[#This Row],[Count]]</f>
        <v>0</v>
      </c>
      <c r="F108" s="2">
        <f>COUNTIFS(Table2[Sub-Sector],Table3[[#This Row],[Sub-Sector]],Table2[6M Return vs Nifty],"&gt;=10")/Table3[[#This Row],[Count]]</f>
        <v>0</v>
      </c>
      <c r="G108" s="2">
        <f>COUNTIFS(Table2[Sub-Sector],Table3[[#This Row],[Sub-Sector]],Table2[1Y Return vs Nifty],"&gt;=10")/Table3[[#This Row],[Count]]</f>
        <v>0</v>
      </c>
      <c r="H108" s="2">
        <f>COUNTIFS(Table2[Sub-Sector],Table3[[#This Row],[Sub-Sector]],Table2[RSI Exponential â€“ 14D],"&gt;=50")/Table3[[#This Row],[Count]]</f>
        <v>0</v>
      </c>
      <c r="I108" s="2">
        <f>COUNTIFS(Table2[Sub-Sector],Table3[[#This Row],[Sub-Sector]],Table2[Relative Volume],"&gt;=1")/Table3[[#This Row],[Count]]</f>
        <v>1</v>
      </c>
      <c r="J108" s="2">
        <f>COUNTIFS(Table2[Sub-Sector],Table3[[#This Row],[Sub-Sector]],Table2[% Away From Day Low],"&gt;=0.05")/Table3[[#This Row],[Count]]</f>
        <v>0</v>
      </c>
      <c r="K108" s="2">
        <f>COUNTIFS(Table2[Sub-Sector],Table3[[#This Row],[Sub-Sector]],Table2[% Away From Day High],"&lt;=0.05")/Table3[[#This Row],[Count]]</f>
        <v>1</v>
      </c>
      <c r="L108" s="2">
        <f>COUNTIFS(Table2[Sub-Sector],Table3[[#This Row],[Sub-Sector]],Table2[% Away From Current Week Low],"&gt;=0.05")/Table3[[#This Row],[Count]]</f>
        <v>0</v>
      </c>
      <c r="M108" s="2">
        <f>COUNTIFS(Table2[Sub-Sector],Table3[[#This Row],[Sub-Sector]],Table2[% Away From Current Week High],"&lt;=0.05")/Table3[[#This Row],[Count]]</f>
        <v>1</v>
      </c>
      <c r="N108" s="2">
        <f>COUNTIFS(Table2[Sub-Sector],Table3[[#This Row],[Sub-Sector]],Table2[% Away From Current Month Low],"&gt;=0.05")/Table3[[#This Row],[Count]]</f>
        <v>0</v>
      </c>
      <c r="O108" s="2">
        <f>COUNTIFS(Table2[Sub-Sector],Table3[[#This Row],[Sub-Sector]],Table2[% Away From Current Month High],"&lt;=0.05")/Table3[[#This Row],[Count]]</f>
        <v>0</v>
      </c>
      <c r="P108" s="2">
        <f>COUNTIFS(Table2[Sub-Sector],Table3[[#This Row],[Sub-Sector]],Table2[% Away From 52W High],"&lt;=10")/Table3[[#This Row],[Count]]</f>
        <v>0</v>
      </c>
      <c r="Q108" s="2">
        <f>COUNTIFS(Table2[Sub-Sector],Table3[[#This Row],[Sub-Sector]],Table2[% Away From 52W Low],"&gt;=10")/Table3[[#This Row],[Count]]</f>
        <v>0</v>
      </c>
      <c r="R108" s="2">
        <f>COUNTIFS(Table2[Sub-Sector],Table3[[#This Row],[Sub-Sector]],Table2[% Price above 20 EMA],"&gt;=0")/Table3[[#This Row],[Count]]</f>
        <v>0</v>
      </c>
      <c r="S108" s="2">
        <f>COUNTIFS(Table2[Sub-Sector],Table3[[#This Row],[Sub-Sector]],Table2[% Price above 50 EMA],"&gt;=0")/Table3[[#This Row],[Count]]</f>
        <v>0</v>
      </c>
      <c r="T108" s="2">
        <f>COUNTIFS(Table2[Sub-Sector],Table3[[#This Row],[Sub-Sector]],Table2[% Price above 200 EMA],"&gt;=0")/Table3[[#This Row],[Count]]</f>
        <v>0</v>
      </c>
      <c r="U108" s="2">
        <f>COUNTIFS(Table2[Sub-Sector],Table3[[#This Row],[Sub-Sector]],Table2[Rate of Change - Zone],"Positive")/Table3[[#This Row],[Count]]</f>
        <v>0</v>
      </c>
      <c r="V108" s="2">
        <f>COUNTIFS(Table2[Sub-Sector],Table3[[#This Row],[Sub-Sector]],Table2[Sharpe Ratio],"&gt;=0.10")/Table3[[#This Row],[Count]]</f>
        <v>0</v>
      </c>
      <c r="W108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643</v>
      </c>
      <c r="X108" s="3">
        <f>_xlfn.RANK.AVG(Table3[[#This Row],[Score]],Table3[Score],1)</f>
        <v>118</v>
      </c>
      <c r="Y10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347</v>
      </c>
      <c r="Z108" s="3">
        <f>_xlfn.RANK.AVG(Table3[[#This Row],[Score 2 ]],Table3[[Score 2 ]],1)</f>
        <v>106.5</v>
      </c>
    </row>
    <row r="109" spans="1:26" x14ac:dyDescent="0.3">
      <c r="A109" t="s">
        <v>78</v>
      </c>
      <c r="B109">
        <f>COUNTIFS(Table2[Sub-Sector],Table3[[#This Row],[Sub-Sector]])</f>
        <v>19</v>
      </c>
      <c r="C109" s="2">
        <f>COUNTIFS(Table2[Sub-Sector],Table3[[#This Row],[Sub-Sector]],Table2[Uptrend],"Uptrend")/Table3[[#This Row],[Count]]</f>
        <v>0.73684210526315785</v>
      </c>
      <c r="D109" s="2">
        <f>COUNTIFS(Table2[Sub-Sector],Table3[[#This Row],[Sub-Sector]],Table2[1W Return vs Nifty],"&gt;=5")/Table3[[#This Row],[Count]]</f>
        <v>5.2631578947368418E-2</v>
      </c>
      <c r="E109" s="2">
        <f>COUNTIFS(Table2[Sub-Sector],Table3[[#This Row],[Sub-Sector]],Table2[1M Return vs Nifty],"&gt;=5")/Table3[[#This Row],[Count]]</f>
        <v>0.15789473684210525</v>
      </c>
      <c r="F109" s="2">
        <f>COUNTIFS(Table2[Sub-Sector],Table3[[#This Row],[Sub-Sector]],Table2[6M Return vs Nifty],"&gt;=10")/Table3[[#This Row],[Count]]</f>
        <v>0.15789473684210525</v>
      </c>
      <c r="G109" s="2">
        <f>COUNTIFS(Table2[Sub-Sector],Table3[[#This Row],[Sub-Sector]],Table2[1Y Return vs Nifty],"&gt;=10")/Table3[[#This Row],[Count]]</f>
        <v>0.36842105263157893</v>
      </c>
      <c r="H109" s="2">
        <f>COUNTIFS(Table2[Sub-Sector],Table3[[#This Row],[Sub-Sector]],Table2[RSI Exponential â€“ 14D],"&gt;=50")/Table3[[#This Row],[Count]]</f>
        <v>0.57894736842105265</v>
      </c>
      <c r="I109" s="2">
        <f>COUNTIFS(Table2[Sub-Sector],Table3[[#This Row],[Sub-Sector]],Table2[Relative Volume],"&gt;=1")/Table3[[#This Row],[Count]]</f>
        <v>0.31578947368421051</v>
      </c>
      <c r="J109" s="2">
        <f>COUNTIFS(Table2[Sub-Sector],Table3[[#This Row],[Sub-Sector]],Table2[% Away From Day Low],"&gt;=0.05")/Table3[[#This Row],[Count]]</f>
        <v>0</v>
      </c>
      <c r="K109" s="2">
        <f>COUNTIFS(Table2[Sub-Sector],Table3[[#This Row],[Sub-Sector]],Table2[% Away From Day High],"&lt;=0.05")/Table3[[#This Row],[Count]]</f>
        <v>0.89473684210526316</v>
      </c>
      <c r="L109" s="2">
        <f>COUNTIFS(Table2[Sub-Sector],Table3[[#This Row],[Sub-Sector]],Table2[% Away From Current Week Low],"&gt;=0.05")/Table3[[#This Row],[Count]]</f>
        <v>0.10526315789473684</v>
      </c>
      <c r="M109" s="2">
        <f>COUNTIFS(Table2[Sub-Sector],Table3[[#This Row],[Sub-Sector]],Table2[% Away From Current Week High],"&lt;=0.05")/Table3[[#This Row],[Count]]</f>
        <v>0.89473684210526316</v>
      </c>
      <c r="N109" s="2">
        <f>COUNTIFS(Table2[Sub-Sector],Table3[[#This Row],[Sub-Sector]],Table2[% Away From Current Month Low],"&gt;=0.05")/Table3[[#This Row],[Count]]</f>
        <v>0.42105263157894735</v>
      </c>
      <c r="O109" s="2">
        <f>COUNTIFS(Table2[Sub-Sector],Table3[[#This Row],[Sub-Sector]],Table2[% Away From Current Month High],"&lt;=0.05")/Table3[[#This Row],[Count]]</f>
        <v>0.63157894736842102</v>
      </c>
      <c r="P109" s="2">
        <f>COUNTIFS(Table2[Sub-Sector],Table3[[#This Row],[Sub-Sector]],Table2[% Away From 52W High],"&lt;=10")/Table3[[#This Row],[Count]]</f>
        <v>0.42105263157894735</v>
      </c>
      <c r="Q109" s="2">
        <f>COUNTIFS(Table2[Sub-Sector],Table3[[#This Row],[Sub-Sector]],Table2[% Away From 52W Low],"&gt;=10")/Table3[[#This Row],[Count]]</f>
        <v>1</v>
      </c>
      <c r="R109" s="2">
        <f>COUNTIFS(Table2[Sub-Sector],Table3[[#This Row],[Sub-Sector]],Table2[% Price above 20 EMA],"&gt;=0")/Table3[[#This Row],[Count]]</f>
        <v>0.73684210526315785</v>
      </c>
      <c r="S109" s="2">
        <f>COUNTIFS(Table2[Sub-Sector],Table3[[#This Row],[Sub-Sector]],Table2[% Price above 50 EMA],"&gt;=0")/Table3[[#This Row],[Count]]</f>
        <v>0.84210526315789469</v>
      </c>
      <c r="T109" s="2">
        <f>COUNTIFS(Table2[Sub-Sector],Table3[[#This Row],[Sub-Sector]],Table2[% Price above 200 EMA],"&gt;=0")/Table3[[#This Row],[Count]]</f>
        <v>0.78947368421052633</v>
      </c>
      <c r="U109" s="2">
        <f>COUNTIFS(Table2[Sub-Sector],Table3[[#This Row],[Sub-Sector]],Table2[Rate of Change - Zone],"Positive")/Table3[[#This Row],[Count]]</f>
        <v>0.52631578947368418</v>
      </c>
      <c r="V109" s="2">
        <f>COUNTIFS(Table2[Sub-Sector],Table3[[#This Row],[Sub-Sector]],Table2[Sharpe Ratio],"&gt;=0.10")/Table3[[#This Row],[Count]]</f>
        <v>0</v>
      </c>
      <c r="W109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532.5</v>
      </c>
      <c r="X109" s="3">
        <f>_xlfn.RANK.AVG(Table3[[#This Row],[Score]],Table3[Score],1)</f>
        <v>95.5</v>
      </c>
      <c r="Y10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350</v>
      </c>
      <c r="Z109" s="3">
        <f>_xlfn.RANK.AVG(Table3[[#This Row],[Score 2 ]],Table3[[Score 2 ]],1)</f>
        <v>108</v>
      </c>
    </row>
    <row r="110" spans="1:26" x14ac:dyDescent="0.3">
      <c r="A110" t="s">
        <v>1665</v>
      </c>
      <c r="B110">
        <f>COUNTIFS(Table2[Sub-Sector],Table3[[#This Row],[Sub-Sector]])</f>
        <v>1</v>
      </c>
      <c r="C110" s="2">
        <f>COUNTIFS(Table2[Sub-Sector],Table3[[#This Row],[Sub-Sector]],Table2[Uptrend],"Uptrend")/Table3[[#This Row],[Count]]</f>
        <v>1</v>
      </c>
      <c r="D110" s="2">
        <f>COUNTIFS(Table2[Sub-Sector],Table3[[#This Row],[Sub-Sector]],Table2[1W Return vs Nifty],"&gt;=5")/Table3[[#This Row],[Count]]</f>
        <v>0</v>
      </c>
      <c r="E110" s="2">
        <f>COUNTIFS(Table2[Sub-Sector],Table3[[#This Row],[Sub-Sector]],Table2[1M Return vs Nifty],"&gt;=5")/Table3[[#This Row],[Count]]</f>
        <v>0</v>
      </c>
      <c r="F110" s="2">
        <f>COUNTIFS(Table2[Sub-Sector],Table3[[#This Row],[Sub-Sector]],Table2[6M Return vs Nifty],"&gt;=10")/Table3[[#This Row],[Count]]</f>
        <v>0</v>
      </c>
      <c r="G110" s="2">
        <f>COUNTIFS(Table2[Sub-Sector],Table3[[#This Row],[Sub-Sector]],Table2[1Y Return vs Nifty],"&gt;=10")/Table3[[#This Row],[Count]]</f>
        <v>1</v>
      </c>
      <c r="H110" s="2">
        <f>COUNTIFS(Table2[Sub-Sector],Table3[[#This Row],[Sub-Sector]],Table2[RSI Exponential â€“ 14D],"&gt;=50")/Table3[[#This Row],[Count]]</f>
        <v>0</v>
      </c>
      <c r="I110" s="2">
        <f>COUNTIFS(Table2[Sub-Sector],Table3[[#This Row],[Sub-Sector]],Table2[Relative Volume],"&gt;=1")/Table3[[#This Row],[Count]]</f>
        <v>0</v>
      </c>
      <c r="J110" s="2">
        <f>COUNTIFS(Table2[Sub-Sector],Table3[[#This Row],[Sub-Sector]],Table2[% Away From Day Low],"&gt;=0.05")/Table3[[#This Row],[Count]]</f>
        <v>0</v>
      </c>
      <c r="K110" s="2">
        <f>COUNTIFS(Table2[Sub-Sector],Table3[[#This Row],[Sub-Sector]],Table2[% Away From Day High],"&lt;=0.05")/Table3[[#This Row],[Count]]</f>
        <v>1</v>
      </c>
      <c r="L110" s="2">
        <f>COUNTIFS(Table2[Sub-Sector],Table3[[#This Row],[Sub-Sector]],Table2[% Away From Current Week Low],"&gt;=0.05")/Table3[[#This Row],[Count]]</f>
        <v>0</v>
      </c>
      <c r="M110" s="2">
        <f>COUNTIFS(Table2[Sub-Sector],Table3[[#This Row],[Sub-Sector]],Table2[% Away From Current Week High],"&lt;=0.05")/Table3[[#This Row],[Count]]</f>
        <v>0</v>
      </c>
      <c r="N110" s="2">
        <f>COUNTIFS(Table2[Sub-Sector],Table3[[#This Row],[Sub-Sector]],Table2[% Away From Current Month Low],"&gt;=0.05")/Table3[[#This Row],[Count]]</f>
        <v>0</v>
      </c>
      <c r="O110" s="2">
        <f>COUNTIFS(Table2[Sub-Sector],Table3[[#This Row],[Sub-Sector]],Table2[% Away From Current Month High],"&lt;=0.05")/Table3[[#This Row],[Count]]</f>
        <v>0</v>
      </c>
      <c r="P110" s="2">
        <f>COUNTIFS(Table2[Sub-Sector],Table3[[#This Row],[Sub-Sector]],Table2[% Away From 52W High],"&lt;=10")/Table3[[#This Row],[Count]]</f>
        <v>0</v>
      </c>
      <c r="Q110" s="2">
        <f>COUNTIFS(Table2[Sub-Sector],Table3[[#This Row],[Sub-Sector]],Table2[% Away From 52W Low],"&gt;=10")/Table3[[#This Row],[Count]]</f>
        <v>1</v>
      </c>
      <c r="R110" s="2">
        <f>COUNTIFS(Table2[Sub-Sector],Table3[[#This Row],[Sub-Sector]],Table2[% Price above 20 EMA],"&gt;=0")/Table3[[#This Row],[Count]]</f>
        <v>0</v>
      </c>
      <c r="S110" s="2">
        <f>COUNTIFS(Table2[Sub-Sector],Table3[[#This Row],[Sub-Sector]],Table2[% Price above 50 EMA],"&gt;=0")/Table3[[#This Row],[Count]]</f>
        <v>1</v>
      </c>
      <c r="T110" s="2">
        <f>COUNTIFS(Table2[Sub-Sector],Table3[[#This Row],[Sub-Sector]],Table2[% Price above 200 EMA],"&gt;=0")/Table3[[#This Row],[Count]]</f>
        <v>1</v>
      </c>
      <c r="U110" s="2">
        <f>COUNTIFS(Table2[Sub-Sector],Table3[[#This Row],[Sub-Sector]],Table2[Rate of Change - Zone],"Positive")/Table3[[#This Row],[Count]]</f>
        <v>0</v>
      </c>
      <c r="V110" s="2">
        <f>COUNTIFS(Table2[Sub-Sector],Table3[[#This Row],[Sub-Sector]],Table2[Sharpe Ratio],"&gt;=0.10")/Table3[[#This Row],[Count]]</f>
        <v>0</v>
      </c>
      <c r="W110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557</v>
      </c>
      <c r="X110" s="3">
        <f>_xlfn.RANK.AVG(Table3[[#This Row],[Score]],Table3[Score],1)</f>
        <v>104</v>
      </c>
      <c r="Y11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351.5</v>
      </c>
      <c r="Z110" s="3">
        <f>_xlfn.RANK.AVG(Table3[[#This Row],[Score 2 ]],Table3[[Score 2 ]],1)</f>
        <v>109</v>
      </c>
    </row>
    <row r="111" spans="1:26" x14ac:dyDescent="0.3">
      <c r="A111" t="s">
        <v>308</v>
      </c>
      <c r="B111">
        <f>COUNTIFS(Table2[Sub-Sector],Table3[[#This Row],[Sub-Sector]])</f>
        <v>6</v>
      </c>
      <c r="C111" s="2">
        <f>COUNTIFS(Table2[Sub-Sector],Table3[[#This Row],[Sub-Sector]],Table2[Uptrend],"Uptrend")/Table3[[#This Row],[Count]]</f>
        <v>0.66666666666666663</v>
      </c>
      <c r="D111" s="2">
        <f>COUNTIFS(Table2[Sub-Sector],Table3[[#This Row],[Sub-Sector]],Table2[1W Return vs Nifty],"&gt;=5")/Table3[[#This Row],[Count]]</f>
        <v>0</v>
      </c>
      <c r="E111" s="2">
        <f>COUNTIFS(Table2[Sub-Sector],Table3[[#This Row],[Sub-Sector]],Table2[1M Return vs Nifty],"&gt;=5")/Table3[[#This Row],[Count]]</f>
        <v>0</v>
      </c>
      <c r="F111" s="2">
        <f>COUNTIFS(Table2[Sub-Sector],Table3[[#This Row],[Sub-Sector]],Table2[6M Return vs Nifty],"&gt;=10")/Table3[[#This Row],[Count]]</f>
        <v>0.33333333333333331</v>
      </c>
      <c r="G111" s="2">
        <f>COUNTIFS(Table2[Sub-Sector],Table3[[#This Row],[Sub-Sector]],Table2[1Y Return vs Nifty],"&gt;=10")/Table3[[#This Row],[Count]]</f>
        <v>0.66666666666666663</v>
      </c>
      <c r="H111" s="2">
        <f>COUNTIFS(Table2[Sub-Sector],Table3[[#This Row],[Sub-Sector]],Table2[RSI Exponential â€“ 14D],"&gt;=50")/Table3[[#This Row],[Count]]</f>
        <v>0</v>
      </c>
      <c r="I111" s="2">
        <f>COUNTIFS(Table2[Sub-Sector],Table3[[#This Row],[Sub-Sector]],Table2[Relative Volume],"&gt;=1")/Table3[[#This Row],[Count]]</f>
        <v>0</v>
      </c>
      <c r="J111" s="2">
        <f>COUNTIFS(Table2[Sub-Sector],Table3[[#This Row],[Sub-Sector]],Table2[% Away From Day Low],"&gt;=0.05")/Table3[[#This Row],[Count]]</f>
        <v>0</v>
      </c>
      <c r="K111" s="2">
        <f>COUNTIFS(Table2[Sub-Sector],Table3[[#This Row],[Sub-Sector]],Table2[% Away From Day High],"&lt;=0.05")/Table3[[#This Row],[Count]]</f>
        <v>1</v>
      </c>
      <c r="L111" s="2">
        <f>COUNTIFS(Table2[Sub-Sector],Table3[[#This Row],[Sub-Sector]],Table2[% Away From Current Week Low],"&gt;=0.05")/Table3[[#This Row],[Count]]</f>
        <v>0</v>
      </c>
      <c r="M111" s="2">
        <f>COUNTIFS(Table2[Sub-Sector],Table3[[#This Row],[Sub-Sector]],Table2[% Away From Current Week High],"&lt;=0.05")/Table3[[#This Row],[Count]]</f>
        <v>0.83333333333333337</v>
      </c>
      <c r="N111" s="2">
        <f>COUNTIFS(Table2[Sub-Sector],Table3[[#This Row],[Sub-Sector]],Table2[% Away From Current Month Low],"&gt;=0.05")/Table3[[#This Row],[Count]]</f>
        <v>0</v>
      </c>
      <c r="O111" s="2">
        <f>COUNTIFS(Table2[Sub-Sector],Table3[[#This Row],[Sub-Sector]],Table2[% Away From Current Month High],"&lt;=0.05")/Table3[[#This Row],[Count]]</f>
        <v>0.16666666666666666</v>
      </c>
      <c r="P111" s="2">
        <f>COUNTIFS(Table2[Sub-Sector],Table3[[#This Row],[Sub-Sector]],Table2[% Away From 52W High],"&lt;=10")/Table3[[#This Row],[Count]]</f>
        <v>0.16666666666666666</v>
      </c>
      <c r="Q111" s="2">
        <f>COUNTIFS(Table2[Sub-Sector],Table3[[#This Row],[Sub-Sector]],Table2[% Away From 52W Low],"&gt;=10")/Table3[[#This Row],[Count]]</f>
        <v>1</v>
      </c>
      <c r="R111" s="2">
        <f>COUNTIFS(Table2[Sub-Sector],Table3[[#This Row],[Sub-Sector]],Table2[% Price above 20 EMA],"&gt;=0")/Table3[[#This Row],[Count]]</f>
        <v>0</v>
      </c>
      <c r="S111" s="2">
        <f>COUNTIFS(Table2[Sub-Sector],Table3[[#This Row],[Sub-Sector]],Table2[% Price above 50 EMA],"&gt;=0")/Table3[[#This Row],[Count]]</f>
        <v>0.33333333333333331</v>
      </c>
      <c r="T111" s="2">
        <f>COUNTIFS(Table2[Sub-Sector],Table3[[#This Row],[Sub-Sector]],Table2[% Price above 200 EMA],"&gt;=0")/Table3[[#This Row],[Count]]</f>
        <v>0.83333333333333337</v>
      </c>
      <c r="U111" s="2">
        <f>COUNTIFS(Table2[Sub-Sector],Table3[[#This Row],[Sub-Sector]],Table2[Rate of Change - Zone],"Positive")/Table3[[#This Row],[Count]]</f>
        <v>0.16666666666666666</v>
      </c>
      <c r="V111" s="2">
        <f>COUNTIFS(Table2[Sub-Sector],Table3[[#This Row],[Sub-Sector]],Table2[Sharpe Ratio],"&gt;=0.10")/Table3[[#This Row],[Count]]</f>
        <v>0.66666666666666663</v>
      </c>
      <c r="W111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617</v>
      </c>
      <c r="X111" s="3">
        <f>_xlfn.RANK.AVG(Table3[[#This Row],[Score]],Table3[Score],1)</f>
        <v>115</v>
      </c>
      <c r="Y11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352.5</v>
      </c>
      <c r="Z111" s="3">
        <f>_xlfn.RANK.AVG(Table3[[#This Row],[Score 2 ]],Table3[[Score 2 ]],1)</f>
        <v>110</v>
      </c>
    </row>
    <row r="112" spans="1:26" x14ac:dyDescent="0.3">
      <c r="A112" t="s">
        <v>1533</v>
      </c>
      <c r="B112">
        <f>COUNTIFS(Table2[Sub-Sector],Table3[[#This Row],[Sub-Sector]])</f>
        <v>1</v>
      </c>
      <c r="C112" s="2">
        <f>COUNTIFS(Table2[Sub-Sector],Table3[[#This Row],[Sub-Sector]],Table2[Uptrend],"Uptrend")/Table3[[#This Row],[Count]]</f>
        <v>0</v>
      </c>
      <c r="D112" s="2">
        <f>COUNTIFS(Table2[Sub-Sector],Table3[[#This Row],[Sub-Sector]],Table2[1W Return vs Nifty],"&gt;=5")/Table3[[#This Row],[Count]]</f>
        <v>0</v>
      </c>
      <c r="E112" s="2">
        <f>COUNTIFS(Table2[Sub-Sector],Table3[[#This Row],[Sub-Sector]],Table2[1M Return vs Nifty],"&gt;=5")/Table3[[#This Row],[Count]]</f>
        <v>0</v>
      </c>
      <c r="F112" s="2">
        <f>COUNTIFS(Table2[Sub-Sector],Table3[[#This Row],[Sub-Sector]],Table2[6M Return vs Nifty],"&gt;=10")/Table3[[#This Row],[Count]]</f>
        <v>0</v>
      </c>
      <c r="G112" s="2">
        <f>COUNTIFS(Table2[Sub-Sector],Table3[[#This Row],[Sub-Sector]],Table2[1Y Return vs Nifty],"&gt;=10")/Table3[[#This Row],[Count]]</f>
        <v>0</v>
      </c>
      <c r="H112" s="2">
        <f>COUNTIFS(Table2[Sub-Sector],Table3[[#This Row],[Sub-Sector]],Table2[RSI Exponential â€“ 14D],"&gt;=50")/Table3[[#This Row],[Count]]</f>
        <v>1</v>
      </c>
      <c r="I112" s="2">
        <f>COUNTIFS(Table2[Sub-Sector],Table3[[#This Row],[Sub-Sector]],Table2[Relative Volume],"&gt;=1")/Table3[[#This Row],[Count]]</f>
        <v>0</v>
      </c>
      <c r="J112" s="2">
        <f>COUNTIFS(Table2[Sub-Sector],Table3[[#This Row],[Sub-Sector]],Table2[% Away From Day Low],"&gt;=0.05")/Table3[[#This Row],[Count]]</f>
        <v>0</v>
      </c>
      <c r="K112" s="2">
        <f>COUNTIFS(Table2[Sub-Sector],Table3[[#This Row],[Sub-Sector]],Table2[% Away From Day High],"&lt;=0.05")/Table3[[#This Row],[Count]]</f>
        <v>1</v>
      </c>
      <c r="L112" s="2">
        <f>COUNTIFS(Table2[Sub-Sector],Table3[[#This Row],[Sub-Sector]],Table2[% Away From Current Week Low],"&gt;=0.05")/Table3[[#This Row],[Count]]</f>
        <v>0</v>
      </c>
      <c r="M112" s="2">
        <f>COUNTIFS(Table2[Sub-Sector],Table3[[#This Row],[Sub-Sector]],Table2[% Away From Current Week High],"&lt;=0.05")/Table3[[#This Row],[Count]]</f>
        <v>1</v>
      </c>
      <c r="N112" s="2">
        <f>COUNTIFS(Table2[Sub-Sector],Table3[[#This Row],[Sub-Sector]],Table2[% Away From Current Month Low],"&gt;=0.05")/Table3[[#This Row],[Count]]</f>
        <v>1</v>
      </c>
      <c r="O112" s="2">
        <f>COUNTIFS(Table2[Sub-Sector],Table3[[#This Row],[Sub-Sector]],Table2[% Away From Current Month High],"&lt;=0.05")/Table3[[#This Row],[Count]]</f>
        <v>1</v>
      </c>
      <c r="P112" s="2">
        <f>COUNTIFS(Table2[Sub-Sector],Table3[[#This Row],[Sub-Sector]],Table2[% Away From 52W High],"&lt;=10")/Table3[[#This Row],[Count]]</f>
        <v>0</v>
      </c>
      <c r="Q112" s="2">
        <f>COUNTIFS(Table2[Sub-Sector],Table3[[#This Row],[Sub-Sector]],Table2[% Away From 52W Low],"&gt;=10")/Table3[[#This Row],[Count]]</f>
        <v>1</v>
      </c>
      <c r="R112" s="2">
        <f>COUNTIFS(Table2[Sub-Sector],Table3[[#This Row],[Sub-Sector]],Table2[% Price above 20 EMA],"&gt;=0")/Table3[[#This Row],[Count]]</f>
        <v>1</v>
      </c>
      <c r="S112" s="2">
        <f>COUNTIFS(Table2[Sub-Sector],Table3[[#This Row],[Sub-Sector]],Table2[% Price above 50 EMA],"&gt;=0")/Table3[[#This Row],[Count]]</f>
        <v>1</v>
      </c>
      <c r="T112" s="2">
        <f>COUNTIFS(Table2[Sub-Sector],Table3[[#This Row],[Sub-Sector]],Table2[% Price above 200 EMA],"&gt;=0")/Table3[[#This Row],[Count]]</f>
        <v>1</v>
      </c>
      <c r="U112" s="2">
        <f>COUNTIFS(Table2[Sub-Sector],Table3[[#This Row],[Sub-Sector]],Table2[Rate of Change - Zone],"Positive")/Table3[[#This Row],[Count]]</f>
        <v>1</v>
      </c>
      <c r="V112" s="2">
        <f>COUNTIFS(Table2[Sub-Sector],Table3[[#This Row],[Sub-Sector]],Table2[Sharpe Ratio],"&gt;=0.10")/Table3[[#This Row],[Count]]</f>
        <v>0</v>
      </c>
      <c r="W11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649</v>
      </c>
      <c r="X112" s="3">
        <f>_xlfn.RANK.AVG(Table3[[#This Row],[Score]],Table3[Score],1)</f>
        <v>120.5</v>
      </c>
      <c r="Y11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353</v>
      </c>
      <c r="Z112" s="3">
        <f>_xlfn.RANK.AVG(Table3[[#This Row],[Score 2 ]],Table3[[Score 2 ]],1)</f>
        <v>111.5</v>
      </c>
    </row>
    <row r="113" spans="1:26" x14ac:dyDescent="0.3">
      <c r="A113" t="s">
        <v>979</v>
      </c>
      <c r="B113">
        <f>COUNTIFS(Table2[Sub-Sector],Table3[[#This Row],[Sub-Sector]])</f>
        <v>1</v>
      </c>
      <c r="C113" s="2">
        <f>COUNTIFS(Table2[Sub-Sector],Table3[[#This Row],[Sub-Sector]],Table2[Uptrend],"Uptrend")/Table3[[#This Row],[Count]]</f>
        <v>0</v>
      </c>
      <c r="D113" s="2">
        <f>COUNTIFS(Table2[Sub-Sector],Table3[[#This Row],[Sub-Sector]],Table2[1W Return vs Nifty],"&gt;=5")/Table3[[#This Row],[Count]]</f>
        <v>0</v>
      </c>
      <c r="E113" s="2">
        <f>COUNTIFS(Table2[Sub-Sector],Table3[[#This Row],[Sub-Sector]],Table2[1M Return vs Nifty],"&gt;=5")/Table3[[#This Row],[Count]]</f>
        <v>0</v>
      </c>
      <c r="F113" s="2">
        <f>COUNTIFS(Table2[Sub-Sector],Table3[[#This Row],[Sub-Sector]],Table2[6M Return vs Nifty],"&gt;=10")/Table3[[#This Row],[Count]]</f>
        <v>0</v>
      </c>
      <c r="G113" s="2">
        <f>COUNTIFS(Table2[Sub-Sector],Table3[[#This Row],[Sub-Sector]],Table2[1Y Return vs Nifty],"&gt;=10")/Table3[[#This Row],[Count]]</f>
        <v>0</v>
      </c>
      <c r="H113" s="2">
        <f>COUNTIFS(Table2[Sub-Sector],Table3[[#This Row],[Sub-Sector]],Table2[RSI Exponential â€“ 14D],"&gt;=50")/Table3[[#This Row],[Count]]</f>
        <v>1</v>
      </c>
      <c r="I113" s="2">
        <f>COUNTIFS(Table2[Sub-Sector],Table3[[#This Row],[Sub-Sector]],Table2[Relative Volume],"&gt;=1")/Table3[[#This Row],[Count]]</f>
        <v>0</v>
      </c>
      <c r="J113" s="2">
        <f>COUNTIFS(Table2[Sub-Sector],Table3[[#This Row],[Sub-Sector]],Table2[% Away From Day Low],"&gt;=0.05")/Table3[[#This Row],[Count]]</f>
        <v>0</v>
      </c>
      <c r="K113" s="2">
        <f>COUNTIFS(Table2[Sub-Sector],Table3[[#This Row],[Sub-Sector]],Table2[% Away From Day High],"&lt;=0.05")/Table3[[#This Row],[Count]]</f>
        <v>1</v>
      </c>
      <c r="L113" s="2">
        <f>COUNTIFS(Table2[Sub-Sector],Table3[[#This Row],[Sub-Sector]],Table2[% Away From Current Week Low],"&gt;=0.05")/Table3[[#This Row],[Count]]</f>
        <v>0</v>
      </c>
      <c r="M113" s="2">
        <f>COUNTIFS(Table2[Sub-Sector],Table3[[#This Row],[Sub-Sector]],Table2[% Away From Current Week High],"&lt;=0.05")/Table3[[#This Row],[Count]]</f>
        <v>1</v>
      </c>
      <c r="N113" s="2">
        <f>COUNTIFS(Table2[Sub-Sector],Table3[[#This Row],[Sub-Sector]],Table2[% Away From Current Month Low],"&gt;=0.05")/Table3[[#This Row],[Count]]</f>
        <v>0</v>
      </c>
      <c r="O113" s="2">
        <f>COUNTIFS(Table2[Sub-Sector],Table3[[#This Row],[Sub-Sector]],Table2[% Away From Current Month High],"&lt;=0.05")/Table3[[#This Row],[Count]]</f>
        <v>0</v>
      </c>
      <c r="P113" s="2">
        <f>COUNTIFS(Table2[Sub-Sector],Table3[[#This Row],[Sub-Sector]],Table2[% Away From 52W High],"&lt;=10")/Table3[[#This Row],[Count]]</f>
        <v>0</v>
      </c>
      <c r="Q113" s="2">
        <f>COUNTIFS(Table2[Sub-Sector],Table3[[#This Row],[Sub-Sector]],Table2[% Away From 52W Low],"&gt;=10")/Table3[[#This Row],[Count]]</f>
        <v>1</v>
      </c>
      <c r="R113" s="2">
        <f>COUNTIFS(Table2[Sub-Sector],Table3[[#This Row],[Sub-Sector]],Table2[% Price above 20 EMA],"&gt;=0")/Table3[[#This Row],[Count]]</f>
        <v>0</v>
      </c>
      <c r="S113" s="2">
        <f>COUNTIFS(Table2[Sub-Sector],Table3[[#This Row],[Sub-Sector]],Table2[% Price above 50 EMA],"&gt;=0")/Table3[[#This Row],[Count]]</f>
        <v>1</v>
      </c>
      <c r="T113" s="2">
        <f>COUNTIFS(Table2[Sub-Sector],Table3[[#This Row],[Sub-Sector]],Table2[% Price above 200 EMA],"&gt;=0")/Table3[[#This Row],[Count]]</f>
        <v>0</v>
      </c>
      <c r="U113" s="2">
        <f>COUNTIFS(Table2[Sub-Sector],Table3[[#This Row],[Sub-Sector]],Table2[Rate of Change - Zone],"Positive")/Table3[[#This Row],[Count]]</f>
        <v>1</v>
      </c>
      <c r="V113" s="2">
        <f>COUNTIFS(Table2[Sub-Sector],Table3[[#This Row],[Sub-Sector]],Table2[Sharpe Ratio],"&gt;=0.10")/Table3[[#This Row],[Count]]</f>
        <v>0</v>
      </c>
      <c r="W113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649</v>
      </c>
      <c r="X113" s="3">
        <f>_xlfn.RANK.AVG(Table3[[#This Row],[Score]],Table3[Score],1)</f>
        <v>120.5</v>
      </c>
      <c r="Y11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353</v>
      </c>
      <c r="Z113" s="3">
        <f>_xlfn.RANK.AVG(Table3[[#This Row],[Score 2 ]],Table3[[Score 2 ]],1)</f>
        <v>111.5</v>
      </c>
    </row>
    <row r="114" spans="1:26" x14ac:dyDescent="0.3">
      <c r="A114" t="s">
        <v>491</v>
      </c>
      <c r="B114">
        <f>COUNTIFS(Table2[Sub-Sector],Table3[[#This Row],[Sub-Sector]])</f>
        <v>2</v>
      </c>
      <c r="C114" s="2">
        <f>COUNTIFS(Table2[Sub-Sector],Table3[[#This Row],[Sub-Sector]],Table2[Uptrend],"Uptrend")/Table3[[#This Row],[Count]]</f>
        <v>1</v>
      </c>
      <c r="D114" s="2">
        <f>COUNTIFS(Table2[Sub-Sector],Table3[[#This Row],[Sub-Sector]],Table2[1W Return vs Nifty],"&gt;=5")/Table3[[#This Row],[Count]]</f>
        <v>0</v>
      </c>
      <c r="E114" s="2">
        <f>COUNTIFS(Table2[Sub-Sector],Table3[[#This Row],[Sub-Sector]],Table2[1M Return vs Nifty],"&gt;=5")/Table3[[#This Row],[Count]]</f>
        <v>0</v>
      </c>
      <c r="F114" s="2">
        <f>COUNTIFS(Table2[Sub-Sector],Table3[[#This Row],[Sub-Sector]],Table2[6M Return vs Nifty],"&gt;=10")/Table3[[#This Row],[Count]]</f>
        <v>0.5</v>
      </c>
      <c r="G114" s="2">
        <f>COUNTIFS(Table2[Sub-Sector],Table3[[#This Row],[Sub-Sector]],Table2[1Y Return vs Nifty],"&gt;=10")/Table3[[#This Row],[Count]]</f>
        <v>0.5</v>
      </c>
      <c r="H114" s="2">
        <f>COUNTIFS(Table2[Sub-Sector],Table3[[#This Row],[Sub-Sector]],Table2[RSI Exponential â€“ 14D],"&gt;=50")/Table3[[#This Row],[Count]]</f>
        <v>0</v>
      </c>
      <c r="I114" s="2">
        <f>COUNTIFS(Table2[Sub-Sector],Table3[[#This Row],[Sub-Sector]],Table2[Relative Volume],"&gt;=1")/Table3[[#This Row],[Count]]</f>
        <v>0</v>
      </c>
      <c r="J114" s="2">
        <f>COUNTIFS(Table2[Sub-Sector],Table3[[#This Row],[Sub-Sector]],Table2[% Away From Day Low],"&gt;=0.05")/Table3[[#This Row],[Count]]</f>
        <v>0</v>
      </c>
      <c r="K114" s="2">
        <f>COUNTIFS(Table2[Sub-Sector],Table3[[#This Row],[Sub-Sector]],Table2[% Away From Day High],"&lt;=0.05")/Table3[[#This Row],[Count]]</f>
        <v>1</v>
      </c>
      <c r="L114" s="2">
        <f>COUNTIFS(Table2[Sub-Sector],Table3[[#This Row],[Sub-Sector]],Table2[% Away From Current Week Low],"&gt;=0.05")/Table3[[#This Row],[Count]]</f>
        <v>0</v>
      </c>
      <c r="M114" s="2">
        <f>COUNTIFS(Table2[Sub-Sector],Table3[[#This Row],[Sub-Sector]],Table2[% Away From Current Week High],"&lt;=0.05")/Table3[[#This Row],[Count]]</f>
        <v>1</v>
      </c>
      <c r="N114" s="2">
        <f>COUNTIFS(Table2[Sub-Sector],Table3[[#This Row],[Sub-Sector]],Table2[% Away From Current Month Low],"&gt;=0.05")/Table3[[#This Row],[Count]]</f>
        <v>0</v>
      </c>
      <c r="O114" s="2">
        <f>COUNTIFS(Table2[Sub-Sector],Table3[[#This Row],[Sub-Sector]],Table2[% Away From Current Month High],"&lt;=0.05")/Table3[[#This Row],[Count]]</f>
        <v>1</v>
      </c>
      <c r="P114" s="2">
        <f>COUNTIFS(Table2[Sub-Sector],Table3[[#This Row],[Sub-Sector]],Table2[% Away From 52W High],"&lt;=10")/Table3[[#This Row],[Count]]</f>
        <v>1</v>
      </c>
      <c r="Q114" s="2">
        <f>COUNTIFS(Table2[Sub-Sector],Table3[[#This Row],[Sub-Sector]],Table2[% Away From 52W Low],"&gt;=10")/Table3[[#This Row],[Count]]</f>
        <v>1</v>
      </c>
      <c r="R114" s="2">
        <f>COUNTIFS(Table2[Sub-Sector],Table3[[#This Row],[Sub-Sector]],Table2[% Price above 20 EMA],"&gt;=0")/Table3[[#This Row],[Count]]</f>
        <v>0</v>
      </c>
      <c r="S114" s="2">
        <f>COUNTIFS(Table2[Sub-Sector],Table3[[#This Row],[Sub-Sector]],Table2[% Price above 50 EMA],"&gt;=0")/Table3[[#This Row],[Count]]</f>
        <v>1</v>
      </c>
      <c r="T114" s="2">
        <f>COUNTIFS(Table2[Sub-Sector],Table3[[#This Row],[Sub-Sector]],Table2[% Price above 200 EMA],"&gt;=0")/Table3[[#This Row],[Count]]</f>
        <v>1</v>
      </c>
      <c r="U114" s="2">
        <f>COUNTIFS(Table2[Sub-Sector],Table3[[#This Row],[Sub-Sector]],Table2[Rate of Change - Zone],"Positive")/Table3[[#This Row],[Count]]</f>
        <v>0</v>
      </c>
      <c r="V114" s="2">
        <f>COUNTIFS(Table2[Sub-Sector],Table3[[#This Row],[Sub-Sector]],Table2[Sharpe Ratio],"&gt;=0.10")/Table3[[#This Row],[Count]]</f>
        <v>0.5</v>
      </c>
      <c r="W114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562</v>
      </c>
      <c r="X114" s="3">
        <f>_xlfn.RANK.AVG(Table3[[#This Row],[Score]],Table3[Score],1)</f>
        <v>105</v>
      </c>
      <c r="Y11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356.5</v>
      </c>
      <c r="Z114" s="3">
        <f>_xlfn.RANK.AVG(Table3[[#This Row],[Score 2 ]],Table3[[Score 2 ]],1)</f>
        <v>113</v>
      </c>
    </row>
    <row r="115" spans="1:26" x14ac:dyDescent="0.3">
      <c r="A115" t="s">
        <v>49</v>
      </c>
      <c r="B115">
        <f>COUNTIFS(Table2[Sub-Sector],Table3[[#This Row],[Sub-Sector]])</f>
        <v>17</v>
      </c>
      <c r="C115" s="2">
        <f>COUNTIFS(Table2[Sub-Sector],Table3[[#This Row],[Sub-Sector]],Table2[Uptrend],"Uptrend")/Table3[[#This Row],[Count]]</f>
        <v>0.58823529411764708</v>
      </c>
      <c r="D115" s="2">
        <f>COUNTIFS(Table2[Sub-Sector],Table3[[#This Row],[Sub-Sector]],Table2[1W Return vs Nifty],"&gt;=5")/Table3[[#This Row],[Count]]</f>
        <v>0.11764705882352941</v>
      </c>
      <c r="E115" s="2">
        <f>COUNTIFS(Table2[Sub-Sector],Table3[[#This Row],[Sub-Sector]],Table2[1M Return vs Nifty],"&gt;=5")/Table3[[#This Row],[Count]]</f>
        <v>5.8823529411764705E-2</v>
      </c>
      <c r="F115" s="2">
        <f>COUNTIFS(Table2[Sub-Sector],Table3[[#This Row],[Sub-Sector]],Table2[6M Return vs Nifty],"&gt;=10")/Table3[[#This Row],[Count]]</f>
        <v>0.29411764705882354</v>
      </c>
      <c r="G115" s="2">
        <f>COUNTIFS(Table2[Sub-Sector],Table3[[#This Row],[Sub-Sector]],Table2[1Y Return vs Nifty],"&gt;=10")/Table3[[#This Row],[Count]]</f>
        <v>0.41176470588235292</v>
      </c>
      <c r="H115" s="2">
        <f>COUNTIFS(Table2[Sub-Sector],Table3[[#This Row],[Sub-Sector]],Table2[RSI Exponential â€“ 14D],"&gt;=50")/Table3[[#This Row],[Count]]</f>
        <v>0.52941176470588236</v>
      </c>
      <c r="I115" s="2">
        <f>COUNTIFS(Table2[Sub-Sector],Table3[[#This Row],[Sub-Sector]],Table2[Relative Volume],"&gt;=1")/Table3[[#This Row],[Count]]</f>
        <v>0.29411764705882354</v>
      </c>
      <c r="J115" s="2">
        <f>COUNTIFS(Table2[Sub-Sector],Table3[[#This Row],[Sub-Sector]],Table2[% Away From Day Low],"&gt;=0.05")/Table3[[#This Row],[Count]]</f>
        <v>0</v>
      </c>
      <c r="K115" s="2">
        <f>COUNTIFS(Table2[Sub-Sector],Table3[[#This Row],[Sub-Sector]],Table2[% Away From Day High],"&lt;=0.05")/Table3[[#This Row],[Count]]</f>
        <v>1</v>
      </c>
      <c r="L115" s="2">
        <f>COUNTIFS(Table2[Sub-Sector],Table3[[#This Row],[Sub-Sector]],Table2[% Away From Current Week Low],"&gt;=0.05")/Table3[[#This Row],[Count]]</f>
        <v>0</v>
      </c>
      <c r="M115" s="2">
        <f>COUNTIFS(Table2[Sub-Sector],Table3[[#This Row],[Sub-Sector]],Table2[% Away From Current Week High],"&lt;=0.05")/Table3[[#This Row],[Count]]</f>
        <v>0.82352941176470584</v>
      </c>
      <c r="N115" s="2">
        <f>COUNTIFS(Table2[Sub-Sector],Table3[[#This Row],[Sub-Sector]],Table2[% Away From Current Month Low],"&gt;=0.05")/Table3[[#This Row],[Count]]</f>
        <v>0.11764705882352941</v>
      </c>
      <c r="O115" s="2">
        <f>COUNTIFS(Table2[Sub-Sector],Table3[[#This Row],[Sub-Sector]],Table2[% Away From Current Month High],"&lt;=0.05")/Table3[[#This Row],[Count]]</f>
        <v>0.47058823529411764</v>
      </c>
      <c r="P115" s="2">
        <f>COUNTIFS(Table2[Sub-Sector],Table3[[#This Row],[Sub-Sector]],Table2[% Away From 52W High],"&lt;=10")/Table3[[#This Row],[Count]]</f>
        <v>0.35294117647058826</v>
      </c>
      <c r="Q115" s="2">
        <f>COUNTIFS(Table2[Sub-Sector],Table3[[#This Row],[Sub-Sector]],Table2[% Away From 52W Low],"&gt;=10")/Table3[[#This Row],[Count]]</f>
        <v>0.82352941176470584</v>
      </c>
      <c r="R115" s="2">
        <f>COUNTIFS(Table2[Sub-Sector],Table3[[#This Row],[Sub-Sector]],Table2[% Price above 20 EMA],"&gt;=0")/Table3[[#This Row],[Count]]</f>
        <v>0.35294117647058826</v>
      </c>
      <c r="S115" s="2">
        <f>COUNTIFS(Table2[Sub-Sector],Table3[[#This Row],[Sub-Sector]],Table2[% Price above 50 EMA],"&gt;=0")/Table3[[#This Row],[Count]]</f>
        <v>0.52941176470588236</v>
      </c>
      <c r="T115" s="2">
        <f>COUNTIFS(Table2[Sub-Sector],Table3[[#This Row],[Sub-Sector]],Table2[% Price above 200 EMA],"&gt;=0")/Table3[[#This Row],[Count]]</f>
        <v>0.70588235294117652</v>
      </c>
      <c r="U115" s="2">
        <f>COUNTIFS(Table2[Sub-Sector],Table3[[#This Row],[Sub-Sector]],Table2[Rate of Change - Zone],"Positive")/Table3[[#This Row],[Count]]</f>
        <v>0.35294117647058826</v>
      </c>
      <c r="V115" s="2">
        <f>COUNTIFS(Table2[Sub-Sector],Table3[[#This Row],[Sub-Sector]],Table2[Sharpe Ratio],"&gt;=0.10")/Table3[[#This Row],[Count]]</f>
        <v>5.8823529411764705E-2</v>
      </c>
      <c r="W115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551.5</v>
      </c>
      <c r="X115" s="3">
        <f>_xlfn.RANK.AVG(Table3[[#This Row],[Score]],Table3[Score],1)</f>
        <v>101</v>
      </c>
      <c r="Y11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357</v>
      </c>
      <c r="Z115" s="3">
        <f>_xlfn.RANK.AVG(Table3[[#This Row],[Score 2 ]],Table3[[Score 2 ]],1)</f>
        <v>114</v>
      </c>
    </row>
    <row r="116" spans="1:26" x14ac:dyDescent="0.3">
      <c r="A116" t="s">
        <v>734</v>
      </c>
      <c r="B116">
        <f>COUNTIFS(Table2[Sub-Sector],Table3[[#This Row],[Sub-Sector]])</f>
        <v>2</v>
      </c>
      <c r="C116" s="2">
        <f>COUNTIFS(Table2[Sub-Sector],Table3[[#This Row],[Sub-Sector]],Table2[Uptrend],"Uptrend")/Table3[[#This Row],[Count]]</f>
        <v>1</v>
      </c>
      <c r="D116" s="2">
        <f>COUNTIFS(Table2[Sub-Sector],Table3[[#This Row],[Sub-Sector]],Table2[1W Return vs Nifty],"&gt;=5")/Table3[[#This Row],[Count]]</f>
        <v>0</v>
      </c>
      <c r="E116" s="2">
        <f>COUNTIFS(Table2[Sub-Sector],Table3[[#This Row],[Sub-Sector]],Table2[1M Return vs Nifty],"&gt;=5")/Table3[[#This Row],[Count]]</f>
        <v>0.5</v>
      </c>
      <c r="F116" s="2">
        <f>COUNTIFS(Table2[Sub-Sector],Table3[[#This Row],[Sub-Sector]],Table2[6M Return vs Nifty],"&gt;=10")/Table3[[#This Row],[Count]]</f>
        <v>0</v>
      </c>
      <c r="G116" s="2">
        <f>COUNTIFS(Table2[Sub-Sector],Table3[[#This Row],[Sub-Sector]],Table2[1Y Return vs Nifty],"&gt;=10")/Table3[[#This Row],[Count]]</f>
        <v>0</v>
      </c>
      <c r="H116" s="2">
        <f>COUNTIFS(Table2[Sub-Sector],Table3[[#This Row],[Sub-Sector]],Table2[RSI Exponential â€“ 14D],"&gt;=50")/Table3[[#This Row],[Count]]</f>
        <v>0.5</v>
      </c>
      <c r="I116" s="2">
        <f>COUNTIFS(Table2[Sub-Sector],Table3[[#This Row],[Sub-Sector]],Table2[Relative Volume],"&gt;=1")/Table3[[#This Row],[Count]]</f>
        <v>0.5</v>
      </c>
      <c r="J116" s="2">
        <f>COUNTIFS(Table2[Sub-Sector],Table3[[#This Row],[Sub-Sector]],Table2[% Away From Day Low],"&gt;=0.05")/Table3[[#This Row],[Count]]</f>
        <v>0</v>
      </c>
      <c r="K116" s="2">
        <f>COUNTIFS(Table2[Sub-Sector],Table3[[#This Row],[Sub-Sector]],Table2[% Away From Day High],"&lt;=0.05")/Table3[[#This Row],[Count]]</f>
        <v>1</v>
      </c>
      <c r="L116" s="2">
        <f>COUNTIFS(Table2[Sub-Sector],Table3[[#This Row],[Sub-Sector]],Table2[% Away From Current Week Low],"&gt;=0.05")/Table3[[#This Row],[Count]]</f>
        <v>0</v>
      </c>
      <c r="M116" s="2">
        <f>COUNTIFS(Table2[Sub-Sector],Table3[[#This Row],[Sub-Sector]],Table2[% Away From Current Week High],"&lt;=0.05")/Table3[[#This Row],[Count]]</f>
        <v>1</v>
      </c>
      <c r="N116" s="2">
        <f>COUNTIFS(Table2[Sub-Sector],Table3[[#This Row],[Sub-Sector]],Table2[% Away From Current Month Low],"&gt;=0.05")/Table3[[#This Row],[Count]]</f>
        <v>0.5</v>
      </c>
      <c r="O116" s="2">
        <f>COUNTIFS(Table2[Sub-Sector],Table3[[#This Row],[Sub-Sector]],Table2[% Away From Current Month High],"&lt;=0.05")/Table3[[#This Row],[Count]]</f>
        <v>0</v>
      </c>
      <c r="P116" s="2">
        <f>COUNTIFS(Table2[Sub-Sector],Table3[[#This Row],[Sub-Sector]],Table2[% Away From 52W High],"&lt;=10")/Table3[[#This Row],[Count]]</f>
        <v>0.5</v>
      </c>
      <c r="Q116" s="2">
        <f>COUNTIFS(Table2[Sub-Sector],Table3[[#This Row],[Sub-Sector]],Table2[% Away From 52W Low],"&gt;=10")/Table3[[#This Row],[Count]]</f>
        <v>1</v>
      </c>
      <c r="R116" s="2">
        <f>COUNTIFS(Table2[Sub-Sector],Table3[[#This Row],[Sub-Sector]],Table2[% Price above 20 EMA],"&gt;=0")/Table3[[#This Row],[Count]]</f>
        <v>0.5</v>
      </c>
      <c r="S116" s="2">
        <f>COUNTIFS(Table2[Sub-Sector],Table3[[#This Row],[Sub-Sector]],Table2[% Price above 50 EMA],"&gt;=0")/Table3[[#This Row],[Count]]</f>
        <v>1</v>
      </c>
      <c r="T116" s="2">
        <f>COUNTIFS(Table2[Sub-Sector],Table3[[#This Row],[Sub-Sector]],Table2[% Price above 200 EMA],"&gt;=0")/Table3[[#This Row],[Count]]</f>
        <v>1</v>
      </c>
      <c r="U116" s="2">
        <f>COUNTIFS(Table2[Sub-Sector],Table3[[#This Row],[Sub-Sector]],Table2[Rate of Change - Zone],"Positive")/Table3[[#This Row],[Count]]</f>
        <v>0.5</v>
      </c>
      <c r="V116" s="2">
        <f>COUNTIFS(Table2[Sub-Sector],Table3[[#This Row],[Sub-Sector]],Table2[Sharpe Ratio],"&gt;=0.10")/Table3[[#This Row],[Count]]</f>
        <v>0</v>
      </c>
      <c r="W116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492</v>
      </c>
      <c r="X116" s="3">
        <f>_xlfn.RANK.AVG(Table3[[#This Row],[Score]],Table3[Score],1)</f>
        <v>85</v>
      </c>
      <c r="Y11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364</v>
      </c>
      <c r="Z116" s="3">
        <f>_xlfn.RANK.AVG(Table3[[#This Row],[Score 2 ]],Table3[[Score 2 ]],1)</f>
        <v>115</v>
      </c>
    </row>
    <row r="117" spans="1:26" x14ac:dyDescent="0.3">
      <c r="A117" t="s">
        <v>532</v>
      </c>
      <c r="B117">
        <f>COUNTIFS(Table2[Sub-Sector],Table3[[#This Row],[Sub-Sector]])</f>
        <v>6</v>
      </c>
      <c r="C117" s="2">
        <f>COUNTIFS(Table2[Sub-Sector],Table3[[#This Row],[Sub-Sector]],Table2[Uptrend],"Uptrend")/Table3[[#This Row],[Count]]</f>
        <v>0.5</v>
      </c>
      <c r="D117" s="2">
        <f>COUNTIFS(Table2[Sub-Sector],Table3[[#This Row],[Sub-Sector]],Table2[1W Return vs Nifty],"&gt;=5")/Table3[[#This Row],[Count]]</f>
        <v>0</v>
      </c>
      <c r="E117" s="2">
        <f>COUNTIFS(Table2[Sub-Sector],Table3[[#This Row],[Sub-Sector]],Table2[1M Return vs Nifty],"&gt;=5")/Table3[[#This Row],[Count]]</f>
        <v>0</v>
      </c>
      <c r="F117" s="2">
        <f>COUNTIFS(Table2[Sub-Sector],Table3[[#This Row],[Sub-Sector]],Table2[6M Return vs Nifty],"&gt;=10")/Table3[[#This Row],[Count]]</f>
        <v>0</v>
      </c>
      <c r="G117" s="2">
        <f>COUNTIFS(Table2[Sub-Sector],Table3[[#This Row],[Sub-Sector]],Table2[1Y Return vs Nifty],"&gt;=10")/Table3[[#This Row],[Count]]</f>
        <v>0</v>
      </c>
      <c r="H117" s="2">
        <f>COUNTIFS(Table2[Sub-Sector],Table3[[#This Row],[Sub-Sector]],Table2[RSI Exponential â€“ 14D],"&gt;=50")/Table3[[#This Row],[Count]]</f>
        <v>0.66666666666666663</v>
      </c>
      <c r="I117" s="2">
        <f>COUNTIFS(Table2[Sub-Sector],Table3[[#This Row],[Sub-Sector]],Table2[Relative Volume],"&gt;=1")/Table3[[#This Row],[Count]]</f>
        <v>0.33333333333333331</v>
      </c>
      <c r="J117" s="2">
        <f>COUNTIFS(Table2[Sub-Sector],Table3[[#This Row],[Sub-Sector]],Table2[% Away From Day Low],"&gt;=0.05")/Table3[[#This Row],[Count]]</f>
        <v>0</v>
      </c>
      <c r="K117" s="2">
        <f>COUNTIFS(Table2[Sub-Sector],Table3[[#This Row],[Sub-Sector]],Table2[% Away From Day High],"&lt;=0.05")/Table3[[#This Row],[Count]]</f>
        <v>1</v>
      </c>
      <c r="L117" s="2">
        <f>COUNTIFS(Table2[Sub-Sector],Table3[[#This Row],[Sub-Sector]],Table2[% Away From Current Week Low],"&gt;=0.05")/Table3[[#This Row],[Count]]</f>
        <v>0.16666666666666666</v>
      </c>
      <c r="M117" s="2">
        <f>COUNTIFS(Table2[Sub-Sector],Table3[[#This Row],[Sub-Sector]],Table2[% Away From Current Week High],"&lt;=0.05")/Table3[[#This Row],[Count]]</f>
        <v>1</v>
      </c>
      <c r="N117" s="2">
        <f>COUNTIFS(Table2[Sub-Sector],Table3[[#This Row],[Sub-Sector]],Table2[% Away From Current Month Low],"&gt;=0.05")/Table3[[#This Row],[Count]]</f>
        <v>0.33333333333333331</v>
      </c>
      <c r="O117" s="2">
        <f>COUNTIFS(Table2[Sub-Sector],Table3[[#This Row],[Sub-Sector]],Table2[% Away From Current Month High],"&lt;=0.05")/Table3[[#This Row],[Count]]</f>
        <v>0.66666666666666663</v>
      </c>
      <c r="P117" s="2">
        <f>COUNTIFS(Table2[Sub-Sector],Table3[[#This Row],[Sub-Sector]],Table2[% Away From 52W High],"&lt;=10")/Table3[[#This Row],[Count]]</f>
        <v>0.33333333333333331</v>
      </c>
      <c r="Q117" s="2">
        <f>COUNTIFS(Table2[Sub-Sector],Table3[[#This Row],[Sub-Sector]],Table2[% Away From 52W Low],"&gt;=10")/Table3[[#This Row],[Count]]</f>
        <v>1</v>
      </c>
      <c r="R117" s="2">
        <f>COUNTIFS(Table2[Sub-Sector],Table3[[#This Row],[Sub-Sector]],Table2[% Price above 20 EMA],"&gt;=0")/Table3[[#This Row],[Count]]</f>
        <v>0.83333333333333337</v>
      </c>
      <c r="S117" s="2">
        <f>COUNTIFS(Table2[Sub-Sector],Table3[[#This Row],[Sub-Sector]],Table2[% Price above 50 EMA],"&gt;=0")/Table3[[#This Row],[Count]]</f>
        <v>0.83333333333333337</v>
      </c>
      <c r="T117" s="2">
        <f>COUNTIFS(Table2[Sub-Sector],Table3[[#This Row],[Sub-Sector]],Table2[% Price above 200 EMA],"&gt;=0")/Table3[[#This Row],[Count]]</f>
        <v>0.83333333333333337</v>
      </c>
      <c r="U117" s="2">
        <f>COUNTIFS(Table2[Sub-Sector],Table3[[#This Row],[Sub-Sector]],Table2[Rate of Change - Zone],"Positive")/Table3[[#This Row],[Count]]</f>
        <v>0.66666666666666663</v>
      </c>
      <c r="V117" s="2">
        <f>COUNTIFS(Table2[Sub-Sector],Table3[[#This Row],[Sub-Sector]],Table2[Sharpe Ratio],"&gt;=0.10")/Table3[[#This Row],[Count]]</f>
        <v>0</v>
      </c>
      <c r="W117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646.5</v>
      </c>
      <c r="X117" s="3">
        <f>_xlfn.RANK.AVG(Table3[[#This Row],[Score]],Table3[Score],1)</f>
        <v>119</v>
      </c>
      <c r="Y11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365.5</v>
      </c>
      <c r="Z117" s="3">
        <f>_xlfn.RANK.AVG(Table3[[#This Row],[Score 2 ]],Table3[[Score 2 ]],1)</f>
        <v>116</v>
      </c>
    </row>
    <row r="118" spans="1:26" x14ac:dyDescent="0.3">
      <c r="A118" t="s">
        <v>285</v>
      </c>
      <c r="B118">
        <f>COUNTIFS(Table2[Sub-Sector],Table3[[#This Row],[Sub-Sector]])</f>
        <v>5</v>
      </c>
      <c r="C118" s="2">
        <f>COUNTIFS(Table2[Sub-Sector],Table3[[#This Row],[Sub-Sector]],Table2[Uptrend],"Uptrend")/Table3[[#This Row],[Count]]</f>
        <v>0.6</v>
      </c>
      <c r="D118" s="2">
        <f>COUNTIFS(Table2[Sub-Sector],Table3[[#This Row],[Sub-Sector]],Table2[1W Return vs Nifty],"&gt;=5")/Table3[[#This Row],[Count]]</f>
        <v>0</v>
      </c>
      <c r="E118" s="2">
        <f>COUNTIFS(Table2[Sub-Sector],Table3[[#This Row],[Sub-Sector]],Table2[1M Return vs Nifty],"&gt;=5")/Table3[[#This Row],[Count]]</f>
        <v>0</v>
      </c>
      <c r="F118" s="2">
        <f>COUNTIFS(Table2[Sub-Sector],Table3[[#This Row],[Sub-Sector]],Table2[6M Return vs Nifty],"&gt;=10")/Table3[[#This Row],[Count]]</f>
        <v>0</v>
      </c>
      <c r="G118" s="2">
        <f>COUNTIFS(Table2[Sub-Sector],Table3[[#This Row],[Sub-Sector]],Table2[1Y Return vs Nifty],"&gt;=10")/Table3[[#This Row],[Count]]</f>
        <v>0.4</v>
      </c>
      <c r="H118" s="2">
        <f>COUNTIFS(Table2[Sub-Sector],Table3[[#This Row],[Sub-Sector]],Table2[RSI Exponential â€“ 14D],"&gt;=50")/Table3[[#This Row],[Count]]</f>
        <v>0.4</v>
      </c>
      <c r="I118" s="2">
        <f>COUNTIFS(Table2[Sub-Sector],Table3[[#This Row],[Sub-Sector]],Table2[Relative Volume],"&gt;=1")/Table3[[#This Row],[Count]]</f>
        <v>0.2</v>
      </c>
      <c r="J118" s="2">
        <f>COUNTIFS(Table2[Sub-Sector],Table3[[#This Row],[Sub-Sector]],Table2[% Away From Day Low],"&gt;=0.05")/Table3[[#This Row],[Count]]</f>
        <v>0</v>
      </c>
      <c r="K118" s="2">
        <f>COUNTIFS(Table2[Sub-Sector],Table3[[#This Row],[Sub-Sector]],Table2[% Away From Day High],"&lt;=0.05")/Table3[[#This Row],[Count]]</f>
        <v>1</v>
      </c>
      <c r="L118" s="2">
        <f>COUNTIFS(Table2[Sub-Sector],Table3[[#This Row],[Sub-Sector]],Table2[% Away From Current Week Low],"&gt;=0.05")/Table3[[#This Row],[Count]]</f>
        <v>0</v>
      </c>
      <c r="M118" s="2">
        <f>COUNTIFS(Table2[Sub-Sector],Table3[[#This Row],[Sub-Sector]],Table2[% Away From Current Week High],"&lt;=0.05")/Table3[[#This Row],[Count]]</f>
        <v>1</v>
      </c>
      <c r="N118" s="2">
        <f>COUNTIFS(Table2[Sub-Sector],Table3[[#This Row],[Sub-Sector]],Table2[% Away From Current Month Low],"&gt;=0.05")/Table3[[#This Row],[Count]]</f>
        <v>0.4</v>
      </c>
      <c r="O118" s="2">
        <f>COUNTIFS(Table2[Sub-Sector],Table3[[#This Row],[Sub-Sector]],Table2[% Away From Current Month High],"&lt;=0.05")/Table3[[#This Row],[Count]]</f>
        <v>0.6</v>
      </c>
      <c r="P118" s="2">
        <f>COUNTIFS(Table2[Sub-Sector],Table3[[#This Row],[Sub-Sector]],Table2[% Away From 52W High],"&lt;=10")/Table3[[#This Row],[Count]]</f>
        <v>0.2</v>
      </c>
      <c r="Q118" s="2">
        <f>COUNTIFS(Table2[Sub-Sector],Table3[[#This Row],[Sub-Sector]],Table2[% Away From 52W Low],"&gt;=10")/Table3[[#This Row],[Count]]</f>
        <v>1</v>
      </c>
      <c r="R118" s="2">
        <f>COUNTIFS(Table2[Sub-Sector],Table3[[#This Row],[Sub-Sector]],Table2[% Price above 20 EMA],"&gt;=0")/Table3[[#This Row],[Count]]</f>
        <v>0.4</v>
      </c>
      <c r="S118" s="2">
        <f>COUNTIFS(Table2[Sub-Sector],Table3[[#This Row],[Sub-Sector]],Table2[% Price above 50 EMA],"&gt;=0")/Table3[[#This Row],[Count]]</f>
        <v>0.4</v>
      </c>
      <c r="T118" s="2">
        <f>COUNTIFS(Table2[Sub-Sector],Table3[[#This Row],[Sub-Sector]],Table2[% Price above 200 EMA],"&gt;=0")/Table3[[#This Row],[Count]]</f>
        <v>0.8</v>
      </c>
      <c r="U118" s="2">
        <f>COUNTIFS(Table2[Sub-Sector],Table3[[#This Row],[Sub-Sector]],Table2[Rate of Change - Zone],"Positive")/Table3[[#This Row],[Count]]</f>
        <v>0.6</v>
      </c>
      <c r="V118" s="2">
        <f>COUNTIFS(Table2[Sub-Sector],Table3[[#This Row],[Sub-Sector]],Table2[Sharpe Ratio],"&gt;=0.10")/Table3[[#This Row],[Count]]</f>
        <v>0.2</v>
      </c>
      <c r="W118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639.5</v>
      </c>
      <c r="X118" s="3">
        <f>_xlfn.RANK.AVG(Table3[[#This Row],[Score]],Table3[Score],1)</f>
        <v>117</v>
      </c>
      <c r="Y11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368.5</v>
      </c>
      <c r="Z118" s="3">
        <f>_xlfn.RANK.AVG(Table3[[#This Row],[Score 2 ]],Table3[[Score 2 ]],1)</f>
        <v>117</v>
      </c>
    </row>
    <row r="119" spans="1:26" x14ac:dyDescent="0.3">
      <c r="A119" t="s">
        <v>213</v>
      </c>
      <c r="B119">
        <f>COUNTIFS(Table2[Sub-Sector],Table3[[#This Row],[Sub-Sector]])</f>
        <v>4</v>
      </c>
      <c r="C119" s="2">
        <f>COUNTIFS(Table2[Sub-Sector],Table3[[#This Row],[Sub-Sector]],Table2[Uptrend],"Uptrend")/Table3[[#This Row],[Count]]</f>
        <v>0.75</v>
      </c>
      <c r="D119" s="2">
        <f>COUNTIFS(Table2[Sub-Sector],Table3[[#This Row],[Sub-Sector]],Table2[1W Return vs Nifty],"&gt;=5")/Table3[[#This Row],[Count]]</f>
        <v>0</v>
      </c>
      <c r="E119" s="2">
        <f>COUNTIFS(Table2[Sub-Sector],Table3[[#This Row],[Sub-Sector]],Table2[1M Return vs Nifty],"&gt;=5")/Table3[[#This Row],[Count]]</f>
        <v>0</v>
      </c>
      <c r="F119" s="2">
        <f>COUNTIFS(Table2[Sub-Sector],Table3[[#This Row],[Sub-Sector]],Table2[6M Return vs Nifty],"&gt;=10")/Table3[[#This Row],[Count]]</f>
        <v>0</v>
      </c>
      <c r="G119" s="2">
        <f>COUNTIFS(Table2[Sub-Sector],Table3[[#This Row],[Sub-Sector]],Table2[1Y Return vs Nifty],"&gt;=10")/Table3[[#This Row],[Count]]</f>
        <v>0.25</v>
      </c>
      <c r="H119" s="2">
        <f>COUNTIFS(Table2[Sub-Sector],Table3[[#This Row],[Sub-Sector]],Table2[RSI Exponential â€“ 14D],"&gt;=50")/Table3[[#This Row],[Count]]</f>
        <v>0.5</v>
      </c>
      <c r="I119" s="2">
        <f>COUNTIFS(Table2[Sub-Sector],Table3[[#This Row],[Sub-Sector]],Table2[Relative Volume],"&gt;=1")/Table3[[#This Row],[Count]]</f>
        <v>0.5</v>
      </c>
      <c r="J119" s="2">
        <f>COUNTIFS(Table2[Sub-Sector],Table3[[#This Row],[Sub-Sector]],Table2[% Away From Day Low],"&gt;=0.05")/Table3[[#This Row],[Count]]</f>
        <v>0</v>
      </c>
      <c r="K119" s="2">
        <f>COUNTIFS(Table2[Sub-Sector],Table3[[#This Row],[Sub-Sector]],Table2[% Away From Day High],"&lt;=0.05")/Table3[[#This Row],[Count]]</f>
        <v>1</v>
      </c>
      <c r="L119" s="2">
        <f>COUNTIFS(Table2[Sub-Sector],Table3[[#This Row],[Sub-Sector]],Table2[% Away From Current Week Low],"&gt;=0.05")/Table3[[#This Row],[Count]]</f>
        <v>0</v>
      </c>
      <c r="M119" s="2">
        <f>COUNTIFS(Table2[Sub-Sector],Table3[[#This Row],[Sub-Sector]],Table2[% Away From Current Week High],"&lt;=0.05")/Table3[[#This Row],[Count]]</f>
        <v>1</v>
      </c>
      <c r="N119" s="2">
        <f>COUNTIFS(Table2[Sub-Sector],Table3[[#This Row],[Sub-Sector]],Table2[% Away From Current Month Low],"&gt;=0.05")/Table3[[#This Row],[Count]]</f>
        <v>0.25</v>
      </c>
      <c r="O119" s="2">
        <f>COUNTIFS(Table2[Sub-Sector],Table3[[#This Row],[Sub-Sector]],Table2[% Away From Current Month High],"&lt;=0.05")/Table3[[#This Row],[Count]]</f>
        <v>0.5</v>
      </c>
      <c r="P119" s="2">
        <f>COUNTIFS(Table2[Sub-Sector],Table3[[#This Row],[Sub-Sector]],Table2[% Away From 52W High],"&lt;=10")/Table3[[#This Row],[Count]]</f>
        <v>0.5</v>
      </c>
      <c r="Q119" s="2">
        <f>COUNTIFS(Table2[Sub-Sector],Table3[[#This Row],[Sub-Sector]],Table2[% Away From 52W Low],"&gt;=10")/Table3[[#This Row],[Count]]</f>
        <v>1</v>
      </c>
      <c r="R119" s="2">
        <f>COUNTIFS(Table2[Sub-Sector],Table3[[#This Row],[Sub-Sector]],Table2[% Price above 20 EMA],"&gt;=0")/Table3[[#This Row],[Count]]</f>
        <v>0.5</v>
      </c>
      <c r="S119" s="2">
        <f>COUNTIFS(Table2[Sub-Sector],Table3[[#This Row],[Sub-Sector]],Table2[% Price above 50 EMA],"&gt;=0")/Table3[[#This Row],[Count]]</f>
        <v>0.75</v>
      </c>
      <c r="T119" s="2">
        <f>COUNTIFS(Table2[Sub-Sector],Table3[[#This Row],[Sub-Sector]],Table2[% Price above 200 EMA],"&gt;=0")/Table3[[#This Row],[Count]]</f>
        <v>0.75</v>
      </c>
      <c r="U119" s="2">
        <f>COUNTIFS(Table2[Sub-Sector],Table3[[#This Row],[Sub-Sector]],Table2[Rate of Change - Zone],"Positive")/Table3[[#This Row],[Count]]</f>
        <v>0.25</v>
      </c>
      <c r="V119" s="2">
        <f>COUNTIFS(Table2[Sub-Sector],Table3[[#This Row],[Sub-Sector]],Table2[Sharpe Ratio],"&gt;=0.10")/Table3[[#This Row],[Count]]</f>
        <v>0</v>
      </c>
      <c r="W119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623.5</v>
      </c>
      <c r="X119" s="3">
        <f>_xlfn.RANK.AVG(Table3[[#This Row],[Score]],Table3[Score],1)</f>
        <v>116</v>
      </c>
      <c r="Y11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370.5</v>
      </c>
      <c r="Z119" s="3">
        <f>_xlfn.RANK.AVG(Table3[[#This Row],[Score 2 ]],Table3[[Score 2 ]],1)</f>
        <v>118</v>
      </c>
    </row>
    <row r="120" spans="1:26" x14ac:dyDescent="0.3">
      <c r="A120" t="s">
        <v>481</v>
      </c>
      <c r="B120">
        <f>COUNTIFS(Table2[Sub-Sector],Table3[[#This Row],[Sub-Sector]])</f>
        <v>7</v>
      </c>
      <c r="C120" s="2">
        <f>COUNTIFS(Table2[Sub-Sector],Table3[[#This Row],[Sub-Sector]],Table2[Uptrend],"Uptrend")/Table3[[#This Row],[Count]]</f>
        <v>1</v>
      </c>
      <c r="D120" s="2">
        <f>COUNTIFS(Table2[Sub-Sector],Table3[[#This Row],[Sub-Sector]],Table2[1W Return vs Nifty],"&gt;=5")/Table3[[#This Row],[Count]]</f>
        <v>0</v>
      </c>
      <c r="E120" s="2">
        <f>COUNTIFS(Table2[Sub-Sector],Table3[[#This Row],[Sub-Sector]],Table2[1M Return vs Nifty],"&gt;=5")/Table3[[#This Row],[Count]]</f>
        <v>0</v>
      </c>
      <c r="F120" s="2">
        <f>COUNTIFS(Table2[Sub-Sector],Table3[[#This Row],[Sub-Sector]],Table2[6M Return vs Nifty],"&gt;=10")/Table3[[#This Row],[Count]]</f>
        <v>0.14285714285714285</v>
      </c>
      <c r="G120" s="2">
        <f>COUNTIFS(Table2[Sub-Sector],Table3[[#This Row],[Sub-Sector]],Table2[1Y Return vs Nifty],"&gt;=10")/Table3[[#This Row],[Count]]</f>
        <v>0.2857142857142857</v>
      </c>
      <c r="H120" s="2">
        <f>COUNTIFS(Table2[Sub-Sector],Table3[[#This Row],[Sub-Sector]],Table2[RSI Exponential â€“ 14D],"&gt;=50")/Table3[[#This Row],[Count]]</f>
        <v>0.42857142857142855</v>
      </c>
      <c r="I120" s="2">
        <f>COUNTIFS(Table2[Sub-Sector],Table3[[#This Row],[Sub-Sector]],Table2[Relative Volume],"&gt;=1")/Table3[[#This Row],[Count]]</f>
        <v>0.14285714285714285</v>
      </c>
      <c r="J120" s="2">
        <f>COUNTIFS(Table2[Sub-Sector],Table3[[#This Row],[Sub-Sector]],Table2[% Away From Day Low],"&gt;=0.05")/Table3[[#This Row],[Count]]</f>
        <v>0</v>
      </c>
      <c r="K120" s="2">
        <f>COUNTIFS(Table2[Sub-Sector],Table3[[#This Row],[Sub-Sector]],Table2[% Away From Day High],"&lt;=0.05")/Table3[[#This Row],[Count]]</f>
        <v>0.8571428571428571</v>
      </c>
      <c r="L120" s="2">
        <f>COUNTIFS(Table2[Sub-Sector],Table3[[#This Row],[Sub-Sector]],Table2[% Away From Current Week Low],"&gt;=0.05")/Table3[[#This Row],[Count]]</f>
        <v>0.14285714285714285</v>
      </c>
      <c r="M120" s="2">
        <f>COUNTIFS(Table2[Sub-Sector],Table3[[#This Row],[Sub-Sector]],Table2[% Away From Current Week High],"&lt;=0.05")/Table3[[#This Row],[Count]]</f>
        <v>0.8571428571428571</v>
      </c>
      <c r="N120" s="2">
        <f>COUNTIFS(Table2[Sub-Sector],Table3[[#This Row],[Sub-Sector]],Table2[% Away From Current Month Low],"&gt;=0.05")/Table3[[#This Row],[Count]]</f>
        <v>0.14285714285714285</v>
      </c>
      <c r="O120" s="2">
        <f>COUNTIFS(Table2[Sub-Sector],Table3[[#This Row],[Sub-Sector]],Table2[% Away From Current Month High],"&lt;=0.05")/Table3[[#This Row],[Count]]</f>
        <v>0.2857142857142857</v>
      </c>
      <c r="P120" s="2">
        <f>COUNTIFS(Table2[Sub-Sector],Table3[[#This Row],[Sub-Sector]],Table2[% Away From 52W High],"&lt;=10")/Table3[[#This Row],[Count]]</f>
        <v>0.2857142857142857</v>
      </c>
      <c r="Q120" s="2">
        <f>COUNTIFS(Table2[Sub-Sector],Table3[[#This Row],[Sub-Sector]],Table2[% Away From 52W Low],"&gt;=10")/Table3[[#This Row],[Count]]</f>
        <v>1</v>
      </c>
      <c r="R120" s="2">
        <f>COUNTIFS(Table2[Sub-Sector],Table3[[#This Row],[Sub-Sector]],Table2[% Price above 20 EMA],"&gt;=0")/Table3[[#This Row],[Count]]</f>
        <v>0.5714285714285714</v>
      </c>
      <c r="S120" s="2">
        <f>COUNTIFS(Table2[Sub-Sector],Table3[[#This Row],[Sub-Sector]],Table2[% Price above 50 EMA],"&gt;=0")/Table3[[#This Row],[Count]]</f>
        <v>0.7142857142857143</v>
      </c>
      <c r="T120" s="2">
        <f>COUNTIFS(Table2[Sub-Sector],Table3[[#This Row],[Sub-Sector]],Table2[% Price above 200 EMA],"&gt;=0")/Table3[[#This Row],[Count]]</f>
        <v>1</v>
      </c>
      <c r="U120" s="2">
        <f>COUNTIFS(Table2[Sub-Sector],Table3[[#This Row],[Sub-Sector]],Table2[Rate of Change - Zone],"Positive")/Table3[[#This Row],[Count]]</f>
        <v>0.5714285714285714</v>
      </c>
      <c r="V120" s="2">
        <f>COUNTIFS(Table2[Sub-Sector],Table3[[#This Row],[Sub-Sector]],Table2[Sharpe Ratio],"&gt;=0.10")/Table3[[#This Row],[Count]]</f>
        <v>0</v>
      </c>
      <c r="W120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580</v>
      </c>
      <c r="X120" s="3">
        <f>_xlfn.RANK.AVG(Table3[[#This Row],[Score]],Table3[Score],1)</f>
        <v>110</v>
      </c>
      <c r="Y12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374.5</v>
      </c>
      <c r="Z120" s="3">
        <f>_xlfn.RANK.AVG(Table3[[#This Row],[Score 2 ]],Table3[[Score 2 ]],1)</f>
        <v>119</v>
      </c>
    </row>
    <row r="121" spans="1:26" x14ac:dyDescent="0.3">
      <c r="A121" t="s">
        <v>24</v>
      </c>
      <c r="B121">
        <f>COUNTIFS(Table2[Sub-Sector],Table3[[#This Row],[Sub-Sector]])</f>
        <v>20</v>
      </c>
      <c r="C121" s="2">
        <f>COUNTIFS(Table2[Sub-Sector],Table3[[#This Row],[Sub-Sector]],Table2[Uptrend],"Uptrend")/Table3[[#This Row],[Count]]</f>
        <v>0.5</v>
      </c>
      <c r="D121" s="2">
        <f>COUNTIFS(Table2[Sub-Sector],Table3[[#This Row],[Sub-Sector]],Table2[1W Return vs Nifty],"&gt;=5")/Table3[[#This Row],[Count]]</f>
        <v>0.05</v>
      </c>
      <c r="E121" s="2">
        <f>COUNTIFS(Table2[Sub-Sector],Table3[[#This Row],[Sub-Sector]],Table2[1M Return vs Nifty],"&gt;=5")/Table3[[#This Row],[Count]]</f>
        <v>0.15</v>
      </c>
      <c r="F121" s="2">
        <f>COUNTIFS(Table2[Sub-Sector],Table3[[#This Row],[Sub-Sector]],Table2[6M Return vs Nifty],"&gt;=10")/Table3[[#This Row],[Count]]</f>
        <v>0.1</v>
      </c>
      <c r="G121" s="2">
        <f>COUNTIFS(Table2[Sub-Sector],Table3[[#This Row],[Sub-Sector]],Table2[1Y Return vs Nifty],"&gt;=10")/Table3[[#This Row],[Count]]</f>
        <v>0.2</v>
      </c>
      <c r="H121" s="2">
        <f>COUNTIFS(Table2[Sub-Sector],Table3[[#This Row],[Sub-Sector]],Table2[RSI Exponential â€“ 14D],"&gt;=50")/Table3[[#This Row],[Count]]</f>
        <v>0.4</v>
      </c>
      <c r="I121" s="2">
        <f>COUNTIFS(Table2[Sub-Sector],Table3[[#This Row],[Sub-Sector]],Table2[Relative Volume],"&gt;=1")/Table3[[#This Row],[Count]]</f>
        <v>0.4</v>
      </c>
      <c r="J121" s="2">
        <f>COUNTIFS(Table2[Sub-Sector],Table3[[#This Row],[Sub-Sector]],Table2[% Away From Day Low],"&gt;=0.05")/Table3[[#This Row],[Count]]</f>
        <v>0</v>
      </c>
      <c r="K121" s="2">
        <f>COUNTIFS(Table2[Sub-Sector],Table3[[#This Row],[Sub-Sector]],Table2[% Away From Day High],"&lt;=0.05")/Table3[[#This Row],[Count]]</f>
        <v>1</v>
      </c>
      <c r="L121" s="2">
        <f>COUNTIFS(Table2[Sub-Sector],Table3[[#This Row],[Sub-Sector]],Table2[% Away From Current Week Low],"&gt;=0.05")/Table3[[#This Row],[Count]]</f>
        <v>0.05</v>
      </c>
      <c r="M121" s="2">
        <f>COUNTIFS(Table2[Sub-Sector],Table3[[#This Row],[Sub-Sector]],Table2[% Away From Current Week High],"&lt;=0.05")/Table3[[#This Row],[Count]]</f>
        <v>1</v>
      </c>
      <c r="N121" s="2">
        <f>COUNTIFS(Table2[Sub-Sector],Table3[[#This Row],[Sub-Sector]],Table2[% Away From Current Month Low],"&gt;=0.05")/Table3[[#This Row],[Count]]</f>
        <v>0.3</v>
      </c>
      <c r="O121" s="2">
        <f>COUNTIFS(Table2[Sub-Sector],Table3[[#This Row],[Sub-Sector]],Table2[% Away From Current Month High],"&lt;=0.05")/Table3[[#This Row],[Count]]</f>
        <v>0.6</v>
      </c>
      <c r="P121" s="2">
        <f>COUNTIFS(Table2[Sub-Sector],Table3[[#This Row],[Sub-Sector]],Table2[% Away From 52W High],"&lt;=10")/Table3[[#This Row],[Count]]</f>
        <v>0.25</v>
      </c>
      <c r="Q121" s="2">
        <f>COUNTIFS(Table2[Sub-Sector],Table3[[#This Row],[Sub-Sector]],Table2[% Away From 52W Low],"&gt;=10")/Table3[[#This Row],[Count]]</f>
        <v>0.95</v>
      </c>
      <c r="R121" s="2">
        <f>COUNTIFS(Table2[Sub-Sector],Table3[[#This Row],[Sub-Sector]],Table2[% Price above 20 EMA],"&gt;=0")/Table3[[#This Row],[Count]]</f>
        <v>0.3</v>
      </c>
      <c r="S121" s="2">
        <f>COUNTIFS(Table2[Sub-Sector],Table3[[#This Row],[Sub-Sector]],Table2[% Price above 50 EMA],"&gt;=0")/Table3[[#This Row],[Count]]</f>
        <v>0.6</v>
      </c>
      <c r="T121" s="2">
        <f>COUNTIFS(Table2[Sub-Sector],Table3[[#This Row],[Sub-Sector]],Table2[% Price above 200 EMA],"&gt;=0")/Table3[[#This Row],[Count]]</f>
        <v>0.6</v>
      </c>
      <c r="U121" s="2">
        <f>COUNTIFS(Table2[Sub-Sector],Table3[[#This Row],[Sub-Sector]],Table2[Rate of Change - Zone],"Positive")/Table3[[#This Row],[Count]]</f>
        <v>0.3</v>
      </c>
      <c r="V121" s="2">
        <f>COUNTIFS(Table2[Sub-Sector],Table3[[#This Row],[Sub-Sector]],Table2[Sharpe Ratio],"&gt;=0.10")/Table3[[#This Row],[Count]]</f>
        <v>0.15</v>
      </c>
      <c r="W121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586</v>
      </c>
      <c r="X121" s="3">
        <f>_xlfn.RANK.AVG(Table3[[#This Row],[Score]],Table3[Score],1)</f>
        <v>111</v>
      </c>
      <c r="Y12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375.5</v>
      </c>
      <c r="Z121" s="3">
        <f>_xlfn.RANK.AVG(Table3[[#This Row],[Score 2 ]],Table3[[Score 2 ]],1)</f>
        <v>120</v>
      </c>
    </row>
    <row r="122" spans="1:26" x14ac:dyDescent="0.3">
      <c r="A122" t="s">
        <v>944</v>
      </c>
      <c r="B122">
        <f>COUNTIFS(Table2[Sub-Sector],Table3[[#This Row],[Sub-Sector]])</f>
        <v>3</v>
      </c>
      <c r="C122" s="2">
        <f>COUNTIFS(Table2[Sub-Sector],Table3[[#This Row],[Sub-Sector]],Table2[Uptrend],"Uptrend")/Table3[[#This Row],[Count]]</f>
        <v>0.66666666666666663</v>
      </c>
      <c r="D122" s="2">
        <f>COUNTIFS(Table2[Sub-Sector],Table3[[#This Row],[Sub-Sector]],Table2[1W Return vs Nifty],"&gt;=5")/Table3[[#This Row],[Count]]</f>
        <v>0</v>
      </c>
      <c r="E122" s="2">
        <f>COUNTIFS(Table2[Sub-Sector],Table3[[#This Row],[Sub-Sector]],Table2[1M Return vs Nifty],"&gt;=5")/Table3[[#This Row],[Count]]</f>
        <v>0.33333333333333331</v>
      </c>
      <c r="F122" s="2">
        <f>COUNTIFS(Table2[Sub-Sector],Table3[[#This Row],[Sub-Sector]],Table2[6M Return vs Nifty],"&gt;=10")/Table3[[#This Row],[Count]]</f>
        <v>0.33333333333333331</v>
      </c>
      <c r="G122" s="2">
        <f>COUNTIFS(Table2[Sub-Sector],Table3[[#This Row],[Sub-Sector]],Table2[1Y Return vs Nifty],"&gt;=10")/Table3[[#This Row],[Count]]</f>
        <v>0.33333333333333331</v>
      </c>
      <c r="H122" s="2">
        <f>COUNTIFS(Table2[Sub-Sector],Table3[[#This Row],[Sub-Sector]],Table2[RSI Exponential â€“ 14D],"&gt;=50")/Table3[[#This Row],[Count]]</f>
        <v>0.33333333333333331</v>
      </c>
      <c r="I122" s="2">
        <f>COUNTIFS(Table2[Sub-Sector],Table3[[#This Row],[Sub-Sector]],Table2[Relative Volume],"&gt;=1")/Table3[[#This Row],[Count]]</f>
        <v>0</v>
      </c>
      <c r="J122" s="2">
        <f>COUNTIFS(Table2[Sub-Sector],Table3[[#This Row],[Sub-Sector]],Table2[% Away From Day Low],"&gt;=0.05")/Table3[[#This Row],[Count]]</f>
        <v>0</v>
      </c>
      <c r="K122" s="2">
        <f>COUNTIFS(Table2[Sub-Sector],Table3[[#This Row],[Sub-Sector]],Table2[% Away From Day High],"&lt;=0.05")/Table3[[#This Row],[Count]]</f>
        <v>0.66666666666666663</v>
      </c>
      <c r="L122" s="2">
        <f>COUNTIFS(Table2[Sub-Sector],Table3[[#This Row],[Sub-Sector]],Table2[% Away From Current Week Low],"&gt;=0.05")/Table3[[#This Row],[Count]]</f>
        <v>0.33333333333333331</v>
      </c>
      <c r="M122" s="2">
        <f>COUNTIFS(Table2[Sub-Sector],Table3[[#This Row],[Sub-Sector]],Table2[% Away From Current Week High],"&lt;=0.05")/Table3[[#This Row],[Count]]</f>
        <v>0.66666666666666663</v>
      </c>
      <c r="N122" s="2">
        <f>COUNTIFS(Table2[Sub-Sector],Table3[[#This Row],[Sub-Sector]],Table2[% Away From Current Month Low],"&gt;=0.05")/Table3[[#This Row],[Count]]</f>
        <v>0.33333333333333331</v>
      </c>
      <c r="O122" s="2">
        <f>COUNTIFS(Table2[Sub-Sector],Table3[[#This Row],[Sub-Sector]],Table2[% Away From Current Month High],"&lt;=0.05")/Table3[[#This Row],[Count]]</f>
        <v>0.33333333333333331</v>
      </c>
      <c r="P122" s="2">
        <f>COUNTIFS(Table2[Sub-Sector],Table3[[#This Row],[Sub-Sector]],Table2[% Away From 52W High],"&lt;=10")/Table3[[#This Row],[Count]]</f>
        <v>0.33333333333333331</v>
      </c>
      <c r="Q122" s="2">
        <f>COUNTIFS(Table2[Sub-Sector],Table3[[#This Row],[Sub-Sector]],Table2[% Away From 52W Low],"&gt;=10")/Table3[[#This Row],[Count]]</f>
        <v>1</v>
      </c>
      <c r="R122" s="2">
        <f>COUNTIFS(Table2[Sub-Sector],Table3[[#This Row],[Sub-Sector]],Table2[% Price above 20 EMA],"&gt;=0")/Table3[[#This Row],[Count]]</f>
        <v>0.66666666666666663</v>
      </c>
      <c r="S122" s="2">
        <f>COUNTIFS(Table2[Sub-Sector],Table3[[#This Row],[Sub-Sector]],Table2[% Price above 50 EMA],"&gt;=0")/Table3[[#This Row],[Count]]</f>
        <v>1</v>
      </c>
      <c r="T122" s="2">
        <f>COUNTIFS(Table2[Sub-Sector],Table3[[#This Row],[Sub-Sector]],Table2[% Price above 200 EMA],"&gt;=0")/Table3[[#This Row],[Count]]</f>
        <v>0.66666666666666663</v>
      </c>
      <c r="U122" s="2">
        <f>COUNTIFS(Table2[Sub-Sector],Table3[[#This Row],[Sub-Sector]],Table2[Rate of Change - Zone],"Positive")/Table3[[#This Row],[Count]]</f>
        <v>0.33333333333333331</v>
      </c>
      <c r="V122" s="2">
        <f>COUNTIFS(Table2[Sub-Sector],Table3[[#This Row],[Sub-Sector]],Table2[Sharpe Ratio],"&gt;=0.10")/Table3[[#This Row],[Count]]</f>
        <v>0</v>
      </c>
      <c r="W12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596.5</v>
      </c>
      <c r="X122" s="3">
        <f>_xlfn.RANK.AVG(Table3[[#This Row],[Score]],Table3[Score],1)</f>
        <v>113</v>
      </c>
      <c r="Y12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389.5</v>
      </c>
      <c r="Z122" s="3">
        <f>_xlfn.RANK.AVG(Table3[[#This Row],[Score 2 ]],Table3[[Score 2 ]],1)</f>
        <v>121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1A476-FA2A-4BFC-98A9-A2F03533592B}">
  <dimension ref="A1:AV730"/>
  <sheetViews>
    <sheetView tabSelected="1" topLeftCell="AI1" workbookViewId="0">
      <selection activeCell="AJ2" sqref="AJ2"/>
    </sheetView>
  </sheetViews>
  <sheetFormatPr defaultRowHeight="14.4" x14ac:dyDescent="0.3"/>
  <cols>
    <col min="1" max="1" width="46" bestFit="1" customWidth="1"/>
    <col min="2" max="2" width="13.5546875" bestFit="1" customWidth="1"/>
    <col min="3" max="3" width="30" bestFit="1" customWidth="1"/>
    <col min="4" max="4" width="34.44140625" bestFit="1" customWidth="1"/>
    <col min="5" max="5" width="13" bestFit="1" customWidth="1"/>
    <col min="6" max="6" width="12.33203125" bestFit="1" customWidth="1"/>
    <col min="7" max="7" width="18.33203125" bestFit="1" customWidth="1"/>
    <col min="8" max="8" width="25.33203125" bestFit="1" customWidth="1"/>
    <col min="9" max="9" width="19" bestFit="1" customWidth="1"/>
    <col min="10" max="10" width="26" bestFit="1" customWidth="1"/>
    <col min="11" max="11" width="19" bestFit="1" customWidth="1"/>
    <col min="12" max="12" width="26" bestFit="1" customWidth="1"/>
    <col min="13" max="13" width="19" bestFit="1" customWidth="1"/>
    <col min="14" max="14" width="26" bestFit="1" customWidth="1"/>
    <col min="15" max="15" width="10.88671875" bestFit="1" customWidth="1"/>
    <col min="16" max="17" width="12" bestFit="1" customWidth="1"/>
    <col min="18" max="18" width="23.5546875" bestFit="1" customWidth="1"/>
    <col min="19" max="20" width="22" bestFit="1" customWidth="1"/>
    <col min="21" max="21" width="23" bestFit="1" customWidth="1"/>
    <col min="22" max="22" width="17" bestFit="1" customWidth="1"/>
    <col min="23" max="23" width="10.33203125" bestFit="1" customWidth="1"/>
    <col min="24" max="24" width="10.6640625" bestFit="1" customWidth="1"/>
    <col min="25" max="25" width="18.6640625" bestFit="1" customWidth="1"/>
    <col min="26" max="26" width="19.109375" bestFit="1" customWidth="1"/>
    <col min="27" max="27" width="19.88671875" bestFit="1" customWidth="1"/>
    <col min="28" max="28" width="20.33203125" bestFit="1" customWidth="1"/>
    <col min="29" max="29" width="22.33203125" bestFit="1" customWidth="1"/>
    <col min="30" max="30" width="22.6640625" bestFit="1" customWidth="1"/>
    <col min="31" max="31" width="30.88671875" bestFit="1" customWidth="1"/>
    <col min="32" max="32" width="31.33203125" bestFit="1" customWidth="1"/>
    <col min="33" max="33" width="32" bestFit="1" customWidth="1"/>
    <col min="34" max="34" width="32.33203125" bestFit="1" customWidth="1"/>
    <col min="35" max="35" width="23.33203125" bestFit="1" customWidth="1"/>
    <col min="36" max="36" width="22.88671875" bestFit="1" customWidth="1"/>
    <col min="37" max="37" width="18.33203125" bestFit="1" customWidth="1"/>
    <col min="38" max="38" width="28.88671875" bestFit="1" customWidth="1"/>
    <col min="39" max="39" width="34.6640625" bestFit="1" customWidth="1"/>
    <col min="40" max="40" width="16.109375" bestFit="1" customWidth="1"/>
    <col min="41" max="41" width="22" bestFit="1" customWidth="1"/>
    <col min="42" max="42" width="13.88671875" bestFit="1" customWidth="1"/>
    <col min="43" max="43" width="20.88671875" bestFit="1" customWidth="1"/>
    <col min="44" max="44" width="12.6640625" bestFit="1" customWidth="1"/>
    <col min="45" max="45" width="9.88671875" bestFit="1" customWidth="1"/>
    <col min="46" max="46" width="10.6640625" bestFit="1" customWidth="1"/>
    <col min="47" max="47" width="13.6640625" bestFit="1" customWidth="1"/>
    <col min="48" max="48" width="12" bestFit="1" customWidth="1"/>
  </cols>
  <sheetData>
    <row r="1" spans="1:48" x14ac:dyDescent="0.3">
      <c r="A1" t="s">
        <v>0</v>
      </c>
      <c r="B1" t="s">
        <v>1</v>
      </c>
      <c r="C1" t="s">
        <v>10140</v>
      </c>
      <c r="D1" t="s">
        <v>2</v>
      </c>
      <c r="E1" t="s">
        <v>3</v>
      </c>
      <c r="F1" t="s">
        <v>4</v>
      </c>
      <c r="G1" t="s">
        <v>5</v>
      </c>
      <c r="H1" t="s">
        <v>10162</v>
      </c>
      <c r="I1" t="s">
        <v>6</v>
      </c>
      <c r="J1" t="s">
        <v>10163</v>
      </c>
      <c r="K1" t="s">
        <v>7</v>
      </c>
      <c r="L1" t="s">
        <v>10164</v>
      </c>
      <c r="M1" t="s">
        <v>8</v>
      </c>
      <c r="N1" t="s">
        <v>10165</v>
      </c>
      <c r="O1" t="s">
        <v>10166</v>
      </c>
      <c r="P1" t="s">
        <v>9</v>
      </c>
      <c r="Q1" t="s">
        <v>10</v>
      </c>
      <c r="R1" t="s">
        <v>11</v>
      </c>
      <c r="S1" s="2" t="s">
        <v>10167</v>
      </c>
      <c r="T1" s="2" t="s">
        <v>10168</v>
      </c>
      <c r="U1" s="2" t="s">
        <v>10169</v>
      </c>
      <c r="V1" t="s">
        <v>12</v>
      </c>
      <c r="W1" t="s">
        <v>10170</v>
      </c>
      <c r="X1" t="s">
        <v>10171</v>
      </c>
      <c r="Y1" t="s">
        <v>10172</v>
      </c>
      <c r="Z1" t="s">
        <v>10173</v>
      </c>
      <c r="AA1" t="s">
        <v>10174</v>
      </c>
      <c r="AB1" t="s">
        <v>10175</v>
      </c>
      <c r="AC1" s="2" t="s">
        <v>10176</v>
      </c>
      <c r="AD1" s="2" t="s">
        <v>10177</v>
      </c>
      <c r="AE1" s="2" t="s">
        <v>10178</v>
      </c>
      <c r="AF1" s="2" t="s">
        <v>10179</v>
      </c>
      <c r="AG1" s="2" t="s">
        <v>10180</v>
      </c>
      <c r="AH1" s="2" t="s">
        <v>10181</v>
      </c>
      <c r="AI1" t="s">
        <v>13</v>
      </c>
      <c r="AJ1" t="s">
        <v>14</v>
      </c>
      <c r="AK1" t="s">
        <v>10182</v>
      </c>
      <c r="AL1" t="s">
        <v>10183</v>
      </c>
      <c r="AM1" t="s">
        <v>10184</v>
      </c>
      <c r="AN1" t="s">
        <v>10185</v>
      </c>
      <c r="AO1" t="s">
        <v>10186</v>
      </c>
      <c r="AP1" t="s">
        <v>15</v>
      </c>
      <c r="AQ1" t="s">
        <v>10190</v>
      </c>
      <c r="AR1" t="s">
        <v>10191</v>
      </c>
      <c r="AS1" t="s">
        <v>10192</v>
      </c>
      <c r="AT1" t="s">
        <v>10193</v>
      </c>
      <c r="AU1" t="s">
        <v>10194</v>
      </c>
      <c r="AV1" t="s">
        <v>10195</v>
      </c>
    </row>
    <row r="2" spans="1:48" x14ac:dyDescent="0.3">
      <c r="A2" t="s">
        <v>352</v>
      </c>
      <c r="B2" t="s">
        <v>353</v>
      </c>
      <c r="C2" t="s">
        <v>10150</v>
      </c>
      <c r="D2" t="s">
        <v>250</v>
      </c>
      <c r="E2">
        <v>72206.466282699999</v>
      </c>
      <c r="F2">
        <v>2743.35</v>
      </c>
      <c r="G2">
        <v>706.33332077698799</v>
      </c>
      <c r="H2">
        <f>(Table2[[#This Row],[1Y Return vs Nifty]]-AVERAGE(Table2[1Y Return vs Nifty]))/_xlfn.STDEV.P(Table2[1Y Return vs Nifty])</f>
        <v>8.185362485191229</v>
      </c>
      <c r="I2">
        <v>23.221286116746199</v>
      </c>
      <c r="J2">
        <f>(Table2[[#This Row],[1M Return vs Nifty]]-AVERAGE(Table2[1M Return vs Nifty]))/_xlfn.STDEV.P(Table2[1M Return vs Nifty])</f>
        <v>2.2087117633300442</v>
      </c>
      <c r="K2">
        <v>234.603728065452</v>
      </c>
      <c r="L2">
        <f>(Table2[[#This Row],[6M Return vs Nifty]]-AVERAGE(Table2[6M Return vs Nifty]))/_xlfn.STDEV.P(Table2[6M Return vs Nifty])</f>
        <v>6.8785535759522984</v>
      </c>
      <c r="M2">
        <v>-5.6665053559654002</v>
      </c>
      <c r="N2">
        <f>(Table2[[#This Row],[1W Return vs Nifty]]-AVERAGE(Table2[1W Return vs Nifty]))/_xlfn.STDEV.P(Table2[1W Return vs Nifty])</f>
        <v>-1.0961231459304375</v>
      </c>
      <c r="O2">
        <v>2514.14</v>
      </c>
      <c r="P2">
        <v>2105.9203739510199</v>
      </c>
      <c r="Q2">
        <v>1268.6358206607699</v>
      </c>
      <c r="R2">
        <v>64.197374939102801</v>
      </c>
      <c r="S2" s="2">
        <f>(Table2[[#This Row],[Close Price]]-Table2[[#This Row],[20D EMA]])/Table2[[#This Row],[20D EMA]]</f>
        <v>9.116835180220674E-2</v>
      </c>
      <c r="T2" s="2">
        <f>(Table2[[#This Row],[Close Price]]-Table2[[#This Row],[50D EMA]])/Table2[[#This Row],[50D EMA]]</f>
        <v>0.30268458101911383</v>
      </c>
      <c r="U2" s="2">
        <f>(Table2[[#This Row],[Close Price]]-Table2[[#This Row],[200D EMA]])/Table2[[#This Row],[200D EMA]]</f>
        <v>1.1624409111916167</v>
      </c>
      <c r="V2">
        <v>0.90664512070997605</v>
      </c>
      <c r="W2">
        <v>2723</v>
      </c>
      <c r="X2">
        <v>2816.5</v>
      </c>
      <c r="Y2">
        <v>2723</v>
      </c>
      <c r="Z2">
        <v>2848</v>
      </c>
      <c r="AA2">
        <v>2210.0500000000002</v>
      </c>
      <c r="AB2">
        <v>2979.45</v>
      </c>
      <c r="AC2" s="2">
        <f>(Table2[[#This Row],[Close Price]]/Table2[[#This Row],[Day Low]])-1</f>
        <v>7.4733749540947247E-3</v>
      </c>
      <c r="AD2" s="2">
        <f>(Table2[[#This Row],[Day High]]/Table2[[#This Row],[Close Price]])-1</f>
        <v>2.6664479559662446E-2</v>
      </c>
      <c r="AE2" s="2">
        <f>(Table2[[#This Row],[Close Price]]/Table2[[#This Row],[Current Week Low]])-1</f>
        <v>7.4733749540947247E-3</v>
      </c>
      <c r="AF2" s="2">
        <f>(Table2[[#This Row],[Current Week High]]/Table2[[#This Row],[Close Price]])-1</f>
        <v>3.8146791331765906E-2</v>
      </c>
      <c r="AG2" s="2">
        <f>(Table2[[#This Row],[Close Price]]/Table2[[#This Row],[Current Month Low]])-1</f>
        <v>0.24130675776566135</v>
      </c>
      <c r="AH2" s="2">
        <f>(Table2[[#This Row],[Current Month High]]/Table2[[#This Row],[Close Price]])-1</f>
        <v>8.6062660615670694E-2</v>
      </c>
      <c r="AI2">
        <v>8.6062660615670694</v>
      </c>
      <c r="AJ2">
        <v>771.31967603620706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0.85</v>
      </c>
      <c r="AM2" t="s">
        <v>10188</v>
      </c>
      <c r="AN2">
        <v>23.84</v>
      </c>
      <c r="AO2" t="s">
        <v>10188</v>
      </c>
      <c r="AP2">
        <v>0.244025364433298</v>
      </c>
      <c r="AQ2">
        <f>(Table2[[#This Row],[Sharpe Ratio]]-AVERAGE(Table2[Sharpe Ratio]))/_xlfn.STDEV.P(Table2[Sharpe Ratio])</f>
        <v>2.1539756014100488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18.330480279953182</v>
      </c>
      <c r="AS2">
        <f>_xlfn.RANK.AVG(Table2[[#This Row],[1Y Return vs Nifty Z-Score]],Table2[1Y Return vs Nifty Z-Score])</f>
        <v>1</v>
      </c>
      <c r="AT2">
        <f>_xlfn.RANK.AVG(Table2[[#This Row],[6M Return vs Nifty Z-Score]],Table2[6M Return vs Nifty Z-Score])</f>
        <v>1</v>
      </c>
      <c r="AU2">
        <f>_xlfn.RANK.AVG(Table2[[#This Row],[Sharpe Ratio Z-Score]],Table2[Sharpe Ratio Z-Score])</f>
        <v>12</v>
      </c>
      <c r="AV2">
        <f>(Table2[[#This Row],[Rank 1Y]]+Table2[[#This Row],[Rank 6M]]+Table2[[#This Row],[Rank Sharpe]])/3</f>
        <v>4.666666666666667</v>
      </c>
    </row>
    <row r="3" spans="1:48" x14ac:dyDescent="0.3">
      <c r="A3" t="s">
        <v>203</v>
      </c>
      <c r="B3" t="s">
        <v>204</v>
      </c>
      <c r="C3" t="s">
        <v>10146</v>
      </c>
      <c r="D3" t="s">
        <v>100</v>
      </c>
      <c r="E3">
        <v>130522.25826</v>
      </c>
      <c r="F3">
        <v>620.15</v>
      </c>
      <c r="G3">
        <v>392.49899426711102</v>
      </c>
      <c r="H3">
        <f>(Table2[[#This Row],[1Y Return vs Nifty]]-AVERAGE(Table2[1Y Return vs Nifty]))/_xlfn.STDEV.P(Table2[1Y Return vs Nifty])</f>
        <v>4.3082822433751407</v>
      </c>
      <c r="I3">
        <v>52.812770524884002</v>
      </c>
      <c r="J3">
        <f>(Table2[[#This Row],[1M Return vs Nifty]]-AVERAGE(Table2[1M Return vs Nifty]))/_xlfn.STDEV.P(Table2[1M Return vs Nifty])</f>
        <v>4.999932565653836</v>
      </c>
      <c r="K3">
        <v>165.696718043027</v>
      </c>
      <c r="L3">
        <f>(Table2[[#This Row],[6M Return vs Nifty]]-AVERAGE(Table2[6M Return vs Nifty]))/_xlfn.STDEV.P(Table2[6M Return vs Nifty])</f>
        <v>4.7609604627256186</v>
      </c>
      <c r="M3">
        <v>5.9058895880968896</v>
      </c>
      <c r="N3">
        <f>(Table2[[#This Row],[1W Return vs Nifty]]-AVERAGE(Table2[1W Return vs Nifty]))/_xlfn.STDEV.P(Table2[1W Return vs Nifty])</f>
        <v>1.4716448287933144</v>
      </c>
      <c r="O3">
        <v>508.08</v>
      </c>
      <c r="P3">
        <v>422.97161500298199</v>
      </c>
      <c r="Q3">
        <v>286.21005340401598</v>
      </c>
      <c r="R3">
        <v>86.472221868723196</v>
      </c>
      <c r="S3" s="2">
        <f>(Table2[[#This Row],[Close Price]]-Table2[[#This Row],[20D EMA]])/Table2[[#This Row],[20D EMA]]</f>
        <v>0.22057549992127223</v>
      </c>
      <c r="T3" s="2">
        <f>(Table2[[#This Row],[Close Price]]-Table2[[#This Row],[50D EMA]])/Table2[[#This Row],[50D EMA]]</f>
        <v>0.46617403627812676</v>
      </c>
      <c r="U3" s="2">
        <f>(Table2[[#This Row],[Close Price]]-Table2[[#This Row],[200D EMA]])/Table2[[#This Row],[200D EMA]]</f>
        <v>1.1667652572797371</v>
      </c>
      <c r="V3">
        <v>2.2292732406904201</v>
      </c>
      <c r="W3">
        <v>605</v>
      </c>
      <c r="X3">
        <v>631.79999999999995</v>
      </c>
      <c r="Y3">
        <v>605</v>
      </c>
      <c r="Z3">
        <v>647</v>
      </c>
      <c r="AA3">
        <v>404.3</v>
      </c>
      <c r="AB3">
        <v>647</v>
      </c>
      <c r="AC3" s="2">
        <f>(Table2[[#This Row],[Close Price]]/Table2[[#This Row],[Day Low]])-1</f>
        <v>2.5041322314049541E-2</v>
      </c>
      <c r="AD3" s="2">
        <f>(Table2[[#This Row],[Day High]]/Table2[[#This Row],[Close Price]])-1</f>
        <v>1.8785777634443335E-2</v>
      </c>
      <c r="AE3" s="2">
        <f>(Table2[[#This Row],[Close Price]]/Table2[[#This Row],[Current Week Low]])-1</f>
        <v>2.5041322314049541E-2</v>
      </c>
      <c r="AF3" s="2">
        <f>(Table2[[#This Row],[Current Week High]]/Table2[[#This Row],[Close Price]])-1</f>
        <v>4.329597677981134E-2</v>
      </c>
      <c r="AG3" s="2">
        <f>(Table2[[#This Row],[Close Price]]/Table2[[#This Row],[Current Month Low]])-1</f>
        <v>0.53388572841949045</v>
      </c>
      <c r="AH3" s="2">
        <f>(Table2[[#This Row],[Current Month High]]/Table2[[#This Row],[Close Price]])-1</f>
        <v>4.329597677981134E-2</v>
      </c>
      <c r="AI3">
        <v>4.3295976779811296</v>
      </c>
      <c r="AJ3">
        <v>422.23157894736801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0.95</v>
      </c>
      <c r="AM3" t="s">
        <v>10188</v>
      </c>
      <c r="AN3">
        <v>48.86</v>
      </c>
      <c r="AO3" t="s">
        <v>10188</v>
      </c>
      <c r="AP3">
        <v>0.22675954924262501</v>
      </c>
      <c r="AQ3">
        <f>(Table2[[#This Row],[Sharpe Ratio]]-AVERAGE(Table2[Sharpe Ratio]))/_xlfn.STDEV.P(Table2[Sharpe Ratio])</f>
        <v>1.9586554264301961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17.499475526978109</v>
      </c>
      <c r="AS3">
        <f>_xlfn.RANK.AVG(Table2[[#This Row],[1Y Return vs Nifty Z-Score]],Table2[1Y Return vs Nifty Z-Score])</f>
        <v>6</v>
      </c>
      <c r="AT3">
        <f>_xlfn.RANK.AVG(Table2[[#This Row],[6M Return vs Nifty Z-Score]],Table2[6M Return vs Nifty Z-Score])</f>
        <v>3</v>
      </c>
      <c r="AU3">
        <f>_xlfn.RANK.AVG(Table2[[#This Row],[Sharpe Ratio Z-Score]],Table2[Sharpe Ratio Z-Score])</f>
        <v>17</v>
      </c>
      <c r="AV3">
        <f>(Table2[[#This Row],[Rank 1Y]]+Table2[[#This Row],[Rank 6M]]+Table2[[#This Row],[Rank Sharpe]])/3</f>
        <v>8.6666666666666661</v>
      </c>
    </row>
    <row r="4" spans="1:48" x14ac:dyDescent="0.3">
      <c r="A4" t="s">
        <v>1072</v>
      </c>
      <c r="B4" t="s">
        <v>1073</v>
      </c>
      <c r="C4" t="s">
        <v>10149</v>
      </c>
      <c r="D4" t="s">
        <v>109</v>
      </c>
      <c r="E4">
        <v>11717.733343039999</v>
      </c>
      <c r="F4">
        <v>2038.65</v>
      </c>
      <c r="G4">
        <v>235.48755173861201</v>
      </c>
      <c r="H4">
        <f>(Table2[[#This Row],[1Y Return vs Nifty]]-AVERAGE(Table2[1Y Return vs Nifty]))/_xlfn.STDEV.P(Table2[1Y Return vs Nifty])</f>
        <v>2.3685774050418256</v>
      </c>
      <c r="I4">
        <v>-9.6999698580700205E-2</v>
      </c>
      <c r="J4">
        <f>(Table2[[#This Row],[1M Return vs Nifty]]-AVERAGE(Table2[1M Return vs Nifty]))/_xlfn.STDEV.P(Table2[1M Return vs Nifty])</f>
        <v>9.2112737779507393E-3</v>
      </c>
      <c r="K4">
        <v>103.26617953308499</v>
      </c>
      <c r="L4">
        <f>(Table2[[#This Row],[6M Return vs Nifty]]-AVERAGE(Table2[6M Return vs Nifty]))/_xlfn.STDEV.P(Table2[6M Return vs Nifty])</f>
        <v>2.8423969035077326</v>
      </c>
      <c r="M4">
        <v>2.67449046973534</v>
      </c>
      <c r="N4">
        <f>(Table2[[#This Row],[1W Return vs Nifty]]-AVERAGE(Table2[1W Return vs Nifty]))/_xlfn.STDEV.P(Table2[1W Return vs Nifty])</f>
        <v>0.75463826189103889</v>
      </c>
      <c r="O4">
        <v>1847.54</v>
      </c>
      <c r="P4">
        <v>1810.65424767788</v>
      </c>
      <c r="Q4">
        <v>1406.6131387587</v>
      </c>
      <c r="R4">
        <v>75.362767949185596</v>
      </c>
      <c r="S4" s="2">
        <f>(Table2[[#This Row],[Close Price]]-Table2[[#This Row],[20D EMA]])/Table2[[#This Row],[20D EMA]]</f>
        <v>0.1034402502787491</v>
      </c>
      <c r="T4" s="2">
        <f>(Table2[[#This Row],[Close Price]]-Table2[[#This Row],[50D EMA]])/Table2[[#This Row],[50D EMA]]</f>
        <v>0.12591898901434059</v>
      </c>
      <c r="U4" s="2">
        <f>(Table2[[#This Row],[Close Price]]-Table2[[#This Row],[200D EMA]])/Table2[[#This Row],[200D EMA]]</f>
        <v>0.44933240265269841</v>
      </c>
      <c r="V4">
        <v>0.80255980675349203</v>
      </c>
      <c r="W4">
        <v>1981.2</v>
      </c>
      <c r="X4">
        <v>2040.95</v>
      </c>
      <c r="Y4">
        <v>1876</v>
      </c>
      <c r="Z4">
        <v>2040.95</v>
      </c>
      <c r="AA4">
        <v>1751.1</v>
      </c>
      <c r="AB4">
        <v>2040.95</v>
      </c>
      <c r="AC4" s="2">
        <f>(Table2[[#This Row],[Close Price]]/Table2[[#This Row],[Day Low]])-1</f>
        <v>2.8997577225923665E-2</v>
      </c>
      <c r="AD4" s="2">
        <f>(Table2[[#This Row],[Day High]]/Table2[[#This Row],[Close Price]])-1</f>
        <v>1.1281975817329926E-3</v>
      </c>
      <c r="AE4" s="2">
        <f>(Table2[[#This Row],[Close Price]]/Table2[[#This Row],[Current Week Low]])-1</f>
        <v>8.670042643923237E-2</v>
      </c>
      <c r="AF4" s="2">
        <f>(Table2[[#This Row],[Current Week High]]/Table2[[#This Row],[Close Price]])-1</f>
        <v>1.1281975817329926E-3</v>
      </c>
      <c r="AG4" s="2">
        <f>(Table2[[#This Row],[Close Price]]/Table2[[#This Row],[Current Month Low]])-1</f>
        <v>0.16421106732910751</v>
      </c>
      <c r="AH4" s="2">
        <f>(Table2[[#This Row],[Current Month High]]/Table2[[#This Row],[Close Price]])-1</f>
        <v>1.1281975817329926E-3</v>
      </c>
      <c r="AI4">
        <v>3.4581708483555298</v>
      </c>
      <c r="AJ4">
        <v>309.916219839142</v>
      </c>
      <c r="AK4" t="str">
        <f>IF(AND(Table2[[#This Row],[20D EMA]]&gt;Table2[[#This Row],[50D EMA]],Table2[[#This Row],[50D EMA]]&gt;Table2[[#This Row],[200D EMA]]),"Uptrend","Downtrend/NoTrend")</f>
        <v>Uptrend</v>
      </c>
      <c r="AL4">
        <v>-0.06</v>
      </c>
      <c r="AM4" t="s">
        <v>10189</v>
      </c>
      <c r="AN4">
        <v>12.95</v>
      </c>
      <c r="AO4" t="s">
        <v>10188</v>
      </c>
      <c r="AP4">
        <v>0.293546213852377</v>
      </c>
      <c r="AQ4">
        <f>(Table2[[#This Row],[Sharpe Ratio]]-AVERAGE(Table2[Sharpe Ratio]))/_xlfn.STDEV.P(Table2[Sharpe Ratio])</f>
        <v>2.7141820478980487</v>
      </c>
      <c r="AR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8.6890058921165974</v>
      </c>
      <c r="AS4">
        <f>_xlfn.RANK.AVG(Table2[[#This Row],[1Y Return vs Nifty Z-Score]],Table2[1Y Return vs Nifty Z-Score])</f>
        <v>18</v>
      </c>
      <c r="AT4">
        <f>_xlfn.RANK.AVG(Table2[[#This Row],[6M Return vs Nifty Z-Score]],Table2[6M Return vs Nifty Z-Score])</f>
        <v>10</v>
      </c>
      <c r="AU4">
        <f>_xlfn.RANK.AVG(Table2[[#This Row],[Sharpe Ratio Z-Score]],Table2[Sharpe Ratio Z-Score])</f>
        <v>2</v>
      </c>
      <c r="AV4">
        <f>(Table2[[#This Row],[Rank 1Y]]+Table2[[#This Row],[Rank 6M]]+Table2[[#This Row],[Rank Sharpe]])/3</f>
        <v>10</v>
      </c>
    </row>
    <row r="5" spans="1:48" x14ac:dyDescent="0.3">
      <c r="A5" t="s">
        <v>643</v>
      </c>
      <c r="B5" t="s">
        <v>644</v>
      </c>
      <c r="C5" t="s">
        <v>10150</v>
      </c>
      <c r="D5" t="s">
        <v>250</v>
      </c>
      <c r="E5">
        <v>28593.324720000001</v>
      </c>
      <c r="F5">
        <v>2562.5500000000002</v>
      </c>
      <c r="G5">
        <v>295.771656116619</v>
      </c>
      <c r="H5">
        <f>(Table2[[#This Row],[1Y Return vs Nifty]]-AVERAGE(Table2[1Y Return vs Nifty]))/_xlfn.STDEV.P(Table2[1Y Return vs Nifty])</f>
        <v>3.1133216545915761</v>
      </c>
      <c r="I5">
        <v>46.733675588484402</v>
      </c>
      <c r="J5">
        <f>(Table2[[#This Row],[1M Return vs Nifty]]-AVERAGE(Table2[1M Return vs Nifty]))/_xlfn.STDEV.P(Table2[1M Return vs Nifty])</f>
        <v>4.4265211067439383</v>
      </c>
      <c r="K5">
        <v>178.26637374255</v>
      </c>
      <c r="L5">
        <f>(Table2[[#This Row],[6M Return vs Nifty]]-AVERAGE(Table2[6M Return vs Nifty]))/_xlfn.STDEV.P(Table2[6M Return vs Nifty])</f>
        <v>5.1472407023743569</v>
      </c>
      <c r="M5">
        <v>-5.7646601657555401</v>
      </c>
      <c r="N5">
        <f>(Table2[[#This Row],[1W Return vs Nifty]]-AVERAGE(Table2[1W Return vs Nifty]))/_xlfn.STDEV.P(Table2[1W Return vs Nifty])</f>
        <v>-1.1179024559490212</v>
      </c>
      <c r="O5">
        <v>2286.11</v>
      </c>
      <c r="P5">
        <v>1826.2576281871</v>
      </c>
      <c r="Q5">
        <v>1163.60587710153</v>
      </c>
      <c r="R5">
        <v>59.646755972707503</v>
      </c>
      <c r="S5" s="2">
        <f>(Table2[[#This Row],[Close Price]]-Table2[[#This Row],[20D EMA]])/Table2[[#This Row],[20D EMA]]</f>
        <v>0.12092156545398079</v>
      </c>
      <c r="T5" s="2">
        <f>(Table2[[#This Row],[Close Price]]-Table2[[#This Row],[50D EMA]])/Table2[[#This Row],[50D EMA]]</f>
        <v>0.40317004591723854</v>
      </c>
      <c r="U5" s="2">
        <f>(Table2[[#This Row],[Close Price]]-Table2[[#This Row],[200D EMA]])/Table2[[#This Row],[200D EMA]]</f>
        <v>1.2022491037800127</v>
      </c>
      <c r="V5">
        <v>1.0486166747049399</v>
      </c>
      <c r="W5">
        <v>2447</v>
      </c>
      <c r="X5">
        <v>2590.85</v>
      </c>
      <c r="Y5">
        <v>2447</v>
      </c>
      <c r="Z5">
        <v>2598.6999999999998</v>
      </c>
      <c r="AA5">
        <v>2127.6999999999998</v>
      </c>
      <c r="AB5">
        <v>2833.8</v>
      </c>
      <c r="AC5" s="2">
        <f>(Table2[[#This Row],[Close Price]]/Table2[[#This Row],[Day Low]])-1</f>
        <v>4.7221087045361765E-2</v>
      </c>
      <c r="AD5" s="2">
        <f>(Table2[[#This Row],[Day High]]/Table2[[#This Row],[Close Price]])-1</f>
        <v>1.1043686952449505E-2</v>
      </c>
      <c r="AE5" s="2">
        <f>(Table2[[#This Row],[Close Price]]/Table2[[#This Row],[Current Week Low]])-1</f>
        <v>4.7221087045361765E-2</v>
      </c>
      <c r="AF5" s="2">
        <f>(Table2[[#This Row],[Current Week High]]/Table2[[#This Row],[Close Price]])-1</f>
        <v>1.4107041813818055E-2</v>
      </c>
      <c r="AG5" s="2">
        <f>(Table2[[#This Row],[Close Price]]/Table2[[#This Row],[Current Month Low]])-1</f>
        <v>0.20437561686327976</v>
      </c>
      <c r="AH5" s="2">
        <f>(Table2[[#This Row],[Current Month High]]/Table2[[#This Row],[Close Price]])-1</f>
        <v>0.10585159313964598</v>
      </c>
      <c r="AI5">
        <v>10.585159313964599</v>
      </c>
      <c r="AJ5">
        <v>344.07763625335701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1.34</v>
      </c>
      <c r="AM5" t="s">
        <v>10188</v>
      </c>
      <c r="AN5">
        <v>22.08</v>
      </c>
      <c r="AO5" t="s">
        <v>10188</v>
      </c>
      <c r="AP5">
        <v>0.21615831577232</v>
      </c>
      <c r="AQ5">
        <f>(Table2[[#This Row],[Sharpe Ratio]]-AVERAGE(Table2[Sharpe Ratio]))/_xlfn.STDEV.P(Table2[Sharpe Ratio])</f>
        <v>1.8387285794464057</v>
      </c>
      <c r="AR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13.407909587207257</v>
      </c>
      <c r="AS5">
        <f>_xlfn.RANK.AVG(Table2[[#This Row],[1Y Return vs Nifty Z-Score]],Table2[1Y Return vs Nifty Z-Score])</f>
        <v>9</v>
      </c>
      <c r="AT5">
        <f>_xlfn.RANK.AVG(Table2[[#This Row],[6M Return vs Nifty Z-Score]],Table2[6M Return vs Nifty Z-Score])</f>
        <v>2</v>
      </c>
      <c r="AU5">
        <f>_xlfn.RANK.AVG(Table2[[#This Row],[Sharpe Ratio Z-Score]],Table2[Sharpe Ratio Z-Score])</f>
        <v>21</v>
      </c>
      <c r="AV5">
        <f>(Table2[[#This Row],[Rank 1Y]]+Table2[[#This Row],[Rank 6M]]+Table2[[#This Row],[Rank Sharpe]])/3</f>
        <v>10.666666666666666</v>
      </c>
    </row>
    <row r="6" spans="1:48" x14ac:dyDescent="0.3">
      <c r="A6" t="s">
        <v>248</v>
      </c>
      <c r="B6" t="s">
        <v>249</v>
      </c>
      <c r="C6" t="s">
        <v>10150</v>
      </c>
      <c r="D6" t="s">
        <v>250</v>
      </c>
      <c r="E6">
        <v>108760.32405</v>
      </c>
      <c r="F6">
        <v>5405</v>
      </c>
      <c r="G6">
        <v>188.30283008321899</v>
      </c>
      <c r="H6">
        <f>(Table2[[#This Row],[1Y Return vs Nifty]]-AVERAGE(Table2[1Y Return vs Nifty]))/_xlfn.STDEV.P(Table2[1Y Return vs Nifty])</f>
        <v>1.7856617180289887</v>
      </c>
      <c r="I6">
        <v>32.8836667228544</v>
      </c>
      <c r="J6">
        <f>(Table2[[#This Row],[1M Return vs Nifty]]-AVERAGE(Table2[1M Return vs Nifty]))/_xlfn.STDEV.P(Table2[1M Return vs Nifty])</f>
        <v>3.1201171317042764</v>
      </c>
      <c r="K6">
        <v>120.659915474915</v>
      </c>
      <c r="L6">
        <f>(Table2[[#This Row],[6M Return vs Nifty]]-AVERAGE(Table2[6M Return vs Nifty]))/_xlfn.STDEV.P(Table2[6M Return vs Nifty])</f>
        <v>3.3769267783595911</v>
      </c>
      <c r="M6">
        <v>-4.5268484607659101</v>
      </c>
      <c r="N6">
        <f>(Table2[[#This Row],[1W Return vs Nifty]]-AVERAGE(Table2[1W Return vs Nifty]))/_xlfn.STDEV.P(Table2[1W Return vs Nifty])</f>
        <v>-0.84324770469190147</v>
      </c>
      <c r="O6">
        <v>4861.5</v>
      </c>
      <c r="P6">
        <v>3975.34913064592</v>
      </c>
      <c r="Q6">
        <v>2682.2084319608798</v>
      </c>
      <c r="R6">
        <v>61.681419578311598</v>
      </c>
      <c r="S6" s="2">
        <f>(Table2[[#This Row],[Close Price]]-Table2[[#This Row],[20D EMA]])/Table2[[#This Row],[20D EMA]]</f>
        <v>0.11179677054407076</v>
      </c>
      <c r="T6" s="2">
        <f>(Table2[[#This Row],[Close Price]]-Table2[[#This Row],[50D EMA]])/Table2[[#This Row],[50D EMA]]</f>
        <v>0.35962900926937919</v>
      </c>
      <c r="U6" s="2">
        <f>(Table2[[#This Row],[Close Price]]-Table2[[#This Row],[200D EMA]])/Table2[[#This Row],[200D EMA]]</f>
        <v>1.0151304930648404</v>
      </c>
      <c r="V6">
        <v>1.3135188615929101</v>
      </c>
      <c r="W6">
        <v>5342.65</v>
      </c>
      <c r="X6">
        <v>5545.25</v>
      </c>
      <c r="Y6">
        <v>5342.65</v>
      </c>
      <c r="Z6">
        <v>5574</v>
      </c>
      <c r="AA6">
        <v>4182.1499999999996</v>
      </c>
      <c r="AB6">
        <v>5860</v>
      </c>
      <c r="AC6" s="2">
        <f>(Table2[[#This Row],[Close Price]]/Table2[[#This Row],[Day Low]])-1</f>
        <v>1.1670238552029533E-2</v>
      </c>
      <c r="AD6" s="2">
        <f>(Table2[[#This Row],[Day High]]/Table2[[#This Row],[Close Price]])-1</f>
        <v>2.5948196114708555E-2</v>
      </c>
      <c r="AE6" s="2">
        <f>(Table2[[#This Row],[Close Price]]/Table2[[#This Row],[Current Week Low]])-1</f>
        <v>1.1670238552029533E-2</v>
      </c>
      <c r="AF6" s="2">
        <f>(Table2[[#This Row],[Current Week High]]/Table2[[#This Row],[Close Price]])-1</f>
        <v>3.1267345050878914E-2</v>
      </c>
      <c r="AG6" s="2">
        <f>(Table2[[#This Row],[Close Price]]/Table2[[#This Row],[Current Month Low]])-1</f>
        <v>0.29239745107181725</v>
      </c>
      <c r="AH6" s="2">
        <f>(Table2[[#This Row],[Current Month High]]/Table2[[#This Row],[Close Price]])-1</f>
        <v>8.418131359851988E-2</v>
      </c>
      <c r="AI6">
        <v>8.41813135985198</v>
      </c>
      <c r="AJ6">
        <v>239.69141815667899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1.05</v>
      </c>
      <c r="AM6" t="s">
        <v>10188</v>
      </c>
      <c r="AN6">
        <v>26.24</v>
      </c>
      <c r="AO6" t="s">
        <v>10188</v>
      </c>
      <c r="AP6">
        <v>0.270251976972196</v>
      </c>
      <c r="AQ6">
        <f>(Table2[[#This Row],[Sharpe Ratio]]-AVERAGE(Table2[Sharpe Ratio]))/_xlfn.STDEV.P(Table2[Sharpe Ratio])</f>
        <v>2.450665128875487</v>
      </c>
      <c r="AR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9.8901230522764418</v>
      </c>
      <c r="AS6">
        <f>_xlfn.RANK.AVG(Table2[[#This Row],[1Y Return vs Nifty Z-Score]],Table2[1Y Return vs Nifty Z-Score])</f>
        <v>37</v>
      </c>
      <c r="AT6">
        <f>_xlfn.RANK.AVG(Table2[[#This Row],[6M Return vs Nifty Z-Score]],Table2[6M Return vs Nifty Z-Score])</f>
        <v>8</v>
      </c>
      <c r="AU6">
        <f>_xlfn.RANK.AVG(Table2[[#This Row],[Sharpe Ratio Z-Score]],Table2[Sharpe Ratio Z-Score])</f>
        <v>7</v>
      </c>
      <c r="AV6">
        <f>(Table2[[#This Row],[Rank 1Y]]+Table2[[#This Row],[Rank 6M]]+Table2[[#This Row],[Rank Sharpe]])/3</f>
        <v>17.333333333333332</v>
      </c>
    </row>
    <row r="7" spans="1:48" x14ac:dyDescent="0.3">
      <c r="A7" t="s">
        <v>141</v>
      </c>
      <c r="B7" t="s">
        <v>142</v>
      </c>
      <c r="C7" t="s">
        <v>10153</v>
      </c>
      <c r="D7" t="s">
        <v>143</v>
      </c>
      <c r="E7">
        <v>201845.7803558</v>
      </c>
      <c r="F7">
        <v>5647.3</v>
      </c>
      <c r="G7">
        <v>207.507301538815</v>
      </c>
      <c r="H7">
        <f>(Table2[[#This Row],[1Y Return vs Nifty]]-AVERAGE(Table2[1Y Return vs Nifty]))/_xlfn.STDEV.P(Table2[1Y Return vs Nifty])</f>
        <v>2.0229119820872419</v>
      </c>
      <c r="I7">
        <v>3.21600338976446</v>
      </c>
      <c r="J7">
        <f>(Table2[[#This Row],[1M Return vs Nifty]]-AVERAGE(Table2[1M Return vs Nifty]))/_xlfn.STDEV.P(Table2[1M Return vs Nifty])</f>
        <v>0.32171074189550547</v>
      </c>
      <c r="K7">
        <v>66.654450551649404</v>
      </c>
      <c r="L7">
        <f>(Table2[[#This Row],[6M Return vs Nifty]]-AVERAGE(Table2[6M Return vs Nifty]))/_xlfn.STDEV.P(Table2[6M Return vs Nifty])</f>
        <v>1.7172755968485287</v>
      </c>
      <c r="M7">
        <v>0.417281137409176</v>
      </c>
      <c r="N7">
        <f>(Table2[[#This Row],[1W Return vs Nifty]]-AVERAGE(Table2[1W Return vs Nifty]))/_xlfn.STDEV.P(Table2[1W Return vs Nifty])</f>
        <v>0.25379207890031868</v>
      </c>
      <c r="O7">
        <v>5468.32</v>
      </c>
      <c r="P7">
        <v>5077.80788851323</v>
      </c>
      <c r="Q7">
        <v>3858.6731671694101</v>
      </c>
      <c r="R7">
        <v>76.622165881005998</v>
      </c>
      <c r="S7" s="2">
        <f>(Table2[[#This Row],[Close Price]]-Table2[[#This Row],[20D EMA]])/Table2[[#This Row],[20D EMA]]</f>
        <v>3.2730344968838782E-2</v>
      </c>
      <c r="T7" s="2">
        <f>(Table2[[#This Row],[Close Price]]-Table2[[#This Row],[50D EMA]])/Table2[[#This Row],[50D EMA]]</f>
        <v>0.11215314245642251</v>
      </c>
      <c r="U7" s="2">
        <f>(Table2[[#This Row],[Close Price]]-Table2[[#This Row],[200D EMA]])/Table2[[#This Row],[200D EMA]]</f>
        <v>0.46353416196237868</v>
      </c>
      <c r="V7">
        <v>0.52630142271979996</v>
      </c>
      <c r="W7">
        <v>5627.35</v>
      </c>
      <c r="X7">
        <v>5725.45</v>
      </c>
      <c r="Y7">
        <v>5627.35</v>
      </c>
      <c r="Z7">
        <v>5754.95</v>
      </c>
      <c r="AA7">
        <v>5380</v>
      </c>
      <c r="AB7">
        <v>5754.95</v>
      </c>
      <c r="AC7" s="2">
        <f>(Table2[[#This Row],[Close Price]]/Table2[[#This Row],[Day Low]])-1</f>
        <v>3.5451855669186294E-3</v>
      </c>
      <c r="AD7" s="2">
        <f>(Table2[[#This Row],[Day High]]/Table2[[#This Row],[Close Price]])-1</f>
        <v>1.3838471481947057E-2</v>
      </c>
      <c r="AE7" s="2">
        <f>(Table2[[#This Row],[Close Price]]/Table2[[#This Row],[Current Week Low]])-1</f>
        <v>3.5451855669186294E-3</v>
      </c>
      <c r="AF7" s="2">
        <f>(Table2[[#This Row],[Current Week High]]/Table2[[#This Row],[Close Price]])-1</f>
        <v>1.9062206718254648E-2</v>
      </c>
      <c r="AG7" s="2">
        <f>(Table2[[#This Row],[Close Price]]/Table2[[#This Row],[Current Month Low]])-1</f>
        <v>4.9684014869888493E-2</v>
      </c>
      <c r="AH7" s="2">
        <f>(Table2[[#This Row],[Current Month High]]/Table2[[#This Row],[Close Price]])-1</f>
        <v>1.9062206718254648E-2</v>
      </c>
      <c r="AI7">
        <v>1.90622067182546</v>
      </c>
      <c r="AJ7">
        <v>238.08069923371599</v>
      </c>
      <c r="AK7" t="str">
        <f>IF(AND(Table2[[#This Row],[20D EMA]]&gt;Table2[[#This Row],[50D EMA]],Table2[[#This Row],[50D EMA]]&gt;Table2[[#This Row],[200D EMA]]),"Uptrend","Downtrend/NoTrend")</f>
        <v>Uptrend</v>
      </c>
      <c r="AL7">
        <v>0.18</v>
      </c>
      <c r="AM7" t="s">
        <v>10188</v>
      </c>
      <c r="AN7">
        <v>3.06</v>
      </c>
      <c r="AO7" t="s">
        <v>10188</v>
      </c>
      <c r="AP7">
        <v>0.25601893013051102</v>
      </c>
      <c r="AQ7">
        <f>(Table2[[#This Row],[Sharpe Ratio]]-AVERAGE(Table2[Sharpe Ratio]))/_xlfn.STDEV.P(Table2[Sharpe Ratio])</f>
        <v>2.2896532583721987</v>
      </c>
      <c r="AR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6.6053436581037932</v>
      </c>
      <c r="AS7">
        <f>_xlfn.RANK.AVG(Table2[[#This Row],[1Y Return vs Nifty Z-Score]],Table2[1Y Return vs Nifty Z-Score])</f>
        <v>24</v>
      </c>
      <c r="AT7">
        <f>_xlfn.RANK.AVG(Table2[[#This Row],[6M Return vs Nifty Z-Score]],Table2[6M Return vs Nifty Z-Score])</f>
        <v>40</v>
      </c>
      <c r="AU7">
        <f>_xlfn.RANK.AVG(Table2[[#This Row],[Sharpe Ratio Z-Score]],Table2[Sharpe Ratio Z-Score])</f>
        <v>9</v>
      </c>
      <c r="AV7">
        <f>(Table2[[#This Row],[Rank 1Y]]+Table2[[#This Row],[Rank 6M]]+Table2[[#This Row],[Rank Sharpe]])/3</f>
        <v>24.333333333333332</v>
      </c>
    </row>
    <row r="8" spans="1:48" x14ac:dyDescent="0.3">
      <c r="A8" t="s">
        <v>372</v>
      </c>
      <c r="B8" t="s">
        <v>373</v>
      </c>
      <c r="C8" t="s">
        <v>10143</v>
      </c>
      <c r="D8" t="s">
        <v>100</v>
      </c>
      <c r="E8">
        <v>67233.811499999996</v>
      </c>
      <c r="F8">
        <v>335.3</v>
      </c>
      <c r="G8">
        <v>439.14927409549301</v>
      </c>
      <c r="H8">
        <f>(Table2[[#This Row],[1Y Return vs Nifty]]-AVERAGE(Table2[1Y Return vs Nifty]))/_xlfn.STDEV.P(Table2[1Y Return vs Nifty])</f>
        <v>4.8845954854899079</v>
      </c>
      <c r="I8">
        <v>13.457134363126601</v>
      </c>
      <c r="J8">
        <f>(Table2[[#This Row],[1M Return vs Nifty]]-AVERAGE(Table2[1M Return vs Nifty]))/_xlfn.STDEV.P(Table2[1M Return vs Nifty])</f>
        <v>1.2877068175878024</v>
      </c>
      <c r="K8">
        <v>143.170817142413</v>
      </c>
      <c r="L8">
        <f>(Table2[[#This Row],[6M Return vs Nifty]]-AVERAGE(Table2[6M Return vs Nifty]))/_xlfn.STDEV.P(Table2[6M Return vs Nifty])</f>
        <v>4.0687131485431678</v>
      </c>
      <c r="M8">
        <v>-2.1966946738458701</v>
      </c>
      <c r="N8">
        <f>(Table2[[#This Row],[1W Return vs Nifty]]-AVERAGE(Table2[1W Return vs Nifty]))/_xlfn.STDEV.P(Table2[1W Return vs Nifty])</f>
        <v>-0.32621607043156758</v>
      </c>
      <c r="O8">
        <v>310.14999999999998</v>
      </c>
      <c r="P8">
        <v>278.26300390893903</v>
      </c>
      <c r="Q8">
        <v>193.71332293726201</v>
      </c>
      <c r="R8">
        <v>72.743602694269597</v>
      </c>
      <c r="S8" s="2">
        <f>(Table2[[#This Row],[Close Price]]-Table2[[#This Row],[20D EMA]])/Table2[[#This Row],[20D EMA]]</f>
        <v>8.1089795260358005E-2</v>
      </c>
      <c r="T8" s="2">
        <f>(Table2[[#This Row],[Close Price]]-Table2[[#This Row],[50D EMA]])/Table2[[#This Row],[50D EMA]]</f>
        <v>0.20497513248195301</v>
      </c>
      <c r="U8" s="2">
        <f>(Table2[[#This Row],[Close Price]]-Table2[[#This Row],[200D EMA]])/Table2[[#This Row],[200D EMA]]</f>
        <v>0.73090830778115212</v>
      </c>
      <c r="V8">
        <v>1.5463043645415799</v>
      </c>
      <c r="W8">
        <v>333.65</v>
      </c>
      <c r="X8">
        <v>346.8</v>
      </c>
      <c r="Y8">
        <v>326.60000000000002</v>
      </c>
      <c r="Z8">
        <v>346.8</v>
      </c>
      <c r="AA8">
        <v>277</v>
      </c>
      <c r="AB8">
        <v>353.7</v>
      </c>
      <c r="AC8" s="2">
        <f>(Table2[[#This Row],[Close Price]]/Table2[[#This Row],[Day Low]])-1</f>
        <v>4.9453019631351403E-3</v>
      </c>
      <c r="AD8" s="2">
        <f>(Table2[[#This Row],[Day High]]/Table2[[#This Row],[Close Price]])-1</f>
        <v>3.4297643900984109E-2</v>
      </c>
      <c r="AE8" s="2">
        <f>(Table2[[#This Row],[Close Price]]/Table2[[#This Row],[Current Week Low]])-1</f>
        <v>2.6638089406001209E-2</v>
      </c>
      <c r="AF8" s="2">
        <f>(Table2[[#This Row],[Current Week High]]/Table2[[#This Row],[Close Price]])-1</f>
        <v>3.4297643900984109E-2</v>
      </c>
      <c r="AG8" s="2">
        <f>(Table2[[#This Row],[Close Price]]/Table2[[#This Row],[Current Month Low]])-1</f>
        <v>0.21046931407942249</v>
      </c>
      <c r="AH8" s="2">
        <f>(Table2[[#This Row],[Current Month High]]/Table2[[#This Row],[Close Price]])-1</f>
        <v>5.4876230241574619E-2</v>
      </c>
      <c r="AI8">
        <v>5.4876230241574602</v>
      </c>
      <c r="AJ8">
        <v>472.18430034129602</v>
      </c>
      <c r="AK8" t="str">
        <f>IF(AND(Table2[[#This Row],[20D EMA]]&gt;Table2[[#This Row],[50D EMA]],Table2[[#This Row],[50D EMA]]&gt;Table2[[#This Row],[200D EMA]]),"Uptrend","Downtrend/NoTrend")</f>
        <v>Uptrend</v>
      </c>
      <c r="AL8">
        <v>0.33</v>
      </c>
      <c r="AM8" t="s">
        <v>10188</v>
      </c>
      <c r="AN8">
        <v>19.239999999999998</v>
      </c>
      <c r="AO8" t="s">
        <v>10188</v>
      </c>
      <c r="AP8">
        <v>0.17573977219120099</v>
      </c>
      <c r="AQ8">
        <f>(Table2[[#This Row],[Sharpe Ratio]]-AVERAGE(Table2[Sharpe Ratio]))/_xlfn.STDEV.P(Table2[Sharpe Ratio])</f>
        <v>1.3814923054846866</v>
      </c>
      <c r="AR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11.296291686673998</v>
      </c>
      <c r="AS8">
        <f>_xlfn.RANK.AVG(Table2[[#This Row],[1Y Return vs Nifty Z-Score]],Table2[1Y Return vs Nifty Z-Score])</f>
        <v>5</v>
      </c>
      <c r="AT8">
        <f>_xlfn.RANK.AVG(Table2[[#This Row],[6M Return vs Nifty Z-Score]],Table2[6M Return vs Nifty Z-Score])</f>
        <v>4</v>
      </c>
      <c r="AU8">
        <f>_xlfn.RANK.AVG(Table2[[#This Row],[Sharpe Ratio Z-Score]],Table2[Sharpe Ratio Z-Score])</f>
        <v>64</v>
      </c>
      <c r="AV8">
        <f>(Table2[[#This Row],[Rank 1Y]]+Table2[[#This Row],[Rank 6M]]+Table2[[#This Row],[Rank Sharpe]])/3</f>
        <v>24.333333333333332</v>
      </c>
    </row>
    <row r="9" spans="1:48" x14ac:dyDescent="0.3">
      <c r="A9" t="s">
        <v>616</v>
      </c>
      <c r="B9" t="s">
        <v>617</v>
      </c>
      <c r="C9" t="s">
        <v>10150</v>
      </c>
      <c r="D9" t="s">
        <v>618</v>
      </c>
      <c r="E9">
        <v>29927.112454499998</v>
      </c>
      <c r="F9">
        <v>662.05</v>
      </c>
      <c r="G9">
        <v>240.0701603755</v>
      </c>
      <c r="H9">
        <f>(Table2[[#This Row],[1Y Return vs Nifty]]-AVERAGE(Table2[1Y Return vs Nifty]))/_xlfn.STDEV.P(Table2[1Y Return vs Nifty])</f>
        <v>2.4251905282767532</v>
      </c>
      <c r="I9">
        <v>-3.5913842946803398</v>
      </c>
      <c r="J9">
        <f>(Table2[[#This Row],[1M Return vs Nifty]]-AVERAGE(Table2[1M Return vs Nifty]))/_xlfn.STDEV.P(Table2[1M Return vs Nifty])</f>
        <v>-0.32039702979437185</v>
      </c>
      <c r="K9">
        <v>60.561007543239903</v>
      </c>
      <c r="L9">
        <f>(Table2[[#This Row],[6M Return vs Nifty]]-AVERAGE(Table2[6M Return vs Nifty]))/_xlfn.STDEV.P(Table2[6M Return vs Nifty])</f>
        <v>1.5300169573248001</v>
      </c>
      <c r="M9">
        <v>-2.7290616333779401</v>
      </c>
      <c r="N9">
        <f>(Table2[[#This Row],[1W Return vs Nifty]]-AVERAGE(Table2[1W Return vs Nifty]))/_xlfn.STDEV.P(Table2[1W Return vs Nifty])</f>
        <v>-0.44434156097135413</v>
      </c>
      <c r="O9">
        <v>680.9</v>
      </c>
      <c r="P9">
        <v>615.38596268721005</v>
      </c>
      <c r="Q9">
        <v>439.368976897702</v>
      </c>
      <c r="R9">
        <v>57.548886204753501</v>
      </c>
      <c r="S9" s="2">
        <f>(Table2[[#This Row],[Close Price]]-Table2[[#This Row],[20D EMA]])/Table2[[#This Row],[20D EMA]]</f>
        <v>-2.7683947716257928E-2</v>
      </c>
      <c r="T9" s="2">
        <f>(Table2[[#This Row],[Close Price]]-Table2[[#This Row],[50D EMA]])/Table2[[#This Row],[50D EMA]]</f>
        <v>7.5828894616025586E-2</v>
      </c>
      <c r="U9" s="2">
        <f>(Table2[[#This Row],[Close Price]]-Table2[[#This Row],[200D EMA]])/Table2[[#This Row],[200D EMA]]</f>
        <v>0.50682008701343662</v>
      </c>
      <c r="V9">
        <v>0.66063146396752803</v>
      </c>
      <c r="W9">
        <v>657.1</v>
      </c>
      <c r="X9">
        <v>671.15</v>
      </c>
      <c r="Y9">
        <v>657.1</v>
      </c>
      <c r="Z9">
        <v>727.7</v>
      </c>
      <c r="AA9">
        <v>657.1</v>
      </c>
      <c r="AB9">
        <v>748.1</v>
      </c>
      <c r="AC9" s="2">
        <f>(Table2[[#This Row],[Close Price]]/Table2[[#This Row],[Day Low]])-1</f>
        <v>7.5330999847815772E-3</v>
      </c>
      <c r="AD9" s="2">
        <f>(Table2[[#This Row],[Day High]]/Table2[[#This Row],[Close Price]])-1</f>
        <v>1.3745185408956972E-2</v>
      </c>
      <c r="AE9" s="2">
        <f>(Table2[[#This Row],[Close Price]]/Table2[[#This Row],[Current Week Low]])-1</f>
        <v>7.5330999847815772E-3</v>
      </c>
      <c r="AF9" s="2">
        <f>(Table2[[#This Row],[Current Week High]]/Table2[[#This Row],[Close Price]])-1</f>
        <v>9.916169473604719E-2</v>
      </c>
      <c r="AG9" s="2">
        <f>(Table2[[#This Row],[Close Price]]/Table2[[#This Row],[Current Month Low]])-1</f>
        <v>7.5330999847815772E-3</v>
      </c>
      <c r="AH9" s="2">
        <f>(Table2[[#This Row],[Current Month High]]/Table2[[#This Row],[Close Price]])-1</f>
        <v>0.12997507741107173</v>
      </c>
      <c r="AI9">
        <v>12.9975077411071</v>
      </c>
      <c r="AJ9">
        <v>275.84445075219901</v>
      </c>
      <c r="AK9" t="str">
        <f>IF(AND(Table2[[#This Row],[20D EMA]]&gt;Table2[[#This Row],[50D EMA]],Table2[[#This Row],[50D EMA]]&gt;Table2[[#This Row],[200D EMA]]),"Uptrend","Downtrend/NoTrend")</f>
        <v>Uptrend</v>
      </c>
      <c r="AL9">
        <v>0.4</v>
      </c>
      <c r="AM9" t="s">
        <v>10188</v>
      </c>
      <c r="AN9">
        <v>-3.95</v>
      </c>
      <c r="AO9" t="s">
        <v>10189</v>
      </c>
      <c r="AP9">
        <v>0.25710580793128401</v>
      </c>
      <c r="AQ9">
        <f>(Table2[[#This Row],[Sharpe Ratio]]-AVERAGE(Table2[Sharpe Ratio]))/_xlfn.STDEV.P(Table2[Sharpe Ratio])</f>
        <v>2.301948603821244</v>
      </c>
      <c r="AR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5.4924174986570709</v>
      </c>
      <c r="AS9">
        <f>_xlfn.RANK.AVG(Table2[[#This Row],[1Y Return vs Nifty Z-Score]],Table2[1Y Return vs Nifty Z-Score])</f>
        <v>16</v>
      </c>
      <c r="AT9">
        <f>_xlfn.RANK.AVG(Table2[[#This Row],[6M Return vs Nifty Z-Score]],Table2[6M Return vs Nifty Z-Score])</f>
        <v>52</v>
      </c>
      <c r="AU9">
        <f>_xlfn.RANK.AVG(Table2[[#This Row],[Sharpe Ratio Z-Score]],Table2[Sharpe Ratio Z-Score])</f>
        <v>8</v>
      </c>
      <c r="AV9">
        <f>(Table2[[#This Row],[Rank 1Y]]+Table2[[#This Row],[Rank 6M]]+Table2[[#This Row],[Rank Sharpe]])/3</f>
        <v>25.333333333333332</v>
      </c>
    </row>
    <row r="10" spans="1:48" x14ac:dyDescent="0.3">
      <c r="A10" t="s">
        <v>266</v>
      </c>
      <c r="B10" t="s">
        <v>267</v>
      </c>
      <c r="C10" t="s">
        <v>10141</v>
      </c>
      <c r="D10" t="s">
        <v>54</v>
      </c>
      <c r="E10">
        <v>103891.439611169</v>
      </c>
      <c r="F10">
        <v>618.5</v>
      </c>
      <c r="G10">
        <v>249.386523825739</v>
      </c>
      <c r="H10">
        <f>(Table2[[#This Row],[1Y Return vs Nifty]]-AVERAGE(Table2[1Y Return vs Nifty]))/_xlfn.STDEV.P(Table2[1Y Return vs Nifty])</f>
        <v>2.5402840206304727</v>
      </c>
      <c r="I10">
        <v>31.419601190555099</v>
      </c>
      <c r="J10">
        <f>(Table2[[#This Row],[1M Return vs Nifty]]-AVERAGE(Table2[1M Return vs Nifty]))/_xlfn.STDEV.P(Table2[1M Return vs Nifty])</f>
        <v>2.9820189507088259</v>
      </c>
      <c r="K10">
        <v>126.568494283368</v>
      </c>
      <c r="L10">
        <f>(Table2[[#This Row],[6M Return vs Nifty]]-AVERAGE(Table2[6M Return vs Nifty]))/_xlfn.STDEV.P(Table2[6M Return vs Nifty])</f>
        <v>3.5585043245289185</v>
      </c>
      <c r="M10">
        <v>25.274112115593699</v>
      </c>
      <c r="N10">
        <f>(Table2[[#This Row],[1W Return vs Nifty]]-AVERAGE(Table2[1W Return vs Nifty]))/_xlfn.STDEV.P(Table2[1W Return vs Nifty])</f>
        <v>5.7692082781765484</v>
      </c>
      <c r="O10">
        <v>520.34</v>
      </c>
      <c r="P10">
        <v>472.13989771149801</v>
      </c>
      <c r="Q10">
        <v>360.15543972607298</v>
      </c>
      <c r="R10">
        <v>95.414575281992597</v>
      </c>
      <c r="S10" s="2">
        <f>(Table2[[#This Row],[Close Price]]-Table2[[#This Row],[20D EMA]])/Table2[[#This Row],[20D EMA]]</f>
        <v>0.18864588538263435</v>
      </c>
      <c r="T10" s="2">
        <f>(Table2[[#This Row],[Close Price]]-Table2[[#This Row],[50D EMA]])/Table2[[#This Row],[50D EMA]]</f>
        <v>0.30999308255439073</v>
      </c>
      <c r="U10" s="2">
        <f>(Table2[[#This Row],[Close Price]]-Table2[[#This Row],[200D EMA]])/Table2[[#This Row],[200D EMA]]</f>
        <v>0.71731405881421284</v>
      </c>
      <c r="V10">
        <v>1.3631493291210099</v>
      </c>
      <c r="W10">
        <v>615</v>
      </c>
      <c r="X10">
        <v>640</v>
      </c>
      <c r="Y10">
        <v>592.1</v>
      </c>
      <c r="Z10">
        <v>644.5</v>
      </c>
      <c r="AA10">
        <v>470.03</v>
      </c>
      <c r="AB10">
        <v>653</v>
      </c>
      <c r="AC10" s="2">
        <f>(Table2[[#This Row],[Close Price]]/Table2[[#This Row],[Day Low]])-1</f>
        <v>5.6910569105690367E-3</v>
      </c>
      <c r="AD10" s="2">
        <f>(Table2[[#This Row],[Day High]]/Table2[[#This Row],[Close Price]])-1</f>
        <v>3.4761519805982299E-2</v>
      </c>
      <c r="AE10" s="2">
        <f>(Table2[[#This Row],[Close Price]]/Table2[[#This Row],[Current Week Low]])-1</f>
        <v>4.458706299611559E-2</v>
      </c>
      <c r="AF10" s="2">
        <f>(Table2[[#This Row],[Current Week High]]/Table2[[#This Row],[Close Price]])-1</f>
        <v>4.2037186742118093E-2</v>
      </c>
      <c r="AG10" s="2">
        <f>(Table2[[#This Row],[Close Price]]/Table2[[#This Row],[Current Month Low]])-1</f>
        <v>0.31587345488585838</v>
      </c>
      <c r="AH10" s="2">
        <f>(Table2[[#This Row],[Current Month High]]/Table2[[#This Row],[Close Price]])-1</f>
        <v>5.5780113177041235E-2</v>
      </c>
      <c r="AI10">
        <v>5.57801131770412</v>
      </c>
      <c r="AJ10">
        <v>265.68782026014901</v>
      </c>
      <c r="AK10" t="str">
        <f>IF(AND(Table2[[#This Row],[20D EMA]]&gt;Table2[[#This Row],[50D EMA]],Table2[[#This Row],[50D EMA]]&gt;Table2[[#This Row],[200D EMA]]),"Uptrend","Downtrend/NoTrend")</f>
        <v>Uptrend</v>
      </c>
      <c r="AL10">
        <v>0.37</v>
      </c>
      <c r="AM10" t="s">
        <v>10188</v>
      </c>
      <c r="AN10">
        <v>28.31</v>
      </c>
      <c r="AO10" t="s">
        <v>10188</v>
      </c>
      <c r="AP10">
        <v>0.16543291220759901</v>
      </c>
      <c r="AQ10">
        <f>(Table2[[#This Row],[Sharpe Ratio]]-AVERAGE(Table2[Sharpe Ratio]))/_xlfn.STDEV.P(Table2[Sharpe Ratio])</f>
        <v>1.2648955694917356</v>
      </c>
      <c r="AR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16.114911143536503</v>
      </c>
      <c r="AS10">
        <f>_xlfn.RANK.AVG(Table2[[#This Row],[1Y Return vs Nifty Z-Score]],Table2[1Y Return vs Nifty Z-Score])</f>
        <v>15</v>
      </c>
      <c r="AT10">
        <f>_xlfn.RANK.AVG(Table2[[#This Row],[6M Return vs Nifty Z-Score]],Table2[6M Return vs Nifty Z-Score])</f>
        <v>6</v>
      </c>
      <c r="AU10">
        <f>_xlfn.RANK.AVG(Table2[[#This Row],[Sharpe Ratio Z-Score]],Table2[Sharpe Ratio Z-Score])</f>
        <v>79</v>
      </c>
      <c r="AV10">
        <f>(Table2[[#This Row],[Rank 1Y]]+Table2[[#This Row],[Rank 6M]]+Table2[[#This Row],[Rank Sharpe]])/3</f>
        <v>33.333333333333336</v>
      </c>
    </row>
    <row r="11" spans="1:48" x14ac:dyDescent="0.3">
      <c r="A11" t="s">
        <v>68</v>
      </c>
      <c r="B11" t="s">
        <v>69</v>
      </c>
      <c r="C11" t="s">
        <v>10150</v>
      </c>
      <c r="D11" t="s">
        <v>70</v>
      </c>
      <c r="E11">
        <v>368133.88650000002</v>
      </c>
      <c r="F11">
        <v>5329.4</v>
      </c>
      <c r="G11">
        <v>153.536228415978</v>
      </c>
      <c r="H11">
        <f>(Table2[[#This Row],[1Y Return vs Nifty]]-AVERAGE(Table2[1Y Return vs Nifty]))/_xlfn.STDEV.P(Table2[1Y Return vs Nifty])</f>
        <v>1.356158336744443</v>
      </c>
      <c r="I11">
        <v>-4.42247234876967</v>
      </c>
      <c r="J11">
        <f>(Table2[[#This Row],[1M Return vs Nifty]]-AVERAGE(Table2[1M Return vs Nifty]))/_xlfn.STDEV.P(Table2[1M Return vs Nifty])</f>
        <v>-0.39878952383563038</v>
      </c>
      <c r="K11">
        <v>66.316172587064102</v>
      </c>
      <c r="L11">
        <f>(Table2[[#This Row],[6M Return vs Nifty]]-AVERAGE(Table2[6M Return vs Nifty]))/_xlfn.STDEV.P(Table2[6M Return vs Nifty])</f>
        <v>1.7068799188481474</v>
      </c>
      <c r="M11">
        <v>-3.2231579407922202</v>
      </c>
      <c r="N11">
        <f>(Table2[[#This Row],[1W Return vs Nifty]]-AVERAGE(Table2[1W Return vs Nifty]))/_xlfn.STDEV.P(Table2[1W Return vs Nifty])</f>
        <v>-0.55397527816993841</v>
      </c>
      <c r="O11">
        <v>5364.02</v>
      </c>
      <c r="P11">
        <v>4960.0535710473896</v>
      </c>
      <c r="Q11">
        <v>3632.5152064930198</v>
      </c>
      <c r="R11">
        <v>57.367258763701003</v>
      </c>
      <c r="S11" s="2">
        <f>(Table2[[#This Row],[Close Price]]-Table2[[#This Row],[20D EMA]])/Table2[[#This Row],[20D EMA]]</f>
        <v>-6.454114637902319E-3</v>
      </c>
      <c r="T11" s="2">
        <f>(Table2[[#This Row],[Close Price]]-Table2[[#This Row],[50D EMA]])/Table2[[#This Row],[50D EMA]]</f>
        <v>7.4464201578092429E-2</v>
      </c>
      <c r="U11" s="2">
        <f>(Table2[[#This Row],[Close Price]]-Table2[[#This Row],[200D EMA]])/Table2[[#This Row],[200D EMA]]</f>
        <v>0.46713769854943632</v>
      </c>
      <c r="V11">
        <v>0.65672062622925298</v>
      </c>
      <c r="W11">
        <v>5311.7</v>
      </c>
      <c r="X11">
        <v>5501</v>
      </c>
      <c r="Y11">
        <v>5311.7</v>
      </c>
      <c r="Z11">
        <v>5535</v>
      </c>
      <c r="AA11">
        <v>5253.3</v>
      </c>
      <c r="AB11">
        <v>5674.75</v>
      </c>
      <c r="AC11" s="2">
        <f>(Table2[[#This Row],[Close Price]]/Table2[[#This Row],[Day Low]])-1</f>
        <v>3.3322665060149248E-3</v>
      </c>
      <c r="AD11" s="2">
        <f>(Table2[[#This Row],[Day High]]/Table2[[#This Row],[Close Price]])-1</f>
        <v>3.2198746575599513E-2</v>
      </c>
      <c r="AE11" s="2">
        <f>(Table2[[#This Row],[Close Price]]/Table2[[#This Row],[Current Week Low]])-1</f>
        <v>3.3322665060149248E-3</v>
      </c>
      <c r="AF11" s="2">
        <f>(Table2[[#This Row],[Current Week High]]/Table2[[#This Row],[Close Price]])-1</f>
        <v>3.8578451608060949E-2</v>
      </c>
      <c r="AG11" s="2">
        <f>(Table2[[#This Row],[Close Price]]/Table2[[#This Row],[Current Month Low]])-1</f>
        <v>1.4486132526221551E-2</v>
      </c>
      <c r="AH11" s="2">
        <f>(Table2[[#This Row],[Current Month High]]/Table2[[#This Row],[Close Price]])-1</f>
        <v>6.4800915675310655E-2</v>
      </c>
      <c r="AI11">
        <v>6.4800915675310602</v>
      </c>
      <c r="AJ11">
        <v>201.47075461025</v>
      </c>
      <c r="AK11" t="str">
        <f>IF(AND(Table2[[#This Row],[20D EMA]]&gt;Table2[[#This Row],[50D EMA]],Table2[[#This Row],[50D EMA]]&gt;Table2[[#This Row],[200D EMA]]),"Uptrend","Downtrend/NoTrend")</f>
        <v>Uptrend</v>
      </c>
      <c r="AL11">
        <v>0</v>
      </c>
      <c r="AM11">
        <v>0</v>
      </c>
      <c r="AN11">
        <v>1.24</v>
      </c>
      <c r="AO11" t="s">
        <v>10188</v>
      </c>
      <c r="AP11">
        <v>0.28460347671274799</v>
      </c>
      <c r="AQ11">
        <f>(Table2[[#This Row],[Sharpe Ratio]]-AVERAGE(Table2[Sharpe Ratio]))/_xlfn.STDEV.P(Table2[Sharpe Ratio])</f>
        <v>2.6130170021923163</v>
      </c>
      <c r="AR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4.7232904557793383</v>
      </c>
      <c r="AS11">
        <f>_xlfn.RANK.AVG(Table2[[#This Row],[1Y Return vs Nifty Z-Score]],Table2[1Y Return vs Nifty Z-Score])</f>
        <v>63</v>
      </c>
      <c r="AT11">
        <f>_xlfn.RANK.AVG(Table2[[#This Row],[6M Return vs Nifty Z-Score]],Table2[6M Return vs Nifty Z-Score])</f>
        <v>41</v>
      </c>
      <c r="AU11">
        <f>_xlfn.RANK.AVG(Table2[[#This Row],[Sharpe Ratio Z-Score]],Table2[Sharpe Ratio Z-Score])</f>
        <v>4</v>
      </c>
      <c r="AV11">
        <f>(Table2[[#This Row],[Rank 1Y]]+Table2[[#This Row],[Rank 6M]]+Table2[[#This Row],[Rank Sharpe]])/3</f>
        <v>36</v>
      </c>
    </row>
    <row r="12" spans="1:48" x14ac:dyDescent="0.3">
      <c r="A12" t="s">
        <v>251</v>
      </c>
      <c r="B12" t="s">
        <v>252</v>
      </c>
      <c r="C12" t="s">
        <v>10157</v>
      </c>
      <c r="D12" t="s">
        <v>253</v>
      </c>
      <c r="E12">
        <v>108706.60797205</v>
      </c>
      <c r="F12">
        <v>11780.95</v>
      </c>
      <c r="G12">
        <v>194.208376276731</v>
      </c>
      <c r="H12">
        <f>(Table2[[#This Row],[1Y Return vs Nifty]]-AVERAGE(Table2[1Y Return vs Nifty]))/_xlfn.STDEV.P(Table2[1Y Return vs Nifty])</f>
        <v>1.8586182894742636</v>
      </c>
      <c r="I12">
        <v>13.4758665169369</v>
      </c>
      <c r="J12">
        <f>(Table2[[#This Row],[1M Return vs Nifty]]-AVERAGE(Table2[1M Return vs Nifty]))/_xlfn.STDEV.P(Table2[1M Return vs Nifty])</f>
        <v>1.2894737305505486</v>
      </c>
      <c r="K12">
        <v>57.471833155620899</v>
      </c>
      <c r="L12">
        <f>(Table2[[#This Row],[6M Return vs Nifty]]-AVERAGE(Table2[6M Return vs Nifty]))/_xlfn.STDEV.P(Table2[6M Return vs Nifty])</f>
        <v>1.4350830107401298</v>
      </c>
      <c r="M12">
        <v>-2.89341699204549</v>
      </c>
      <c r="N12">
        <f>(Table2[[#This Row],[1W Return vs Nifty]]-AVERAGE(Table2[1W Return vs Nifty]))/_xlfn.STDEV.P(Table2[1W Return vs Nifty])</f>
        <v>-0.48080993493376462</v>
      </c>
      <c r="O12">
        <v>11245.23</v>
      </c>
      <c r="P12">
        <v>10250.070440023799</v>
      </c>
      <c r="Q12">
        <v>7983.4076807997499</v>
      </c>
      <c r="R12">
        <v>68.403099636446896</v>
      </c>
      <c r="S12" s="2">
        <f>(Table2[[#This Row],[Close Price]]-Table2[[#This Row],[20D EMA]])/Table2[[#This Row],[20D EMA]]</f>
        <v>4.7639754811595776E-2</v>
      </c>
      <c r="T12" s="2">
        <f>(Table2[[#This Row],[Close Price]]-Table2[[#This Row],[50D EMA]])/Table2[[#This Row],[50D EMA]]</f>
        <v>0.14935307702847817</v>
      </c>
      <c r="U12" s="2">
        <f>(Table2[[#This Row],[Close Price]]-Table2[[#This Row],[200D EMA]])/Table2[[#This Row],[200D EMA]]</f>
        <v>0.47567936788865406</v>
      </c>
      <c r="V12">
        <v>0.92662369249875998</v>
      </c>
      <c r="W12">
        <v>11714.1</v>
      </c>
      <c r="X12">
        <v>12179.85</v>
      </c>
      <c r="Y12">
        <v>11703</v>
      </c>
      <c r="Z12">
        <v>12249.9</v>
      </c>
      <c r="AA12">
        <v>9925</v>
      </c>
      <c r="AB12">
        <v>13298</v>
      </c>
      <c r="AC12" s="2">
        <f>(Table2[[#This Row],[Close Price]]/Table2[[#This Row],[Day Low]])-1</f>
        <v>5.706797790696605E-3</v>
      </c>
      <c r="AD12" s="2">
        <f>(Table2[[#This Row],[Day High]]/Table2[[#This Row],[Close Price]])-1</f>
        <v>3.3859748152738067E-2</v>
      </c>
      <c r="AE12" s="2">
        <f>(Table2[[#This Row],[Close Price]]/Table2[[#This Row],[Current Week Low]])-1</f>
        <v>6.6606852943689177E-3</v>
      </c>
      <c r="AF12" s="2">
        <f>(Table2[[#This Row],[Current Week High]]/Table2[[#This Row],[Close Price]])-1</f>
        <v>3.9805788158000732E-2</v>
      </c>
      <c r="AG12" s="2">
        <f>(Table2[[#This Row],[Close Price]]/Table2[[#This Row],[Current Month Low]])-1</f>
        <v>0.18699748110831238</v>
      </c>
      <c r="AH12" s="2">
        <f>(Table2[[#This Row],[Current Month High]]/Table2[[#This Row],[Close Price]])-1</f>
        <v>0.12877144882203884</v>
      </c>
      <c r="AI12">
        <v>12.877144882203799</v>
      </c>
      <c r="AJ12">
        <v>222.31098586925299</v>
      </c>
      <c r="AK12" t="str">
        <f>IF(AND(Table2[[#This Row],[20D EMA]]&gt;Table2[[#This Row],[50D EMA]],Table2[[#This Row],[50D EMA]]&gt;Table2[[#This Row],[200D EMA]]),"Uptrend","Downtrend/NoTrend")</f>
        <v>Uptrend</v>
      </c>
      <c r="AL12">
        <v>0.24</v>
      </c>
      <c r="AM12" t="s">
        <v>10188</v>
      </c>
      <c r="AN12">
        <v>17.559999999999999</v>
      </c>
      <c r="AO12" t="s">
        <v>10188</v>
      </c>
      <c r="AP12">
        <v>0.208379101358865</v>
      </c>
      <c r="AQ12">
        <f>(Table2[[#This Row],[Sharpe Ratio]]-AVERAGE(Table2[Sharpe Ratio]))/_xlfn.STDEV.P(Table2[Sharpe Ratio])</f>
        <v>1.750725927752171</v>
      </c>
      <c r="AR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5.8530910235833478</v>
      </c>
      <c r="AS12">
        <f>_xlfn.RANK.AVG(Table2[[#This Row],[1Y Return vs Nifty Z-Score]],Table2[1Y Return vs Nifty Z-Score])</f>
        <v>31</v>
      </c>
      <c r="AT12">
        <f>_xlfn.RANK.AVG(Table2[[#This Row],[6M Return vs Nifty Z-Score]],Table2[6M Return vs Nifty Z-Score])</f>
        <v>58</v>
      </c>
      <c r="AU12">
        <f>_xlfn.RANK.AVG(Table2[[#This Row],[Sharpe Ratio Z-Score]],Table2[Sharpe Ratio Z-Score])</f>
        <v>29</v>
      </c>
      <c r="AV12">
        <f>(Table2[[#This Row],[Rank 1Y]]+Table2[[#This Row],[Rank 6M]]+Table2[[#This Row],[Rank Sharpe]])/3</f>
        <v>39.333333333333336</v>
      </c>
    </row>
    <row r="13" spans="1:48" x14ac:dyDescent="0.3">
      <c r="A13" t="s">
        <v>714</v>
      </c>
      <c r="B13" t="s">
        <v>715</v>
      </c>
      <c r="C13" t="s">
        <v>10150</v>
      </c>
      <c r="D13" t="s">
        <v>618</v>
      </c>
      <c r="E13">
        <v>23004.973049759999</v>
      </c>
      <c r="F13">
        <v>1704.35</v>
      </c>
      <c r="G13">
        <v>187.898904075221</v>
      </c>
      <c r="H13">
        <f>(Table2[[#This Row],[1Y Return vs Nifty]]-AVERAGE(Table2[1Y Return vs Nifty]))/_xlfn.STDEV.P(Table2[1Y Return vs Nifty])</f>
        <v>1.7806716534870355</v>
      </c>
      <c r="I13">
        <v>8.6232638191380708</v>
      </c>
      <c r="J13">
        <f>(Table2[[#This Row],[1M Return vs Nifty]]-AVERAGE(Table2[1M Return vs Nifty]))/_xlfn.STDEV.P(Table2[1M Return vs Nifty])</f>
        <v>0.83175131930902968</v>
      </c>
      <c r="K13">
        <v>46.632076412921599</v>
      </c>
      <c r="L13">
        <f>(Table2[[#This Row],[6M Return vs Nifty]]-AVERAGE(Table2[6M Return vs Nifty]))/_xlfn.STDEV.P(Table2[6M Return vs Nifty])</f>
        <v>1.1019645918750194</v>
      </c>
      <c r="M13">
        <v>-7.6330707891183103</v>
      </c>
      <c r="N13">
        <f>(Table2[[#This Row],[1W Return vs Nifty]]-AVERAGE(Table2[1W Return vs Nifty]))/_xlfn.STDEV.P(Table2[1W Return vs Nifty])</f>
        <v>-1.532479126162493</v>
      </c>
      <c r="O13">
        <v>1681.42</v>
      </c>
      <c r="P13">
        <v>1490.92445124961</v>
      </c>
      <c r="Q13">
        <v>1095.79190747968</v>
      </c>
      <c r="R13">
        <v>47.532461982306202</v>
      </c>
      <c r="S13" s="2">
        <f>(Table2[[#This Row],[Close Price]]-Table2[[#This Row],[20D EMA]])/Table2[[#This Row],[20D EMA]]</f>
        <v>1.363728277289424E-2</v>
      </c>
      <c r="T13" s="2">
        <f>(Table2[[#This Row],[Close Price]]-Table2[[#This Row],[50D EMA]])/Table2[[#This Row],[50D EMA]]</f>
        <v>0.14314980787357032</v>
      </c>
      <c r="U13" s="2">
        <f>(Table2[[#This Row],[Close Price]]-Table2[[#This Row],[200D EMA]])/Table2[[#This Row],[200D EMA]]</f>
        <v>0.55535917756502029</v>
      </c>
      <c r="V13">
        <v>0.45639570493528597</v>
      </c>
      <c r="W13">
        <v>1651.3</v>
      </c>
      <c r="X13">
        <v>1721.85</v>
      </c>
      <c r="Y13">
        <v>1641.1</v>
      </c>
      <c r="Z13">
        <v>1750</v>
      </c>
      <c r="AA13">
        <v>1641.1</v>
      </c>
      <c r="AB13">
        <v>1866</v>
      </c>
      <c r="AC13" s="2">
        <f>(Table2[[#This Row],[Close Price]]/Table2[[#This Row],[Day Low]])-1</f>
        <v>3.2126203597165892E-2</v>
      </c>
      <c r="AD13" s="2">
        <f>(Table2[[#This Row],[Day High]]/Table2[[#This Row],[Close Price]])-1</f>
        <v>1.0267844046117247E-2</v>
      </c>
      <c r="AE13" s="2">
        <f>(Table2[[#This Row],[Close Price]]/Table2[[#This Row],[Current Week Low]])-1</f>
        <v>3.8541222350862325E-2</v>
      </c>
      <c r="AF13" s="2">
        <f>(Table2[[#This Row],[Current Week High]]/Table2[[#This Row],[Close Price]])-1</f>
        <v>2.6784404611728929E-2</v>
      </c>
      <c r="AG13" s="2">
        <f>(Table2[[#This Row],[Close Price]]/Table2[[#This Row],[Current Month Low]])-1</f>
        <v>3.8541222350862325E-2</v>
      </c>
      <c r="AH13" s="2">
        <f>(Table2[[#This Row],[Current Month High]]/Table2[[#This Row],[Close Price]])-1</f>
        <v>9.4845542288849227E-2</v>
      </c>
      <c r="AI13">
        <v>11.3004957901839</v>
      </c>
      <c r="AJ13">
        <v>216.70537954101999</v>
      </c>
      <c r="AK13" t="str">
        <f>IF(AND(Table2[[#This Row],[20D EMA]]&gt;Table2[[#This Row],[50D EMA]],Table2[[#This Row],[50D EMA]]&gt;Table2[[#This Row],[200D EMA]]),"Uptrend","Downtrend/NoTrend")</f>
        <v>Uptrend</v>
      </c>
      <c r="AL13">
        <v>0.42</v>
      </c>
      <c r="AM13" t="s">
        <v>10188</v>
      </c>
      <c r="AN13">
        <v>-8.36</v>
      </c>
      <c r="AO13" t="s">
        <v>10189</v>
      </c>
      <c r="AP13">
        <v>0.27430760583774699</v>
      </c>
      <c r="AQ13">
        <f>(Table2[[#This Row],[Sharpe Ratio]]-AVERAGE(Table2[Sharpe Ratio]))/_xlfn.STDEV.P(Table2[Sharpe Ratio])</f>
        <v>2.4965445808981568</v>
      </c>
      <c r="AR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4.6784530194067484</v>
      </c>
      <c r="AS13">
        <f>_xlfn.RANK.AVG(Table2[[#This Row],[1Y Return vs Nifty Z-Score]],Table2[1Y Return vs Nifty Z-Score])</f>
        <v>38</v>
      </c>
      <c r="AT13">
        <f>_xlfn.RANK.AVG(Table2[[#This Row],[6M Return vs Nifty Z-Score]],Table2[6M Return vs Nifty Z-Score])</f>
        <v>79</v>
      </c>
      <c r="AU13">
        <f>_xlfn.RANK.AVG(Table2[[#This Row],[Sharpe Ratio Z-Score]],Table2[Sharpe Ratio Z-Score])</f>
        <v>5</v>
      </c>
      <c r="AV13">
        <f>(Table2[[#This Row],[Rank 1Y]]+Table2[[#This Row],[Rank 6M]]+Table2[[#This Row],[Rank Sharpe]])/3</f>
        <v>40.666666666666664</v>
      </c>
    </row>
    <row r="14" spans="1:48" x14ac:dyDescent="0.3">
      <c r="A14" t="s">
        <v>1041</v>
      </c>
      <c r="B14" t="s">
        <v>1042</v>
      </c>
      <c r="C14" t="s">
        <v>10150</v>
      </c>
      <c r="D14" t="s">
        <v>153</v>
      </c>
      <c r="E14">
        <v>12473.953689600001</v>
      </c>
      <c r="F14">
        <v>12240.35</v>
      </c>
      <c r="G14">
        <v>163.35708870617401</v>
      </c>
      <c r="H14">
        <f>(Table2[[#This Row],[1Y Return vs Nifty]]-AVERAGE(Table2[1Y Return vs Nifty]))/_xlfn.STDEV.P(Table2[1Y Return vs Nifty])</f>
        <v>1.477484336395908</v>
      </c>
      <c r="I14">
        <v>5.9511551866759298</v>
      </c>
      <c r="J14">
        <f>(Table2[[#This Row],[1M Return vs Nifty]]-AVERAGE(Table2[1M Return vs Nifty]))/_xlfn.STDEV.P(Table2[1M Return vs Nifty])</f>
        <v>0.57970430814435148</v>
      </c>
      <c r="K14">
        <v>68.302478865801802</v>
      </c>
      <c r="L14">
        <f>(Table2[[#This Row],[6M Return vs Nifty]]-AVERAGE(Table2[6M Return vs Nifty]))/_xlfn.STDEV.P(Table2[6M Return vs Nifty])</f>
        <v>1.7679214369062524</v>
      </c>
      <c r="M14">
        <v>-5.2237803549577899</v>
      </c>
      <c r="N14">
        <f>(Table2[[#This Row],[1W Return vs Nifty]]-AVERAGE(Table2[1W Return vs Nifty]))/_xlfn.STDEV.P(Table2[1W Return vs Nifty])</f>
        <v>-0.99788807145433045</v>
      </c>
      <c r="O14">
        <v>11974.15</v>
      </c>
      <c r="P14">
        <v>11278.056384326301</v>
      </c>
      <c r="Q14">
        <v>8622.4401886946707</v>
      </c>
      <c r="R14">
        <v>55.826710126911898</v>
      </c>
      <c r="S14" s="2">
        <f>(Table2[[#This Row],[Close Price]]-Table2[[#This Row],[20D EMA]])/Table2[[#This Row],[20D EMA]]</f>
        <v>2.2231223093079736E-2</v>
      </c>
      <c r="T14" s="2">
        <f>(Table2[[#This Row],[Close Price]]-Table2[[#This Row],[50D EMA]])/Table2[[#This Row],[50D EMA]]</f>
        <v>8.5324419641229041E-2</v>
      </c>
      <c r="U14" s="2">
        <f>(Table2[[#This Row],[Close Price]]-Table2[[#This Row],[200D EMA]])/Table2[[#This Row],[200D EMA]]</f>
        <v>0.41959233489945913</v>
      </c>
      <c r="V14">
        <v>1.2905534860268499</v>
      </c>
      <c r="W14">
        <v>12170</v>
      </c>
      <c r="X14">
        <v>12557.3</v>
      </c>
      <c r="Y14">
        <v>12010</v>
      </c>
      <c r="Z14">
        <v>12557.3</v>
      </c>
      <c r="AA14">
        <v>11145.8</v>
      </c>
      <c r="AB14">
        <v>13468.9</v>
      </c>
      <c r="AC14" s="2">
        <f>(Table2[[#This Row],[Close Price]]/Table2[[#This Row],[Day Low]])-1</f>
        <v>5.7806080525883985E-3</v>
      </c>
      <c r="AD14" s="2">
        <f>(Table2[[#This Row],[Day High]]/Table2[[#This Row],[Close Price]])-1</f>
        <v>2.5893867413921967E-2</v>
      </c>
      <c r="AE14" s="2">
        <f>(Table2[[#This Row],[Close Price]]/Table2[[#This Row],[Current Week Low]])-1</f>
        <v>1.917985012489587E-2</v>
      </c>
      <c r="AF14" s="2">
        <f>(Table2[[#This Row],[Current Week High]]/Table2[[#This Row],[Close Price]])-1</f>
        <v>2.5893867413921967E-2</v>
      </c>
      <c r="AG14" s="2">
        <f>(Table2[[#This Row],[Close Price]]/Table2[[#This Row],[Current Month Low]])-1</f>
        <v>9.8202910513377262E-2</v>
      </c>
      <c r="AH14" s="2">
        <f>(Table2[[#This Row],[Current Month High]]/Table2[[#This Row],[Close Price]])-1</f>
        <v>0.10036886200149508</v>
      </c>
      <c r="AI14">
        <v>10.0368862001495</v>
      </c>
      <c r="AJ14">
        <v>201.41221374045799</v>
      </c>
      <c r="AK14" t="str">
        <f>IF(AND(Table2[[#This Row],[20D EMA]]&gt;Table2[[#This Row],[50D EMA]],Table2[[#This Row],[50D EMA]]&gt;Table2[[#This Row],[200D EMA]]),"Uptrend","Downtrend/NoTrend")</f>
        <v>Uptrend</v>
      </c>
      <c r="AL14">
        <v>0.09</v>
      </c>
      <c r="AM14" t="s">
        <v>10188</v>
      </c>
      <c r="AN14">
        <v>11.24</v>
      </c>
      <c r="AO14" t="s">
        <v>10188</v>
      </c>
      <c r="AP14">
        <v>0.20418506447945201</v>
      </c>
      <c r="AQ14">
        <f>(Table2[[#This Row],[Sharpe Ratio]]-AVERAGE(Table2[Sharpe Ratio]))/_xlfn.STDEV.P(Table2[Sharpe Ratio])</f>
        <v>1.70328072993716</v>
      </c>
      <c r="AR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4.5305027399293412</v>
      </c>
      <c r="AS14">
        <f>_xlfn.RANK.AVG(Table2[[#This Row],[1Y Return vs Nifty Z-Score]],Table2[1Y Return vs Nifty Z-Score])</f>
        <v>55</v>
      </c>
      <c r="AT14">
        <f>_xlfn.RANK.AVG(Table2[[#This Row],[6M Return vs Nifty Z-Score]],Table2[6M Return vs Nifty Z-Score])</f>
        <v>39</v>
      </c>
      <c r="AU14">
        <f>_xlfn.RANK.AVG(Table2[[#This Row],[Sharpe Ratio Z-Score]],Table2[Sharpe Ratio Z-Score])</f>
        <v>33</v>
      </c>
      <c r="AV14">
        <f>(Table2[[#This Row],[Rank 1Y]]+Table2[[#This Row],[Rank 6M]]+Table2[[#This Row],[Rank Sharpe]])/3</f>
        <v>42.333333333333336</v>
      </c>
    </row>
    <row r="15" spans="1:48" x14ac:dyDescent="0.3">
      <c r="A15" t="s">
        <v>597</v>
      </c>
      <c r="B15" t="s">
        <v>598</v>
      </c>
      <c r="C15" t="s">
        <v>10146</v>
      </c>
      <c r="D15" t="s">
        <v>46</v>
      </c>
      <c r="E15">
        <v>31549.600498299998</v>
      </c>
      <c r="F15">
        <v>323.8</v>
      </c>
      <c r="G15">
        <v>261.28467096061502</v>
      </c>
      <c r="H15">
        <f>(Table2[[#This Row],[1Y Return vs Nifty]]-AVERAGE(Table2[1Y Return vs Nifty]))/_xlfn.STDEV.P(Table2[1Y Return vs Nifty])</f>
        <v>2.687272629823918</v>
      </c>
      <c r="I15">
        <v>18.346879846151499</v>
      </c>
      <c r="J15">
        <f>(Table2[[#This Row],[1M Return vs Nifty]]-AVERAGE(Table2[1M Return vs Nifty]))/_xlfn.STDEV.P(Table2[1M Return vs Nifty])</f>
        <v>1.7489327271111017</v>
      </c>
      <c r="K15">
        <v>45.968748976679201</v>
      </c>
      <c r="L15">
        <f>(Table2[[#This Row],[6M Return vs Nifty]]-AVERAGE(Table2[6M Return vs Nifty]))/_xlfn.STDEV.P(Table2[6M Return vs Nifty])</f>
        <v>1.0815797629534905</v>
      </c>
      <c r="M15">
        <v>0.450953779073752</v>
      </c>
      <c r="N15">
        <f>(Table2[[#This Row],[1W Return vs Nifty]]-AVERAGE(Table2[1W Return vs Nifty]))/_xlfn.STDEV.P(Table2[1W Return vs Nifty])</f>
        <v>0.26126361191561825</v>
      </c>
      <c r="O15">
        <v>299.98</v>
      </c>
      <c r="P15">
        <v>277.24086005565198</v>
      </c>
      <c r="Q15">
        <v>217.53615458852701</v>
      </c>
      <c r="R15">
        <v>78.7666010626114</v>
      </c>
      <c r="S15" s="2">
        <f>(Table2[[#This Row],[Close Price]]-Table2[[#This Row],[20D EMA]])/Table2[[#This Row],[20D EMA]]</f>
        <v>7.9405293686245729E-2</v>
      </c>
      <c r="T15" s="2">
        <f>(Table2[[#This Row],[Close Price]]-Table2[[#This Row],[50D EMA]])/Table2[[#This Row],[50D EMA]]</f>
        <v>0.16793751085248393</v>
      </c>
      <c r="U15" s="2">
        <f>(Table2[[#This Row],[Close Price]]-Table2[[#This Row],[200D EMA]])/Table2[[#This Row],[200D EMA]]</f>
        <v>0.48848820377685126</v>
      </c>
      <c r="V15">
        <v>2.07294195353577</v>
      </c>
      <c r="W15">
        <v>322</v>
      </c>
      <c r="X15">
        <v>336.3</v>
      </c>
      <c r="Y15">
        <v>322</v>
      </c>
      <c r="Z15">
        <v>351.6</v>
      </c>
      <c r="AA15">
        <v>267.7</v>
      </c>
      <c r="AB15">
        <v>351.6</v>
      </c>
      <c r="AC15" s="2">
        <f>(Table2[[#This Row],[Close Price]]/Table2[[#This Row],[Day Low]])-1</f>
        <v>5.5900621118012417E-3</v>
      </c>
      <c r="AD15" s="2">
        <f>(Table2[[#This Row],[Day High]]/Table2[[#This Row],[Close Price]])-1</f>
        <v>3.8604076590488035E-2</v>
      </c>
      <c r="AE15" s="2">
        <f>(Table2[[#This Row],[Close Price]]/Table2[[#This Row],[Current Week Low]])-1</f>
        <v>5.5900621118012417E-3</v>
      </c>
      <c r="AF15" s="2">
        <f>(Table2[[#This Row],[Current Week High]]/Table2[[#This Row],[Close Price]])-1</f>
        <v>8.5855466337245279E-2</v>
      </c>
      <c r="AG15" s="2">
        <f>(Table2[[#This Row],[Close Price]]/Table2[[#This Row],[Current Month Low]])-1</f>
        <v>0.20956294359357508</v>
      </c>
      <c r="AH15" s="2">
        <f>(Table2[[#This Row],[Current Month High]]/Table2[[#This Row],[Close Price]])-1</f>
        <v>8.5855466337245279E-2</v>
      </c>
      <c r="AI15">
        <v>8.5855466337245208</v>
      </c>
      <c r="AJ15">
        <v>300.24721878862698</v>
      </c>
      <c r="AK15" t="str">
        <f>IF(AND(Table2[[#This Row],[20D EMA]]&gt;Table2[[#This Row],[50D EMA]],Table2[[#This Row],[50D EMA]]&gt;Table2[[#This Row],[200D EMA]]),"Uptrend","Downtrend/NoTrend")</f>
        <v>Uptrend</v>
      </c>
      <c r="AL15">
        <v>0.18</v>
      </c>
      <c r="AM15" t="s">
        <v>10188</v>
      </c>
      <c r="AN15">
        <v>20.079999999999998</v>
      </c>
      <c r="AO15" t="s">
        <v>10188</v>
      </c>
      <c r="AP15">
        <v>0.19491274940363801</v>
      </c>
      <c r="AQ15">
        <f>(Table2[[#This Row],[Sharpe Ratio]]-AVERAGE(Table2[Sharpe Ratio]))/_xlfn.STDEV.P(Table2[Sharpe Ratio])</f>
        <v>1.5983873215995881</v>
      </c>
      <c r="AR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7.3774360534037164</v>
      </c>
      <c r="AS15">
        <f>_xlfn.RANK.AVG(Table2[[#This Row],[1Y Return vs Nifty Z-Score]],Table2[1Y Return vs Nifty Z-Score])</f>
        <v>11</v>
      </c>
      <c r="AT15">
        <f>_xlfn.RANK.AVG(Table2[[#This Row],[6M Return vs Nifty Z-Score]],Table2[6M Return vs Nifty Z-Score])</f>
        <v>80</v>
      </c>
      <c r="AU15">
        <f>_xlfn.RANK.AVG(Table2[[#This Row],[Sharpe Ratio Z-Score]],Table2[Sharpe Ratio Z-Score])</f>
        <v>39</v>
      </c>
      <c r="AV15">
        <f>(Table2[[#This Row],[Rank 1Y]]+Table2[[#This Row],[Rank 6M]]+Table2[[#This Row],[Rank Sharpe]])/3</f>
        <v>43.333333333333336</v>
      </c>
    </row>
    <row r="16" spans="1:48" x14ac:dyDescent="0.3">
      <c r="A16" t="s">
        <v>447</v>
      </c>
      <c r="B16" t="s">
        <v>448</v>
      </c>
      <c r="C16" t="s">
        <v>10150</v>
      </c>
      <c r="D16" t="s">
        <v>153</v>
      </c>
      <c r="E16">
        <v>51112.935775124999</v>
      </c>
      <c r="F16">
        <v>12055.5</v>
      </c>
      <c r="G16">
        <v>158.34249698972999</v>
      </c>
      <c r="H16">
        <f>(Table2[[#This Row],[1Y Return vs Nifty]]-AVERAGE(Table2[1Y Return vs Nifty]))/_xlfn.STDEV.P(Table2[1Y Return vs Nifty])</f>
        <v>1.4155345341521186</v>
      </c>
      <c r="I16">
        <v>2.7901998183358798</v>
      </c>
      <c r="J16">
        <f>(Table2[[#This Row],[1M Return vs Nifty]]-AVERAGE(Table2[1M Return vs Nifty]))/_xlfn.STDEV.P(Table2[1M Return vs Nifty])</f>
        <v>0.28154676195172235</v>
      </c>
      <c r="K16">
        <v>92.009535670223201</v>
      </c>
      <c r="L16">
        <f>(Table2[[#This Row],[6M Return vs Nifty]]-AVERAGE(Table2[6M Return vs Nifty]))/_xlfn.STDEV.P(Table2[6M Return vs Nifty])</f>
        <v>2.4964670552341821</v>
      </c>
      <c r="M16">
        <v>-13.3769868989333</v>
      </c>
      <c r="N16">
        <f>(Table2[[#This Row],[1W Return vs Nifty]]-AVERAGE(Table2[1W Return vs Nifty]))/_xlfn.STDEV.P(Table2[1W Return vs Nifty])</f>
        <v>-2.8069814143729723</v>
      </c>
      <c r="O16">
        <v>12445.08</v>
      </c>
      <c r="P16">
        <v>11307.150417733101</v>
      </c>
      <c r="Q16">
        <v>7984.9820722151999</v>
      </c>
      <c r="R16">
        <v>34.758798587692603</v>
      </c>
      <c r="S16" s="2">
        <f>(Table2[[#This Row],[Close Price]]-Table2[[#This Row],[20D EMA]])/Table2[[#This Row],[20D EMA]]</f>
        <v>-3.130393697750436E-2</v>
      </c>
      <c r="T16" s="2">
        <f>(Table2[[#This Row],[Close Price]]-Table2[[#This Row],[50D EMA]])/Table2[[#This Row],[50D EMA]]</f>
        <v>6.6183746976006985E-2</v>
      </c>
      <c r="U16" s="2">
        <f>(Table2[[#This Row],[Close Price]]-Table2[[#This Row],[200D EMA]])/Table2[[#This Row],[200D EMA]]</f>
        <v>0.50977170530522609</v>
      </c>
      <c r="V16">
        <v>0.52994567422364003</v>
      </c>
      <c r="W16">
        <v>11980</v>
      </c>
      <c r="X16">
        <v>12650</v>
      </c>
      <c r="Y16">
        <v>11708.3</v>
      </c>
      <c r="Z16">
        <v>12650</v>
      </c>
      <c r="AA16">
        <v>11708.3</v>
      </c>
      <c r="AB16">
        <v>14382</v>
      </c>
      <c r="AC16" s="2">
        <f>(Table2[[#This Row],[Close Price]]/Table2[[#This Row],[Day Low]])-1</f>
        <v>6.3021702838064186E-3</v>
      </c>
      <c r="AD16" s="2">
        <f>(Table2[[#This Row],[Day High]]/Table2[[#This Row],[Close Price]])-1</f>
        <v>4.9313591306872295E-2</v>
      </c>
      <c r="AE16" s="2">
        <f>(Table2[[#This Row],[Close Price]]/Table2[[#This Row],[Current Week Low]])-1</f>
        <v>2.9654176951393607E-2</v>
      </c>
      <c r="AF16" s="2">
        <f>(Table2[[#This Row],[Current Week High]]/Table2[[#This Row],[Close Price]])-1</f>
        <v>4.9313591306872295E-2</v>
      </c>
      <c r="AG16" s="2">
        <f>(Table2[[#This Row],[Close Price]]/Table2[[#This Row],[Current Month Low]])-1</f>
        <v>2.9654176951393607E-2</v>
      </c>
      <c r="AH16" s="2">
        <f>(Table2[[#This Row],[Current Month High]]/Table2[[#This Row],[Close Price]])-1</f>
        <v>0.19298245614035081</v>
      </c>
      <c r="AI16">
        <v>19.298245614035</v>
      </c>
      <c r="AJ16">
        <v>209.440694062989</v>
      </c>
      <c r="AK16" t="str">
        <f>IF(AND(Table2[[#This Row],[20D EMA]]&gt;Table2[[#This Row],[50D EMA]],Table2[[#This Row],[50D EMA]]&gt;Table2[[#This Row],[200D EMA]]),"Uptrend","Downtrend/NoTrend")</f>
        <v>Uptrend</v>
      </c>
      <c r="AL16">
        <v>0.24</v>
      </c>
      <c r="AM16" t="s">
        <v>10188</v>
      </c>
      <c r="AN16">
        <v>-6.63</v>
      </c>
      <c r="AO16" t="s">
        <v>10189</v>
      </c>
      <c r="AP16">
        <v>0.17797365256467901</v>
      </c>
      <c r="AQ16">
        <f>(Table2[[#This Row],[Sharpe Ratio]]-AVERAGE(Table2[Sharpe Ratio]))/_xlfn.STDEV.P(Table2[Sharpe Ratio])</f>
        <v>1.4067631600961439</v>
      </c>
      <c r="AR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2.7933300970611943</v>
      </c>
      <c r="AS16">
        <f>_xlfn.RANK.AVG(Table2[[#This Row],[1Y Return vs Nifty Z-Score]],Table2[1Y Return vs Nifty Z-Score])</f>
        <v>62</v>
      </c>
      <c r="AT16">
        <f>_xlfn.RANK.AVG(Table2[[#This Row],[6M Return vs Nifty Z-Score]],Table2[6M Return vs Nifty Z-Score])</f>
        <v>16</v>
      </c>
      <c r="AU16">
        <f>_xlfn.RANK.AVG(Table2[[#This Row],[Sharpe Ratio Z-Score]],Table2[Sharpe Ratio Z-Score])</f>
        <v>59</v>
      </c>
      <c r="AV16">
        <f>(Table2[[#This Row],[Rank 1Y]]+Table2[[#This Row],[Rank 6M]]+Table2[[#This Row],[Rank Sharpe]])/3</f>
        <v>45.666666666666664</v>
      </c>
    </row>
    <row r="17" spans="1:48" x14ac:dyDescent="0.3">
      <c r="A17" t="s">
        <v>927</v>
      </c>
      <c r="B17" t="s">
        <v>928</v>
      </c>
      <c r="C17" t="s">
        <v>10146</v>
      </c>
      <c r="D17" t="s">
        <v>46</v>
      </c>
      <c r="E17">
        <v>16035.233831</v>
      </c>
      <c r="F17">
        <v>1495.7</v>
      </c>
      <c r="G17">
        <v>224.27167727051699</v>
      </c>
      <c r="H17">
        <f>(Table2[[#This Row],[1Y Return vs Nifty]]-AVERAGE(Table2[1Y Return vs Nifty]))/_xlfn.STDEV.P(Table2[1Y Return vs Nifty])</f>
        <v>2.2300175292674584</v>
      </c>
      <c r="I17">
        <v>-3.1368177713752798</v>
      </c>
      <c r="J17">
        <f>(Table2[[#This Row],[1M Return vs Nifty]]-AVERAGE(Table2[1M Return vs Nifty]))/_xlfn.STDEV.P(Table2[1M Return vs Nifty])</f>
        <v>-0.27751998049230436</v>
      </c>
      <c r="K17">
        <v>83.815862196321604</v>
      </c>
      <c r="L17">
        <f>(Table2[[#This Row],[6M Return vs Nifty]]-AVERAGE(Table2[6M Return vs Nifty]))/_xlfn.STDEV.P(Table2[6M Return vs Nifty])</f>
        <v>2.2446658739796836</v>
      </c>
      <c r="M17">
        <v>-1.8116211065364101</v>
      </c>
      <c r="N17">
        <f>(Table2[[#This Row],[1W Return vs Nifty]]-AVERAGE(Table2[1W Return vs Nifty]))/_xlfn.STDEV.P(Table2[1W Return vs Nifty])</f>
        <v>-0.24077311944092597</v>
      </c>
      <c r="O17">
        <v>1470.76</v>
      </c>
      <c r="P17">
        <v>1333.2123235300801</v>
      </c>
      <c r="Q17">
        <v>945.97271970807799</v>
      </c>
      <c r="R17">
        <v>50.913931564918201</v>
      </c>
      <c r="S17" s="2">
        <f>(Table2[[#This Row],[Close Price]]-Table2[[#This Row],[20D EMA]])/Table2[[#This Row],[20D EMA]]</f>
        <v>1.6957219396774494E-2</v>
      </c>
      <c r="T17" s="2">
        <f>(Table2[[#This Row],[Close Price]]-Table2[[#This Row],[50D EMA]])/Table2[[#This Row],[50D EMA]]</f>
        <v>0.12187681856981716</v>
      </c>
      <c r="U17" s="2">
        <f>(Table2[[#This Row],[Close Price]]-Table2[[#This Row],[200D EMA]])/Table2[[#This Row],[200D EMA]]</f>
        <v>0.58112381978791616</v>
      </c>
      <c r="V17">
        <v>0.29891985186106801</v>
      </c>
      <c r="W17">
        <v>1468.05</v>
      </c>
      <c r="X17">
        <v>1530</v>
      </c>
      <c r="Y17">
        <v>1375</v>
      </c>
      <c r="Z17">
        <v>1530</v>
      </c>
      <c r="AA17">
        <v>1375</v>
      </c>
      <c r="AB17">
        <v>1599.1</v>
      </c>
      <c r="AC17" s="2">
        <f>(Table2[[#This Row],[Close Price]]/Table2[[#This Row],[Day Low]])-1</f>
        <v>1.8834508361431856E-2</v>
      </c>
      <c r="AD17" s="2">
        <f>(Table2[[#This Row],[Day High]]/Table2[[#This Row],[Close Price]])-1</f>
        <v>2.2932406231195968E-2</v>
      </c>
      <c r="AE17" s="2">
        <f>(Table2[[#This Row],[Close Price]]/Table2[[#This Row],[Current Week Low]])-1</f>
        <v>8.7781818181818183E-2</v>
      </c>
      <c r="AF17" s="2">
        <f>(Table2[[#This Row],[Current Week High]]/Table2[[#This Row],[Close Price]])-1</f>
        <v>2.2932406231195968E-2</v>
      </c>
      <c r="AG17" s="2">
        <f>(Table2[[#This Row],[Close Price]]/Table2[[#This Row],[Current Month Low]])-1</f>
        <v>8.7781818181818183E-2</v>
      </c>
      <c r="AH17" s="2">
        <f>(Table2[[#This Row],[Current Month High]]/Table2[[#This Row],[Close Price]])-1</f>
        <v>6.9131510329611512E-2</v>
      </c>
      <c r="AI17">
        <v>6.9131510329611503</v>
      </c>
      <c r="AJ17">
        <v>257.01157656044802</v>
      </c>
      <c r="AK17" t="str">
        <f>IF(AND(Table2[[#This Row],[20D EMA]]&gt;Table2[[#This Row],[50D EMA]],Table2[[#This Row],[50D EMA]]&gt;Table2[[#This Row],[200D EMA]]),"Uptrend","Downtrend/NoTrend")</f>
        <v>Uptrend</v>
      </c>
      <c r="AL17">
        <v>0.41</v>
      </c>
      <c r="AM17" t="s">
        <v>10188</v>
      </c>
      <c r="AN17">
        <v>-3.71</v>
      </c>
      <c r="AO17" t="s">
        <v>10189</v>
      </c>
      <c r="AP17">
        <v>0.156006840507319</v>
      </c>
      <c r="AQ17">
        <f>(Table2[[#This Row],[Sharpe Ratio]]-AVERAGE(Table2[Sharpe Ratio]))/_xlfn.STDEV.P(Table2[Sharpe Ratio])</f>
        <v>1.1582627836348656</v>
      </c>
      <c r="AR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5.1146530869487767</v>
      </c>
      <c r="AS17">
        <f>_xlfn.RANK.AVG(Table2[[#This Row],[1Y Return vs Nifty Z-Score]],Table2[1Y Return vs Nifty Z-Score])</f>
        <v>20</v>
      </c>
      <c r="AT17">
        <f>_xlfn.RANK.AVG(Table2[[#This Row],[6M Return vs Nifty Z-Score]],Table2[6M Return vs Nifty Z-Score])</f>
        <v>22</v>
      </c>
      <c r="AU17">
        <f>_xlfn.RANK.AVG(Table2[[#This Row],[Sharpe Ratio Z-Score]],Table2[Sharpe Ratio Z-Score])</f>
        <v>95</v>
      </c>
      <c r="AV17">
        <f>(Table2[[#This Row],[Rank 1Y]]+Table2[[#This Row],[Rank 6M]]+Table2[[#This Row],[Rank Sharpe]])/3</f>
        <v>45.666666666666664</v>
      </c>
    </row>
    <row r="18" spans="1:48" x14ac:dyDescent="0.3">
      <c r="A18" t="s">
        <v>403</v>
      </c>
      <c r="B18" t="s">
        <v>404</v>
      </c>
      <c r="C18" t="s">
        <v>10150</v>
      </c>
      <c r="D18" t="s">
        <v>70</v>
      </c>
      <c r="E18">
        <v>59703.8671875</v>
      </c>
      <c r="F18">
        <v>1601.9</v>
      </c>
      <c r="G18">
        <v>149.01118668055</v>
      </c>
      <c r="H18">
        <f>(Table2[[#This Row],[1Y Return vs Nifty]]-AVERAGE(Table2[1Y Return vs Nifty]))/_xlfn.STDEV.P(Table2[1Y Return vs Nifty])</f>
        <v>1.3002563896855415</v>
      </c>
      <c r="I18">
        <v>-3.0004987974855801</v>
      </c>
      <c r="J18">
        <f>(Table2[[#This Row],[1M Return vs Nifty]]-AVERAGE(Table2[1M Return vs Nifty]))/_xlfn.STDEV.P(Table2[1M Return vs Nifty])</f>
        <v>-0.26466167468971591</v>
      </c>
      <c r="K18">
        <v>71.738414657018197</v>
      </c>
      <c r="L18">
        <f>(Table2[[#This Row],[6M Return vs Nifty]]-AVERAGE(Table2[6M Return vs Nifty]))/_xlfn.STDEV.P(Table2[6M Return vs Nifty])</f>
        <v>1.873511767506884</v>
      </c>
      <c r="M18">
        <v>-5.1784853120929704</v>
      </c>
      <c r="N18">
        <f>(Table2[[#This Row],[1W Return vs Nifty]]-AVERAGE(Table2[1W Return vs Nifty]))/_xlfn.STDEV.P(Table2[1W Return vs Nifty])</f>
        <v>-0.98783767470895323</v>
      </c>
      <c r="O18">
        <v>1606.22</v>
      </c>
      <c r="P18">
        <v>1449.62372590416</v>
      </c>
      <c r="Q18">
        <v>1029.1252605468901</v>
      </c>
      <c r="R18">
        <v>48.740537653029499</v>
      </c>
      <c r="S18" s="2">
        <f>(Table2[[#This Row],[Close Price]]-Table2[[#This Row],[20D EMA]])/Table2[[#This Row],[20D EMA]]</f>
        <v>-2.6895443961598886E-3</v>
      </c>
      <c r="T18" s="2">
        <f>(Table2[[#This Row],[Close Price]]-Table2[[#This Row],[50D EMA]])/Table2[[#This Row],[50D EMA]]</f>
        <v>0.10504537927651693</v>
      </c>
      <c r="U18" s="2">
        <f>(Table2[[#This Row],[Close Price]]-Table2[[#This Row],[200D EMA]])/Table2[[#This Row],[200D EMA]]</f>
        <v>0.55656464903867031</v>
      </c>
      <c r="V18">
        <v>1.2807984481455701</v>
      </c>
      <c r="W18">
        <v>1584</v>
      </c>
      <c r="X18">
        <v>1646.85</v>
      </c>
      <c r="Y18">
        <v>1584</v>
      </c>
      <c r="Z18">
        <v>1680</v>
      </c>
      <c r="AA18">
        <v>1571.3</v>
      </c>
      <c r="AB18">
        <v>1794.7</v>
      </c>
      <c r="AC18" s="2">
        <f>(Table2[[#This Row],[Close Price]]/Table2[[#This Row],[Day Low]])-1</f>
        <v>1.1300505050505061E-2</v>
      </c>
      <c r="AD18" s="2">
        <f>(Table2[[#This Row],[Day High]]/Table2[[#This Row],[Close Price]])-1</f>
        <v>2.8060428241463153E-2</v>
      </c>
      <c r="AE18" s="2">
        <f>(Table2[[#This Row],[Close Price]]/Table2[[#This Row],[Current Week Low]])-1</f>
        <v>1.1300505050505061E-2</v>
      </c>
      <c r="AF18" s="2">
        <f>(Table2[[#This Row],[Current Week High]]/Table2[[#This Row],[Close Price]])-1</f>
        <v>4.8754603907859462E-2</v>
      </c>
      <c r="AG18" s="2">
        <f>(Table2[[#This Row],[Close Price]]/Table2[[#This Row],[Current Month Low]])-1</f>
        <v>1.947432062623311E-2</v>
      </c>
      <c r="AH18" s="2">
        <f>(Table2[[#This Row],[Current Month High]]/Table2[[#This Row],[Close Price]])-1</f>
        <v>0.12035707597228296</v>
      </c>
      <c r="AI18">
        <v>12.0357075972282</v>
      </c>
      <c r="AJ18">
        <v>255.97777777777699</v>
      </c>
      <c r="AK18" t="str">
        <f>IF(AND(Table2[[#This Row],[20D EMA]]&gt;Table2[[#This Row],[50D EMA]],Table2[[#This Row],[50D EMA]]&gt;Table2[[#This Row],[200D EMA]]),"Uptrend","Downtrend/NoTrend")</f>
        <v>Uptrend</v>
      </c>
      <c r="AL18">
        <v>0</v>
      </c>
      <c r="AM18">
        <v>0</v>
      </c>
      <c r="AN18">
        <v>0.33</v>
      </c>
      <c r="AO18" t="s">
        <v>10188</v>
      </c>
      <c r="AP18">
        <v>0.20634780137844</v>
      </c>
      <c r="AQ18">
        <f>(Table2[[#This Row],[Sharpe Ratio]]-AVERAGE(Table2[Sharpe Ratio]))/_xlfn.STDEV.P(Table2[Sharpe Ratio])</f>
        <v>1.7277467713537225</v>
      </c>
      <c r="AR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3.6490155791474779</v>
      </c>
      <c r="AS18">
        <f>_xlfn.RANK.AVG(Table2[[#This Row],[1Y Return vs Nifty Z-Score]],Table2[1Y Return vs Nifty Z-Score])</f>
        <v>69</v>
      </c>
      <c r="AT18">
        <f>_xlfn.RANK.AVG(Table2[[#This Row],[6M Return vs Nifty Z-Score]],Table2[6M Return vs Nifty Z-Score])</f>
        <v>37</v>
      </c>
      <c r="AU18">
        <f>_xlfn.RANK.AVG(Table2[[#This Row],[Sharpe Ratio Z-Score]],Table2[Sharpe Ratio Z-Score])</f>
        <v>32</v>
      </c>
      <c r="AV18">
        <f>(Table2[[#This Row],[Rank 1Y]]+Table2[[#This Row],[Rank 6M]]+Table2[[#This Row],[Rank Sharpe]])/3</f>
        <v>46</v>
      </c>
    </row>
    <row r="19" spans="1:48" x14ac:dyDescent="0.3">
      <c r="A19" t="s">
        <v>1221</v>
      </c>
      <c r="B19" t="s">
        <v>1222</v>
      </c>
      <c r="C19" t="s">
        <v>10150</v>
      </c>
      <c r="D19" t="s">
        <v>258</v>
      </c>
      <c r="E19">
        <v>9321.6820147199996</v>
      </c>
      <c r="F19">
        <v>81.89</v>
      </c>
      <c r="G19">
        <v>121.674093135112</v>
      </c>
      <c r="H19">
        <f>(Table2[[#This Row],[1Y Return vs Nifty]]-AVERAGE(Table2[1Y Return vs Nifty]))/_xlfn.STDEV.P(Table2[1Y Return vs Nifty])</f>
        <v>0.96253646455058306</v>
      </c>
      <c r="I19">
        <v>9.3559031391379008</v>
      </c>
      <c r="J19">
        <f>(Table2[[#This Row],[1M Return vs Nifty]]-AVERAGE(Table2[1M Return vs Nifty]))/_xlfn.STDEV.P(Table2[1M Return vs Nifty])</f>
        <v>0.90085762308139161</v>
      </c>
      <c r="K19">
        <v>75.463885503167006</v>
      </c>
      <c r="L19">
        <f>(Table2[[#This Row],[6M Return vs Nifty]]-AVERAGE(Table2[6M Return vs Nifty]))/_xlfn.STDEV.P(Table2[6M Return vs Nifty])</f>
        <v>1.9879998494126887</v>
      </c>
      <c r="M19">
        <v>-1.3757681916018101</v>
      </c>
      <c r="N19">
        <f>(Table2[[#This Row],[1W Return vs Nifty]]-AVERAGE(Table2[1W Return vs Nifty]))/_xlfn.STDEV.P(Table2[1W Return vs Nifty])</f>
        <v>-0.14406287388943806</v>
      </c>
      <c r="O19">
        <v>76.45</v>
      </c>
      <c r="P19">
        <v>70.005909886093903</v>
      </c>
      <c r="Q19">
        <v>55.115429963486001</v>
      </c>
      <c r="R19">
        <v>64.860812923238697</v>
      </c>
      <c r="S19" s="2">
        <f>(Table2[[#This Row],[Close Price]]-Table2[[#This Row],[20D EMA]])/Table2[[#This Row],[20D EMA]]</f>
        <v>7.1157619359058177E-2</v>
      </c>
      <c r="T19" s="2">
        <f>(Table2[[#This Row],[Close Price]]-Table2[[#This Row],[50D EMA]])/Table2[[#This Row],[50D EMA]]</f>
        <v>0.16975838373135371</v>
      </c>
      <c r="U19" s="2">
        <f>(Table2[[#This Row],[Close Price]]-Table2[[#This Row],[200D EMA]])/Table2[[#This Row],[200D EMA]]</f>
        <v>0.48579082217542646</v>
      </c>
      <c r="V19">
        <v>1.13868020852233</v>
      </c>
      <c r="W19">
        <v>79.8</v>
      </c>
      <c r="X19">
        <v>83.24</v>
      </c>
      <c r="Y19">
        <v>79.8</v>
      </c>
      <c r="Z19">
        <v>83.37</v>
      </c>
      <c r="AA19">
        <v>70</v>
      </c>
      <c r="AB19">
        <v>88.55</v>
      </c>
      <c r="AC19" s="2">
        <f>(Table2[[#This Row],[Close Price]]/Table2[[#This Row],[Day Low]])-1</f>
        <v>2.6190476190476319E-2</v>
      </c>
      <c r="AD19" s="2">
        <f>(Table2[[#This Row],[Day High]]/Table2[[#This Row],[Close Price]])-1</f>
        <v>1.6485529368665208E-2</v>
      </c>
      <c r="AE19" s="2">
        <f>(Table2[[#This Row],[Close Price]]/Table2[[#This Row],[Current Week Low]])-1</f>
        <v>2.6190476190476319E-2</v>
      </c>
      <c r="AF19" s="2">
        <f>(Table2[[#This Row],[Current Week High]]/Table2[[#This Row],[Close Price]])-1</f>
        <v>1.8073024789351688E-2</v>
      </c>
      <c r="AG19" s="2">
        <f>(Table2[[#This Row],[Close Price]]/Table2[[#This Row],[Current Month Low]])-1</f>
        <v>0.16985714285714293</v>
      </c>
      <c r="AH19" s="2">
        <f>(Table2[[#This Row],[Current Month High]]/Table2[[#This Row],[Close Price]])-1</f>
        <v>8.1328611552081931E-2</v>
      </c>
      <c r="AI19">
        <v>8.1328611552081895</v>
      </c>
      <c r="AJ19">
        <v>167.71257360612501</v>
      </c>
      <c r="AK19" t="str">
        <f>IF(AND(Table2[[#This Row],[20D EMA]]&gt;Table2[[#This Row],[50D EMA]],Table2[[#This Row],[50D EMA]]&gt;Table2[[#This Row],[200D EMA]]),"Uptrend","Downtrend/NoTrend")</f>
        <v>Uptrend</v>
      </c>
      <c r="AL19">
        <v>0.17</v>
      </c>
      <c r="AM19" t="s">
        <v>10188</v>
      </c>
      <c r="AN19">
        <v>15.58</v>
      </c>
      <c r="AO19" t="s">
        <v>10188</v>
      </c>
      <c r="AP19">
        <v>0.21951572661944199</v>
      </c>
      <c r="AQ19">
        <f>(Table2[[#This Row],[Sharpe Ratio]]-AVERAGE(Table2[Sharpe Ratio]))/_xlfn.STDEV.P(Table2[Sharpe Ratio])</f>
        <v>1.8767094142287315</v>
      </c>
      <c r="AR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5.5840404773839571</v>
      </c>
      <c r="AS19">
        <f>_xlfn.RANK.AVG(Table2[[#This Row],[1Y Return vs Nifty Z-Score]],Table2[1Y Return vs Nifty Z-Score])</f>
        <v>92</v>
      </c>
      <c r="AT19">
        <f>_xlfn.RANK.AVG(Table2[[#This Row],[6M Return vs Nifty Z-Score]],Table2[6M Return vs Nifty Z-Score])</f>
        <v>31</v>
      </c>
      <c r="AU19">
        <f>_xlfn.RANK.AVG(Table2[[#This Row],[Sharpe Ratio Z-Score]],Table2[Sharpe Ratio Z-Score])</f>
        <v>18</v>
      </c>
      <c r="AV19">
        <f>(Table2[[#This Row],[Rank 1Y]]+Table2[[#This Row],[Rank 6M]]+Table2[[#This Row],[Rank Sharpe]])/3</f>
        <v>47</v>
      </c>
    </row>
    <row r="20" spans="1:48" x14ac:dyDescent="0.3">
      <c r="A20" t="s">
        <v>123</v>
      </c>
      <c r="B20" t="s">
        <v>124</v>
      </c>
      <c r="C20" t="s">
        <v>10150</v>
      </c>
      <c r="D20" t="s">
        <v>125</v>
      </c>
      <c r="E20">
        <v>242246.07039306001</v>
      </c>
      <c r="F20">
        <v>326.14999999999998</v>
      </c>
      <c r="G20">
        <v>130.70367073943399</v>
      </c>
      <c r="H20">
        <f>(Table2[[#This Row],[1Y Return vs Nifty]]-AVERAGE(Table2[1Y Return vs Nifty]))/_xlfn.STDEV.P(Table2[1Y Return vs Nifty])</f>
        <v>1.0740870310899002</v>
      </c>
      <c r="I20">
        <v>0.98888335325144805</v>
      </c>
      <c r="J20">
        <f>(Table2[[#This Row],[1M Return vs Nifty]]-AVERAGE(Table2[1M Return vs Nifty]))/_xlfn.STDEV.P(Table2[1M Return vs Nifty])</f>
        <v>0.11163734072886089</v>
      </c>
      <c r="K20">
        <v>62.885243716688002</v>
      </c>
      <c r="L20">
        <f>(Table2[[#This Row],[6M Return vs Nifty]]-AVERAGE(Table2[6M Return vs Nifty]))/_xlfn.STDEV.P(Table2[6M Return vs Nifty])</f>
        <v>1.6014434567884146</v>
      </c>
      <c r="M20">
        <v>-2.6090947391093802</v>
      </c>
      <c r="N20">
        <f>(Table2[[#This Row],[1W Return vs Nifty]]-AVERAGE(Table2[1W Return vs Nifty]))/_xlfn.STDEV.P(Table2[1W Return vs Nifty])</f>
        <v>-0.417722425466656</v>
      </c>
      <c r="O20">
        <v>318.31</v>
      </c>
      <c r="P20">
        <v>293.156721913034</v>
      </c>
      <c r="Q20">
        <v>221.586629697684</v>
      </c>
      <c r="R20">
        <v>68.234369556159706</v>
      </c>
      <c r="S20" s="2">
        <f>(Table2[[#This Row],[Close Price]]-Table2[[#This Row],[20D EMA]])/Table2[[#This Row],[20D EMA]]</f>
        <v>2.4630077597310718E-2</v>
      </c>
      <c r="T20" s="2">
        <f>(Table2[[#This Row],[Close Price]]-Table2[[#This Row],[50D EMA]])/Table2[[#This Row],[50D EMA]]</f>
        <v>0.11254484588197007</v>
      </c>
      <c r="U20" s="2">
        <f>(Table2[[#This Row],[Close Price]]-Table2[[#This Row],[200D EMA]])/Table2[[#This Row],[200D EMA]]</f>
        <v>0.4718848354928919</v>
      </c>
      <c r="V20">
        <v>0.86173544250956602</v>
      </c>
      <c r="W20">
        <v>324.5</v>
      </c>
      <c r="X20">
        <v>334.4</v>
      </c>
      <c r="Y20">
        <v>324.5</v>
      </c>
      <c r="Z20">
        <v>336.05</v>
      </c>
      <c r="AA20">
        <v>303</v>
      </c>
      <c r="AB20">
        <v>340.5</v>
      </c>
      <c r="AC20" s="2">
        <f>(Table2[[#This Row],[Close Price]]/Table2[[#This Row],[Day Low]])-1</f>
        <v>5.0847457627118953E-3</v>
      </c>
      <c r="AD20" s="2">
        <f>(Table2[[#This Row],[Day High]]/Table2[[#This Row],[Close Price]])-1</f>
        <v>2.5295109612141653E-2</v>
      </c>
      <c r="AE20" s="2">
        <f>(Table2[[#This Row],[Close Price]]/Table2[[#This Row],[Current Week Low]])-1</f>
        <v>5.0847457627118953E-3</v>
      </c>
      <c r="AF20" s="2">
        <f>(Table2[[#This Row],[Current Week High]]/Table2[[#This Row],[Close Price]])-1</f>
        <v>3.0354131534570117E-2</v>
      </c>
      <c r="AG20" s="2">
        <f>(Table2[[#This Row],[Close Price]]/Table2[[#This Row],[Current Month Low]])-1</f>
        <v>7.6402640264026322E-2</v>
      </c>
      <c r="AH20" s="2">
        <f>(Table2[[#This Row],[Current Month High]]/Table2[[#This Row],[Close Price]])-1</f>
        <v>4.3998160355664728E-2</v>
      </c>
      <c r="AI20">
        <v>4.3998160355664702</v>
      </c>
      <c r="AJ20">
        <v>164.08906882591</v>
      </c>
      <c r="AK20" t="str">
        <f>IF(AND(Table2[[#This Row],[20D EMA]]&gt;Table2[[#This Row],[50D EMA]],Table2[[#This Row],[50D EMA]]&gt;Table2[[#This Row],[200D EMA]]),"Uptrend","Downtrend/NoTrend")</f>
        <v>Uptrend</v>
      </c>
      <c r="AL20">
        <v>0.25</v>
      </c>
      <c r="AM20" t="s">
        <v>10188</v>
      </c>
      <c r="AN20">
        <v>6.62</v>
      </c>
      <c r="AO20" t="s">
        <v>10188</v>
      </c>
      <c r="AP20">
        <v>0.230735214033887</v>
      </c>
      <c r="AQ20">
        <f>(Table2[[#This Row],[Sharpe Ratio]]-AVERAGE(Table2[Sharpe Ratio]))/_xlfn.STDEV.P(Table2[Sharpe Ratio])</f>
        <v>2.0036302818954632</v>
      </c>
      <c r="AR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4.3730756850359835</v>
      </c>
      <c r="AS20">
        <f>_xlfn.RANK.AVG(Table2[[#This Row],[1Y Return vs Nifty Z-Score]],Table2[1Y Return vs Nifty Z-Score])</f>
        <v>81</v>
      </c>
      <c r="AT20">
        <f>_xlfn.RANK.AVG(Table2[[#This Row],[6M Return vs Nifty Z-Score]],Table2[6M Return vs Nifty Z-Score])</f>
        <v>47</v>
      </c>
      <c r="AU20">
        <f>_xlfn.RANK.AVG(Table2[[#This Row],[Sharpe Ratio Z-Score]],Table2[Sharpe Ratio Z-Score])</f>
        <v>15</v>
      </c>
      <c r="AV20">
        <f>(Table2[[#This Row],[Rank 1Y]]+Table2[[#This Row],[Rank 6M]]+Table2[[#This Row],[Rank Sharpe]])/3</f>
        <v>47.666666666666664</v>
      </c>
    </row>
    <row r="21" spans="1:48" x14ac:dyDescent="0.3">
      <c r="A21" t="s">
        <v>917</v>
      </c>
      <c r="B21" t="s">
        <v>918</v>
      </c>
      <c r="C21" t="s">
        <v>10143</v>
      </c>
      <c r="D21" t="s">
        <v>244</v>
      </c>
      <c r="E21">
        <v>16214.5524749549</v>
      </c>
      <c r="F21">
        <v>3906.05</v>
      </c>
      <c r="G21">
        <v>258.87652332011299</v>
      </c>
      <c r="H21">
        <f>(Table2[[#This Row],[1Y Return vs Nifty]]-AVERAGE(Table2[1Y Return vs Nifty]))/_xlfn.STDEV.P(Table2[1Y Return vs Nifty])</f>
        <v>2.6575225966130911</v>
      </c>
      <c r="I21">
        <v>-8.0422162885563697</v>
      </c>
      <c r="J21">
        <f>(Table2[[#This Row],[1M Return vs Nifty]]-AVERAGE(Table2[1M Return vs Nifty]))/_xlfn.STDEV.P(Table2[1M Return vs Nifty])</f>
        <v>-0.74022236459706248</v>
      </c>
      <c r="K21">
        <v>36.086424801314003</v>
      </c>
      <c r="L21">
        <f>(Table2[[#This Row],[6M Return vs Nifty]]-AVERAGE(Table2[6M Return vs Nifty]))/_xlfn.STDEV.P(Table2[6M Return vs Nifty])</f>
        <v>0.77788436810735662</v>
      </c>
      <c r="M21">
        <v>-6.0244271773854603</v>
      </c>
      <c r="N21">
        <f>(Table2[[#This Row],[1W Return vs Nifty]]-AVERAGE(Table2[1W Return vs Nifty]))/_xlfn.STDEV.P(Table2[1W Return vs Nifty])</f>
        <v>-1.1755414681480685</v>
      </c>
      <c r="O21">
        <v>3979.14</v>
      </c>
      <c r="P21">
        <v>3945.8156229650599</v>
      </c>
      <c r="Q21">
        <v>3226.5977470274602</v>
      </c>
      <c r="R21">
        <v>37.646582425949298</v>
      </c>
      <c r="S21" s="2">
        <f>(Table2[[#This Row],[Close Price]]-Table2[[#This Row],[20D EMA]])/Table2[[#This Row],[20D EMA]]</f>
        <v>-1.8368290635664915E-2</v>
      </c>
      <c r="T21" s="2">
        <f>(Table2[[#This Row],[Close Price]]-Table2[[#This Row],[50D EMA]])/Table2[[#This Row],[50D EMA]]</f>
        <v>-1.0077922225666003E-2</v>
      </c>
      <c r="U21" s="2">
        <f>(Table2[[#This Row],[Close Price]]-Table2[[#This Row],[200D EMA]])/Table2[[#This Row],[200D EMA]]</f>
        <v>0.21057854317244631</v>
      </c>
      <c r="V21">
        <v>1.32147720551543</v>
      </c>
      <c r="W21">
        <v>3876.05</v>
      </c>
      <c r="X21">
        <v>3932.05</v>
      </c>
      <c r="Y21">
        <v>3876.05</v>
      </c>
      <c r="Z21">
        <v>4028.15</v>
      </c>
      <c r="AA21">
        <v>3851.15</v>
      </c>
      <c r="AB21">
        <v>4294.2</v>
      </c>
      <c r="AC21" s="2">
        <f>(Table2[[#This Row],[Close Price]]/Table2[[#This Row],[Day Low]])-1</f>
        <v>7.7398382373807806E-3</v>
      </c>
      <c r="AD21" s="2">
        <f>(Table2[[#This Row],[Day High]]/Table2[[#This Row],[Close Price]])-1</f>
        <v>6.6563408046491634E-3</v>
      </c>
      <c r="AE21" s="2">
        <f>(Table2[[#This Row],[Close Price]]/Table2[[#This Row],[Current Week Low]])-1</f>
        <v>7.7398382373807806E-3</v>
      </c>
      <c r="AF21" s="2">
        <f>(Table2[[#This Row],[Current Week High]]/Table2[[#This Row],[Close Price]])-1</f>
        <v>3.1259200471064119E-2</v>
      </c>
      <c r="AG21" s="2">
        <f>(Table2[[#This Row],[Close Price]]/Table2[[#This Row],[Current Month Low]])-1</f>
        <v>1.4255482128714858E-2</v>
      </c>
      <c r="AH21" s="2">
        <f>(Table2[[#This Row],[Current Month High]]/Table2[[#This Row],[Close Price]])-1</f>
        <v>9.9371487820176352E-2</v>
      </c>
      <c r="AI21">
        <v>10.084356319043501</v>
      </c>
      <c r="AJ21">
        <v>289.98103035143703</v>
      </c>
      <c r="AK21" t="str">
        <f>IF(AND(Table2[[#This Row],[20D EMA]]&gt;Table2[[#This Row],[50D EMA]],Table2[[#This Row],[50D EMA]]&gt;Table2[[#This Row],[200D EMA]]),"Uptrend","Downtrend/NoTrend")</f>
        <v>Uptrend</v>
      </c>
      <c r="AL21">
        <v>-0.11</v>
      </c>
      <c r="AM21" t="s">
        <v>10189</v>
      </c>
      <c r="AN21">
        <v>-0.05</v>
      </c>
      <c r="AO21" t="s">
        <v>10189</v>
      </c>
      <c r="AP21">
        <v>0.28992099386612602</v>
      </c>
      <c r="AQ21">
        <f>(Table2[[#This Row],[Sharpe Ratio]]-AVERAGE(Table2[Sharpe Ratio]))/_xlfn.STDEV.P(Table2[Sharpe Ratio])</f>
        <v>2.6731716122924651</v>
      </c>
      <c r="AR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4.1928147442677819</v>
      </c>
      <c r="AS21">
        <f>_xlfn.RANK.AVG(Table2[[#This Row],[1Y Return vs Nifty Z-Score]],Table2[1Y Return vs Nifty Z-Score])</f>
        <v>12</v>
      </c>
      <c r="AT21">
        <f>_xlfn.RANK.AVG(Table2[[#This Row],[6M Return vs Nifty Z-Score]],Table2[6M Return vs Nifty Z-Score])</f>
        <v>131</v>
      </c>
      <c r="AU21">
        <f>_xlfn.RANK.AVG(Table2[[#This Row],[Sharpe Ratio Z-Score]],Table2[Sharpe Ratio Z-Score])</f>
        <v>3</v>
      </c>
      <c r="AV21">
        <f>(Table2[[#This Row],[Rank 1Y]]+Table2[[#This Row],[Rank 6M]]+Table2[[#This Row],[Rank Sharpe]])/3</f>
        <v>48.666666666666664</v>
      </c>
    </row>
    <row r="22" spans="1:48" x14ac:dyDescent="0.3">
      <c r="A22" t="s">
        <v>553</v>
      </c>
      <c r="B22" t="s">
        <v>554</v>
      </c>
      <c r="C22" t="s">
        <v>10150</v>
      </c>
      <c r="D22" t="s">
        <v>220</v>
      </c>
      <c r="E22">
        <v>35472.036451774999</v>
      </c>
      <c r="F22">
        <v>9028.2999999999993</v>
      </c>
      <c r="G22">
        <v>132.19126579280601</v>
      </c>
      <c r="H22">
        <f>(Table2[[#This Row],[1Y Return vs Nifty]]-AVERAGE(Table2[1Y Return vs Nifty]))/_xlfn.STDEV.P(Table2[1Y Return vs Nifty])</f>
        <v>1.0924646427851923</v>
      </c>
      <c r="I22">
        <v>0.22506505734229501</v>
      </c>
      <c r="J22">
        <f>(Table2[[#This Row],[1M Return vs Nifty]]-AVERAGE(Table2[1M Return vs Nifty]))/_xlfn.STDEV.P(Table2[1M Return vs Nifty])</f>
        <v>3.9590075801832388E-2</v>
      </c>
      <c r="K22">
        <v>53.143538563087297</v>
      </c>
      <c r="L22">
        <f>(Table2[[#This Row],[6M Return vs Nifty]]-AVERAGE(Table2[6M Return vs Nifty]))/_xlfn.STDEV.P(Table2[6M Return vs Nifty])</f>
        <v>1.3020694491564444</v>
      </c>
      <c r="M22">
        <v>-1.36133735337854</v>
      </c>
      <c r="N22">
        <f>(Table2[[#This Row],[1W Return vs Nifty]]-AVERAGE(Table2[1W Return vs Nifty]))/_xlfn.STDEV.P(Table2[1W Return vs Nifty])</f>
        <v>-0.14086085352829017</v>
      </c>
      <c r="O22">
        <v>8601.92</v>
      </c>
      <c r="P22">
        <v>8208.6037794221502</v>
      </c>
      <c r="Q22">
        <v>6634.3624096534004</v>
      </c>
      <c r="R22">
        <v>64.420897048540198</v>
      </c>
      <c r="S22" s="2">
        <f>(Table2[[#This Row],[Close Price]]-Table2[[#This Row],[20D EMA]])/Table2[[#This Row],[20D EMA]]</f>
        <v>4.9568003422491631E-2</v>
      </c>
      <c r="T22" s="2">
        <f>(Table2[[#This Row],[Close Price]]-Table2[[#This Row],[50D EMA]])/Table2[[#This Row],[50D EMA]]</f>
        <v>9.9858178394810052E-2</v>
      </c>
      <c r="U22" s="2">
        <f>(Table2[[#This Row],[Close Price]]-Table2[[#This Row],[200D EMA]])/Table2[[#This Row],[200D EMA]]</f>
        <v>0.36083913457354611</v>
      </c>
      <c r="V22">
        <v>0.71090767989041603</v>
      </c>
      <c r="W22">
        <v>8830</v>
      </c>
      <c r="X22">
        <v>9098.7999999999993</v>
      </c>
      <c r="Y22">
        <v>8672.0499999999993</v>
      </c>
      <c r="Z22">
        <v>9099</v>
      </c>
      <c r="AA22">
        <v>8390</v>
      </c>
      <c r="AB22">
        <v>9099</v>
      </c>
      <c r="AC22" s="2">
        <f>(Table2[[#This Row],[Close Price]]/Table2[[#This Row],[Day Low]])-1</f>
        <v>2.2457531143827758E-2</v>
      </c>
      <c r="AD22" s="2">
        <f>(Table2[[#This Row],[Day High]]/Table2[[#This Row],[Close Price]])-1</f>
        <v>7.8087790613958763E-3</v>
      </c>
      <c r="AE22" s="2">
        <f>(Table2[[#This Row],[Close Price]]/Table2[[#This Row],[Current Week Low]])-1</f>
        <v>4.1080252074192414E-2</v>
      </c>
      <c r="AF22" s="2">
        <f>(Table2[[#This Row],[Current Week High]]/Table2[[#This Row],[Close Price]])-1</f>
        <v>7.8309316261091499E-3</v>
      </c>
      <c r="AG22" s="2">
        <f>(Table2[[#This Row],[Close Price]]/Table2[[#This Row],[Current Month Low]])-1</f>
        <v>7.6078665077473184E-2</v>
      </c>
      <c r="AH22" s="2">
        <f>(Table2[[#This Row],[Current Month High]]/Table2[[#This Row],[Close Price]])-1</f>
        <v>7.8309316261091499E-3</v>
      </c>
      <c r="AI22">
        <v>0.78309316261091499</v>
      </c>
      <c r="AJ22">
        <v>173.315673957466</v>
      </c>
      <c r="AK22" t="str">
        <f>IF(AND(Table2[[#This Row],[20D EMA]]&gt;Table2[[#This Row],[50D EMA]],Table2[[#This Row],[50D EMA]]&gt;Table2[[#This Row],[200D EMA]]),"Uptrend","Downtrend/NoTrend")</f>
        <v>Uptrend</v>
      </c>
      <c r="AL22">
        <v>0.09</v>
      </c>
      <c r="AM22" t="s">
        <v>10188</v>
      </c>
      <c r="AN22">
        <v>6.55</v>
      </c>
      <c r="AO22" t="s">
        <v>10188</v>
      </c>
      <c r="AP22">
        <v>0.27389764432286701</v>
      </c>
      <c r="AQ22">
        <f>(Table2[[#This Row],[Sharpe Ratio]]-AVERAGE(Table2[Sharpe Ratio]))/_xlfn.STDEV.P(Table2[Sharpe Ratio])</f>
        <v>2.4919068760497565</v>
      </c>
      <c r="AR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4.7851701902649353</v>
      </c>
      <c r="AS22">
        <f>_xlfn.RANK.AVG(Table2[[#This Row],[1Y Return vs Nifty Z-Score]],Table2[1Y Return vs Nifty Z-Score])</f>
        <v>79</v>
      </c>
      <c r="AT22">
        <f>_xlfn.RANK.AVG(Table2[[#This Row],[6M Return vs Nifty Z-Score]],Table2[6M Return vs Nifty Z-Score])</f>
        <v>66</v>
      </c>
      <c r="AU22">
        <f>_xlfn.RANK.AVG(Table2[[#This Row],[Sharpe Ratio Z-Score]],Table2[Sharpe Ratio Z-Score])</f>
        <v>6</v>
      </c>
      <c r="AV22">
        <f>(Table2[[#This Row],[Rank 1Y]]+Table2[[#This Row],[Rank 6M]]+Table2[[#This Row],[Rank Sharpe]])/3</f>
        <v>50.333333333333336</v>
      </c>
    </row>
    <row r="23" spans="1:48" x14ac:dyDescent="0.3">
      <c r="A23" t="s">
        <v>822</v>
      </c>
      <c r="B23" t="s">
        <v>823</v>
      </c>
      <c r="C23" t="s">
        <v>10150</v>
      </c>
      <c r="D23" t="s">
        <v>258</v>
      </c>
      <c r="E23">
        <v>19291.358640840001</v>
      </c>
      <c r="F23">
        <v>1317.9</v>
      </c>
      <c r="G23">
        <v>197.13116440559301</v>
      </c>
      <c r="H23">
        <f>(Table2[[#This Row],[1Y Return vs Nifty]]-AVERAGE(Table2[1Y Return vs Nifty]))/_xlfn.STDEV.P(Table2[1Y Return vs Nifty])</f>
        <v>1.8947261436769773</v>
      </c>
      <c r="I23">
        <v>-8.1964881523069106</v>
      </c>
      <c r="J23">
        <f>(Table2[[#This Row],[1M Return vs Nifty]]-AVERAGE(Table2[1M Return vs Nifty]))/_xlfn.STDEV.P(Table2[1M Return vs Nifty])</f>
        <v>-0.75477407918409256</v>
      </c>
      <c r="K23">
        <v>79.953409312690894</v>
      </c>
      <c r="L23">
        <f>(Table2[[#This Row],[6M Return vs Nifty]]-AVERAGE(Table2[6M Return vs Nifty]))/_xlfn.STDEV.P(Table2[6M Return vs Nifty])</f>
        <v>2.1259681736458989</v>
      </c>
      <c r="M23">
        <v>-5.6556392217363296</v>
      </c>
      <c r="N23">
        <f>(Table2[[#This Row],[1W Return vs Nifty]]-AVERAGE(Table2[1W Return vs Nifty]))/_xlfn.STDEV.P(Table2[1W Return vs Nifty])</f>
        <v>-1.0937120882697435</v>
      </c>
      <c r="O23">
        <v>1347.6</v>
      </c>
      <c r="P23">
        <v>1264.7615137332</v>
      </c>
      <c r="Q23">
        <v>929.48802758868101</v>
      </c>
      <c r="R23">
        <v>35.5580808520576</v>
      </c>
      <c r="S23" s="2">
        <f>(Table2[[#This Row],[Close Price]]-Table2[[#This Row],[20D EMA]])/Table2[[#This Row],[20D EMA]]</f>
        <v>-2.2039180765805744E-2</v>
      </c>
      <c r="T23" s="2">
        <f>(Table2[[#This Row],[Close Price]]-Table2[[#This Row],[50D EMA]])/Table2[[#This Row],[50D EMA]]</f>
        <v>4.201462939044618E-2</v>
      </c>
      <c r="U23" s="2">
        <f>(Table2[[#This Row],[Close Price]]-Table2[[#This Row],[200D EMA]])/Table2[[#This Row],[200D EMA]]</f>
        <v>0.41787732696133228</v>
      </c>
      <c r="V23">
        <v>0.42058822074251501</v>
      </c>
      <c r="W23">
        <v>1313.05</v>
      </c>
      <c r="X23">
        <v>1338.15</v>
      </c>
      <c r="Y23">
        <v>1313.05</v>
      </c>
      <c r="Z23">
        <v>1348.5</v>
      </c>
      <c r="AA23">
        <v>1312.1</v>
      </c>
      <c r="AB23">
        <v>1450</v>
      </c>
      <c r="AC23" s="2">
        <f>(Table2[[#This Row],[Close Price]]/Table2[[#This Row],[Day Low]])-1</f>
        <v>3.6936902631279356E-3</v>
      </c>
      <c r="AD23" s="2">
        <f>(Table2[[#This Row],[Day High]]/Table2[[#This Row],[Close Price]])-1</f>
        <v>1.536535397222849E-2</v>
      </c>
      <c r="AE23" s="2">
        <f>(Table2[[#This Row],[Close Price]]/Table2[[#This Row],[Current Week Low]])-1</f>
        <v>3.6936902631279356E-3</v>
      </c>
      <c r="AF23" s="2">
        <f>(Table2[[#This Row],[Current Week High]]/Table2[[#This Row],[Close Price]])-1</f>
        <v>2.3218757113589783E-2</v>
      </c>
      <c r="AG23" s="2">
        <f>(Table2[[#This Row],[Close Price]]/Table2[[#This Row],[Current Month Low]])-1</f>
        <v>4.4203947869827509E-3</v>
      </c>
      <c r="AH23" s="2">
        <f>(Table2[[#This Row],[Current Month High]]/Table2[[#This Row],[Close Price]])-1</f>
        <v>0.10023522270278473</v>
      </c>
      <c r="AI23">
        <v>10.0235222702784</v>
      </c>
      <c r="AJ23">
        <v>232.76101502335499</v>
      </c>
      <c r="AK23" t="str">
        <f>IF(AND(Table2[[#This Row],[20D EMA]]&gt;Table2[[#This Row],[50D EMA]],Table2[[#This Row],[50D EMA]]&gt;Table2[[#This Row],[200D EMA]]),"Uptrend","Downtrend/NoTrend")</f>
        <v>Uptrend</v>
      </c>
      <c r="AL23">
        <v>0.18</v>
      </c>
      <c r="AM23" t="s">
        <v>10188</v>
      </c>
      <c r="AN23">
        <v>-5.41</v>
      </c>
      <c r="AO23" t="s">
        <v>10189</v>
      </c>
      <c r="AP23">
        <v>0.15480091944310501</v>
      </c>
      <c r="AQ23">
        <f>(Table2[[#This Row],[Sharpe Ratio]]-AVERAGE(Table2[Sharpe Ratio]))/_xlfn.STDEV.P(Table2[Sharpe Ratio])</f>
        <v>1.1446207568511313</v>
      </c>
      <c r="AR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3.3168289067201719</v>
      </c>
      <c r="AS23">
        <f>_xlfn.RANK.AVG(Table2[[#This Row],[1Y Return vs Nifty Z-Score]],Table2[1Y Return vs Nifty Z-Score])</f>
        <v>29</v>
      </c>
      <c r="AT23">
        <f>_xlfn.RANK.AVG(Table2[[#This Row],[6M Return vs Nifty Z-Score]],Table2[6M Return vs Nifty Z-Score])</f>
        <v>25</v>
      </c>
      <c r="AU23">
        <f>_xlfn.RANK.AVG(Table2[[#This Row],[Sharpe Ratio Z-Score]],Table2[Sharpe Ratio Z-Score])</f>
        <v>97</v>
      </c>
      <c r="AV23">
        <f>(Table2[[#This Row],[Rank 1Y]]+Table2[[#This Row],[Rank 6M]]+Table2[[#This Row],[Rank Sharpe]])/3</f>
        <v>50.333333333333336</v>
      </c>
    </row>
    <row r="24" spans="1:48" x14ac:dyDescent="0.3">
      <c r="A24" t="s">
        <v>811</v>
      </c>
      <c r="B24" t="s">
        <v>812</v>
      </c>
      <c r="C24" t="s">
        <v>10143</v>
      </c>
      <c r="D24" t="s">
        <v>100</v>
      </c>
      <c r="E24">
        <v>19771.816300815</v>
      </c>
      <c r="F24">
        <v>74.12</v>
      </c>
      <c r="G24">
        <v>453.25810939456602</v>
      </c>
      <c r="H24">
        <f>(Table2[[#This Row],[1Y Return vs Nifty]]-AVERAGE(Table2[1Y Return vs Nifty]))/_xlfn.STDEV.P(Table2[1Y Return vs Nifty])</f>
        <v>5.0588947317877846</v>
      </c>
      <c r="I24">
        <v>11.441213292886101</v>
      </c>
      <c r="J24">
        <f>(Table2[[#This Row],[1M Return vs Nifty]]-AVERAGE(Table2[1M Return vs Nifty]))/_xlfn.STDEV.P(Table2[1M Return vs Nifty])</f>
        <v>1.0975547877169824</v>
      </c>
      <c r="K24">
        <v>124.71417486292999</v>
      </c>
      <c r="L24">
        <f>(Table2[[#This Row],[6M Return vs Nifty]]-AVERAGE(Table2[6M Return vs Nifty]))/_xlfn.STDEV.P(Table2[6M Return vs Nifty])</f>
        <v>3.5015189171927981</v>
      </c>
      <c r="M24">
        <v>14.272848719408399</v>
      </c>
      <c r="N24">
        <f>(Table2[[#This Row],[1W Return vs Nifty]]-AVERAGE(Table2[1W Return vs Nifty]))/_xlfn.STDEV.P(Table2[1W Return vs Nifty])</f>
        <v>3.3281671655311951</v>
      </c>
      <c r="O24">
        <v>64.510000000000005</v>
      </c>
      <c r="P24">
        <v>59.912667359811898</v>
      </c>
      <c r="Q24">
        <v>44.457797736761201</v>
      </c>
      <c r="R24">
        <v>82.840622713107607</v>
      </c>
      <c r="S24" s="2">
        <f>(Table2[[#This Row],[Close Price]]-Table2[[#This Row],[20D EMA]])/Table2[[#This Row],[20D EMA]]</f>
        <v>0.14896915206944658</v>
      </c>
      <c r="T24" s="2">
        <f>(Table2[[#This Row],[Close Price]]-Table2[[#This Row],[50D EMA]])/Table2[[#This Row],[50D EMA]]</f>
        <v>0.23713403636103295</v>
      </c>
      <c r="U24" s="2">
        <f>(Table2[[#This Row],[Close Price]]-Table2[[#This Row],[200D EMA]])/Table2[[#This Row],[200D EMA]]</f>
        <v>0.66719909157155044</v>
      </c>
      <c r="V24">
        <v>1.7243269048762799</v>
      </c>
      <c r="W24">
        <v>73.52</v>
      </c>
      <c r="X24">
        <v>78.400000000000006</v>
      </c>
      <c r="Y24">
        <v>70.2</v>
      </c>
      <c r="Z24">
        <v>78.900000000000006</v>
      </c>
      <c r="AA24">
        <v>59.35</v>
      </c>
      <c r="AB24">
        <v>78.900000000000006</v>
      </c>
      <c r="AC24" s="2">
        <f>(Table2[[#This Row],[Close Price]]/Table2[[#This Row],[Day Low]])-1</f>
        <v>8.1610446137105885E-3</v>
      </c>
      <c r="AD24" s="2">
        <f>(Table2[[#This Row],[Day High]]/Table2[[#This Row],[Close Price]])-1</f>
        <v>5.7744198596869856E-2</v>
      </c>
      <c r="AE24" s="2">
        <f>(Table2[[#This Row],[Close Price]]/Table2[[#This Row],[Current Week Low]])-1</f>
        <v>5.5840455840455938E-2</v>
      </c>
      <c r="AF24" s="2">
        <f>(Table2[[#This Row],[Current Week High]]/Table2[[#This Row],[Close Price]])-1</f>
        <v>6.4490016189962196E-2</v>
      </c>
      <c r="AG24" s="2">
        <f>(Table2[[#This Row],[Close Price]]/Table2[[#This Row],[Current Month Low]])-1</f>
        <v>0.24886267902274639</v>
      </c>
      <c r="AH24" s="2">
        <f>(Table2[[#This Row],[Current Month High]]/Table2[[#This Row],[Close Price]])-1</f>
        <v>6.4490016189962196E-2</v>
      </c>
      <c r="AI24">
        <v>6.4490016189962196</v>
      </c>
      <c r="AJ24">
        <v>495.34136546184698</v>
      </c>
      <c r="AK24" t="str">
        <f>IF(AND(Table2[[#This Row],[20D EMA]]&gt;Table2[[#This Row],[50D EMA]],Table2[[#This Row],[50D EMA]]&gt;Table2[[#This Row],[200D EMA]]),"Uptrend","Downtrend/NoTrend")</f>
        <v>Uptrend</v>
      </c>
      <c r="AL24">
        <v>0.45</v>
      </c>
      <c r="AM24" t="s">
        <v>10188</v>
      </c>
      <c r="AN24">
        <v>20.36</v>
      </c>
      <c r="AO24" t="s">
        <v>10188</v>
      </c>
      <c r="AP24">
        <v>0.130847151899778</v>
      </c>
      <c r="AQ24">
        <f>(Table2[[#This Row],[Sharpe Ratio]]-AVERAGE(Table2[Sharpe Ratio]))/_xlfn.STDEV.P(Table2[Sharpe Ratio])</f>
        <v>0.87364287273033059</v>
      </c>
      <c r="AR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13.859778474959089</v>
      </c>
      <c r="AS24">
        <f>_xlfn.RANK.AVG(Table2[[#This Row],[1Y Return vs Nifty Z-Score]],Table2[1Y Return vs Nifty Z-Score])</f>
        <v>4</v>
      </c>
      <c r="AT24">
        <f>_xlfn.RANK.AVG(Table2[[#This Row],[6M Return vs Nifty Z-Score]],Table2[6M Return vs Nifty Z-Score])</f>
        <v>7</v>
      </c>
      <c r="AU24">
        <f>_xlfn.RANK.AVG(Table2[[#This Row],[Sharpe Ratio Z-Score]],Table2[Sharpe Ratio Z-Score])</f>
        <v>146</v>
      </c>
      <c r="AV24">
        <f>(Table2[[#This Row],[Rank 1Y]]+Table2[[#This Row],[Rank 6M]]+Table2[[#This Row],[Rank Sharpe]])/3</f>
        <v>52.333333333333336</v>
      </c>
    </row>
    <row r="25" spans="1:48" x14ac:dyDescent="0.3">
      <c r="A25" t="s">
        <v>1290</v>
      </c>
      <c r="B25" t="s">
        <v>1291</v>
      </c>
      <c r="C25" t="s">
        <v>10146</v>
      </c>
      <c r="D25" t="s">
        <v>46</v>
      </c>
      <c r="E25">
        <v>8570.4825657599995</v>
      </c>
      <c r="F25">
        <v>513.79999999999995</v>
      </c>
      <c r="G25">
        <v>160.91435939456599</v>
      </c>
      <c r="H25">
        <f>(Table2[[#This Row],[1Y Return vs Nifty]]-AVERAGE(Table2[1Y Return vs Nifty]))/_xlfn.STDEV.P(Table2[1Y Return vs Nifty])</f>
        <v>1.4473070844188449</v>
      </c>
      <c r="I25">
        <v>0.608280222679908</v>
      </c>
      <c r="J25">
        <f>(Table2[[#This Row],[1M Return vs Nifty]]-AVERAGE(Table2[1M Return vs Nifty]))/_xlfn.STDEV.P(Table2[1M Return vs Nifty])</f>
        <v>7.5736898533109123E-2</v>
      </c>
      <c r="K25">
        <v>61.021656076852899</v>
      </c>
      <c r="L25">
        <f>(Table2[[#This Row],[6M Return vs Nifty]]-AVERAGE(Table2[6M Return vs Nifty]))/_xlfn.STDEV.P(Table2[6M Return vs Nifty])</f>
        <v>1.5441732262164469</v>
      </c>
      <c r="M25">
        <v>8.0690164326188007</v>
      </c>
      <c r="N25">
        <f>(Table2[[#This Row],[1W Return vs Nifty]]-AVERAGE(Table2[1W Return vs Nifty]))/_xlfn.STDEV.P(Table2[1W Return vs Nifty])</f>
        <v>1.9516152984737096</v>
      </c>
      <c r="O25">
        <v>491.35</v>
      </c>
      <c r="P25">
        <v>454.200103553757</v>
      </c>
      <c r="Q25">
        <v>346.75493999544102</v>
      </c>
      <c r="R25">
        <v>51.750332622066701</v>
      </c>
      <c r="S25" s="2">
        <f>(Table2[[#This Row],[Close Price]]-Table2[[#This Row],[20D EMA]])/Table2[[#This Row],[20D EMA]]</f>
        <v>4.5690444693192084E-2</v>
      </c>
      <c r="T25" s="2">
        <f>(Table2[[#This Row],[Close Price]]-Table2[[#This Row],[50D EMA]])/Table2[[#This Row],[50D EMA]]</f>
        <v>0.13121946908404652</v>
      </c>
      <c r="U25" s="2">
        <f>(Table2[[#This Row],[Close Price]]-Table2[[#This Row],[200D EMA]])/Table2[[#This Row],[200D EMA]]</f>
        <v>0.48173808282804903</v>
      </c>
      <c r="V25">
        <v>2.06672706721195</v>
      </c>
      <c r="W25">
        <v>497</v>
      </c>
      <c r="X25">
        <v>516</v>
      </c>
      <c r="Y25">
        <v>472.8</v>
      </c>
      <c r="Z25">
        <v>516</v>
      </c>
      <c r="AA25">
        <v>445.55</v>
      </c>
      <c r="AB25">
        <v>589.95000000000005</v>
      </c>
      <c r="AC25" s="2">
        <f>(Table2[[#This Row],[Close Price]]/Table2[[#This Row],[Day Low]])-1</f>
        <v>3.3802816901408406E-2</v>
      </c>
      <c r="AD25" s="2">
        <f>(Table2[[#This Row],[Day High]]/Table2[[#This Row],[Close Price]])-1</f>
        <v>4.2818217205138343E-3</v>
      </c>
      <c r="AE25" s="2">
        <f>(Table2[[#This Row],[Close Price]]/Table2[[#This Row],[Current Week Low]])-1</f>
        <v>8.6717428087986326E-2</v>
      </c>
      <c r="AF25" s="2">
        <f>(Table2[[#This Row],[Current Week High]]/Table2[[#This Row],[Close Price]])-1</f>
        <v>4.2818217205138343E-3</v>
      </c>
      <c r="AG25" s="2">
        <f>(Table2[[#This Row],[Close Price]]/Table2[[#This Row],[Current Month Low]])-1</f>
        <v>0.15318146111547515</v>
      </c>
      <c r="AH25" s="2">
        <f>(Table2[[#This Row],[Current Month High]]/Table2[[#This Row],[Close Price]])-1</f>
        <v>0.14820942000778525</v>
      </c>
      <c r="AI25">
        <v>14.8209420007785</v>
      </c>
      <c r="AJ25">
        <v>196.90840797457301</v>
      </c>
      <c r="AK25" t="str">
        <f>IF(AND(Table2[[#This Row],[20D EMA]]&gt;Table2[[#This Row],[50D EMA]],Table2[[#This Row],[50D EMA]]&gt;Table2[[#This Row],[200D EMA]]),"Uptrend","Downtrend/NoTrend")</f>
        <v>Uptrend</v>
      </c>
      <c r="AL25">
        <v>0.26</v>
      </c>
      <c r="AM25" t="s">
        <v>10188</v>
      </c>
      <c r="AN25">
        <v>-2.25</v>
      </c>
      <c r="AO25" t="s">
        <v>10189</v>
      </c>
      <c r="AP25">
        <v>0.18200719529882001</v>
      </c>
      <c r="AQ25">
        <f>(Table2[[#This Row],[Sharpe Ratio]]-AVERAGE(Table2[Sharpe Ratio]))/_xlfn.STDEV.P(Table2[Sharpe Ratio])</f>
        <v>1.4523927619377481</v>
      </c>
      <c r="AR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6.4712252695798593</v>
      </c>
      <c r="AS25">
        <f>_xlfn.RANK.AVG(Table2[[#This Row],[1Y Return vs Nifty Z-Score]],Table2[1Y Return vs Nifty Z-Score])</f>
        <v>58</v>
      </c>
      <c r="AT25">
        <f>_xlfn.RANK.AVG(Table2[[#This Row],[6M Return vs Nifty Z-Score]],Table2[6M Return vs Nifty Z-Score])</f>
        <v>51</v>
      </c>
      <c r="AU25">
        <f>_xlfn.RANK.AVG(Table2[[#This Row],[Sharpe Ratio Z-Score]],Table2[Sharpe Ratio Z-Score])</f>
        <v>55</v>
      </c>
      <c r="AV25">
        <f>(Table2[[#This Row],[Rank 1Y]]+Table2[[#This Row],[Rank 6M]]+Table2[[#This Row],[Rank Sharpe]])/3</f>
        <v>54.666666666666664</v>
      </c>
    </row>
    <row r="26" spans="1:48" x14ac:dyDescent="0.3">
      <c r="A26" t="s">
        <v>815</v>
      </c>
      <c r="B26" t="s">
        <v>816</v>
      </c>
      <c r="C26" t="s">
        <v>10150</v>
      </c>
      <c r="D26" t="s">
        <v>153</v>
      </c>
      <c r="E26">
        <v>19606.530869999999</v>
      </c>
      <c r="F26">
        <v>797.7</v>
      </c>
      <c r="G26">
        <v>159.037601895905</v>
      </c>
      <c r="H26">
        <f>(Table2[[#This Row],[1Y Return vs Nifty]]-AVERAGE(Table2[1Y Return vs Nifty]))/_xlfn.STDEV.P(Table2[1Y Return vs Nifty])</f>
        <v>1.4241217958697616</v>
      </c>
      <c r="I26">
        <v>-7.2645695353165101</v>
      </c>
      <c r="J26">
        <f>(Table2[[#This Row],[1M Return vs Nifty]]-AVERAGE(Table2[1M Return vs Nifty]))/_xlfn.STDEV.P(Table2[1M Return vs Nifty])</f>
        <v>-0.66687072854646501</v>
      </c>
      <c r="K26">
        <v>73.539877806265693</v>
      </c>
      <c r="L26">
        <f>(Table2[[#This Row],[6M Return vs Nifty]]-AVERAGE(Table2[6M Return vs Nifty]))/_xlfn.STDEV.P(Table2[6M Return vs Nifty])</f>
        <v>1.9288728397306922</v>
      </c>
      <c r="M26">
        <v>-7.60850551352015</v>
      </c>
      <c r="N26">
        <f>(Table2[[#This Row],[1W Return vs Nifty]]-AVERAGE(Table2[1W Return vs Nifty]))/_xlfn.STDEV.P(Table2[1W Return vs Nifty])</f>
        <v>-1.5270284024120404</v>
      </c>
      <c r="O26">
        <v>857.69</v>
      </c>
      <c r="P26">
        <v>827.97978396730696</v>
      </c>
      <c r="Q26">
        <v>628.25532536006494</v>
      </c>
      <c r="R26">
        <v>29.2674002537428</v>
      </c>
      <c r="S26" s="2">
        <f>(Table2[[#This Row],[Close Price]]-Table2[[#This Row],[20D EMA]])/Table2[[#This Row],[20D EMA]]</f>
        <v>-6.9943685947137083E-2</v>
      </c>
      <c r="T26" s="2">
        <f>(Table2[[#This Row],[Close Price]]-Table2[[#This Row],[50D EMA]])/Table2[[#This Row],[50D EMA]]</f>
        <v>-3.6570680291516056E-2</v>
      </c>
      <c r="U26" s="2">
        <f>(Table2[[#This Row],[Close Price]]-Table2[[#This Row],[200D EMA]])/Table2[[#This Row],[200D EMA]]</f>
        <v>0.26970670649361095</v>
      </c>
      <c r="V26">
        <v>1.2392291155964299</v>
      </c>
      <c r="W26">
        <v>784.4</v>
      </c>
      <c r="X26">
        <v>830.55</v>
      </c>
      <c r="Y26">
        <v>784.4</v>
      </c>
      <c r="Z26">
        <v>846.7</v>
      </c>
      <c r="AA26">
        <v>784.4</v>
      </c>
      <c r="AB26">
        <v>980</v>
      </c>
      <c r="AC26" s="2">
        <f>(Table2[[#This Row],[Close Price]]/Table2[[#This Row],[Day Low]])-1</f>
        <v>1.6955634880163162E-2</v>
      </c>
      <c r="AD26" s="2">
        <f>(Table2[[#This Row],[Day High]]/Table2[[#This Row],[Close Price]])-1</f>
        <v>4.1180895073335666E-2</v>
      </c>
      <c r="AE26" s="2">
        <f>(Table2[[#This Row],[Close Price]]/Table2[[#This Row],[Current Week Low]])-1</f>
        <v>1.6955634880163162E-2</v>
      </c>
      <c r="AF26" s="2">
        <f>(Table2[[#This Row],[Current Week High]]/Table2[[#This Row],[Close Price]])-1</f>
        <v>6.1426601479252829E-2</v>
      </c>
      <c r="AG26" s="2">
        <f>(Table2[[#This Row],[Close Price]]/Table2[[#This Row],[Current Month Low]])-1</f>
        <v>1.6955634880163162E-2</v>
      </c>
      <c r="AH26" s="2">
        <f>(Table2[[#This Row],[Current Month High]]/Table2[[#This Row],[Close Price]])-1</f>
        <v>0.22853202958505703</v>
      </c>
      <c r="AI26">
        <v>22.853202958505701</v>
      </c>
      <c r="AJ26">
        <v>193.16427783902901</v>
      </c>
      <c r="AK26" t="str">
        <f>IF(AND(Table2[[#This Row],[20D EMA]]&gt;Table2[[#This Row],[50D EMA]],Table2[[#This Row],[50D EMA]]&gt;Table2[[#This Row],[200D EMA]]),"Uptrend","Downtrend/NoTrend")</f>
        <v>Uptrend</v>
      </c>
      <c r="AL26">
        <v>-0.04</v>
      </c>
      <c r="AM26" t="s">
        <v>10189</v>
      </c>
      <c r="AN26">
        <v>-7.81</v>
      </c>
      <c r="AO26" t="s">
        <v>10189</v>
      </c>
      <c r="AP26">
        <v>0.17115263425704899</v>
      </c>
      <c r="AQ26">
        <f>(Table2[[#This Row],[Sharpe Ratio]]-AVERAGE(Table2[Sharpe Ratio]))/_xlfn.STDEV.P(Table2[Sharpe Ratio])</f>
        <v>1.3296001374022155</v>
      </c>
      <c r="AR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2.4886956420441644</v>
      </c>
      <c r="AS26">
        <f>_xlfn.RANK.AVG(Table2[[#This Row],[1Y Return vs Nifty Z-Score]],Table2[1Y Return vs Nifty Z-Score])</f>
        <v>61</v>
      </c>
      <c r="AT26">
        <f>_xlfn.RANK.AVG(Table2[[#This Row],[6M Return vs Nifty Z-Score]],Table2[6M Return vs Nifty Z-Score])</f>
        <v>34</v>
      </c>
      <c r="AU26">
        <f>_xlfn.RANK.AVG(Table2[[#This Row],[Sharpe Ratio Z-Score]],Table2[Sharpe Ratio Z-Score])</f>
        <v>73</v>
      </c>
      <c r="AV26">
        <f>(Table2[[#This Row],[Rank 1Y]]+Table2[[#This Row],[Rank 6M]]+Table2[[#This Row],[Rank Sharpe]])/3</f>
        <v>56</v>
      </c>
    </row>
    <row r="27" spans="1:48" x14ac:dyDescent="0.3">
      <c r="A27" t="s">
        <v>1153</v>
      </c>
      <c r="B27" t="s">
        <v>1154</v>
      </c>
      <c r="C27" t="s">
        <v>10156</v>
      </c>
      <c r="D27" t="s">
        <v>140</v>
      </c>
      <c r="E27">
        <v>10417.98570598</v>
      </c>
      <c r="F27">
        <v>449.6</v>
      </c>
      <c r="G27">
        <v>323.12221947943902</v>
      </c>
      <c r="H27">
        <f>(Table2[[#This Row],[1Y Return vs Nifty]]-AVERAGE(Table2[1Y Return vs Nifty]))/_xlfn.STDEV.P(Table2[1Y Return vs Nifty])</f>
        <v>3.4512079846045909</v>
      </c>
      <c r="I27">
        <v>-6.1706097723543101</v>
      </c>
      <c r="J27">
        <f>(Table2[[#This Row],[1M Return vs Nifty]]-AVERAGE(Table2[1M Return vs Nifty]))/_xlfn.STDEV.P(Table2[1M Return vs Nifty])</f>
        <v>-0.56368282471675468</v>
      </c>
      <c r="K27">
        <v>87.798613069809406</v>
      </c>
      <c r="L27">
        <f>(Table2[[#This Row],[6M Return vs Nifty]]-AVERAGE(Table2[6M Return vs Nifty]))/_xlfn.STDEV.P(Table2[6M Return vs Nifty])</f>
        <v>2.3670604724196775</v>
      </c>
      <c r="M27">
        <v>-12.588835926079399</v>
      </c>
      <c r="N27">
        <f>(Table2[[#This Row],[1W Return vs Nifty]]-AVERAGE(Table2[1W Return vs Nifty]))/_xlfn.STDEV.P(Table2[1W Return vs Nifty])</f>
        <v>-2.6321006885487983</v>
      </c>
      <c r="O27">
        <v>471.47</v>
      </c>
      <c r="P27">
        <v>434.53596086027301</v>
      </c>
      <c r="Q27">
        <v>298.95083359131701</v>
      </c>
      <c r="R27">
        <v>28.474862899562901</v>
      </c>
      <c r="S27" s="2">
        <f>(Table2[[#This Row],[Close Price]]-Table2[[#This Row],[20D EMA]])/Table2[[#This Row],[20D EMA]]</f>
        <v>-4.6386832672280325E-2</v>
      </c>
      <c r="T27" s="2">
        <f>(Table2[[#This Row],[Close Price]]-Table2[[#This Row],[50D EMA]])/Table2[[#This Row],[50D EMA]]</f>
        <v>3.4666956239718272E-2</v>
      </c>
      <c r="U27" s="2">
        <f>(Table2[[#This Row],[Close Price]]-Table2[[#This Row],[200D EMA]])/Table2[[#This Row],[200D EMA]]</f>
        <v>0.50392622960412647</v>
      </c>
      <c r="V27">
        <v>0.535213939054757</v>
      </c>
      <c r="W27">
        <v>431.1</v>
      </c>
      <c r="X27">
        <v>460.95</v>
      </c>
      <c r="Y27">
        <v>431.1</v>
      </c>
      <c r="Z27">
        <v>460.95</v>
      </c>
      <c r="AA27">
        <v>431.1</v>
      </c>
      <c r="AB27">
        <v>569.6</v>
      </c>
      <c r="AC27" s="2">
        <f>(Table2[[#This Row],[Close Price]]/Table2[[#This Row],[Day Low]])-1</f>
        <v>4.2913477151472978E-2</v>
      </c>
      <c r="AD27" s="2">
        <f>(Table2[[#This Row],[Day High]]/Table2[[#This Row],[Close Price]])-1</f>
        <v>2.5244661921708156E-2</v>
      </c>
      <c r="AE27" s="2">
        <f>(Table2[[#This Row],[Close Price]]/Table2[[#This Row],[Current Week Low]])-1</f>
        <v>4.2913477151472978E-2</v>
      </c>
      <c r="AF27" s="2">
        <f>(Table2[[#This Row],[Current Week High]]/Table2[[#This Row],[Close Price]])-1</f>
        <v>2.5244661921708156E-2</v>
      </c>
      <c r="AG27" s="2">
        <f>(Table2[[#This Row],[Close Price]]/Table2[[#This Row],[Current Month Low]])-1</f>
        <v>4.2913477151472978E-2</v>
      </c>
      <c r="AH27" s="2">
        <f>(Table2[[#This Row],[Current Month High]]/Table2[[#This Row],[Close Price]])-1</f>
        <v>0.26690391459074725</v>
      </c>
      <c r="AI27">
        <v>26.6903914590747</v>
      </c>
      <c r="AJ27">
        <v>377.02917771883199</v>
      </c>
      <c r="AK27" t="str">
        <f>IF(AND(Table2[[#This Row],[20D EMA]]&gt;Table2[[#This Row],[50D EMA]],Table2[[#This Row],[50D EMA]]&gt;Table2[[#This Row],[200D EMA]]),"Uptrend","Downtrend/NoTrend")</f>
        <v>Uptrend</v>
      </c>
      <c r="AL27">
        <v>-7.0000000000000007E-2</v>
      </c>
      <c r="AM27" t="s">
        <v>10189</v>
      </c>
      <c r="AN27">
        <v>-9.25</v>
      </c>
      <c r="AO27" t="s">
        <v>10189</v>
      </c>
      <c r="AP27">
        <v>0.13087518501918</v>
      </c>
      <c r="AQ27">
        <f>(Table2[[#This Row],[Sharpe Ratio]]-AVERAGE(Table2[Sharpe Ratio]))/_xlfn.STDEV.P(Table2[Sharpe Ratio])</f>
        <v>0.87395999843371397</v>
      </c>
      <c r="AR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3.4964449421924289</v>
      </c>
      <c r="AS27">
        <f>_xlfn.RANK.AVG(Table2[[#This Row],[1Y Return vs Nifty Z-Score]],Table2[1Y Return vs Nifty Z-Score])</f>
        <v>7</v>
      </c>
      <c r="AT27">
        <f>_xlfn.RANK.AVG(Table2[[#This Row],[6M Return vs Nifty Z-Score]],Table2[6M Return vs Nifty Z-Score])</f>
        <v>17</v>
      </c>
      <c r="AU27">
        <f>_xlfn.RANK.AVG(Table2[[#This Row],[Sharpe Ratio Z-Score]],Table2[Sharpe Ratio Z-Score])</f>
        <v>145</v>
      </c>
      <c r="AV27">
        <f>(Table2[[#This Row],[Rank 1Y]]+Table2[[#This Row],[Rank 6M]]+Table2[[#This Row],[Rank Sharpe]])/3</f>
        <v>56.333333333333336</v>
      </c>
    </row>
    <row r="28" spans="1:48" x14ac:dyDescent="0.3">
      <c r="A28" t="s">
        <v>1213</v>
      </c>
      <c r="B28" t="s">
        <v>1214</v>
      </c>
      <c r="C28" t="s">
        <v>10155</v>
      </c>
      <c r="D28" t="s">
        <v>125</v>
      </c>
      <c r="E28">
        <v>9516.43258995</v>
      </c>
      <c r="F28">
        <v>363.75</v>
      </c>
      <c r="G28">
        <v>105.83707807707199</v>
      </c>
      <c r="H28">
        <f>(Table2[[#This Row],[1Y Return vs Nifty]]-AVERAGE(Table2[1Y Return vs Nifty]))/_xlfn.STDEV.P(Table2[1Y Return vs Nifty])</f>
        <v>0.76688744535720821</v>
      </c>
      <c r="I28">
        <v>17.476060916130699</v>
      </c>
      <c r="J28">
        <f>(Table2[[#This Row],[1M Return vs Nifty]]-AVERAGE(Table2[1M Return vs Nifty]))/_xlfn.STDEV.P(Table2[1M Return vs Nifty])</f>
        <v>1.6667926127793258</v>
      </c>
      <c r="K28">
        <v>63.985916678773002</v>
      </c>
      <c r="L28">
        <f>(Table2[[#This Row],[6M Return vs Nifty]]-AVERAGE(Table2[6M Return vs Nifty]))/_xlfn.STDEV.P(Table2[6M Return vs Nifty])</f>
        <v>1.6352684258832497</v>
      </c>
      <c r="M28">
        <v>-3.3564025985307699</v>
      </c>
      <c r="N28">
        <f>(Table2[[#This Row],[1W Return vs Nifty]]-AVERAGE(Table2[1W Return vs Nifty]))/_xlfn.STDEV.P(Table2[1W Return vs Nifty])</f>
        <v>-0.58354058134165776</v>
      </c>
      <c r="O28">
        <v>356.45</v>
      </c>
      <c r="P28">
        <v>308.07214164761399</v>
      </c>
      <c r="Q28">
        <v>231.73527327497399</v>
      </c>
      <c r="R28">
        <v>47.748368418087502</v>
      </c>
      <c r="S28" s="2">
        <f>(Table2[[#This Row],[Close Price]]-Table2[[#This Row],[20D EMA]])/Table2[[#This Row],[20D EMA]]</f>
        <v>2.0479730677514411E-2</v>
      </c>
      <c r="T28" s="2">
        <f>(Table2[[#This Row],[Close Price]]-Table2[[#This Row],[50D EMA]])/Table2[[#This Row],[50D EMA]]</f>
        <v>0.18072993570471138</v>
      </c>
      <c r="U28" s="2">
        <f>(Table2[[#This Row],[Close Price]]-Table2[[#This Row],[200D EMA]])/Table2[[#This Row],[200D EMA]]</f>
        <v>0.56967903444021273</v>
      </c>
      <c r="V28">
        <v>0.79660898251708001</v>
      </c>
      <c r="W28">
        <v>360.1</v>
      </c>
      <c r="X28">
        <v>376.8</v>
      </c>
      <c r="Y28">
        <v>357.2</v>
      </c>
      <c r="Z28">
        <v>379.9</v>
      </c>
      <c r="AA28">
        <v>356.1</v>
      </c>
      <c r="AB28">
        <v>407.8</v>
      </c>
      <c r="AC28" s="2">
        <f>(Table2[[#This Row],[Close Price]]/Table2[[#This Row],[Day Low]])-1</f>
        <v>1.0136073312968508E-2</v>
      </c>
      <c r="AD28" s="2">
        <f>(Table2[[#This Row],[Day High]]/Table2[[#This Row],[Close Price]])-1</f>
        <v>3.5876288659793865E-2</v>
      </c>
      <c r="AE28" s="2">
        <f>(Table2[[#This Row],[Close Price]]/Table2[[#This Row],[Current Week Low]])-1</f>
        <v>1.8337066069428865E-2</v>
      </c>
      <c r="AF28" s="2">
        <f>(Table2[[#This Row],[Current Week High]]/Table2[[#This Row],[Close Price]])-1</f>
        <v>4.4398625429553196E-2</v>
      </c>
      <c r="AG28" s="2">
        <f>(Table2[[#This Row],[Close Price]]/Table2[[#This Row],[Current Month Low]])-1</f>
        <v>2.1482729570345249E-2</v>
      </c>
      <c r="AH28" s="2">
        <f>(Table2[[#This Row],[Current Month High]]/Table2[[#This Row],[Close Price]])-1</f>
        <v>0.12109965635738829</v>
      </c>
      <c r="AI28">
        <v>12.109965635738799</v>
      </c>
      <c r="AJ28">
        <v>150.66326706405201</v>
      </c>
      <c r="AK28" t="str">
        <f>IF(AND(Table2[[#This Row],[20D EMA]]&gt;Table2[[#This Row],[50D EMA]],Table2[[#This Row],[50D EMA]]&gt;Table2[[#This Row],[200D EMA]]),"Uptrend","Downtrend/NoTrend")</f>
        <v>Uptrend</v>
      </c>
      <c r="AL28">
        <v>0.67</v>
      </c>
      <c r="AM28" t="s">
        <v>10188</v>
      </c>
      <c r="AN28">
        <v>2.33</v>
      </c>
      <c r="AO28" t="s">
        <v>10188</v>
      </c>
      <c r="AP28">
        <v>0.23299823955839899</v>
      </c>
      <c r="AQ28">
        <f>(Table2[[#This Row],[Sharpe Ratio]]-AVERAGE(Table2[Sharpe Ratio]))/_xlfn.STDEV.P(Table2[Sharpe Ratio])</f>
        <v>2.0292308421094014</v>
      </c>
      <c r="AR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5.5146387447875274</v>
      </c>
      <c r="AS28">
        <f>_xlfn.RANK.AVG(Table2[[#This Row],[1Y Return vs Nifty Z-Score]],Table2[1Y Return vs Nifty Z-Score])</f>
        <v>112</v>
      </c>
      <c r="AT28">
        <f>_xlfn.RANK.AVG(Table2[[#This Row],[6M Return vs Nifty Z-Score]],Table2[6M Return vs Nifty Z-Score])</f>
        <v>44</v>
      </c>
      <c r="AU28">
        <f>_xlfn.RANK.AVG(Table2[[#This Row],[Sharpe Ratio Z-Score]],Table2[Sharpe Ratio Z-Score])</f>
        <v>14</v>
      </c>
      <c r="AV28">
        <f>(Table2[[#This Row],[Rank 1Y]]+Table2[[#This Row],[Rank 6M]]+Table2[[#This Row],[Rank Sharpe]])/3</f>
        <v>56.666666666666664</v>
      </c>
    </row>
    <row r="29" spans="1:48" x14ac:dyDescent="0.3">
      <c r="A29" t="s">
        <v>641</v>
      </c>
      <c r="B29" t="s">
        <v>642</v>
      </c>
      <c r="C29" t="s">
        <v>10143</v>
      </c>
      <c r="D29" t="s">
        <v>193</v>
      </c>
      <c r="E29">
        <v>28810.210201059999</v>
      </c>
      <c r="F29">
        <v>12964.6</v>
      </c>
      <c r="G29">
        <v>192.63382421457499</v>
      </c>
      <c r="H29">
        <f>(Table2[[#This Row],[1Y Return vs Nifty]]-AVERAGE(Table2[1Y Return vs Nifty]))/_xlfn.STDEV.P(Table2[1Y Return vs Nifty])</f>
        <v>1.8391664189354819</v>
      </c>
      <c r="I29">
        <v>3.32823274075515</v>
      </c>
      <c r="J29">
        <f>(Table2[[#This Row],[1M Return vs Nifty]]-AVERAGE(Table2[1M Return vs Nifty]))/_xlfn.STDEV.P(Table2[1M Return vs Nifty])</f>
        <v>0.33229679073293267</v>
      </c>
      <c r="K29">
        <v>50.6110632480137</v>
      </c>
      <c r="L29">
        <f>(Table2[[#This Row],[6M Return vs Nifty]]-AVERAGE(Table2[6M Return vs Nifty]))/_xlfn.STDEV.P(Table2[6M Return vs Nifty])</f>
        <v>1.224243517007144</v>
      </c>
      <c r="M29">
        <v>-8.3264645153026802</v>
      </c>
      <c r="N29">
        <f>(Table2[[#This Row],[1W Return vs Nifty]]-AVERAGE(Table2[1W Return vs Nifty]))/_xlfn.STDEV.P(Table2[1W Return vs Nifty])</f>
        <v>-1.6863344182240678</v>
      </c>
      <c r="O29">
        <v>13170.65</v>
      </c>
      <c r="P29">
        <v>12018.5664160494</v>
      </c>
      <c r="Q29">
        <v>9022.0562113884407</v>
      </c>
      <c r="R29">
        <v>35.348873098225702</v>
      </c>
      <c r="S29" s="2">
        <f>(Table2[[#This Row],[Close Price]]-Table2[[#This Row],[20D EMA]])/Table2[[#This Row],[20D EMA]]</f>
        <v>-1.5644634091711442E-2</v>
      </c>
      <c r="T29" s="2">
        <f>(Table2[[#This Row],[Close Price]]-Table2[[#This Row],[50D EMA]])/Table2[[#This Row],[50D EMA]]</f>
        <v>7.8714345055936344E-2</v>
      </c>
      <c r="U29" s="2">
        <f>(Table2[[#This Row],[Close Price]]-Table2[[#This Row],[200D EMA]])/Table2[[#This Row],[200D EMA]]</f>
        <v>0.43698949510366947</v>
      </c>
      <c r="V29">
        <v>0.59255630062638098</v>
      </c>
      <c r="W29">
        <v>12826.1</v>
      </c>
      <c r="X29">
        <v>13081.45</v>
      </c>
      <c r="Y29">
        <v>12826.1</v>
      </c>
      <c r="Z29">
        <v>13653.3</v>
      </c>
      <c r="AA29">
        <v>12826.1</v>
      </c>
      <c r="AB29">
        <v>14605.8</v>
      </c>
      <c r="AC29" s="2">
        <f>(Table2[[#This Row],[Close Price]]/Table2[[#This Row],[Day Low]])-1</f>
        <v>1.0798294103429695E-2</v>
      </c>
      <c r="AD29" s="2">
        <f>(Table2[[#This Row],[Day High]]/Table2[[#This Row],[Close Price]])-1</f>
        <v>9.0130046434135913E-3</v>
      </c>
      <c r="AE29" s="2">
        <f>(Table2[[#This Row],[Close Price]]/Table2[[#This Row],[Current Week Low]])-1</f>
        <v>1.0798294103429695E-2</v>
      </c>
      <c r="AF29" s="2">
        <f>(Table2[[#This Row],[Current Week High]]/Table2[[#This Row],[Close Price]])-1</f>
        <v>5.3121577217962734E-2</v>
      </c>
      <c r="AG29" s="2">
        <f>(Table2[[#This Row],[Close Price]]/Table2[[#This Row],[Current Month Low]])-1</f>
        <v>1.0798294103429695E-2</v>
      </c>
      <c r="AH29" s="2">
        <f>(Table2[[#This Row],[Current Month High]]/Table2[[#This Row],[Close Price]])-1</f>
        <v>0.12659087052435081</v>
      </c>
      <c r="AI29">
        <v>12.659087052435</v>
      </c>
      <c r="AJ29">
        <v>230.00366201812801</v>
      </c>
      <c r="AK29" t="str">
        <f>IF(AND(Table2[[#This Row],[20D EMA]]&gt;Table2[[#This Row],[50D EMA]],Table2[[#This Row],[50D EMA]]&gt;Table2[[#This Row],[200D EMA]]),"Uptrend","Downtrend/NoTrend")</f>
        <v>Uptrend</v>
      </c>
      <c r="AL29">
        <v>0.33</v>
      </c>
      <c r="AM29" t="s">
        <v>10188</v>
      </c>
      <c r="AN29">
        <v>-2.1</v>
      </c>
      <c r="AO29" t="s">
        <v>10189</v>
      </c>
      <c r="AP29">
        <v>0.17545017539737001</v>
      </c>
      <c r="AQ29">
        <f>(Table2[[#This Row],[Sharpe Ratio]]-AVERAGE(Table2[Sharpe Ratio]))/_xlfn.STDEV.P(Table2[Sharpe Ratio])</f>
        <v>1.3782162310091979</v>
      </c>
      <c r="AR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3.0875885394606892</v>
      </c>
      <c r="AS29">
        <f>_xlfn.RANK.AVG(Table2[[#This Row],[1Y Return vs Nifty Z-Score]],Table2[1Y Return vs Nifty Z-Score])</f>
        <v>34</v>
      </c>
      <c r="AT29">
        <f>_xlfn.RANK.AVG(Table2[[#This Row],[6M Return vs Nifty Z-Score]],Table2[6M Return vs Nifty Z-Score])</f>
        <v>72</v>
      </c>
      <c r="AU29">
        <f>_xlfn.RANK.AVG(Table2[[#This Row],[Sharpe Ratio Z-Score]],Table2[Sharpe Ratio Z-Score])</f>
        <v>66</v>
      </c>
      <c r="AV29">
        <f>(Table2[[#This Row],[Rank 1Y]]+Table2[[#This Row],[Rank 6M]]+Table2[[#This Row],[Rank Sharpe]])/3</f>
        <v>57.333333333333336</v>
      </c>
    </row>
    <row r="30" spans="1:48" x14ac:dyDescent="0.3">
      <c r="A30" t="s">
        <v>874</v>
      </c>
      <c r="B30" t="s">
        <v>875</v>
      </c>
      <c r="C30" t="s">
        <v>10150</v>
      </c>
      <c r="D30" t="s">
        <v>258</v>
      </c>
      <c r="E30">
        <v>17386.187303070001</v>
      </c>
      <c r="F30">
        <v>2174.1999999999998</v>
      </c>
      <c r="G30">
        <v>177.156662832872</v>
      </c>
      <c r="H30">
        <f>(Table2[[#This Row],[1Y Return vs Nifty]]-AVERAGE(Table2[1Y Return vs Nifty]))/_xlfn.STDEV.P(Table2[1Y Return vs Nifty])</f>
        <v>1.6479629987751601</v>
      </c>
      <c r="I30">
        <v>-5.2787008868506504</v>
      </c>
      <c r="J30">
        <f>(Table2[[#This Row],[1M Return vs Nifty]]-AVERAGE(Table2[1M Return vs Nifty]))/_xlfn.STDEV.P(Table2[1M Return vs Nifty])</f>
        <v>-0.47955339745792425</v>
      </c>
      <c r="K30">
        <v>130.64545404943499</v>
      </c>
      <c r="L30">
        <f>(Table2[[#This Row],[6M Return vs Nifty]]-AVERAGE(Table2[6M Return vs Nifty]))/_xlfn.STDEV.P(Table2[6M Return vs Nifty])</f>
        <v>3.6837940725634959</v>
      </c>
      <c r="M30">
        <v>-17.0751098938434</v>
      </c>
      <c r="N30">
        <f>(Table2[[#This Row],[1W Return vs Nifty]]-AVERAGE(Table2[1W Return vs Nifty]))/_xlfn.STDEV.P(Table2[1W Return vs Nifty])</f>
        <v>-3.6275481024976228</v>
      </c>
      <c r="O30">
        <v>2233.04</v>
      </c>
      <c r="P30">
        <v>1966.25902370721</v>
      </c>
      <c r="Q30">
        <v>1340.11755717554</v>
      </c>
      <c r="R30">
        <v>39.766012953101999</v>
      </c>
      <c r="S30" s="2">
        <f>(Table2[[#This Row],[Close Price]]-Table2[[#This Row],[20D EMA]])/Table2[[#This Row],[20D EMA]]</f>
        <v>-2.634972951671271E-2</v>
      </c>
      <c r="T30" s="2">
        <f>(Table2[[#This Row],[Close Price]]-Table2[[#This Row],[50D EMA]])/Table2[[#This Row],[50D EMA]]</f>
        <v>0.105754620213127</v>
      </c>
      <c r="U30" s="2">
        <f>(Table2[[#This Row],[Close Price]]-Table2[[#This Row],[200D EMA]])/Table2[[#This Row],[200D EMA]]</f>
        <v>0.62239498196142551</v>
      </c>
      <c r="V30">
        <v>0.75138662542363999</v>
      </c>
      <c r="W30">
        <v>2164.5</v>
      </c>
      <c r="X30">
        <v>2239</v>
      </c>
      <c r="Y30">
        <v>2164.5</v>
      </c>
      <c r="Z30">
        <v>2280</v>
      </c>
      <c r="AA30">
        <v>2120.0500000000002</v>
      </c>
      <c r="AB30">
        <v>2684</v>
      </c>
      <c r="AC30" s="2">
        <f>(Table2[[#This Row],[Close Price]]/Table2[[#This Row],[Day Low]])-1</f>
        <v>4.4814044814043275E-3</v>
      </c>
      <c r="AD30" s="2">
        <f>(Table2[[#This Row],[Day High]]/Table2[[#This Row],[Close Price]])-1</f>
        <v>2.9804065863306084E-2</v>
      </c>
      <c r="AE30" s="2">
        <f>(Table2[[#This Row],[Close Price]]/Table2[[#This Row],[Current Week Low]])-1</f>
        <v>4.4814044814043275E-3</v>
      </c>
      <c r="AF30" s="2">
        <f>(Table2[[#This Row],[Current Week High]]/Table2[[#This Row],[Close Price]])-1</f>
        <v>4.8661576671879425E-2</v>
      </c>
      <c r="AG30" s="2">
        <f>(Table2[[#This Row],[Close Price]]/Table2[[#This Row],[Current Month Low]])-1</f>
        <v>2.554185042805579E-2</v>
      </c>
      <c r="AH30" s="2">
        <f>(Table2[[#This Row],[Current Month High]]/Table2[[#This Row],[Close Price]])-1</f>
        <v>0.23447704902952826</v>
      </c>
      <c r="AI30">
        <v>23.4477049029528</v>
      </c>
      <c r="AJ30">
        <v>219.07836806574599</v>
      </c>
      <c r="AK30" t="str">
        <f>IF(AND(Table2[[#This Row],[20D EMA]]&gt;Table2[[#This Row],[50D EMA]],Table2[[#This Row],[50D EMA]]&gt;Table2[[#This Row],[200D EMA]]),"Uptrend","Downtrend/NoTrend")</f>
        <v>Uptrend</v>
      </c>
      <c r="AL30">
        <v>0.53</v>
      </c>
      <c r="AM30" t="s">
        <v>10188</v>
      </c>
      <c r="AN30">
        <v>2.4700000000000002</v>
      </c>
      <c r="AO30" t="s">
        <v>10188</v>
      </c>
      <c r="AP30">
        <v>0.142392931994934</v>
      </c>
      <c r="AQ30">
        <f>(Table2[[#This Row],[Sharpe Ratio]]-AVERAGE(Table2[Sharpe Ratio]))/_xlfn.STDEV.P(Table2[Sharpe Ratio])</f>
        <v>1.0042549384544552</v>
      </c>
      <c r="AR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2.2289105098375641</v>
      </c>
      <c r="AS30">
        <f>_xlfn.RANK.AVG(Table2[[#This Row],[1Y Return vs Nifty Z-Score]],Table2[1Y Return vs Nifty Z-Score])</f>
        <v>46</v>
      </c>
      <c r="AT30">
        <f>_xlfn.RANK.AVG(Table2[[#This Row],[6M Return vs Nifty Z-Score]],Table2[6M Return vs Nifty Z-Score])</f>
        <v>5</v>
      </c>
      <c r="AU30">
        <f>_xlfn.RANK.AVG(Table2[[#This Row],[Sharpe Ratio Z-Score]],Table2[Sharpe Ratio Z-Score])</f>
        <v>121</v>
      </c>
      <c r="AV30">
        <f>(Table2[[#This Row],[Rank 1Y]]+Table2[[#This Row],[Rank 6M]]+Table2[[#This Row],[Rank Sharpe]])/3</f>
        <v>57.333333333333336</v>
      </c>
    </row>
    <row r="31" spans="1:48" x14ac:dyDescent="0.3">
      <c r="A31" t="s">
        <v>1348</v>
      </c>
      <c r="B31" t="s">
        <v>1349</v>
      </c>
      <c r="C31" t="s">
        <v>10156</v>
      </c>
      <c r="D31" t="s">
        <v>140</v>
      </c>
      <c r="E31">
        <v>7898.4251647999999</v>
      </c>
      <c r="F31">
        <v>955.55</v>
      </c>
      <c r="G31">
        <v>105.11634404898901</v>
      </c>
      <c r="H31">
        <f>(Table2[[#This Row],[1Y Return vs Nifty]]-AVERAGE(Table2[1Y Return vs Nifty]))/_xlfn.STDEV.P(Table2[1Y Return vs Nifty])</f>
        <v>0.75798356383806176</v>
      </c>
      <c r="I31">
        <v>-9.1162023014098708</v>
      </c>
      <c r="J31">
        <f>(Table2[[#This Row],[1M Return vs Nifty]]-AVERAGE(Table2[1M Return vs Nifty]))/_xlfn.STDEV.P(Table2[1M Return vs Nifty])</f>
        <v>-0.84152624172385804</v>
      </c>
      <c r="K31">
        <v>99.996059140983704</v>
      </c>
      <c r="L31">
        <f>(Table2[[#This Row],[6M Return vs Nifty]]-AVERAGE(Table2[6M Return vs Nifty]))/_xlfn.STDEV.P(Table2[6M Return vs Nifty])</f>
        <v>2.7419022743040822</v>
      </c>
      <c r="M31">
        <v>-14.0100989320135</v>
      </c>
      <c r="N31">
        <f>(Table2[[#This Row],[1W Return vs Nifty]]-AVERAGE(Table2[1W Return vs Nifty]))/_xlfn.STDEV.P(Table2[1W Return vs Nifty])</f>
        <v>-2.9474609616761613</v>
      </c>
      <c r="O31">
        <v>980.74</v>
      </c>
      <c r="P31">
        <v>920.309013325249</v>
      </c>
      <c r="Q31">
        <v>711.80532604742803</v>
      </c>
      <c r="R31">
        <v>37.5011971559587</v>
      </c>
      <c r="S31" s="2">
        <f>(Table2[[#This Row],[Close Price]]-Table2[[#This Row],[20D EMA]])/Table2[[#This Row],[20D EMA]]</f>
        <v>-2.5684687073026544E-2</v>
      </c>
      <c r="T31" s="2">
        <f>(Table2[[#This Row],[Close Price]]-Table2[[#This Row],[50D EMA]])/Table2[[#This Row],[50D EMA]]</f>
        <v>3.829255843906023E-2</v>
      </c>
      <c r="U31" s="2">
        <f>(Table2[[#This Row],[Close Price]]-Table2[[#This Row],[200D EMA]])/Table2[[#This Row],[200D EMA]]</f>
        <v>0.34243165235368173</v>
      </c>
      <c r="V31">
        <v>1.67907624769643</v>
      </c>
      <c r="W31">
        <v>931.6</v>
      </c>
      <c r="X31">
        <v>990.8</v>
      </c>
      <c r="Y31">
        <v>924.8</v>
      </c>
      <c r="Z31">
        <v>1047.95</v>
      </c>
      <c r="AA31">
        <v>924.8</v>
      </c>
      <c r="AB31">
        <v>1110</v>
      </c>
      <c r="AC31" s="2">
        <f>(Table2[[#This Row],[Close Price]]/Table2[[#This Row],[Day Low]])-1</f>
        <v>2.5708458565907977E-2</v>
      </c>
      <c r="AD31" s="2">
        <f>(Table2[[#This Row],[Day High]]/Table2[[#This Row],[Close Price]])-1</f>
        <v>3.6889749359007906E-2</v>
      </c>
      <c r="AE31" s="2">
        <f>(Table2[[#This Row],[Close Price]]/Table2[[#This Row],[Current Week Low]])-1</f>
        <v>3.3250432525951501E-2</v>
      </c>
      <c r="AF31" s="2">
        <f>(Table2[[#This Row],[Current Week High]]/Table2[[#This Row],[Close Price]])-1</f>
        <v>9.6698236617654754E-2</v>
      </c>
      <c r="AG31" s="2">
        <f>(Table2[[#This Row],[Close Price]]/Table2[[#This Row],[Current Month Low]])-1</f>
        <v>3.3250432525951501E-2</v>
      </c>
      <c r="AH31" s="2">
        <f>(Table2[[#This Row],[Current Month High]]/Table2[[#This Row],[Close Price]])-1</f>
        <v>0.1616346606666319</v>
      </c>
      <c r="AI31">
        <v>16.163466066663101</v>
      </c>
      <c r="AJ31">
        <v>164.11000552791501</v>
      </c>
      <c r="AK31" t="str">
        <f>IF(AND(Table2[[#This Row],[20D EMA]]&gt;Table2[[#This Row],[50D EMA]],Table2[[#This Row],[50D EMA]]&gt;Table2[[#This Row],[200D EMA]]),"Uptrend","Downtrend/NoTrend")</f>
        <v>Uptrend</v>
      </c>
      <c r="AL31">
        <v>0.03</v>
      </c>
      <c r="AM31" t="s">
        <v>10188</v>
      </c>
      <c r="AN31">
        <v>0.52</v>
      </c>
      <c r="AO31" t="s">
        <v>10188</v>
      </c>
      <c r="AP31">
        <v>0.187583767141142</v>
      </c>
      <c r="AQ31">
        <f>(Table2[[#This Row],[Sharpe Ratio]]-AVERAGE(Table2[Sharpe Ratio]))/_xlfn.STDEV.P(Table2[Sharpe Ratio])</f>
        <v>1.5154779378186094</v>
      </c>
      <c r="AR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1.2263765725607341</v>
      </c>
      <c r="AS31">
        <f>_xlfn.RANK.AVG(Table2[[#This Row],[1Y Return vs Nifty Z-Score]],Table2[1Y Return vs Nifty Z-Score])</f>
        <v>114</v>
      </c>
      <c r="AT31">
        <f>_xlfn.RANK.AVG(Table2[[#This Row],[6M Return vs Nifty Z-Score]],Table2[6M Return vs Nifty Z-Score])</f>
        <v>11</v>
      </c>
      <c r="AU31">
        <f>_xlfn.RANK.AVG(Table2[[#This Row],[Sharpe Ratio Z-Score]],Table2[Sharpe Ratio Z-Score])</f>
        <v>47</v>
      </c>
      <c r="AV31">
        <f>(Table2[[#This Row],[Rank 1Y]]+Table2[[#This Row],[Rank 6M]]+Table2[[#This Row],[Rank Sharpe]])/3</f>
        <v>57.333333333333336</v>
      </c>
    </row>
    <row r="32" spans="1:48" x14ac:dyDescent="0.3">
      <c r="A32" t="s">
        <v>98</v>
      </c>
      <c r="B32" t="s">
        <v>99</v>
      </c>
      <c r="C32" t="s">
        <v>10143</v>
      </c>
      <c r="D32" t="s">
        <v>100</v>
      </c>
      <c r="E32">
        <v>284240.00550000003</v>
      </c>
      <c r="F32">
        <v>212.11</v>
      </c>
      <c r="G32">
        <v>526.84176324071996</v>
      </c>
      <c r="H32">
        <f>(Table2[[#This Row],[1Y Return vs Nifty]]-AVERAGE(Table2[1Y Return vs Nifty]))/_xlfn.STDEV.P(Table2[1Y Return vs Nifty])</f>
        <v>5.9679403853344777</v>
      </c>
      <c r="I32">
        <v>17.879869126751601</v>
      </c>
      <c r="J32">
        <f>(Table2[[#This Row],[1M Return vs Nifty]]-AVERAGE(Table2[1M Return vs Nifty]))/_xlfn.STDEV.P(Table2[1M Return vs Nifty])</f>
        <v>1.7048818773153167</v>
      </c>
      <c r="K32">
        <v>37.817937570239899</v>
      </c>
      <c r="L32">
        <f>(Table2[[#This Row],[6M Return vs Nifty]]-AVERAGE(Table2[6M Return vs Nifty]))/_xlfn.STDEV.P(Table2[6M Return vs Nifty])</f>
        <v>0.83109578322678024</v>
      </c>
      <c r="M32">
        <v>1.8997322191692201</v>
      </c>
      <c r="N32">
        <f>(Table2[[#This Row],[1W Return vs Nifty]]-AVERAGE(Table2[1W Return vs Nifty]))/_xlfn.STDEV.P(Table2[1W Return vs Nifty])</f>
        <v>0.58272921164060398</v>
      </c>
      <c r="O32">
        <v>192.3</v>
      </c>
      <c r="P32">
        <v>178.54309628968301</v>
      </c>
      <c r="Q32">
        <v>136.15661419252899</v>
      </c>
      <c r="R32">
        <v>84.902836138874704</v>
      </c>
      <c r="S32" s="2">
        <f>(Table2[[#This Row],[Close Price]]-Table2[[#This Row],[20D EMA]])/Table2[[#This Row],[20D EMA]]</f>
        <v>0.10301612064482579</v>
      </c>
      <c r="T32" s="2">
        <f>(Table2[[#This Row],[Close Price]]-Table2[[#This Row],[50D EMA]])/Table2[[#This Row],[50D EMA]]</f>
        <v>0.18800448971633885</v>
      </c>
      <c r="U32" s="2">
        <f>(Table2[[#This Row],[Close Price]]-Table2[[#This Row],[200D EMA]])/Table2[[#This Row],[200D EMA]]</f>
        <v>0.55783838528821639</v>
      </c>
      <c r="V32">
        <v>1.9362380718392</v>
      </c>
      <c r="W32">
        <v>211.32</v>
      </c>
      <c r="X32">
        <v>221.3</v>
      </c>
      <c r="Y32">
        <v>211.32</v>
      </c>
      <c r="Z32">
        <v>229</v>
      </c>
      <c r="AA32">
        <v>170.01</v>
      </c>
      <c r="AB32">
        <v>229</v>
      </c>
      <c r="AC32" s="2">
        <f>(Table2[[#This Row],[Close Price]]/Table2[[#This Row],[Day Low]])-1</f>
        <v>3.7384062085936698E-3</v>
      </c>
      <c r="AD32" s="2">
        <f>(Table2[[#This Row],[Day High]]/Table2[[#This Row],[Close Price]])-1</f>
        <v>4.3326575833294134E-2</v>
      </c>
      <c r="AE32" s="2">
        <f>(Table2[[#This Row],[Close Price]]/Table2[[#This Row],[Current Week Low]])-1</f>
        <v>3.7384062085936698E-3</v>
      </c>
      <c r="AF32" s="2">
        <f>(Table2[[#This Row],[Current Week High]]/Table2[[#This Row],[Close Price]])-1</f>
        <v>7.9628494649002901E-2</v>
      </c>
      <c r="AG32" s="2">
        <f>(Table2[[#This Row],[Close Price]]/Table2[[#This Row],[Current Month Low]])-1</f>
        <v>0.24763249220634087</v>
      </c>
      <c r="AH32" s="2">
        <f>(Table2[[#This Row],[Current Month High]]/Table2[[#This Row],[Close Price]])-1</f>
        <v>7.9628494649002901E-2</v>
      </c>
      <c r="AI32">
        <v>7.9628494649002901</v>
      </c>
      <c r="AJ32">
        <v>555.67233384853103</v>
      </c>
      <c r="AK32" t="str">
        <f>IF(AND(Table2[[#This Row],[20D EMA]]&gt;Table2[[#This Row],[50D EMA]],Table2[[#This Row],[50D EMA]]&gt;Table2[[#This Row],[200D EMA]]),"Uptrend","Downtrend/NoTrend")</f>
        <v>Uptrend</v>
      </c>
      <c r="AL32">
        <v>0.21</v>
      </c>
      <c r="AM32" t="s">
        <v>10188</v>
      </c>
      <c r="AN32">
        <v>22.04</v>
      </c>
      <c r="AO32" t="s">
        <v>10188</v>
      </c>
      <c r="AP32">
        <v>0.187578709607783</v>
      </c>
      <c r="AQ32">
        <f>(Table2[[#This Row],[Sharpe Ratio]]-AVERAGE(Table2[Sharpe Ratio]))/_xlfn.STDEV.P(Table2[Sharpe Ratio])</f>
        <v>1.5154207242848297</v>
      </c>
      <c r="AR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10.60206798180201</v>
      </c>
      <c r="AS32">
        <f>_xlfn.RANK.AVG(Table2[[#This Row],[1Y Return vs Nifty Z-Score]],Table2[1Y Return vs Nifty Z-Score])</f>
        <v>3</v>
      </c>
      <c r="AT32">
        <f>_xlfn.RANK.AVG(Table2[[#This Row],[6M Return vs Nifty Z-Score]],Table2[6M Return vs Nifty Z-Score])</f>
        <v>124</v>
      </c>
      <c r="AU32">
        <f>_xlfn.RANK.AVG(Table2[[#This Row],[Sharpe Ratio Z-Score]],Table2[Sharpe Ratio Z-Score])</f>
        <v>48</v>
      </c>
      <c r="AV32">
        <f>(Table2[[#This Row],[Rank 1Y]]+Table2[[#This Row],[Rank 6M]]+Table2[[#This Row],[Rank Sharpe]])/3</f>
        <v>58.333333333333336</v>
      </c>
    </row>
    <row r="33" spans="1:48" x14ac:dyDescent="0.3">
      <c r="A33" t="s">
        <v>401</v>
      </c>
      <c r="B33" t="s">
        <v>402</v>
      </c>
      <c r="C33" t="s">
        <v>10149</v>
      </c>
      <c r="D33" t="s">
        <v>109</v>
      </c>
      <c r="E33">
        <v>60432.390201150003</v>
      </c>
      <c r="F33">
        <v>151.33000000000001</v>
      </c>
      <c r="G33">
        <v>199.986782699195</v>
      </c>
      <c r="H33">
        <f>(Table2[[#This Row],[1Y Return vs Nifty]]-AVERAGE(Table2[1Y Return vs Nifty]))/_xlfn.STDEV.P(Table2[1Y Return vs Nifty])</f>
        <v>1.9300041879477159</v>
      </c>
      <c r="I33">
        <v>8.4755673937663492</v>
      </c>
      <c r="J33">
        <f>(Table2[[#This Row],[1M Return vs Nifty]]-AVERAGE(Table2[1M Return vs Nifty]))/_xlfn.STDEV.P(Table2[1M Return vs Nifty])</f>
        <v>0.8178198338438043</v>
      </c>
      <c r="K33">
        <v>39.844078650030198</v>
      </c>
      <c r="L33">
        <f>(Table2[[#This Row],[6M Return vs Nifty]]-AVERAGE(Table2[6M Return vs Nifty]))/_xlfn.STDEV.P(Table2[6M Return vs Nifty])</f>
        <v>0.89336147137074839</v>
      </c>
      <c r="M33">
        <v>5.7458079915156404</v>
      </c>
      <c r="N33">
        <f>(Table2[[#This Row],[1W Return vs Nifty]]-AVERAGE(Table2[1W Return vs Nifty]))/_xlfn.STDEV.P(Table2[1W Return vs Nifty])</f>
        <v>1.4361247485479642</v>
      </c>
      <c r="O33">
        <v>141.63999999999999</v>
      </c>
      <c r="P33">
        <v>136.50530537572899</v>
      </c>
      <c r="Q33">
        <v>112.56333056124301</v>
      </c>
      <c r="R33">
        <v>83.345273320940095</v>
      </c>
      <c r="S33" s="2">
        <f>(Table2[[#This Row],[Close Price]]-Table2[[#This Row],[20D EMA]])/Table2[[#This Row],[20D EMA]]</f>
        <v>6.8412877718158904E-2</v>
      </c>
      <c r="T33" s="2">
        <f>(Table2[[#This Row],[Close Price]]-Table2[[#This Row],[50D EMA]])/Table2[[#This Row],[50D EMA]]</f>
        <v>0.10860160038077822</v>
      </c>
      <c r="U33" s="2">
        <f>(Table2[[#This Row],[Close Price]]-Table2[[#This Row],[200D EMA]])/Table2[[#This Row],[200D EMA]]</f>
        <v>0.3443987419834294</v>
      </c>
      <c r="V33">
        <v>1.7256596082028901</v>
      </c>
      <c r="W33">
        <v>150.5</v>
      </c>
      <c r="X33">
        <v>156</v>
      </c>
      <c r="Y33">
        <v>147.52000000000001</v>
      </c>
      <c r="Z33">
        <v>158</v>
      </c>
      <c r="AA33">
        <v>130.51</v>
      </c>
      <c r="AB33">
        <v>158</v>
      </c>
      <c r="AC33" s="2">
        <f>(Table2[[#This Row],[Close Price]]/Table2[[#This Row],[Day Low]])-1</f>
        <v>5.5149501661131417E-3</v>
      </c>
      <c r="AD33" s="2">
        <f>(Table2[[#This Row],[Day High]]/Table2[[#This Row],[Close Price]])-1</f>
        <v>3.0859710566311982E-2</v>
      </c>
      <c r="AE33" s="2">
        <f>(Table2[[#This Row],[Close Price]]/Table2[[#This Row],[Current Week Low]])-1</f>
        <v>2.5827006507592287E-2</v>
      </c>
      <c r="AF33" s="2">
        <f>(Table2[[#This Row],[Current Week High]]/Table2[[#This Row],[Close Price]])-1</f>
        <v>4.4075860701777492E-2</v>
      </c>
      <c r="AG33" s="2">
        <f>(Table2[[#This Row],[Close Price]]/Table2[[#This Row],[Current Month Low]])-1</f>
        <v>0.15952800551681889</v>
      </c>
      <c r="AH33" s="2">
        <f>(Table2[[#This Row],[Current Month High]]/Table2[[#This Row],[Close Price]])-1</f>
        <v>4.4075860701777492E-2</v>
      </c>
      <c r="AI33">
        <v>12.6676799048437</v>
      </c>
      <c r="AJ33">
        <v>233.693495038588</v>
      </c>
      <c r="AK33" t="str">
        <f>IF(AND(Table2[[#This Row],[20D EMA]]&gt;Table2[[#This Row],[50D EMA]],Table2[[#This Row],[50D EMA]]&gt;Table2[[#This Row],[200D EMA]]),"Uptrend","Downtrend/NoTrend")</f>
        <v>Uptrend</v>
      </c>
      <c r="AL33">
        <v>0.04</v>
      </c>
      <c r="AM33" t="s">
        <v>10188</v>
      </c>
      <c r="AN33">
        <v>14.97</v>
      </c>
      <c r="AO33" t="s">
        <v>10188</v>
      </c>
      <c r="AP33">
        <v>0.189234702504855</v>
      </c>
      <c r="AQ33">
        <f>(Table2[[#This Row],[Sharpe Ratio]]-AVERAGE(Table2[Sharpe Ratio]))/_xlfn.STDEV.P(Table2[Sharpe Ratio])</f>
        <v>1.5341542053773543</v>
      </c>
      <c r="AR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6.6114644470875872</v>
      </c>
      <c r="AS33">
        <f>_xlfn.RANK.AVG(Table2[[#This Row],[1Y Return vs Nifty Z-Score]],Table2[1Y Return vs Nifty Z-Score])</f>
        <v>27</v>
      </c>
      <c r="AT33">
        <f>_xlfn.RANK.AVG(Table2[[#This Row],[6M Return vs Nifty Z-Score]],Table2[6M Return vs Nifty Z-Score])</f>
        <v>107</v>
      </c>
      <c r="AU33">
        <f>_xlfn.RANK.AVG(Table2[[#This Row],[Sharpe Ratio Z-Score]],Table2[Sharpe Ratio Z-Score])</f>
        <v>45</v>
      </c>
      <c r="AV33">
        <f>(Table2[[#This Row],[Rank 1Y]]+Table2[[#This Row],[Rank 6M]]+Table2[[#This Row],[Rank Sharpe]])/3</f>
        <v>59.666666666666664</v>
      </c>
    </row>
    <row r="34" spans="1:48" x14ac:dyDescent="0.3">
      <c r="A34" t="s">
        <v>564</v>
      </c>
      <c r="B34" t="s">
        <v>565</v>
      </c>
      <c r="C34" t="s">
        <v>10146</v>
      </c>
      <c r="D34" t="s">
        <v>46</v>
      </c>
      <c r="E34">
        <v>33930</v>
      </c>
      <c r="F34">
        <v>185.57</v>
      </c>
      <c r="G34">
        <v>320.81414128385597</v>
      </c>
      <c r="H34">
        <f>(Table2[[#This Row],[1Y Return vs Nifty]]-AVERAGE(Table2[1Y Return vs Nifty]))/_xlfn.STDEV.P(Table2[1Y Return vs Nifty])</f>
        <v>3.4226942000604388</v>
      </c>
      <c r="I34">
        <v>11.682957216848401</v>
      </c>
      <c r="J34">
        <f>(Table2[[#This Row],[1M Return vs Nifty]]-AVERAGE(Table2[1M Return vs Nifty]))/_xlfn.STDEV.P(Table2[1M Return vs Nifty])</f>
        <v>1.1203573163124518</v>
      </c>
      <c r="K34">
        <v>94.475631534913106</v>
      </c>
      <c r="L34">
        <f>(Table2[[#This Row],[6M Return vs Nifty]]-AVERAGE(Table2[6M Return vs Nifty]))/_xlfn.STDEV.P(Table2[6M Return vs Nifty])</f>
        <v>2.5722530691379144</v>
      </c>
      <c r="M34">
        <v>-2.8279400663618199</v>
      </c>
      <c r="N34">
        <f>(Table2[[#This Row],[1W Return vs Nifty]]-AVERAGE(Table2[1W Return vs Nifty]))/_xlfn.STDEV.P(Table2[1W Return vs Nifty])</f>
        <v>-0.46628143381825765</v>
      </c>
      <c r="O34">
        <v>175.78</v>
      </c>
      <c r="P34">
        <v>159.86886408331</v>
      </c>
      <c r="Q34">
        <v>120.16483628754</v>
      </c>
      <c r="R34">
        <v>67.365263270886601</v>
      </c>
      <c r="S34" s="2">
        <f>(Table2[[#This Row],[Close Price]]-Table2[[#This Row],[20D EMA]])/Table2[[#This Row],[20D EMA]]</f>
        <v>5.5694618272841008E-2</v>
      </c>
      <c r="T34" s="2">
        <f>(Table2[[#This Row],[Close Price]]-Table2[[#This Row],[50D EMA]])/Table2[[#This Row],[50D EMA]]</f>
        <v>0.16076386145645444</v>
      </c>
      <c r="U34" s="2">
        <f>(Table2[[#This Row],[Close Price]]-Table2[[#This Row],[200D EMA]])/Table2[[#This Row],[200D EMA]]</f>
        <v>0.54429536737314155</v>
      </c>
      <c r="V34">
        <v>1.7593160394238401</v>
      </c>
      <c r="W34">
        <v>185</v>
      </c>
      <c r="X34">
        <v>193.9</v>
      </c>
      <c r="Y34">
        <v>185</v>
      </c>
      <c r="Z34">
        <v>193.9</v>
      </c>
      <c r="AA34">
        <v>155.80000000000001</v>
      </c>
      <c r="AB34">
        <v>198.3</v>
      </c>
      <c r="AC34" s="2">
        <f>(Table2[[#This Row],[Close Price]]/Table2[[#This Row],[Day Low]])-1</f>
        <v>3.0810810810810718E-3</v>
      </c>
      <c r="AD34" s="2">
        <f>(Table2[[#This Row],[Day High]]/Table2[[#This Row],[Close Price]])-1</f>
        <v>4.4888721237269058E-2</v>
      </c>
      <c r="AE34" s="2">
        <f>(Table2[[#This Row],[Close Price]]/Table2[[#This Row],[Current Week Low]])-1</f>
        <v>3.0810810810810718E-3</v>
      </c>
      <c r="AF34" s="2">
        <f>(Table2[[#This Row],[Current Week High]]/Table2[[#This Row],[Close Price]])-1</f>
        <v>4.4888721237269058E-2</v>
      </c>
      <c r="AG34" s="2">
        <f>(Table2[[#This Row],[Close Price]]/Table2[[#This Row],[Current Month Low]])-1</f>
        <v>0.19107830551989724</v>
      </c>
      <c r="AH34" s="2">
        <f>(Table2[[#This Row],[Current Month High]]/Table2[[#This Row],[Close Price]])-1</f>
        <v>6.859945034218895E-2</v>
      </c>
      <c r="AI34">
        <v>6.8599450342188897</v>
      </c>
      <c r="AJ34">
        <v>353.716381418092</v>
      </c>
      <c r="AK34" t="str">
        <f>IF(AND(Table2[[#This Row],[20D EMA]]&gt;Table2[[#This Row],[50D EMA]],Table2[[#This Row],[50D EMA]]&gt;Table2[[#This Row],[200D EMA]]),"Uptrend","Downtrend/NoTrend")</f>
        <v>Uptrend</v>
      </c>
      <c r="AL34">
        <v>0.17</v>
      </c>
      <c r="AM34" t="s">
        <v>10188</v>
      </c>
      <c r="AN34">
        <v>18.23</v>
      </c>
      <c r="AO34" t="s">
        <v>10188</v>
      </c>
      <c r="AP34">
        <v>0.12432813143464</v>
      </c>
      <c r="AQ34">
        <f>(Table2[[#This Row],[Sharpe Ratio]]-AVERAGE(Table2[Sharpe Ratio]))/_xlfn.STDEV.P(Table2[Sharpe Ratio])</f>
        <v>0.79989621183500081</v>
      </c>
      <c r="AR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7.4489193635275486</v>
      </c>
      <c r="AS34">
        <f>_xlfn.RANK.AVG(Table2[[#This Row],[1Y Return vs Nifty Z-Score]],Table2[1Y Return vs Nifty Z-Score])</f>
        <v>8</v>
      </c>
      <c r="AT34">
        <f>_xlfn.RANK.AVG(Table2[[#This Row],[6M Return vs Nifty Z-Score]],Table2[6M Return vs Nifty Z-Score])</f>
        <v>15</v>
      </c>
      <c r="AU34">
        <f>_xlfn.RANK.AVG(Table2[[#This Row],[Sharpe Ratio Z-Score]],Table2[Sharpe Ratio Z-Score])</f>
        <v>156</v>
      </c>
      <c r="AV34">
        <f>(Table2[[#This Row],[Rank 1Y]]+Table2[[#This Row],[Rank 6M]]+Table2[[#This Row],[Rank Sharpe]])/3</f>
        <v>59.666666666666664</v>
      </c>
    </row>
    <row r="35" spans="1:48" x14ac:dyDescent="0.3">
      <c r="A35" t="s">
        <v>1385</v>
      </c>
      <c r="B35" t="s">
        <v>1386</v>
      </c>
      <c r="C35" t="s">
        <v>10147</v>
      </c>
      <c r="D35" t="s">
        <v>193</v>
      </c>
      <c r="E35">
        <v>7583.5579625999999</v>
      </c>
      <c r="F35">
        <v>2624.5</v>
      </c>
      <c r="G35">
        <v>192.78021730910899</v>
      </c>
      <c r="H35">
        <f>(Table2[[#This Row],[1Y Return vs Nifty]]-AVERAGE(Table2[1Y Return vs Nifty]))/_xlfn.STDEV.P(Table2[1Y Return vs Nifty])</f>
        <v>1.8409749456848279</v>
      </c>
      <c r="I35">
        <v>43.788160252509499</v>
      </c>
      <c r="J35">
        <f>(Table2[[#This Row],[1M Return vs Nifty]]-AVERAGE(Table2[1M Return vs Nifty]))/_xlfn.STDEV.P(Table2[1M Return vs Nifty])</f>
        <v>4.1486849709846956</v>
      </c>
      <c r="K35">
        <v>77.446712374663093</v>
      </c>
      <c r="L35">
        <f>(Table2[[#This Row],[6M Return vs Nifty]]-AVERAGE(Table2[6M Return vs Nifty]))/_xlfn.STDEV.P(Table2[6M Return vs Nifty])</f>
        <v>2.0489344412116139</v>
      </c>
      <c r="M35">
        <v>6.7416213502957998</v>
      </c>
      <c r="N35">
        <f>(Table2[[#This Row],[1W Return vs Nifty]]-AVERAGE(Table2[1W Return vs Nifty]))/_xlfn.STDEV.P(Table2[1W Return vs Nifty])</f>
        <v>1.6570831295777935</v>
      </c>
      <c r="O35">
        <v>2406.36</v>
      </c>
      <c r="P35">
        <v>2038.2043024899499</v>
      </c>
      <c r="Q35">
        <v>1506.6500650905</v>
      </c>
      <c r="R35">
        <v>60.308544992249601</v>
      </c>
      <c r="S35" s="2">
        <f>(Table2[[#This Row],[Close Price]]-Table2[[#This Row],[20D EMA]])/Table2[[#This Row],[20D EMA]]</f>
        <v>9.0651440349739792E-2</v>
      </c>
      <c r="T35" s="2">
        <f>(Table2[[#This Row],[Close Price]]-Table2[[#This Row],[50D EMA]])/Table2[[#This Row],[50D EMA]]</f>
        <v>0.28765305656248907</v>
      </c>
      <c r="U35" s="2">
        <f>(Table2[[#This Row],[Close Price]]-Table2[[#This Row],[200D EMA]])/Table2[[#This Row],[200D EMA]]</f>
        <v>0.74194397279792645</v>
      </c>
      <c r="V35">
        <v>1.0976654340320999</v>
      </c>
      <c r="W35">
        <v>2582.35</v>
      </c>
      <c r="X35">
        <v>2727</v>
      </c>
      <c r="Y35">
        <v>2542.35</v>
      </c>
      <c r="Z35">
        <v>2727</v>
      </c>
      <c r="AA35">
        <v>2145.6999999999998</v>
      </c>
      <c r="AB35">
        <v>2952.1</v>
      </c>
      <c r="AC35" s="2">
        <f>(Table2[[#This Row],[Close Price]]/Table2[[#This Row],[Day Low]])-1</f>
        <v>1.632234205278138E-2</v>
      </c>
      <c r="AD35" s="2">
        <f>(Table2[[#This Row],[Day High]]/Table2[[#This Row],[Close Price]])-1</f>
        <v>3.9055058106306051E-2</v>
      </c>
      <c r="AE35" s="2">
        <f>(Table2[[#This Row],[Close Price]]/Table2[[#This Row],[Current Week Low]])-1</f>
        <v>3.2312624146950686E-2</v>
      </c>
      <c r="AF35" s="2">
        <f>(Table2[[#This Row],[Current Week High]]/Table2[[#This Row],[Close Price]])-1</f>
        <v>3.9055058106306051E-2</v>
      </c>
      <c r="AG35" s="2">
        <f>(Table2[[#This Row],[Close Price]]/Table2[[#This Row],[Current Month Low]])-1</f>
        <v>0.22314396234329137</v>
      </c>
      <c r="AH35" s="2">
        <f>(Table2[[#This Row],[Current Month High]]/Table2[[#This Row],[Close Price]])-1</f>
        <v>0.12482377595732519</v>
      </c>
      <c r="AI35">
        <v>12.482377595732499</v>
      </c>
      <c r="AJ35">
        <v>226.02484472049599</v>
      </c>
      <c r="AK35" t="str">
        <f>IF(AND(Table2[[#This Row],[20D EMA]]&gt;Table2[[#This Row],[50D EMA]],Table2[[#This Row],[50D EMA]]&gt;Table2[[#This Row],[200D EMA]]),"Uptrend","Downtrend/NoTrend")</f>
        <v>Uptrend</v>
      </c>
      <c r="AL35">
        <v>0.54</v>
      </c>
      <c r="AM35" t="s">
        <v>10188</v>
      </c>
      <c r="AN35">
        <v>19.18</v>
      </c>
      <c r="AO35" t="s">
        <v>10188</v>
      </c>
      <c r="AP35">
        <v>0.143115206560155</v>
      </c>
      <c r="AQ35">
        <f>(Table2[[#This Row],[Sharpe Ratio]]-AVERAGE(Table2[Sharpe Ratio]))/_xlfn.STDEV.P(Table2[Sharpe Ratio])</f>
        <v>1.0124256962729838</v>
      </c>
      <c r="AR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10.708103183731916</v>
      </c>
      <c r="AS35">
        <f>_xlfn.RANK.AVG(Table2[[#This Row],[1Y Return vs Nifty Z-Score]],Table2[1Y Return vs Nifty Z-Score])</f>
        <v>33</v>
      </c>
      <c r="AT35">
        <f>_xlfn.RANK.AVG(Table2[[#This Row],[6M Return vs Nifty Z-Score]],Table2[6M Return vs Nifty Z-Score])</f>
        <v>29</v>
      </c>
      <c r="AU35">
        <f>_xlfn.RANK.AVG(Table2[[#This Row],[Sharpe Ratio Z-Score]],Table2[Sharpe Ratio Z-Score])</f>
        <v>118</v>
      </c>
      <c r="AV35">
        <f>(Table2[[#This Row],[Rank 1Y]]+Table2[[#This Row],[Rank 6M]]+Table2[[#This Row],[Rank Sharpe]])/3</f>
        <v>60</v>
      </c>
    </row>
    <row r="36" spans="1:48" x14ac:dyDescent="0.3">
      <c r="A36" t="s">
        <v>225</v>
      </c>
      <c r="B36" t="s">
        <v>226</v>
      </c>
      <c r="C36" t="s">
        <v>10150</v>
      </c>
      <c r="D36" t="s">
        <v>153</v>
      </c>
      <c r="E36">
        <v>113306.3415717</v>
      </c>
      <c r="F36">
        <v>320</v>
      </c>
      <c r="G36">
        <v>218.281630899943</v>
      </c>
      <c r="H36">
        <f>(Table2[[#This Row],[1Y Return vs Nifty]]-AVERAGE(Table2[1Y Return vs Nifty]))/_xlfn.STDEV.P(Table2[1Y Return vs Nifty])</f>
        <v>2.1560170504505445</v>
      </c>
      <c r="I36">
        <v>0.93142731543228396</v>
      </c>
      <c r="J36">
        <f>(Table2[[#This Row],[1M Return vs Nifty]]-AVERAGE(Table2[1M Return vs Nifty]))/_xlfn.STDEV.P(Table2[1M Return vs Nifty])</f>
        <v>0.10621779212602533</v>
      </c>
      <c r="K36">
        <v>45.922210626319803</v>
      </c>
      <c r="L36">
        <f>(Table2[[#This Row],[6M Return vs Nifty]]-AVERAGE(Table2[6M Return vs Nifty]))/_xlfn.STDEV.P(Table2[6M Return vs Nifty])</f>
        <v>1.0801495849470741</v>
      </c>
      <c r="M36">
        <v>-2.5825505976240999</v>
      </c>
      <c r="N36">
        <f>(Table2[[#This Row],[1W Return vs Nifty]]-AVERAGE(Table2[1W Return vs Nifty]))/_xlfn.STDEV.P(Table2[1W Return vs Nifty])</f>
        <v>-0.41183261642091384</v>
      </c>
      <c r="O36">
        <v>313.35000000000002</v>
      </c>
      <c r="P36">
        <v>298.02372165863397</v>
      </c>
      <c r="Q36">
        <v>232.93657946594899</v>
      </c>
      <c r="R36">
        <v>64.5726195639362</v>
      </c>
      <c r="S36" s="2">
        <f>(Table2[[#This Row],[Close Price]]-Table2[[#This Row],[20D EMA]])/Table2[[#This Row],[20D EMA]]</f>
        <v>2.1222275410882327E-2</v>
      </c>
      <c r="T36" s="2">
        <f>(Table2[[#This Row],[Close Price]]-Table2[[#This Row],[50D EMA]])/Table2[[#This Row],[50D EMA]]</f>
        <v>7.3740030555481645E-2</v>
      </c>
      <c r="U36" s="2">
        <f>(Table2[[#This Row],[Close Price]]-Table2[[#This Row],[200D EMA]])/Table2[[#This Row],[200D EMA]]</f>
        <v>0.37376448445177785</v>
      </c>
      <c r="V36">
        <v>0.87485739760577297</v>
      </c>
      <c r="W36">
        <v>319.14999999999998</v>
      </c>
      <c r="X36">
        <v>327.45</v>
      </c>
      <c r="Y36">
        <v>319.14999999999998</v>
      </c>
      <c r="Z36">
        <v>328.4</v>
      </c>
      <c r="AA36">
        <v>293.75</v>
      </c>
      <c r="AB36">
        <v>335.35</v>
      </c>
      <c r="AC36" s="2">
        <f>(Table2[[#This Row],[Close Price]]/Table2[[#This Row],[Day Low]])-1</f>
        <v>2.6633244555851476E-3</v>
      </c>
      <c r="AD36" s="2">
        <f>(Table2[[#This Row],[Day High]]/Table2[[#This Row],[Close Price]])-1</f>
        <v>2.328124999999992E-2</v>
      </c>
      <c r="AE36" s="2">
        <f>(Table2[[#This Row],[Close Price]]/Table2[[#This Row],[Current Week Low]])-1</f>
        <v>2.6633244555851476E-3</v>
      </c>
      <c r="AF36" s="2">
        <f>(Table2[[#This Row],[Current Week High]]/Table2[[#This Row],[Close Price]])-1</f>
        <v>2.6249999999999885E-2</v>
      </c>
      <c r="AG36" s="2">
        <f>(Table2[[#This Row],[Close Price]]/Table2[[#This Row],[Current Month Low]])-1</f>
        <v>8.9361702127659592E-2</v>
      </c>
      <c r="AH36" s="2">
        <f>(Table2[[#This Row],[Current Month High]]/Table2[[#This Row],[Close Price]])-1</f>
        <v>4.7968750000000115E-2</v>
      </c>
      <c r="AI36">
        <v>4.7968750000000098</v>
      </c>
      <c r="AJ36">
        <v>247.63715372080301</v>
      </c>
      <c r="AK36" t="str">
        <f>IF(AND(Table2[[#This Row],[20D EMA]]&gt;Table2[[#This Row],[50D EMA]],Table2[[#This Row],[50D EMA]]&gt;Table2[[#This Row],[200D EMA]]),"Uptrend","Downtrend/NoTrend")</f>
        <v>Uptrend</v>
      </c>
      <c r="AL36">
        <v>0.05</v>
      </c>
      <c r="AM36" t="s">
        <v>10188</v>
      </c>
      <c r="AN36">
        <v>6.37</v>
      </c>
      <c r="AO36" t="s">
        <v>10188</v>
      </c>
      <c r="AP36">
        <v>0.16594403241291</v>
      </c>
      <c r="AQ36">
        <f>(Table2[[#This Row],[Sharpe Ratio]]-AVERAGE(Table2[Sharpe Ratio]))/_xlfn.STDEV.P(Table2[Sharpe Ratio])</f>
        <v>1.2706776357790555</v>
      </c>
      <c r="AR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4.2012294468817855</v>
      </c>
      <c r="AS36">
        <f>_xlfn.RANK.AVG(Table2[[#This Row],[1Y Return vs Nifty Z-Score]],Table2[1Y Return vs Nifty Z-Score])</f>
        <v>23</v>
      </c>
      <c r="AT36">
        <f>_xlfn.RANK.AVG(Table2[[#This Row],[6M Return vs Nifty Z-Score]],Table2[6M Return vs Nifty Z-Score])</f>
        <v>81</v>
      </c>
      <c r="AU36">
        <f>_xlfn.RANK.AVG(Table2[[#This Row],[Sharpe Ratio Z-Score]],Table2[Sharpe Ratio Z-Score])</f>
        <v>77</v>
      </c>
      <c r="AV36">
        <f>(Table2[[#This Row],[Rank 1Y]]+Table2[[#This Row],[Rank 6M]]+Table2[[#This Row],[Rank Sharpe]])/3</f>
        <v>60.333333333333336</v>
      </c>
    </row>
    <row r="37" spans="1:48" x14ac:dyDescent="0.3">
      <c r="A37" t="s">
        <v>1236</v>
      </c>
      <c r="B37" t="s">
        <v>1237</v>
      </c>
      <c r="C37" t="s">
        <v>10150</v>
      </c>
      <c r="D37" t="s">
        <v>618</v>
      </c>
      <c r="E37">
        <v>9084.7777863749998</v>
      </c>
      <c r="F37">
        <v>276.95</v>
      </c>
      <c r="G37">
        <v>206.66859859024399</v>
      </c>
      <c r="H37">
        <f>(Table2[[#This Row],[1Y Return vs Nifty]]-AVERAGE(Table2[1Y Return vs Nifty]))/_xlfn.STDEV.P(Table2[1Y Return vs Nifty])</f>
        <v>2.0125507234358393</v>
      </c>
      <c r="I37">
        <v>25.8663346891516</v>
      </c>
      <c r="J37">
        <f>(Table2[[#This Row],[1M Return vs Nifty]]-AVERAGE(Table2[1M Return vs Nifty]))/_xlfn.STDEV.P(Table2[1M Return vs Nifty])</f>
        <v>2.4582063306395661</v>
      </c>
      <c r="K37">
        <v>39.419075524605397</v>
      </c>
      <c r="L37">
        <f>(Table2[[#This Row],[6M Return vs Nifty]]-AVERAGE(Table2[6M Return vs Nifty]))/_xlfn.STDEV.P(Table2[6M Return vs Nifty])</f>
        <v>0.88030062761615091</v>
      </c>
      <c r="M37">
        <v>-2.86622584662216</v>
      </c>
      <c r="N37">
        <f>(Table2[[#This Row],[1W Return vs Nifty]]-AVERAGE(Table2[1W Return vs Nifty]))/_xlfn.STDEV.P(Table2[1W Return vs Nifty])</f>
        <v>-0.47477656390282613</v>
      </c>
      <c r="O37">
        <v>255.56</v>
      </c>
      <c r="P37">
        <v>226.12335047833099</v>
      </c>
      <c r="Q37">
        <v>178.282749964825</v>
      </c>
      <c r="R37">
        <v>70.376957046063197</v>
      </c>
      <c r="S37" s="2">
        <f>(Table2[[#This Row],[Close Price]]-Table2[[#This Row],[20D EMA]])/Table2[[#This Row],[20D EMA]]</f>
        <v>8.3698544373141281E-2</v>
      </c>
      <c r="T37" s="2">
        <f>(Table2[[#This Row],[Close Price]]-Table2[[#This Row],[50D EMA]])/Table2[[#This Row],[50D EMA]]</f>
        <v>0.22477399797125167</v>
      </c>
      <c r="U37" s="2">
        <f>(Table2[[#This Row],[Close Price]]-Table2[[#This Row],[200D EMA]])/Table2[[#This Row],[200D EMA]]</f>
        <v>0.55343127730889241</v>
      </c>
      <c r="V37">
        <v>1.93744454312199</v>
      </c>
      <c r="W37">
        <v>274.01</v>
      </c>
      <c r="X37">
        <v>283</v>
      </c>
      <c r="Y37">
        <v>274.01</v>
      </c>
      <c r="Z37">
        <v>294.39</v>
      </c>
      <c r="AA37">
        <v>248</v>
      </c>
      <c r="AB37">
        <v>296.49</v>
      </c>
      <c r="AC37" s="2">
        <f>(Table2[[#This Row],[Close Price]]/Table2[[#This Row],[Day Low]])-1</f>
        <v>1.072953541841537E-2</v>
      </c>
      <c r="AD37" s="2">
        <f>(Table2[[#This Row],[Day High]]/Table2[[#This Row],[Close Price]])-1</f>
        <v>2.1845098393211915E-2</v>
      </c>
      <c r="AE37" s="2">
        <f>(Table2[[#This Row],[Close Price]]/Table2[[#This Row],[Current Week Low]])-1</f>
        <v>1.072953541841537E-2</v>
      </c>
      <c r="AF37" s="2">
        <f>(Table2[[#This Row],[Current Week High]]/Table2[[#This Row],[Close Price]])-1</f>
        <v>6.2971655533489823E-2</v>
      </c>
      <c r="AG37" s="2">
        <f>(Table2[[#This Row],[Close Price]]/Table2[[#This Row],[Current Month Low]])-1</f>
        <v>0.1167338709677419</v>
      </c>
      <c r="AH37" s="2">
        <f>(Table2[[#This Row],[Current Month High]]/Table2[[#This Row],[Close Price]])-1</f>
        <v>7.0554251669976642E-2</v>
      </c>
      <c r="AI37">
        <v>7.0554251669976598</v>
      </c>
      <c r="AJ37">
        <v>254.83664317744999</v>
      </c>
      <c r="AK37" t="str">
        <f>IF(AND(Table2[[#This Row],[20D EMA]]&gt;Table2[[#This Row],[50D EMA]],Table2[[#This Row],[50D EMA]]&gt;Table2[[#This Row],[200D EMA]]),"Uptrend","Downtrend/NoTrend")</f>
        <v>Uptrend</v>
      </c>
      <c r="AL37">
        <v>0.28999999999999998</v>
      </c>
      <c r="AM37" t="s">
        <v>10188</v>
      </c>
      <c r="AN37">
        <v>11.49</v>
      </c>
      <c r="AO37" t="s">
        <v>10188</v>
      </c>
      <c r="AP37">
        <v>0.18489867448605399</v>
      </c>
      <c r="AQ37">
        <f>(Table2[[#This Row],[Sharpe Ratio]]-AVERAGE(Table2[Sharpe Ratio]))/_xlfn.STDEV.P(Table2[Sharpe Ratio])</f>
        <v>1.4851027275295396</v>
      </c>
      <c r="AR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6.3613838453182696</v>
      </c>
      <c r="AS37">
        <f>_xlfn.RANK.AVG(Table2[[#This Row],[1Y Return vs Nifty Z-Score]],Table2[1Y Return vs Nifty Z-Score])</f>
        <v>25</v>
      </c>
      <c r="AT37">
        <f>_xlfn.RANK.AVG(Table2[[#This Row],[6M Return vs Nifty Z-Score]],Table2[6M Return vs Nifty Z-Score])</f>
        <v>113</v>
      </c>
      <c r="AU37">
        <f>_xlfn.RANK.AVG(Table2[[#This Row],[Sharpe Ratio Z-Score]],Table2[Sharpe Ratio Z-Score])</f>
        <v>53</v>
      </c>
      <c r="AV37">
        <f>(Table2[[#This Row],[Rank 1Y]]+Table2[[#This Row],[Rank 6M]]+Table2[[#This Row],[Rank Sharpe]])/3</f>
        <v>63.666666666666664</v>
      </c>
    </row>
    <row r="38" spans="1:48" x14ac:dyDescent="0.3">
      <c r="A38" t="s">
        <v>1097</v>
      </c>
      <c r="B38" t="s">
        <v>1098</v>
      </c>
      <c r="C38" t="s">
        <v>10150</v>
      </c>
      <c r="D38" t="s">
        <v>125</v>
      </c>
      <c r="E38">
        <v>11377.936675499999</v>
      </c>
      <c r="F38">
        <v>1353.2</v>
      </c>
      <c r="G38">
        <v>96.578518186678394</v>
      </c>
      <c r="H38">
        <f>(Table2[[#This Row],[1Y Return vs Nifty]]-AVERAGE(Table2[1Y Return vs Nifty]))/_xlfn.STDEV.P(Table2[1Y Return vs Nifty])</f>
        <v>0.6525080528353191</v>
      </c>
      <c r="I38">
        <v>15.0177780908343</v>
      </c>
      <c r="J38">
        <f>(Table2[[#This Row],[1M Return vs Nifty]]-AVERAGE(Table2[1M Return vs Nifty]))/_xlfn.STDEV.P(Table2[1M Return vs Nifty])</f>
        <v>1.4349147500359607</v>
      </c>
      <c r="K38">
        <v>63.401592209272302</v>
      </c>
      <c r="L38">
        <f>(Table2[[#This Row],[6M Return vs Nifty]]-AVERAGE(Table2[6M Return vs Nifty]))/_xlfn.STDEV.P(Table2[6M Return vs Nifty])</f>
        <v>1.6173114506480475</v>
      </c>
      <c r="M38">
        <v>-2.4351664253379002</v>
      </c>
      <c r="N38">
        <f>(Table2[[#This Row],[1W Return vs Nifty]]-AVERAGE(Table2[1W Return vs Nifty]))/_xlfn.STDEV.P(Table2[1W Return vs Nifty])</f>
        <v>-0.37912993392459526</v>
      </c>
      <c r="O38">
        <v>1275.5999999999999</v>
      </c>
      <c r="P38">
        <v>1148.6512230133101</v>
      </c>
      <c r="Q38">
        <v>905.01415060788895</v>
      </c>
      <c r="R38">
        <v>62.3406670770147</v>
      </c>
      <c r="S38" s="2">
        <f>(Table2[[#This Row],[Close Price]]-Table2[[#This Row],[20D EMA]])/Table2[[#This Row],[20D EMA]]</f>
        <v>6.083411727814373E-2</v>
      </c>
      <c r="T38" s="2">
        <f>(Table2[[#This Row],[Close Price]]-Table2[[#This Row],[50D EMA]])/Table2[[#This Row],[50D EMA]]</f>
        <v>0.17807735967937044</v>
      </c>
      <c r="U38" s="2">
        <f>(Table2[[#This Row],[Close Price]]-Table2[[#This Row],[200D EMA]])/Table2[[#This Row],[200D EMA]]</f>
        <v>0.49522523939660962</v>
      </c>
      <c r="V38">
        <v>1.2959652963142101</v>
      </c>
      <c r="W38">
        <v>1341</v>
      </c>
      <c r="X38">
        <v>1408</v>
      </c>
      <c r="Y38">
        <v>1332</v>
      </c>
      <c r="Z38">
        <v>1408</v>
      </c>
      <c r="AA38">
        <v>1180</v>
      </c>
      <c r="AB38">
        <v>1486.35</v>
      </c>
      <c r="AC38" s="2">
        <f>(Table2[[#This Row],[Close Price]]/Table2[[#This Row],[Day Low]])-1</f>
        <v>9.0976882923192726E-3</v>
      </c>
      <c r="AD38" s="2">
        <f>(Table2[[#This Row],[Day High]]/Table2[[#This Row],[Close Price]])-1</f>
        <v>4.0496600650310244E-2</v>
      </c>
      <c r="AE38" s="2">
        <f>(Table2[[#This Row],[Close Price]]/Table2[[#This Row],[Current Week Low]])-1</f>
        <v>1.5915915915915901E-2</v>
      </c>
      <c r="AF38" s="2">
        <f>(Table2[[#This Row],[Current Week High]]/Table2[[#This Row],[Close Price]])-1</f>
        <v>4.0496600650310244E-2</v>
      </c>
      <c r="AG38" s="2">
        <f>(Table2[[#This Row],[Close Price]]/Table2[[#This Row],[Current Month Low]])-1</f>
        <v>0.14677966101694917</v>
      </c>
      <c r="AH38" s="2">
        <f>(Table2[[#This Row],[Current Month High]]/Table2[[#This Row],[Close Price]])-1</f>
        <v>9.8396393733372722E-2</v>
      </c>
      <c r="AI38">
        <v>9.8396393733372705</v>
      </c>
      <c r="AJ38">
        <v>135.33913043478199</v>
      </c>
      <c r="AK38" t="str">
        <f>IF(AND(Table2[[#This Row],[20D EMA]]&gt;Table2[[#This Row],[50D EMA]],Table2[[#This Row],[50D EMA]]&gt;Table2[[#This Row],[200D EMA]]),"Uptrend","Downtrend/NoTrend")</f>
        <v>Uptrend</v>
      </c>
      <c r="AL38">
        <v>0.14000000000000001</v>
      </c>
      <c r="AM38" t="s">
        <v>10188</v>
      </c>
      <c r="AN38">
        <v>15.16</v>
      </c>
      <c r="AO38" t="s">
        <v>10188</v>
      </c>
      <c r="AP38">
        <v>0.20650916092320701</v>
      </c>
      <c r="AQ38">
        <f>(Table2[[#This Row],[Sharpe Ratio]]-AVERAGE(Table2[Sharpe Ratio]))/_xlfn.STDEV.P(Table2[Sharpe Ratio])</f>
        <v>1.7295721571910263</v>
      </c>
      <c r="AR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5.0551764767857588</v>
      </c>
      <c r="AS38">
        <f>_xlfn.RANK.AVG(Table2[[#This Row],[1Y Return vs Nifty Z-Score]],Table2[1Y Return vs Nifty Z-Score])</f>
        <v>121</v>
      </c>
      <c r="AT38">
        <f>_xlfn.RANK.AVG(Table2[[#This Row],[6M Return vs Nifty Z-Score]],Table2[6M Return vs Nifty Z-Score])</f>
        <v>46</v>
      </c>
      <c r="AU38">
        <f>_xlfn.RANK.AVG(Table2[[#This Row],[Sharpe Ratio Z-Score]],Table2[Sharpe Ratio Z-Score])</f>
        <v>31</v>
      </c>
      <c r="AV38">
        <f>(Table2[[#This Row],[Rank 1Y]]+Table2[[#This Row],[Rank 6M]]+Table2[[#This Row],[Rank Sharpe]])/3</f>
        <v>66</v>
      </c>
    </row>
    <row r="39" spans="1:48" x14ac:dyDescent="0.3">
      <c r="A39" t="s">
        <v>973</v>
      </c>
      <c r="B39" t="s">
        <v>974</v>
      </c>
      <c r="C39" t="s">
        <v>647</v>
      </c>
      <c r="D39" t="s">
        <v>476</v>
      </c>
      <c r="E39">
        <v>14683.907735839901</v>
      </c>
      <c r="F39">
        <v>2316.65</v>
      </c>
      <c r="G39">
        <v>80.099130691108101</v>
      </c>
      <c r="H39">
        <f>(Table2[[#This Row],[1Y Return vs Nifty]]-AVERAGE(Table2[1Y Return vs Nifty]))/_xlfn.STDEV.P(Table2[1Y Return vs Nifty])</f>
        <v>0.44892322396448525</v>
      </c>
      <c r="I39">
        <v>41.213310503166298</v>
      </c>
      <c r="J39">
        <f>(Table2[[#This Row],[1M Return vs Nifty]]-AVERAGE(Table2[1M Return vs Nifty]))/_xlfn.STDEV.P(Table2[1M Return vs Nifty])</f>
        <v>3.9058119172338501</v>
      </c>
      <c r="K39">
        <v>97.0987590585883</v>
      </c>
      <c r="L39">
        <f>(Table2[[#This Row],[6M Return vs Nifty]]-AVERAGE(Table2[6M Return vs Nifty]))/_xlfn.STDEV.P(Table2[6M Return vs Nifty])</f>
        <v>2.6528648498180258</v>
      </c>
      <c r="M39">
        <v>11.379754716228399</v>
      </c>
      <c r="N39">
        <f>(Table2[[#This Row],[1W Return vs Nifty]]-AVERAGE(Table2[1W Return vs Nifty]))/_xlfn.STDEV.P(Table2[1W Return vs Nifty])</f>
        <v>2.6862262220065705</v>
      </c>
      <c r="O39">
        <v>2630.2</v>
      </c>
      <c r="P39">
        <v>1627.2712725537001</v>
      </c>
      <c r="Q39">
        <v>1275.7867176423699</v>
      </c>
      <c r="R39">
        <v>83.512259345806399</v>
      </c>
      <c r="S39" s="2">
        <f>(Table2[[#This Row],[Close Price]]-Table2[[#This Row],[20D EMA]])/Table2[[#This Row],[20D EMA]]</f>
        <v>-0.11921146680860761</v>
      </c>
      <c r="T39" s="2">
        <f>(Table2[[#This Row],[Close Price]]-Table2[[#This Row],[50D EMA]])/Table2[[#This Row],[50D EMA]]</f>
        <v>0.42364093748453391</v>
      </c>
      <c r="U39" s="2">
        <f>(Table2[[#This Row],[Close Price]]-Table2[[#This Row],[200D EMA]])/Table2[[#This Row],[200D EMA]]</f>
        <v>0.81585994583885157</v>
      </c>
      <c r="V39">
        <v>1.90302232161159</v>
      </c>
      <c r="W39">
        <v>2222</v>
      </c>
      <c r="X39">
        <v>2316.6999999999998</v>
      </c>
      <c r="Y39">
        <v>2030.05</v>
      </c>
      <c r="Z39">
        <v>2316.6999999999998</v>
      </c>
      <c r="AA39">
        <v>1810.7</v>
      </c>
      <c r="AB39">
        <v>3496</v>
      </c>
      <c r="AC39" s="2">
        <f>(Table2[[#This Row],[Close Price]]/Table2[[#This Row],[Day Low]])-1</f>
        <v>4.2596759675967544E-2</v>
      </c>
      <c r="AD39" s="2">
        <f>(Table2[[#This Row],[Day High]]/Table2[[#This Row],[Close Price]])-1</f>
        <v>2.1582889085491885E-5</v>
      </c>
      <c r="AE39" s="2">
        <f>(Table2[[#This Row],[Close Price]]/Table2[[#This Row],[Current Week Low]])-1</f>
        <v>0.14117878869978573</v>
      </c>
      <c r="AF39" s="2">
        <f>(Table2[[#This Row],[Current Week High]]/Table2[[#This Row],[Close Price]])-1</f>
        <v>2.1582889085491885E-5</v>
      </c>
      <c r="AG39" s="2">
        <f>(Table2[[#This Row],[Close Price]]/Table2[[#This Row],[Current Month Low]])-1</f>
        <v>0.27942232285856305</v>
      </c>
      <c r="AH39" s="2">
        <f>(Table2[[#This Row],[Current Month High]]/Table2[[#This Row],[Close Price]])-1</f>
        <v>0.50907560486046655</v>
      </c>
      <c r="AI39">
        <v>2.1582889085491799E-3</v>
      </c>
      <c r="AJ39">
        <v>157.87076858800799</v>
      </c>
      <c r="AK39" t="str">
        <f>IF(AND(Table2[[#This Row],[20D EMA]]&gt;Table2[[#This Row],[50D EMA]],Table2[[#This Row],[50D EMA]]&gt;Table2[[#This Row],[200D EMA]]),"Uptrend","Downtrend/NoTrend")</f>
        <v>Uptrend</v>
      </c>
      <c r="AL39">
        <v>-0.01</v>
      </c>
      <c r="AM39" t="s">
        <v>10189</v>
      </c>
      <c r="AN39">
        <v>-20.74</v>
      </c>
      <c r="AO39" t="s">
        <v>10189</v>
      </c>
      <c r="AP39">
        <v>0.21139538341978101</v>
      </c>
      <c r="AQ39">
        <f>(Table2[[#This Row],[Sharpe Ratio]]-AVERAGE(Table2[Sharpe Ratio]))/_xlfn.STDEV.P(Table2[Sharpe Ratio])</f>
        <v>1.7848477304832091</v>
      </c>
      <c r="AR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11.478673943506141</v>
      </c>
      <c r="AS39">
        <f>_xlfn.RANK.AVG(Table2[[#This Row],[1Y Return vs Nifty Z-Score]],Table2[1Y Return vs Nifty Z-Score])</f>
        <v>163</v>
      </c>
      <c r="AT39">
        <f>_xlfn.RANK.AVG(Table2[[#This Row],[6M Return vs Nifty Z-Score]],Table2[6M Return vs Nifty Z-Score])</f>
        <v>12</v>
      </c>
      <c r="AU39">
        <f>_xlfn.RANK.AVG(Table2[[#This Row],[Sharpe Ratio Z-Score]],Table2[Sharpe Ratio Z-Score])</f>
        <v>27</v>
      </c>
      <c r="AV39">
        <f>(Table2[[#This Row],[Rank 1Y]]+Table2[[#This Row],[Rank 6M]]+Table2[[#This Row],[Rank Sharpe]])/3</f>
        <v>67.333333333333329</v>
      </c>
    </row>
    <row r="40" spans="1:48" x14ac:dyDescent="0.3">
      <c r="A40" t="s">
        <v>356</v>
      </c>
      <c r="B40" t="s">
        <v>357</v>
      </c>
      <c r="C40" t="s">
        <v>10156</v>
      </c>
      <c r="D40" t="s">
        <v>140</v>
      </c>
      <c r="E40">
        <v>71285.658013799999</v>
      </c>
      <c r="F40">
        <v>4076.55</v>
      </c>
      <c r="G40">
        <v>117.840829488401</v>
      </c>
      <c r="H40">
        <f>(Table2[[#This Row],[1Y Return vs Nifty]]-AVERAGE(Table2[1Y Return vs Nifty]))/_xlfn.STDEV.P(Table2[1Y Return vs Nifty])</f>
        <v>0.9151806800141602</v>
      </c>
      <c r="I40">
        <v>6.8642818190963997</v>
      </c>
      <c r="J40">
        <f>(Table2[[#This Row],[1M Return vs Nifty]]-AVERAGE(Table2[1M Return vs Nifty]))/_xlfn.STDEV.P(Table2[1M Return vs Nifty])</f>
        <v>0.66583510227467135</v>
      </c>
      <c r="K40">
        <v>54.894148237000202</v>
      </c>
      <c r="L40">
        <f>(Table2[[#This Row],[6M Return vs Nifty]]-AVERAGE(Table2[6M Return vs Nifty]))/_xlfn.STDEV.P(Table2[6M Return vs Nifty])</f>
        <v>1.3558677345300159</v>
      </c>
      <c r="M40">
        <v>5.55973082054006</v>
      </c>
      <c r="N40">
        <f>(Table2[[#This Row],[1W Return vs Nifty]]-AVERAGE(Table2[1W Return vs Nifty]))/_xlfn.STDEV.P(Table2[1W Return vs Nifty])</f>
        <v>1.3948365793515396</v>
      </c>
      <c r="O40">
        <v>3762.98</v>
      </c>
      <c r="P40">
        <v>3490.57574188333</v>
      </c>
      <c r="Q40">
        <v>2794.2489690225102</v>
      </c>
      <c r="R40">
        <v>71.336143384118699</v>
      </c>
      <c r="S40" s="2">
        <f>(Table2[[#This Row],[Close Price]]-Table2[[#This Row],[20D EMA]])/Table2[[#This Row],[20D EMA]]</f>
        <v>8.3330232953669744E-2</v>
      </c>
      <c r="T40" s="2">
        <f>(Table2[[#This Row],[Close Price]]-Table2[[#This Row],[50D EMA]])/Table2[[#This Row],[50D EMA]]</f>
        <v>0.16787323967378215</v>
      </c>
      <c r="U40" s="2">
        <f>(Table2[[#This Row],[Close Price]]-Table2[[#This Row],[200D EMA]])/Table2[[#This Row],[200D EMA]]</f>
        <v>0.45890722165178682</v>
      </c>
      <c r="V40">
        <v>0.55923612208198903</v>
      </c>
      <c r="W40">
        <v>3997.95</v>
      </c>
      <c r="X40">
        <v>4099</v>
      </c>
      <c r="Y40">
        <v>3811.05</v>
      </c>
      <c r="Z40">
        <v>4099</v>
      </c>
      <c r="AA40">
        <v>3519</v>
      </c>
      <c r="AB40">
        <v>4099</v>
      </c>
      <c r="AC40" s="2">
        <f>(Table2[[#This Row],[Close Price]]/Table2[[#This Row],[Day Low]])-1</f>
        <v>1.966007578884188E-2</v>
      </c>
      <c r="AD40" s="2">
        <f>(Table2[[#This Row],[Day High]]/Table2[[#This Row],[Close Price]])-1</f>
        <v>5.507107725895688E-3</v>
      </c>
      <c r="AE40" s="2">
        <f>(Table2[[#This Row],[Close Price]]/Table2[[#This Row],[Current Week Low]])-1</f>
        <v>6.9665840122800748E-2</v>
      </c>
      <c r="AF40" s="2">
        <f>(Table2[[#This Row],[Current Week High]]/Table2[[#This Row],[Close Price]])-1</f>
        <v>5.507107725895688E-3</v>
      </c>
      <c r="AG40" s="2">
        <f>(Table2[[#This Row],[Close Price]]/Table2[[#This Row],[Current Month Low]])-1</f>
        <v>0.15843989769820976</v>
      </c>
      <c r="AH40" s="2">
        <f>(Table2[[#This Row],[Current Month High]]/Table2[[#This Row],[Close Price]])-1</f>
        <v>5.507107725895688E-3</v>
      </c>
      <c r="AI40">
        <v>0.55071077258956802</v>
      </c>
      <c r="AJ40">
        <v>153.974830228646</v>
      </c>
      <c r="AK40" t="str">
        <f>IF(AND(Table2[[#This Row],[20D EMA]]&gt;Table2[[#This Row],[50D EMA]],Table2[[#This Row],[50D EMA]]&gt;Table2[[#This Row],[200D EMA]]),"Uptrend","Downtrend/NoTrend")</f>
        <v>Uptrend</v>
      </c>
      <c r="AL40">
        <v>0.13</v>
      </c>
      <c r="AM40" t="s">
        <v>10188</v>
      </c>
      <c r="AN40">
        <v>13.61</v>
      </c>
      <c r="AO40" t="s">
        <v>10188</v>
      </c>
      <c r="AP40">
        <v>0.192570704633371</v>
      </c>
      <c r="AQ40">
        <f>(Table2[[#This Row],[Sharpe Ratio]]-AVERAGE(Table2[Sharpe Ratio]))/_xlfn.STDEV.P(Table2[Sharpe Ratio])</f>
        <v>1.5718928532360952</v>
      </c>
      <c r="AR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5.9036129494064822</v>
      </c>
      <c r="AS40">
        <f>_xlfn.RANK.AVG(Table2[[#This Row],[1Y Return vs Nifty Z-Score]],Table2[1Y Return vs Nifty Z-Score])</f>
        <v>99</v>
      </c>
      <c r="AT40">
        <f>_xlfn.RANK.AVG(Table2[[#This Row],[6M Return vs Nifty Z-Score]],Table2[6M Return vs Nifty Z-Score])</f>
        <v>63</v>
      </c>
      <c r="AU40">
        <f>_xlfn.RANK.AVG(Table2[[#This Row],[Sharpe Ratio Z-Score]],Table2[Sharpe Ratio Z-Score])</f>
        <v>42</v>
      </c>
      <c r="AV40">
        <f>(Table2[[#This Row],[Rank 1Y]]+Table2[[#This Row],[Rank 6M]]+Table2[[#This Row],[Rank Sharpe]])/3</f>
        <v>68</v>
      </c>
    </row>
    <row r="41" spans="1:48" x14ac:dyDescent="0.3">
      <c r="A41" t="s">
        <v>953</v>
      </c>
      <c r="B41" t="s">
        <v>954</v>
      </c>
      <c r="C41" t="s">
        <v>10154</v>
      </c>
      <c r="D41" t="s">
        <v>384</v>
      </c>
      <c r="E41">
        <v>15396.98627555</v>
      </c>
      <c r="F41">
        <v>323.85000000000002</v>
      </c>
      <c r="G41">
        <v>198.36978356873999</v>
      </c>
      <c r="H41">
        <f>(Table2[[#This Row],[1Y Return vs Nifty]]-AVERAGE(Table2[1Y Return vs Nifty]))/_xlfn.STDEV.P(Table2[1Y Return vs Nifty])</f>
        <v>1.9100279302532803</v>
      </c>
      <c r="I41">
        <v>16.080096972302599</v>
      </c>
      <c r="J41">
        <f>(Table2[[#This Row],[1M Return vs Nifty]]-AVERAGE(Table2[1M Return vs Nifty]))/_xlfn.STDEV.P(Table2[1M Return vs Nifty])</f>
        <v>1.5351181234037468</v>
      </c>
      <c r="K41">
        <v>77.065524342322703</v>
      </c>
      <c r="L41">
        <f>(Table2[[#This Row],[6M Return vs Nifty]]-AVERAGE(Table2[6M Return vs Nifty]))/_xlfn.STDEV.P(Table2[6M Return vs Nifty])</f>
        <v>2.0372200865782357</v>
      </c>
      <c r="M41">
        <v>20.057544843800699</v>
      </c>
      <c r="N41">
        <f>(Table2[[#This Row],[1W Return vs Nifty]]-AVERAGE(Table2[1W Return vs Nifty]))/_xlfn.STDEV.P(Table2[1W Return vs Nifty])</f>
        <v>4.6117180228534735</v>
      </c>
      <c r="O41">
        <v>285.06</v>
      </c>
      <c r="P41">
        <v>261.58605894632001</v>
      </c>
      <c r="Q41">
        <v>209.06270819247001</v>
      </c>
      <c r="R41">
        <v>75.370472747236605</v>
      </c>
      <c r="S41" s="2">
        <f>(Table2[[#This Row],[Close Price]]-Table2[[#This Row],[20D EMA]])/Table2[[#This Row],[20D EMA]]</f>
        <v>0.13607661544937916</v>
      </c>
      <c r="T41" s="2">
        <f>(Table2[[#This Row],[Close Price]]-Table2[[#This Row],[50D EMA]])/Table2[[#This Row],[50D EMA]]</f>
        <v>0.23802469177631969</v>
      </c>
      <c r="U41" s="2">
        <f>(Table2[[#This Row],[Close Price]]-Table2[[#This Row],[200D EMA]])/Table2[[#This Row],[200D EMA]]</f>
        <v>0.54905675335389348</v>
      </c>
      <c r="V41">
        <v>2.2850083984448002</v>
      </c>
      <c r="W41">
        <v>322.2</v>
      </c>
      <c r="X41">
        <v>341</v>
      </c>
      <c r="Y41">
        <v>322.2</v>
      </c>
      <c r="Z41">
        <v>351.9</v>
      </c>
      <c r="AA41">
        <v>246.65</v>
      </c>
      <c r="AB41">
        <v>384.2</v>
      </c>
      <c r="AC41" s="2">
        <f>(Table2[[#This Row],[Close Price]]/Table2[[#This Row],[Day Low]])-1</f>
        <v>5.1210428305401567E-3</v>
      </c>
      <c r="AD41" s="2">
        <f>(Table2[[#This Row],[Day High]]/Table2[[#This Row],[Close Price]])-1</f>
        <v>5.2956615717152822E-2</v>
      </c>
      <c r="AE41" s="2">
        <f>(Table2[[#This Row],[Close Price]]/Table2[[#This Row],[Current Week Low]])-1</f>
        <v>5.1210428305401567E-3</v>
      </c>
      <c r="AF41" s="2">
        <f>(Table2[[#This Row],[Current Week High]]/Table2[[#This Row],[Close Price]])-1</f>
        <v>8.6614173228346303E-2</v>
      </c>
      <c r="AG41" s="2">
        <f>(Table2[[#This Row],[Close Price]]/Table2[[#This Row],[Current Month Low]])-1</f>
        <v>0.31299412122440717</v>
      </c>
      <c r="AH41" s="2">
        <f>(Table2[[#This Row],[Current Month High]]/Table2[[#This Row],[Close Price]])-1</f>
        <v>0.18635170603674522</v>
      </c>
      <c r="AI41">
        <v>18.635170603674499</v>
      </c>
      <c r="AJ41">
        <v>234.55578512396599</v>
      </c>
      <c r="AK41" t="str">
        <f>IF(AND(Table2[[#This Row],[20D EMA]]&gt;Table2[[#This Row],[50D EMA]],Table2[[#This Row],[50D EMA]]&gt;Table2[[#This Row],[200D EMA]]),"Uptrend","Downtrend/NoTrend")</f>
        <v>Uptrend</v>
      </c>
      <c r="AL41">
        <v>0.27</v>
      </c>
      <c r="AM41" t="s">
        <v>10188</v>
      </c>
      <c r="AN41">
        <v>28.59</v>
      </c>
      <c r="AO41" t="s">
        <v>10188</v>
      </c>
      <c r="AP41">
        <v>0.12791966015043599</v>
      </c>
      <c r="AQ41">
        <f>(Table2[[#This Row],[Sharpe Ratio]]-AVERAGE(Table2[Sharpe Ratio]))/_xlfn.STDEV.P(Table2[Sharpe Ratio])</f>
        <v>0.8405255136934725</v>
      </c>
      <c r="AR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10.934609676782209</v>
      </c>
      <c r="AS41">
        <f>_xlfn.RANK.AVG(Table2[[#This Row],[1Y Return vs Nifty Z-Score]],Table2[1Y Return vs Nifty Z-Score])</f>
        <v>28</v>
      </c>
      <c r="AT41">
        <f>_xlfn.RANK.AVG(Table2[[#This Row],[6M Return vs Nifty Z-Score]],Table2[6M Return vs Nifty Z-Score])</f>
        <v>30</v>
      </c>
      <c r="AU41">
        <f>_xlfn.RANK.AVG(Table2[[#This Row],[Sharpe Ratio Z-Score]],Table2[Sharpe Ratio Z-Score])</f>
        <v>150</v>
      </c>
      <c r="AV41">
        <f>(Table2[[#This Row],[Rank 1Y]]+Table2[[#This Row],[Rank 6M]]+Table2[[#This Row],[Rank Sharpe]])/3</f>
        <v>69.333333333333329</v>
      </c>
    </row>
    <row r="42" spans="1:48" x14ac:dyDescent="0.3">
      <c r="A42" t="s">
        <v>1093</v>
      </c>
      <c r="B42" t="s">
        <v>1094</v>
      </c>
      <c r="C42" t="s">
        <v>10149</v>
      </c>
      <c r="D42" t="s">
        <v>130</v>
      </c>
      <c r="E42">
        <v>11454.244363719999</v>
      </c>
      <c r="F42">
        <v>846.55</v>
      </c>
      <c r="G42">
        <v>124.691244843597</v>
      </c>
      <c r="H42">
        <f>(Table2[[#This Row],[1Y Return vs Nifty]]-AVERAGE(Table2[1Y Return vs Nifty]))/_xlfn.STDEV.P(Table2[1Y Return vs Nifty])</f>
        <v>0.99981007768786589</v>
      </c>
      <c r="I42">
        <v>16.575129848780101</v>
      </c>
      <c r="J42">
        <f>(Table2[[#This Row],[1M Return vs Nifty]]-AVERAGE(Table2[1M Return vs Nifty]))/_xlfn.STDEV.P(Table2[1M Return vs Nifty])</f>
        <v>1.5818121669873868</v>
      </c>
      <c r="K42">
        <v>63.682992516530803</v>
      </c>
      <c r="L42">
        <f>(Table2[[#This Row],[6M Return vs Nifty]]-AVERAGE(Table2[6M Return vs Nifty]))/_xlfn.STDEV.P(Table2[6M Return vs Nifty])</f>
        <v>1.6259592116308061</v>
      </c>
      <c r="M42">
        <v>4.3394954067103901</v>
      </c>
      <c r="N42">
        <f>(Table2[[#This Row],[1W Return vs Nifty]]-AVERAGE(Table2[1W Return vs Nifty]))/_xlfn.STDEV.P(Table2[1W Return vs Nifty])</f>
        <v>1.1240817846525155</v>
      </c>
      <c r="O42">
        <v>734.21</v>
      </c>
      <c r="P42">
        <v>655.28794047728104</v>
      </c>
      <c r="Q42">
        <v>514.78847897219305</v>
      </c>
      <c r="R42">
        <v>73.722578086457304</v>
      </c>
      <c r="S42" s="2">
        <f>(Table2[[#This Row],[Close Price]]-Table2[[#This Row],[20D EMA]])/Table2[[#This Row],[20D EMA]]</f>
        <v>0.1530079949878099</v>
      </c>
      <c r="T42" s="2">
        <f>(Table2[[#This Row],[Close Price]]-Table2[[#This Row],[50D EMA]])/Table2[[#This Row],[50D EMA]]</f>
        <v>0.2918748350281139</v>
      </c>
      <c r="U42" s="2">
        <f>(Table2[[#This Row],[Close Price]]-Table2[[#This Row],[200D EMA]])/Table2[[#This Row],[200D EMA]]</f>
        <v>0.64446182185387924</v>
      </c>
      <c r="V42">
        <v>0.819399136646349</v>
      </c>
      <c r="W42">
        <v>791.55</v>
      </c>
      <c r="X42">
        <v>850</v>
      </c>
      <c r="Y42">
        <v>755</v>
      </c>
      <c r="Z42">
        <v>850</v>
      </c>
      <c r="AA42">
        <v>703.5</v>
      </c>
      <c r="AB42">
        <v>850</v>
      </c>
      <c r="AC42" s="2">
        <f>(Table2[[#This Row],[Close Price]]/Table2[[#This Row],[Day Low]])-1</f>
        <v>6.9483923946686899E-2</v>
      </c>
      <c r="AD42" s="2">
        <f>(Table2[[#This Row],[Day High]]/Table2[[#This Row],[Close Price]])-1</f>
        <v>4.07536471561043E-3</v>
      </c>
      <c r="AE42" s="2">
        <f>(Table2[[#This Row],[Close Price]]/Table2[[#This Row],[Current Week Low]])-1</f>
        <v>0.12125827814569523</v>
      </c>
      <c r="AF42" s="2">
        <f>(Table2[[#This Row],[Current Week High]]/Table2[[#This Row],[Close Price]])-1</f>
        <v>4.07536471561043E-3</v>
      </c>
      <c r="AG42" s="2">
        <f>(Table2[[#This Row],[Close Price]]/Table2[[#This Row],[Current Month Low]])-1</f>
        <v>0.20334044065387347</v>
      </c>
      <c r="AH42" s="2">
        <f>(Table2[[#This Row],[Current Month High]]/Table2[[#This Row],[Close Price]])-1</f>
        <v>4.07536471561043E-3</v>
      </c>
      <c r="AI42">
        <v>0.407536471561043</v>
      </c>
      <c r="AJ42">
        <v>160.47692307692299</v>
      </c>
      <c r="AK42" t="str">
        <f>IF(AND(Table2[[#This Row],[20D EMA]]&gt;Table2[[#This Row],[50D EMA]],Table2[[#This Row],[50D EMA]]&gt;Table2[[#This Row],[200D EMA]]),"Uptrend","Downtrend/NoTrend")</f>
        <v>Uptrend</v>
      </c>
      <c r="AL42">
        <v>0.56000000000000005</v>
      </c>
      <c r="AM42" t="s">
        <v>10188</v>
      </c>
      <c r="AN42">
        <v>13.45</v>
      </c>
      <c r="AO42" t="s">
        <v>10188</v>
      </c>
      <c r="AP42">
        <v>0.166761117614357</v>
      </c>
      <c r="AQ42">
        <f>(Table2[[#This Row],[Sharpe Ratio]]-AVERAGE(Table2[Sharpe Ratio]))/_xlfn.STDEV.P(Table2[Sharpe Ratio])</f>
        <v>1.2799209424377695</v>
      </c>
      <c r="AR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6.611584183396344</v>
      </c>
      <c r="AS42">
        <f>_xlfn.RANK.AVG(Table2[[#This Row],[1Y Return vs Nifty Z-Score]],Table2[1Y Return vs Nifty Z-Score])</f>
        <v>89</v>
      </c>
      <c r="AT42">
        <f>_xlfn.RANK.AVG(Table2[[#This Row],[6M Return vs Nifty Z-Score]],Table2[6M Return vs Nifty Z-Score])</f>
        <v>45</v>
      </c>
      <c r="AU42">
        <f>_xlfn.RANK.AVG(Table2[[#This Row],[Sharpe Ratio Z-Score]],Table2[Sharpe Ratio Z-Score])</f>
        <v>76</v>
      </c>
      <c r="AV42">
        <f>(Table2[[#This Row],[Rank 1Y]]+Table2[[#This Row],[Rank 6M]]+Table2[[#This Row],[Rank Sharpe]])/3</f>
        <v>70</v>
      </c>
    </row>
    <row r="43" spans="1:48" x14ac:dyDescent="0.3">
      <c r="A43" t="s">
        <v>162</v>
      </c>
      <c r="B43" t="s">
        <v>163</v>
      </c>
      <c r="C43" t="s">
        <v>10143</v>
      </c>
      <c r="D43" t="s">
        <v>100</v>
      </c>
      <c r="E43">
        <v>166880.571</v>
      </c>
      <c r="F43">
        <v>617.70000000000005</v>
      </c>
      <c r="G43">
        <v>257.384195002507</v>
      </c>
      <c r="H43">
        <f>(Table2[[#This Row],[1Y Return vs Nifty]]-AVERAGE(Table2[1Y Return vs Nifty]))/_xlfn.STDEV.P(Table2[1Y Return vs Nifty])</f>
        <v>2.6390865106092525</v>
      </c>
      <c r="I43">
        <v>13.6014548514559</v>
      </c>
      <c r="J43">
        <f>(Table2[[#This Row],[1M Return vs Nifty]]-AVERAGE(Table2[1M Return vs Nifty]))/_xlfn.STDEV.P(Table2[1M Return vs Nifty])</f>
        <v>1.3013198673311093</v>
      </c>
      <c r="K43">
        <v>29.330240762247499</v>
      </c>
      <c r="L43">
        <f>(Table2[[#This Row],[6M Return vs Nifty]]-AVERAGE(Table2[6M Return vs Nifty]))/_xlfn.STDEV.P(Table2[6M Return vs Nifty])</f>
        <v>0.57025892059246308</v>
      </c>
      <c r="M43">
        <v>3.6568589020214399</v>
      </c>
      <c r="N43">
        <f>(Table2[[#This Row],[1W Return vs Nifty]]-AVERAGE(Table2[1W Return vs Nifty]))/_xlfn.STDEV.P(Table2[1W Return vs Nifty])</f>
        <v>0.97261338389446639</v>
      </c>
      <c r="O43">
        <v>582.51</v>
      </c>
      <c r="P43">
        <v>545.878930179343</v>
      </c>
      <c r="Q43">
        <v>441.09352328266601</v>
      </c>
      <c r="R43">
        <v>76.700769431519504</v>
      </c>
      <c r="S43" s="2">
        <f>(Table2[[#This Row],[Close Price]]-Table2[[#This Row],[20D EMA]])/Table2[[#This Row],[20D EMA]]</f>
        <v>6.0410980069011785E-2</v>
      </c>
      <c r="T43" s="2">
        <f>(Table2[[#This Row],[Close Price]]-Table2[[#This Row],[50D EMA]])/Table2[[#This Row],[50D EMA]]</f>
        <v>0.13156959510611804</v>
      </c>
      <c r="U43" s="2">
        <f>(Table2[[#This Row],[Close Price]]-Table2[[#This Row],[200D EMA]])/Table2[[#This Row],[200D EMA]]</f>
        <v>0.40038329151380281</v>
      </c>
      <c r="V43">
        <v>0.80352299515592296</v>
      </c>
      <c r="W43">
        <v>0</v>
      </c>
      <c r="X43">
        <v>0</v>
      </c>
      <c r="Y43">
        <v>616.54999999999995</v>
      </c>
      <c r="Z43">
        <v>644.70000000000005</v>
      </c>
      <c r="AA43">
        <v>526.25</v>
      </c>
      <c r="AB43">
        <v>654</v>
      </c>
      <c r="AC43" s="2" t="e">
        <f>(Table2[[#This Row],[Close Price]]/Table2[[#This Row],[Day Low]])-1</f>
        <v>#DIV/0!</v>
      </c>
      <c r="AD43" s="2">
        <f>(Table2[[#This Row],[Day High]]/Table2[[#This Row],[Close Price]])-1</f>
        <v>-1</v>
      </c>
      <c r="AE43" s="2">
        <f>(Table2[[#This Row],[Close Price]]/Table2[[#This Row],[Current Week Low]])-1</f>
        <v>1.8652177438975848E-3</v>
      </c>
      <c r="AF43" s="2">
        <f>(Table2[[#This Row],[Current Week High]]/Table2[[#This Row],[Close Price]])-1</f>
        <v>4.3710539096648793E-2</v>
      </c>
      <c r="AG43" s="2">
        <f>(Table2[[#This Row],[Close Price]]/Table2[[#This Row],[Current Month Low]])-1</f>
        <v>0.17377672209026129</v>
      </c>
      <c r="AH43" s="2">
        <f>(Table2[[#This Row],[Current Month High]]/Table2[[#This Row],[Close Price]])-1</f>
        <v>5.8766391452161226E-2</v>
      </c>
      <c r="AI43">
        <v>5.87663914521612</v>
      </c>
      <c r="AJ43">
        <v>288.124410933082</v>
      </c>
      <c r="AK43" t="str">
        <f>IF(AND(Table2[[#This Row],[20D EMA]]&gt;Table2[[#This Row],[50D EMA]],Table2[[#This Row],[50D EMA]]&gt;Table2[[#This Row],[200D EMA]]),"Uptrend","Downtrend/NoTrend")</f>
        <v>Uptrend</v>
      </c>
      <c r="AL43">
        <v>0.22</v>
      </c>
      <c r="AM43" t="s">
        <v>10188</v>
      </c>
      <c r="AN43">
        <v>17.57</v>
      </c>
      <c r="AO43" t="s">
        <v>10188</v>
      </c>
      <c r="AP43">
        <v>0.19814704573268199</v>
      </c>
      <c r="AQ43">
        <f>(Table2[[#This Row],[Sharpe Ratio]]-AVERAGE(Table2[Sharpe Ratio]))/_xlfn.STDEV.P(Table2[Sharpe Ratio])</f>
        <v>1.6349754188280827</v>
      </c>
      <c r="AR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7.1182541012553751</v>
      </c>
      <c r="AS43">
        <f>_xlfn.RANK.AVG(Table2[[#This Row],[1Y Return vs Nifty Z-Score]],Table2[1Y Return vs Nifty Z-Score])</f>
        <v>13</v>
      </c>
      <c r="AT43">
        <f>_xlfn.RANK.AVG(Table2[[#This Row],[6M Return vs Nifty Z-Score]],Table2[6M Return vs Nifty Z-Score])</f>
        <v>163</v>
      </c>
      <c r="AU43">
        <f>_xlfn.RANK.AVG(Table2[[#This Row],[Sharpe Ratio Z-Score]],Table2[Sharpe Ratio Z-Score])</f>
        <v>37</v>
      </c>
      <c r="AV43">
        <f>(Table2[[#This Row],[Rank 1Y]]+Table2[[#This Row],[Rank 6M]]+Table2[[#This Row],[Rank Sharpe]])/3</f>
        <v>71</v>
      </c>
    </row>
    <row r="44" spans="1:48" x14ac:dyDescent="0.3">
      <c r="A44" t="s">
        <v>256</v>
      </c>
      <c r="B44" t="s">
        <v>257</v>
      </c>
      <c r="C44" t="s">
        <v>10150</v>
      </c>
      <c r="D44" t="s">
        <v>258</v>
      </c>
      <c r="E44">
        <v>107803.08</v>
      </c>
      <c r="F44">
        <v>3869.1</v>
      </c>
      <c r="G44">
        <v>77.896778184710897</v>
      </c>
      <c r="H44">
        <f>(Table2[[#This Row],[1Y Return vs Nifty]]-AVERAGE(Table2[1Y Return vs Nifty]))/_xlfn.STDEV.P(Table2[1Y Return vs Nifty])</f>
        <v>0.42171556480551176</v>
      </c>
      <c r="I44">
        <v>-3.4346913392353402</v>
      </c>
      <c r="J44">
        <f>(Table2[[#This Row],[1M Return vs Nifty]]-AVERAGE(Table2[1M Return vs Nifty]))/_xlfn.STDEV.P(Table2[1M Return vs Nifty])</f>
        <v>-0.30561694540308659</v>
      </c>
      <c r="K44">
        <v>79.845312801485093</v>
      </c>
      <c r="L44">
        <f>(Table2[[#This Row],[6M Return vs Nifty]]-AVERAGE(Table2[6M Return vs Nifty]))/_xlfn.STDEV.P(Table2[6M Return vs Nifty])</f>
        <v>2.1226462412674842</v>
      </c>
      <c r="M44">
        <v>-3.6979774349002299</v>
      </c>
      <c r="N44">
        <f>(Table2[[#This Row],[1W Return vs Nifty]]-AVERAGE(Table2[1W Return vs Nifty]))/_xlfn.STDEV.P(Table2[1W Return vs Nifty])</f>
        <v>-0.65933171446842964</v>
      </c>
      <c r="O44">
        <v>3926.39</v>
      </c>
      <c r="P44">
        <v>3731.50069151451</v>
      </c>
      <c r="Q44">
        <v>2896.5096746727299</v>
      </c>
      <c r="R44">
        <v>40.658337275650297</v>
      </c>
      <c r="S44" s="2">
        <f>(Table2[[#This Row],[Close Price]]-Table2[[#This Row],[20D EMA]])/Table2[[#This Row],[20D EMA]]</f>
        <v>-1.4591011081425933E-2</v>
      </c>
      <c r="T44" s="2">
        <f>(Table2[[#This Row],[Close Price]]-Table2[[#This Row],[50D EMA]])/Table2[[#This Row],[50D EMA]]</f>
        <v>3.6875059087726522E-2</v>
      </c>
      <c r="U44" s="2">
        <f>(Table2[[#This Row],[Close Price]]-Table2[[#This Row],[200D EMA]])/Table2[[#This Row],[200D EMA]]</f>
        <v>0.33578010590872986</v>
      </c>
      <c r="V44">
        <v>0.71214351204619097</v>
      </c>
      <c r="W44">
        <v>3858</v>
      </c>
      <c r="X44">
        <v>3949</v>
      </c>
      <c r="Y44">
        <v>3858</v>
      </c>
      <c r="Z44">
        <v>3985</v>
      </c>
      <c r="AA44">
        <v>3858</v>
      </c>
      <c r="AB44">
        <v>4154</v>
      </c>
      <c r="AC44" s="2">
        <f>(Table2[[#This Row],[Close Price]]/Table2[[#This Row],[Day Low]])-1</f>
        <v>2.8771384136858646E-3</v>
      </c>
      <c r="AD44" s="2">
        <f>(Table2[[#This Row],[Day High]]/Table2[[#This Row],[Close Price]])-1</f>
        <v>2.0650797343051419E-2</v>
      </c>
      <c r="AE44" s="2">
        <f>(Table2[[#This Row],[Close Price]]/Table2[[#This Row],[Current Week Low]])-1</f>
        <v>2.8771384136858646E-3</v>
      </c>
      <c r="AF44" s="2">
        <f>(Table2[[#This Row],[Current Week High]]/Table2[[#This Row],[Close Price]])-1</f>
        <v>2.9955286759194566E-2</v>
      </c>
      <c r="AG44" s="2">
        <f>(Table2[[#This Row],[Close Price]]/Table2[[#This Row],[Current Month Low]])-1</f>
        <v>2.8771384136858646E-3</v>
      </c>
      <c r="AH44" s="2">
        <f>(Table2[[#This Row],[Current Month High]]/Table2[[#This Row],[Close Price]])-1</f>
        <v>7.363469540720069E-2</v>
      </c>
      <c r="AI44">
        <v>7.8261094311338404</v>
      </c>
      <c r="AJ44">
        <v>134.02286336418001</v>
      </c>
      <c r="AK44" t="str">
        <f>IF(AND(Table2[[#This Row],[20D EMA]]&gt;Table2[[#This Row],[50D EMA]],Table2[[#This Row],[50D EMA]]&gt;Table2[[#This Row],[200D EMA]]),"Uptrend","Downtrend/NoTrend")</f>
        <v>Uptrend</v>
      </c>
      <c r="AL44">
        <v>0.04</v>
      </c>
      <c r="AM44" t="s">
        <v>10188</v>
      </c>
      <c r="AN44">
        <v>-2.46</v>
      </c>
      <c r="AO44" t="s">
        <v>10189</v>
      </c>
      <c r="AP44">
        <v>0.229336820234918</v>
      </c>
      <c r="AQ44">
        <f>(Table2[[#This Row],[Sharpe Ratio]]-AVERAGE(Table2[Sharpe Ratio]))/_xlfn.STDEV.P(Table2[Sharpe Ratio])</f>
        <v>1.9878109001582538</v>
      </c>
      <c r="AR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3.5672240463597338</v>
      </c>
      <c r="AS44">
        <f>_xlfn.RANK.AVG(Table2[[#This Row],[1Y Return vs Nifty Z-Score]],Table2[1Y Return vs Nifty Z-Score])</f>
        <v>171</v>
      </c>
      <c r="AT44">
        <f>_xlfn.RANK.AVG(Table2[[#This Row],[6M Return vs Nifty Z-Score]],Table2[6M Return vs Nifty Z-Score])</f>
        <v>26</v>
      </c>
      <c r="AU44">
        <f>_xlfn.RANK.AVG(Table2[[#This Row],[Sharpe Ratio Z-Score]],Table2[Sharpe Ratio Z-Score])</f>
        <v>16</v>
      </c>
      <c r="AV44">
        <f>(Table2[[#This Row],[Rank 1Y]]+Table2[[#This Row],[Rank 6M]]+Table2[[#This Row],[Rank Sharpe]])/3</f>
        <v>71</v>
      </c>
    </row>
    <row r="45" spans="1:48" x14ac:dyDescent="0.3">
      <c r="A45" t="s">
        <v>726</v>
      </c>
      <c r="B45" t="s">
        <v>727</v>
      </c>
      <c r="C45" t="s">
        <v>10150</v>
      </c>
      <c r="D45" t="s">
        <v>153</v>
      </c>
      <c r="E45">
        <v>22161.890140031999</v>
      </c>
      <c r="F45">
        <v>166.49</v>
      </c>
      <c r="G45">
        <v>221.59258383379401</v>
      </c>
      <c r="H45">
        <f>(Table2[[#This Row],[1Y Return vs Nifty]]-AVERAGE(Table2[1Y Return vs Nifty]))/_xlfn.STDEV.P(Table2[1Y Return vs Nifty])</f>
        <v>2.19692025675106</v>
      </c>
      <c r="I45">
        <v>11.534946638296701</v>
      </c>
      <c r="J45">
        <f>(Table2[[#This Row],[1M Return vs Nifty]]-AVERAGE(Table2[1M Return vs Nifty]))/_xlfn.STDEV.P(Table2[1M Return vs Nifty])</f>
        <v>1.1063961983056827</v>
      </c>
      <c r="K45">
        <v>40.211004080950602</v>
      </c>
      <c r="L45">
        <f>(Table2[[#This Row],[6M Return vs Nifty]]-AVERAGE(Table2[6M Return vs Nifty]))/_xlfn.STDEV.P(Table2[6M Return vs Nifty])</f>
        <v>0.90463751955992266</v>
      </c>
      <c r="M45">
        <v>2.2164944864798302</v>
      </c>
      <c r="N45">
        <f>(Table2[[#This Row],[1W Return vs Nifty]]-AVERAGE(Table2[1W Return vs Nifty]))/_xlfn.STDEV.P(Table2[1W Return vs Nifty])</f>
        <v>0.65301474972780893</v>
      </c>
      <c r="O45">
        <v>155.32</v>
      </c>
      <c r="P45">
        <v>149.37305635765301</v>
      </c>
      <c r="Q45">
        <v>119.774315310956</v>
      </c>
      <c r="R45">
        <v>78.805933790829101</v>
      </c>
      <c r="S45" s="2">
        <f>(Table2[[#This Row],[Close Price]]-Table2[[#This Row],[20D EMA]])/Table2[[#This Row],[20D EMA]]</f>
        <v>7.1916044295647796E-2</v>
      </c>
      <c r="T45" s="2">
        <f>(Table2[[#This Row],[Close Price]]-Table2[[#This Row],[50D EMA]])/Table2[[#This Row],[50D EMA]]</f>
        <v>0.11459190873997285</v>
      </c>
      <c r="U45" s="2">
        <f>(Table2[[#This Row],[Close Price]]-Table2[[#This Row],[200D EMA]])/Table2[[#This Row],[200D EMA]]</f>
        <v>0.3900309057727574</v>
      </c>
      <c r="V45">
        <v>2.3487881663446402</v>
      </c>
      <c r="W45">
        <v>162.18</v>
      </c>
      <c r="X45">
        <v>171.6</v>
      </c>
      <c r="Y45">
        <v>162.18</v>
      </c>
      <c r="Z45">
        <v>175.8</v>
      </c>
      <c r="AA45">
        <v>140.30000000000001</v>
      </c>
      <c r="AB45">
        <v>175.8</v>
      </c>
      <c r="AC45" s="2">
        <f>(Table2[[#This Row],[Close Price]]/Table2[[#This Row],[Day Low]])-1</f>
        <v>2.6575410038229164E-2</v>
      </c>
      <c r="AD45" s="2">
        <f>(Table2[[#This Row],[Day High]]/Table2[[#This Row],[Close Price]])-1</f>
        <v>3.0692534086131262E-2</v>
      </c>
      <c r="AE45" s="2">
        <f>(Table2[[#This Row],[Close Price]]/Table2[[#This Row],[Current Week Low]])-1</f>
        <v>2.6575410038229164E-2</v>
      </c>
      <c r="AF45" s="2">
        <f>(Table2[[#This Row],[Current Week High]]/Table2[[#This Row],[Close Price]])-1</f>
        <v>5.5919274430896726E-2</v>
      </c>
      <c r="AG45" s="2">
        <f>(Table2[[#This Row],[Close Price]]/Table2[[#This Row],[Current Month Low]])-1</f>
        <v>0.18667141838916601</v>
      </c>
      <c r="AH45" s="2">
        <f>(Table2[[#This Row],[Current Month High]]/Table2[[#This Row],[Close Price]])-1</f>
        <v>5.5919274430896726E-2</v>
      </c>
      <c r="AI45">
        <v>6.3126914529401104</v>
      </c>
      <c r="AJ45">
        <v>261.934782608695</v>
      </c>
      <c r="AK45" t="str">
        <f>IF(AND(Table2[[#This Row],[20D EMA]]&gt;Table2[[#This Row],[50D EMA]],Table2[[#This Row],[50D EMA]]&gt;Table2[[#This Row],[200D EMA]]),"Uptrend","Downtrend/NoTrend")</f>
        <v>Uptrend</v>
      </c>
      <c r="AL45">
        <v>-0.05</v>
      </c>
      <c r="AM45" t="s">
        <v>10189</v>
      </c>
      <c r="AN45">
        <v>17.36</v>
      </c>
      <c r="AO45" t="s">
        <v>10188</v>
      </c>
      <c r="AP45">
        <v>0.16026567331038899</v>
      </c>
      <c r="AQ45">
        <f>(Table2[[#This Row],[Sharpe Ratio]]-AVERAGE(Table2[Sharpe Ratio]))/_xlfn.STDEV.P(Table2[Sharpe Ratio])</f>
        <v>1.2064409877404514</v>
      </c>
      <c r="AR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6.0674097120849257</v>
      </c>
      <c r="AS45">
        <f>_xlfn.RANK.AVG(Table2[[#This Row],[1Y Return vs Nifty Z-Score]],Table2[1Y Return vs Nifty Z-Score])</f>
        <v>21</v>
      </c>
      <c r="AT45">
        <f>_xlfn.RANK.AVG(Table2[[#This Row],[6M Return vs Nifty Z-Score]],Table2[6M Return vs Nifty Z-Score])</f>
        <v>106</v>
      </c>
      <c r="AU45">
        <f>_xlfn.RANK.AVG(Table2[[#This Row],[Sharpe Ratio Z-Score]],Table2[Sharpe Ratio Z-Score])</f>
        <v>87</v>
      </c>
      <c r="AV45">
        <f>(Table2[[#This Row],[Rank 1Y]]+Table2[[#This Row],[Rank 6M]]+Table2[[#This Row],[Rank Sharpe]])/3</f>
        <v>71.333333333333329</v>
      </c>
    </row>
    <row r="46" spans="1:48" x14ac:dyDescent="0.3">
      <c r="A46" t="s">
        <v>867</v>
      </c>
      <c r="B46" t="s">
        <v>868</v>
      </c>
      <c r="C46" t="s">
        <v>10147</v>
      </c>
      <c r="D46" t="s">
        <v>461</v>
      </c>
      <c r="E46">
        <v>17445.263926510001</v>
      </c>
      <c r="F46">
        <v>638.04999999999995</v>
      </c>
      <c r="G46">
        <v>254.55328450633999</v>
      </c>
      <c r="H46">
        <f>(Table2[[#This Row],[1Y Return vs Nifty]]-AVERAGE(Table2[1Y Return vs Nifty]))/_xlfn.STDEV.P(Table2[1Y Return vs Nifty])</f>
        <v>2.6041137041826952</v>
      </c>
      <c r="I46">
        <v>13.833171579054801</v>
      </c>
      <c r="J46">
        <f>(Table2[[#This Row],[1M Return vs Nifty]]-AVERAGE(Table2[1M Return vs Nifty]))/_xlfn.STDEV.P(Table2[1M Return vs Nifty])</f>
        <v>1.3231765792621464</v>
      </c>
      <c r="K46">
        <v>27.038509526528699</v>
      </c>
      <c r="L46">
        <f>(Table2[[#This Row],[6M Return vs Nifty]]-AVERAGE(Table2[6M Return vs Nifty]))/_xlfn.STDEV.P(Table2[6M Return vs Nifty])</f>
        <v>0.49983133593097129</v>
      </c>
      <c r="M46">
        <v>5.02477979458018</v>
      </c>
      <c r="N46">
        <f>(Table2[[#This Row],[1W Return vs Nifty]]-AVERAGE(Table2[1W Return vs Nifty]))/_xlfn.STDEV.P(Table2[1W Return vs Nifty])</f>
        <v>1.2761377171760664</v>
      </c>
      <c r="O46">
        <v>556.29</v>
      </c>
      <c r="P46">
        <v>525.92651666625704</v>
      </c>
      <c r="Q46">
        <v>440.08678354738498</v>
      </c>
      <c r="R46">
        <v>78.255533478410996</v>
      </c>
      <c r="S46" s="2">
        <f>(Table2[[#This Row],[Close Price]]-Table2[[#This Row],[20D EMA]])/Table2[[#This Row],[20D EMA]]</f>
        <v>0.14697370076758526</v>
      </c>
      <c r="T46" s="2">
        <f>(Table2[[#This Row],[Close Price]]-Table2[[#This Row],[50D EMA]])/Table2[[#This Row],[50D EMA]]</f>
        <v>0.21319229926734107</v>
      </c>
      <c r="U46" s="2">
        <f>(Table2[[#This Row],[Close Price]]-Table2[[#This Row],[200D EMA]])/Table2[[#This Row],[200D EMA]]</f>
        <v>0.44982767911570309</v>
      </c>
      <c r="V46">
        <v>2.3670422832271698</v>
      </c>
      <c r="W46">
        <v>631</v>
      </c>
      <c r="X46">
        <v>684.65</v>
      </c>
      <c r="Y46">
        <v>575</v>
      </c>
      <c r="Z46">
        <v>684.65</v>
      </c>
      <c r="AA46">
        <v>497.3</v>
      </c>
      <c r="AB46">
        <v>684.65</v>
      </c>
      <c r="AC46" s="2">
        <f>(Table2[[#This Row],[Close Price]]/Table2[[#This Row],[Day Low]])-1</f>
        <v>1.1172741679873255E-2</v>
      </c>
      <c r="AD46" s="2">
        <f>(Table2[[#This Row],[Day High]]/Table2[[#This Row],[Close Price]])-1</f>
        <v>7.303502860277411E-2</v>
      </c>
      <c r="AE46" s="2">
        <f>(Table2[[#This Row],[Close Price]]/Table2[[#This Row],[Current Week Low]])-1</f>
        <v>0.10965217391304338</v>
      </c>
      <c r="AF46" s="2">
        <f>(Table2[[#This Row],[Current Week High]]/Table2[[#This Row],[Close Price]])-1</f>
        <v>7.303502860277411E-2</v>
      </c>
      <c r="AG46" s="2">
        <f>(Table2[[#This Row],[Close Price]]/Table2[[#This Row],[Current Month Low]])-1</f>
        <v>0.28302835310677654</v>
      </c>
      <c r="AH46" s="2">
        <f>(Table2[[#This Row],[Current Month High]]/Table2[[#This Row],[Close Price]])-1</f>
        <v>7.303502860277411E-2</v>
      </c>
      <c r="AI46">
        <v>7.3035028602774101</v>
      </c>
      <c r="AJ46">
        <v>287.754481920388</v>
      </c>
      <c r="AK46" t="str">
        <f>IF(AND(Table2[[#This Row],[20D EMA]]&gt;Table2[[#This Row],[50D EMA]],Table2[[#This Row],[50D EMA]]&gt;Table2[[#This Row],[200D EMA]]),"Uptrend","Downtrend/NoTrend")</f>
        <v>Uptrend</v>
      </c>
      <c r="AL46">
        <v>7.0000000000000007E-2</v>
      </c>
      <c r="AM46" t="s">
        <v>10188</v>
      </c>
      <c r="AN46">
        <v>27.58</v>
      </c>
      <c r="AO46" t="s">
        <v>10188</v>
      </c>
      <c r="AP46">
        <v>0.21230071263245501</v>
      </c>
      <c r="AQ46">
        <f>(Table2[[#This Row],[Sharpe Ratio]]-AVERAGE(Table2[Sharpe Ratio]))/_xlfn.STDEV.P(Table2[Sharpe Ratio])</f>
        <v>1.7950893007931579</v>
      </c>
      <c r="AR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7.4983486373450363</v>
      </c>
      <c r="AS46">
        <f>_xlfn.RANK.AVG(Table2[[#This Row],[1Y Return vs Nifty Z-Score]],Table2[1Y Return vs Nifty Z-Score])</f>
        <v>14</v>
      </c>
      <c r="AT46">
        <f>_xlfn.RANK.AVG(Table2[[#This Row],[6M Return vs Nifty Z-Score]],Table2[6M Return vs Nifty Z-Score])</f>
        <v>174</v>
      </c>
      <c r="AU46">
        <f>_xlfn.RANK.AVG(Table2[[#This Row],[Sharpe Ratio Z-Score]],Table2[Sharpe Ratio Z-Score])</f>
        <v>26</v>
      </c>
      <c r="AV46">
        <f>(Table2[[#This Row],[Rank 1Y]]+Table2[[#This Row],[Rank 6M]]+Table2[[#This Row],[Rank Sharpe]])/3</f>
        <v>71.333333333333329</v>
      </c>
    </row>
    <row r="47" spans="1:48" x14ac:dyDescent="0.3">
      <c r="A47" t="s">
        <v>749</v>
      </c>
      <c r="B47" t="s">
        <v>750</v>
      </c>
      <c r="C47" t="s">
        <v>10150</v>
      </c>
      <c r="D47" t="s">
        <v>618</v>
      </c>
      <c r="E47">
        <v>20863.894499999999</v>
      </c>
      <c r="F47">
        <v>4965.5</v>
      </c>
      <c r="G47">
        <v>181.46664899852701</v>
      </c>
      <c r="H47">
        <f>(Table2[[#This Row],[1Y Return vs Nifty]]-AVERAGE(Table2[1Y Return vs Nifty]))/_xlfn.STDEV.P(Table2[1Y Return vs Nifty])</f>
        <v>1.7012081692165006</v>
      </c>
      <c r="I47">
        <v>0.76893381589311904</v>
      </c>
      <c r="J47">
        <f>(Table2[[#This Row],[1M Return vs Nifty]]-AVERAGE(Table2[1M Return vs Nifty]))/_xlfn.STDEV.P(Table2[1M Return vs Nifty])</f>
        <v>9.089057062201121E-2</v>
      </c>
      <c r="K47">
        <v>45.884140091077001</v>
      </c>
      <c r="L47">
        <f>(Table2[[#This Row],[6M Return vs Nifty]]-AVERAGE(Table2[6M Return vs Nifty]))/_xlfn.STDEV.P(Table2[6M Return vs Nifty])</f>
        <v>1.0789796328156325</v>
      </c>
      <c r="M47">
        <v>-5.4510557948670897</v>
      </c>
      <c r="N47">
        <f>(Table2[[#This Row],[1W Return vs Nifty]]-AVERAGE(Table2[1W Return vs Nifty]))/_xlfn.STDEV.P(Table2[1W Return vs Nifty])</f>
        <v>-1.0483176151107012</v>
      </c>
      <c r="O47">
        <v>4748.16</v>
      </c>
      <c r="P47">
        <v>4368.0925238217596</v>
      </c>
      <c r="Q47">
        <v>3381.7648798378</v>
      </c>
      <c r="R47">
        <v>60.858000196897997</v>
      </c>
      <c r="S47" s="2">
        <f>(Table2[[#This Row],[Close Price]]-Table2[[#This Row],[20D EMA]])/Table2[[#This Row],[20D EMA]]</f>
        <v>4.5773520690119994E-2</v>
      </c>
      <c r="T47" s="2">
        <f>(Table2[[#This Row],[Close Price]]-Table2[[#This Row],[50D EMA]])/Table2[[#This Row],[50D EMA]]</f>
        <v>0.13676621383824369</v>
      </c>
      <c r="U47" s="2">
        <f>(Table2[[#This Row],[Close Price]]-Table2[[#This Row],[200D EMA]])/Table2[[#This Row],[200D EMA]]</f>
        <v>0.46831615338029087</v>
      </c>
      <c r="V47">
        <v>1.5777094155909399</v>
      </c>
      <c r="W47">
        <v>4941.05</v>
      </c>
      <c r="X47">
        <v>5159</v>
      </c>
      <c r="Y47">
        <v>4941.05</v>
      </c>
      <c r="Z47">
        <v>5159</v>
      </c>
      <c r="AA47">
        <v>4430</v>
      </c>
      <c r="AB47">
        <v>5488</v>
      </c>
      <c r="AC47" s="2">
        <f>(Table2[[#This Row],[Close Price]]/Table2[[#This Row],[Day Low]])-1</f>
        <v>4.9483409396788858E-3</v>
      </c>
      <c r="AD47" s="2">
        <f>(Table2[[#This Row],[Day High]]/Table2[[#This Row],[Close Price]])-1</f>
        <v>3.8968885308629631E-2</v>
      </c>
      <c r="AE47" s="2">
        <f>(Table2[[#This Row],[Close Price]]/Table2[[#This Row],[Current Week Low]])-1</f>
        <v>4.9483409396788858E-3</v>
      </c>
      <c r="AF47" s="2">
        <f>(Table2[[#This Row],[Current Week High]]/Table2[[#This Row],[Close Price]])-1</f>
        <v>3.8968885308629631E-2</v>
      </c>
      <c r="AG47" s="2">
        <f>(Table2[[#This Row],[Close Price]]/Table2[[#This Row],[Current Month Low]])-1</f>
        <v>0.12088036117381495</v>
      </c>
      <c r="AH47" s="2">
        <f>(Table2[[#This Row],[Current Month High]]/Table2[[#This Row],[Close Price]])-1</f>
        <v>0.10522605981270772</v>
      </c>
      <c r="AI47">
        <v>10.522605981270701</v>
      </c>
      <c r="AJ47">
        <v>213.280757097791</v>
      </c>
      <c r="AK47" t="str">
        <f>IF(AND(Table2[[#This Row],[20D EMA]]&gt;Table2[[#This Row],[50D EMA]],Table2[[#This Row],[50D EMA]]&gt;Table2[[#This Row],[200D EMA]]),"Uptrend","Downtrend/NoTrend")</f>
        <v>Uptrend</v>
      </c>
      <c r="AL47">
        <v>0.28000000000000003</v>
      </c>
      <c r="AM47" t="s">
        <v>10188</v>
      </c>
      <c r="AN47">
        <v>11.88</v>
      </c>
      <c r="AO47" t="s">
        <v>10188</v>
      </c>
      <c r="AP47">
        <v>0.15371041771838301</v>
      </c>
      <c r="AQ47">
        <f>(Table2[[#This Row],[Sharpe Ratio]]-AVERAGE(Table2[Sharpe Ratio]))/_xlfn.STDEV.P(Table2[Sharpe Ratio])</f>
        <v>1.1322844156279499</v>
      </c>
      <c r="AR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2.9550451731713938</v>
      </c>
      <c r="AS47">
        <f>_xlfn.RANK.AVG(Table2[[#This Row],[1Y Return vs Nifty Z-Score]],Table2[1Y Return vs Nifty Z-Score])</f>
        <v>42</v>
      </c>
      <c r="AT47">
        <f>_xlfn.RANK.AVG(Table2[[#This Row],[6M Return vs Nifty Z-Score]],Table2[6M Return vs Nifty Z-Score])</f>
        <v>82</v>
      </c>
      <c r="AU47">
        <f>_xlfn.RANK.AVG(Table2[[#This Row],[Sharpe Ratio Z-Score]],Table2[Sharpe Ratio Z-Score])</f>
        <v>98</v>
      </c>
      <c r="AV47">
        <f>(Table2[[#This Row],[Rank 1Y]]+Table2[[#This Row],[Rank 6M]]+Table2[[#This Row],[Rank Sharpe]])/3</f>
        <v>74</v>
      </c>
    </row>
    <row r="48" spans="1:48" x14ac:dyDescent="0.3">
      <c r="A48" t="s">
        <v>893</v>
      </c>
      <c r="B48" t="s">
        <v>894</v>
      </c>
      <c r="C48" t="s">
        <v>10156</v>
      </c>
      <c r="D48" t="s">
        <v>140</v>
      </c>
      <c r="E48">
        <v>16732.133451819998</v>
      </c>
      <c r="F48">
        <v>482.95</v>
      </c>
      <c r="G48">
        <v>131.49449058796</v>
      </c>
      <c r="H48">
        <f>(Table2[[#This Row],[1Y Return vs Nifty]]-AVERAGE(Table2[1Y Return vs Nifty]))/_xlfn.STDEV.P(Table2[1Y Return vs Nifty])</f>
        <v>1.0838567463522608</v>
      </c>
      <c r="I48">
        <v>8.1845350437253508</v>
      </c>
      <c r="J48">
        <f>(Table2[[#This Row],[1M Return vs Nifty]]-AVERAGE(Table2[1M Return vs Nifty]))/_xlfn.STDEV.P(Table2[1M Return vs Nifty])</f>
        <v>0.79036816773677332</v>
      </c>
      <c r="K48">
        <v>39.279395452027003</v>
      </c>
      <c r="L48">
        <f>(Table2[[#This Row],[6M Return vs Nifty]]-AVERAGE(Table2[6M Return vs Nifty]))/_xlfn.STDEV.P(Table2[6M Return vs Nifty])</f>
        <v>0.87600809541005542</v>
      </c>
      <c r="M48">
        <v>-10.4261657739829</v>
      </c>
      <c r="N48">
        <f>(Table2[[#This Row],[1W Return vs Nifty]]-AVERAGE(Table2[1W Return vs Nifty]))/_xlfn.STDEV.P(Table2[1W Return vs Nifty])</f>
        <v>-2.1522315531375789</v>
      </c>
      <c r="O48">
        <v>474.7</v>
      </c>
      <c r="P48">
        <v>432.363959753252</v>
      </c>
      <c r="Q48">
        <v>337.66130363436099</v>
      </c>
      <c r="R48">
        <v>52.002324408074799</v>
      </c>
      <c r="S48" s="2">
        <f>(Table2[[#This Row],[Close Price]]-Table2[[#This Row],[20D EMA]])/Table2[[#This Row],[20D EMA]]</f>
        <v>1.7379397514219509E-2</v>
      </c>
      <c r="T48" s="2">
        <f>(Table2[[#This Row],[Close Price]]-Table2[[#This Row],[50D EMA]])/Table2[[#This Row],[50D EMA]]</f>
        <v>0.11699874401098831</v>
      </c>
      <c r="U48" s="2">
        <f>(Table2[[#This Row],[Close Price]]-Table2[[#This Row],[200D EMA]])/Table2[[#This Row],[200D EMA]]</f>
        <v>0.43027937996403026</v>
      </c>
      <c r="V48">
        <v>1.14331658770836</v>
      </c>
      <c r="W48">
        <v>481</v>
      </c>
      <c r="X48">
        <v>493.2</v>
      </c>
      <c r="Y48">
        <v>481</v>
      </c>
      <c r="Z48">
        <v>500</v>
      </c>
      <c r="AA48">
        <v>430.6</v>
      </c>
      <c r="AB48">
        <v>552</v>
      </c>
      <c r="AC48" s="2">
        <f>(Table2[[#This Row],[Close Price]]/Table2[[#This Row],[Day Low]])-1</f>
        <v>4.0540540540541237E-3</v>
      </c>
      <c r="AD48" s="2">
        <f>(Table2[[#This Row],[Day High]]/Table2[[#This Row],[Close Price]])-1</f>
        <v>2.1223729164509875E-2</v>
      </c>
      <c r="AE48" s="2">
        <f>(Table2[[#This Row],[Close Price]]/Table2[[#This Row],[Current Week Low]])-1</f>
        <v>4.0540540540541237E-3</v>
      </c>
      <c r="AF48" s="2">
        <f>(Table2[[#This Row],[Current Week High]]/Table2[[#This Row],[Close Price]])-1</f>
        <v>3.5303861683404048E-2</v>
      </c>
      <c r="AG48" s="2">
        <f>(Table2[[#This Row],[Close Price]]/Table2[[#This Row],[Current Month Low]])-1</f>
        <v>0.12157454714352056</v>
      </c>
      <c r="AH48" s="2">
        <f>(Table2[[#This Row],[Current Month High]]/Table2[[#This Row],[Close Price]])-1</f>
        <v>0.1429754632984781</v>
      </c>
      <c r="AI48">
        <v>14.297546329847799</v>
      </c>
      <c r="AJ48">
        <v>166.381687810259</v>
      </c>
      <c r="AK48" t="str">
        <f>IF(AND(Table2[[#This Row],[20D EMA]]&gt;Table2[[#This Row],[50D EMA]],Table2[[#This Row],[50D EMA]]&gt;Table2[[#This Row],[200D EMA]]),"Uptrend","Downtrend/NoTrend")</f>
        <v>Uptrend</v>
      </c>
      <c r="AL48">
        <v>0.14000000000000001</v>
      </c>
      <c r="AM48" t="s">
        <v>10188</v>
      </c>
      <c r="AN48">
        <v>12.39</v>
      </c>
      <c r="AO48" t="s">
        <v>10188</v>
      </c>
      <c r="AP48">
        <v>0.19969915853998599</v>
      </c>
      <c r="AQ48">
        <f>(Table2[[#This Row],[Sharpe Ratio]]-AVERAGE(Table2[Sharpe Ratio]))/_xlfn.STDEV.P(Table2[Sharpe Ratio])</f>
        <v>1.6525337525507124</v>
      </c>
      <c r="AR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2.2505352089122228</v>
      </c>
      <c r="AS48">
        <f>_xlfn.RANK.AVG(Table2[[#This Row],[1Y Return vs Nifty Z-Score]],Table2[1Y Return vs Nifty Z-Score])</f>
        <v>80</v>
      </c>
      <c r="AT48">
        <f>_xlfn.RANK.AVG(Table2[[#This Row],[6M Return vs Nifty Z-Score]],Table2[6M Return vs Nifty Z-Score])</f>
        <v>115</v>
      </c>
      <c r="AU48">
        <f>_xlfn.RANK.AVG(Table2[[#This Row],[Sharpe Ratio Z-Score]],Table2[Sharpe Ratio Z-Score])</f>
        <v>36</v>
      </c>
      <c r="AV48">
        <f>(Table2[[#This Row],[Rank 1Y]]+Table2[[#This Row],[Rank 6M]]+Table2[[#This Row],[Rank Sharpe]])/3</f>
        <v>77</v>
      </c>
    </row>
    <row r="49" spans="1:48" x14ac:dyDescent="0.3">
      <c r="A49" t="s">
        <v>1039</v>
      </c>
      <c r="B49" t="s">
        <v>1040</v>
      </c>
      <c r="C49" t="s">
        <v>10150</v>
      </c>
      <c r="D49" t="s">
        <v>396</v>
      </c>
      <c r="E49">
        <v>12524.419813660001</v>
      </c>
      <c r="F49">
        <v>194.06</v>
      </c>
      <c r="G49">
        <v>202.276759014177</v>
      </c>
      <c r="H49">
        <f>(Table2[[#This Row],[1Y Return vs Nifty]]-AVERAGE(Table2[1Y Return vs Nifty]))/_xlfn.STDEV.P(Table2[1Y Return vs Nifty])</f>
        <v>1.9582943435332429</v>
      </c>
      <c r="I49">
        <v>13.568137346020499</v>
      </c>
      <c r="J49">
        <f>(Table2[[#This Row],[1M Return vs Nifty]]-AVERAGE(Table2[1M Return vs Nifty]))/_xlfn.STDEV.P(Table2[1M Return vs Nifty])</f>
        <v>1.2981771890872544</v>
      </c>
      <c r="K49">
        <v>34.581503294346803</v>
      </c>
      <c r="L49">
        <f>(Table2[[#This Row],[6M Return vs Nifty]]-AVERAGE(Table2[6M Return vs Nifty]))/_xlfn.STDEV.P(Table2[6M Return vs Nifty])</f>
        <v>0.731636367823157</v>
      </c>
      <c r="M49">
        <v>8.7713415118501601</v>
      </c>
      <c r="N49">
        <f>(Table2[[#This Row],[1W Return vs Nifty]]-AVERAGE(Table2[1W Return vs Nifty]))/_xlfn.STDEV.P(Table2[1W Return vs Nifty])</f>
        <v>2.107452344738789</v>
      </c>
      <c r="O49">
        <v>185.21</v>
      </c>
      <c r="P49">
        <v>178.84106812379801</v>
      </c>
      <c r="Q49">
        <v>147.68878103098601</v>
      </c>
      <c r="R49">
        <v>72.523280616236306</v>
      </c>
      <c r="S49" s="2">
        <f>(Table2[[#This Row],[Close Price]]-Table2[[#This Row],[20D EMA]])/Table2[[#This Row],[20D EMA]]</f>
        <v>4.7783596998002234E-2</v>
      </c>
      <c r="T49" s="2">
        <f>(Table2[[#This Row],[Close Price]]-Table2[[#This Row],[50D EMA]])/Table2[[#This Row],[50D EMA]]</f>
        <v>8.5097522822146693E-2</v>
      </c>
      <c r="U49" s="2">
        <f>(Table2[[#This Row],[Close Price]]-Table2[[#This Row],[200D EMA]])/Table2[[#This Row],[200D EMA]]</f>
        <v>0.31397929243714884</v>
      </c>
      <c r="V49">
        <v>1.5374222343534301</v>
      </c>
      <c r="W49">
        <v>192.1</v>
      </c>
      <c r="X49">
        <v>205</v>
      </c>
      <c r="Y49">
        <v>192.1</v>
      </c>
      <c r="Z49">
        <v>205</v>
      </c>
      <c r="AA49">
        <v>171.25</v>
      </c>
      <c r="AB49">
        <v>205</v>
      </c>
      <c r="AC49" s="2">
        <f>(Table2[[#This Row],[Close Price]]/Table2[[#This Row],[Day Low]])-1</f>
        <v>1.0203019260801804E-2</v>
      </c>
      <c r="AD49" s="2">
        <f>(Table2[[#This Row],[Day High]]/Table2[[#This Row],[Close Price]])-1</f>
        <v>5.6374317221477899E-2</v>
      </c>
      <c r="AE49" s="2">
        <f>(Table2[[#This Row],[Close Price]]/Table2[[#This Row],[Current Week Low]])-1</f>
        <v>1.0203019260801804E-2</v>
      </c>
      <c r="AF49" s="2">
        <f>(Table2[[#This Row],[Current Week High]]/Table2[[#This Row],[Close Price]])-1</f>
        <v>5.6374317221477899E-2</v>
      </c>
      <c r="AG49" s="2">
        <f>(Table2[[#This Row],[Close Price]]/Table2[[#This Row],[Current Month Low]])-1</f>
        <v>0.13319708029197086</v>
      </c>
      <c r="AH49" s="2">
        <f>(Table2[[#This Row],[Current Month High]]/Table2[[#This Row],[Close Price]])-1</f>
        <v>5.6374317221477899E-2</v>
      </c>
      <c r="AI49">
        <v>7.1833453571060497</v>
      </c>
      <c r="AJ49">
        <v>258.37488457987001</v>
      </c>
      <c r="AK49" t="str">
        <f>IF(AND(Table2[[#This Row],[20D EMA]]&gt;Table2[[#This Row],[50D EMA]],Table2[[#This Row],[50D EMA]]&gt;Table2[[#This Row],[200D EMA]]),"Uptrend","Downtrend/NoTrend")</f>
        <v>Uptrend</v>
      </c>
      <c r="AL49">
        <v>-0.13</v>
      </c>
      <c r="AM49" t="s">
        <v>10189</v>
      </c>
      <c r="AN49">
        <v>11.89</v>
      </c>
      <c r="AO49" t="s">
        <v>10188</v>
      </c>
      <c r="AP49">
        <v>0.17232260389161</v>
      </c>
      <c r="AQ49">
        <f>(Table2[[#This Row],[Sharpe Ratio]]-AVERAGE(Table2[Sharpe Ratio]))/_xlfn.STDEV.P(Table2[Sharpe Ratio])</f>
        <v>1.342835462304049</v>
      </c>
      <c r="AR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7.4383957074864924</v>
      </c>
      <c r="AS49">
        <f>_xlfn.RANK.AVG(Table2[[#This Row],[1Y Return vs Nifty Z-Score]],Table2[1Y Return vs Nifty Z-Score])</f>
        <v>26</v>
      </c>
      <c r="AT49">
        <f>_xlfn.RANK.AVG(Table2[[#This Row],[6M Return vs Nifty Z-Score]],Table2[6M Return vs Nifty Z-Score])</f>
        <v>137</v>
      </c>
      <c r="AU49">
        <f>_xlfn.RANK.AVG(Table2[[#This Row],[Sharpe Ratio Z-Score]],Table2[Sharpe Ratio Z-Score])</f>
        <v>69</v>
      </c>
      <c r="AV49">
        <f>(Table2[[#This Row],[Rank 1Y]]+Table2[[#This Row],[Rank 6M]]+Table2[[#This Row],[Rank Sharpe]])/3</f>
        <v>77.333333333333329</v>
      </c>
    </row>
    <row r="50" spans="1:48" x14ac:dyDescent="0.3">
      <c r="A50" t="s">
        <v>696</v>
      </c>
      <c r="B50" t="s">
        <v>697</v>
      </c>
      <c r="C50" t="s">
        <v>10145</v>
      </c>
      <c r="D50" t="s">
        <v>43</v>
      </c>
      <c r="E50">
        <v>24518.975869999998</v>
      </c>
      <c r="F50">
        <v>4439.8500000000004</v>
      </c>
      <c r="G50">
        <v>145.58837812221699</v>
      </c>
      <c r="H50">
        <f>(Table2[[#This Row],[1Y Return vs Nifty]]-AVERAGE(Table2[1Y Return vs Nifty]))/_xlfn.STDEV.P(Table2[1Y Return vs Nifty])</f>
        <v>1.2579713293461836</v>
      </c>
      <c r="I50">
        <v>9.8035239172050392</v>
      </c>
      <c r="J50">
        <f>(Table2[[#This Row],[1M Return vs Nifty]]-AVERAGE(Table2[1M Return vs Nifty]))/_xlfn.STDEV.P(Table2[1M Return vs Nifty])</f>
        <v>0.94307951401666901</v>
      </c>
      <c r="K50">
        <v>96.588602882013802</v>
      </c>
      <c r="L50">
        <f>(Table2[[#This Row],[6M Return vs Nifty]]-AVERAGE(Table2[6M Return vs Nifty]))/_xlfn.STDEV.P(Table2[6M Return vs Nifty])</f>
        <v>2.6371871530810371</v>
      </c>
      <c r="M50">
        <v>10.094051817064701</v>
      </c>
      <c r="N50">
        <f>(Table2[[#This Row],[1W Return vs Nifty]]-AVERAGE(Table2[1W Return vs Nifty]))/_xlfn.STDEV.P(Table2[1W Return vs Nifty])</f>
        <v>2.4009450208861454</v>
      </c>
      <c r="O50">
        <v>4219.17</v>
      </c>
      <c r="P50">
        <v>3963.41529592801</v>
      </c>
      <c r="Q50">
        <v>3079.1103962952202</v>
      </c>
      <c r="R50">
        <v>73.5475064554753</v>
      </c>
      <c r="S50" s="2">
        <f>(Table2[[#This Row],[Close Price]]-Table2[[#This Row],[20D EMA]])/Table2[[#This Row],[20D EMA]]</f>
        <v>5.2304126166995001E-2</v>
      </c>
      <c r="T50" s="2">
        <f>(Table2[[#This Row],[Close Price]]-Table2[[#This Row],[50D EMA]])/Table2[[#This Row],[50D EMA]]</f>
        <v>0.12020812064823908</v>
      </c>
      <c r="U50" s="2">
        <f>(Table2[[#This Row],[Close Price]]-Table2[[#This Row],[200D EMA]])/Table2[[#This Row],[200D EMA]]</f>
        <v>0.44192621522827485</v>
      </c>
      <c r="V50">
        <v>2.02169969977255</v>
      </c>
      <c r="W50">
        <v>4411.1499999999996</v>
      </c>
      <c r="X50">
        <v>4748.8</v>
      </c>
      <c r="Y50">
        <v>4100</v>
      </c>
      <c r="Z50">
        <v>4821.3</v>
      </c>
      <c r="AA50">
        <v>3950.05</v>
      </c>
      <c r="AB50">
        <v>4821.3</v>
      </c>
      <c r="AC50" s="2">
        <f>(Table2[[#This Row],[Close Price]]/Table2[[#This Row],[Day Low]])-1</f>
        <v>6.5062398694220036E-3</v>
      </c>
      <c r="AD50" s="2">
        <f>(Table2[[#This Row],[Day High]]/Table2[[#This Row],[Close Price]])-1</f>
        <v>6.9585684201042719E-2</v>
      </c>
      <c r="AE50" s="2">
        <f>(Table2[[#This Row],[Close Price]]/Table2[[#This Row],[Current Week Low]])-1</f>
        <v>8.2890243902439043E-2</v>
      </c>
      <c r="AF50" s="2">
        <f>(Table2[[#This Row],[Current Week High]]/Table2[[#This Row],[Close Price]])-1</f>
        <v>8.5915064698131705E-2</v>
      </c>
      <c r="AG50" s="2">
        <f>(Table2[[#This Row],[Close Price]]/Table2[[#This Row],[Current Month Low]])-1</f>
        <v>0.12399843039961533</v>
      </c>
      <c r="AH50" s="2">
        <f>(Table2[[#This Row],[Current Month High]]/Table2[[#This Row],[Close Price]])-1</f>
        <v>8.5915064698131705E-2</v>
      </c>
      <c r="AI50">
        <v>8.5915064698131705</v>
      </c>
      <c r="AJ50">
        <v>174.06481481481401</v>
      </c>
      <c r="AK50" t="str">
        <f>IF(AND(Table2[[#This Row],[20D EMA]]&gt;Table2[[#This Row],[50D EMA]],Table2[[#This Row],[50D EMA]]&gt;Table2[[#This Row],[200D EMA]]),"Uptrend","Downtrend/NoTrend")</f>
        <v>Uptrend</v>
      </c>
      <c r="AL50">
        <v>0.2</v>
      </c>
      <c r="AM50" t="s">
        <v>10188</v>
      </c>
      <c r="AN50">
        <v>7.65</v>
      </c>
      <c r="AO50" t="s">
        <v>10188</v>
      </c>
      <c r="AP50">
        <v>0.129116386518034</v>
      </c>
      <c r="AQ50">
        <f>(Table2[[#This Row],[Sharpe Ratio]]-AVERAGE(Table2[Sharpe Ratio]))/_xlfn.STDEV.P(Table2[Sharpe Ratio])</f>
        <v>0.85406352513057604</v>
      </c>
      <c r="AR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8.0932465424606121</v>
      </c>
      <c r="AS50">
        <f>_xlfn.RANK.AVG(Table2[[#This Row],[1Y Return vs Nifty Z-Score]],Table2[1Y Return vs Nifty Z-Score])</f>
        <v>73</v>
      </c>
      <c r="AT50">
        <f>_xlfn.RANK.AVG(Table2[[#This Row],[6M Return vs Nifty Z-Score]],Table2[6M Return vs Nifty Z-Score])</f>
        <v>13</v>
      </c>
      <c r="AU50">
        <f>_xlfn.RANK.AVG(Table2[[#This Row],[Sharpe Ratio Z-Score]],Table2[Sharpe Ratio Z-Score])</f>
        <v>148</v>
      </c>
      <c r="AV50">
        <f>(Table2[[#This Row],[Rank 1Y]]+Table2[[#This Row],[Rank 6M]]+Table2[[#This Row],[Rank Sharpe]])/3</f>
        <v>78</v>
      </c>
    </row>
    <row r="51" spans="1:48" x14ac:dyDescent="0.3">
      <c r="A51" t="s">
        <v>880</v>
      </c>
      <c r="B51" t="s">
        <v>881</v>
      </c>
      <c r="C51" t="s">
        <v>10150</v>
      </c>
      <c r="D51" t="s">
        <v>882</v>
      </c>
      <c r="E51">
        <v>17224.231185649998</v>
      </c>
      <c r="F51">
        <v>1444.25</v>
      </c>
      <c r="G51">
        <v>107.40245583409499</v>
      </c>
      <c r="H51">
        <f>(Table2[[#This Row],[1Y Return vs Nifty]]-AVERAGE(Table2[1Y Return vs Nifty]))/_xlfn.STDEV.P(Table2[1Y Return vs Nifty])</f>
        <v>0.78622597737894762</v>
      </c>
      <c r="I51">
        <v>-7.7523191246900103</v>
      </c>
      <c r="J51">
        <f>(Table2[[#This Row],[1M Return vs Nifty]]-AVERAGE(Table2[1M Return vs Nifty]))/_xlfn.STDEV.P(Table2[1M Return vs Nifty])</f>
        <v>-0.71287777508076478</v>
      </c>
      <c r="K51">
        <v>52.415386318960103</v>
      </c>
      <c r="L51">
        <f>(Table2[[#This Row],[6M Return vs Nifty]]-AVERAGE(Table2[6M Return vs Nifty]))/_xlfn.STDEV.P(Table2[6M Return vs Nifty])</f>
        <v>1.2796924779739409</v>
      </c>
      <c r="M51">
        <v>-2.2118171045144002</v>
      </c>
      <c r="N51">
        <f>(Table2[[#This Row],[1W Return vs Nifty]]-AVERAGE(Table2[1W Return vs Nifty]))/_xlfn.STDEV.P(Table2[1W Return vs Nifty])</f>
        <v>-0.32957154640333741</v>
      </c>
      <c r="O51">
        <v>1459.89</v>
      </c>
      <c r="P51">
        <v>1447.0648998859499</v>
      </c>
      <c r="Q51">
        <v>1183.77538632137</v>
      </c>
      <c r="R51">
        <v>46.355180876524798</v>
      </c>
      <c r="S51" s="2">
        <f>(Table2[[#This Row],[Close Price]]-Table2[[#This Row],[20D EMA]])/Table2[[#This Row],[20D EMA]]</f>
        <v>-1.071313592119961E-2</v>
      </c>
      <c r="T51" s="2">
        <f>(Table2[[#This Row],[Close Price]]-Table2[[#This Row],[50D EMA]])/Table2[[#This Row],[50D EMA]]</f>
        <v>-1.9452478504397104E-3</v>
      </c>
      <c r="U51" s="2">
        <f>(Table2[[#This Row],[Close Price]]-Table2[[#This Row],[200D EMA]])/Table2[[#This Row],[200D EMA]]</f>
        <v>0.22003719344770756</v>
      </c>
      <c r="V51">
        <v>1.13963295466014</v>
      </c>
      <c r="W51">
        <v>1433.35</v>
      </c>
      <c r="X51">
        <v>1469</v>
      </c>
      <c r="Y51">
        <v>1407.05</v>
      </c>
      <c r="Z51">
        <v>1469</v>
      </c>
      <c r="AA51">
        <v>1397</v>
      </c>
      <c r="AB51">
        <v>1603</v>
      </c>
      <c r="AC51" s="2">
        <f>(Table2[[#This Row],[Close Price]]/Table2[[#This Row],[Day Low]])-1</f>
        <v>7.6045627376426506E-3</v>
      </c>
      <c r="AD51" s="2">
        <f>(Table2[[#This Row],[Day High]]/Table2[[#This Row],[Close Price]])-1</f>
        <v>1.7136922277998901E-2</v>
      </c>
      <c r="AE51" s="2">
        <f>(Table2[[#This Row],[Close Price]]/Table2[[#This Row],[Current Week Low]])-1</f>
        <v>2.6438292882271508E-2</v>
      </c>
      <c r="AF51" s="2">
        <f>(Table2[[#This Row],[Current Week High]]/Table2[[#This Row],[Close Price]])-1</f>
        <v>1.7136922277998901E-2</v>
      </c>
      <c r="AG51" s="2">
        <f>(Table2[[#This Row],[Close Price]]/Table2[[#This Row],[Current Month Low]])-1</f>
        <v>3.3822476735862583E-2</v>
      </c>
      <c r="AH51" s="2">
        <f>(Table2[[#This Row],[Current Month High]]/Table2[[#This Row],[Close Price]])-1</f>
        <v>0.10991864289423581</v>
      </c>
      <c r="AI51">
        <v>17.3619525705383</v>
      </c>
      <c r="AJ51">
        <v>141.45281283958801</v>
      </c>
      <c r="AK51" t="str">
        <f>IF(AND(Table2[[#This Row],[20D EMA]]&gt;Table2[[#This Row],[50D EMA]],Table2[[#This Row],[50D EMA]]&gt;Table2[[#This Row],[200D EMA]]),"Uptrend","Downtrend/NoTrend")</f>
        <v>Uptrend</v>
      </c>
      <c r="AL51">
        <v>-0.14000000000000001</v>
      </c>
      <c r="AM51" t="s">
        <v>10189</v>
      </c>
      <c r="AN51">
        <v>-2.87</v>
      </c>
      <c r="AO51" t="s">
        <v>10189</v>
      </c>
      <c r="AP51">
        <v>0.17684546867047199</v>
      </c>
      <c r="AQ51">
        <f>(Table2[[#This Row],[Sharpe Ratio]]-AVERAGE(Table2[Sharpe Ratio]))/_xlfn.STDEV.P(Table2[Sharpe Ratio])</f>
        <v>1.3940005379324938</v>
      </c>
      <c r="AR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2.41746967180128</v>
      </c>
      <c r="AS51">
        <f>_xlfn.RANK.AVG(Table2[[#This Row],[1Y Return vs Nifty Z-Score]],Table2[1Y Return vs Nifty Z-Score])</f>
        <v>109</v>
      </c>
      <c r="AT51">
        <f>_xlfn.RANK.AVG(Table2[[#This Row],[6M Return vs Nifty Z-Score]],Table2[6M Return vs Nifty Z-Score])</f>
        <v>68</v>
      </c>
      <c r="AU51">
        <f>_xlfn.RANK.AVG(Table2[[#This Row],[Sharpe Ratio Z-Score]],Table2[Sharpe Ratio Z-Score])</f>
        <v>61</v>
      </c>
      <c r="AV51">
        <f>(Table2[[#This Row],[Rank 1Y]]+Table2[[#This Row],[Rank 6M]]+Table2[[#This Row],[Rank Sharpe]])/3</f>
        <v>79.333333333333329</v>
      </c>
    </row>
    <row r="52" spans="1:48" x14ac:dyDescent="0.3">
      <c r="A52" t="s">
        <v>435</v>
      </c>
      <c r="B52" t="s">
        <v>436</v>
      </c>
      <c r="C52" t="s">
        <v>10155</v>
      </c>
      <c r="D52" t="s">
        <v>97</v>
      </c>
      <c r="E52">
        <v>53055.977729040002</v>
      </c>
      <c r="F52">
        <v>527.54999999999995</v>
      </c>
      <c r="G52">
        <v>165.65969779235601</v>
      </c>
      <c r="H52">
        <f>(Table2[[#This Row],[1Y Return vs Nifty]]-AVERAGE(Table2[1Y Return vs Nifty]))/_xlfn.STDEV.P(Table2[1Y Return vs Nifty])</f>
        <v>1.5059305560683807</v>
      </c>
      <c r="I52">
        <v>23.0479838081</v>
      </c>
      <c r="J52">
        <f>(Table2[[#This Row],[1M Return vs Nifty]]-AVERAGE(Table2[1M Return vs Nifty]))/_xlfn.STDEV.P(Table2[1M Return vs Nifty])</f>
        <v>2.1923649994329621</v>
      </c>
      <c r="K52">
        <v>31.681686924360701</v>
      </c>
      <c r="L52">
        <f>(Table2[[#This Row],[6M Return vs Nifty]]-AVERAGE(Table2[6M Return vs Nifty]))/_xlfn.STDEV.P(Table2[6M Return vs Nifty])</f>
        <v>0.64252161487267834</v>
      </c>
      <c r="M52">
        <v>2.5088379248888901</v>
      </c>
      <c r="N52">
        <f>(Table2[[#This Row],[1W Return vs Nifty]]-AVERAGE(Table2[1W Return vs Nifty]))/_xlfn.STDEV.P(Table2[1W Return vs Nifty])</f>
        <v>0.71788205873307009</v>
      </c>
      <c r="O52">
        <v>483.02</v>
      </c>
      <c r="P52">
        <v>449.04567767024002</v>
      </c>
      <c r="Q52">
        <v>367.380682120892</v>
      </c>
      <c r="R52">
        <v>83.667012805492703</v>
      </c>
      <c r="S52" s="2">
        <f>(Table2[[#This Row],[Close Price]]-Table2[[#This Row],[20D EMA]])/Table2[[#This Row],[20D EMA]]</f>
        <v>9.2190799552813493E-2</v>
      </c>
      <c r="T52" s="2">
        <f>(Table2[[#This Row],[Close Price]]-Table2[[#This Row],[50D EMA]])/Table2[[#This Row],[50D EMA]]</f>
        <v>0.17482480342993115</v>
      </c>
      <c r="U52" s="2">
        <f>(Table2[[#This Row],[Close Price]]-Table2[[#This Row],[200D EMA]])/Table2[[#This Row],[200D EMA]]</f>
        <v>0.43597642901213268</v>
      </c>
      <c r="V52">
        <v>0.85741084034445503</v>
      </c>
      <c r="W52">
        <v>515.1</v>
      </c>
      <c r="X52">
        <v>533</v>
      </c>
      <c r="Y52">
        <v>499</v>
      </c>
      <c r="Z52">
        <v>533</v>
      </c>
      <c r="AA52">
        <v>483</v>
      </c>
      <c r="AB52">
        <v>533</v>
      </c>
      <c r="AC52" s="2">
        <f>(Table2[[#This Row],[Close Price]]/Table2[[#This Row],[Day Low]])-1</f>
        <v>2.4170064065229813E-2</v>
      </c>
      <c r="AD52" s="2">
        <f>(Table2[[#This Row],[Day High]]/Table2[[#This Row],[Close Price]])-1</f>
        <v>1.0330774334186499E-2</v>
      </c>
      <c r="AE52" s="2">
        <f>(Table2[[#This Row],[Close Price]]/Table2[[#This Row],[Current Week Low]])-1</f>
        <v>5.7214428857715438E-2</v>
      </c>
      <c r="AF52" s="2">
        <f>(Table2[[#This Row],[Current Week High]]/Table2[[#This Row],[Close Price]])-1</f>
        <v>1.0330774334186499E-2</v>
      </c>
      <c r="AG52" s="2">
        <f>(Table2[[#This Row],[Close Price]]/Table2[[#This Row],[Current Month Low]])-1</f>
        <v>9.2236024844720488E-2</v>
      </c>
      <c r="AH52" s="2">
        <f>(Table2[[#This Row],[Current Month High]]/Table2[[#This Row],[Close Price]])-1</f>
        <v>1.0330774334186499E-2</v>
      </c>
      <c r="AI52">
        <v>3.4972988342337299</v>
      </c>
      <c r="AJ52">
        <v>224.34675683984</v>
      </c>
      <c r="AK52" t="str">
        <f>IF(AND(Table2[[#This Row],[20D EMA]]&gt;Table2[[#This Row],[50D EMA]],Table2[[#This Row],[50D EMA]]&gt;Table2[[#This Row],[200D EMA]]),"Uptrend","Downtrend/NoTrend")</f>
        <v>Uptrend</v>
      </c>
      <c r="AL52">
        <v>0.13</v>
      </c>
      <c r="AM52" t="s">
        <v>10188</v>
      </c>
      <c r="AN52">
        <v>5.27</v>
      </c>
      <c r="AO52" t="s">
        <v>10188</v>
      </c>
      <c r="AP52">
        <v>0.196146175585035</v>
      </c>
      <c r="AQ52">
        <f>(Table2[[#This Row],[Sharpe Ratio]]-AVERAGE(Table2[Sharpe Ratio]))/_xlfn.STDEV.P(Table2[Sharpe Ratio])</f>
        <v>1.612340501042012</v>
      </c>
      <c r="AR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6.6710397301491042</v>
      </c>
      <c r="AS52">
        <f>_xlfn.RANK.AVG(Table2[[#This Row],[1Y Return vs Nifty Z-Score]],Table2[1Y Return vs Nifty Z-Score])</f>
        <v>51</v>
      </c>
      <c r="AT52">
        <f>_xlfn.RANK.AVG(Table2[[#This Row],[6M Return vs Nifty Z-Score]],Table2[6M Return vs Nifty Z-Score])</f>
        <v>150</v>
      </c>
      <c r="AU52">
        <f>_xlfn.RANK.AVG(Table2[[#This Row],[Sharpe Ratio Z-Score]],Table2[Sharpe Ratio Z-Score])</f>
        <v>38</v>
      </c>
      <c r="AV52">
        <f>(Table2[[#This Row],[Rank 1Y]]+Table2[[#This Row],[Rank 6M]]+Table2[[#This Row],[Rank Sharpe]])/3</f>
        <v>79.666666666666671</v>
      </c>
    </row>
    <row r="53" spans="1:48" x14ac:dyDescent="0.3">
      <c r="A53" t="s">
        <v>1354</v>
      </c>
      <c r="B53" t="s">
        <v>1355</v>
      </c>
      <c r="C53" t="s">
        <v>10161</v>
      </c>
      <c r="D53" t="s">
        <v>1356</v>
      </c>
      <c r="E53">
        <v>7859.9372427799999</v>
      </c>
      <c r="F53">
        <v>1240.75</v>
      </c>
      <c r="G53">
        <v>118.197575962904</v>
      </c>
      <c r="H53">
        <f>(Table2[[#This Row],[1Y Return vs Nifty]]-AVERAGE(Table2[1Y Return vs Nifty]))/_xlfn.STDEV.P(Table2[1Y Return vs Nifty])</f>
        <v>0.91958789296315413</v>
      </c>
      <c r="I53">
        <v>5.9442478696675902</v>
      </c>
      <c r="J53">
        <f>(Table2[[#This Row],[1M Return vs Nifty]]-AVERAGE(Table2[1M Return vs Nifty]))/_xlfn.STDEV.P(Table2[1M Return vs Nifty])</f>
        <v>0.57905277452555748</v>
      </c>
      <c r="K53">
        <v>83.036389483255405</v>
      </c>
      <c r="L53">
        <f>(Table2[[#This Row],[6M Return vs Nifty]]-AVERAGE(Table2[6M Return vs Nifty]))/_xlfn.STDEV.P(Table2[6M Return vs Nifty])</f>
        <v>2.2207117646865955</v>
      </c>
      <c r="M53">
        <v>-7.1612546573267304</v>
      </c>
      <c r="N53">
        <f>(Table2[[#This Row],[1W Return vs Nifty]]-AVERAGE(Table2[1W Return vs Nifty]))/_xlfn.STDEV.P(Table2[1W Return vs Nifty])</f>
        <v>-1.4277890979506511</v>
      </c>
      <c r="O53">
        <v>1250.57</v>
      </c>
      <c r="P53">
        <v>1128.05816043702</v>
      </c>
      <c r="Q53">
        <v>828.28991804959503</v>
      </c>
      <c r="R53">
        <v>45.2718427015594</v>
      </c>
      <c r="S53" s="2">
        <f>(Table2[[#This Row],[Close Price]]-Table2[[#This Row],[20D EMA]])/Table2[[#This Row],[20D EMA]]</f>
        <v>-7.8524192968006078E-3</v>
      </c>
      <c r="T53" s="2">
        <f>(Table2[[#This Row],[Close Price]]-Table2[[#This Row],[50D EMA]])/Table2[[#This Row],[50D EMA]]</f>
        <v>9.989896223021176E-2</v>
      </c>
      <c r="U53" s="2">
        <f>(Table2[[#This Row],[Close Price]]-Table2[[#This Row],[200D EMA]])/Table2[[#This Row],[200D EMA]]</f>
        <v>0.49796583655351018</v>
      </c>
      <c r="V53">
        <v>0.48411320984656803</v>
      </c>
      <c r="W53">
        <v>1234.4000000000001</v>
      </c>
      <c r="X53">
        <v>1290</v>
      </c>
      <c r="Y53">
        <v>1234.4000000000001</v>
      </c>
      <c r="Z53">
        <v>1294.95</v>
      </c>
      <c r="AA53">
        <v>1234.4000000000001</v>
      </c>
      <c r="AB53">
        <v>1379</v>
      </c>
      <c r="AC53" s="2">
        <f>(Table2[[#This Row],[Close Price]]/Table2[[#This Row],[Day Low]])-1</f>
        <v>5.1441996111469823E-3</v>
      </c>
      <c r="AD53" s="2">
        <f>(Table2[[#This Row],[Day High]]/Table2[[#This Row],[Close Price]])-1</f>
        <v>3.9693733628853423E-2</v>
      </c>
      <c r="AE53" s="2">
        <f>(Table2[[#This Row],[Close Price]]/Table2[[#This Row],[Current Week Low]])-1</f>
        <v>5.1441996111469823E-3</v>
      </c>
      <c r="AF53" s="2">
        <f>(Table2[[#This Row],[Current Week High]]/Table2[[#This Row],[Close Price]])-1</f>
        <v>4.3683256095103706E-2</v>
      </c>
      <c r="AG53" s="2">
        <f>(Table2[[#This Row],[Close Price]]/Table2[[#This Row],[Current Month Low]])-1</f>
        <v>5.1441996111469823E-3</v>
      </c>
      <c r="AH53" s="2">
        <f>(Table2[[#This Row],[Current Month High]]/Table2[[#This Row],[Close Price]])-1</f>
        <v>0.1114245416078985</v>
      </c>
      <c r="AI53">
        <v>11.1424541607898</v>
      </c>
      <c r="AJ53">
        <v>184.93512458376301</v>
      </c>
      <c r="AK53" t="str">
        <f>IF(AND(Table2[[#This Row],[20D EMA]]&gt;Table2[[#This Row],[50D EMA]],Table2[[#This Row],[50D EMA]]&gt;Table2[[#This Row],[200D EMA]]),"Uptrend","Downtrend/NoTrend")</f>
        <v>Uptrend</v>
      </c>
      <c r="AL53">
        <v>0</v>
      </c>
      <c r="AM53">
        <v>0</v>
      </c>
      <c r="AN53">
        <v>-3.13</v>
      </c>
      <c r="AO53" t="s">
        <v>10189</v>
      </c>
      <c r="AP53">
        <v>0.14209509167669701</v>
      </c>
      <c r="AQ53">
        <f>(Table2[[#This Row],[Sharpe Ratio]]-AVERAGE(Table2[Sharpe Ratio]))/_xlfn.STDEV.P(Table2[Sharpe Ratio])</f>
        <v>1.0008856088032534</v>
      </c>
      <c r="AR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3.2924489430279094</v>
      </c>
      <c r="AS53">
        <f>_xlfn.RANK.AVG(Table2[[#This Row],[1Y Return vs Nifty Z-Score]],Table2[1Y Return vs Nifty Z-Score])</f>
        <v>98</v>
      </c>
      <c r="AT53">
        <f>_xlfn.RANK.AVG(Table2[[#This Row],[6M Return vs Nifty Z-Score]],Table2[6M Return vs Nifty Z-Score])</f>
        <v>24</v>
      </c>
      <c r="AU53">
        <f>_xlfn.RANK.AVG(Table2[[#This Row],[Sharpe Ratio Z-Score]],Table2[Sharpe Ratio Z-Score])</f>
        <v>123</v>
      </c>
      <c r="AV53">
        <f>(Table2[[#This Row],[Rank 1Y]]+Table2[[#This Row],[Rank 6M]]+Table2[[#This Row],[Rank Sharpe]])/3</f>
        <v>81.666666666666671</v>
      </c>
    </row>
    <row r="54" spans="1:48" x14ac:dyDescent="0.3">
      <c r="A54" t="s">
        <v>1371</v>
      </c>
      <c r="B54" t="s">
        <v>1372</v>
      </c>
      <c r="C54" t="s">
        <v>10150</v>
      </c>
      <c r="D54" t="s">
        <v>338</v>
      </c>
      <c r="E54">
        <v>7670.2024308</v>
      </c>
      <c r="F54">
        <v>346.5</v>
      </c>
      <c r="G54">
        <v>125.282565916305</v>
      </c>
      <c r="H54">
        <f>(Table2[[#This Row],[1Y Return vs Nifty]]-AVERAGE(Table2[1Y Return vs Nifty]))/_xlfn.STDEV.P(Table2[1Y Return vs Nifty])</f>
        <v>1.0071152035262707</v>
      </c>
      <c r="I54">
        <v>4.0863098428706497</v>
      </c>
      <c r="J54">
        <f>(Table2[[#This Row],[1M Return vs Nifty]]-AVERAGE(Table2[1M Return vs Nifty]))/_xlfn.STDEV.P(Table2[1M Return vs Nifty])</f>
        <v>0.40380251677242202</v>
      </c>
      <c r="K54">
        <v>84.104770337462497</v>
      </c>
      <c r="L54">
        <f>(Table2[[#This Row],[6M Return vs Nifty]]-AVERAGE(Table2[6M Return vs Nifty]))/_xlfn.STDEV.P(Table2[6M Return vs Nifty])</f>
        <v>2.2535443594898807</v>
      </c>
      <c r="M54">
        <v>4.1936295587132602</v>
      </c>
      <c r="N54">
        <f>(Table2[[#This Row],[1W Return vs Nifty]]-AVERAGE(Table2[1W Return vs Nifty]))/_xlfn.STDEV.P(Table2[1W Return vs Nifty])</f>
        <v>1.0917159990996181</v>
      </c>
      <c r="O54">
        <v>325.38</v>
      </c>
      <c r="P54">
        <v>303.350708291883</v>
      </c>
      <c r="Q54">
        <v>233.74901317133501</v>
      </c>
      <c r="R54">
        <v>63.618462417007002</v>
      </c>
      <c r="S54" s="2">
        <f>(Table2[[#This Row],[Close Price]]-Table2[[#This Row],[20D EMA]])/Table2[[#This Row],[20D EMA]]</f>
        <v>6.4908722109533482E-2</v>
      </c>
      <c r="T54" s="2">
        <f>(Table2[[#This Row],[Close Price]]-Table2[[#This Row],[50D EMA]])/Table2[[#This Row],[50D EMA]]</f>
        <v>0.14224226457582195</v>
      </c>
      <c r="U54" s="2">
        <f>(Table2[[#This Row],[Close Price]]-Table2[[#This Row],[200D EMA]])/Table2[[#This Row],[200D EMA]]</f>
        <v>0.48235919929219112</v>
      </c>
      <c r="V54">
        <v>0.84009804358215801</v>
      </c>
      <c r="W54">
        <v>334.55</v>
      </c>
      <c r="X54">
        <v>362.5</v>
      </c>
      <c r="Y54">
        <v>330.05</v>
      </c>
      <c r="Z54">
        <v>362.5</v>
      </c>
      <c r="AA54">
        <v>316.39999999999998</v>
      </c>
      <c r="AB54">
        <v>362.5</v>
      </c>
      <c r="AC54" s="2">
        <f>(Table2[[#This Row],[Close Price]]/Table2[[#This Row],[Day Low]])-1</f>
        <v>3.5719623374682374E-2</v>
      </c>
      <c r="AD54" s="2">
        <f>(Table2[[#This Row],[Day High]]/Table2[[#This Row],[Close Price]])-1</f>
        <v>4.6176046176046093E-2</v>
      </c>
      <c r="AE54" s="2">
        <f>(Table2[[#This Row],[Close Price]]/Table2[[#This Row],[Current Week Low]])-1</f>
        <v>4.9840933191940495E-2</v>
      </c>
      <c r="AF54" s="2">
        <f>(Table2[[#This Row],[Current Week High]]/Table2[[#This Row],[Close Price]])-1</f>
        <v>4.6176046176046093E-2</v>
      </c>
      <c r="AG54" s="2">
        <f>(Table2[[#This Row],[Close Price]]/Table2[[#This Row],[Current Month Low]])-1</f>
        <v>9.5132743362831951E-2</v>
      </c>
      <c r="AH54" s="2">
        <f>(Table2[[#This Row],[Current Month High]]/Table2[[#This Row],[Close Price]])-1</f>
        <v>4.6176046176046093E-2</v>
      </c>
      <c r="AI54">
        <v>4.6176046176046004</v>
      </c>
      <c r="AJ54">
        <v>167.56756756756701</v>
      </c>
      <c r="AK54" t="str">
        <f>IF(AND(Table2[[#This Row],[20D EMA]]&gt;Table2[[#This Row],[50D EMA]],Table2[[#This Row],[50D EMA]]&gt;Table2[[#This Row],[200D EMA]]),"Uptrend","Downtrend/NoTrend")</f>
        <v>Uptrend</v>
      </c>
      <c r="AL54">
        <v>0.14000000000000001</v>
      </c>
      <c r="AM54" t="s">
        <v>10188</v>
      </c>
      <c r="AN54">
        <v>7.48</v>
      </c>
      <c r="AO54" t="s">
        <v>10188</v>
      </c>
      <c r="AP54">
        <v>0.13275154835428399</v>
      </c>
      <c r="AQ54">
        <f>(Table2[[#This Row],[Sharpe Ratio]]-AVERAGE(Table2[Sharpe Ratio]))/_xlfn.STDEV.P(Table2[Sharpe Ratio])</f>
        <v>0.89518642828315831</v>
      </c>
      <c r="AR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5.6513645071713494</v>
      </c>
      <c r="AS54">
        <f>_xlfn.RANK.AVG(Table2[[#This Row],[1Y Return vs Nifty Z-Score]],Table2[1Y Return vs Nifty Z-Score])</f>
        <v>88</v>
      </c>
      <c r="AT54">
        <f>_xlfn.RANK.AVG(Table2[[#This Row],[6M Return vs Nifty Z-Score]],Table2[6M Return vs Nifty Z-Score])</f>
        <v>21</v>
      </c>
      <c r="AU54">
        <f>_xlfn.RANK.AVG(Table2[[#This Row],[Sharpe Ratio Z-Score]],Table2[Sharpe Ratio Z-Score])</f>
        <v>142</v>
      </c>
      <c r="AV54">
        <f>(Table2[[#This Row],[Rank 1Y]]+Table2[[#This Row],[Rank 6M]]+Table2[[#This Row],[Rank Sharpe]])/3</f>
        <v>83.666666666666671</v>
      </c>
    </row>
    <row r="55" spans="1:48" x14ac:dyDescent="0.3">
      <c r="A55" t="s">
        <v>223</v>
      </c>
      <c r="B55" t="s">
        <v>224</v>
      </c>
      <c r="C55" t="s">
        <v>10149</v>
      </c>
      <c r="D55" t="s">
        <v>109</v>
      </c>
      <c r="E55">
        <v>116462.13352916999</v>
      </c>
      <c r="F55">
        <v>113.21</v>
      </c>
      <c r="G55">
        <v>120.037086050375</v>
      </c>
      <c r="H55">
        <f>(Table2[[#This Row],[1Y Return vs Nifty]]-AVERAGE(Table2[1Y Return vs Nifty]))/_xlfn.STDEV.P(Table2[1Y Return vs Nifty])</f>
        <v>0.9423130304395696</v>
      </c>
      <c r="I55">
        <v>7.54718230793367</v>
      </c>
      <c r="J55">
        <f>(Table2[[#This Row],[1M Return vs Nifty]]-AVERAGE(Table2[1M Return vs Nifty]))/_xlfn.STDEV.P(Table2[1M Return vs Nifty])</f>
        <v>0.73024978401451268</v>
      </c>
      <c r="K55">
        <v>44.762209128401501</v>
      </c>
      <c r="L55">
        <f>(Table2[[#This Row],[6M Return vs Nifty]]-AVERAGE(Table2[6M Return vs Nifty]))/_xlfn.STDEV.P(Table2[6M Return vs Nifty])</f>
        <v>1.0445013804679504</v>
      </c>
      <c r="M55">
        <v>10.021279175475</v>
      </c>
      <c r="N55">
        <f>(Table2[[#This Row],[1W Return vs Nifty]]-AVERAGE(Table2[1W Return vs Nifty]))/_xlfn.STDEV.P(Table2[1W Return vs Nifty])</f>
        <v>2.3847976927476462</v>
      </c>
      <c r="O55">
        <v>106.3</v>
      </c>
      <c r="P55">
        <v>101.984354884735</v>
      </c>
      <c r="Q55">
        <v>84.067080533469806</v>
      </c>
      <c r="R55">
        <v>83.987583936235694</v>
      </c>
      <c r="S55" s="2">
        <f>(Table2[[#This Row],[Close Price]]-Table2[[#This Row],[20D EMA]])/Table2[[#This Row],[20D EMA]]</f>
        <v>6.5004703668861685E-2</v>
      </c>
      <c r="T55" s="2">
        <f>(Table2[[#This Row],[Close Price]]-Table2[[#This Row],[50D EMA]])/Table2[[#This Row],[50D EMA]]</f>
        <v>0.11007222752894276</v>
      </c>
      <c r="U55" s="2">
        <f>(Table2[[#This Row],[Close Price]]-Table2[[#This Row],[200D EMA]])/Table2[[#This Row],[200D EMA]]</f>
        <v>0.34666268034522091</v>
      </c>
      <c r="V55">
        <v>1.0669492346934399</v>
      </c>
      <c r="W55">
        <v>113</v>
      </c>
      <c r="X55">
        <v>117.3</v>
      </c>
      <c r="Y55">
        <v>111.65</v>
      </c>
      <c r="Z55">
        <v>118.4</v>
      </c>
      <c r="AA55">
        <v>98.71</v>
      </c>
      <c r="AB55">
        <v>118.4</v>
      </c>
      <c r="AC55" s="2">
        <f>(Table2[[#This Row],[Close Price]]/Table2[[#This Row],[Day Low]])-1</f>
        <v>1.8584070796459073E-3</v>
      </c>
      <c r="AD55" s="2">
        <f>(Table2[[#This Row],[Day High]]/Table2[[#This Row],[Close Price]])-1</f>
        <v>3.6127550569737599E-2</v>
      </c>
      <c r="AE55" s="2">
        <f>(Table2[[#This Row],[Close Price]]/Table2[[#This Row],[Current Week Low]])-1</f>
        <v>1.3972234661889793E-2</v>
      </c>
      <c r="AF55" s="2">
        <f>(Table2[[#This Row],[Current Week High]]/Table2[[#This Row],[Close Price]])-1</f>
        <v>4.5844006713188001E-2</v>
      </c>
      <c r="AG55" s="2">
        <f>(Table2[[#This Row],[Close Price]]/Table2[[#This Row],[Current Month Low]])-1</f>
        <v>0.14689494478776211</v>
      </c>
      <c r="AH55" s="2">
        <f>(Table2[[#This Row],[Current Month High]]/Table2[[#This Row],[Close Price]])-1</f>
        <v>4.5844006713188001E-2</v>
      </c>
      <c r="AI55">
        <v>4.5844006713188001</v>
      </c>
      <c r="AJ55">
        <v>149.63616317530301</v>
      </c>
      <c r="AK55" t="str">
        <f>IF(AND(Table2[[#This Row],[20D EMA]]&gt;Table2[[#This Row],[50D EMA]],Table2[[#This Row],[50D EMA]]&gt;Table2[[#This Row],[200D EMA]]),"Uptrend","Downtrend/NoTrend")</f>
        <v>Uptrend</v>
      </c>
      <c r="AL55">
        <v>0.13</v>
      </c>
      <c r="AM55" t="s">
        <v>10188</v>
      </c>
      <c r="AN55">
        <v>12.42</v>
      </c>
      <c r="AO55" t="s">
        <v>10188</v>
      </c>
      <c r="AP55">
        <v>0.17184196736214999</v>
      </c>
      <c r="AQ55">
        <f>(Table2[[#This Row],[Sharpe Ratio]]-AVERAGE(Table2[Sharpe Ratio]))/_xlfn.STDEV.P(Table2[Sharpe Ratio])</f>
        <v>1.337398243730868</v>
      </c>
      <c r="AR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6.4392601314005464</v>
      </c>
      <c r="AS55">
        <f>_xlfn.RANK.AVG(Table2[[#This Row],[1Y Return vs Nifty Z-Score]],Table2[1Y Return vs Nifty Z-Score])</f>
        <v>96</v>
      </c>
      <c r="AT55">
        <f>_xlfn.RANK.AVG(Table2[[#This Row],[6M Return vs Nifty Z-Score]],Table2[6M Return vs Nifty Z-Score])</f>
        <v>87</v>
      </c>
      <c r="AU55">
        <f>_xlfn.RANK.AVG(Table2[[#This Row],[Sharpe Ratio Z-Score]],Table2[Sharpe Ratio Z-Score])</f>
        <v>71</v>
      </c>
      <c r="AV55">
        <f>(Table2[[#This Row],[Rank 1Y]]+Table2[[#This Row],[Rank 6M]]+Table2[[#This Row],[Rank Sharpe]])/3</f>
        <v>84.666666666666671</v>
      </c>
    </row>
    <row r="56" spans="1:48" x14ac:dyDescent="0.3">
      <c r="A56" t="s">
        <v>919</v>
      </c>
      <c r="B56" t="s">
        <v>920</v>
      </c>
      <c r="C56" t="s">
        <v>10141</v>
      </c>
      <c r="D56" t="s">
        <v>18</v>
      </c>
      <c r="E56">
        <v>16152.419558</v>
      </c>
      <c r="F56">
        <v>1212.0999999999999</v>
      </c>
      <c r="G56">
        <v>159.63067356505999</v>
      </c>
      <c r="H56">
        <f>(Table2[[#This Row],[1Y Return vs Nifty]]-AVERAGE(Table2[1Y Return vs Nifty]))/_xlfn.STDEV.P(Table2[1Y Return vs Nifty])</f>
        <v>1.4314485484147526</v>
      </c>
      <c r="I56">
        <v>4.0049783922742499</v>
      </c>
      <c r="J56">
        <f>(Table2[[#This Row],[1M Return vs Nifty]]-AVERAGE(Table2[1M Return vs Nifty]))/_xlfn.STDEV.P(Table2[1M Return vs Nifty])</f>
        <v>0.39613091660337435</v>
      </c>
      <c r="K56">
        <v>32.4384938501628</v>
      </c>
      <c r="L56">
        <f>(Table2[[#This Row],[6M Return vs Nifty]]-AVERAGE(Table2[6M Return vs Nifty]))/_xlfn.STDEV.P(Table2[6M Return vs Nifty])</f>
        <v>0.66577917797981689</v>
      </c>
      <c r="M56">
        <v>9.30337281142344</v>
      </c>
      <c r="N56">
        <f>(Table2[[#This Row],[1W Return vs Nifty]]-AVERAGE(Table2[1W Return vs Nifty]))/_xlfn.STDEV.P(Table2[1W Return vs Nifty])</f>
        <v>2.2255033565819233</v>
      </c>
      <c r="O56">
        <v>1016.54</v>
      </c>
      <c r="P56">
        <v>975.40956069380604</v>
      </c>
      <c r="Q56">
        <v>816.526661214623</v>
      </c>
      <c r="R56">
        <v>77.939439079092395</v>
      </c>
      <c r="S56" s="2">
        <f>(Table2[[#This Row],[Close Price]]-Table2[[#This Row],[20D EMA]])/Table2[[#This Row],[20D EMA]]</f>
        <v>0.19237806677553265</v>
      </c>
      <c r="T56" s="2">
        <f>(Table2[[#This Row],[Close Price]]-Table2[[#This Row],[50D EMA]])/Table2[[#This Row],[50D EMA]]</f>
        <v>0.24265749367664249</v>
      </c>
      <c r="U56" s="2">
        <f>(Table2[[#This Row],[Close Price]]-Table2[[#This Row],[200D EMA]])/Table2[[#This Row],[200D EMA]]</f>
        <v>0.48445857015488308</v>
      </c>
      <c r="V56">
        <v>2.02334451718556</v>
      </c>
      <c r="W56">
        <v>1097.3</v>
      </c>
      <c r="X56">
        <v>1275</v>
      </c>
      <c r="Y56">
        <v>1050</v>
      </c>
      <c r="Z56">
        <v>1275</v>
      </c>
      <c r="AA56">
        <v>945.65</v>
      </c>
      <c r="AB56">
        <v>1275</v>
      </c>
      <c r="AC56" s="2">
        <f>(Table2[[#This Row],[Close Price]]/Table2[[#This Row],[Day Low]])-1</f>
        <v>0.10462043196937931</v>
      </c>
      <c r="AD56" s="2">
        <f>(Table2[[#This Row],[Day High]]/Table2[[#This Row],[Close Price]])-1</f>
        <v>5.1893408134642494E-2</v>
      </c>
      <c r="AE56" s="2">
        <f>(Table2[[#This Row],[Close Price]]/Table2[[#This Row],[Current Week Low]])-1</f>
        <v>0.15438095238095229</v>
      </c>
      <c r="AF56" s="2">
        <f>(Table2[[#This Row],[Current Week High]]/Table2[[#This Row],[Close Price]])-1</f>
        <v>5.1893408134642494E-2</v>
      </c>
      <c r="AG56" s="2">
        <f>(Table2[[#This Row],[Close Price]]/Table2[[#This Row],[Current Month Low]])-1</f>
        <v>0.2817638661238302</v>
      </c>
      <c r="AH56" s="2">
        <f>(Table2[[#This Row],[Current Month High]]/Table2[[#This Row],[Close Price]])-1</f>
        <v>5.1893408134642494E-2</v>
      </c>
      <c r="AI56">
        <v>5.1893408134642396</v>
      </c>
      <c r="AJ56">
        <v>248.40471399827501</v>
      </c>
      <c r="AK56" t="str">
        <f>IF(AND(Table2[[#This Row],[20D EMA]]&gt;Table2[[#This Row],[50D EMA]],Table2[[#This Row],[50D EMA]]&gt;Table2[[#This Row],[200D EMA]]),"Uptrend","Downtrend/NoTrend")</f>
        <v>Uptrend</v>
      </c>
      <c r="AL56">
        <v>7.0000000000000007E-2</v>
      </c>
      <c r="AM56" t="s">
        <v>10188</v>
      </c>
      <c r="AN56">
        <v>23.42</v>
      </c>
      <c r="AO56" t="s">
        <v>10188</v>
      </c>
      <c r="AP56">
        <v>0.18580635352372499</v>
      </c>
      <c r="AQ56">
        <f>(Table2[[#This Row],[Sharpe Ratio]]-AVERAGE(Table2[Sharpe Ratio]))/_xlfn.STDEV.P(Table2[Sharpe Ratio])</f>
        <v>1.4953708803219554</v>
      </c>
      <c r="AR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6.2142328799018225</v>
      </c>
      <c r="AS56">
        <f>_xlfn.RANK.AVG(Table2[[#This Row],[1Y Return vs Nifty Z-Score]],Table2[1Y Return vs Nifty Z-Score])</f>
        <v>60</v>
      </c>
      <c r="AT56">
        <f>_xlfn.RANK.AVG(Table2[[#This Row],[6M Return vs Nifty Z-Score]],Table2[6M Return vs Nifty Z-Score])</f>
        <v>146</v>
      </c>
      <c r="AU56">
        <f>_xlfn.RANK.AVG(Table2[[#This Row],[Sharpe Ratio Z-Score]],Table2[Sharpe Ratio Z-Score])</f>
        <v>51</v>
      </c>
      <c r="AV56">
        <f>(Table2[[#This Row],[Rank 1Y]]+Table2[[#This Row],[Rank 6M]]+Table2[[#This Row],[Rank Sharpe]])/3</f>
        <v>85.666666666666671</v>
      </c>
    </row>
    <row r="57" spans="1:48" x14ac:dyDescent="0.3">
      <c r="A57" t="s">
        <v>1266</v>
      </c>
      <c r="B57" t="s">
        <v>1267</v>
      </c>
      <c r="C57" t="s">
        <v>10150</v>
      </c>
      <c r="D57" t="s">
        <v>844</v>
      </c>
      <c r="E57">
        <v>8803.7758668000006</v>
      </c>
      <c r="F57">
        <v>920.25</v>
      </c>
      <c r="G57">
        <v>128.47856048602799</v>
      </c>
      <c r="H57">
        <f>(Table2[[#This Row],[1Y Return vs Nifty]]-AVERAGE(Table2[1Y Return vs Nifty]))/_xlfn.STDEV.P(Table2[1Y Return vs Nifty])</f>
        <v>1.0465982248293419</v>
      </c>
      <c r="I57">
        <v>-10.0206705849205</v>
      </c>
      <c r="J57">
        <f>(Table2[[#This Row],[1M Return vs Nifty]]-AVERAGE(Table2[1M Return vs Nifty]))/_xlfn.STDEV.P(Table2[1M Return vs Nifty])</f>
        <v>-0.9268403359124785</v>
      </c>
      <c r="K57">
        <v>44.116054304647498</v>
      </c>
      <c r="L57">
        <f>(Table2[[#This Row],[6M Return vs Nifty]]-AVERAGE(Table2[6M Return vs Nifty]))/_xlfn.STDEV.P(Table2[6M Return vs Nifty])</f>
        <v>1.0246442860385974</v>
      </c>
      <c r="M57">
        <v>-3.97106911950481</v>
      </c>
      <c r="N57">
        <f>(Table2[[#This Row],[1W Return vs Nifty]]-AVERAGE(Table2[1W Return vs Nifty]))/_xlfn.STDEV.P(Table2[1W Return vs Nifty])</f>
        <v>-0.71992730295988527</v>
      </c>
      <c r="O57">
        <v>925.59</v>
      </c>
      <c r="P57">
        <v>865.31747355349603</v>
      </c>
      <c r="Q57">
        <v>671.22388984918302</v>
      </c>
      <c r="R57">
        <v>46.9759468396527</v>
      </c>
      <c r="S57" s="2">
        <f>(Table2[[#This Row],[Close Price]]-Table2[[#This Row],[20D EMA]])/Table2[[#This Row],[20D EMA]]</f>
        <v>-5.7692930995365457E-3</v>
      </c>
      <c r="T57" s="2">
        <f>(Table2[[#This Row],[Close Price]]-Table2[[#This Row],[50D EMA]])/Table2[[#This Row],[50D EMA]]</f>
        <v>6.3482511477457079E-2</v>
      </c>
      <c r="U57" s="2">
        <f>(Table2[[#This Row],[Close Price]]-Table2[[#This Row],[200D EMA]])/Table2[[#This Row],[200D EMA]]</f>
        <v>0.3710030496780598</v>
      </c>
      <c r="V57">
        <v>0.90550654316825296</v>
      </c>
      <c r="W57">
        <v>916</v>
      </c>
      <c r="X57">
        <v>943.25</v>
      </c>
      <c r="Y57">
        <v>916</v>
      </c>
      <c r="Z57">
        <v>943.25</v>
      </c>
      <c r="AA57">
        <v>896</v>
      </c>
      <c r="AB57">
        <v>978.5</v>
      </c>
      <c r="AC57" s="2">
        <f>(Table2[[#This Row],[Close Price]]/Table2[[#This Row],[Day Low]])-1</f>
        <v>4.6397379912663794E-3</v>
      </c>
      <c r="AD57" s="2">
        <f>(Table2[[#This Row],[Day High]]/Table2[[#This Row],[Close Price]])-1</f>
        <v>2.4993208367291464E-2</v>
      </c>
      <c r="AE57" s="2">
        <f>(Table2[[#This Row],[Close Price]]/Table2[[#This Row],[Current Week Low]])-1</f>
        <v>4.6397379912663794E-3</v>
      </c>
      <c r="AF57" s="2">
        <f>(Table2[[#This Row],[Current Week High]]/Table2[[#This Row],[Close Price]])-1</f>
        <v>2.4993208367291464E-2</v>
      </c>
      <c r="AG57" s="2">
        <f>(Table2[[#This Row],[Close Price]]/Table2[[#This Row],[Current Month Low]])-1</f>
        <v>2.7064732142857206E-2</v>
      </c>
      <c r="AH57" s="2">
        <f>(Table2[[#This Row],[Current Month High]]/Table2[[#This Row],[Close Price]])-1</f>
        <v>6.3298016843249094E-2</v>
      </c>
      <c r="AI57">
        <v>15.0774246128769</v>
      </c>
      <c r="AJ57">
        <v>169.43346508563801</v>
      </c>
      <c r="AK57" t="str">
        <f>IF(AND(Table2[[#This Row],[20D EMA]]&gt;Table2[[#This Row],[50D EMA]],Table2[[#This Row],[50D EMA]]&gt;Table2[[#This Row],[200D EMA]]),"Uptrend","Downtrend/NoTrend")</f>
        <v>Uptrend</v>
      </c>
      <c r="AL57">
        <v>0</v>
      </c>
      <c r="AM57">
        <v>0</v>
      </c>
      <c r="AN57">
        <v>-3.06</v>
      </c>
      <c r="AO57" t="s">
        <v>10189</v>
      </c>
      <c r="AP57">
        <v>0.16327840322604201</v>
      </c>
      <c r="AQ57">
        <f>(Table2[[#This Row],[Sharpe Ratio]]-AVERAGE(Table2[Sharpe Ratio]))/_xlfn.STDEV.P(Table2[Sharpe Ratio])</f>
        <v>1.2405226066964021</v>
      </c>
      <c r="AR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1.6649974786919777</v>
      </c>
      <c r="AS57">
        <f>_xlfn.RANK.AVG(Table2[[#This Row],[1Y Return vs Nifty Z-Score]],Table2[1Y Return vs Nifty Z-Score])</f>
        <v>82</v>
      </c>
      <c r="AT57">
        <f>_xlfn.RANK.AVG(Table2[[#This Row],[6M Return vs Nifty Z-Score]],Table2[6M Return vs Nifty Z-Score])</f>
        <v>91</v>
      </c>
      <c r="AU57">
        <f>_xlfn.RANK.AVG(Table2[[#This Row],[Sharpe Ratio Z-Score]],Table2[Sharpe Ratio Z-Score])</f>
        <v>84</v>
      </c>
      <c r="AV57">
        <f>(Table2[[#This Row],[Rank 1Y]]+Table2[[#This Row],[Rank 6M]]+Table2[[#This Row],[Rank Sharpe]])/3</f>
        <v>85.666666666666671</v>
      </c>
    </row>
    <row r="58" spans="1:48" x14ac:dyDescent="0.3">
      <c r="A58" t="s">
        <v>112</v>
      </c>
      <c r="B58" t="s">
        <v>113</v>
      </c>
      <c r="C58" t="s">
        <v>10150</v>
      </c>
      <c r="D58" t="s">
        <v>114</v>
      </c>
      <c r="E58">
        <v>272068.75241489999</v>
      </c>
      <c r="F58">
        <v>7468.6</v>
      </c>
      <c r="G58">
        <v>75.935162621113804</v>
      </c>
      <c r="H58">
        <f>(Table2[[#This Row],[1Y Return vs Nifty]]-AVERAGE(Table2[1Y Return vs Nifty]))/_xlfn.STDEV.P(Table2[1Y Return vs Nifty])</f>
        <v>0.39748194757109534</v>
      </c>
      <c r="I58">
        <v>-7.2065501748144101</v>
      </c>
      <c r="J58">
        <f>(Table2[[#This Row],[1M Return vs Nifty]]-AVERAGE(Table2[1M Return vs Nifty]))/_xlfn.STDEV.P(Table2[1M Return vs Nifty])</f>
        <v>-0.66139804445473871</v>
      </c>
      <c r="K58">
        <v>70.294565331813004</v>
      </c>
      <c r="L58">
        <f>(Table2[[#This Row],[6M Return vs Nifty]]-AVERAGE(Table2[6M Return vs Nifty]))/_xlfn.STDEV.P(Table2[6M Return vs Nifty])</f>
        <v>1.8291405868883015</v>
      </c>
      <c r="M58">
        <v>-2.35065640386691</v>
      </c>
      <c r="N58">
        <f>(Table2[[#This Row],[1W Return vs Nifty]]-AVERAGE(Table2[1W Return vs Nifty]))/_xlfn.STDEV.P(Table2[1W Return vs Nifty])</f>
        <v>-0.36037822974189559</v>
      </c>
      <c r="O58">
        <v>7612.71</v>
      </c>
      <c r="P58">
        <v>7157.4060905857596</v>
      </c>
      <c r="Q58">
        <v>5503.5748884115101</v>
      </c>
      <c r="R58">
        <v>45.340693237079201</v>
      </c>
      <c r="S58" s="2">
        <f>(Table2[[#This Row],[Close Price]]-Table2[[#This Row],[20D EMA]])/Table2[[#This Row],[20D EMA]]</f>
        <v>-1.8930183863564969E-2</v>
      </c>
      <c r="T58" s="2">
        <f>(Table2[[#This Row],[Close Price]]-Table2[[#This Row],[50D EMA]])/Table2[[#This Row],[50D EMA]]</f>
        <v>4.3478587839742483E-2</v>
      </c>
      <c r="U58" s="2">
        <f>(Table2[[#This Row],[Close Price]]-Table2[[#This Row],[200D EMA]])/Table2[[#This Row],[200D EMA]]</f>
        <v>0.35704522086655083</v>
      </c>
      <c r="V58">
        <v>0.58413815069564901</v>
      </c>
      <c r="W58">
        <v>7444</v>
      </c>
      <c r="X58">
        <v>7687.9</v>
      </c>
      <c r="Y58">
        <v>7444</v>
      </c>
      <c r="Z58">
        <v>7687.9</v>
      </c>
      <c r="AA58">
        <v>7444</v>
      </c>
      <c r="AB58">
        <v>7968.7</v>
      </c>
      <c r="AC58" s="2">
        <f>(Table2[[#This Row],[Close Price]]/Table2[[#This Row],[Day Low]])-1</f>
        <v>3.3046749059646441E-3</v>
      </c>
      <c r="AD58" s="2">
        <f>(Table2[[#This Row],[Day High]]/Table2[[#This Row],[Close Price]])-1</f>
        <v>2.9362932812039721E-2</v>
      </c>
      <c r="AE58" s="2">
        <f>(Table2[[#This Row],[Close Price]]/Table2[[#This Row],[Current Week Low]])-1</f>
        <v>3.3046749059646441E-3</v>
      </c>
      <c r="AF58" s="2">
        <f>(Table2[[#This Row],[Current Week High]]/Table2[[#This Row],[Close Price]])-1</f>
        <v>2.9362932812039721E-2</v>
      </c>
      <c r="AG58" s="2">
        <f>(Table2[[#This Row],[Close Price]]/Table2[[#This Row],[Current Month Low]])-1</f>
        <v>3.3046749059646441E-3</v>
      </c>
      <c r="AH58" s="2">
        <f>(Table2[[#This Row],[Current Month High]]/Table2[[#This Row],[Close Price]])-1</f>
        <v>6.6960340626087911E-2</v>
      </c>
      <c r="AI58">
        <v>6.6960340626087902</v>
      </c>
      <c r="AJ58">
        <v>130.08626001232199</v>
      </c>
      <c r="AK58" t="str">
        <f>IF(AND(Table2[[#This Row],[20D EMA]]&gt;Table2[[#This Row],[50D EMA]],Table2[[#This Row],[50D EMA]]&gt;Table2[[#This Row],[200D EMA]]),"Uptrend","Downtrend/NoTrend")</f>
        <v>Uptrend</v>
      </c>
      <c r="AL58">
        <v>0.19</v>
      </c>
      <c r="AM58" t="s">
        <v>10188</v>
      </c>
      <c r="AN58">
        <v>-3.06</v>
      </c>
      <c r="AO58" t="s">
        <v>10189</v>
      </c>
      <c r="AP58">
        <v>0.187690327203936</v>
      </c>
      <c r="AQ58">
        <f>(Table2[[#This Row],[Sharpe Ratio]]-AVERAGE(Table2[Sharpe Ratio]))/_xlfn.STDEV.P(Table2[Sharpe Ratio])</f>
        <v>1.5166834024827991</v>
      </c>
      <c r="AR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2.7215296627455619</v>
      </c>
      <c r="AS58">
        <f>_xlfn.RANK.AVG(Table2[[#This Row],[1Y Return vs Nifty Z-Score]],Table2[1Y Return vs Nifty Z-Score])</f>
        <v>174</v>
      </c>
      <c r="AT58">
        <f>_xlfn.RANK.AVG(Table2[[#This Row],[6M Return vs Nifty Z-Score]],Table2[6M Return vs Nifty Z-Score])</f>
        <v>38</v>
      </c>
      <c r="AU58">
        <f>_xlfn.RANK.AVG(Table2[[#This Row],[Sharpe Ratio Z-Score]],Table2[Sharpe Ratio Z-Score])</f>
        <v>46</v>
      </c>
      <c r="AV58">
        <f>(Table2[[#This Row],[Rank 1Y]]+Table2[[#This Row],[Rank 6M]]+Table2[[#This Row],[Rank Sharpe]])/3</f>
        <v>86</v>
      </c>
    </row>
    <row r="59" spans="1:48" x14ac:dyDescent="0.3">
      <c r="A59" t="s">
        <v>842</v>
      </c>
      <c r="B59" t="s">
        <v>843</v>
      </c>
      <c r="C59" t="s">
        <v>10144</v>
      </c>
      <c r="D59" t="s">
        <v>844</v>
      </c>
      <c r="E59">
        <v>18470.00532285</v>
      </c>
      <c r="F59">
        <v>556.20000000000005</v>
      </c>
      <c r="G59">
        <v>268.52386178733502</v>
      </c>
      <c r="H59">
        <f>(Table2[[#This Row],[1Y Return vs Nifty]]-AVERAGE(Table2[1Y Return vs Nifty]))/_xlfn.STDEV.P(Table2[1Y Return vs Nifty])</f>
        <v>2.7767049237133157</v>
      </c>
      <c r="I59">
        <v>28.482247389102302</v>
      </c>
      <c r="J59">
        <f>(Table2[[#This Row],[1M Return vs Nifty]]-AVERAGE(Table2[1M Return vs Nifty]))/_xlfn.STDEV.P(Table2[1M Return vs Nifty])</f>
        <v>2.7049526528064058</v>
      </c>
      <c r="K59">
        <v>43.0231454836929</v>
      </c>
      <c r="L59">
        <f>(Table2[[#This Row],[6M Return vs Nifty]]-AVERAGE(Table2[6M Return vs Nifty]))/_xlfn.STDEV.P(Table2[6M Return vs Nifty])</f>
        <v>0.99105791809308696</v>
      </c>
      <c r="M59">
        <v>7.4462201262120704</v>
      </c>
      <c r="N59">
        <f>(Table2[[#This Row],[1W Return vs Nifty]]-AVERAGE(Table2[1W Return vs Nifty]))/_xlfn.STDEV.P(Table2[1W Return vs Nifty])</f>
        <v>1.8134246803607339</v>
      </c>
      <c r="O59">
        <v>504.35</v>
      </c>
      <c r="P59">
        <v>457.95790338772002</v>
      </c>
      <c r="Q59">
        <v>363.607014746402</v>
      </c>
      <c r="R59">
        <v>71.997230261038595</v>
      </c>
      <c r="S59" s="2">
        <f>(Table2[[#This Row],[Close Price]]-Table2[[#This Row],[20D EMA]])/Table2[[#This Row],[20D EMA]]</f>
        <v>0.10280559135520971</v>
      </c>
      <c r="T59" s="2">
        <f>(Table2[[#This Row],[Close Price]]-Table2[[#This Row],[50D EMA]])/Table2[[#This Row],[50D EMA]]</f>
        <v>0.21452211193548396</v>
      </c>
      <c r="U59" s="2">
        <f>(Table2[[#This Row],[Close Price]]-Table2[[#This Row],[200D EMA]])/Table2[[#This Row],[200D EMA]]</f>
        <v>0.52967345909957808</v>
      </c>
      <c r="V59">
        <v>2.1945393884601199</v>
      </c>
      <c r="W59">
        <v>551.29999999999995</v>
      </c>
      <c r="X59">
        <v>578.04999999999995</v>
      </c>
      <c r="Y59">
        <v>551.29999999999995</v>
      </c>
      <c r="Z59">
        <v>608</v>
      </c>
      <c r="AA59">
        <v>463.5</v>
      </c>
      <c r="AB59">
        <v>617.79999999999995</v>
      </c>
      <c r="AC59" s="2">
        <f>(Table2[[#This Row],[Close Price]]/Table2[[#This Row],[Day Low]])-1</f>
        <v>8.8880827135862095E-3</v>
      </c>
      <c r="AD59" s="2">
        <f>(Table2[[#This Row],[Day High]]/Table2[[#This Row],[Close Price]])-1</f>
        <v>3.9284430061129028E-2</v>
      </c>
      <c r="AE59" s="2">
        <f>(Table2[[#This Row],[Close Price]]/Table2[[#This Row],[Current Week Low]])-1</f>
        <v>8.8880827135862095E-3</v>
      </c>
      <c r="AF59" s="2">
        <f>(Table2[[#This Row],[Current Week High]]/Table2[[#This Row],[Close Price]])-1</f>
        <v>9.3131966918374554E-2</v>
      </c>
      <c r="AG59" s="2">
        <f>(Table2[[#This Row],[Close Price]]/Table2[[#This Row],[Current Month Low]])-1</f>
        <v>0.20000000000000018</v>
      </c>
      <c r="AH59" s="2">
        <f>(Table2[[#This Row],[Current Month High]]/Table2[[#This Row],[Close Price]])-1</f>
        <v>0.1107515282272562</v>
      </c>
      <c r="AI59">
        <v>11.075152822725601</v>
      </c>
      <c r="AJ59">
        <v>304.21511627906898</v>
      </c>
      <c r="AK59" t="str">
        <f>IF(AND(Table2[[#This Row],[20D EMA]]&gt;Table2[[#This Row],[50D EMA]],Table2[[#This Row],[50D EMA]]&gt;Table2[[#This Row],[200D EMA]]),"Uptrend","Downtrend/NoTrend")</f>
        <v>Uptrend</v>
      </c>
      <c r="AL59">
        <v>0.25</v>
      </c>
      <c r="AM59" t="s">
        <v>10188</v>
      </c>
      <c r="AN59">
        <v>19.48</v>
      </c>
      <c r="AO59" t="s">
        <v>10188</v>
      </c>
      <c r="AP59">
        <v>0.12655120688136401</v>
      </c>
      <c r="AQ59">
        <f>(Table2[[#This Row],[Sharpe Ratio]]-AVERAGE(Table2[Sharpe Ratio]))/_xlfn.STDEV.P(Table2[Sharpe Ratio])</f>
        <v>0.82504483531164441</v>
      </c>
      <c r="AR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9.1111850102851868</v>
      </c>
      <c r="AS59">
        <f>_xlfn.RANK.AVG(Table2[[#This Row],[1Y Return vs Nifty Z-Score]],Table2[1Y Return vs Nifty Z-Score])</f>
        <v>10</v>
      </c>
      <c r="AT59">
        <f>_xlfn.RANK.AVG(Table2[[#This Row],[6M Return vs Nifty Z-Score]],Table2[6M Return vs Nifty Z-Score])</f>
        <v>95</v>
      </c>
      <c r="AU59">
        <f>_xlfn.RANK.AVG(Table2[[#This Row],[Sharpe Ratio Z-Score]],Table2[Sharpe Ratio Z-Score])</f>
        <v>153</v>
      </c>
      <c r="AV59">
        <f>(Table2[[#This Row],[Rank 1Y]]+Table2[[#This Row],[Rank 6M]]+Table2[[#This Row],[Rank Sharpe]])/3</f>
        <v>86</v>
      </c>
    </row>
    <row r="60" spans="1:48" x14ac:dyDescent="0.3">
      <c r="A60" t="s">
        <v>149</v>
      </c>
      <c r="B60" t="s">
        <v>150</v>
      </c>
      <c r="C60" t="s">
        <v>10143</v>
      </c>
      <c r="D60" t="s">
        <v>100</v>
      </c>
      <c r="E60">
        <v>184145.678208</v>
      </c>
      <c r="F60">
        <v>549.54999999999995</v>
      </c>
      <c r="G60">
        <v>186.45078566765</v>
      </c>
      <c r="H60">
        <f>(Table2[[#This Row],[1Y Return vs Nifty]]-AVERAGE(Table2[1Y Return vs Nifty]))/_xlfn.STDEV.P(Table2[1Y Return vs Nifty])</f>
        <v>1.7627817326226045</v>
      </c>
      <c r="I60">
        <v>4.1053081488787697</v>
      </c>
      <c r="J60">
        <f>(Table2[[#This Row],[1M Return vs Nifty]]-AVERAGE(Table2[1M Return vs Nifty]))/_xlfn.STDEV.P(Table2[1M Return vs Nifty])</f>
        <v>0.40559453457752387</v>
      </c>
      <c r="K60">
        <v>25.5198553941825</v>
      </c>
      <c r="L60">
        <f>(Table2[[#This Row],[6M Return vs Nifty]]-AVERAGE(Table2[6M Return vs Nifty]))/_xlfn.STDEV.P(Table2[6M Return vs Nifty])</f>
        <v>0.45316131598694853</v>
      </c>
      <c r="M60">
        <v>0.20292847063307101</v>
      </c>
      <c r="N60">
        <f>(Table2[[#This Row],[1W Return vs Nifty]]-AVERAGE(Table2[1W Return vs Nifty]))/_xlfn.STDEV.P(Table2[1W Return vs Nifty])</f>
        <v>0.20622993504808829</v>
      </c>
      <c r="O60">
        <v>528.03</v>
      </c>
      <c r="P60">
        <v>495.62592990676001</v>
      </c>
      <c r="Q60">
        <v>399.96710003628402</v>
      </c>
      <c r="R60">
        <v>69.812509985634406</v>
      </c>
      <c r="S60" s="2">
        <f>(Table2[[#This Row],[Close Price]]-Table2[[#This Row],[20D EMA]])/Table2[[#This Row],[20D EMA]]</f>
        <v>4.0755260117796302E-2</v>
      </c>
      <c r="T60" s="2">
        <f>(Table2[[#This Row],[Close Price]]-Table2[[#This Row],[50D EMA]])/Table2[[#This Row],[50D EMA]]</f>
        <v>0.10879993729017458</v>
      </c>
      <c r="U60" s="2">
        <f>(Table2[[#This Row],[Close Price]]-Table2[[#This Row],[200D EMA]])/Table2[[#This Row],[200D EMA]]</f>
        <v>0.37398801038921986</v>
      </c>
      <c r="V60">
        <v>0.78436458080501203</v>
      </c>
      <c r="W60">
        <v>0</v>
      </c>
      <c r="X60">
        <v>0</v>
      </c>
      <c r="Y60">
        <v>546</v>
      </c>
      <c r="Z60">
        <v>566.35</v>
      </c>
      <c r="AA60">
        <v>486.55</v>
      </c>
      <c r="AB60">
        <v>580</v>
      </c>
      <c r="AC60" s="2" t="e">
        <f>(Table2[[#This Row],[Close Price]]/Table2[[#This Row],[Day Low]])-1</f>
        <v>#DIV/0!</v>
      </c>
      <c r="AD60" s="2">
        <f>(Table2[[#This Row],[Day High]]/Table2[[#This Row],[Close Price]])-1</f>
        <v>-1</v>
      </c>
      <c r="AE60" s="2">
        <f>(Table2[[#This Row],[Close Price]]/Table2[[#This Row],[Current Week Low]])-1</f>
        <v>6.5018315018314787E-3</v>
      </c>
      <c r="AF60" s="2">
        <f>(Table2[[#This Row],[Current Week High]]/Table2[[#This Row],[Close Price]])-1</f>
        <v>3.0570466745519109E-2</v>
      </c>
      <c r="AG60" s="2">
        <f>(Table2[[#This Row],[Close Price]]/Table2[[#This Row],[Current Month Low]])-1</f>
        <v>0.12948309526256274</v>
      </c>
      <c r="AH60" s="2">
        <f>(Table2[[#This Row],[Current Month High]]/Table2[[#This Row],[Close Price]])-1</f>
        <v>5.5408970976253302E-2</v>
      </c>
      <c r="AI60">
        <v>5.5408970976253302</v>
      </c>
      <c r="AJ60">
        <v>212.15563760295299</v>
      </c>
      <c r="AK60" t="str">
        <f>IF(AND(Table2[[#This Row],[20D EMA]]&gt;Table2[[#This Row],[50D EMA]],Table2[[#This Row],[50D EMA]]&gt;Table2[[#This Row],[200D EMA]]),"Uptrend","Downtrend/NoTrend")</f>
        <v>Uptrend</v>
      </c>
      <c r="AL60">
        <v>0.22</v>
      </c>
      <c r="AM60" t="s">
        <v>10188</v>
      </c>
      <c r="AN60">
        <v>13.29</v>
      </c>
      <c r="AO60" t="s">
        <v>10188</v>
      </c>
      <c r="AP60">
        <v>0.19989053425724401</v>
      </c>
      <c r="AQ60">
        <f>(Table2[[#This Row],[Sharpe Ratio]]-AVERAGE(Table2[Sharpe Ratio]))/_xlfn.STDEV.P(Table2[Sharpe Ratio])</f>
        <v>1.6546986974530491</v>
      </c>
      <c r="AR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4.4824662156882145</v>
      </c>
      <c r="AS60">
        <f>_xlfn.RANK.AVG(Table2[[#This Row],[1Y Return vs Nifty Z-Score]],Table2[1Y Return vs Nifty Z-Score])</f>
        <v>39</v>
      </c>
      <c r="AT60">
        <f>_xlfn.RANK.AVG(Table2[[#This Row],[6M Return vs Nifty Z-Score]],Table2[6M Return vs Nifty Z-Score])</f>
        <v>187</v>
      </c>
      <c r="AU60">
        <f>_xlfn.RANK.AVG(Table2[[#This Row],[Sharpe Ratio Z-Score]],Table2[Sharpe Ratio Z-Score])</f>
        <v>35</v>
      </c>
      <c r="AV60">
        <f>(Table2[[#This Row],[Rank 1Y]]+Table2[[#This Row],[Rank 6M]]+Table2[[#This Row],[Rank Sharpe]])/3</f>
        <v>87</v>
      </c>
    </row>
    <row r="61" spans="1:48" x14ac:dyDescent="0.3">
      <c r="A61" t="s">
        <v>1066</v>
      </c>
      <c r="B61" t="s">
        <v>1067</v>
      </c>
      <c r="C61" t="s">
        <v>10153</v>
      </c>
      <c r="D61" t="s">
        <v>819</v>
      </c>
      <c r="E61">
        <v>11817.997962771</v>
      </c>
      <c r="F61">
        <v>251.1</v>
      </c>
      <c r="G61">
        <v>174.19560939456599</v>
      </c>
      <c r="H61">
        <f>(Table2[[#This Row],[1Y Return vs Nifty]]-AVERAGE(Table2[1Y Return vs Nifty]))/_xlfn.STDEV.P(Table2[1Y Return vs Nifty])</f>
        <v>1.6113824184788983</v>
      </c>
      <c r="I61">
        <v>12.372523637752799</v>
      </c>
      <c r="J61">
        <f>(Table2[[#This Row],[1M Return vs Nifty]]-AVERAGE(Table2[1M Return vs Nifty]))/_xlfn.STDEV.P(Table2[1M Return vs Nifty])</f>
        <v>1.1854007630035888</v>
      </c>
      <c r="K61">
        <v>39.734269787158098</v>
      </c>
      <c r="L61">
        <f>(Table2[[#This Row],[6M Return vs Nifty]]-AVERAGE(Table2[6M Return vs Nifty]))/_xlfn.STDEV.P(Table2[6M Return vs Nifty])</f>
        <v>0.88998691642033712</v>
      </c>
      <c r="M61">
        <v>-0.23548524110963501</v>
      </c>
      <c r="N61">
        <f>(Table2[[#This Row],[1W Return vs Nifty]]-AVERAGE(Table2[1W Return vs Nifty]))/_xlfn.STDEV.P(Table2[1W Return vs Nifty])</f>
        <v>0.1089514810950194</v>
      </c>
      <c r="O61">
        <v>244.74</v>
      </c>
      <c r="P61">
        <v>227.49305725244699</v>
      </c>
      <c r="Q61">
        <v>178.51781933404999</v>
      </c>
      <c r="R61">
        <v>62.588179285705202</v>
      </c>
      <c r="S61" s="2">
        <f>(Table2[[#This Row],[Close Price]]-Table2[[#This Row],[20D EMA]])/Table2[[#This Row],[20D EMA]]</f>
        <v>2.5986761461142375E-2</v>
      </c>
      <c r="T61" s="2">
        <f>(Table2[[#This Row],[Close Price]]-Table2[[#This Row],[50D EMA]])/Table2[[#This Row],[50D EMA]]</f>
        <v>0.10376994811475321</v>
      </c>
      <c r="U61" s="2">
        <f>(Table2[[#This Row],[Close Price]]-Table2[[#This Row],[200D EMA]])/Table2[[#This Row],[200D EMA]]</f>
        <v>0.40658227249645706</v>
      </c>
      <c r="V61">
        <v>0.64640171682060898</v>
      </c>
      <c r="W61">
        <v>250.5</v>
      </c>
      <c r="X61">
        <v>258.89999999999998</v>
      </c>
      <c r="Y61">
        <v>249.59</v>
      </c>
      <c r="Z61">
        <v>258.89999999999998</v>
      </c>
      <c r="AA61">
        <v>239.42</v>
      </c>
      <c r="AB61">
        <v>260.75</v>
      </c>
      <c r="AC61" s="2">
        <f>(Table2[[#This Row],[Close Price]]/Table2[[#This Row],[Day Low]])-1</f>
        <v>2.3952095808383866E-3</v>
      </c>
      <c r="AD61" s="2">
        <f>(Table2[[#This Row],[Day High]]/Table2[[#This Row],[Close Price]])-1</f>
        <v>3.1063321385901954E-2</v>
      </c>
      <c r="AE61" s="2">
        <f>(Table2[[#This Row],[Close Price]]/Table2[[#This Row],[Current Week Low]])-1</f>
        <v>6.0499218718699233E-3</v>
      </c>
      <c r="AF61" s="2">
        <f>(Table2[[#This Row],[Current Week High]]/Table2[[#This Row],[Close Price]])-1</f>
        <v>3.1063321385901954E-2</v>
      </c>
      <c r="AG61" s="2">
        <f>(Table2[[#This Row],[Close Price]]/Table2[[#This Row],[Current Month Low]])-1</f>
        <v>4.8784562693175104E-2</v>
      </c>
      <c r="AH61" s="2">
        <f>(Table2[[#This Row],[Current Month High]]/Table2[[#This Row],[Close Price]])-1</f>
        <v>3.8430904022301871E-2</v>
      </c>
      <c r="AI61">
        <v>3.8430904022301799</v>
      </c>
      <c r="AJ61">
        <v>225.25906735751201</v>
      </c>
      <c r="AK61" t="str">
        <f>IF(AND(Table2[[#This Row],[20D EMA]]&gt;Table2[[#This Row],[50D EMA]],Table2[[#This Row],[50D EMA]]&gt;Table2[[#This Row],[200D EMA]]),"Uptrend","Downtrend/NoTrend")</f>
        <v>Uptrend</v>
      </c>
      <c r="AL61">
        <v>0.11</v>
      </c>
      <c r="AM61" t="s">
        <v>10188</v>
      </c>
      <c r="AN61">
        <v>4.03</v>
      </c>
      <c r="AO61" t="s">
        <v>10188</v>
      </c>
      <c r="AP61">
        <v>0.15127873935272099</v>
      </c>
      <c r="AQ61">
        <f>(Table2[[#This Row],[Sharpe Ratio]]-AVERAGE(Table2[Sharpe Ratio]))/_xlfn.STDEV.P(Table2[Sharpe Ratio])</f>
        <v>1.1047759638907624</v>
      </c>
      <c r="AR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4.9004975428886057</v>
      </c>
      <c r="AS61">
        <f>_xlfn.RANK.AVG(Table2[[#This Row],[1Y Return vs Nifty Z-Score]],Table2[1Y Return vs Nifty Z-Score])</f>
        <v>48</v>
      </c>
      <c r="AT61">
        <f>_xlfn.RANK.AVG(Table2[[#This Row],[6M Return vs Nifty Z-Score]],Table2[6M Return vs Nifty Z-Score])</f>
        <v>110</v>
      </c>
      <c r="AU61">
        <f>_xlfn.RANK.AVG(Table2[[#This Row],[Sharpe Ratio Z-Score]],Table2[Sharpe Ratio Z-Score])</f>
        <v>104</v>
      </c>
      <c r="AV61">
        <f>(Table2[[#This Row],[Rank 1Y]]+Table2[[#This Row],[Rank 6M]]+Table2[[#This Row],[Rank Sharpe]])/3</f>
        <v>87.333333333333329</v>
      </c>
    </row>
    <row r="62" spans="1:48" x14ac:dyDescent="0.3">
      <c r="A62" t="s">
        <v>330</v>
      </c>
      <c r="B62" t="s">
        <v>331</v>
      </c>
      <c r="C62" t="s">
        <v>10155</v>
      </c>
      <c r="D62" t="s">
        <v>332</v>
      </c>
      <c r="E62">
        <v>75868.507056200004</v>
      </c>
      <c r="F62">
        <v>12551.8</v>
      </c>
      <c r="G62">
        <v>163.851418410685</v>
      </c>
      <c r="H62">
        <f>(Table2[[#This Row],[1Y Return vs Nifty]]-AVERAGE(Table2[1Y Return vs Nifty]))/_xlfn.STDEV.P(Table2[1Y Return vs Nifty])</f>
        <v>1.483591239842756</v>
      </c>
      <c r="I62">
        <v>6.8248265489840998</v>
      </c>
      <c r="J62">
        <f>(Table2[[#This Row],[1M Return vs Nifty]]-AVERAGE(Table2[1M Return vs Nifty]))/_xlfn.STDEV.P(Table2[1M Return vs Nifty])</f>
        <v>0.66211347854063285</v>
      </c>
      <c r="K62">
        <v>86.1523079401789</v>
      </c>
      <c r="L62">
        <f>(Table2[[#This Row],[6M Return vs Nifty]]-AVERAGE(Table2[6M Return vs Nifty]))/_xlfn.STDEV.P(Table2[6M Return vs Nifty])</f>
        <v>2.3164675878402887</v>
      </c>
      <c r="M62">
        <v>0.104748441872118</v>
      </c>
      <c r="N62">
        <f>(Table2[[#This Row],[1W Return vs Nifty]]-AVERAGE(Table2[1W Return vs Nifty]))/_xlfn.STDEV.P(Table2[1W Return vs Nifty])</f>
        <v>0.18444502925905934</v>
      </c>
      <c r="O62">
        <v>12032.78</v>
      </c>
      <c r="P62">
        <v>10775.593335699999</v>
      </c>
      <c r="Q62">
        <v>7923.6277712564197</v>
      </c>
      <c r="R62">
        <v>68.491044657757996</v>
      </c>
      <c r="S62" s="2">
        <f>(Table2[[#This Row],[Close Price]]-Table2[[#This Row],[20D EMA]])/Table2[[#This Row],[20D EMA]]</f>
        <v>4.3133839395384822E-2</v>
      </c>
      <c r="T62" s="2">
        <f>(Table2[[#This Row],[Close Price]]-Table2[[#This Row],[50D EMA]])/Table2[[#This Row],[50D EMA]]</f>
        <v>0.16483608920312087</v>
      </c>
      <c r="U62" s="2">
        <f>(Table2[[#This Row],[Close Price]]-Table2[[#This Row],[200D EMA]])/Table2[[#This Row],[200D EMA]]</f>
        <v>0.58409763335080389</v>
      </c>
      <c r="V62">
        <v>0.68335859642194996</v>
      </c>
      <c r="W62">
        <v>12520</v>
      </c>
      <c r="X62">
        <v>12754.55</v>
      </c>
      <c r="Y62">
        <v>12400</v>
      </c>
      <c r="Z62">
        <v>12754.55</v>
      </c>
      <c r="AA62">
        <v>12086.45</v>
      </c>
      <c r="AB62">
        <v>12879</v>
      </c>
      <c r="AC62" s="2">
        <f>(Table2[[#This Row],[Close Price]]/Table2[[#This Row],[Day Low]])-1</f>
        <v>2.5399361022364619E-3</v>
      </c>
      <c r="AD62" s="2">
        <f>(Table2[[#This Row],[Day High]]/Table2[[#This Row],[Close Price]])-1</f>
        <v>1.6153061712264272E-2</v>
      </c>
      <c r="AE62" s="2">
        <f>(Table2[[#This Row],[Close Price]]/Table2[[#This Row],[Current Week Low]])-1</f>
        <v>1.224193548387098E-2</v>
      </c>
      <c r="AF62" s="2">
        <f>(Table2[[#This Row],[Current Week High]]/Table2[[#This Row],[Close Price]])-1</f>
        <v>1.6153061712264272E-2</v>
      </c>
      <c r="AG62" s="2">
        <f>(Table2[[#This Row],[Close Price]]/Table2[[#This Row],[Current Month Low]])-1</f>
        <v>3.8501793330547818E-2</v>
      </c>
      <c r="AH62" s="2">
        <f>(Table2[[#This Row],[Current Month High]]/Table2[[#This Row],[Close Price]])-1</f>
        <v>2.6067974314440967E-2</v>
      </c>
      <c r="AI62">
        <v>2.60679743144409</v>
      </c>
      <c r="AJ62">
        <v>217.52592967366499</v>
      </c>
      <c r="AK62" t="str">
        <f>IF(AND(Table2[[#This Row],[20D EMA]]&gt;Table2[[#This Row],[50D EMA]],Table2[[#This Row],[50D EMA]]&gt;Table2[[#This Row],[200D EMA]]),"Uptrend","Downtrend/NoTrend")</f>
        <v>Uptrend</v>
      </c>
      <c r="AL62">
        <v>0.32</v>
      </c>
      <c r="AM62" t="s">
        <v>10188</v>
      </c>
      <c r="AN62">
        <v>4.8499999999999996</v>
      </c>
      <c r="AO62" t="s">
        <v>10188</v>
      </c>
      <c r="AP62">
        <v>0.104629896025036</v>
      </c>
      <c r="AQ62">
        <f>(Table2[[#This Row],[Sharpe Ratio]]-AVERAGE(Table2[Sharpe Ratio]))/_xlfn.STDEV.P(Table2[Sharpe Ratio])</f>
        <v>0.57705919287532914</v>
      </c>
      <c r="AR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5.223676528358066</v>
      </c>
      <c r="AS62">
        <f>_xlfn.RANK.AVG(Table2[[#This Row],[1Y Return vs Nifty Z-Score]],Table2[1Y Return vs Nifty Z-Score])</f>
        <v>54</v>
      </c>
      <c r="AT62">
        <f>_xlfn.RANK.AVG(Table2[[#This Row],[6M Return vs Nifty Z-Score]],Table2[6M Return vs Nifty Z-Score])</f>
        <v>18</v>
      </c>
      <c r="AU62">
        <f>_xlfn.RANK.AVG(Table2[[#This Row],[Sharpe Ratio Z-Score]],Table2[Sharpe Ratio Z-Score])</f>
        <v>198</v>
      </c>
      <c r="AV62">
        <f>(Table2[[#This Row],[Rank 1Y]]+Table2[[#This Row],[Rank 6M]]+Table2[[#This Row],[Rank Sharpe]])/3</f>
        <v>90</v>
      </c>
    </row>
    <row r="63" spans="1:48" x14ac:dyDescent="0.3">
      <c r="A63" t="s">
        <v>558</v>
      </c>
      <c r="B63" t="s">
        <v>559</v>
      </c>
      <c r="C63" t="s">
        <v>10155</v>
      </c>
      <c r="D63" t="s">
        <v>332</v>
      </c>
      <c r="E63">
        <v>34646.091778000002</v>
      </c>
      <c r="F63">
        <v>1737.65</v>
      </c>
      <c r="G63">
        <v>93.554316710100295</v>
      </c>
      <c r="H63">
        <f>(Table2[[#This Row],[1Y Return vs Nifty]]-AVERAGE(Table2[1Y Return vs Nifty]))/_xlfn.STDEV.P(Table2[1Y Return vs Nifty])</f>
        <v>0.61514734751507749</v>
      </c>
      <c r="I63">
        <v>-8.09660744767395</v>
      </c>
      <c r="J63">
        <f>(Table2[[#This Row],[1M Return vs Nifty]]-AVERAGE(Table2[1M Return vs Nifty]))/_xlfn.STDEV.P(Table2[1M Return vs Nifty])</f>
        <v>-0.74535281809839959</v>
      </c>
      <c r="K63">
        <v>53.588302767789799</v>
      </c>
      <c r="L63">
        <f>(Table2[[#This Row],[6M Return vs Nifty]]-AVERAGE(Table2[6M Return vs Nifty]))/_xlfn.STDEV.P(Table2[6M Return vs Nifty])</f>
        <v>1.3157375740189405</v>
      </c>
      <c r="M63">
        <v>0.73260053566803696</v>
      </c>
      <c r="N63">
        <f>(Table2[[#This Row],[1W Return vs Nifty]]-AVERAGE(Table2[1W Return vs Nifty]))/_xlfn.STDEV.P(Table2[1W Return vs Nifty])</f>
        <v>0.32375746260628196</v>
      </c>
      <c r="O63">
        <v>1681.25</v>
      </c>
      <c r="P63">
        <v>1603.3830109155001</v>
      </c>
      <c r="Q63">
        <v>1290.99318888983</v>
      </c>
      <c r="R63">
        <v>49.341574170317301</v>
      </c>
      <c r="S63" s="2">
        <f>(Table2[[#This Row],[Close Price]]-Table2[[#This Row],[20D EMA]])/Table2[[#This Row],[20D EMA]]</f>
        <v>3.3546468401487041E-2</v>
      </c>
      <c r="T63" s="2">
        <f>(Table2[[#This Row],[Close Price]]-Table2[[#This Row],[50D EMA]])/Table2[[#This Row],[50D EMA]]</f>
        <v>8.3739810245236523E-2</v>
      </c>
      <c r="U63" s="2">
        <f>(Table2[[#This Row],[Close Price]]-Table2[[#This Row],[200D EMA]])/Table2[[#This Row],[200D EMA]]</f>
        <v>0.34597921581156121</v>
      </c>
      <c r="V63">
        <v>1.73215950324458</v>
      </c>
      <c r="W63">
        <v>1684</v>
      </c>
      <c r="X63">
        <v>1750</v>
      </c>
      <c r="Y63">
        <v>1680</v>
      </c>
      <c r="Z63">
        <v>1750</v>
      </c>
      <c r="AA63">
        <v>1585.55</v>
      </c>
      <c r="AB63">
        <v>1897.8</v>
      </c>
      <c r="AC63" s="2">
        <f>(Table2[[#This Row],[Close Price]]/Table2[[#This Row],[Day Low]])-1</f>
        <v>3.1858669833729314E-2</v>
      </c>
      <c r="AD63" s="2">
        <f>(Table2[[#This Row],[Day High]]/Table2[[#This Row],[Close Price]])-1</f>
        <v>7.1073000892007965E-3</v>
      </c>
      <c r="AE63" s="2">
        <f>(Table2[[#This Row],[Close Price]]/Table2[[#This Row],[Current Week Low]])-1</f>
        <v>3.4315476190476257E-2</v>
      </c>
      <c r="AF63" s="2">
        <f>(Table2[[#This Row],[Current Week High]]/Table2[[#This Row],[Close Price]])-1</f>
        <v>7.1073000892007965E-3</v>
      </c>
      <c r="AG63" s="2">
        <f>(Table2[[#This Row],[Close Price]]/Table2[[#This Row],[Current Month Low]])-1</f>
        <v>9.5928857494244957E-2</v>
      </c>
      <c r="AH63" s="2">
        <f>(Table2[[#This Row],[Current Month High]]/Table2[[#This Row],[Close Price]])-1</f>
        <v>9.2164705205305841E-2</v>
      </c>
      <c r="AI63">
        <v>9.2164705205305797</v>
      </c>
      <c r="AJ63">
        <v>147.63431665954101</v>
      </c>
      <c r="AK63" t="str">
        <f>IF(AND(Table2[[#This Row],[20D EMA]]&gt;Table2[[#This Row],[50D EMA]],Table2[[#This Row],[50D EMA]]&gt;Table2[[#This Row],[200D EMA]]),"Uptrend","Downtrend/NoTrend")</f>
        <v>Uptrend</v>
      </c>
      <c r="AL63">
        <v>7.0000000000000007E-2</v>
      </c>
      <c r="AM63" t="s">
        <v>10188</v>
      </c>
      <c r="AN63">
        <v>6.31</v>
      </c>
      <c r="AO63" t="s">
        <v>10188</v>
      </c>
      <c r="AP63">
        <v>0.16197696897088901</v>
      </c>
      <c r="AQ63">
        <f>(Table2[[#This Row],[Sharpe Ratio]]-AVERAGE(Table2[Sharpe Ratio]))/_xlfn.STDEV.P(Table2[Sharpe Ratio])</f>
        <v>1.2258000833962237</v>
      </c>
      <c r="AR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2.735089649438124</v>
      </c>
      <c r="AS63">
        <f>_xlfn.RANK.AVG(Table2[[#This Row],[1Y Return vs Nifty Z-Score]],Table2[1Y Return vs Nifty Z-Score])</f>
        <v>126</v>
      </c>
      <c r="AT63">
        <f>_xlfn.RANK.AVG(Table2[[#This Row],[6M Return vs Nifty Z-Score]],Table2[6M Return vs Nifty Z-Score])</f>
        <v>65</v>
      </c>
      <c r="AU63">
        <f>_xlfn.RANK.AVG(Table2[[#This Row],[Sharpe Ratio Z-Score]],Table2[Sharpe Ratio Z-Score])</f>
        <v>85</v>
      </c>
      <c r="AV63">
        <f>(Table2[[#This Row],[Rank 1Y]]+Table2[[#This Row],[Rank 6M]]+Table2[[#This Row],[Rank Sharpe]])/3</f>
        <v>92</v>
      </c>
    </row>
    <row r="64" spans="1:48" x14ac:dyDescent="0.3">
      <c r="A64" t="s">
        <v>360</v>
      </c>
      <c r="B64" t="s">
        <v>361</v>
      </c>
      <c r="C64" t="s">
        <v>10156</v>
      </c>
      <c r="D64" t="s">
        <v>140</v>
      </c>
      <c r="E64">
        <v>70337.190119110004</v>
      </c>
      <c r="F64">
        <v>1807.95</v>
      </c>
      <c r="G64">
        <v>195.92352113048599</v>
      </c>
      <c r="H64">
        <f>(Table2[[#This Row],[1Y Return vs Nifty]]-AVERAGE(Table2[1Y Return vs Nifty]))/_xlfn.STDEV.P(Table2[1Y Return vs Nifty])</f>
        <v>1.8798070303564269</v>
      </c>
      <c r="I64">
        <v>-14.44383460729</v>
      </c>
      <c r="J64">
        <f>(Table2[[#This Row],[1M Return vs Nifty]]-AVERAGE(Table2[1M Return vs Nifty]))/_xlfn.STDEV.P(Table2[1M Return vs Nifty])</f>
        <v>-1.3440558855296079</v>
      </c>
      <c r="K64">
        <v>24.9730660753733</v>
      </c>
      <c r="L64">
        <f>(Table2[[#This Row],[6M Return vs Nifty]]-AVERAGE(Table2[6M Return vs Nifty]))/_xlfn.STDEV.P(Table2[6M Return vs Nifty])</f>
        <v>0.43635783988895133</v>
      </c>
      <c r="M64">
        <v>-2.0677594134058199</v>
      </c>
      <c r="N64">
        <f>(Table2[[#This Row],[1W Return vs Nifty]]-AVERAGE(Table2[1W Return vs Nifty]))/_xlfn.STDEV.P(Table2[1W Return vs Nifty])</f>
        <v>-0.2976069679794861</v>
      </c>
      <c r="O64">
        <v>1805.7</v>
      </c>
      <c r="P64">
        <v>1710.95769933478</v>
      </c>
      <c r="Q64">
        <v>1300.80346446522</v>
      </c>
      <c r="R64">
        <v>34.2285353735166</v>
      </c>
      <c r="S64" s="2">
        <f>(Table2[[#This Row],[Close Price]]-Table2[[#This Row],[20D EMA]])/Table2[[#This Row],[20D EMA]]</f>
        <v>1.2460541618209006E-3</v>
      </c>
      <c r="T64" s="2">
        <f>(Table2[[#This Row],[Close Price]]-Table2[[#This Row],[50D EMA]])/Table2[[#This Row],[50D EMA]]</f>
        <v>5.6688894589813986E-2</v>
      </c>
      <c r="U64" s="2">
        <f>(Table2[[#This Row],[Close Price]]-Table2[[#This Row],[200D EMA]])/Table2[[#This Row],[200D EMA]]</f>
        <v>0.3898717595615227</v>
      </c>
      <c r="V64">
        <v>0.98488220041874597</v>
      </c>
      <c r="W64">
        <v>1751</v>
      </c>
      <c r="X64">
        <v>1854.7</v>
      </c>
      <c r="Y64">
        <v>1701.55</v>
      </c>
      <c r="Z64">
        <v>1854.7</v>
      </c>
      <c r="AA64">
        <v>1701.55</v>
      </c>
      <c r="AB64">
        <v>1893.4</v>
      </c>
      <c r="AC64" s="2">
        <f>(Table2[[#This Row],[Close Price]]/Table2[[#This Row],[Day Low]])-1</f>
        <v>3.2524271844660113E-2</v>
      </c>
      <c r="AD64" s="2">
        <f>(Table2[[#This Row],[Day High]]/Table2[[#This Row],[Close Price]])-1</f>
        <v>2.5858015984955296E-2</v>
      </c>
      <c r="AE64" s="2">
        <f>(Table2[[#This Row],[Close Price]]/Table2[[#This Row],[Current Week Low]])-1</f>
        <v>6.2531221533307813E-2</v>
      </c>
      <c r="AF64" s="2">
        <f>(Table2[[#This Row],[Current Week High]]/Table2[[#This Row],[Close Price]])-1</f>
        <v>2.5858015984955296E-2</v>
      </c>
      <c r="AG64" s="2">
        <f>(Table2[[#This Row],[Close Price]]/Table2[[#This Row],[Current Month Low]])-1</f>
        <v>6.2531221533307813E-2</v>
      </c>
      <c r="AH64" s="2">
        <f>(Table2[[#This Row],[Current Month High]]/Table2[[#This Row],[Close Price]])-1</f>
        <v>4.7263475206725802E-2</v>
      </c>
      <c r="AI64">
        <v>14.7598108354766</v>
      </c>
      <c r="AJ64">
        <v>236.61329361385199</v>
      </c>
      <c r="AK64" t="str">
        <f>IF(AND(Table2[[#This Row],[20D EMA]]&gt;Table2[[#This Row],[50D EMA]],Table2[[#This Row],[50D EMA]]&gt;Table2[[#This Row],[200D EMA]]),"Uptrend","Downtrend/NoTrend")</f>
        <v>Uptrend</v>
      </c>
      <c r="AL64">
        <v>0.15</v>
      </c>
      <c r="AM64" t="s">
        <v>10188</v>
      </c>
      <c r="AN64">
        <v>-4.47</v>
      </c>
      <c r="AO64" t="s">
        <v>10189</v>
      </c>
      <c r="AP64">
        <v>0.17563117344688101</v>
      </c>
      <c r="AQ64">
        <f>(Table2[[#This Row],[Sharpe Ratio]]-AVERAGE(Table2[Sharpe Ratio]))/_xlfn.STDEV.P(Table2[Sharpe Ratio])</f>
        <v>1.3802637781600904</v>
      </c>
      <c r="AR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2.0547657948963751</v>
      </c>
      <c r="AS64">
        <f>_xlfn.RANK.AVG(Table2[[#This Row],[1Y Return vs Nifty Z-Score]],Table2[1Y Return vs Nifty Z-Score])</f>
        <v>30</v>
      </c>
      <c r="AT64">
        <f>_xlfn.RANK.AVG(Table2[[#This Row],[6M Return vs Nifty Z-Score]],Table2[6M Return vs Nifty Z-Score])</f>
        <v>192</v>
      </c>
      <c r="AU64">
        <f>_xlfn.RANK.AVG(Table2[[#This Row],[Sharpe Ratio Z-Score]],Table2[Sharpe Ratio Z-Score])</f>
        <v>65</v>
      </c>
      <c r="AV64">
        <f>(Table2[[#This Row],[Rank 1Y]]+Table2[[#This Row],[Rank 6M]]+Table2[[#This Row],[Rank Sharpe]])/3</f>
        <v>95.666666666666671</v>
      </c>
    </row>
    <row r="65" spans="1:48" x14ac:dyDescent="0.3">
      <c r="A65" t="s">
        <v>1379</v>
      </c>
      <c r="B65" t="s">
        <v>1380</v>
      </c>
      <c r="C65" t="s">
        <v>10143</v>
      </c>
      <c r="D65" t="s">
        <v>557</v>
      </c>
      <c r="E65">
        <v>7600.3274799999999</v>
      </c>
      <c r="F65">
        <v>385.3</v>
      </c>
      <c r="G65">
        <v>92.094662130322405</v>
      </c>
      <c r="H65">
        <f>(Table2[[#This Row],[1Y Return vs Nifty]]-AVERAGE(Table2[1Y Return vs Nifty]))/_xlfn.STDEV.P(Table2[1Y Return vs Nifty])</f>
        <v>0.59711490984623283</v>
      </c>
      <c r="I65">
        <v>-3.2363775626164899</v>
      </c>
      <c r="J65">
        <f>(Table2[[#This Row],[1M Return vs Nifty]]-AVERAGE(Table2[1M Return vs Nifty]))/_xlfn.STDEV.P(Table2[1M Return vs Nifty])</f>
        <v>-0.28691097137855598</v>
      </c>
      <c r="K65">
        <v>31.082999479156801</v>
      </c>
      <c r="L65">
        <f>(Table2[[#This Row],[6M Return vs Nifty]]-AVERAGE(Table2[6M Return vs Nifty]))/_xlfn.STDEV.P(Table2[6M Return vs Nifty])</f>
        <v>0.62412324857400314</v>
      </c>
      <c r="M65">
        <v>-2.8068287198767798</v>
      </c>
      <c r="N65">
        <f>(Table2[[#This Row],[1W Return vs Nifty]]-AVERAGE(Table2[1W Return vs Nifty]))/_xlfn.STDEV.P(Table2[1W Return vs Nifty])</f>
        <v>-0.46159709322414433</v>
      </c>
      <c r="O65">
        <v>383.07</v>
      </c>
      <c r="P65">
        <v>362.95626626270302</v>
      </c>
      <c r="Q65">
        <v>291.01484192353701</v>
      </c>
      <c r="R65">
        <v>36.325313721622997</v>
      </c>
      <c r="S65" s="2">
        <f>(Table2[[#This Row],[Close Price]]-Table2[[#This Row],[20D EMA]])/Table2[[#This Row],[20D EMA]]</f>
        <v>5.8213903464119305E-3</v>
      </c>
      <c r="T65" s="2">
        <f>(Table2[[#This Row],[Close Price]]-Table2[[#This Row],[50D EMA]])/Table2[[#This Row],[50D EMA]]</f>
        <v>6.1560402214201976E-2</v>
      </c>
      <c r="U65" s="2">
        <f>(Table2[[#This Row],[Close Price]]-Table2[[#This Row],[200D EMA]])/Table2[[#This Row],[200D EMA]]</f>
        <v>0.32398745525575651</v>
      </c>
      <c r="V65">
        <v>0.69269978262283904</v>
      </c>
      <c r="W65">
        <v>380.5</v>
      </c>
      <c r="X65">
        <v>393.4</v>
      </c>
      <c r="Y65">
        <v>380</v>
      </c>
      <c r="Z65">
        <v>393.4</v>
      </c>
      <c r="AA65">
        <v>380</v>
      </c>
      <c r="AB65">
        <v>401</v>
      </c>
      <c r="AC65" s="2">
        <f>(Table2[[#This Row],[Close Price]]/Table2[[#This Row],[Day Low]])-1</f>
        <v>1.2614980289093358E-2</v>
      </c>
      <c r="AD65" s="2">
        <f>(Table2[[#This Row],[Day High]]/Table2[[#This Row],[Close Price]])-1</f>
        <v>2.1022579807941755E-2</v>
      </c>
      <c r="AE65" s="2">
        <f>(Table2[[#This Row],[Close Price]]/Table2[[#This Row],[Current Week Low]])-1</f>
        <v>1.3947368421052708E-2</v>
      </c>
      <c r="AF65" s="2">
        <f>(Table2[[#This Row],[Current Week High]]/Table2[[#This Row],[Close Price]])-1</f>
        <v>2.1022579807941755E-2</v>
      </c>
      <c r="AG65" s="2">
        <f>(Table2[[#This Row],[Close Price]]/Table2[[#This Row],[Current Month Low]])-1</f>
        <v>1.3947368421052708E-2</v>
      </c>
      <c r="AH65" s="2">
        <f>(Table2[[#This Row],[Current Month High]]/Table2[[#This Row],[Close Price]])-1</f>
        <v>4.074746950428243E-2</v>
      </c>
      <c r="AI65">
        <v>17.103555670905699</v>
      </c>
      <c r="AJ65">
        <v>124.99270072992699</v>
      </c>
      <c r="AK65" t="str">
        <f>IF(AND(Table2[[#This Row],[20D EMA]]&gt;Table2[[#This Row],[50D EMA]],Table2[[#This Row],[50D EMA]]&gt;Table2[[#This Row],[200D EMA]]),"Uptrend","Downtrend/NoTrend")</f>
        <v>Uptrend</v>
      </c>
      <c r="AL65">
        <v>7.0000000000000007E-2</v>
      </c>
      <c r="AM65" t="s">
        <v>10188</v>
      </c>
      <c r="AN65">
        <v>-0.37</v>
      </c>
      <c r="AO65" t="s">
        <v>10189</v>
      </c>
      <c r="AP65">
        <v>0.32839147692711701</v>
      </c>
      <c r="AQ65">
        <f>(Table2[[#This Row],[Sharpe Ratio]]-AVERAGE(Table2[Sharpe Ratio]))/_xlfn.STDEV.P(Table2[Sharpe Ratio])</f>
        <v>3.1083703793388842</v>
      </c>
      <c r="AR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3.58110047315642</v>
      </c>
      <c r="AS65">
        <f>_xlfn.RANK.AVG(Table2[[#This Row],[1Y Return vs Nifty Z-Score]],Table2[1Y Return vs Nifty Z-Score])</f>
        <v>131</v>
      </c>
      <c r="AT65">
        <f>_xlfn.RANK.AVG(Table2[[#This Row],[6M Return vs Nifty Z-Score]],Table2[6M Return vs Nifty Z-Score])</f>
        <v>156</v>
      </c>
      <c r="AU65">
        <f>_xlfn.RANK.AVG(Table2[[#This Row],[Sharpe Ratio Z-Score]],Table2[Sharpe Ratio Z-Score])</f>
        <v>1</v>
      </c>
      <c r="AV65">
        <f>(Table2[[#This Row],[Rank 1Y]]+Table2[[#This Row],[Rank 6M]]+Table2[[#This Row],[Rank Sharpe]])/3</f>
        <v>96</v>
      </c>
    </row>
    <row r="66" spans="1:48" x14ac:dyDescent="0.3">
      <c r="A66" t="s">
        <v>747</v>
      </c>
      <c r="B66" t="s">
        <v>748</v>
      </c>
      <c r="C66" t="s">
        <v>10146</v>
      </c>
      <c r="D66" t="s">
        <v>46</v>
      </c>
      <c r="E66">
        <v>20966.936806260001</v>
      </c>
      <c r="F66">
        <v>329.6</v>
      </c>
      <c r="G66">
        <v>113.730493115496</v>
      </c>
      <c r="H66">
        <f>(Table2[[#This Row],[1Y Return vs Nifty]]-AVERAGE(Table2[1Y Return vs Nifty]))/_xlfn.STDEV.P(Table2[1Y Return vs Nifty])</f>
        <v>0.86440196464598518</v>
      </c>
      <c r="I66">
        <v>-3.1687239937262501</v>
      </c>
      <c r="J66">
        <f>(Table2[[#This Row],[1M Return vs Nifty]]-AVERAGE(Table2[1M Return vs Nifty]))/_xlfn.STDEV.P(Table2[1M Return vs Nifty])</f>
        <v>-0.28052953926675722</v>
      </c>
      <c r="K66">
        <v>53.665568536641402</v>
      </c>
      <c r="L66">
        <f>(Table2[[#This Row],[6M Return vs Nifty]]-AVERAGE(Table2[6M Return vs Nifty]))/_xlfn.STDEV.P(Table2[6M Return vs Nifty])</f>
        <v>1.3181120415797165</v>
      </c>
      <c r="M66">
        <v>-2.5377473581842498</v>
      </c>
      <c r="N66">
        <f>(Table2[[#This Row],[1W Return vs Nifty]]-AVERAGE(Table2[1W Return vs Nifty]))/_xlfn.STDEV.P(Table2[1W Return vs Nifty])</f>
        <v>-0.40189134463114007</v>
      </c>
      <c r="O66">
        <v>326.86</v>
      </c>
      <c r="P66">
        <v>306.62211941063299</v>
      </c>
      <c r="Q66">
        <v>238.17390845178099</v>
      </c>
      <c r="R66">
        <v>56.025970644554803</v>
      </c>
      <c r="S66" s="2">
        <f>(Table2[[#This Row],[Close Price]]-Table2[[#This Row],[20D EMA]])/Table2[[#This Row],[20D EMA]]</f>
        <v>8.3827938566970843E-3</v>
      </c>
      <c r="T66" s="2">
        <f>(Table2[[#This Row],[Close Price]]-Table2[[#This Row],[50D EMA]])/Table2[[#This Row],[50D EMA]]</f>
        <v>7.4938757300136938E-2</v>
      </c>
      <c r="U66" s="2">
        <f>(Table2[[#This Row],[Close Price]]-Table2[[#This Row],[200D EMA]])/Table2[[#This Row],[200D EMA]]</f>
        <v>0.38386275030091516</v>
      </c>
      <c r="V66">
        <v>0.837332750551816</v>
      </c>
      <c r="W66">
        <v>328.4</v>
      </c>
      <c r="X66">
        <v>336.55</v>
      </c>
      <c r="Y66">
        <v>320.75</v>
      </c>
      <c r="Z66">
        <v>336.55</v>
      </c>
      <c r="AA66">
        <v>315.55</v>
      </c>
      <c r="AB66">
        <v>348.45</v>
      </c>
      <c r="AC66" s="2">
        <f>(Table2[[#This Row],[Close Price]]/Table2[[#This Row],[Day Low]])-1</f>
        <v>3.6540803897686658E-3</v>
      </c>
      <c r="AD66" s="2">
        <f>(Table2[[#This Row],[Day High]]/Table2[[#This Row],[Close Price]])-1</f>
        <v>2.1086165048543659E-2</v>
      </c>
      <c r="AE66" s="2">
        <f>(Table2[[#This Row],[Close Price]]/Table2[[#This Row],[Current Week Low]])-1</f>
        <v>2.7591582229150591E-2</v>
      </c>
      <c r="AF66" s="2">
        <f>(Table2[[#This Row],[Current Week High]]/Table2[[#This Row],[Close Price]])-1</f>
        <v>2.1086165048543659E-2</v>
      </c>
      <c r="AG66" s="2">
        <f>(Table2[[#This Row],[Close Price]]/Table2[[#This Row],[Current Month Low]])-1</f>
        <v>4.4525431785770841E-2</v>
      </c>
      <c r="AH66" s="2">
        <f>(Table2[[#This Row],[Current Month High]]/Table2[[#This Row],[Close Price]])-1</f>
        <v>5.7190533980582492E-2</v>
      </c>
      <c r="AI66">
        <v>5.7190533980582403</v>
      </c>
      <c r="AJ66">
        <v>142.88872512896</v>
      </c>
      <c r="AK66" t="str">
        <f>IF(AND(Table2[[#This Row],[20D EMA]]&gt;Table2[[#This Row],[50D EMA]],Table2[[#This Row],[50D EMA]]&gt;Table2[[#This Row],[200D EMA]]),"Uptrend","Downtrend/NoTrend")</f>
        <v>Uptrend</v>
      </c>
      <c r="AL66">
        <v>0.21</v>
      </c>
      <c r="AM66" t="s">
        <v>10188</v>
      </c>
      <c r="AN66">
        <v>4.16</v>
      </c>
      <c r="AO66" t="s">
        <v>10188</v>
      </c>
      <c r="AP66">
        <v>0.14226553933663899</v>
      </c>
      <c r="AQ66">
        <f>(Table2[[#This Row],[Sharpe Ratio]]-AVERAGE(Table2[Sharpe Ratio]))/_xlfn.STDEV.P(Table2[Sharpe Ratio])</f>
        <v>1.002813804280682</v>
      </c>
      <c r="AR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2.5029069266084862</v>
      </c>
      <c r="AS66">
        <f>_xlfn.RANK.AVG(Table2[[#This Row],[1Y Return vs Nifty Z-Score]],Table2[1Y Return vs Nifty Z-Score])</f>
        <v>103</v>
      </c>
      <c r="AT66">
        <f>_xlfn.RANK.AVG(Table2[[#This Row],[6M Return vs Nifty Z-Score]],Table2[6M Return vs Nifty Z-Score])</f>
        <v>64</v>
      </c>
      <c r="AU66">
        <f>_xlfn.RANK.AVG(Table2[[#This Row],[Sharpe Ratio Z-Score]],Table2[Sharpe Ratio Z-Score])</f>
        <v>122</v>
      </c>
      <c r="AV66">
        <f>(Table2[[#This Row],[Rank 1Y]]+Table2[[#This Row],[Rank 6M]]+Table2[[#This Row],[Rank Sharpe]])/3</f>
        <v>96.333333333333329</v>
      </c>
    </row>
    <row r="67" spans="1:48" x14ac:dyDescent="0.3">
      <c r="A67" t="s">
        <v>581</v>
      </c>
      <c r="B67" t="s">
        <v>582</v>
      </c>
      <c r="C67" t="s">
        <v>10143</v>
      </c>
      <c r="D67" t="s">
        <v>244</v>
      </c>
      <c r="E67">
        <v>32764.7547601599</v>
      </c>
      <c r="F67">
        <v>6474.9</v>
      </c>
      <c r="G67">
        <v>149.787769261769</v>
      </c>
      <c r="H67">
        <f>(Table2[[#This Row],[1Y Return vs Nifty]]-AVERAGE(Table2[1Y Return vs Nifty]))/_xlfn.STDEV.P(Table2[1Y Return vs Nifty])</f>
        <v>1.3098502190644574</v>
      </c>
      <c r="I67">
        <v>-12.879026270018199</v>
      </c>
      <c r="J67">
        <f>(Table2[[#This Row],[1M Return vs Nifty]]-AVERAGE(Table2[1M Return vs Nifty]))/_xlfn.STDEV.P(Table2[1M Return vs Nifty])</f>
        <v>-1.1964551257163689</v>
      </c>
      <c r="K67">
        <v>37.964266398306997</v>
      </c>
      <c r="L67">
        <f>(Table2[[#This Row],[6M Return vs Nifty]]-AVERAGE(Table2[6M Return vs Nifty]))/_xlfn.STDEV.P(Table2[6M Return vs Nifty])</f>
        <v>0.83559263947523121</v>
      </c>
      <c r="M67">
        <v>-1.6309369488535701</v>
      </c>
      <c r="N67">
        <f>(Table2[[#This Row],[1W Return vs Nifty]]-AVERAGE(Table2[1W Return vs Nifty]))/_xlfn.STDEV.P(Table2[1W Return vs Nifty])</f>
        <v>-0.20068159163872418</v>
      </c>
      <c r="O67">
        <v>6532.88</v>
      </c>
      <c r="P67">
        <v>6556.8536549766904</v>
      </c>
      <c r="Q67">
        <v>5575.76531123117</v>
      </c>
      <c r="R67">
        <v>43.939279248071003</v>
      </c>
      <c r="S67" s="2">
        <f>(Table2[[#This Row],[Close Price]]-Table2[[#This Row],[20D EMA]])/Table2[[#This Row],[20D EMA]]</f>
        <v>-8.8751056195736748E-3</v>
      </c>
      <c r="T67" s="2">
        <f>(Table2[[#This Row],[Close Price]]-Table2[[#This Row],[50D EMA]])/Table2[[#This Row],[50D EMA]]</f>
        <v>-1.2498930018742679E-2</v>
      </c>
      <c r="U67" s="2">
        <f>(Table2[[#This Row],[Close Price]]-Table2[[#This Row],[200D EMA]])/Table2[[#This Row],[200D EMA]]</f>
        <v>0.16125762807084398</v>
      </c>
      <c r="V67">
        <v>1.01012518603729</v>
      </c>
      <c r="W67">
        <v>6445</v>
      </c>
      <c r="X67">
        <v>6660</v>
      </c>
      <c r="Y67">
        <v>6445</v>
      </c>
      <c r="Z67">
        <v>6663.95</v>
      </c>
      <c r="AA67">
        <v>6381</v>
      </c>
      <c r="AB67">
        <v>6801.3</v>
      </c>
      <c r="AC67" s="2">
        <f>(Table2[[#This Row],[Close Price]]/Table2[[#This Row],[Day Low]])-1</f>
        <v>4.6392552366174566E-3</v>
      </c>
      <c r="AD67" s="2">
        <f>(Table2[[#This Row],[Day High]]/Table2[[#This Row],[Close Price]])-1</f>
        <v>2.8587314089792981E-2</v>
      </c>
      <c r="AE67" s="2">
        <f>(Table2[[#This Row],[Close Price]]/Table2[[#This Row],[Current Week Low]])-1</f>
        <v>4.6392552366174566E-3</v>
      </c>
      <c r="AF67" s="2">
        <f>(Table2[[#This Row],[Current Week High]]/Table2[[#This Row],[Close Price]])-1</f>
        <v>2.9197362121422765E-2</v>
      </c>
      <c r="AG67" s="2">
        <f>(Table2[[#This Row],[Close Price]]/Table2[[#This Row],[Current Month Low]])-1</f>
        <v>1.4715561824165446E-2</v>
      </c>
      <c r="AH67" s="2">
        <f>(Table2[[#This Row],[Current Month High]]/Table2[[#This Row],[Close Price]])-1</f>
        <v>5.041004494277912E-2</v>
      </c>
      <c r="AI67">
        <v>50.687269301456404</v>
      </c>
      <c r="AJ67">
        <v>178.053808000343</v>
      </c>
      <c r="AK67" t="str">
        <f>IF(AND(Table2[[#This Row],[20D EMA]]&gt;Table2[[#This Row],[50D EMA]],Table2[[#This Row],[50D EMA]]&gt;Table2[[#This Row],[200D EMA]]),"Uptrend","Downtrend/NoTrend")</f>
        <v>Downtrend/NoTrend</v>
      </c>
      <c r="AL67">
        <v>-0.12</v>
      </c>
      <c r="AM67" t="s">
        <v>10189</v>
      </c>
      <c r="AN67">
        <v>0</v>
      </c>
      <c r="AO67" t="s">
        <v>10187</v>
      </c>
      <c r="AP67">
        <v>0.14787789654861999</v>
      </c>
      <c r="AQ67">
        <f>(Table2[[#This Row],[Sharpe Ratio]]-AVERAGE(Table2[Sharpe Ratio]))/_xlfn.STDEV.P(Table2[Sharpe Ratio])</f>
        <v>1.0663038034836005</v>
      </c>
      <c r="AR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">
        <f>_xlfn.RANK.AVG(Table2[[#This Row],[1Y Return vs Nifty Z-Score]],Table2[1Y Return vs Nifty Z-Score])</f>
        <v>68</v>
      </c>
      <c r="AT67">
        <f>_xlfn.RANK.AVG(Table2[[#This Row],[6M Return vs Nifty Z-Score]],Table2[6M Return vs Nifty Z-Score])</f>
        <v>122</v>
      </c>
      <c r="AU67">
        <f>_xlfn.RANK.AVG(Table2[[#This Row],[Sharpe Ratio Z-Score]],Table2[Sharpe Ratio Z-Score])</f>
        <v>109</v>
      </c>
      <c r="AV67">
        <f>(Table2[[#This Row],[Rank 1Y]]+Table2[[#This Row],[Rank 6M]]+Table2[[#This Row],[Rank Sharpe]])/3</f>
        <v>99.666666666666671</v>
      </c>
    </row>
    <row r="68" spans="1:48" x14ac:dyDescent="0.3">
      <c r="A68" t="s">
        <v>459</v>
      </c>
      <c r="B68" t="s">
        <v>460</v>
      </c>
      <c r="C68" t="s">
        <v>10147</v>
      </c>
      <c r="D68" t="s">
        <v>461</v>
      </c>
      <c r="E68">
        <v>47825.25</v>
      </c>
      <c r="F68">
        <v>556.6</v>
      </c>
      <c r="G68">
        <v>98.134454697322596</v>
      </c>
      <c r="H68">
        <f>(Table2[[#This Row],[1Y Return vs Nifty]]-AVERAGE(Table2[1Y Return vs Nifty]))/_xlfn.STDEV.P(Table2[1Y Return vs Nifty])</f>
        <v>0.6717299485725563</v>
      </c>
      <c r="I68">
        <v>-1.73635128461974</v>
      </c>
      <c r="J68">
        <f>(Table2[[#This Row],[1M Return vs Nifty]]-AVERAGE(Table2[1M Return vs Nifty]))/_xlfn.STDEV.P(Table2[1M Return vs Nifty])</f>
        <v>-0.14542078814106216</v>
      </c>
      <c r="K68">
        <v>59.127749398633199</v>
      </c>
      <c r="L68">
        <f>(Table2[[#This Row],[6M Return vs Nifty]]-AVERAGE(Table2[6M Return vs Nifty]))/_xlfn.STDEV.P(Table2[6M Return vs Nifty])</f>
        <v>1.4859712560890699</v>
      </c>
      <c r="M68">
        <v>-2.67646933379475</v>
      </c>
      <c r="N68">
        <f>(Table2[[#This Row],[1W Return vs Nifty]]-AVERAGE(Table2[1W Return vs Nifty]))/_xlfn.STDEV.P(Table2[1W Return vs Nifty])</f>
        <v>-0.43267199531622735</v>
      </c>
      <c r="O68">
        <v>558.62</v>
      </c>
      <c r="P68">
        <v>521.51502186307596</v>
      </c>
      <c r="Q68">
        <v>395.88641192806699</v>
      </c>
      <c r="R68">
        <v>48.381423610918503</v>
      </c>
      <c r="S68" s="2">
        <f>(Table2[[#This Row],[Close Price]]-Table2[[#This Row],[20D EMA]])/Table2[[#This Row],[20D EMA]]</f>
        <v>-3.6160538469800253E-3</v>
      </c>
      <c r="T68" s="2">
        <f>(Table2[[#This Row],[Close Price]]-Table2[[#This Row],[50D EMA]])/Table2[[#This Row],[50D EMA]]</f>
        <v>6.7275105540748253E-2</v>
      </c>
      <c r="U68" s="2">
        <f>(Table2[[#This Row],[Close Price]]-Table2[[#This Row],[200D EMA]])/Table2[[#This Row],[200D EMA]]</f>
        <v>0.40595883877200328</v>
      </c>
      <c r="V68">
        <v>0.37167818309679701</v>
      </c>
      <c r="W68">
        <v>554.65</v>
      </c>
      <c r="X68">
        <v>569.20000000000005</v>
      </c>
      <c r="Y68">
        <v>554.65</v>
      </c>
      <c r="Z68">
        <v>569.20000000000005</v>
      </c>
      <c r="AA68">
        <v>549.04999999999995</v>
      </c>
      <c r="AB68">
        <v>585.5</v>
      </c>
      <c r="AC68" s="2">
        <f>(Table2[[#This Row],[Close Price]]/Table2[[#This Row],[Day Low]])-1</f>
        <v>3.5157306409447919E-3</v>
      </c>
      <c r="AD68" s="2">
        <f>(Table2[[#This Row],[Day High]]/Table2[[#This Row],[Close Price]])-1</f>
        <v>2.2637441609773656E-2</v>
      </c>
      <c r="AE68" s="2">
        <f>(Table2[[#This Row],[Close Price]]/Table2[[#This Row],[Current Week Low]])-1</f>
        <v>3.5157306409447919E-3</v>
      </c>
      <c r="AF68" s="2">
        <f>(Table2[[#This Row],[Current Week High]]/Table2[[#This Row],[Close Price]])-1</f>
        <v>2.2637441609773656E-2</v>
      </c>
      <c r="AG68" s="2">
        <f>(Table2[[#This Row],[Close Price]]/Table2[[#This Row],[Current Month Low]])-1</f>
        <v>1.3751024496858388E-2</v>
      </c>
      <c r="AH68" s="2">
        <f>(Table2[[#This Row],[Current Month High]]/Table2[[#This Row],[Close Price]])-1</f>
        <v>5.192238591448084E-2</v>
      </c>
      <c r="AI68">
        <v>11.4534674811354</v>
      </c>
      <c r="AJ68">
        <v>130.285477865122</v>
      </c>
      <c r="AK68" t="str">
        <f>IF(AND(Table2[[#This Row],[20D EMA]]&gt;Table2[[#This Row],[50D EMA]],Table2[[#This Row],[50D EMA]]&gt;Table2[[#This Row],[200D EMA]]),"Uptrend","Downtrend/NoTrend")</f>
        <v>Uptrend</v>
      </c>
      <c r="AL68">
        <v>0.03</v>
      </c>
      <c r="AM68" t="s">
        <v>10188</v>
      </c>
      <c r="AN68">
        <v>-1.4</v>
      </c>
      <c r="AO68" t="s">
        <v>10189</v>
      </c>
      <c r="AP68">
        <v>0.140149300474007</v>
      </c>
      <c r="AQ68">
        <f>(Table2[[#This Row],[Sharpe Ratio]]-AVERAGE(Table2[Sharpe Ratio]))/_xlfn.STDEV.P(Table2[Sharpe Ratio])</f>
        <v>0.97887377362567241</v>
      </c>
      <c r="AR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2.5584821948300092</v>
      </c>
      <c r="AS68">
        <f>_xlfn.RANK.AVG(Table2[[#This Row],[1Y Return vs Nifty Z-Score]],Table2[1Y Return vs Nifty Z-Score])</f>
        <v>119</v>
      </c>
      <c r="AT68">
        <f>_xlfn.RANK.AVG(Table2[[#This Row],[6M Return vs Nifty Z-Score]],Table2[6M Return vs Nifty Z-Score])</f>
        <v>55</v>
      </c>
      <c r="AU68">
        <f>_xlfn.RANK.AVG(Table2[[#This Row],[Sharpe Ratio Z-Score]],Table2[Sharpe Ratio Z-Score])</f>
        <v>126</v>
      </c>
      <c r="AV68">
        <f>(Table2[[#This Row],[Rank 1Y]]+Table2[[#This Row],[Rank 6M]]+Table2[[#This Row],[Rank Sharpe]])/3</f>
        <v>100</v>
      </c>
    </row>
    <row r="69" spans="1:48" x14ac:dyDescent="0.3">
      <c r="A69" t="s">
        <v>286</v>
      </c>
      <c r="B69" t="s">
        <v>287</v>
      </c>
      <c r="C69" t="s">
        <v>10142</v>
      </c>
      <c r="D69" t="s">
        <v>288</v>
      </c>
      <c r="E69">
        <v>94713.163020975</v>
      </c>
      <c r="F69">
        <v>11092.6</v>
      </c>
      <c r="G69">
        <v>150.64394023914099</v>
      </c>
      <c r="H69">
        <f>(Table2[[#This Row],[1Y Return vs Nifty]]-AVERAGE(Table2[1Y Return vs Nifty]))/_xlfn.STDEV.P(Table2[1Y Return vs Nifty])</f>
        <v>1.3204272761279741</v>
      </c>
      <c r="I69">
        <v>9.1264686447599797</v>
      </c>
      <c r="J69">
        <f>(Table2[[#This Row],[1M Return vs Nifty]]-AVERAGE(Table2[1M Return vs Nifty]))/_xlfn.STDEV.P(Table2[1M Return vs Nifty])</f>
        <v>0.87921618311016181</v>
      </c>
      <c r="K69">
        <v>114.071920443251</v>
      </c>
      <c r="L69">
        <f>(Table2[[#This Row],[6M Return vs Nifty]]-AVERAGE(Table2[6M Return vs Nifty]))/_xlfn.STDEV.P(Table2[6M Return vs Nifty])</f>
        <v>3.1744699760040227</v>
      </c>
      <c r="M69">
        <v>4.5280844630338297</v>
      </c>
      <c r="N69">
        <f>(Table2[[#This Row],[1W Return vs Nifty]]-AVERAGE(Table2[1W Return vs Nifty]))/_xlfn.STDEV.P(Table2[1W Return vs Nifty])</f>
        <v>1.1659273094165288</v>
      </c>
      <c r="O69">
        <v>10103.94</v>
      </c>
      <c r="P69">
        <v>9244.1857927789497</v>
      </c>
      <c r="Q69">
        <v>7148.8349329569601</v>
      </c>
      <c r="R69">
        <v>80.440036078440102</v>
      </c>
      <c r="S69" s="2">
        <f>(Table2[[#This Row],[Close Price]]-Table2[[#This Row],[20D EMA]])/Table2[[#This Row],[20D EMA]]</f>
        <v>9.7848957931262442E-2</v>
      </c>
      <c r="T69" s="2">
        <f>(Table2[[#This Row],[Close Price]]-Table2[[#This Row],[50D EMA]])/Table2[[#This Row],[50D EMA]]</f>
        <v>0.19995424677259627</v>
      </c>
      <c r="U69" s="2">
        <f>(Table2[[#This Row],[Close Price]]-Table2[[#This Row],[200D EMA]])/Table2[[#This Row],[200D EMA]]</f>
        <v>0.55166542576914523</v>
      </c>
      <c r="V69">
        <v>0.86648675186528101</v>
      </c>
      <c r="W69">
        <v>10925</v>
      </c>
      <c r="X69">
        <v>11240</v>
      </c>
      <c r="Y69">
        <v>10582.5</v>
      </c>
      <c r="Z69">
        <v>11240</v>
      </c>
      <c r="AA69">
        <v>9890.15</v>
      </c>
      <c r="AB69">
        <v>11240</v>
      </c>
      <c r="AC69" s="2">
        <f>(Table2[[#This Row],[Close Price]]/Table2[[#This Row],[Day Low]])-1</f>
        <v>1.5340961098398109E-2</v>
      </c>
      <c r="AD69" s="2">
        <f>(Table2[[#This Row],[Day High]]/Table2[[#This Row],[Close Price]])-1</f>
        <v>1.3288138037971242E-2</v>
      </c>
      <c r="AE69" s="2">
        <f>(Table2[[#This Row],[Close Price]]/Table2[[#This Row],[Current Week Low]])-1</f>
        <v>4.820222064729518E-2</v>
      </c>
      <c r="AF69" s="2">
        <f>(Table2[[#This Row],[Current Week High]]/Table2[[#This Row],[Close Price]])-1</f>
        <v>1.3288138037971242E-2</v>
      </c>
      <c r="AG69" s="2">
        <f>(Table2[[#This Row],[Close Price]]/Table2[[#This Row],[Current Month Low]])-1</f>
        <v>0.12158056247882998</v>
      </c>
      <c r="AH69" s="2">
        <f>(Table2[[#This Row],[Current Month High]]/Table2[[#This Row],[Close Price]])-1</f>
        <v>1.3288138037971242E-2</v>
      </c>
      <c r="AI69">
        <v>1.32881380379712</v>
      </c>
      <c r="AJ69">
        <v>193.5132632136</v>
      </c>
      <c r="AK69" t="str">
        <f>IF(AND(Table2[[#This Row],[20D EMA]]&gt;Table2[[#This Row],[50D EMA]],Table2[[#This Row],[50D EMA]]&gt;Table2[[#This Row],[200D EMA]]),"Uptrend","Downtrend/NoTrend")</f>
        <v>Uptrend</v>
      </c>
      <c r="AL69">
        <v>0.27</v>
      </c>
      <c r="AM69" t="s">
        <v>10188</v>
      </c>
      <c r="AN69">
        <v>12.25</v>
      </c>
      <c r="AO69" t="s">
        <v>10188</v>
      </c>
      <c r="AP69">
        <v>9.3294648234106006E-2</v>
      </c>
      <c r="AQ69">
        <f>(Table2[[#This Row],[Sharpe Ratio]]-AVERAGE(Table2[Sharpe Ratio]))/_xlfn.STDEV.P(Table2[Sharpe Ratio])</f>
        <v>0.44882878165440743</v>
      </c>
      <c r="AR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6.9888695263130947</v>
      </c>
      <c r="AS69">
        <f>_xlfn.RANK.AVG(Table2[[#This Row],[1Y Return vs Nifty Z-Score]],Table2[1Y Return vs Nifty Z-Score])</f>
        <v>66</v>
      </c>
      <c r="AT69">
        <f>_xlfn.RANK.AVG(Table2[[#This Row],[6M Return vs Nifty Z-Score]],Table2[6M Return vs Nifty Z-Score])</f>
        <v>9</v>
      </c>
      <c r="AU69">
        <f>_xlfn.RANK.AVG(Table2[[#This Row],[Sharpe Ratio Z-Score]],Table2[Sharpe Ratio Z-Score])</f>
        <v>228</v>
      </c>
      <c r="AV69">
        <f>(Table2[[#This Row],[Rank 1Y]]+Table2[[#This Row],[Rank 6M]]+Table2[[#This Row],[Rank Sharpe]])/3</f>
        <v>101</v>
      </c>
    </row>
    <row r="70" spans="1:48" x14ac:dyDescent="0.3">
      <c r="A70" t="s">
        <v>865</v>
      </c>
      <c r="B70" t="s">
        <v>866</v>
      </c>
      <c r="C70" t="s">
        <v>10150</v>
      </c>
      <c r="D70" t="s">
        <v>258</v>
      </c>
      <c r="E70">
        <v>17531.66678748</v>
      </c>
      <c r="F70">
        <v>4952.6499999999996</v>
      </c>
      <c r="G70">
        <v>110.21591057641901</v>
      </c>
      <c r="H70">
        <f>(Table2[[#This Row],[1Y Return vs Nifty]]-AVERAGE(Table2[1Y Return vs Nifty]))/_xlfn.STDEV.P(Table2[1Y Return vs Nifty])</f>
        <v>0.82098313703708625</v>
      </c>
      <c r="I70">
        <v>0.268286034932396</v>
      </c>
      <c r="J70">
        <f>(Table2[[#This Row],[1M Return vs Nifty]]-AVERAGE(Table2[1M Return vs Nifty]))/_xlfn.STDEV.P(Table2[1M Return vs Nifty])</f>
        <v>4.3666900407261233E-2</v>
      </c>
      <c r="K70">
        <v>34.678419042282101</v>
      </c>
      <c r="L70">
        <f>(Table2[[#This Row],[6M Return vs Nifty]]-AVERAGE(Table2[6M Return vs Nifty]))/_xlfn.STDEV.P(Table2[6M Return vs Nifty])</f>
        <v>0.73461470225276304</v>
      </c>
      <c r="M70">
        <v>2.7265395107765098</v>
      </c>
      <c r="N70">
        <f>(Table2[[#This Row],[1W Return vs Nifty]]-AVERAGE(Table2[1W Return vs Nifty]))/_xlfn.STDEV.P(Table2[1W Return vs Nifty])</f>
        <v>0.76618728535131864</v>
      </c>
      <c r="O70">
        <v>4834.2</v>
      </c>
      <c r="P70">
        <v>4681.0133330443296</v>
      </c>
      <c r="Q70">
        <v>3927.9100474008701</v>
      </c>
      <c r="R70">
        <v>63.071730820756898</v>
      </c>
      <c r="S70" s="2">
        <f>(Table2[[#This Row],[Close Price]]-Table2[[#This Row],[20D EMA]])/Table2[[#This Row],[20D EMA]]</f>
        <v>2.450250299946213E-2</v>
      </c>
      <c r="T70" s="2">
        <f>(Table2[[#This Row],[Close Price]]-Table2[[#This Row],[50D EMA]])/Table2[[#This Row],[50D EMA]]</f>
        <v>5.8029458074414259E-2</v>
      </c>
      <c r="U70" s="2">
        <f>(Table2[[#This Row],[Close Price]]-Table2[[#This Row],[200D EMA]])/Table2[[#This Row],[200D EMA]]</f>
        <v>0.26088681773076966</v>
      </c>
      <c r="V70">
        <v>1.44819475856795</v>
      </c>
      <c r="W70">
        <v>4932</v>
      </c>
      <c r="X70">
        <v>5075.55</v>
      </c>
      <c r="Y70">
        <v>4730</v>
      </c>
      <c r="Z70">
        <v>5300</v>
      </c>
      <c r="AA70">
        <v>4666</v>
      </c>
      <c r="AB70">
        <v>5300</v>
      </c>
      <c r="AC70" s="2">
        <f>(Table2[[#This Row],[Close Price]]/Table2[[#This Row],[Day Low]])-1</f>
        <v>4.1869424168694547E-3</v>
      </c>
      <c r="AD70" s="2">
        <f>(Table2[[#This Row],[Day High]]/Table2[[#This Row],[Close Price]])-1</f>
        <v>2.4814998031357005E-2</v>
      </c>
      <c r="AE70" s="2">
        <f>(Table2[[#This Row],[Close Price]]/Table2[[#This Row],[Current Week Low]])-1</f>
        <v>4.7071881606765231E-2</v>
      </c>
      <c r="AF70" s="2">
        <f>(Table2[[#This Row],[Current Week High]]/Table2[[#This Row],[Close Price]])-1</f>
        <v>7.0134170595539835E-2</v>
      </c>
      <c r="AG70" s="2">
        <f>(Table2[[#This Row],[Close Price]]/Table2[[#This Row],[Current Month Low]])-1</f>
        <v>6.1433776253750461E-2</v>
      </c>
      <c r="AH70" s="2">
        <f>(Table2[[#This Row],[Current Month High]]/Table2[[#This Row],[Close Price]])-1</f>
        <v>7.0134170595539835E-2</v>
      </c>
      <c r="AI70">
        <v>7.01341705955398</v>
      </c>
      <c r="AJ70">
        <v>140.43157434826901</v>
      </c>
      <c r="AK70" t="str">
        <f>IF(AND(Table2[[#This Row],[20D EMA]]&gt;Table2[[#This Row],[50D EMA]],Table2[[#This Row],[50D EMA]]&gt;Table2[[#This Row],[200D EMA]]),"Uptrend","Downtrend/NoTrend")</f>
        <v>Uptrend</v>
      </c>
      <c r="AL70">
        <v>-0.03</v>
      </c>
      <c r="AM70" t="s">
        <v>10189</v>
      </c>
      <c r="AN70">
        <v>5.45</v>
      </c>
      <c r="AO70" t="s">
        <v>10188</v>
      </c>
      <c r="AP70">
        <v>0.17312066621068001</v>
      </c>
      <c r="AQ70">
        <f>(Table2[[#This Row],[Sharpe Ratio]]-AVERAGE(Table2[Sharpe Ratio]))/_xlfn.STDEV.P(Table2[Sharpe Ratio])</f>
        <v>1.3518635719000434</v>
      </c>
      <c r="AR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3.7173155969484726</v>
      </c>
      <c r="AS70">
        <f>_xlfn.RANK.AVG(Table2[[#This Row],[1Y Return vs Nifty Z-Score]],Table2[1Y Return vs Nifty Z-Score])</f>
        <v>106</v>
      </c>
      <c r="AT70">
        <f>_xlfn.RANK.AVG(Table2[[#This Row],[6M Return vs Nifty Z-Score]],Table2[6M Return vs Nifty Z-Score])</f>
        <v>136</v>
      </c>
      <c r="AU70">
        <f>_xlfn.RANK.AVG(Table2[[#This Row],[Sharpe Ratio Z-Score]],Table2[Sharpe Ratio Z-Score])</f>
        <v>68</v>
      </c>
      <c r="AV70">
        <f>(Table2[[#This Row],[Rank 1Y]]+Table2[[#This Row],[Rank 6M]]+Table2[[#This Row],[Rank Sharpe]])/3</f>
        <v>103.33333333333333</v>
      </c>
    </row>
    <row r="71" spans="1:48" x14ac:dyDescent="0.3">
      <c r="A71" t="s">
        <v>737</v>
      </c>
      <c r="B71" t="s">
        <v>738</v>
      </c>
      <c r="C71" t="s">
        <v>10146</v>
      </c>
      <c r="D71" t="s">
        <v>233</v>
      </c>
      <c r="E71">
        <v>21615.897215879999</v>
      </c>
      <c r="F71">
        <v>1327.2</v>
      </c>
      <c r="G71">
        <v>110.100337442913</v>
      </c>
      <c r="H71">
        <f>(Table2[[#This Row],[1Y Return vs Nifty]]-AVERAGE(Table2[1Y Return vs Nifty]))/_xlfn.STDEV.P(Table2[1Y Return vs Nifty])</f>
        <v>0.81955535723560935</v>
      </c>
      <c r="I71">
        <v>2.99499803870235</v>
      </c>
      <c r="J71">
        <f>(Table2[[#This Row],[1M Return vs Nifty]]-AVERAGE(Table2[1M Return vs Nifty]))/_xlfn.STDEV.P(Table2[1M Return vs Nifty])</f>
        <v>0.30086438201706051</v>
      </c>
      <c r="K71">
        <v>65.731759024124301</v>
      </c>
      <c r="L71">
        <f>(Table2[[#This Row],[6M Return vs Nifty]]-AVERAGE(Table2[6M Return vs Nifty]))/_xlfn.STDEV.P(Table2[6M Return vs Nifty])</f>
        <v>1.6889202056672266</v>
      </c>
      <c r="M71">
        <v>2.7548712892560401</v>
      </c>
      <c r="N71">
        <f>(Table2[[#This Row],[1W Return vs Nifty]]-AVERAGE(Table2[1W Return vs Nifty]))/_xlfn.STDEV.P(Table2[1W Return vs Nifty])</f>
        <v>0.77247374842126704</v>
      </c>
      <c r="O71">
        <v>1268.5</v>
      </c>
      <c r="P71">
        <v>1216.6465843656599</v>
      </c>
      <c r="Q71">
        <v>987.54046731670599</v>
      </c>
      <c r="R71">
        <v>63.042971911467099</v>
      </c>
      <c r="S71" s="2">
        <f>(Table2[[#This Row],[Close Price]]-Table2[[#This Row],[20D EMA]])/Table2[[#This Row],[20D EMA]]</f>
        <v>4.6275128104059947E-2</v>
      </c>
      <c r="T71" s="2">
        <f>(Table2[[#This Row],[Close Price]]-Table2[[#This Row],[50D EMA]])/Table2[[#This Row],[50D EMA]]</f>
        <v>9.086732092539504E-2</v>
      </c>
      <c r="U71" s="2">
        <f>(Table2[[#This Row],[Close Price]]-Table2[[#This Row],[200D EMA]])/Table2[[#This Row],[200D EMA]]</f>
        <v>0.34394492572663826</v>
      </c>
      <c r="V71">
        <v>1.64694567088179</v>
      </c>
      <c r="W71">
        <v>1294.9000000000001</v>
      </c>
      <c r="X71">
        <v>1341.25</v>
      </c>
      <c r="Y71">
        <v>1294.9000000000001</v>
      </c>
      <c r="Z71">
        <v>1375.45</v>
      </c>
      <c r="AA71">
        <v>1145</v>
      </c>
      <c r="AB71">
        <v>1410</v>
      </c>
      <c r="AC71" s="2">
        <f>(Table2[[#This Row],[Close Price]]/Table2[[#This Row],[Day Low]])-1</f>
        <v>2.4944011120549892E-2</v>
      </c>
      <c r="AD71" s="2">
        <f>(Table2[[#This Row],[Day High]]/Table2[[#This Row],[Close Price]])-1</f>
        <v>1.0586196503918011E-2</v>
      </c>
      <c r="AE71" s="2">
        <f>(Table2[[#This Row],[Close Price]]/Table2[[#This Row],[Current Week Low]])-1</f>
        <v>2.4944011120549892E-2</v>
      </c>
      <c r="AF71" s="2">
        <f>(Table2[[#This Row],[Current Week High]]/Table2[[#This Row],[Close Price]])-1</f>
        <v>3.6354731766124138E-2</v>
      </c>
      <c r="AG71" s="2">
        <f>(Table2[[#This Row],[Close Price]]/Table2[[#This Row],[Current Month Low]])-1</f>
        <v>0.15912663755458523</v>
      </c>
      <c r="AH71" s="2">
        <f>(Table2[[#This Row],[Current Month High]]/Table2[[#This Row],[Close Price]])-1</f>
        <v>6.2386980108499079E-2</v>
      </c>
      <c r="AI71">
        <v>6.2386980108498999</v>
      </c>
      <c r="AJ71">
        <v>139.891549932218</v>
      </c>
      <c r="AK71" t="str">
        <f>IF(AND(Table2[[#This Row],[20D EMA]]&gt;Table2[[#This Row],[50D EMA]],Table2[[#This Row],[50D EMA]]&gt;Table2[[#This Row],[200D EMA]]),"Uptrend","Downtrend/NoTrend")</f>
        <v>Uptrend</v>
      </c>
      <c r="AL71">
        <v>0.02</v>
      </c>
      <c r="AM71" t="s">
        <v>10188</v>
      </c>
      <c r="AN71">
        <v>12.89</v>
      </c>
      <c r="AO71" t="s">
        <v>10188</v>
      </c>
      <c r="AP71">
        <v>0.121271293401626</v>
      </c>
      <c r="AQ71">
        <f>(Table2[[#This Row],[Sharpe Ratio]]-AVERAGE(Table2[Sharpe Ratio]))/_xlfn.STDEV.P(Table2[Sharpe Ratio])</f>
        <v>0.76531561816480453</v>
      </c>
      <c r="AR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4.3471293115059675</v>
      </c>
      <c r="AS71">
        <f>_xlfn.RANK.AVG(Table2[[#This Row],[1Y Return vs Nifty Z-Score]],Table2[1Y Return vs Nifty Z-Score])</f>
        <v>107</v>
      </c>
      <c r="AT71">
        <f>_xlfn.RANK.AVG(Table2[[#This Row],[6M Return vs Nifty Z-Score]],Table2[6M Return vs Nifty Z-Score])</f>
        <v>42</v>
      </c>
      <c r="AU71">
        <f>_xlfn.RANK.AVG(Table2[[#This Row],[Sharpe Ratio Z-Score]],Table2[Sharpe Ratio Z-Score])</f>
        <v>163</v>
      </c>
      <c r="AV71">
        <f>(Table2[[#This Row],[Rank 1Y]]+Table2[[#This Row],[Rank 6M]]+Table2[[#This Row],[Rank Sharpe]])/3</f>
        <v>104</v>
      </c>
    </row>
    <row r="72" spans="1:48" x14ac:dyDescent="0.3">
      <c r="A72" t="s">
        <v>1196</v>
      </c>
      <c r="B72" t="s">
        <v>1197</v>
      </c>
      <c r="C72" t="s">
        <v>10146</v>
      </c>
      <c r="D72" t="s">
        <v>46</v>
      </c>
      <c r="E72">
        <v>9693.0999319999992</v>
      </c>
      <c r="F72">
        <v>1442</v>
      </c>
      <c r="G72">
        <v>83.438880090351304</v>
      </c>
      <c r="H72">
        <f>(Table2[[#This Row],[1Y Return vs Nifty]]-AVERAGE(Table2[1Y Return vs Nifty]))/_xlfn.STDEV.P(Table2[1Y Return vs Nifty])</f>
        <v>0.49018217913494672</v>
      </c>
      <c r="I72">
        <v>12.752565526814401</v>
      </c>
      <c r="J72">
        <f>(Table2[[#This Row],[1M Return vs Nifty]]-AVERAGE(Table2[1M Return vs Nifty]))/_xlfn.STDEV.P(Table2[1M Return vs Nifty])</f>
        <v>1.2212482660173765</v>
      </c>
      <c r="K72">
        <v>62.084500871888999</v>
      </c>
      <c r="L72">
        <f>(Table2[[#This Row],[6M Return vs Nifty]]-AVERAGE(Table2[6M Return vs Nifty]))/_xlfn.STDEV.P(Table2[6M Return vs Nifty])</f>
        <v>1.57683569143827</v>
      </c>
      <c r="M72">
        <v>-5.2964401532979002</v>
      </c>
      <c r="N72">
        <f>(Table2[[#This Row],[1W Return vs Nifty]]-AVERAGE(Table2[1W Return vs Nifty]))/_xlfn.STDEV.P(Table2[1W Return vs Nifty])</f>
        <v>-1.0140103611039204</v>
      </c>
      <c r="O72">
        <v>1356.66</v>
      </c>
      <c r="P72">
        <v>1263.3257474996001</v>
      </c>
      <c r="Q72">
        <v>1026.71204372127</v>
      </c>
      <c r="R72">
        <v>65.118427143275895</v>
      </c>
      <c r="S72" s="2">
        <f>(Table2[[#This Row],[Close Price]]-Table2[[#This Row],[20D EMA]])/Table2[[#This Row],[20D EMA]]</f>
        <v>6.2904486017130237E-2</v>
      </c>
      <c r="T72" s="2">
        <f>(Table2[[#This Row],[Close Price]]-Table2[[#This Row],[50D EMA]])/Table2[[#This Row],[50D EMA]]</f>
        <v>0.14143165597157789</v>
      </c>
      <c r="U72" s="2">
        <f>(Table2[[#This Row],[Close Price]]-Table2[[#This Row],[200D EMA]])/Table2[[#This Row],[200D EMA]]</f>
        <v>0.40448337858542904</v>
      </c>
      <c r="V72">
        <v>2.2776028876680199</v>
      </c>
      <c r="W72">
        <v>1427.8</v>
      </c>
      <c r="X72">
        <v>1472.6</v>
      </c>
      <c r="Y72">
        <v>1427.8</v>
      </c>
      <c r="Z72">
        <v>1490</v>
      </c>
      <c r="AA72">
        <v>1232.6500000000001</v>
      </c>
      <c r="AB72">
        <v>1542.45</v>
      </c>
      <c r="AC72" s="2">
        <f>(Table2[[#This Row],[Close Price]]/Table2[[#This Row],[Day Low]])-1</f>
        <v>9.9453705000700499E-3</v>
      </c>
      <c r="AD72" s="2">
        <f>(Table2[[#This Row],[Day High]]/Table2[[#This Row],[Close Price]])-1</f>
        <v>2.122052704576971E-2</v>
      </c>
      <c r="AE72" s="2">
        <f>(Table2[[#This Row],[Close Price]]/Table2[[#This Row],[Current Week Low]])-1</f>
        <v>9.9453705000700499E-3</v>
      </c>
      <c r="AF72" s="2">
        <f>(Table2[[#This Row],[Current Week High]]/Table2[[#This Row],[Close Price]])-1</f>
        <v>3.3287101248266282E-2</v>
      </c>
      <c r="AG72" s="2">
        <f>(Table2[[#This Row],[Close Price]]/Table2[[#This Row],[Current Month Low]])-1</f>
        <v>0.16983734231128045</v>
      </c>
      <c r="AH72" s="2">
        <f>(Table2[[#This Row],[Current Month High]]/Table2[[#This Row],[Close Price]])-1</f>
        <v>6.9660194174757217E-2</v>
      </c>
      <c r="AI72">
        <v>6.96601941747572</v>
      </c>
      <c r="AJ72">
        <v>121.846153846153</v>
      </c>
      <c r="AK72" t="str">
        <f>IF(AND(Table2[[#This Row],[20D EMA]]&gt;Table2[[#This Row],[50D EMA]],Table2[[#This Row],[50D EMA]]&gt;Table2[[#This Row],[200D EMA]]),"Uptrend","Downtrend/NoTrend")</f>
        <v>Uptrend</v>
      </c>
      <c r="AL72">
        <v>0.11</v>
      </c>
      <c r="AM72" t="s">
        <v>10188</v>
      </c>
      <c r="AN72">
        <v>15.67</v>
      </c>
      <c r="AO72" t="s">
        <v>10188</v>
      </c>
      <c r="AP72">
        <v>0.14460792800477901</v>
      </c>
      <c r="AQ72">
        <f>(Table2[[#This Row],[Sharpe Ratio]]-AVERAGE(Table2[Sharpe Ratio]))/_xlfn.STDEV.P(Table2[Sharpe Ratio])</f>
        <v>1.0293121630016235</v>
      </c>
      <c r="AR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3.3035679384882966</v>
      </c>
      <c r="AS72">
        <f>_xlfn.RANK.AVG(Table2[[#This Row],[1Y Return vs Nifty Z-Score]],Table2[1Y Return vs Nifty Z-Score])</f>
        <v>149</v>
      </c>
      <c r="AT72">
        <f>_xlfn.RANK.AVG(Table2[[#This Row],[6M Return vs Nifty Z-Score]],Table2[6M Return vs Nifty Z-Score])</f>
        <v>50</v>
      </c>
      <c r="AU72">
        <f>_xlfn.RANK.AVG(Table2[[#This Row],[Sharpe Ratio Z-Score]],Table2[Sharpe Ratio Z-Score])</f>
        <v>113</v>
      </c>
      <c r="AV72">
        <f>(Table2[[#This Row],[Rank 1Y]]+Table2[[#This Row],[Rank 6M]]+Table2[[#This Row],[Rank Sharpe]])/3</f>
        <v>104</v>
      </c>
    </row>
    <row r="73" spans="1:48" x14ac:dyDescent="0.3">
      <c r="A73" t="s">
        <v>151</v>
      </c>
      <c r="B73" t="s">
        <v>152</v>
      </c>
      <c r="C73" t="s">
        <v>10150</v>
      </c>
      <c r="D73" t="s">
        <v>153</v>
      </c>
      <c r="E73">
        <v>174848.778838125</v>
      </c>
      <c r="F73">
        <v>8232.2999999999993</v>
      </c>
      <c r="G73">
        <v>60.490996307747402</v>
      </c>
      <c r="H73">
        <f>(Table2[[#This Row],[1Y Return vs Nifty]]-AVERAGE(Table2[1Y Return vs Nifty]))/_xlfn.STDEV.P(Table2[1Y Return vs Nifty])</f>
        <v>0.20668614543314789</v>
      </c>
      <c r="I73">
        <v>-13.937379809468901</v>
      </c>
      <c r="J73">
        <f>(Table2[[#This Row],[1M Return vs Nifty]]-AVERAGE(Table2[1M Return vs Nifty]))/_xlfn.STDEV.P(Table2[1M Return vs Nifty])</f>
        <v>-1.2962844676575733</v>
      </c>
      <c r="K73">
        <v>59.461341860047</v>
      </c>
      <c r="L73">
        <f>(Table2[[#This Row],[6M Return vs Nifty]]-AVERAGE(Table2[6M Return vs Nifty]))/_xlfn.STDEV.P(Table2[6M Return vs Nifty])</f>
        <v>1.4962229430899181</v>
      </c>
      <c r="M73">
        <v>-4.9088166993039897</v>
      </c>
      <c r="N73">
        <f>(Table2[[#This Row],[1W Return vs Nifty]]-AVERAGE(Table2[1W Return vs Nifty]))/_xlfn.STDEV.P(Table2[1W Return vs Nifty])</f>
        <v>-0.92800162253005547</v>
      </c>
      <c r="O73">
        <v>8424.52</v>
      </c>
      <c r="P73">
        <v>8069.4010292760004</v>
      </c>
      <c r="Q73">
        <v>6292.8362040165002</v>
      </c>
      <c r="R73">
        <v>34.8195597918087</v>
      </c>
      <c r="S73" s="2">
        <f>(Table2[[#This Row],[Close Price]]-Table2[[#This Row],[20D EMA]])/Table2[[#This Row],[20D EMA]]</f>
        <v>-2.2816730211335619E-2</v>
      </c>
      <c r="T73" s="2">
        <f>(Table2[[#This Row],[Close Price]]-Table2[[#This Row],[50D EMA]])/Table2[[#This Row],[50D EMA]]</f>
        <v>2.0187244398065868E-2</v>
      </c>
      <c r="U73" s="2">
        <f>(Table2[[#This Row],[Close Price]]-Table2[[#This Row],[200D EMA]])/Table2[[#This Row],[200D EMA]]</f>
        <v>0.3082018557459999</v>
      </c>
      <c r="V73">
        <v>0.51297258522628197</v>
      </c>
      <c r="W73">
        <v>8184.95</v>
      </c>
      <c r="X73">
        <v>8299.9500000000007</v>
      </c>
      <c r="Y73">
        <v>8114.75</v>
      </c>
      <c r="Z73">
        <v>8299.9500000000007</v>
      </c>
      <c r="AA73">
        <v>8114.75</v>
      </c>
      <c r="AB73">
        <v>8808.7000000000007</v>
      </c>
      <c r="AC73" s="2">
        <f>(Table2[[#This Row],[Close Price]]/Table2[[#This Row],[Day Low]])-1</f>
        <v>5.7850078497729829E-3</v>
      </c>
      <c r="AD73" s="2">
        <f>(Table2[[#This Row],[Day High]]/Table2[[#This Row],[Close Price]])-1</f>
        <v>8.2176305528225413E-3</v>
      </c>
      <c r="AE73" s="2">
        <f>(Table2[[#This Row],[Close Price]]/Table2[[#This Row],[Current Week Low]])-1</f>
        <v>1.4485966912104464E-2</v>
      </c>
      <c r="AF73" s="2">
        <f>(Table2[[#This Row],[Current Week High]]/Table2[[#This Row],[Close Price]])-1</f>
        <v>8.2176305528225413E-3</v>
      </c>
      <c r="AG73" s="2">
        <f>(Table2[[#This Row],[Close Price]]/Table2[[#This Row],[Current Month Low]])-1</f>
        <v>1.4485966912104464E-2</v>
      </c>
      <c r="AH73" s="2">
        <f>(Table2[[#This Row],[Current Month High]]/Table2[[#This Row],[Close Price]])-1</f>
        <v>7.0016884710226934E-2</v>
      </c>
      <c r="AI73">
        <v>11.146945568067199</v>
      </c>
      <c r="AJ73">
        <v>113.825974025973</v>
      </c>
      <c r="AK73" t="str">
        <f>IF(AND(Table2[[#This Row],[20D EMA]]&gt;Table2[[#This Row],[50D EMA]],Table2[[#This Row],[50D EMA]]&gt;Table2[[#This Row],[200D EMA]]),"Uptrend","Downtrend/NoTrend")</f>
        <v>Uptrend</v>
      </c>
      <c r="AL73">
        <v>0.17</v>
      </c>
      <c r="AM73" t="s">
        <v>10188</v>
      </c>
      <c r="AN73">
        <v>-3.05</v>
      </c>
      <c r="AO73" t="s">
        <v>10189</v>
      </c>
      <c r="AP73">
        <v>0.18596243475250801</v>
      </c>
      <c r="AQ73">
        <f>(Table2[[#This Row],[Sharpe Ratio]]-AVERAGE(Table2[Sharpe Ratio]))/_xlfn.STDEV.P(Table2[Sharpe Ratio])</f>
        <v>1.4971365550138425</v>
      </c>
      <c r="AR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0.97575955334927966</v>
      </c>
      <c r="AS73">
        <f>_xlfn.RANK.AVG(Table2[[#This Row],[1Y Return vs Nifty Z-Score]],Table2[1Y Return vs Nifty Z-Score])</f>
        <v>218</v>
      </c>
      <c r="AT73">
        <f>_xlfn.RANK.AVG(Table2[[#This Row],[6M Return vs Nifty Z-Score]],Table2[6M Return vs Nifty Z-Score])</f>
        <v>54</v>
      </c>
      <c r="AU73">
        <f>_xlfn.RANK.AVG(Table2[[#This Row],[Sharpe Ratio Z-Score]],Table2[Sharpe Ratio Z-Score])</f>
        <v>50</v>
      </c>
      <c r="AV73">
        <f>(Table2[[#This Row],[Rank 1Y]]+Table2[[#This Row],[Rank 6M]]+Table2[[#This Row],[Rank Sharpe]])/3</f>
        <v>107.33333333333333</v>
      </c>
    </row>
    <row r="74" spans="1:48" x14ac:dyDescent="0.3">
      <c r="A74" t="s">
        <v>516</v>
      </c>
      <c r="B74" t="s">
        <v>517</v>
      </c>
      <c r="C74" t="s">
        <v>10146</v>
      </c>
      <c r="D74" t="s">
        <v>46</v>
      </c>
      <c r="E74">
        <v>41185.980000000003</v>
      </c>
      <c r="F74">
        <v>70.98</v>
      </c>
      <c r="G74">
        <v>147.19560939456599</v>
      </c>
      <c r="H74">
        <f>(Table2[[#This Row],[1Y Return vs Nifty]]-AVERAGE(Table2[1Y Return vs Nifty]))/_xlfn.STDEV.P(Table2[1Y Return vs Nifty])</f>
        <v>1.2778269158250486</v>
      </c>
      <c r="I74">
        <v>-4.2255042538833898</v>
      </c>
      <c r="J74">
        <f>(Table2[[#This Row],[1M Return vs Nifty]]-AVERAGE(Table2[1M Return vs Nifty]))/_xlfn.STDEV.P(Table2[1M Return vs Nifty])</f>
        <v>-0.38021048142404124</v>
      </c>
      <c r="K74">
        <v>41.591278283173203</v>
      </c>
      <c r="L74">
        <f>(Table2[[#This Row],[6M Return vs Nifty]]-AVERAGE(Table2[6M Return vs Nifty]))/_xlfn.STDEV.P(Table2[6M Return vs Nifty])</f>
        <v>0.9470549621980493</v>
      </c>
      <c r="M74">
        <v>-1.0503343991292</v>
      </c>
      <c r="N74">
        <f>(Table2[[#This Row],[1W Return vs Nifty]]-AVERAGE(Table2[1W Return vs Nifty]))/_xlfn.STDEV.P(Table2[1W Return vs Nifty])</f>
        <v>-7.1853234117955508E-2</v>
      </c>
      <c r="O74">
        <v>67.59</v>
      </c>
      <c r="P74">
        <v>67.028833610422296</v>
      </c>
      <c r="Q74">
        <v>56.256897458607</v>
      </c>
      <c r="R74">
        <v>62.462499155811102</v>
      </c>
      <c r="S74" s="2">
        <f>(Table2[[#This Row],[Close Price]]-Table2[[#This Row],[20D EMA]])/Table2[[#This Row],[20D EMA]]</f>
        <v>5.0155348424323128E-2</v>
      </c>
      <c r="T74" s="2">
        <f>(Table2[[#This Row],[Close Price]]-Table2[[#This Row],[50D EMA]])/Table2[[#This Row],[50D EMA]]</f>
        <v>5.8947264583809521E-2</v>
      </c>
      <c r="U74" s="2">
        <f>(Table2[[#This Row],[Close Price]]-Table2[[#This Row],[200D EMA]])/Table2[[#This Row],[200D EMA]]</f>
        <v>0.26171195367156619</v>
      </c>
      <c r="V74">
        <v>1.0502626909313499</v>
      </c>
      <c r="W74">
        <v>68.06</v>
      </c>
      <c r="X74">
        <v>72</v>
      </c>
      <c r="Y74">
        <v>67.56</v>
      </c>
      <c r="Z74">
        <v>72</v>
      </c>
      <c r="AA74">
        <v>64.349999999999994</v>
      </c>
      <c r="AB74">
        <v>72</v>
      </c>
      <c r="AC74" s="2">
        <f>(Table2[[#This Row],[Close Price]]/Table2[[#This Row],[Day Low]])-1</f>
        <v>4.2903320599471106E-2</v>
      </c>
      <c r="AD74" s="2">
        <f>(Table2[[#This Row],[Day High]]/Table2[[#This Row],[Close Price]])-1</f>
        <v>1.4370245139475823E-2</v>
      </c>
      <c r="AE74" s="2">
        <f>(Table2[[#This Row],[Close Price]]/Table2[[#This Row],[Current Week Low]])-1</f>
        <v>5.0621669626998322E-2</v>
      </c>
      <c r="AF74" s="2">
        <f>(Table2[[#This Row],[Current Week High]]/Table2[[#This Row],[Close Price]])-1</f>
        <v>1.4370245139475823E-2</v>
      </c>
      <c r="AG74" s="2">
        <f>(Table2[[#This Row],[Close Price]]/Table2[[#This Row],[Current Month Low]])-1</f>
        <v>0.10303030303030325</v>
      </c>
      <c r="AH74" s="2">
        <f>(Table2[[#This Row],[Current Month High]]/Table2[[#This Row],[Close Price]])-1</f>
        <v>1.4370245139475823E-2</v>
      </c>
      <c r="AI74">
        <v>10.101437024513899</v>
      </c>
      <c r="AJ74">
        <v>184.488977955911</v>
      </c>
      <c r="AK74" t="str">
        <f>IF(AND(Table2[[#This Row],[20D EMA]]&gt;Table2[[#This Row],[50D EMA]],Table2[[#This Row],[50D EMA]]&gt;Table2[[#This Row],[200D EMA]]),"Uptrend","Downtrend/NoTrend")</f>
        <v>Uptrend</v>
      </c>
      <c r="AL74">
        <v>-0.06</v>
      </c>
      <c r="AM74" t="s">
        <v>10189</v>
      </c>
      <c r="AN74">
        <v>9.42</v>
      </c>
      <c r="AO74" t="s">
        <v>10188</v>
      </c>
      <c r="AP74">
        <v>0.12518435162803701</v>
      </c>
      <c r="AQ74">
        <f>(Table2[[#This Row],[Sharpe Ratio]]-AVERAGE(Table2[Sharpe Ratio]))/_xlfn.STDEV.P(Table2[Sharpe Ratio])</f>
        <v>0.80958223454222455</v>
      </c>
      <c r="AR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2.5824003970233256</v>
      </c>
      <c r="AS74">
        <f>_xlfn.RANK.AVG(Table2[[#This Row],[1Y Return vs Nifty Z-Score]],Table2[1Y Return vs Nifty Z-Score])</f>
        <v>71</v>
      </c>
      <c r="AT74">
        <f>_xlfn.RANK.AVG(Table2[[#This Row],[6M Return vs Nifty Z-Score]],Table2[6M Return vs Nifty Z-Score])</f>
        <v>99</v>
      </c>
      <c r="AU74">
        <f>_xlfn.RANK.AVG(Table2[[#This Row],[Sharpe Ratio Z-Score]],Table2[Sharpe Ratio Z-Score])</f>
        <v>155</v>
      </c>
      <c r="AV74">
        <f>(Table2[[#This Row],[Rank 1Y]]+Table2[[#This Row],[Rank 6M]]+Table2[[#This Row],[Rank Sharpe]])/3</f>
        <v>108.33333333333333</v>
      </c>
    </row>
    <row r="75" spans="1:48" x14ac:dyDescent="0.3">
      <c r="A75" t="s">
        <v>1503</v>
      </c>
      <c r="B75" t="s">
        <v>1504</v>
      </c>
      <c r="C75" t="s">
        <v>10146</v>
      </c>
      <c r="D75" t="s">
        <v>46</v>
      </c>
      <c r="E75">
        <v>6532.5814605099904</v>
      </c>
      <c r="F75">
        <v>864.8</v>
      </c>
      <c r="G75">
        <v>137.25264361509801</v>
      </c>
      <c r="H75">
        <f>(Table2[[#This Row],[1Y Return vs Nifty]]-AVERAGE(Table2[1Y Return vs Nifty]))/_xlfn.STDEV.P(Table2[1Y Return vs Nifty])</f>
        <v>1.1549924362531794</v>
      </c>
      <c r="I75">
        <v>-5.6483751870010304</v>
      </c>
      <c r="J75">
        <f>(Table2[[#This Row],[1M Return vs Nifty]]-AVERAGE(Table2[1M Return vs Nifty]))/_xlfn.STDEV.P(Table2[1M Return vs Nifty])</f>
        <v>-0.51442297623378552</v>
      </c>
      <c r="K75">
        <v>35.161742646024202</v>
      </c>
      <c r="L75">
        <f>(Table2[[#This Row],[6M Return vs Nifty]]-AVERAGE(Table2[6M Return vs Nifty]))/_xlfn.STDEV.P(Table2[6M Return vs Nifty])</f>
        <v>0.74946780260367207</v>
      </c>
      <c r="M75">
        <v>-3.3030989635483801</v>
      </c>
      <c r="N75">
        <f>(Table2[[#This Row],[1W Return vs Nifty]]-AVERAGE(Table2[1W Return vs Nifty]))/_xlfn.STDEV.P(Table2[1W Return vs Nifty])</f>
        <v>-0.57171317936430199</v>
      </c>
      <c r="O75">
        <v>852.98</v>
      </c>
      <c r="P75">
        <v>791.75013267569898</v>
      </c>
      <c r="Q75">
        <v>625.25645482017001</v>
      </c>
      <c r="R75">
        <v>50.474366316063701</v>
      </c>
      <c r="S75" s="2">
        <f>(Table2[[#This Row],[Close Price]]-Table2[[#This Row],[20D EMA]])/Table2[[#This Row],[20D EMA]]</f>
        <v>1.3857300288400591E-2</v>
      </c>
      <c r="T75" s="2">
        <f>(Table2[[#This Row],[Close Price]]-Table2[[#This Row],[50D EMA]])/Table2[[#This Row],[50D EMA]]</f>
        <v>9.226378917983992E-2</v>
      </c>
      <c r="U75" s="2">
        <f>(Table2[[#This Row],[Close Price]]-Table2[[#This Row],[200D EMA]])/Table2[[#This Row],[200D EMA]]</f>
        <v>0.38311247062411385</v>
      </c>
      <c r="V75">
        <v>0.73517818957905501</v>
      </c>
      <c r="W75">
        <v>858.05</v>
      </c>
      <c r="X75">
        <v>873.95</v>
      </c>
      <c r="Y75">
        <v>844.85</v>
      </c>
      <c r="Z75">
        <v>873.95</v>
      </c>
      <c r="AA75">
        <v>820</v>
      </c>
      <c r="AB75">
        <v>936.8</v>
      </c>
      <c r="AC75" s="2">
        <f>(Table2[[#This Row],[Close Price]]/Table2[[#This Row],[Day Low]])-1</f>
        <v>7.8666744362216878E-3</v>
      </c>
      <c r="AD75" s="2">
        <f>(Table2[[#This Row],[Day High]]/Table2[[#This Row],[Close Price]])-1</f>
        <v>1.0580481036077893E-2</v>
      </c>
      <c r="AE75" s="2">
        <f>(Table2[[#This Row],[Close Price]]/Table2[[#This Row],[Current Week Low]])-1</f>
        <v>2.3613659229448913E-2</v>
      </c>
      <c r="AF75" s="2">
        <f>(Table2[[#This Row],[Current Week High]]/Table2[[#This Row],[Close Price]])-1</f>
        <v>1.0580481036077893E-2</v>
      </c>
      <c r="AG75" s="2">
        <f>(Table2[[#This Row],[Close Price]]/Table2[[#This Row],[Current Month Low]])-1</f>
        <v>5.4634146341463463E-2</v>
      </c>
      <c r="AH75" s="2">
        <f>(Table2[[#This Row],[Current Month High]]/Table2[[#This Row],[Close Price]])-1</f>
        <v>8.3256244218316455E-2</v>
      </c>
      <c r="AI75">
        <v>8.3256244218316393</v>
      </c>
      <c r="AJ75">
        <v>176.16158390547599</v>
      </c>
      <c r="AK75" t="str">
        <f>IF(AND(Table2[[#This Row],[20D EMA]]&gt;Table2[[#This Row],[50D EMA]],Table2[[#This Row],[50D EMA]]&gt;Table2[[#This Row],[200D EMA]]),"Uptrend","Downtrend/NoTrend")</f>
        <v>Uptrend</v>
      </c>
      <c r="AL75">
        <v>0.22</v>
      </c>
      <c r="AM75" t="s">
        <v>10188</v>
      </c>
      <c r="AN75">
        <v>4.0999999999999996</v>
      </c>
      <c r="AO75" t="s">
        <v>10188</v>
      </c>
      <c r="AP75">
        <v>0.14324807778165299</v>
      </c>
      <c r="AQ75">
        <f>(Table2[[#This Row],[Sharpe Ratio]]-AVERAGE(Table2[Sharpe Ratio]))/_xlfn.STDEV.P(Table2[Sharpe Ratio])</f>
        <v>1.0139288068962689</v>
      </c>
      <c r="AR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1.8322528901550328</v>
      </c>
      <c r="AS75">
        <f>_xlfn.RANK.AVG(Table2[[#This Row],[1Y Return vs Nifty Z-Score]],Table2[1Y Return vs Nifty Z-Score])</f>
        <v>76</v>
      </c>
      <c r="AT75">
        <f>_xlfn.RANK.AVG(Table2[[#This Row],[6M Return vs Nifty Z-Score]],Table2[6M Return vs Nifty Z-Score])</f>
        <v>133</v>
      </c>
      <c r="AU75">
        <f>_xlfn.RANK.AVG(Table2[[#This Row],[Sharpe Ratio Z-Score]],Table2[Sharpe Ratio Z-Score])</f>
        <v>117</v>
      </c>
      <c r="AV75">
        <f>(Table2[[#This Row],[Rank 1Y]]+Table2[[#This Row],[Rank 6M]]+Table2[[#This Row],[Rank Sharpe]])/3</f>
        <v>108.66666666666667</v>
      </c>
    </row>
    <row r="76" spans="1:48" x14ac:dyDescent="0.3">
      <c r="A76" t="s">
        <v>347</v>
      </c>
      <c r="B76" t="s">
        <v>348</v>
      </c>
      <c r="C76" t="s">
        <v>10149</v>
      </c>
      <c r="D76" t="s">
        <v>89</v>
      </c>
      <c r="E76">
        <v>73027.317244880003</v>
      </c>
      <c r="F76">
        <v>1545.55</v>
      </c>
      <c r="G76">
        <v>127.606004541312</v>
      </c>
      <c r="H76">
        <f>(Table2[[#This Row],[1Y Return vs Nifty]]-AVERAGE(Table2[1Y Return vs Nifty]))/_xlfn.STDEV.P(Table2[1Y Return vs Nifty])</f>
        <v>1.0358187493947737</v>
      </c>
      <c r="I76">
        <v>-10.287712327945499</v>
      </c>
      <c r="J76">
        <f>(Table2[[#This Row],[1M Return vs Nifty]]-AVERAGE(Table2[1M Return vs Nifty]))/_xlfn.STDEV.P(Table2[1M Return vs Nifty])</f>
        <v>-0.95202908474101644</v>
      </c>
      <c r="K76">
        <v>41.508711516848003</v>
      </c>
      <c r="L76">
        <f>(Table2[[#This Row],[6M Return vs Nifty]]-AVERAGE(Table2[6M Return vs Nifty]))/_xlfn.STDEV.P(Table2[6M Return vs Nifty])</f>
        <v>0.94451758877704706</v>
      </c>
      <c r="M76">
        <v>-2.4299406011568299</v>
      </c>
      <c r="N76">
        <f>(Table2[[#This Row],[1W Return vs Nifty]]-AVERAGE(Table2[1W Return vs Nifty]))/_xlfn.STDEV.P(Table2[1W Return vs Nifty])</f>
        <v>-0.37797038967826146</v>
      </c>
      <c r="O76">
        <v>1514.66</v>
      </c>
      <c r="P76">
        <v>1478.83676187983</v>
      </c>
      <c r="Q76">
        <v>1201.5623603417</v>
      </c>
      <c r="R76">
        <v>51.975367890574397</v>
      </c>
      <c r="S76" s="2">
        <f>(Table2[[#This Row],[Close Price]]-Table2[[#This Row],[20D EMA]])/Table2[[#This Row],[20D EMA]]</f>
        <v>2.0394015818731511E-2</v>
      </c>
      <c r="T76" s="2">
        <f>(Table2[[#This Row],[Close Price]]-Table2[[#This Row],[50D EMA]])/Table2[[#This Row],[50D EMA]]</f>
        <v>4.5111968974430386E-2</v>
      </c>
      <c r="U76" s="2">
        <f>(Table2[[#This Row],[Close Price]]-Table2[[#This Row],[200D EMA]])/Table2[[#This Row],[200D EMA]]</f>
        <v>0.28628363455099975</v>
      </c>
      <c r="V76">
        <v>0.27361186469268101</v>
      </c>
      <c r="W76">
        <v>1507.05</v>
      </c>
      <c r="X76">
        <v>1548.7</v>
      </c>
      <c r="Y76">
        <v>1495.65</v>
      </c>
      <c r="Z76">
        <v>1548.7</v>
      </c>
      <c r="AA76">
        <v>1450</v>
      </c>
      <c r="AB76">
        <v>1549.95</v>
      </c>
      <c r="AC76" s="2">
        <f>(Table2[[#This Row],[Close Price]]/Table2[[#This Row],[Day Low]])-1</f>
        <v>2.554659765767564E-2</v>
      </c>
      <c r="AD76" s="2">
        <f>(Table2[[#This Row],[Day High]]/Table2[[#This Row],[Close Price]])-1</f>
        <v>2.0381094108894438E-3</v>
      </c>
      <c r="AE76" s="2">
        <f>(Table2[[#This Row],[Close Price]]/Table2[[#This Row],[Current Week Low]])-1</f>
        <v>3.3363420586367099E-2</v>
      </c>
      <c r="AF76" s="2">
        <f>(Table2[[#This Row],[Current Week High]]/Table2[[#This Row],[Close Price]])-1</f>
        <v>2.0381094108894438E-3</v>
      </c>
      <c r="AG76" s="2">
        <f>(Table2[[#This Row],[Close Price]]/Table2[[#This Row],[Current Month Low]])-1</f>
        <v>6.5896551724137886E-2</v>
      </c>
      <c r="AH76" s="2">
        <f>(Table2[[#This Row],[Current Month High]]/Table2[[#This Row],[Close Price]])-1</f>
        <v>2.8468829866390433E-3</v>
      </c>
      <c r="AI76">
        <v>5.6646501245511196</v>
      </c>
      <c r="AJ76">
        <v>157.16306156405901</v>
      </c>
      <c r="AK76" t="str">
        <f>IF(AND(Table2[[#This Row],[20D EMA]]&gt;Table2[[#This Row],[50D EMA]],Table2[[#This Row],[50D EMA]]&gt;Table2[[#This Row],[200D EMA]]),"Uptrend","Downtrend/NoTrend")</f>
        <v>Uptrend</v>
      </c>
      <c r="AL76">
        <v>-0.04</v>
      </c>
      <c r="AM76" t="s">
        <v>10189</v>
      </c>
      <c r="AN76">
        <v>3.15</v>
      </c>
      <c r="AO76" t="s">
        <v>10188</v>
      </c>
      <c r="AP76">
        <v>0.131325164189843</v>
      </c>
      <c r="AQ76">
        <f>(Table2[[#This Row],[Sharpe Ratio]]-AVERAGE(Table2[Sharpe Ratio]))/_xlfn.STDEV.P(Table2[Sharpe Ratio])</f>
        <v>0.87905040449798511</v>
      </c>
      <c r="AR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1.5293872682505278</v>
      </c>
      <c r="AS76">
        <f>_xlfn.RANK.AVG(Table2[[#This Row],[1Y Return vs Nifty Z-Score]],Table2[1Y Return vs Nifty Z-Score])</f>
        <v>84</v>
      </c>
      <c r="AT76">
        <f>_xlfn.RANK.AVG(Table2[[#This Row],[6M Return vs Nifty Z-Score]],Table2[6M Return vs Nifty Z-Score])</f>
        <v>100</v>
      </c>
      <c r="AU76">
        <f>_xlfn.RANK.AVG(Table2[[#This Row],[Sharpe Ratio Z-Score]],Table2[Sharpe Ratio Z-Score])</f>
        <v>144</v>
      </c>
      <c r="AV76">
        <f>(Table2[[#This Row],[Rank 1Y]]+Table2[[#This Row],[Rank 6M]]+Table2[[#This Row],[Rank Sharpe]])/3</f>
        <v>109.33333333333333</v>
      </c>
    </row>
    <row r="77" spans="1:48" x14ac:dyDescent="0.3">
      <c r="A77" t="s">
        <v>1106</v>
      </c>
      <c r="B77" t="s">
        <v>1107</v>
      </c>
      <c r="C77" t="s">
        <v>10146</v>
      </c>
      <c r="D77" t="s">
        <v>46</v>
      </c>
      <c r="E77">
        <v>11190.857325364999</v>
      </c>
      <c r="F77">
        <v>1780.45</v>
      </c>
      <c r="G77">
        <v>77.547788025141699</v>
      </c>
      <c r="H77">
        <f>(Table2[[#This Row],[1Y Return vs Nifty]]-AVERAGE(Table2[1Y Return vs Nifty]))/_xlfn.STDEV.P(Table2[1Y Return vs Nifty])</f>
        <v>0.41740417265379504</v>
      </c>
      <c r="I77">
        <v>-7.8673643694080102</v>
      </c>
      <c r="J77">
        <f>(Table2[[#This Row],[1M Return vs Nifty]]-AVERAGE(Table2[1M Return vs Nifty]))/_xlfn.STDEV.P(Table2[1M Return vs Nifty])</f>
        <v>-0.72372943347803675</v>
      </c>
      <c r="K77">
        <v>85.829181345680297</v>
      </c>
      <c r="L77">
        <f>(Table2[[#This Row],[6M Return vs Nifty]]-AVERAGE(Table2[6M Return vs Nifty]))/_xlfn.STDEV.P(Table2[6M Return vs Nifty])</f>
        <v>2.3065375291860541</v>
      </c>
      <c r="M77">
        <v>-1.94161651791919</v>
      </c>
      <c r="N77">
        <f>(Table2[[#This Row],[1W Return vs Nifty]]-AVERAGE(Table2[1W Return vs Nifty]))/_xlfn.STDEV.P(Table2[1W Return vs Nifty])</f>
        <v>-0.26961745596964176</v>
      </c>
      <c r="O77">
        <v>1705.77</v>
      </c>
      <c r="P77">
        <v>1570.1586136854</v>
      </c>
      <c r="Q77">
        <v>1189.5343612449799</v>
      </c>
      <c r="R77">
        <v>52.409322837899701</v>
      </c>
      <c r="S77" s="2">
        <f>(Table2[[#This Row],[Close Price]]-Table2[[#This Row],[20D EMA]])/Table2[[#This Row],[20D EMA]]</f>
        <v>4.3780814529508702E-2</v>
      </c>
      <c r="T77" s="2">
        <f>(Table2[[#This Row],[Close Price]]-Table2[[#This Row],[50D EMA]])/Table2[[#This Row],[50D EMA]]</f>
        <v>0.13393002750277203</v>
      </c>
      <c r="U77" s="2">
        <f>(Table2[[#This Row],[Close Price]]-Table2[[#This Row],[200D EMA]])/Table2[[#This Row],[200D EMA]]</f>
        <v>0.49676214324448875</v>
      </c>
      <c r="V77">
        <v>0.82061563645275204</v>
      </c>
      <c r="W77">
        <v>1700</v>
      </c>
      <c r="X77">
        <v>1879.9</v>
      </c>
      <c r="Y77">
        <v>1686.7</v>
      </c>
      <c r="Z77">
        <v>1879.9</v>
      </c>
      <c r="AA77">
        <v>1664.95</v>
      </c>
      <c r="AB77">
        <v>1879.9</v>
      </c>
      <c r="AC77" s="2">
        <f>(Table2[[#This Row],[Close Price]]/Table2[[#This Row],[Day Low]])-1</f>
        <v>4.7323529411764653E-2</v>
      </c>
      <c r="AD77" s="2">
        <f>(Table2[[#This Row],[Day High]]/Table2[[#This Row],[Close Price]])-1</f>
        <v>5.5856665449745879E-2</v>
      </c>
      <c r="AE77" s="2">
        <f>(Table2[[#This Row],[Close Price]]/Table2[[#This Row],[Current Week Low]])-1</f>
        <v>5.5581905495938777E-2</v>
      </c>
      <c r="AF77" s="2">
        <f>(Table2[[#This Row],[Current Week High]]/Table2[[#This Row],[Close Price]])-1</f>
        <v>5.5856665449745879E-2</v>
      </c>
      <c r="AG77" s="2">
        <f>(Table2[[#This Row],[Close Price]]/Table2[[#This Row],[Current Month Low]])-1</f>
        <v>6.9371452596174166E-2</v>
      </c>
      <c r="AH77" s="2">
        <f>(Table2[[#This Row],[Current Month High]]/Table2[[#This Row],[Close Price]])-1</f>
        <v>5.5856665449745879E-2</v>
      </c>
      <c r="AI77">
        <v>5.5856665449745799</v>
      </c>
      <c r="AJ77">
        <v>121.146441435846</v>
      </c>
      <c r="AK77" t="str">
        <f>IF(AND(Table2[[#This Row],[20D EMA]]&gt;Table2[[#This Row],[50D EMA]],Table2[[#This Row],[50D EMA]]&gt;Table2[[#This Row],[200D EMA]]),"Uptrend","Downtrend/NoTrend")</f>
        <v>Uptrend</v>
      </c>
      <c r="AL77">
        <v>0.39</v>
      </c>
      <c r="AM77" t="s">
        <v>10188</v>
      </c>
      <c r="AN77">
        <v>0.97</v>
      </c>
      <c r="AO77" t="s">
        <v>10188</v>
      </c>
      <c r="AP77">
        <v>0.13637588722251501</v>
      </c>
      <c r="AQ77">
        <f>(Table2[[#This Row],[Sharpe Ratio]]-AVERAGE(Table2[Sharpe Ratio]))/_xlfn.STDEV.P(Table2[Sharpe Ratio])</f>
        <v>0.93618689620844786</v>
      </c>
      <c r="AR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2.6667817086006185</v>
      </c>
      <c r="AS77">
        <f>_xlfn.RANK.AVG(Table2[[#This Row],[1Y Return vs Nifty Z-Score]],Table2[1Y Return vs Nifty Z-Score])</f>
        <v>172</v>
      </c>
      <c r="AT77">
        <f>_xlfn.RANK.AVG(Table2[[#This Row],[6M Return vs Nifty Z-Score]],Table2[6M Return vs Nifty Z-Score])</f>
        <v>19</v>
      </c>
      <c r="AU77">
        <f>_xlfn.RANK.AVG(Table2[[#This Row],[Sharpe Ratio Z-Score]],Table2[Sharpe Ratio Z-Score])</f>
        <v>137</v>
      </c>
      <c r="AV77">
        <f>(Table2[[#This Row],[Rank 1Y]]+Table2[[#This Row],[Rank 6M]]+Table2[[#This Row],[Rank Sharpe]])/3</f>
        <v>109.33333333333333</v>
      </c>
    </row>
    <row r="78" spans="1:48" x14ac:dyDescent="0.3">
      <c r="A78" t="s">
        <v>240</v>
      </c>
      <c r="B78" t="s">
        <v>241</v>
      </c>
      <c r="C78" t="s">
        <v>10150</v>
      </c>
      <c r="D78" t="s">
        <v>153</v>
      </c>
      <c r="E78">
        <v>111102.31965833</v>
      </c>
      <c r="F78">
        <v>730.6</v>
      </c>
      <c r="G78">
        <v>53.748325049518698</v>
      </c>
      <c r="H78">
        <f>(Table2[[#This Row],[1Y Return vs Nifty]]-AVERAGE(Table2[1Y Return vs Nifty]))/_xlfn.STDEV.P(Table2[1Y Return vs Nifty])</f>
        <v>0.12338780836766122</v>
      </c>
      <c r="I78">
        <v>-0.20221089594981301</v>
      </c>
      <c r="J78">
        <f>(Table2[[#This Row],[1M Return vs Nifty]]-AVERAGE(Table2[1M Return vs Nifty]))/_xlfn.STDEV.P(Table2[1M Return vs Nifty])</f>
        <v>-7.1278676202344952E-4</v>
      </c>
      <c r="K78">
        <v>49.7809955195874</v>
      </c>
      <c r="L78">
        <f>(Table2[[#This Row],[6M Return vs Nifty]]-AVERAGE(Table2[6M Return vs Nifty]))/_xlfn.STDEV.P(Table2[6M Return vs Nifty])</f>
        <v>1.198734563641511</v>
      </c>
      <c r="M78">
        <v>-6.8501525982609301</v>
      </c>
      <c r="N78">
        <f>(Table2[[#This Row],[1W Return vs Nifty]]-AVERAGE(Table2[1W Return vs Nifty]))/_xlfn.STDEV.P(Table2[1W Return vs Nifty])</f>
        <v>-1.3587594884358412</v>
      </c>
      <c r="O78">
        <v>718.56</v>
      </c>
      <c r="P78">
        <v>670.090719178943</v>
      </c>
      <c r="Q78">
        <v>535.95979788194802</v>
      </c>
      <c r="R78">
        <v>49.662148065947697</v>
      </c>
      <c r="S78" s="2">
        <f>(Table2[[#This Row],[Close Price]]-Table2[[#This Row],[20D EMA]])/Table2[[#This Row],[20D EMA]]</f>
        <v>1.6755733689601534E-2</v>
      </c>
      <c r="T78" s="2">
        <f>(Table2[[#This Row],[Close Price]]-Table2[[#This Row],[50D EMA]])/Table2[[#This Row],[50D EMA]]</f>
        <v>9.0300132637560732E-2</v>
      </c>
      <c r="U78" s="2">
        <f>(Table2[[#This Row],[Close Price]]-Table2[[#This Row],[200D EMA]])/Table2[[#This Row],[200D EMA]]</f>
        <v>0.36316194402499569</v>
      </c>
      <c r="V78">
        <v>0.66773061636479403</v>
      </c>
      <c r="W78">
        <v>725.55</v>
      </c>
      <c r="X78">
        <v>734.9</v>
      </c>
      <c r="Y78">
        <v>723.2</v>
      </c>
      <c r="Z78">
        <v>737.8</v>
      </c>
      <c r="AA78">
        <v>696.3</v>
      </c>
      <c r="AB78">
        <v>783.75</v>
      </c>
      <c r="AC78" s="2">
        <f>(Table2[[#This Row],[Close Price]]/Table2[[#This Row],[Day Low]])-1</f>
        <v>6.960237061539587E-3</v>
      </c>
      <c r="AD78" s="2">
        <f>(Table2[[#This Row],[Day High]]/Table2[[#This Row],[Close Price]])-1</f>
        <v>5.8855735012317556E-3</v>
      </c>
      <c r="AE78" s="2">
        <f>(Table2[[#This Row],[Close Price]]/Table2[[#This Row],[Current Week Low]])-1</f>
        <v>1.0232300884955636E-2</v>
      </c>
      <c r="AF78" s="2">
        <f>(Table2[[#This Row],[Current Week High]]/Table2[[#This Row],[Close Price]])-1</f>
        <v>9.8549137695043143E-3</v>
      </c>
      <c r="AG78" s="2">
        <f>(Table2[[#This Row],[Close Price]]/Table2[[#This Row],[Current Month Low]])-1</f>
        <v>4.9260376274594453E-2</v>
      </c>
      <c r="AH78" s="2">
        <f>(Table2[[#This Row],[Current Month High]]/Table2[[#This Row],[Close Price]])-1</f>
        <v>7.2748425951272955E-2</v>
      </c>
      <c r="AI78">
        <v>7.2748425951272901</v>
      </c>
      <c r="AJ78">
        <v>103.396436525612</v>
      </c>
      <c r="AK78" t="str">
        <f>IF(AND(Table2[[#This Row],[20D EMA]]&gt;Table2[[#This Row],[50D EMA]],Table2[[#This Row],[50D EMA]]&gt;Table2[[#This Row],[200D EMA]]),"Uptrend","Downtrend/NoTrend")</f>
        <v>Uptrend</v>
      </c>
      <c r="AL78">
        <v>0.2</v>
      </c>
      <c r="AM78" t="s">
        <v>10188</v>
      </c>
      <c r="AN78">
        <v>3.68</v>
      </c>
      <c r="AO78" t="s">
        <v>10188</v>
      </c>
      <c r="AP78">
        <v>0.24948782510206499</v>
      </c>
      <c r="AQ78">
        <f>(Table2[[#This Row],[Sharpe Ratio]]-AVERAGE(Table2[Sharpe Ratio]))/_xlfn.STDEV.P(Table2[Sharpe Ratio])</f>
        <v>2.2157698904060581</v>
      </c>
      <c r="AR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2.1784199872173655</v>
      </c>
      <c r="AS78">
        <f>_xlfn.RANK.AVG(Table2[[#This Row],[1Y Return vs Nifty Z-Score]],Table2[1Y Return vs Nifty Z-Score])</f>
        <v>245</v>
      </c>
      <c r="AT78">
        <f>_xlfn.RANK.AVG(Table2[[#This Row],[6M Return vs Nifty Z-Score]],Table2[6M Return vs Nifty Z-Score])</f>
        <v>75</v>
      </c>
      <c r="AU78">
        <f>_xlfn.RANK.AVG(Table2[[#This Row],[Sharpe Ratio Z-Score]],Table2[Sharpe Ratio Z-Score])</f>
        <v>10</v>
      </c>
      <c r="AV78">
        <f>(Table2[[#This Row],[Rank 1Y]]+Table2[[#This Row],[Rank 6M]]+Table2[[#This Row],[Rank Sharpe]])/3</f>
        <v>110</v>
      </c>
    </row>
    <row r="79" spans="1:48" x14ac:dyDescent="0.3">
      <c r="A79" t="s">
        <v>782</v>
      </c>
      <c r="B79" t="s">
        <v>783</v>
      </c>
      <c r="C79" t="s">
        <v>10156</v>
      </c>
      <c r="D79" t="s">
        <v>140</v>
      </c>
      <c r="E79">
        <v>20198.766320070001</v>
      </c>
      <c r="F79">
        <v>1964.9</v>
      </c>
      <c r="G79">
        <v>237.89792228034301</v>
      </c>
      <c r="H79">
        <f>(Table2[[#This Row],[1Y Return vs Nifty]]-AVERAGE(Table2[1Y Return vs Nifty]))/_xlfn.STDEV.P(Table2[1Y Return vs Nifty])</f>
        <v>2.39835489976883</v>
      </c>
      <c r="I79">
        <v>-16.764850109085899</v>
      </c>
      <c r="J79">
        <f>(Table2[[#This Row],[1M Return vs Nifty]]-AVERAGE(Table2[1M Return vs Nifty]))/_xlfn.STDEV.P(Table2[1M Return vs Nifty])</f>
        <v>-1.5629859892640152</v>
      </c>
      <c r="K79">
        <v>36.081580311483002</v>
      </c>
      <c r="L79">
        <f>(Table2[[#This Row],[6M Return vs Nifty]]-AVERAGE(Table2[6M Return vs Nifty]))/_xlfn.STDEV.P(Table2[6M Return vs Nifty])</f>
        <v>0.7777354912615918</v>
      </c>
      <c r="M79">
        <v>-7.6163338836389602</v>
      </c>
      <c r="N79">
        <f>(Table2[[#This Row],[1W Return vs Nifty]]-AVERAGE(Table2[1W Return vs Nifty]))/_xlfn.STDEV.P(Table2[1W Return vs Nifty])</f>
        <v>-1.5287654186634327</v>
      </c>
      <c r="O79">
        <v>1979.15</v>
      </c>
      <c r="P79">
        <v>1896.91110608134</v>
      </c>
      <c r="Q79">
        <v>1444.69856298989</v>
      </c>
      <c r="R79">
        <v>32.014951927805903</v>
      </c>
      <c r="S79" s="2">
        <f>(Table2[[#This Row],[Close Price]]-Table2[[#This Row],[20D EMA]])/Table2[[#This Row],[20D EMA]]</f>
        <v>-7.2000606320895329E-3</v>
      </c>
      <c r="T79" s="2">
        <f>(Table2[[#This Row],[Close Price]]-Table2[[#This Row],[50D EMA]])/Table2[[#This Row],[50D EMA]]</f>
        <v>3.5841897757197649E-2</v>
      </c>
      <c r="U79" s="2">
        <f>(Table2[[#This Row],[Close Price]]-Table2[[#This Row],[200D EMA]])/Table2[[#This Row],[200D EMA]]</f>
        <v>0.36007610884136421</v>
      </c>
      <c r="V79">
        <v>0.53064468165233203</v>
      </c>
      <c r="W79">
        <v>1889.9</v>
      </c>
      <c r="X79">
        <v>1979.75</v>
      </c>
      <c r="Y79">
        <v>1880</v>
      </c>
      <c r="Z79">
        <v>1979.75</v>
      </c>
      <c r="AA79">
        <v>1880</v>
      </c>
      <c r="AB79">
        <v>2155.35</v>
      </c>
      <c r="AC79" s="2">
        <f>(Table2[[#This Row],[Close Price]]/Table2[[#This Row],[Day Low]])-1</f>
        <v>3.9684639398910093E-2</v>
      </c>
      <c r="AD79" s="2">
        <f>(Table2[[#This Row],[Day High]]/Table2[[#This Row],[Close Price]])-1</f>
        <v>7.5576365209424345E-3</v>
      </c>
      <c r="AE79" s="2">
        <f>(Table2[[#This Row],[Close Price]]/Table2[[#This Row],[Current Week Low]])-1</f>
        <v>4.5159574468085051E-2</v>
      </c>
      <c r="AF79" s="2">
        <f>(Table2[[#This Row],[Current Week High]]/Table2[[#This Row],[Close Price]])-1</f>
        <v>7.5576365209424345E-3</v>
      </c>
      <c r="AG79" s="2">
        <f>(Table2[[#This Row],[Close Price]]/Table2[[#This Row],[Current Month Low]])-1</f>
        <v>4.5159574468085051E-2</v>
      </c>
      <c r="AH79" s="2">
        <f>(Table2[[#This Row],[Current Month High]]/Table2[[#This Row],[Close Price]])-1</f>
        <v>9.6926052216397718E-2</v>
      </c>
      <c r="AI79">
        <v>9.9701467490455897</v>
      </c>
      <c r="AJ79">
        <v>265.01757303544002</v>
      </c>
      <c r="AK79" t="str">
        <f>IF(AND(Table2[[#This Row],[20D EMA]]&gt;Table2[[#This Row],[50D EMA]],Table2[[#This Row],[50D EMA]]&gt;Table2[[#This Row],[200D EMA]]),"Uptrend","Downtrend/NoTrend")</f>
        <v>Uptrend</v>
      </c>
      <c r="AL79">
        <v>-0.01</v>
      </c>
      <c r="AM79" t="s">
        <v>10189</v>
      </c>
      <c r="AN79">
        <v>0.42</v>
      </c>
      <c r="AO79" t="s">
        <v>10188</v>
      </c>
      <c r="AP79">
        <v>0.11271491443706499</v>
      </c>
      <c r="AQ79">
        <f>(Table2[[#This Row],[Sharpe Ratio]]-AVERAGE(Table2[Sharpe Ratio]))/_xlfn.STDEV.P(Table2[Sharpe Ratio])</f>
        <v>0.66852126365006448</v>
      </c>
      <c r="AR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0.75286024675303853</v>
      </c>
      <c r="AS79">
        <f>_xlfn.RANK.AVG(Table2[[#This Row],[1Y Return vs Nifty Z-Score]],Table2[1Y Return vs Nifty Z-Score])</f>
        <v>17</v>
      </c>
      <c r="AT79">
        <f>_xlfn.RANK.AVG(Table2[[#This Row],[6M Return vs Nifty Z-Score]],Table2[6M Return vs Nifty Z-Score])</f>
        <v>132</v>
      </c>
      <c r="AU79">
        <f>_xlfn.RANK.AVG(Table2[[#This Row],[Sharpe Ratio Z-Score]],Table2[Sharpe Ratio Z-Score])</f>
        <v>181</v>
      </c>
      <c r="AV79">
        <f>(Table2[[#This Row],[Rank 1Y]]+Table2[[#This Row],[Rank 6M]]+Table2[[#This Row],[Rank Sharpe]])/3</f>
        <v>110</v>
      </c>
    </row>
    <row r="80" spans="1:48" x14ac:dyDescent="0.3">
      <c r="A80" t="s">
        <v>333</v>
      </c>
      <c r="B80" t="s">
        <v>334</v>
      </c>
      <c r="C80" t="s">
        <v>10150</v>
      </c>
      <c r="D80" t="s">
        <v>335</v>
      </c>
      <c r="E80">
        <v>74467.333425563993</v>
      </c>
      <c r="F80">
        <v>55.88</v>
      </c>
      <c r="G80">
        <v>181.228576427533</v>
      </c>
      <c r="H80">
        <f>(Table2[[#This Row],[1Y Return vs Nifty]]-AVERAGE(Table2[1Y Return vs Nifty]))/_xlfn.STDEV.P(Table2[1Y Return vs Nifty])</f>
        <v>1.698267042694797</v>
      </c>
      <c r="I80">
        <v>5.5652941596618897</v>
      </c>
      <c r="J80">
        <f>(Table2[[#This Row],[1M Return vs Nifty]]-AVERAGE(Table2[1M Return vs Nifty]))/_xlfn.STDEV.P(Table2[1M Return vs Nifty])</f>
        <v>0.54330791414961754</v>
      </c>
      <c r="K80">
        <v>21.176160006309601</v>
      </c>
      <c r="L80">
        <f>(Table2[[#This Row],[6M Return vs Nifty]]-AVERAGE(Table2[6M Return vs Nifty]))/_xlfn.STDEV.P(Table2[6M Return vs Nifty])</f>
        <v>0.31967446992700915</v>
      </c>
      <c r="M80">
        <v>-2.28076381077845</v>
      </c>
      <c r="N80">
        <f>(Table2[[#This Row],[1W Return vs Nifty]]-AVERAGE(Table2[1W Return vs Nifty]))/_xlfn.STDEV.P(Table2[1W Return vs Nifty])</f>
        <v>-0.34486994791514808</v>
      </c>
      <c r="O80">
        <v>53.42</v>
      </c>
      <c r="P80">
        <v>49.931457425849302</v>
      </c>
      <c r="Q80">
        <v>40.503601582717401</v>
      </c>
      <c r="R80">
        <v>61.439293955606097</v>
      </c>
      <c r="S80" s="2">
        <f>(Table2[[#This Row],[Close Price]]-Table2[[#This Row],[20D EMA]])/Table2[[#This Row],[20D EMA]]</f>
        <v>4.6050168476226144E-2</v>
      </c>
      <c r="T80" s="2">
        <f>(Table2[[#This Row],[Close Price]]-Table2[[#This Row],[50D EMA]])/Table2[[#This Row],[50D EMA]]</f>
        <v>0.1191341667321564</v>
      </c>
      <c r="U80" s="2">
        <f>(Table2[[#This Row],[Close Price]]-Table2[[#This Row],[200D EMA]])/Table2[[#This Row],[200D EMA]]</f>
        <v>0.37963039869135001</v>
      </c>
      <c r="V80">
        <v>0.94273285992651101</v>
      </c>
      <c r="W80">
        <v>54.43</v>
      </c>
      <c r="X80">
        <v>56</v>
      </c>
      <c r="Y80">
        <v>54.02</v>
      </c>
      <c r="Z80">
        <v>56</v>
      </c>
      <c r="AA80">
        <v>52.43</v>
      </c>
      <c r="AB80">
        <v>56.49</v>
      </c>
      <c r="AC80" s="2">
        <f>(Table2[[#This Row],[Close Price]]/Table2[[#This Row],[Day Low]])-1</f>
        <v>2.6639720742237749E-2</v>
      </c>
      <c r="AD80" s="2">
        <f>(Table2[[#This Row],[Day High]]/Table2[[#This Row],[Close Price]])-1</f>
        <v>2.1474588403722628E-3</v>
      </c>
      <c r="AE80" s="2">
        <f>(Table2[[#This Row],[Close Price]]/Table2[[#This Row],[Current Week Low]])-1</f>
        <v>3.4431691965938427E-2</v>
      </c>
      <c r="AF80" s="2">
        <f>(Table2[[#This Row],[Current Week High]]/Table2[[#This Row],[Close Price]])-1</f>
        <v>2.1474588403722628E-3</v>
      </c>
      <c r="AG80" s="2">
        <f>(Table2[[#This Row],[Close Price]]/Table2[[#This Row],[Current Month Low]])-1</f>
        <v>6.5802021743276873E-2</v>
      </c>
      <c r="AH80" s="2">
        <f>(Table2[[#This Row],[Current Month High]]/Table2[[#This Row],[Close Price]])-1</f>
        <v>1.0916249105225484E-2</v>
      </c>
      <c r="AI80">
        <v>1.09162491052254</v>
      </c>
      <c r="AJ80">
        <v>220.22922636103101</v>
      </c>
      <c r="AK80" t="str">
        <f>IF(AND(Table2[[#This Row],[20D EMA]]&gt;Table2[[#This Row],[50D EMA]],Table2[[#This Row],[50D EMA]]&gt;Table2[[#This Row],[200D EMA]]),"Uptrend","Downtrend/NoTrend")</f>
        <v>Uptrend</v>
      </c>
      <c r="AL80">
        <v>0.23</v>
      </c>
      <c r="AM80" t="s">
        <v>10188</v>
      </c>
      <c r="AN80">
        <v>5.71</v>
      </c>
      <c r="AO80" t="s">
        <v>10188</v>
      </c>
      <c r="AP80">
        <v>0.176122587540016</v>
      </c>
      <c r="AQ80">
        <f>(Table2[[#This Row],[Sharpe Ratio]]-AVERAGE(Table2[Sharpe Ratio]))/_xlfn.STDEV.P(Table2[Sharpe Ratio])</f>
        <v>1.3858229183222381</v>
      </c>
      <c r="AR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3.6022023971785142</v>
      </c>
      <c r="AS80">
        <f>_xlfn.RANK.AVG(Table2[[#This Row],[1Y Return vs Nifty Z-Score]],Table2[1Y Return vs Nifty Z-Score])</f>
        <v>43</v>
      </c>
      <c r="AT80">
        <f>_xlfn.RANK.AVG(Table2[[#This Row],[6M Return vs Nifty Z-Score]],Table2[6M Return vs Nifty Z-Score])</f>
        <v>227</v>
      </c>
      <c r="AU80">
        <f>_xlfn.RANK.AVG(Table2[[#This Row],[Sharpe Ratio Z-Score]],Table2[Sharpe Ratio Z-Score])</f>
        <v>62</v>
      </c>
      <c r="AV80">
        <f>(Table2[[#This Row],[Rank 1Y]]+Table2[[#This Row],[Rank 6M]]+Table2[[#This Row],[Rank Sharpe]])/3</f>
        <v>110.66666666666667</v>
      </c>
    </row>
    <row r="81" spans="1:48" x14ac:dyDescent="0.3">
      <c r="A81" t="s">
        <v>1310</v>
      </c>
      <c r="B81" t="s">
        <v>1311</v>
      </c>
      <c r="C81" t="s">
        <v>10146</v>
      </c>
      <c r="D81" t="s">
        <v>46</v>
      </c>
      <c r="E81">
        <v>8427.0293634699992</v>
      </c>
      <c r="F81">
        <v>49.98</v>
      </c>
      <c r="G81">
        <v>121.531893077115</v>
      </c>
      <c r="H81">
        <f>(Table2[[#This Row],[1Y Return vs Nifty]]-AVERAGE(Table2[1Y Return vs Nifty]))/_xlfn.STDEV.P(Table2[1Y Return vs Nifty])</f>
        <v>0.96077973818678319</v>
      </c>
      <c r="I81">
        <v>-3.5361755424144601</v>
      </c>
      <c r="J81">
        <f>(Table2[[#This Row],[1M Return vs Nifty]]-AVERAGE(Table2[1M Return vs Nifty]))/_xlfn.STDEV.P(Table2[1M Return vs Nifty])</f>
        <v>-0.31518945670782245</v>
      </c>
      <c r="K81">
        <v>47.504747891212098</v>
      </c>
      <c r="L81">
        <f>(Table2[[#This Row],[6M Return vs Nifty]]-AVERAGE(Table2[6M Return vs Nifty]))/_xlfn.STDEV.P(Table2[6M Return vs Nifty])</f>
        <v>1.1287828083661415</v>
      </c>
      <c r="M81">
        <v>1.7115942375665201</v>
      </c>
      <c r="N81">
        <f>(Table2[[#This Row],[1W Return vs Nifty]]-AVERAGE(Table2[1W Return vs Nifty]))/_xlfn.STDEV.P(Table2[1W Return vs Nifty])</f>
        <v>0.54098377464819891</v>
      </c>
      <c r="O81">
        <v>48.58</v>
      </c>
      <c r="P81">
        <v>44.796691724477299</v>
      </c>
      <c r="Q81">
        <v>36.070388214727998</v>
      </c>
      <c r="R81">
        <v>57.712266075022903</v>
      </c>
      <c r="S81" s="2">
        <f>(Table2[[#This Row],[Close Price]]-Table2[[#This Row],[20D EMA]])/Table2[[#This Row],[20D EMA]]</f>
        <v>2.8818443804034553E-2</v>
      </c>
      <c r="T81" s="2">
        <f>(Table2[[#This Row],[Close Price]]-Table2[[#This Row],[50D EMA]])/Table2[[#This Row],[50D EMA]]</f>
        <v>0.1157073898984039</v>
      </c>
      <c r="U81" s="2">
        <f>(Table2[[#This Row],[Close Price]]-Table2[[#This Row],[200D EMA]])/Table2[[#This Row],[200D EMA]]</f>
        <v>0.38562412199357832</v>
      </c>
      <c r="V81">
        <v>1.27828262310522</v>
      </c>
      <c r="W81">
        <v>49.8</v>
      </c>
      <c r="X81">
        <v>51.75</v>
      </c>
      <c r="Y81">
        <v>49.27</v>
      </c>
      <c r="Z81">
        <v>51.75</v>
      </c>
      <c r="AA81">
        <v>46.4</v>
      </c>
      <c r="AB81">
        <v>53.15</v>
      </c>
      <c r="AC81" s="2">
        <f>(Table2[[#This Row],[Close Price]]/Table2[[#This Row],[Day Low]])-1</f>
        <v>3.6144578313253017E-3</v>
      </c>
      <c r="AD81" s="2">
        <f>(Table2[[#This Row],[Day High]]/Table2[[#This Row],[Close Price]])-1</f>
        <v>3.5414165666266539E-2</v>
      </c>
      <c r="AE81" s="2">
        <f>(Table2[[#This Row],[Close Price]]/Table2[[#This Row],[Current Week Low]])-1</f>
        <v>1.4410391719098747E-2</v>
      </c>
      <c r="AF81" s="2">
        <f>(Table2[[#This Row],[Current Week High]]/Table2[[#This Row],[Close Price]])-1</f>
        <v>3.5414165666266539E-2</v>
      </c>
      <c r="AG81" s="2">
        <f>(Table2[[#This Row],[Close Price]]/Table2[[#This Row],[Current Month Low]])-1</f>
        <v>7.7155172413793105E-2</v>
      </c>
      <c r="AH81" s="2">
        <f>(Table2[[#This Row],[Current Month High]]/Table2[[#This Row],[Close Price]])-1</f>
        <v>6.3425370148059157E-2</v>
      </c>
      <c r="AI81">
        <v>6.84273709483793</v>
      </c>
      <c r="AJ81">
        <v>180.67001463706899</v>
      </c>
      <c r="AK81" t="str">
        <f>IF(AND(Table2[[#This Row],[20D EMA]]&gt;Table2[[#This Row],[50D EMA]],Table2[[#This Row],[50D EMA]]&gt;Table2[[#This Row],[200D EMA]]),"Uptrend","Downtrend/NoTrend")</f>
        <v>Uptrend</v>
      </c>
      <c r="AL81">
        <v>0.21</v>
      </c>
      <c r="AM81" t="s">
        <v>10188</v>
      </c>
      <c r="AN81">
        <v>4.87</v>
      </c>
      <c r="AO81" t="s">
        <v>10188</v>
      </c>
      <c r="AP81">
        <v>0.120646722758011</v>
      </c>
      <c r="AQ81">
        <f>(Table2[[#This Row],[Sharpe Ratio]]-AVERAGE(Table2[Sharpe Ratio]))/_xlfn.STDEV.P(Table2[Sharpe Ratio])</f>
        <v>0.75825013958467591</v>
      </c>
      <c r="AR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3.073607004077977</v>
      </c>
      <c r="AS81">
        <f>_xlfn.RANK.AVG(Table2[[#This Row],[1Y Return vs Nifty Z-Score]],Table2[1Y Return vs Nifty Z-Score])</f>
        <v>93</v>
      </c>
      <c r="AT81">
        <f>_xlfn.RANK.AVG(Table2[[#This Row],[6M Return vs Nifty Z-Score]],Table2[6M Return vs Nifty Z-Score])</f>
        <v>77</v>
      </c>
      <c r="AU81">
        <f>_xlfn.RANK.AVG(Table2[[#This Row],[Sharpe Ratio Z-Score]],Table2[Sharpe Ratio Z-Score])</f>
        <v>164</v>
      </c>
      <c r="AV81">
        <f>(Table2[[#This Row],[Rank 1Y]]+Table2[[#This Row],[Rank 6M]]+Table2[[#This Row],[Rank Sharpe]])/3</f>
        <v>111.33333333333333</v>
      </c>
    </row>
    <row r="82" spans="1:48" x14ac:dyDescent="0.3">
      <c r="A82" t="s">
        <v>1455</v>
      </c>
      <c r="B82" t="s">
        <v>1456</v>
      </c>
      <c r="C82" t="s">
        <v>10146</v>
      </c>
      <c r="D82" t="s">
        <v>46</v>
      </c>
      <c r="E82">
        <v>6821.5950856999998</v>
      </c>
      <c r="F82">
        <v>499.25</v>
      </c>
      <c r="G82">
        <v>86.011477022907798</v>
      </c>
      <c r="H82">
        <f>(Table2[[#This Row],[1Y Return vs Nifty]]-AVERAGE(Table2[1Y Return vs Nifty]))/_xlfn.STDEV.P(Table2[1Y Return vs Nifty])</f>
        <v>0.52196380368919237</v>
      </c>
      <c r="I82">
        <v>2.80425462129155</v>
      </c>
      <c r="J82">
        <f>(Table2[[#This Row],[1M Return vs Nifty]]-AVERAGE(Table2[1M Return vs Nifty]))/_xlfn.STDEV.P(Table2[1M Return vs Nifty])</f>
        <v>0.28287248315723379</v>
      </c>
      <c r="K82">
        <v>39.758223228548502</v>
      </c>
      <c r="L82">
        <f>(Table2[[#This Row],[6M Return vs Nifty]]-AVERAGE(Table2[6M Return vs Nifty]))/_xlfn.STDEV.P(Table2[6M Return vs Nifty])</f>
        <v>0.89072303372552708</v>
      </c>
      <c r="M82">
        <v>2.8812673316448398</v>
      </c>
      <c r="N82">
        <f>(Table2[[#This Row],[1W Return vs Nifty]]-AVERAGE(Table2[1W Return vs Nifty]))/_xlfn.STDEV.P(Table2[1W Return vs Nifty])</f>
        <v>0.80051943052480723</v>
      </c>
      <c r="O82">
        <v>481.31</v>
      </c>
      <c r="P82">
        <v>443.84112129586902</v>
      </c>
      <c r="Q82">
        <v>354.400828533783</v>
      </c>
      <c r="R82">
        <v>60.523400041540398</v>
      </c>
      <c r="S82" s="2">
        <f>(Table2[[#This Row],[Close Price]]-Table2[[#This Row],[20D EMA]])/Table2[[#This Row],[20D EMA]]</f>
        <v>3.7273275020257207E-2</v>
      </c>
      <c r="T82" s="2">
        <f>(Table2[[#This Row],[Close Price]]-Table2[[#This Row],[50D EMA]])/Table2[[#This Row],[50D EMA]]</f>
        <v>0.12483944376842646</v>
      </c>
      <c r="U82" s="2">
        <f>(Table2[[#This Row],[Close Price]]-Table2[[#This Row],[200D EMA]])/Table2[[#This Row],[200D EMA]]</f>
        <v>0.4087156682603787</v>
      </c>
      <c r="V82">
        <v>0.77766054961226505</v>
      </c>
      <c r="W82">
        <v>496.05</v>
      </c>
      <c r="X82">
        <v>508.4</v>
      </c>
      <c r="Y82">
        <v>492.05</v>
      </c>
      <c r="Z82">
        <v>508.4</v>
      </c>
      <c r="AA82">
        <v>446</v>
      </c>
      <c r="AB82">
        <v>540.79999999999995</v>
      </c>
      <c r="AC82" s="2">
        <f>(Table2[[#This Row],[Close Price]]/Table2[[#This Row],[Day Low]])-1</f>
        <v>6.4509626045761159E-3</v>
      </c>
      <c r="AD82" s="2">
        <f>(Table2[[#This Row],[Day High]]/Table2[[#This Row],[Close Price]])-1</f>
        <v>1.8327491236855176E-2</v>
      </c>
      <c r="AE82" s="2">
        <f>(Table2[[#This Row],[Close Price]]/Table2[[#This Row],[Current Week Low]])-1</f>
        <v>1.4632659282593163E-2</v>
      </c>
      <c r="AF82" s="2">
        <f>(Table2[[#This Row],[Current Week High]]/Table2[[#This Row],[Close Price]])-1</f>
        <v>1.8327491236855176E-2</v>
      </c>
      <c r="AG82" s="2">
        <f>(Table2[[#This Row],[Close Price]]/Table2[[#This Row],[Current Month Low]])-1</f>
        <v>0.11939461883408065</v>
      </c>
      <c r="AH82" s="2">
        <f>(Table2[[#This Row],[Current Month High]]/Table2[[#This Row],[Close Price]])-1</f>
        <v>8.3224837255883699E-2</v>
      </c>
      <c r="AI82">
        <v>8.3224837255883699</v>
      </c>
      <c r="AJ82">
        <v>122.18513573653701</v>
      </c>
      <c r="AK82" t="str">
        <f>IF(AND(Table2[[#This Row],[20D EMA]]&gt;Table2[[#This Row],[50D EMA]],Table2[[#This Row],[50D EMA]]&gt;Table2[[#This Row],[200D EMA]]),"Uptrend","Downtrend/NoTrend")</f>
        <v>Uptrend</v>
      </c>
      <c r="AL82">
        <v>0.25</v>
      </c>
      <c r="AM82" t="s">
        <v>10188</v>
      </c>
      <c r="AN82">
        <v>11.15</v>
      </c>
      <c r="AO82" t="s">
        <v>10188</v>
      </c>
      <c r="AP82">
        <v>0.16376849155162701</v>
      </c>
      <c r="AQ82">
        <f>(Table2[[#This Row],[Sharpe Ratio]]-AVERAGE(Table2[Sharpe Ratio]))/_xlfn.STDEV.P(Table2[Sharpe Ratio])</f>
        <v>1.2460667490639492</v>
      </c>
      <c r="AR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3.7421455001607096</v>
      </c>
      <c r="AS82">
        <f>_xlfn.RANK.AVG(Table2[[#This Row],[1Y Return vs Nifty Z-Score]],Table2[1Y Return vs Nifty Z-Score])</f>
        <v>145</v>
      </c>
      <c r="AT82">
        <f>_xlfn.RANK.AVG(Table2[[#This Row],[6M Return vs Nifty Z-Score]],Table2[6M Return vs Nifty Z-Score])</f>
        <v>109</v>
      </c>
      <c r="AU82">
        <f>_xlfn.RANK.AVG(Table2[[#This Row],[Sharpe Ratio Z-Score]],Table2[Sharpe Ratio Z-Score])</f>
        <v>82</v>
      </c>
      <c r="AV82">
        <f>(Table2[[#This Row],[Rank 1Y]]+Table2[[#This Row],[Rank 6M]]+Table2[[#This Row],[Rank Sharpe]])/3</f>
        <v>112</v>
      </c>
    </row>
    <row r="83" spans="1:48" x14ac:dyDescent="0.3">
      <c r="A83" t="s">
        <v>110</v>
      </c>
      <c r="B83" t="s">
        <v>111</v>
      </c>
      <c r="C83" t="s">
        <v>10149</v>
      </c>
      <c r="D83" t="s">
        <v>67</v>
      </c>
      <c r="E83">
        <v>273456.97091690003</v>
      </c>
      <c r="F83">
        <v>712.45</v>
      </c>
      <c r="G83">
        <v>164.16304936200601</v>
      </c>
      <c r="H83">
        <f>(Table2[[#This Row],[1Y Return vs Nifty]]-AVERAGE(Table2[1Y Return vs Nifty]))/_xlfn.STDEV.P(Table2[1Y Return vs Nifty])</f>
        <v>1.4874410997912884</v>
      </c>
      <c r="I83">
        <v>-11.1475662905387</v>
      </c>
      <c r="J83">
        <f>(Table2[[#This Row],[1M Return vs Nifty]]-AVERAGE(Table2[1M Return vs Nifty]))/_xlfn.STDEV.P(Table2[1M Return vs Nifty])</f>
        <v>-1.0331349270248413</v>
      </c>
      <c r="K83">
        <v>22.130439809277998</v>
      </c>
      <c r="L83">
        <f>(Table2[[#This Row],[6M Return vs Nifty]]-AVERAGE(Table2[6M Return vs Nifty]))/_xlfn.STDEV.P(Table2[6M Return vs Nifty])</f>
        <v>0.34900060580490538</v>
      </c>
      <c r="M83">
        <v>0.70977398634959599</v>
      </c>
      <c r="N83">
        <f>(Table2[[#This Row],[1W Return vs Nifty]]-AVERAGE(Table2[1W Return vs Nifty]))/_xlfn.STDEV.P(Table2[1W Return vs Nifty])</f>
        <v>0.31869254021150845</v>
      </c>
      <c r="O83">
        <v>717.98</v>
      </c>
      <c r="P83">
        <v>697.695354428462</v>
      </c>
      <c r="Q83">
        <v>566.64111491176095</v>
      </c>
      <c r="R83">
        <v>41.5291407659846</v>
      </c>
      <c r="S83" s="2">
        <f>(Table2[[#This Row],[Close Price]]-Table2[[#This Row],[20D EMA]])/Table2[[#This Row],[20D EMA]]</f>
        <v>-7.7021644056937139E-3</v>
      </c>
      <c r="T83" s="2">
        <f>(Table2[[#This Row],[Close Price]]-Table2[[#This Row],[50D EMA]])/Table2[[#This Row],[50D EMA]]</f>
        <v>2.1147690719002649E-2</v>
      </c>
      <c r="U83" s="2">
        <f>(Table2[[#This Row],[Close Price]]-Table2[[#This Row],[200D EMA]])/Table2[[#This Row],[200D EMA]]</f>
        <v>0.2573214001792738</v>
      </c>
      <c r="V83">
        <v>0.47543786128319898</v>
      </c>
      <c r="W83">
        <v>708.55</v>
      </c>
      <c r="X83">
        <v>731.7</v>
      </c>
      <c r="Y83">
        <v>705.5</v>
      </c>
      <c r="Z83">
        <v>731.7</v>
      </c>
      <c r="AA83">
        <v>693</v>
      </c>
      <c r="AB83">
        <v>745</v>
      </c>
      <c r="AC83" s="2">
        <f>(Table2[[#This Row],[Close Price]]/Table2[[#This Row],[Day Low]])-1</f>
        <v>5.5041987156871919E-3</v>
      </c>
      <c r="AD83" s="2">
        <f>(Table2[[#This Row],[Day High]]/Table2[[#This Row],[Close Price]])-1</f>
        <v>2.7019439960698888E-2</v>
      </c>
      <c r="AE83" s="2">
        <f>(Table2[[#This Row],[Close Price]]/Table2[[#This Row],[Current Week Low]])-1</f>
        <v>9.8511693834160141E-3</v>
      </c>
      <c r="AF83" s="2">
        <f>(Table2[[#This Row],[Current Week High]]/Table2[[#This Row],[Close Price]])-1</f>
        <v>2.7019439960698888E-2</v>
      </c>
      <c r="AG83" s="2">
        <f>(Table2[[#This Row],[Close Price]]/Table2[[#This Row],[Current Month Low]])-1</f>
        <v>2.8066378066378128E-2</v>
      </c>
      <c r="AH83" s="2">
        <f>(Table2[[#This Row],[Current Month High]]/Table2[[#This Row],[Close Price]])-1</f>
        <v>4.5687416660818325E-2</v>
      </c>
      <c r="AI83">
        <v>25.742157344374998</v>
      </c>
      <c r="AJ83">
        <v>200.42167404596199</v>
      </c>
      <c r="AK83" t="str">
        <f>IF(AND(Table2[[#This Row],[20D EMA]]&gt;Table2[[#This Row],[50D EMA]],Table2[[#This Row],[50D EMA]]&gt;Table2[[#This Row],[200D EMA]]),"Uptrend","Downtrend/NoTrend")</f>
        <v>Uptrend</v>
      </c>
      <c r="AL83">
        <v>0.11</v>
      </c>
      <c r="AM83" t="s">
        <v>10188</v>
      </c>
      <c r="AN83">
        <v>-0.86</v>
      </c>
      <c r="AO83" t="s">
        <v>10189</v>
      </c>
      <c r="AP83">
        <v>0.16893792800194801</v>
      </c>
      <c r="AQ83">
        <f>(Table2[[#This Row],[Sharpe Ratio]]-AVERAGE(Table2[Sharpe Ratio]))/_xlfn.STDEV.P(Table2[Sharpe Ratio])</f>
        <v>1.30454619071634</v>
      </c>
      <c r="AR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2.426545509499201</v>
      </c>
      <c r="AS83">
        <f>_xlfn.RANK.AVG(Table2[[#This Row],[1Y Return vs Nifty Z-Score]],Table2[1Y Return vs Nifty Z-Score])</f>
        <v>52</v>
      </c>
      <c r="AT83">
        <f>_xlfn.RANK.AVG(Table2[[#This Row],[6M Return vs Nifty Z-Score]],Table2[6M Return vs Nifty Z-Score])</f>
        <v>211</v>
      </c>
      <c r="AU83">
        <f>_xlfn.RANK.AVG(Table2[[#This Row],[Sharpe Ratio Z-Score]],Table2[Sharpe Ratio Z-Score])</f>
        <v>75</v>
      </c>
      <c r="AV83">
        <f>(Table2[[#This Row],[Rank 1Y]]+Table2[[#This Row],[Rank 6M]]+Table2[[#This Row],[Rank Sharpe]])/3</f>
        <v>112.66666666666667</v>
      </c>
    </row>
    <row r="84" spans="1:48" x14ac:dyDescent="0.3">
      <c r="A84" t="s">
        <v>1408</v>
      </c>
      <c r="B84" t="s">
        <v>1409</v>
      </c>
      <c r="C84" t="s">
        <v>10159</v>
      </c>
      <c r="D84" t="s">
        <v>1161</v>
      </c>
      <c r="E84">
        <v>7301.7404207999998</v>
      </c>
      <c r="F84">
        <v>589</v>
      </c>
      <c r="G84">
        <v>92.465018325454196</v>
      </c>
      <c r="H84">
        <f>(Table2[[#This Row],[1Y Return vs Nifty]]-AVERAGE(Table2[1Y Return vs Nifty]))/_xlfn.STDEV.P(Table2[1Y Return vs Nifty])</f>
        <v>0.60169025602505322</v>
      </c>
      <c r="I84">
        <v>18.9611130416043</v>
      </c>
      <c r="J84">
        <f>(Table2[[#This Row],[1M Return vs Nifty]]-AVERAGE(Table2[1M Return vs Nifty]))/_xlfn.STDEV.P(Table2[1M Return vs Nifty])</f>
        <v>1.8068703570379798</v>
      </c>
      <c r="K84">
        <v>39.099698733593002</v>
      </c>
      <c r="L84">
        <f>(Table2[[#This Row],[6M Return vs Nifty]]-AVERAGE(Table2[6M Return vs Nifty]))/_xlfn.STDEV.P(Table2[6M Return vs Nifty])</f>
        <v>0.87048580481434623</v>
      </c>
      <c r="M84">
        <v>22.381405185011399</v>
      </c>
      <c r="N84">
        <f>(Table2[[#This Row],[1W Return vs Nifty]]-AVERAGE(Table2[1W Return vs Nifty]))/_xlfn.STDEV.P(Table2[1W Return vs Nifty])</f>
        <v>5.1273532211624575</v>
      </c>
      <c r="O84">
        <v>488.58</v>
      </c>
      <c r="P84">
        <v>463.00207800471799</v>
      </c>
      <c r="Q84">
        <v>409.47690599586099</v>
      </c>
      <c r="R84">
        <v>87.574210432060596</v>
      </c>
      <c r="S84" s="2">
        <f>(Table2[[#This Row],[Close Price]]-Table2[[#This Row],[20D EMA]])/Table2[[#This Row],[20D EMA]]</f>
        <v>0.20553440582913754</v>
      </c>
      <c r="T84" s="2">
        <f>(Table2[[#This Row],[Close Price]]-Table2[[#This Row],[50D EMA]])/Table2[[#This Row],[50D EMA]]</f>
        <v>0.27213251944410949</v>
      </c>
      <c r="U84" s="2">
        <f>(Table2[[#This Row],[Close Price]]-Table2[[#This Row],[200D EMA]])/Table2[[#This Row],[200D EMA]]</f>
        <v>0.43842055895077425</v>
      </c>
      <c r="V84">
        <v>1.86937552694013</v>
      </c>
      <c r="W84">
        <v>570.35</v>
      </c>
      <c r="X84">
        <v>595.95000000000005</v>
      </c>
      <c r="Y84">
        <v>539.6</v>
      </c>
      <c r="Z84">
        <v>595.95000000000005</v>
      </c>
      <c r="AA84">
        <v>412</v>
      </c>
      <c r="AB84">
        <v>595.95000000000005</v>
      </c>
      <c r="AC84" s="2">
        <f>(Table2[[#This Row],[Close Price]]/Table2[[#This Row],[Day Low]])-1</f>
        <v>3.2699219777329702E-2</v>
      </c>
      <c r="AD84" s="2">
        <f>(Table2[[#This Row],[Day High]]/Table2[[#This Row],[Close Price]])-1</f>
        <v>1.179966044142633E-2</v>
      </c>
      <c r="AE84" s="2">
        <f>(Table2[[#This Row],[Close Price]]/Table2[[#This Row],[Current Week Low]])-1</f>
        <v>9.1549295774647765E-2</v>
      </c>
      <c r="AF84" s="2">
        <f>(Table2[[#This Row],[Current Week High]]/Table2[[#This Row],[Close Price]])-1</f>
        <v>1.179966044142633E-2</v>
      </c>
      <c r="AG84" s="2">
        <f>(Table2[[#This Row],[Close Price]]/Table2[[#This Row],[Current Month Low]])-1</f>
        <v>0.42961165048543681</v>
      </c>
      <c r="AH84" s="2">
        <f>(Table2[[#This Row],[Current Month High]]/Table2[[#This Row],[Close Price]])-1</f>
        <v>1.179966044142633E-2</v>
      </c>
      <c r="AI84">
        <v>1.1799660441426301</v>
      </c>
      <c r="AJ84">
        <v>119.776119402985</v>
      </c>
      <c r="AK84" t="str">
        <f>IF(AND(Table2[[#This Row],[20D EMA]]&gt;Table2[[#This Row],[50D EMA]],Table2[[#This Row],[50D EMA]]&gt;Table2[[#This Row],[200D EMA]]),"Uptrend","Downtrend/NoTrend")</f>
        <v>Uptrend</v>
      </c>
      <c r="AL84">
        <v>0.18</v>
      </c>
      <c r="AM84" t="s">
        <v>10188</v>
      </c>
      <c r="AN84">
        <v>44.26</v>
      </c>
      <c r="AO84" t="s">
        <v>10188</v>
      </c>
      <c r="AP84">
        <v>0.15627451029467901</v>
      </c>
      <c r="AQ84">
        <f>(Table2[[#This Row],[Sharpe Ratio]]-AVERAGE(Table2[Sharpe Ratio]))/_xlfn.STDEV.P(Table2[Sharpe Ratio])</f>
        <v>1.1612908080360662</v>
      </c>
      <c r="AR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9.5676904470759041</v>
      </c>
      <c r="AS84">
        <f>_xlfn.RANK.AVG(Table2[[#This Row],[1Y Return vs Nifty Z-Score]],Table2[1Y Return vs Nifty Z-Score])</f>
        <v>129</v>
      </c>
      <c r="AT84">
        <f>_xlfn.RANK.AVG(Table2[[#This Row],[6M Return vs Nifty Z-Score]],Table2[6M Return vs Nifty Z-Score])</f>
        <v>116</v>
      </c>
      <c r="AU84">
        <f>_xlfn.RANK.AVG(Table2[[#This Row],[Sharpe Ratio Z-Score]],Table2[Sharpe Ratio Z-Score])</f>
        <v>94</v>
      </c>
      <c r="AV84">
        <f>(Table2[[#This Row],[Rank 1Y]]+Table2[[#This Row],[Rank 6M]]+Table2[[#This Row],[Rank Sharpe]])/3</f>
        <v>113</v>
      </c>
    </row>
    <row r="85" spans="1:48" x14ac:dyDescent="0.3">
      <c r="A85" t="s">
        <v>416</v>
      </c>
      <c r="B85" t="s">
        <v>417</v>
      </c>
      <c r="C85" t="s">
        <v>10150</v>
      </c>
      <c r="D85" t="s">
        <v>258</v>
      </c>
      <c r="E85">
        <v>58169.086873499997</v>
      </c>
      <c r="F85">
        <v>5098.6000000000004</v>
      </c>
      <c r="G85">
        <v>86.761272698160397</v>
      </c>
      <c r="H85">
        <f>(Table2[[#This Row],[1Y Return vs Nifty]]-AVERAGE(Table2[1Y Return vs Nifty]))/_xlfn.STDEV.P(Table2[1Y Return vs Nifty])</f>
        <v>0.53122671010943545</v>
      </c>
      <c r="I85">
        <v>-9.2396688025672606</v>
      </c>
      <c r="J85">
        <f>(Table2[[#This Row],[1M Return vs Nifty]]-AVERAGE(Table2[1M Return vs Nifty]))/_xlfn.STDEV.P(Table2[1M Return vs Nifty])</f>
        <v>-0.85317223628322081</v>
      </c>
      <c r="K85">
        <v>49.895668443989301</v>
      </c>
      <c r="L85">
        <f>(Table2[[#This Row],[6M Return vs Nifty]]-AVERAGE(Table2[6M Return vs Nifty]))/_xlfn.STDEV.P(Table2[6M Return vs Nifty])</f>
        <v>1.202258596898911</v>
      </c>
      <c r="M85">
        <v>-9.7451992123494602</v>
      </c>
      <c r="N85">
        <f>(Table2[[#This Row],[1W Return vs Nifty]]-AVERAGE(Table2[1W Return vs Nifty]))/_xlfn.STDEV.P(Table2[1W Return vs Nifty])</f>
        <v>-2.0011336916082962</v>
      </c>
      <c r="O85">
        <v>5277.75</v>
      </c>
      <c r="P85">
        <v>5095.0792964152797</v>
      </c>
      <c r="Q85">
        <v>4060.61405247838</v>
      </c>
      <c r="R85">
        <v>39.134967483729497</v>
      </c>
      <c r="S85" s="2">
        <f>(Table2[[#This Row],[Close Price]]-Table2[[#This Row],[20D EMA]])/Table2[[#This Row],[20D EMA]]</f>
        <v>-3.394438918099562E-2</v>
      </c>
      <c r="T85" s="2">
        <f>(Table2[[#This Row],[Close Price]]-Table2[[#This Row],[50D EMA]])/Table2[[#This Row],[50D EMA]]</f>
        <v>6.9100074403114669E-4</v>
      </c>
      <c r="U85" s="2">
        <f>(Table2[[#This Row],[Close Price]]-Table2[[#This Row],[200D EMA]])/Table2[[#This Row],[200D EMA]]</f>
        <v>0.25562290188305131</v>
      </c>
      <c r="V85">
        <v>0.48607630728920898</v>
      </c>
      <c r="W85">
        <v>5050.55</v>
      </c>
      <c r="X85">
        <v>5235</v>
      </c>
      <c r="Y85">
        <v>5050.55</v>
      </c>
      <c r="Z85">
        <v>5300</v>
      </c>
      <c r="AA85">
        <v>5050.55</v>
      </c>
      <c r="AB85">
        <v>5839.95</v>
      </c>
      <c r="AC85" s="2">
        <f>(Table2[[#This Row],[Close Price]]/Table2[[#This Row],[Day Low]])-1</f>
        <v>9.5138153270435399E-3</v>
      </c>
      <c r="AD85" s="2">
        <f>(Table2[[#This Row],[Day High]]/Table2[[#This Row],[Close Price]])-1</f>
        <v>2.6752441846781494E-2</v>
      </c>
      <c r="AE85" s="2">
        <f>(Table2[[#This Row],[Close Price]]/Table2[[#This Row],[Current Week Low]])-1</f>
        <v>9.5138153270435399E-3</v>
      </c>
      <c r="AF85" s="2">
        <f>(Table2[[#This Row],[Current Week High]]/Table2[[#This Row],[Close Price]])-1</f>
        <v>3.9501039501039337E-2</v>
      </c>
      <c r="AG85" s="2">
        <f>(Table2[[#This Row],[Close Price]]/Table2[[#This Row],[Current Month Low]])-1</f>
        <v>9.5138153270435399E-3</v>
      </c>
      <c r="AH85" s="2">
        <f>(Table2[[#This Row],[Current Month High]]/Table2[[#This Row],[Close Price]])-1</f>
        <v>0.14540265955360288</v>
      </c>
      <c r="AI85">
        <v>14.5402659553602</v>
      </c>
      <c r="AJ85">
        <v>118.697321294528</v>
      </c>
      <c r="AK85" t="str">
        <f>IF(AND(Table2[[#This Row],[20D EMA]]&gt;Table2[[#This Row],[50D EMA]],Table2[[#This Row],[50D EMA]]&gt;Table2[[#This Row],[200D EMA]]),"Uptrend","Downtrend/NoTrend")</f>
        <v>Uptrend</v>
      </c>
      <c r="AL85">
        <v>7.0000000000000007E-2</v>
      </c>
      <c r="AM85" t="s">
        <v>10188</v>
      </c>
      <c r="AN85">
        <v>-4.72</v>
      </c>
      <c r="AO85" t="s">
        <v>10189</v>
      </c>
      <c r="AP85">
        <v>0.136915769274815</v>
      </c>
      <c r="AQ85">
        <f>(Table2[[#This Row],[Sharpe Ratio]]-AVERAGE(Table2[Sharpe Ratio]))/_xlfn.STDEV.P(Table2[Sharpe Ratio])</f>
        <v>0.94229433195701762</v>
      </c>
      <c r="AR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-0.17852628892615297</v>
      </c>
      <c r="AS85">
        <f>_xlfn.RANK.AVG(Table2[[#This Row],[1Y Return vs Nifty Z-Score]],Table2[1Y Return vs Nifty Z-Score])</f>
        <v>143</v>
      </c>
      <c r="AT85">
        <f>_xlfn.RANK.AVG(Table2[[#This Row],[6M Return vs Nifty Z-Score]],Table2[6M Return vs Nifty Z-Score])</f>
        <v>74</v>
      </c>
      <c r="AU85">
        <f>_xlfn.RANK.AVG(Table2[[#This Row],[Sharpe Ratio Z-Score]],Table2[Sharpe Ratio Z-Score])</f>
        <v>135</v>
      </c>
      <c r="AV85">
        <f>(Table2[[#This Row],[Rank 1Y]]+Table2[[#This Row],[Rank 6M]]+Table2[[#This Row],[Rank Sharpe]])/3</f>
        <v>117.33333333333333</v>
      </c>
    </row>
    <row r="86" spans="1:48" x14ac:dyDescent="0.3">
      <c r="A86" t="s">
        <v>339</v>
      </c>
      <c r="B86" t="s">
        <v>340</v>
      </c>
      <c r="C86" t="s">
        <v>10157</v>
      </c>
      <c r="D86" t="s">
        <v>253</v>
      </c>
      <c r="E86">
        <v>74247.165280454996</v>
      </c>
      <c r="F86">
        <v>8617.5</v>
      </c>
      <c r="G86">
        <v>69.192554612134998</v>
      </c>
      <c r="H86">
        <f>(Table2[[#This Row],[1Y Return vs Nifty]]-AVERAGE(Table2[1Y Return vs Nifty]))/_xlfn.STDEV.P(Table2[1Y Return vs Nifty])</f>
        <v>0.31418439188099173</v>
      </c>
      <c r="I86">
        <v>-11.0615059059191</v>
      </c>
      <c r="J86">
        <f>(Table2[[#This Row],[1M Return vs Nifty]]-AVERAGE(Table2[1M Return vs Nifty]))/_xlfn.STDEV.P(Table2[1M Return vs Nifty])</f>
        <v>-1.0250172695091488</v>
      </c>
      <c r="K86">
        <v>43.478717865733202</v>
      </c>
      <c r="L86">
        <f>(Table2[[#This Row],[6M Return vs Nifty]]-AVERAGE(Table2[6M Return vs Nifty]))/_xlfn.STDEV.P(Table2[6M Return vs Nifty])</f>
        <v>1.0050581909023535</v>
      </c>
      <c r="M86">
        <v>-6.6843900344046698</v>
      </c>
      <c r="N86">
        <f>(Table2[[#This Row],[1W Return vs Nifty]]-AVERAGE(Table2[1W Return vs Nifty]))/_xlfn.STDEV.P(Table2[1W Return vs Nifty])</f>
        <v>-1.3219788734520259</v>
      </c>
      <c r="O86">
        <v>8709.02</v>
      </c>
      <c r="P86">
        <v>8467.7166005401796</v>
      </c>
      <c r="Q86">
        <v>6988.4199666008099</v>
      </c>
      <c r="R86">
        <v>48.526503574082398</v>
      </c>
      <c r="S86" s="2">
        <f>(Table2[[#This Row],[Close Price]]-Table2[[#This Row],[20D EMA]])/Table2[[#This Row],[20D EMA]]</f>
        <v>-1.050864505994939E-2</v>
      </c>
      <c r="T86" s="2">
        <f>(Table2[[#This Row],[Close Price]]-Table2[[#This Row],[50D EMA]])/Table2[[#This Row],[50D EMA]]</f>
        <v>1.76887591455606E-2</v>
      </c>
      <c r="U86" s="2">
        <f>(Table2[[#This Row],[Close Price]]-Table2[[#This Row],[200D EMA]])/Table2[[#This Row],[200D EMA]]</f>
        <v>0.23311135295029786</v>
      </c>
      <c r="V86">
        <v>0.71723648595727896</v>
      </c>
      <c r="W86">
        <v>8535</v>
      </c>
      <c r="X86">
        <v>8781.35</v>
      </c>
      <c r="Y86">
        <v>8535</v>
      </c>
      <c r="Z86">
        <v>8890</v>
      </c>
      <c r="AA86">
        <v>8309.9500000000007</v>
      </c>
      <c r="AB86">
        <v>9333</v>
      </c>
      <c r="AC86" s="2">
        <f>(Table2[[#This Row],[Close Price]]/Table2[[#This Row],[Day Low]])-1</f>
        <v>9.666080843585334E-3</v>
      </c>
      <c r="AD86" s="2">
        <f>(Table2[[#This Row],[Day High]]/Table2[[#This Row],[Close Price]])-1</f>
        <v>1.9013635044966781E-2</v>
      </c>
      <c r="AE86" s="2">
        <f>(Table2[[#This Row],[Close Price]]/Table2[[#This Row],[Current Week Low]])-1</f>
        <v>9.666080843585334E-3</v>
      </c>
      <c r="AF86" s="2">
        <f>(Table2[[#This Row],[Current Week High]]/Table2[[#This Row],[Close Price]])-1</f>
        <v>3.1621700029010658E-2</v>
      </c>
      <c r="AG86" s="2">
        <f>(Table2[[#This Row],[Close Price]]/Table2[[#This Row],[Current Month Low]])-1</f>
        <v>3.7009849638084402E-2</v>
      </c>
      <c r="AH86" s="2">
        <f>(Table2[[#This Row],[Current Month High]]/Table2[[#This Row],[Close Price]])-1</f>
        <v>8.3028720626631802E-2</v>
      </c>
      <c r="AI86">
        <v>15.2892370176965</v>
      </c>
      <c r="AJ86">
        <v>98.422749251669302</v>
      </c>
      <c r="AK86" t="str">
        <f>IF(AND(Table2[[#This Row],[20D EMA]]&gt;Table2[[#This Row],[50D EMA]],Table2[[#This Row],[50D EMA]]&gt;Table2[[#This Row],[200D EMA]]),"Uptrend","Downtrend/NoTrend")</f>
        <v>Uptrend</v>
      </c>
      <c r="AL86">
        <v>-0.04</v>
      </c>
      <c r="AM86" t="s">
        <v>10189</v>
      </c>
      <c r="AN86">
        <v>3.84</v>
      </c>
      <c r="AO86" t="s">
        <v>10188</v>
      </c>
      <c r="AP86">
        <v>0.174601964034094</v>
      </c>
      <c r="AQ86">
        <f>(Table2[[#This Row],[Sharpe Ratio]]-AVERAGE(Table2[Sharpe Ratio]))/_xlfn.STDEV.P(Table2[Sharpe Ratio])</f>
        <v>1.3686208084898797</v>
      </c>
      <c r="AR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0.34086724831205006</v>
      </c>
      <c r="AS86">
        <f>_xlfn.RANK.AVG(Table2[[#This Row],[1Y Return vs Nifty Z-Score]],Table2[1Y Return vs Nifty Z-Score])</f>
        <v>192</v>
      </c>
      <c r="AT86">
        <f>_xlfn.RANK.AVG(Table2[[#This Row],[6M Return vs Nifty Z-Score]],Table2[6M Return vs Nifty Z-Score])</f>
        <v>94</v>
      </c>
      <c r="AU86">
        <f>_xlfn.RANK.AVG(Table2[[#This Row],[Sharpe Ratio Z-Score]],Table2[Sharpe Ratio Z-Score])</f>
        <v>67</v>
      </c>
      <c r="AV86">
        <f>(Table2[[#This Row],[Rank 1Y]]+Table2[[#This Row],[Rank 6M]]+Table2[[#This Row],[Rank Sharpe]])/3</f>
        <v>117.66666666666667</v>
      </c>
    </row>
    <row r="87" spans="1:48" x14ac:dyDescent="0.3">
      <c r="A87" t="s">
        <v>1126</v>
      </c>
      <c r="B87" t="s">
        <v>1127</v>
      </c>
      <c r="C87" t="s">
        <v>10151</v>
      </c>
      <c r="D87" t="s">
        <v>1128</v>
      </c>
      <c r="E87">
        <v>10767.419940065</v>
      </c>
      <c r="F87">
        <v>527.20000000000005</v>
      </c>
      <c r="G87">
        <v>150.79581925815501</v>
      </c>
      <c r="H87">
        <f>(Table2[[#This Row],[1Y Return vs Nifty]]-AVERAGE(Table2[1Y Return vs Nifty]))/_xlfn.STDEV.P(Table2[1Y Return vs Nifty])</f>
        <v>1.3223035754809294</v>
      </c>
      <c r="I87">
        <v>-5.6399687971033403</v>
      </c>
      <c r="J87">
        <f>(Table2[[#This Row],[1M Return vs Nifty]]-AVERAGE(Table2[1M Return vs Nifty]))/_xlfn.STDEV.P(Table2[1M Return vs Nifty])</f>
        <v>-0.51363004236026799</v>
      </c>
      <c r="K87">
        <v>45.612913938175801</v>
      </c>
      <c r="L87">
        <f>(Table2[[#This Row],[6M Return vs Nifty]]-AVERAGE(Table2[6M Return vs Nifty]))/_xlfn.STDEV.P(Table2[6M Return vs Nifty])</f>
        <v>1.0706445355109657</v>
      </c>
      <c r="M87">
        <v>-7.0804687698883004</v>
      </c>
      <c r="N87">
        <f>(Table2[[#This Row],[1W Return vs Nifty]]-AVERAGE(Table2[1W Return vs Nifty]))/_xlfn.STDEV.P(Table2[1W Return vs Nifty])</f>
        <v>-1.4098637319761278</v>
      </c>
      <c r="O87">
        <v>523.13</v>
      </c>
      <c r="P87">
        <v>490.306794656183</v>
      </c>
      <c r="Q87">
        <v>369.28806733620303</v>
      </c>
      <c r="R87">
        <v>51.357274041739501</v>
      </c>
      <c r="S87" s="2">
        <f>(Table2[[#This Row],[Close Price]]-Table2[[#This Row],[20D EMA]])/Table2[[#This Row],[20D EMA]]</f>
        <v>7.7800929023379463E-3</v>
      </c>
      <c r="T87" s="2">
        <f>(Table2[[#This Row],[Close Price]]-Table2[[#This Row],[50D EMA]])/Table2[[#This Row],[50D EMA]]</f>
        <v>7.5245143950508797E-2</v>
      </c>
      <c r="U87" s="2">
        <f>(Table2[[#This Row],[Close Price]]-Table2[[#This Row],[200D EMA]])/Table2[[#This Row],[200D EMA]]</f>
        <v>0.42761179315342629</v>
      </c>
      <c r="V87">
        <v>0.82052454705493305</v>
      </c>
      <c r="W87">
        <v>525</v>
      </c>
      <c r="X87">
        <v>554.5</v>
      </c>
      <c r="Y87">
        <v>519.04999999999995</v>
      </c>
      <c r="Z87">
        <v>554.5</v>
      </c>
      <c r="AA87">
        <v>473.1</v>
      </c>
      <c r="AB87">
        <v>588</v>
      </c>
      <c r="AC87" s="2">
        <f>(Table2[[#This Row],[Close Price]]/Table2[[#This Row],[Day Low]])-1</f>
        <v>4.1904761904762999E-3</v>
      </c>
      <c r="AD87" s="2">
        <f>(Table2[[#This Row],[Day High]]/Table2[[#This Row],[Close Price]])-1</f>
        <v>5.1783004552351963E-2</v>
      </c>
      <c r="AE87" s="2">
        <f>(Table2[[#This Row],[Close Price]]/Table2[[#This Row],[Current Week Low]])-1</f>
        <v>1.5701762835950372E-2</v>
      </c>
      <c r="AF87" s="2">
        <f>(Table2[[#This Row],[Current Week High]]/Table2[[#This Row],[Close Price]])-1</f>
        <v>5.1783004552351963E-2</v>
      </c>
      <c r="AG87" s="2">
        <f>(Table2[[#This Row],[Close Price]]/Table2[[#This Row],[Current Month Low]])-1</f>
        <v>0.11435214542380057</v>
      </c>
      <c r="AH87" s="2">
        <f>(Table2[[#This Row],[Current Month High]]/Table2[[#This Row],[Close Price]])-1</f>
        <v>0.11532625189681323</v>
      </c>
      <c r="AI87">
        <v>11.532625189681299</v>
      </c>
      <c r="AJ87">
        <v>189.590771765998</v>
      </c>
      <c r="AK87" t="str">
        <f>IF(AND(Table2[[#This Row],[20D EMA]]&gt;Table2[[#This Row],[50D EMA]],Table2[[#This Row],[50D EMA]]&gt;Table2[[#This Row],[200D EMA]]),"Uptrend","Downtrend/NoTrend")</f>
        <v>Uptrend</v>
      </c>
      <c r="AL87">
        <v>0.2</v>
      </c>
      <c r="AM87" t="s">
        <v>10188</v>
      </c>
      <c r="AN87">
        <v>6.65</v>
      </c>
      <c r="AO87" t="s">
        <v>10188</v>
      </c>
      <c r="AP87">
        <v>9.8672119176675996E-2</v>
      </c>
      <c r="AQ87">
        <f>(Table2[[#This Row],[Sharpe Ratio]]-AVERAGE(Table2[Sharpe Ratio]))/_xlfn.STDEV.P(Table2[Sharpe Ratio])</f>
        <v>0.50966162121933178</v>
      </c>
      <c r="AR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0.97911595787483119</v>
      </c>
      <c r="AS87">
        <f>_xlfn.RANK.AVG(Table2[[#This Row],[1Y Return vs Nifty Z-Score]],Table2[1Y Return vs Nifty Z-Score])</f>
        <v>65</v>
      </c>
      <c r="AT87">
        <f>_xlfn.RANK.AVG(Table2[[#This Row],[6M Return vs Nifty Z-Score]],Table2[6M Return vs Nifty Z-Score])</f>
        <v>83</v>
      </c>
      <c r="AU87">
        <f>_xlfn.RANK.AVG(Table2[[#This Row],[Sharpe Ratio Z-Score]],Table2[Sharpe Ratio Z-Score])</f>
        <v>211</v>
      </c>
      <c r="AV87">
        <f>(Table2[[#This Row],[Rank 1Y]]+Table2[[#This Row],[Rank 6M]]+Table2[[#This Row],[Rank Sharpe]])/3</f>
        <v>119.66666666666667</v>
      </c>
    </row>
    <row r="88" spans="1:48" x14ac:dyDescent="0.3">
      <c r="A88" t="s">
        <v>79</v>
      </c>
      <c r="B88" t="s">
        <v>80</v>
      </c>
      <c r="C88" t="s">
        <v>10147</v>
      </c>
      <c r="D88" t="s">
        <v>59</v>
      </c>
      <c r="E88">
        <v>327171.17626829998</v>
      </c>
      <c r="F88">
        <v>2756.75</v>
      </c>
      <c r="G88">
        <v>53.636473809069003</v>
      </c>
      <c r="H88">
        <f>(Table2[[#This Row],[1Y Return vs Nifty]]-AVERAGE(Table2[1Y Return vs Nifty]))/_xlfn.STDEV.P(Table2[1Y Return vs Nifty])</f>
        <v>0.12200600848874808</v>
      </c>
      <c r="I88">
        <v>-13.0881680128761</v>
      </c>
      <c r="J88">
        <f>(Table2[[#This Row],[1M Return vs Nifty]]-AVERAGE(Table2[1M Return vs Nifty]))/_xlfn.STDEV.P(Table2[1M Return vs Nifty])</f>
        <v>-1.2161824491330571</v>
      </c>
      <c r="K88">
        <v>58.419738603687698</v>
      </c>
      <c r="L88">
        <f>(Table2[[#This Row],[6M Return vs Nifty]]-AVERAGE(Table2[6M Return vs Nifty]))/_xlfn.STDEV.P(Table2[6M Return vs Nifty])</f>
        <v>1.4642132552270557</v>
      </c>
      <c r="M88">
        <v>-5.3120979888583104</v>
      </c>
      <c r="N88">
        <f>(Table2[[#This Row],[1W Return vs Nifty]]-AVERAGE(Table2[1W Return vs Nifty]))/_xlfn.STDEV.P(Table2[1W Return vs Nifty])</f>
        <v>-1.017484636644969</v>
      </c>
      <c r="O88">
        <v>2795.05</v>
      </c>
      <c r="P88">
        <v>2650.5687950177999</v>
      </c>
      <c r="Q88">
        <v>2100.3536162902701</v>
      </c>
      <c r="R88">
        <v>37.750421127546701</v>
      </c>
      <c r="S88" s="2">
        <f>(Table2[[#This Row],[Close Price]]-Table2[[#This Row],[20D EMA]])/Table2[[#This Row],[20D EMA]]</f>
        <v>-1.3702796014382634E-2</v>
      </c>
      <c r="T88" s="2">
        <f>(Table2[[#This Row],[Close Price]]-Table2[[#This Row],[50D EMA]])/Table2[[#This Row],[50D EMA]]</f>
        <v>4.0059780822058265E-2</v>
      </c>
      <c r="U88" s="2">
        <f>(Table2[[#This Row],[Close Price]]-Table2[[#This Row],[200D EMA]])/Table2[[#This Row],[200D EMA]]</f>
        <v>0.31251708218023011</v>
      </c>
      <c r="V88">
        <v>0.93206545988093603</v>
      </c>
      <c r="W88">
        <v>2740</v>
      </c>
      <c r="X88">
        <v>2766.85</v>
      </c>
      <c r="Y88">
        <v>2708.1</v>
      </c>
      <c r="Z88">
        <v>2766.85</v>
      </c>
      <c r="AA88">
        <v>2687.15</v>
      </c>
      <c r="AB88">
        <v>2940</v>
      </c>
      <c r="AC88" s="2">
        <f>(Table2[[#This Row],[Close Price]]/Table2[[#This Row],[Day Low]])-1</f>
        <v>6.1131386861312809E-3</v>
      </c>
      <c r="AD88" s="2">
        <f>(Table2[[#This Row],[Day High]]/Table2[[#This Row],[Close Price]])-1</f>
        <v>3.6637344699372854E-3</v>
      </c>
      <c r="AE88" s="2">
        <f>(Table2[[#This Row],[Close Price]]/Table2[[#This Row],[Current Week Low]])-1</f>
        <v>1.7964624644584815E-2</v>
      </c>
      <c r="AF88" s="2">
        <f>(Table2[[#This Row],[Current Week High]]/Table2[[#This Row],[Close Price]])-1</f>
        <v>3.6637344699372854E-3</v>
      </c>
      <c r="AG88" s="2">
        <f>(Table2[[#This Row],[Close Price]]/Table2[[#This Row],[Current Month Low]])-1</f>
        <v>2.590104757828926E-2</v>
      </c>
      <c r="AH88" s="2">
        <f>(Table2[[#This Row],[Current Month High]]/Table2[[#This Row],[Close Price]])-1</f>
        <v>6.6473202140201249E-2</v>
      </c>
      <c r="AI88">
        <v>9.3135032193706309</v>
      </c>
      <c r="AJ88">
        <v>94.720113014303294</v>
      </c>
      <c r="AK88" t="str">
        <f>IF(AND(Table2[[#This Row],[20D EMA]]&gt;Table2[[#This Row],[50D EMA]],Table2[[#This Row],[50D EMA]]&gt;Table2[[#This Row],[200D EMA]]),"Uptrend","Downtrend/NoTrend")</f>
        <v>Uptrend</v>
      </c>
      <c r="AL88">
        <v>0.17</v>
      </c>
      <c r="AM88" t="s">
        <v>10188</v>
      </c>
      <c r="AN88">
        <v>-3.83</v>
      </c>
      <c r="AO88" t="s">
        <v>10189</v>
      </c>
      <c r="AP88">
        <v>0.178251142857488</v>
      </c>
      <c r="AQ88">
        <f>(Table2[[#This Row],[Sharpe Ratio]]-AVERAGE(Table2[Sharpe Ratio]))/_xlfn.STDEV.P(Table2[Sharpe Ratio])</f>
        <v>1.4099022793296185</v>
      </c>
      <c r="AR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0.76245445726739614</v>
      </c>
      <c r="AS88">
        <f>_xlfn.RANK.AVG(Table2[[#This Row],[1Y Return vs Nifty Z-Score]],Table2[1Y Return vs Nifty Z-Score])</f>
        <v>247</v>
      </c>
      <c r="AT88">
        <f>_xlfn.RANK.AVG(Table2[[#This Row],[6M Return vs Nifty Z-Score]],Table2[6M Return vs Nifty Z-Score])</f>
        <v>56</v>
      </c>
      <c r="AU88">
        <f>_xlfn.RANK.AVG(Table2[[#This Row],[Sharpe Ratio Z-Score]],Table2[Sharpe Ratio Z-Score])</f>
        <v>57</v>
      </c>
      <c r="AV88">
        <f>(Table2[[#This Row],[Rank 1Y]]+Table2[[#This Row],[Rank 6M]]+Table2[[#This Row],[Rank Sharpe]])/3</f>
        <v>120</v>
      </c>
    </row>
    <row r="89" spans="1:48" x14ac:dyDescent="0.3">
      <c r="A89" t="s">
        <v>1135</v>
      </c>
      <c r="B89" t="s">
        <v>1136</v>
      </c>
      <c r="C89" t="s">
        <v>10148</v>
      </c>
      <c r="D89" t="s">
        <v>62</v>
      </c>
      <c r="E89">
        <v>10639.249602694999</v>
      </c>
      <c r="F89">
        <v>8482.2999999999993</v>
      </c>
      <c r="G89">
        <v>162.55718747415</v>
      </c>
      <c r="H89">
        <f>(Table2[[#This Row],[1Y Return vs Nifty]]-AVERAGE(Table2[1Y Return vs Nifty]))/_xlfn.STDEV.P(Table2[1Y Return vs Nifty])</f>
        <v>1.4676024305617894</v>
      </c>
      <c r="I89">
        <v>22.785210775168899</v>
      </c>
      <c r="J89">
        <f>(Table2[[#This Row],[1M Return vs Nifty]]-AVERAGE(Table2[1M Return vs Nifty]))/_xlfn.STDEV.P(Table2[1M Return vs Nifty])</f>
        <v>2.1675788972661749</v>
      </c>
      <c r="K89">
        <v>38.7995540591834</v>
      </c>
      <c r="L89">
        <f>(Table2[[#This Row],[6M Return vs Nifty]]-AVERAGE(Table2[6M Return vs Nifty]))/_xlfn.STDEV.P(Table2[6M Return vs Nifty])</f>
        <v>0.86126200747798531</v>
      </c>
      <c r="M89">
        <v>5.7192699060274697</v>
      </c>
      <c r="N89">
        <f>(Table2[[#This Row],[1W Return vs Nifty]]-AVERAGE(Table2[1W Return vs Nifty]))/_xlfn.STDEV.P(Table2[1W Return vs Nifty])</f>
        <v>1.4302362832513342</v>
      </c>
      <c r="O89">
        <v>7625.62</v>
      </c>
      <c r="P89">
        <v>7130.2880569046702</v>
      </c>
      <c r="Q89">
        <v>5962.8842898509702</v>
      </c>
      <c r="R89">
        <v>86.134039758064503</v>
      </c>
      <c r="S89" s="2">
        <f>(Table2[[#This Row],[Close Price]]-Table2[[#This Row],[20D EMA]])/Table2[[#This Row],[20D EMA]]</f>
        <v>0.11234234068836361</v>
      </c>
      <c r="T89" s="2">
        <f>(Table2[[#This Row],[Close Price]]-Table2[[#This Row],[50D EMA]])/Table2[[#This Row],[50D EMA]]</f>
        <v>0.18961533283162352</v>
      </c>
      <c r="U89" s="2">
        <f>(Table2[[#This Row],[Close Price]]-Table2[[#This Row],[200D EMA]])/Table2[[#This Row],[200D EMA]]</f>
        <v>0.42251628367787708</v>
      </c>
      <c r="V89">
        <v>0.86840626351386896</v>
      </c>
      <c r="W89">
        <v>8403.85</v>
      </c>
      <c r="X89">
        <v>8628</v>
      </c>
      <c r="Y89">
        <v>8012</v>
      </c>
      <c r="Z89">
        <v>8628</v>
      </c>
      <c r="AA89">
        <v>7496.05</v>
      </c>
      <c r="AB89">
        <v>8628</v>
      </c>
      <c r="AC89" s="2">
        <f>(Table2[[#This Row],[Close Price]]/Table2[[#This Row],[Day Low]])-1</f>
        <v>9.3350071693329983E-3</v>
      </c>
      <c r="AD89" s="2">
        <f>(Table2[[#This Row],[Day High]]/Table2[[#This Row],[Close Price]])-1</f>
        <v>1.7176944932388638E-2</v>
      </c>
      <c r="AE89" s="2">
        <f>(Table2[[#This Row],[Close Price]]/Table2[[#This Row],[Current Week Low]])-1</f>
        <v>5.8699450823764154E-2</v>
      </c>
      <c r="AF89" s="2">
        <f>(Table2[[#This Row],[Current Week High]]/Table2[[#This Row],[Close Price]])-1</f>
        <v>1.7176944932388638E-2</v>
      </c>
      <c r="AG89" s="2">
        <f>(Table2[[#This Row],[Close Price]]/Table2[[#This Row],[Current Month Low]])-1</f>
        <v>0.1315692931610648</v>
      </c>
      <c r="AH89" s="2">
        <f>(Table2[[#This Row],[Current Month High]]/Table2[[#This Row],[Close Price]])-1</f>
        <v>1.7176944932388638E-2</v>
      </c>
      <c r="AI89">
        <v>1.71769449323886</v>
      </c>
      <c r="AJ89">
        <v>192.48806055067999</v>
      </c>
      <c r="AK89" t="str">
        <f>IF(AND(Table2[[#This Row],[20D EMA]]&gt;Table2[[#This Row],[50D EMA]],Table2[[#This Row],[50D EMA]]&gt;Table2[[#This Row],[200D EMA]]),"Uptrend","Downtrend/NoTrend")</f>
        <v>Uptrend</v>
      </c>
      <c r="AL89">
        <v>0.11</v>
      </c>
      <c r="AM89" t="s">
        <v>10188</v>
      </c>
      <c r="AN89">
        <v>13.33</v>
      </c>
      <c r="AO89" t="s">
        <v>10188</v>
      </c>
      <c r="AP89">
        <v>0.110639117904972</v>
      </c>
      <c r="AQ89">
        <f>(Table2[[#This Row],[Sharpe Ratio]]-AVERAGE(Table2[Sharpe Ratio]))/_xlfn.STDEV.P(Table2[Sharpe Ratio])</f>
        <v>0.64503873835986003</v>
      </c>
      <c r="AR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6.5717183569171445</v>
      </c>
      <c r="AS89">
        <f>_xlfn.RANK.AVG(Table2[[#This Row],[1Y Return vs Nifty Z-Score]],Table2[1Y Return vs Nifty Z-Score])</f>
        <v>57</v>
      </c>
      <c r="AT89">
        <f>_xlfn.RANK.AVG(Table2[[#This Row],[6M Return vs Nifty Z-Score]],Table2[6M Return vs Nifty Z-Score])</f>
        <v>118</v>
      </c>
      <c r="AU89">
        <f>_xlfn.RANK.AVG(Table2[[#This Row],[Sharpe Ratio Z-Score]],Table2[Sharpe Ratio Z-Score])</f>
        <v>185</v>
      </c>
      <c r="AV89">
        <f>(Table2[[#This Row],[Rank 1Y]]+Table2[[#This Row],[Rank 6M]]+Table2[[#This Row],[Rank Sharpe]])/3</f>
        <v>120</v>
      </c>
    </row>
    <row r="90" spans="1:48" x14ac:dyDescent="0.3">
      <c r="A90" t="s">
        <v>708</v>
      </c>
      <c r="B90" t="s">
        <v>709</v>
      </c>
      <c r="C90" t="s">
        <v>10160</v>
      </c>
      <c r="D90" t="s">
        <v>710</v>
      </c>
      <c r="E90">
        <v>23209.086264000001</v>
      </c>
      <c r="F90">
        <v>2218.5</v>
      </c>
      <c r="G90">
        <v>106.499274316032</v>
      </c>
      <c r="H90">
        <f>(Table2[[#This Row],[1Y Return vs Nifty]]-AVERAGE(Table2[1Y Return vs Nifty]))/_xlfn.STDEV.P(Table2[1Y Return vs Nifty])</f>
        <v>0.77506815644394134</v>
      </c>
      <c r="I90">
        <v>-12.1002197821403</v>
      </c>
      <c r="J90">
        <f>(Table2[[#This Row],[1M Return vs Nifty]]-AVERAGE(Table2[1M Return vs Nifty]))/_xlfn.STDEV.P(Table2[1M Return vs Nifty])</f>
        <v>-1.12299409753788</v>
      </c>
      <c r="K90">
        <v>42.993855616735502</v>
      </c>
      <c r="L90">
        <f>(Table2[[#This Row],[6M Return vs Nifty]]-AVERAGE(Table2[6M Return vs Nifty]))/_xlfn.STDEV.P(Table2[6M Return vs Nifty])</f>
        <v>0.9901578061808719</v>
      </c>
      <c r="M90">
        <v>-7.7801300743871096</v>
      </c>
      <c r="N90">
        <f>(Table2[[#This Row],[1W Return vs Nifty]]-AVERAGE(Table2[1W Return vs Nifty]))/_xlfn.STDEV.P(Table2[1W Return vs Nifty])</f>
        <v>-1.5651097203415085</v>
      </c>
      <c r="O90">
        <v>2217.83</v>
      </c>
      <c r="P90">
        <v>2129.2481555487402</v>
      </c>
      <c r="Q90">
        <v>1669.3717228993501</v>
      </c>
      <c r="R90">
        <v>26.971801036786701</v>
      </c>
      <c r="S90" s="2">
        <f>(Table2[[#This Row],[Close Price]]-Table2[[#This Row],[20D EMA]])/Table2[[#This Row],[20D EMA]]</f>
        <v>3.0209709490811867E-4</v>
      </c>
      <c r="T90" s="2">
        <f>(Table2[[#This Row],[Close Price]]-Table2[[#This Row],[50D EMA]])/Table2[[#This Row],[50D EMA]]</f>
        <v>4.1917070219679588E-2</v>
      </c>
      <c r="U90" s="2">
        <f>(Table2[[#This Row],[Close Price]]-Table2[[#This Row],[200D EMA]])/Table2[[#This Row],[200D EMA]]</f>
        <v>0.32894308054225863</v>
      </c>
      <c r="V90">
        <v>0.93270993855636097</v>
      </c>
      <c r="W90">
        <v>2111.35</v>
      </c>
      <c r="X90">
        <v>2275</v>
      </c>
      <c r="Y90">
        <v>2095.1999999999998</v>
      </c>
      <c r="Z90">
        <v>2275</v>
      </c>
      <c r="AA90">
        <v>2095.1999999999998</v>
      </c>
      <c r="AB90">
        <v>2420</v>
      </c>
      <c r="AC90" s="2">
        <f>(Table2[[#This Row],[Close Price]]/Table2[[#This Row],[Day Low]])-1</f>
        <v>5.0749520449001828E-2</v>
      </c>
      <c r="AD90" s="2">
        <f>(Table2[[#This Row],[Day High]]/Table2[[#This Row],[Close Price]])-1</f>
        <v>2.5467658327698928E-2</v>
      </c>
      <c r="AE90" s="2">
        <f>(Table2[[#This Row],[Close Price]]/Table2[[#This Row],[Current Week Low]])-1</f>
        <v>5.884879725085912E-2</v>
      </c>
      <c r="AF90" s="2">
        <f>(Table2[[#This Row],[Current Week High]]/Table2[[#This Row],[Close Price]])-1</f>
        <v>2.5467658327698928E-2</v>
      </c>
      <c r="AG90" s="2">
        <f>(Table2[[#This Row],[Close Price]]/Table2[[#This Row],[Current Month Low]])-1</f>
        <v>5.884879725085912E-2</v>
      </c>
      <c r="AH90" s="2">
        <f>(Table2[[#This Row],[Current Month High]]/Table2[[#This Row],[Close Price]])-1</f>
        <v>9.0827135451881924E-2</v>
      </c>
      <c r="AI90">
        <v>9.0827135451881897</v>
      </c>
      <c r="AJ90">
        <v>145.11103745442401</v>
      </c>
      <c r="AK90" t="str">
        <f>IF(AND(Table2[[#This Row],[20D EMA]]&gt;Table2[[#This Row],[50D EMA]],Table2[[#This Row],[50D EMA]]&gt;Table2[[#This Row],[200D EMA]]),"Uptrend","Downtrend/NoTrend")</f>
        <v>Uptrend</v>
      </c>
      <c r="AL90">
        <v>0</v>
      </c>
      <c r="AM90" t="s">
        <v>10187</v>
      </c>
      <c r="AN90">
        <v>-4.1900000000000004</v>
      </c>
      <c r="AO90" t="s">
        <v>10189</v>
      </c>
      <c r="AP90">
        <v>0.12040213078617901</v>
      </c>
      <c r="AQ90">
        <f>(Table2[[#This Row],[Sharpe Ratio]]-AVERAGE(Table2[Sharpe Ratio]))/_xlfn.STDEV.P(Table2[Sharpe Ratio])</f>
        <v>0.75548318382792146</v>
      </c>
      <c r="AR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-0.16739467142665387</v>
      </c>
      <c r="AS90">
        <f>_xlfn.RANK.AVG(Table2[[#This Row],[1Y Return vs Nifty Z-Score]],Table2[1Y Return vs Nifty Z-Score])</f>
        <v>110</v>
      </c>
      <c r="AT90">
        <f>_xlfn.RANK.AVG(Table2[[#This Row],[6M Return vs Nifty Z-Score]],Table2[6M Return vs Nifty Z-Score])</f>
        <v>96</v>
      </c>
      <c r="AU90">
        <f>_xlfn.RANK.AVG(Table2[[#This Row],[Sharpe Ratio Z-Score]],Table2[Sharpe Ratio Z-Score])</f>
        <v>165</v>
      </c>
      <c r="AV90">
        <f>(Table2[[#This Row],[Rank 1Y]]+Table2[[#This Row],[Rank 6M]]+Table2[[#This Row],[Rank Sharpe]])/3</f>
        <v>123.66666666666667</v>
      </c>
    </row>
    <row r="91" spans="1:48" x14ac:dyDescent="0.3">
      <c r="A91" t="s">
        <v>1426</v>
      </c>
      <c r="B91" t="s">
        <v>1427</v>
      </c>
      <c r="C91" t="s">
        <v>10142</v>
      </c>
      <c r="D91" t="s">
        <v>21</v>
      </c>
      <c r="E91">
        <v>7204.6185089999999</v>
      </c>
      <c r="F91">
        <v>886.8</v>
      </c>
      <c r="G91">
        <v>61.501555112171502</v>
      </c>
      <c r="H91">
        <f>(Table2[[#This Row],[1Y Return vs Nifty]]-AVERAGE(Table2[1Y Return vs Nifty]))/_xlfn.STDEV.P(Table2[1Y Return vs Nifty])</f>
        <v>0.21917049543207212</v>
      </c>
      <c r="I91">
        <v>-5.38473223307642</v>
      </c>
      <c r="J91">
        <f>(Table2[[#This Row],[1M Return vs Nifty]]-AVERAGE(Table2[1M Return vs Nifty]))/_xlfn.STDEV.P(Table2[1M Return vs Nifty])</f>
        <v>-0.48955481865065004</v>
      </c>
      <c r="K91">
        <v>74.922541867322707</v>
      </c>
      <c r="L91">
        <f>(Table2[[#This Row],[6M Return vs Nifty]]-AVERAGE(Table2[6M Return vs Nifty]))/_xlfn.STDEV.P(Table2[6M Return vs Nifty])</f>
        <v>1.9713637255295029</v>
      </c>
      <c r="M91">
        <v>-3.0979049974933601</v>
      </c>
      <c r="N91">
        <f>(Table2[[#This Row],[1W Return vs Nifty]]-AVERAGE(Table2[1W Return vs Nifty]))/_xlfn.STDEV.P(Table2[1W Return vs Nifty])</f>
        <v>-0.52618323528708433</v>
      </c>
      <c r="O91">
        <v>872.66</v>
      </c>
      <c r="P91">
        <v>826.03364265093001</v>
      </c>
      <c r="Q91">
        <v>649.23900859846401</v>
      </c>
      <c r="R91">
        <v>44.994167230166802</v>
      </c>
      <c r="S91" s="2">
        <f>(Table2[[#This Row],[Close Price]]-Table2[[#This Row],[20D EMA]])/Table2[[#This Row],[20D EMA]]</f>
        <v>1.6203332340201208E-2</v>
      </c>
      <c r="T91" s="2">
        <f>(Table2[[#This Row],[Close Price]]-Table2[[#This Row],[50D EMA]])/Table2[[#This Row],[50D EMA]]</f>
        <v>7.3564022349086017E-2</v>
      </c>
      <c r="U91" s="2">
        <f>(Table2[[#This Row],[Close Price]]-Table2[[#This Row],[200D EMA]])/Table2[[#This Row],[200D EMA]]</f>
        <v>0.36590683593453133</v>
      </c>
      <c r="V91">
        <v>1.1978433898608201</v>
      </c>
      <c r="W91">
        <v>866.4</v>
      </c>
      <c r="X91">
        <v>896</v>
      </c>
      <c r="Y91">
        <v>865.05</v>
      </c>
      <c r="Z91">
        <v>921</v>
      </c>
      <c r="AA91">
        <v>835.05</v>
      </c>
      <c r="AB91">
        <v>921</v>
      </c>
      <c r="AC91" s="2">
        <f>(Table2[[#This Row],[Close Price]]/Table2[[#This Row],[Day Low]])-1</f>
        <v>2.3545706371191022E-2</v>
      </c>
      <c r="AD91" s="2">
        <f>(Table2[[#This Row],[Day High]]/Table2[[#This Row],[Close Price]])-1</f>
        <v>1.0374379792512434E-2</v>
      </c>
      <c r="AE91" s="2">
        <f>(Table2[[#This Row],[Close Price]]/Table2[[#This Row],[Current Week Low]])-1</f>
        <v>2.5143055314721607E-2</v>
      </c>
      <c r="AF91" s="2">
        <f>(Table2[[#This Row],[Current Week High]]/Table2[[#This Row],[Close Price]])-1</f>
        <v>3.8565629228687559E-2</v>
      </c>
      <c r="AG91" s="2">
        <f>(Table2[[#This Row],[Close Price]]/Table2[[#This Row],[Current Month Low]])-1</f>
        <v>6.1972336985809173E-2</v>
      </c>
      <c r="AH91" s="2">
        <f>(Table2[[#This Row],[Current Month High]]/Table2[[#This Row],[Close Price]])-1</f>
        <v>3.8565629228687559E-2</v>
      </c>
      <c r="AI91">
        <v>3.8565629228687501</v>
      </c>
      <c r="AJ91">
        <v>113.686746987951</v>
      </c>
      <c r="AK91" t="str">
        <f>IF(AND(Table2[[#This Row],[20D EMA]]&gt;Table2[[#This Row],[50D EMA]],Table2[[#This Row],[50D EMA]]&gt;Table2[[#This Row],[200D EMA]]),"Uptrend","Downtrend/NoTrend")</f>
        <v>Uptrend</v>
      </c>
      <c r="AL91">
        <v>0.03</v>
      </c>
      <c r="AM91" t="s">
        <v>10188</v>
      </c>
      <c r="AN91">
        <v>3.54</v>
      </c>
      <c r="AO91" t="s">
        <v>10188</v>
      </c>
      <c r="AP91">
        <v>0.141885940978282</v>
      </c>
      <c r="AQ91">
        <f>(Table2[[#This Row],[Sharpe Ratio]]-AVERAGE(Table2[Sharpe Ratio]))/_xlfn.STDEV.P(Table2[Sharpe Ratio])</f>
        <v>0.99851958376705097</v>
      </c>
      <c r="AR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2.1733157507908913</v>
      </c>
      <c r="AS91">
        <f>_xlfn.RANK.AVG(Table2[[#This Row],[1Y Return vs Nifty Z-Score]],Table2[1Y Return vs Nifty Z-Score])</f>
        <v>215</v>
      </c>
      <c r="AT91">
        <f>_xlfn.RANK.AVG(Table2[[#This Row],[6M Return vs Nifty Z-Score]],Table2[6M Return vs Nifty Z-Score])</f>
        <v>32</v>
      </c>
      <c r="AU91">
        <f>_xlfn.RANK.AVG(Table2[[#This Row],[Sharpe Ratio Z-Score]],Table2[Sharpe Ratio Z-Score])</f>
        <v>124</v>
      </c>
      <c r="AV91">
        <f>(Table2[[#This Row],[Rank 1Y]]+Table2[[#This Row],[Rank 6M]]+Table2[[#This Row],[Rank Sharpe]])/3</f>
        <v>123.66666666666667</v>
      </c>
    </row>
    <row r="92" spans="1:48" x14ac:dyDescent="0.3">
      <c r="A92" t="s">
        <v>511</v>
      </c>
      <c r="B92" t="s">
        <v>512</v>
      </c>
      <c r="C92" t="s">
        <v>10150</v>
      </c>
      <c r="D92" t="s">
        <v>513</v>
      </c>
      <c r="E92">
        <v>41717.263165830002</v>
      </c>
      <c r="F92">
        <v>4479.8999999999996</v>
      </c>
      <c r="G92">
        <v>59.158760444297201</v>
      </c>
      <c r="H92">
        <f>(Table2[[#This Row],[1Y Return vs Nifty]]-AVERAGE(Table2[1Y Return vs Nifty]))/_xlfn.STDEV.P(Table2[1Y Return vs Nifty])</f>
        <v>0.19022782680031022</v>
      </c>
      <c r="I92">
        <v>-9.0594870153528007</v>
      </c>
      <c r="J92">
        <f>(Table2[[#This Row],[1M Return vs Nifty]]-AVERAGE(Table2[1M Return vs Nifty]))/_xlfn.STDEV.P(Table2[1M Return vs Nifty])</f>
        <v>-0.83617656463200174</v>
      </c>
      <c r="K92">
        <v>34.557251175940102</v>
      </c>
      <c r="L92">
        <f>(Table2[[#This Row],[6M Return vs Nifty]]-AVERAGE(Table2[6M Return vs Nifty]))/_xlfn.STDEV.P(Table2[6M Return vs Nifty])</f>
        <v>0.73089107182348334</v>
      </c>
      <c r="M92">
        <v>-1.01107524980323</v>
      </c>
      <c r="N92">
        <f>(Table2[[#This Row],[1W Return vs Nifty]]-AVERAGE(Table2[1W Return vs Nifty]))/_xlfn.STDEV.P(Table2[1W Return vs Nifty])</f>
        <v>-6.3142125756946166E-2</v>
      </c>
      <c r="O92">
        <v>4522</v>
      </c>
      <c r="P92">
        <v>4331.6293369293999</v>
      </c>
      <c r="Q92">
        <v>3543.08264367018</v>
      </c>
      <c r="R92">
        <v>58.413544859698199</v>
      </c>
      <c r="S92" s="2">
        <f>(Table2[[#This Row],[Close Price]]-Table2[[#This Row],[20D EMA]])/Table2[[#This Row],[20D EMA]]</f>
        <v>-9.3100398053959227E-3</v>
      </c>
      <c r="T92" s="2">
        <f>(Table2[[#This Row],[Close Price]]-Table2[[#This Row],[50D EMA]])/Table2[[#This Row],[50D EMA]]</f>
        <v>3.4229767031660585E-2</v>
      </c>
      <c r="U92" s="2">
        <f>(Table2[[#This Row],[Close Price]]-Table2[[#This Row],[200D EMA]])/Table2[[#This Row],[200D EMA]]</f>
        <v>0.26440742442276105</v>
      </c>
      <c r="V92">
        <v>0.706886436800367</v>
      </c>
      <c r="W92">
        <v>4466</v>
      </c>
      <c r="X92">
        <v>4669</v>
      </c>
      <c r="Y92">
        <v>4466</v>
      </c>
      <c r="Z92">
        <v>4669</v>
      </c>
      <c r="AA92">
        <v>4401</v>
      </c>
      <c r="AB92">
        <v>4770</v>
      </c>
      <c r="AC92" s="2">
        <f>(Table2[[#This Row],[Close Price]]/Table2[[#This Row],[Day Low]])-1</f>
        <v>3.112404836542737E-3</v>
      </c>
      <c r="AD92" s="2">
        <f>(Table2[[#This Row],[Day High]]/Table2[[#This Row],[Close Price]])-1</f>
        <v>4.2210763633116821E-2</v>
      </c>
      <c r="AE92" s="2">
        <f>(Table2[[#This Row],[Close Price]]/Table2[[#This Row],[Current Week Low]])-1</f>
        <v>3.112404836542737E-3</v>
      </c>
      <c r="AF92" s="2">
        <f>(Table2[[#This Row],[Current Week High]]/Table2[[#This Row],[Close Price]])-1</f>
        <v>4.2210763633116821E-2</v>
      </c>
      <c r="AG92" s="2">
        <f>(Table2[[#This Row],[Close Price]]/Table2[[#This Row],[Current Month Low]])-1</f>
        <v>1.7927743694614806E-2</v>
      </c>
      <c r="AH92" s="2">
        <f>(Table2[[#This Row],[Current Month High]]/Table2[[#This Row],[Close Price]])-1</f>
        <v>6.4755909730128014E-2</v>
      </c>
      <c r="AI92">
        <v>12.495814638719599</v>
      </c>
      <c r="AJ92">
        <v>101.524966261808</v>
      </c>
      <c r="AK92" t="str">
        <f>IF(AND(Table2[[#This Row],[20D EMA]]&gt;Table2[[#This Row],[50D EMA]],Table2[[#This Row],[50D EMA]]&gt;Table2[[#This Row],[200D EMA]]),"Uptrend","Downtrend/NoTrend")</f>
        <v>Uptrend</v>
      </c>
      <c r="AL92">
        <v>0.03</v>
      </c>
      <c r="AM92" t="s">
        <v>10188</v>
      </c>
      <c r="AN92">
        <v>1.36</v>
      </c>
      <c r="AO92" t="s">
        <v>10188</v>
      </c>
      <c r="AP92">
        <v>0.24457846213395501</v>
      </c>
      <c r="AQ92">
        <f>(Table2[[#This Row],[Sharpe Ratio]]-AVERAGE(Table2[Sharpe Ratio]))/_xlfn.STDEV.P(Table2[Sharpe Ratio])</f>
        <v>2.1602325396710143</v>
      </c>
      <c r="AR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2.1820327479058599</v>
      </c>
      <c r="AS92">
        <f>_xlfn.RANK.AVG(Table2[[#This Row],[1Y Return vs Nifty Z-Score]],Table2[1Y Return vs Nifty Z-Score])</f>
        <v>224</v>
      </c>
      <c r="AT92">
        <f>_xlfn.RANK.AVG(Table2[[#This Row],[6M Return vs Nifty Z-Score]],Table2[6M Return vs Nifty Z-Score])</f>
        <v>138</v>
      </c>
      <c r="AU92">
        <f>_xlfn.RANK.AVG(Table2[[#This Row],[Sharpe Ratio Z-Score]],Table2[Sharpe Ratio Z-Score])</f>
        <v>11</v>
      </c>
      <c r="AV92">
        <f>(Table2[[#This Row],[Rank 1Y]]+Table2[[#This Row],[Rank 6M]]+Table2[[#This Row],[Rank Sharpe]])/3</f>
        <v>124.33333333333333</v>
      </c>
    </row>
    <row r="93" spans="1:48" x14ac:dyDescent="0.3">
      <c r="A93" t="s">
        <v>1202</v>
      </c>
      <c r="B93" t="s">
        <v>1203</v>
      </c>
      <c r="C93" t="s">
        <v>10151</v>
      </c>
      <c r="D93" t="s">
        <v>1204</v>
      </c>
      <c r="E93">
        <v>9577.69715378</v>
      </c>
      <c r="F93">
        <v>1421.75</v>
      </c>
      <c r="G93">
        <v>89.530709735346605</v>
      </c>
      <c r="H93">
        <f>(Table2[[#This Row],[1Y Return vs Nifty]]-AVERAGE(Table2[1Y Return vs Nifty]))/_xlfn.STDEV.P(Table2[1Y Return vs Nifty])</f>
        <v>0.56544007910968852</v>
      </c>
      <c r="I93">
        <v>3.0379131169306501</v>
      </c>
      <c r="J93">
        <f>(Table2[[#This Row],[1M Return vs Nifty]]-AVERAGE(Table2[1M Return vs Nifty]))/_xlfn.STDEV.P(Table2[1M Return vs Nifty])</f>
        <v>0.30491235262347061</v>
      </c>
      <c r="K93">
        <v>21.960116094689099</v>
      </c>
      <c r="L93">
        <f>(Table2[[#This Row],[6M Return vs Nifty]]-AVERAGE(Table2[6M Return vs Nifty]))/_xlfn.STDEV.P(Table2[6M Return vs Nifty])</f>
        <v>0.3437663585938413</v>
      </c>
      <c r="M93">
        <v>1.3684389565837001</v>
      </c>
      <c r="N93">
        <f>(Table2[[#This Row],[1W Return vs Nifty]]-AVERAGE(Table2[1W Return vs Nifty]))/_xlfn.STDEV.P(Table2[1W Return vs Nifty])</f>
        <v>0.46484196086425744</v>
      </c>
      <c r="O93">
        <v>1380.69</v>
      </c>
      <c r="P93">
        <v>1261.0740944862</v>
      </c>
      <c r="Q93">
        <v>1026.5483862840699</v>
      </c>
      <c r="R93">
        <v>54.198996108767403</v>
      </c>
      <c r="S93" s="2">
        <f>(Table2[[#This Row],[Close Price]]-Table2[[#This Row],[20D EMA]])/Table2[[#This Row],[20D EMA]]</f>
        <v>2.9738753811500006E-2</v>
      </c>
      <c r="T93" s="2">
        <f>(Table2[[#This Row],[Close Price]]-Table2[[#This Row],[50D EMA]])/Table2[[#This Row],[50D EMA]]</f>
        <v>0.1274119468604771</v>
      </c>
      <c r="U93" s="2">
        <f>(Table2[[#This Row],[Close Price]]-Table2[[#This Row],[200D EMA]])/Table2[[#This Row],[200D EMA]]</f>
        <v>0.38498098968962635</v>
      </c>
      <c r="V93">
        <v>0.40342196902279998</v>
      </c>
      <c r="W93">
        <v>1395</v>
      </c>
      <c r="X93">
        <v>1429.8</v>
      </c>
      <c r="Y93">
        <v>1366.05</v>
      </c>
      <c r="Z93">
        <v>1430</v>
      </c>
      <c r="AA93">
        <v>1336.1</v>
      </c>
      <c r="AB93">
        <v>1499.95</v>
      </c>
      <c r="AC93" s="2">
        <f>(Table2[[#This Row],[Close Price]]/Table2[[#This Row],[Day Low]])-1</f>
        <v>1.9175627240143323E-2</v>
      </c>
      <c r="AD93" s="2">
        <f>(Table2[[#This Row],[Day High]]/Table2[[#This Row],[Close Price]])-1</f>
        <v>5.6620362229646837E-3</v>
      </c>
      <c r="AE93" s="2">
        <f>(Table2[[#This Row],[Close Price]]/Table2[[#This Row],[Current Week Low]])-1</f>
        <v>4.0774495809084543E-2</v>
      </c>
      <c r="AF93" s="2">
        <f>(Table2[[#This Row],[Current Week High]]/Table2[[#This Row],[Close Price]])-1</f>
        <v>5.8027079303675233E-3</v>
      </c>
      <c r="AG93" s="2">
        <f>(Table2[[#This Row],[Close Price]]/Table2[[#This Row],[Current Month Low]])-1</f>
        <v>6.4104483197365614E-2</v>
      </c>
      <c r="AH93" s="2">
        <f>(Table2[[#This Row],[Current Month High]]/Table2[[#This Row],[Close Price]])-1</f>
        <v>5.5002637594513848E-2</v>
      </c>
      <c r="AI93">
        <v>14.999120801828701</v>
      </c>
      <c r="AJ93">
        <v>133.073770491803</v>
      </c>
      <c r="AK93" t="str">
        <f>IF(AND(Table2[[#This Row],[20D EMA]]&gt;Table2[[#This Row],[50D EMA]],Table2[[#This Row],[50D EMA]]&gt;Table2[[#This Row],[200D EMA]]),"Uptrend","Downtrend/NoTrend")</f>
        <v>Uptrend</v>
      </c>
      <c r="AL93">
        <v>0.39</v>
      </c>
      <c r="AM93" t="s">
        <v>10188</v>
      </c>
      <c r="AN93">
        <v>-3.69</v>
      </c>
      <c r="AO93" t="s">
        <v>10189</v>
      </c>
      <c r="AP93">
        <v>0.214534902191856</v>
      </c>
      <c r="AQ93">
        <f>(Table2[[#This Row],[Sharpe Ratio]]-AVERAGE(Table2[Sharpe Ratio]))/_xlfn.STDEV.P(Table2[Sharpe Ratio])</f>
        <v>1.8203636530818408</v>
      </c>
      <c r="AR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3.4993244042730987</v>
      </c>
      <c r="AS93">
        <f>_xlfn.RANK.AVG(Table2[[#This Row],[1Y Return vs Nifty Z-Score]],Table2[1Y Return vs Nifty Z-Score])</f>
        <v>138</v>
      </c>
      <c r="AT93">
        <f>_xlfn.RANK.AVG(Table2[[#This Row],[6M Return vs Nifty Z-Score]],Table2[6M Return vs Nifty Z-Score])</f>
        <v>215</v>
      </c>
      <c r="AU93">
        <f>_xlfn.RANK.AVG(Table2[[#This Row],[Sharpe Ratio Z-Score]],Table2[Sharpe Ratio Z-Score])</f>
        <v>22</v>
      </c>
      <c r="AV93">
        <f>(Table2[[#This Row],[Rank 1Y]]+Table2[[#This Row],[Rank 6M]]+Table2[[#This Row],[Rank Sharpe]])/3</f>
        <v>125</v>
      </c>
    </row>
    <row r="94" spans="1:48" x14ac:dyDescent="0.3">
      <c r="A94" t="s">
        <v>633</v>
      </c>
      <c r="B94" t="s">
        <v>634</v>
      </c>
      <c r="C94" t="s">
        <v>10147</v>
      </c>
      <c r="D94" t="s">
        <v>461</v>
      </c>
      <c r="E94">
        <v>29283.143113179998</v>
      </c>
      <c r="F94">
        <v>1569.75</v>
      </c>
      <c r="G94">
        <v>103.356193336172</v>
      </c>
      <c r="H94">
        <f>(Table2[[#This Row],[1Y Return vs Nifty]]-AVERAGE(Table2[1Y Return vs Nifty]))/_xlfn.STDEV.P(Table2[1Y Return vs Nifty])</f>
        <v>0.7362388247358318</v>
      </c>
      <c r="I94">
        <v>13.9176797133665</v>
      </c>
      <c r="J94">
        <f>(Table2[[#This Row],[1M Return vs Nifty]]-AVERAGE(Table2[1M Return vs Nifty]))/_xlfn.STDEV.P(Table2[1M Return vs Nifty])</f>
        <v>1.3311478205558587</v>
      </c>
      <c r="K94">
        <v>83.504999081790899</v>
      </c>
      <c r="L94">
        <f>(Table2[[#This Row],[6M Return vs Nifty]]-AVERAGE(Table2[6M Return vs Nifty]))/_xlfn.STDEV.P(Table2[6M Return vs Nifty])</f>
        <v>2.2351126864263104</v>
      </c>
      <c r="M94">
        <v>-6.7826823009585304</v>
      </c>
      <c r="N94">
        <f>(Table2[[#This Row],[1W Return vs Nifty]]-AVERAGE(Table2[1W Return vs Nifty]))/_xlfn.STDEV.P(Table2[1W Return vs Nifty])</f>
        <v>-1.3437886833867891</v>
      </c>
      <c r="O94">
        <v>1580.15</v>
      </c>
      <c r="P94">
        <v>1405.40697933451</v>
      </c>
      <c r="Q94">
        <v>1025.4470479701799</v>
      </c>
      <c r="R94">
        <v>44.768427528940002</v>
      </c>
      <c r="S94" s="2">
        <f>(Table2[[#This Row],[Close Price]]-Table2[[#This Row],[20D EMA]])/Table2[[#This Row],[20D EMA]]</f>
        <v>-6.5816536404772275E-3</v>
      </c>
      <c r="T94" s="2">
        <f>(Table2[[#This Row],[Close Price]]-Table2[[#This Row],[50D EMA]])/Table2[[#This Row],[50D EMA]]</f>
        <v>0.11693624913070372</v>
      </c>
      <c r="U94" s="2">
        <f>(Table2[[#This Row],[Close Price]]-Table2[[#This Row],[200D EMA]])/Table2[[#This Row],[200D EMA]]</f>
        <v>0.53079576669242934</v>
      </c>
      <c r="V94">
        <v>0.30179770916327497</v>
      </c>
      <c r="W94">
        <v>1560</v>
      </c>
      <c r="X94">
        <v>1606.8</v>
      </c>
      <c r="Y94">
        <v>1560</v>
      </c>
      <c r="Z94">
        <v>1639.8</v>
      </c>
      <c r="AA94">
        <v>1560</v>
      </c>
      <c r="AB94">
        <v>1745</v>
      </c>
      <c r="AC94" s="2">
        <f>(Table2[[#This Row],[Close Price]]/Table2[[#This Row],[Day Low]])-1</f>
        <v>6.2500000000000888E-3</v>
      </c>
      <c r="AD94" s="2">
        <f>(Table2[[#This Row],[Day High]]/Table2[[#This Row],[Close Price]])-1</f>
        <v>2.3602484472049712E-2</v>
      </c>
      <c r="AE94" s="2">
        <f>(Table2[[#This Row],[Close Price]]/Table2[[#This Row],[Current Week Low]])-1</f>
        <v>6.2500000000000888E-3</v>
      </c>
      <c r="AF94" s="2">
        <f>(Table2[[#This Row],[Current Week High]]/Table2[[#This Row],[Close Price]])-1</f>
        <v>4.4624940277114167E-2</v>
      </c>
      <c r="AG94" s="2">
        <f>(Table2[[#This Row],[Close Price]]/Table2[[#This Row],[Current Month Low]])-1</f>
        <v>6.2500000000000888E-3</v>
      </c>
      <c r="AH94" s="2">
        <f>(Table2[[#This Row],[Current Month High]]/Table2[[#This Row],[Close Price]])-1</f>
        <v>0.1116419812071987</v>
      </c>
      <c r="AI94">
        <v>13.1358496575887</v>
      </c>
      <c r="AJ94">
        <v>162.061769616026</v>
      </c>
      <c r="AK94" t="str">
        <f>IF(AND(Table2[[#This Row],[20D EMA]]&gt;Table2[[#This Row],[50D EMA]],Table2[[#This Row],[50D EMA]]&gt;Table2[[#This Row],[200D EMA]]),"Uptrend","Downtrend/NoTrend")</f>
        <v>Uptrend</v>
      </c>
      <c r="AL94">
        <v>0.22</v>
      </c>
      <c r="AM94" t="s">
        <v>10188</v>
      </c>
      <c r="AN94">
        <v>-5.62</v>
      </c>
      <c r="AO94" t="s">
        <v>10189</v>
      </c>
      <c r="AP94">
        <v>8.2494681668986006E-2</v>
      </c>
      <c r="AQ94">
        <f>(Table2[[#This Row],[Sharpe Ratio]]-AVERAGE(Table2[Sharpe Ratio]))/_xlfn.STDEV.P(Table2[Sharpe Ratio])</f>
        <v>0.32665375916167716</v>
      </c>
      <c r="AR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3.2853644074928887</v>
      </c>
      <c r="AS94">
        <f>_xlfn.RANK.AVG(Table2[[#This Row],[1Y Return vs Nifty Z-Score]],Table2[1Y Return vs Nifty Z-Score])</f>
        <v>115</v>
      </c>
      <c r="AT94">
        <f>_xlfn.RANK.AVG(Table2[[#This Row],[6M Return vs Nifty Z-Score]],Table2[6M Return vs Nifty Z-Score])</f>
        <v>23</v>
      </c>
      <c r="AU94">
        <f>_xlfn.RANK.AVG(Table2[[#This Row],[Sharpe Ratio Z-Score]],Table2[Sharpe Ratio Z-Score])</f>
        <v>243</v>
      </c>
      <c r="AV94">
        <f>(Table2[[#This Row],[Rank 1Y]]+Table2[[#This Row],[Rank 6M]]+Table2[[#This Row],[Rank Sharpe]])/3</f>
        <v>127</v>
      </c>
    </row>
    <row r="95" spans="1:48" x14ac:dyDescent="0.3">
      <c r="A95" t="s">
        <v>730</v>
      </c>
      <c r="B95" t="s">
        <v>731</v>
      </c>
      <c r="C95" t="s">
        <v>10158</v>
      </c>
      <c r="D95" t="s">
        <v>647</v>
      </c>
      <c r="E95">
        <v>22057.961067820001</v>
      </c>
      <c r="F95">
        <v>720.9</v>
      </c>
      <c r="G95">
        <v>193.53115756732399</v>
      </c>
      <c r="H95">
        <f>(Table2[[#This Row],[1Y Return vs Nifty]]-AVERAGE(Table2[1Y Return vs Nifty]))/_xlfn.STDEV.P(Table2[1Y Return vs Nifty])</f>
        <v>1.8502519921771212</v>
      </c>
      <c r="I95">
        <v>4.3804754394539103</v>
      </c>
      <c r="J95">
        <f>(Table2[[#This Row],[1M Return vs Nifty]]-AVERAGE(Table2[1M Return vs Nifty]))/_xlfn.STDEV.P(Table2[1M Return vs Nifty])</f>
        <v>0.43154972678684711</v>
      </c>
      <c r="K95">
        <v>21.380068594514899</v>
      </c>
      <c r="L95">
        <f>(Table2[[#This Row],[6M Return vs Nifty]]-AVERAGE(Table2[6M Return vs Nifty]))/_xlfn.STDEV.P(Table2[6M Return vs Nifty])</f>
        <v>0.3259408196346919</v>
      </c>
      <c r="M95">
        <v>-4.0332604890177004</v>
      </c>
      <c r="N95">
        <f>(Table2[[#This Row],[1W Return vs Nifty]]-AVERAGE(Table2[1W Return vs Nifty]))/_xlfn.STDEV.P(Table2[1W Return vs Nifty])</f>
        <v>-0.73372678074398456</v>
      </c>
      <c r="O95">
        <v>669.14</v>
      </c>
      <c r="P95">
        <v>639.871900552189</v>
      </c>
      <c r="Q95">
        <v>553.28076598385201</v>
      </c>
      <c r="R95">
        <v>62.889689613472697</v>
      </c>
      <c r="S95" s="2">
        <f>(Table2[[#This Row],[Close Price]]-Table2[[#This Row],[20D EMA]])/Table2[[#This Row],[20D EMA]]</f>
        <v>7.7353020294706629E-2</v>
      </c>
      <c r="T95" s="2">
        <f>(Table2[[#This Row],[Close Price]]-Table2[[#This Row],[50D EMA]])/Table2[[#This Row],[50D EMA]]</f>
        <v>0.12663175141444141</v>
      </c>
      <c r="U95" s="2">
        <f>(Table2[[#This Row],[Close Price]]-Table2[[#This Row],[200D EMA]])/Table2[[#This Row],[200D EMA]]</f>
        <v>0.30295510764428069</v>
      </c>
      <c r="V95">
        <v>1.3071874987805501</v>
      </c>
      <c r="W95">
        <v>701.2</v>
      </c>
      <c r="X95">
        <v>730</v>
      </c>
      <c r="Y95">
        <v>701.2</v>
      </c>
      <c r="Z95">
        <v>730</v>
      </c>
      <c r="AA95">
        <v>587.5</v>
      </c>
      <c r="AB95">
        <v>747.7</v>
      </c>
      <c r="AC95" s="2">
        <f>(Table2[[#This Row],[Close Price]]/Table2[[#This Row],[Day Low]])-1</f>
        <v>2.8094694808898923E-2</v>
      </c>
      <c r="AD95" s="2">
        <f>(Table2[[#This Row],[Day High]]/Table2[[#This Row],[Close Price]])-1</f>
        <v>1.2623110001387161E-2</v>
      </c>
      <c r="AE95" s="2">
        <f>(Table2[[#This Row],[Close Price]]/Table2[[#This Row],[Current Week Low]])-1</f>
        <v>2.8094694808898923E-2</v>
      </c>
      <c r="AF95" s="2">
        <f>(Table2[[#This Row],[Current Week High]]/Table2[[#This Row],[Close Price]])-1</f>
        <v>1.2623110001387161E-2</v>
      </c>
      <c r="AG95" s="2">
        <f>(Table2[[#This Row],[Close Price]]/Table2[[#This Row],[Current Month Low]])-1</f>
        <v>0.22706382978723405</v>
      </c>
      <c r="AH95" s="2">
        <f>(Table2[[#This Row],[Current Month High]]/Table2[[#This Row],[Close Price]])-1</f>
        <v>3.7175752531557915E-2</v>
      </c>
      <c r="AI95">
        <v>8.5101955888472691</v>
      </c>
      <c r="AJ95">
        <v>236.47607934655699</v>
      </c>
      <c r="AK95" t="str">
        <f>IF(AND(Table2[[#This Row],[20D EMA]]&gt;Table2[[#This Row],[50D EMA]],Table2[[#This Row],[50D EMA]]&gt;Table2[[#This Row],[200D EMA]]),"Uptrend","Downtrend/NoTrend")</f>
        <v>Uptrend</v>
      </c>
      <c r="AL95">
        <v>0.06</v>
      </c>
      <c r="AM95" t="s">
        <v>10188</v>
      </c>
      <c r="AN95">
        <v>22.83</v>
      </c>
      <c r="AO95" t="s">
        <v>10188</v>
      </c>
      <c r="AP95">
        <v>0.13789043112591801</v>
      </c>
      <c r="AQ95">
        <f>(Table2[[#This Row],[Sharpe Ratio]]-AVERAGE(Table2[Sharpe Ratio]))/_xlfn.STDEV.P(Table2[Sharpe Ratio])</f>
        <v>0.95332023031173108</v>
      </c>
      <c r="AR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2.8273359881664066</v>
      </c>
      <c r="AS95">
        <f>_xlfn.RANK.AVG(Table2[[#This Row],[1Y Return vs Nifty Z-Score]],Table2[1Y Return vs Nifty Z-Score])</f>
        <v>32</v>
      </c>
      <c r="AT95">
        <f>_xlfn.RANK.AVG(Table2[[#This Row],[6M Return vs Nifty Z-Score]],Table2[6M Return vs Nifty Z-Score])</f>
        <v>224</v>
      </c>
      <c r="AU95">
        <f>_xlfn.RANK.AVG(Table2[[#This Row],[Sharpe Ratio Z-Score]],Table2[Sharpe Ratio Z-Score])</f>
        <v>131</v>
      </c>
      <c r="AV95">
        <f>(Table2[[#This Row],[Rank 1Y]]+Table2[[#This Row],[Rank 6M]]+Table2[[#This Row],[Rank Sharpe]])/3</f>
        <v>129</v>
      </c>
    </row>
    <row r="96" spans="1:48" x14ac:dyDescent="0.3">
      <c r="A96" t="s">
        <v>507</v>
      </c>
      <c r="B96" t="s">
        <v>508</v>
      </c>
      <c r="C96" t="s">
        <v>10141</v>
      </c>
      <c r="D96" t="s">
        <v>18</v>
      </c>
      <c r="E96">
        <v>42230.620130591997</v>
      </c>
      <c r="F96">
        <v>238.61</v>
      </c>
      <c r="G96">
        <v>150.364590876048</v>
      </c>
      <c r="H96">
        <f>(Table2[[#This Row],[1Y Return vs Nifty]]-AVERAGE(Table2[1Y Return vs Nifty]))/_xlfn.STDEV.P(Table2[1Y Return vs Nifty])</f>
        <v>1.3169762199345476</v>
      </c>
      <c r="I96">
        <v>6.2542005431645604</v>
      </c>
      <c r="J96">
        <f>(Table2[[#This Row],[1M Return vs Nifty]]-AVERAGE(Table2[1M Return vs Nifty]))/_xlfn.STDEV.P(Table2[1M Return vs Nifty])</f>
        <v>0.60828910272282422</v>
      </c>
      <c r="K96">
        <v>25.379532074349399</v>
      </c>
      <c r="L96">
        <f>(Table2[[#This Row],[6M Return vs Nifty]]-AVERAGE(Table2[6M Return vs Nifty]))/_xlfn.STDEV.P(Table2[6M Return vs Nifty])</f>
        <v>0.4488490160394254</v>
      </c>
      <c r="M96">
        <v>8.9750780441522409</v>
      </c>
      <c r="N96">
        <f>(Table2[[#This Row],[1W Return vs Nifty]]-AVERAGE(Table2[1W Return vs Nifty]))/_xlfn.STDEV.P(Table2[1W Return vs Nifty])</f>
        <v>2.1526589027119059</v>
      </c>
      <c r="O96">
        <v>225.68</v>
      </c>
      <c r="P96">
        <v>220.32192115121899</v>
      </c>
      <c r="Q96">
        <v>184.26321937260701</v>
      </c>
      <c r="R96">
        <v>75.9170614075624</v>
      </c>
      <c r="S96" s="2">
        <f>(Table2[[#This Row],[Close Price]]-Table2[[#This Row],[20D EMA]])/Table2[[#This Row],[20D EMA]]</f>
        <v>5.7293512938674254E-2</v>
      </c>
      <c r="T96" s="2">
        <f>(Table2[[#This Row],[Close Price]]-Table2[[#This Row],[50D EMA]])/Table2[[#This Row],[50D EMA]]</f>
        <v>8.3006170031664342E-2</v>
      </c>
      <c r="U96" s="2">
        <f>(Table2[[#This Row],[Close Price]]-Table2[[#This Row],[200D EMA]])/Table2[[#This Row],[200D EMA]]</f>
        <v>0.29494101325504313</v>
      </c>
      <c r="V96">
        <v>2.0445429601648599</v>
      </c>
      <c r="W96">
        <v>237</v>
      </c>
      <c r="X96">
        <v>253.56</v>
      </c>
      <c r="Y96">
        <v>235.21</v>
      </c>
      <c r="Z96">
        <v>253.56</v>
      </c>
      <c r="AA96">
        <v>213.2</v>
      </c>
      <c r="AB96">
        <v>253.56</v>
      </c>
      <c r="AC96" s="2">
        <f>(Table2[[#This Row],[Close Price]]/Table2[[#This Row],[Day Low]])-1</f>
        <v>6.7932489451476563E-3</v>
      </c>
      <c r="AD96" s="2">
        <f>(Table2[[#This Row],[Day High]]/Table2[[#This Row],[Close Price]])-1</f>
        <v>6.2654540882611798E-2</v>
      </c>
      <c r="AE96" s="2">
        <f>(Table2[[#This Row],[Close Price]]/Table2[[#This Row],[Current Week Low]])-1</f>
        <v>1.4455167722460693E-2</v>
      </c>
      <c r="AF96" s="2">
        <f>(Table2[[#This Row],[Current Week High]]/Table2[[#This Row],[Close Price]])-1</f>
        <v>6.2654540882611798E-2</v>
      </c>
      <c r="AG96" s="2">
        <f>(Table2[[#This Row],[Close Price]]/Table2[[#This Row],[Current Month Low]])-1</f>
        <v>0.11918386491557231</v>
      </c>
      <c r="AH96" s="2">
        <f>(Table2[[#This Row],[Current Month High]]/Table2[[#This Row],[Close Price]])-1</f>
        <v>6.2654540882611798E-2</v>
      </c>
      <c r="AI96">
        <v>21.222916055488</v>
      </c>
      <c r="AJ96">
        <v>197.333333333333</v>
      </c>
      <c r="AK96" t="str">
        <f>IF(AND(Table2[[#This Row],[20D EMA]]&gt;Table2[[#This Row],[50D EMA]],Table2[[#This Row],[50D EMA]]&gt;Table2[[#This Row],[200D EMA]]),"Uptrend","Downtrend/NoTrend")</f>
        <v>Uptrend</v>
      </c>
      <c r="AL96">
        <v>-0.12</v>
      </c>
      <c r="AM96" t="s">
        <v>10189</v>
      </c>
      <c r="AN96">
        <v>11.33</v>
      </c>
      <c r="AO96" t="s">
        <v>10188</v>
      </c>
      <c r="AP96">
        <v>0.13593626099146</v>
      </c>
      <c r="AQ96">
        <f>(Table2[[#This Row],[Sharpe Ratio]]-AVERAGE(Table2[Sharpe Ratio]))/_xlfn.STDEV.P(Table2[Sharpe Ratio])</f>
        <v>0.93121360815763032</v>
      </c>
      <c r="AR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5.4579868495663337</v>
      </c>
      <c r="AS96">
        <f>_xlfn.RANK.AVG(Table2[[#This Row],[1Y Return vs Nifty Z-Score]],Table2[1Y Return vs Nifty Z-Score])</f>
        <v>67</v>
      </c>
      <c r="AT96">
        <f>_xlfn.RANK.AVG(Table2[[#This Row],[6M Return vs Nifty Z-Score]],Table2[6M Return vs Nifty Z-Score])</f>
        <v>190</v>
      </c>
      <c r="AU96">
        <f>_xlfn.RANK.AVG(Table2[[#This Row],[Sharpe Ratio Z-Score]],Table2[Sharpe Ratio Z-Score])</f>
        <v>138</v>
      </c>
      <c r="AV96">
        <f>(Table2[[#This Row],[Rank 1Y]]+Table2[[#This Row],[Rank 6M]]+Table2[[#This Row],[Rank Sharpe]])/3</f>
        <v>131.66666666666666</v>
      </c>
    </row>
    <row r="97" spans="1:48" x14ac:dyDescent="0.3">
      <c r="A97" t="s">
        <v>1272</v>
      </c>
      <c r="B97" t="s">
        <v>1273</v>
      </c>
      <c r="C97" t="s">
        <v>10149</v>
      </c>
      <c r="D97" t="s">
        <v>67</v>
      </c>
      <c r="E97">
        <v>8704.9415990599991</v>
      </c>
      <c r="F97">
        <v>16.09</v>
      </c>
      <c r="G97">
        <v>220.21711477091</v>
      </c>
      <c r="H97">
        <f>(Table2[[#This Row],[1Y Return vs Nifty]]-AVERAGE(Table2[1Y Return vs Nifty]))/_xlfn.STDEV.P(Table2[1Y Return vs Nifty])</f>
        <v>2.1799278391712416</v>
      </c>
      <c r="I97">
        <v>-20.418632209133701</v>
      </c>
      <c r="J97">
        <f>(Table2[[#This Row],[1M Return vs Nifty]]-AVERAGE(Table2[1M Return vs Nifty]))/_xlfn.STDEV.P(Table2[1M Return vs Nifty])</f>
        <v>-1.9076294841340156</v>
      </c>
      <c r="K97">
        <v>43.745679844091804</v>
      </c>
      <c r="L97">
        <f>(Table2[[#This Row],[6M Return vs Nifty]]-AVERAGE(Table2[6M Return vs Nifty]))/_xlfn.STDEV.P(Table2[6M Return vs Nifty])</f>
        <v>1.01326224512966</v>
      </c>
      <c r="M97">
        <v>-2.0806154681209699</v>
      </c>
      <c r="N97">
        <f>(Table2[[#This Row],[1W Return vs Nifty]]-AVERAGE(Table2[1W Return vs Nifty]))/_xlfn.STDEV.P(Table2[1W Return vs Nifty])</f>
        <v>-0.30045956381106859</v>
      </c>
      <c r="O97">
        <v>16.88</v>
      </c>
      <c r="P97">
        <v>15.7920531797013</v>
      </c>
      <c r="Q97">
        <v>11.453149176675</v>
      </c>
      <c r="R97">
        <v>34.125895930197899</v>
      </c>
      <c r="S97" s="2">
        <f>(Table2[[#This Row],[Close Price]]-Table2[[#This Row],[20D EMA]])/Table2[[#This Row],[20D EMA]]</f>
        <v>-4.6800947867298527E-2</v>
      </c>
      <c r="T97" s="2">
        <f>(Table2[[#This Row],[Close Price]]-Table2[[#This Row],[50D EMA]])/Table2[[#This Row],[50D EMA]]</f>
        <v>1.8866883039735001E-2</v>
      </c>
      <c r="U97" s="2">
        <f>(Table2[[#This Row],[Close Price]]-Table2[[#This Row],[200D EMA]])/Table2[[#This Row],[200D EMA]]</f>
        <v>0.40485378753017681</v>
      </c>
      <c r="V97">
        <v>0.54280684738305895</v>
      </c>
      <c r="W97">
        <v>16.05</v>
      </c>
      <c r="X97">
        <v>16.45</v>
      </c>
      <c r="Y97">
        <v>15.65</v>
      </c>
      <c r="Z97">
        <v>16.600000000000001</v>
      </c>
      <c r="AA97">
        <v>15.65</v>
      </c>
      <c r="AB97">
        <v>18.25</v>
      </c>
      <c r="AC97" s="2">
        <f>(Table2[[#This Row],[Close Price]]/Table2[[#This Row],[Day Low]])-1</f>
        <v>2.4922118380061864E-3</v>
      </c>
      <c r="AD97" s="2">
        <f>(Table2[[#This Row],[Day High]]/Table2[[#This Row],[Close Price]])-1</f>
        <v>2.2374145431945269E-2</v>
      </c>
      <c r="AE97" s="2">
        <f>(Table2[[#This Row],[Close Price]]/Table2[[#This Row],[Current Week Low]])-1</f>
        <v>2.8115015974440771E-2</v>
      </c>
      <c r="AF97" s="2">
        <f>(Table2[[#This Row],[Current Week High]]/Table2[[#This Row],[Close Price]])-1</f>
        <v>3.1696706028589317E-2</v>
      </c>
      <c r="AG97" s="2">
        <f>(Table2[[#This Row],[Close Price]]/Table2[[#This Row],[Current Month Low]])-1</f>
        <v>2.8115015974440771E-2</v>
      </c>
      <c r="AH97" s="2">
        <f>(Table2[[#This Row],[Current Month High]]/Table2[[#This Row],[Close Price]])-1</f>
        <v>0.13424487259167184</v>
      </c>
      <c r="AI97">
        <v>31.1373523927905</v>
      </c>
      <c r="AJ97">
        <v>274.18604651162701</v>
      </c>
      <c r="AK97" t="str">
        <f>IF(AND(Table2[[#This Row],[20D EMA]]&gt;Table2[[#This Row],[50D EMA]],Table2[[#This Row],[50D EMA]]&gt;Table2[[#This Row],[200D EMA]]),"Uptrend","Downtrend/NoTrend")</f>
        <v>Uptrend</v>
      </c>
      <c r="AL97">
        <v>0.69</v>
      </c>
      <c r="AM97" t="s">
        <v>10188</v>
      </c>
      <c r="AN97">
        <v>-9.7100000000000009</v>
      </c>
      <c r="AO97" t="s">
        <v>10189</v>
      </c>
      <c r="AP97">
        <v>7.0334670619625006E-2</v>
      </c>
      <c r="AQ97">
        <f>(Table2[[#This Row],[Sharpe Ratio]]-AVERAGE(Table2[Sharpe Ratio]))/_xlfn.STDEV.P(Table2[Sharpe Ratio])</f>
        <v>0.18909318297752103</v>
      </c>
      <c r="AR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1.1741942193333383</v>
      </c>
      <c r="AS97">
        <f>_xlfn.RANK.AVG(Table2[[#This Row],[1Y Return vs Nifty Z-Score]],Table2[1Y Return vs Nifty Z-Score])</f>
        <v>22</v>
      </c>
      <c r="AT97">
        <f>_xlfn.RANK.AVG(Table2[[#This Row],[6M Return vs Nifty Z-Score]],Table2[6M Return vs Nifty Z-Score])</f>
        <v>92</v>
      </c>
      <c r="AU97">
        <f>_xlfn.RANK.AVG(Table2[[#This Row],[Sharpe Ratio Z-Score]],Table2[Sharpe Ratio Z-Score])</f>
        <v>282</v>
      </c>
      <c r="AV97">
        <f>(Table2[[#This Row],[Rank 1Y]]+Table2[[#This Row],[Rank 6M]]+Table2[[#This Row],[Rank Sharpe]])/3</f>
        <v>132</v>
      </c>
    </row>
    <row r="98" spans="1:48" x14ac:dyDescent="0.3">
      <c r="A98" t="s">
        <v>367</v>
      </c>
      <c r="B98" t="s">
        <v>368</v>
      </c>
      <c r="C98" t="s">
        <v>10157</v>
      </c>
      <c r="D98" t="s">
        <v>369</v>
      </c>
      <c r="E98">
        <v>70132.895901990007</v>
      </c>
      <c r="F98">
        <v>1113.4000000000001</v>
      </c>
      <c r="G98">
        <v>100.98041436452201</v>
      </c>
      <c r="H98">
        <f>(Table2[[#This Row],[1Y Return vs Nifty]]-AVERAGE(Table2[1Y Return vs Nifty]))/_xlfn.STDEV.P(Table2[1Y Return vs Nifty])</f>
        <v>0.70688867106608522</v>
      </c>
      <c r="I98">
        <v>33.356462573437902</v>
      </c>
      <c r="J98">
        <f>(Table2[[#This Row],[1M Return vs Nifty]]-AVERAGE(Table2[1M Return vs Nifty]))/_xlfn.STDEV.P(Table2[1M Return vs Nifty])</f>
        <v>3.1647136647878997</v>
      </c>
      <c r="K98">
        <v>26.451413490474199</v>
      </c>
      <c r="L98">
        <f>(Table2[[#This Row],[6M Return vs Nifty]]-AVERAGE(Table2[6M Return vs Nifty]))/_xlfn.STDEV.P(Table2[6M Return vs Nifty])</f>
        <v>0.48178918720986008</v>
      </c>
      <c r="M98">
        <v>-5.1650509600439802</v>
      </c>
      <c r="N98">
        <f>(Table2[[#This Row],[1W Return vs Nifty]]-AVERAGE(Table2[1W Return vs Nifty]))/_xlfn.STDEV.P(Table2[1W Return vs Nifty])</f>
        <v>-0.98485676201807926</v>
      </c>
      <c r="O98">
        <v>1012.13</v>
      </c>
      <c r="P98">
        <v>896.28840938820997</v>
      </c>
      <c r="Q98">
        <v>731.56564790085304</v>
      </c>
      <c r="R98">
        <v>63.249207463668299</v>
      </c>
      <c r="S98" s="2">
        <f>(Table2[[#This Row],[Close Price]]-Table2[[#This Row],[20D EMA]])/Table2[[#This Row],[20D EMA]]</f>
        <v>0.10005631687629069</v>
      </c>
      <c r="T98" s="2">
        <f>(Table2[[#This Row],[Close Price]]-Table2[[#This Row],[50D EMA]])/Table2[[#This Row],[50D EMA]]</f>
        <v>0.24223407146365589</v>
      </c>
      <c r="U98" s="2">
        <f>(Table2[[#This Row],[Close Price]]-Table2[[#This Row],[200D EMA]])/Table2[[#This Row],[200D EMA]]</f>
        <v>0.52194133663161824</v>
      </c>
      <c r="V98">
        <v>0.98759621343651005</v>
      </c>
      <c r="W98">
        <v>1078.75</v>
      </c>
      <c r="X98">
        <v>1151.95</v>
      </c>
      <c r="Y98">
        <v>1050.25</v>
      </c>
      <c r="Z98">
        <v>1151.95</v>
      </c>
      <c r="AA98">
        <v>981</v>
      </c>
      <c r="AB98">
        <v>1171</v>
      </c>
      <c r="AC98" s="2">
        <f>(Table2[[#This Row],[Close Price]]/Table2[[#This Row],[Day Low]])-1</f>
        <v>3.2120509849362877E-2</v>
      </c>
      <c r="AD98" s="2">
        <f>(Table2[[#This Row],[Day High]]/Table2[[#This Row],[Close Price]])-1</f>
        <v>3.4623675229028095E-2</v>
      </c>
      <c r="AE98" s="2">
        <f>(Table2[[#This Row],[Close Price]]/Table2[[#This Row],[Current Week Low]])-1</f>
        <v>6.0128540823613408E-2</v>
      </c>
      <c r="AF98" s="2">
        <f>(Table2[[#This Row],[Current Week High]]/Table2[[#This Row],[Close Price]])-1</f>
        <v>3.4623675229028095E-2</v>
      </c>
      <c r="AG98" s="2">
        <f>(Table2[[#This Row],[Close Price]]/Table2[[#This Row],[Current Month Low]])-1</f>
        <v>0.13496432212028542</v>
      </c>
      <c r="AH98" s="2">
        <f>(Table2[[#This Row],[Current Month High]]/Table2[[#This Row],[Close Price]])-1</f>
        <v>5.1733429135979891E-2</v>
      </c>
      <c r="AI98">
        <v>6.61038261181963</v>
      </c>
      <c r="AJ98">
        <v>169.49049981846699</v>
      </c>
      <c r="AK98" t="str">
        <f>IF(AND(Table2[[#This Row],[20D EMA]]&gt;Table2[[#This Row],[50D EMA]],Table2[[#This Row],[50D EMA]]&gt;Table2[[#This Row],[200D EMA]]),"Uptrend","Downtrend/NoTrend")</f>
        <v>Uptrend</v>
      </c>
      <c r="AL98">
        <v>0.43</v>
      </c>
      <c r="AM98" t="s">
        <v>10188</v>
      </c>
      <c r="AN98">
        <v>12.84</v>
      </c>
      <c r="AO98" t="s">
        <v>10188</v>
      </c>
      <c r="AP98">
        <v>0.147322726043426</v>
      </c>
      <c r="AQ98">
        <f>(Table2[[#This Row],[Sharpe Ratio]]-AVERAGE(Table2[Sharpe Ratio]))/_xlfn.STDEV.P(Table2[Sharpe Ratio])</f>
        <v>1.0600234165444007</v>
      </c>
      <c r="AR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4.4285581775901663</v>
      </c>
      <c r="AS98">
        <f>_xlfn.RANK.AVG(Table2[[#This Row],[1Y Return vs Nifty Z-Score]],Table2[1Y Return vs Nifty Z-Score])</f>
        <v>116</v>
      </c>
      <c r="AT98">
        <f>_xlfn.RANK.AVG(Table2[[#This Row],[6M Return vs Nifty Z-Score]],Table2[6M Return vs Nifty Z-Score])</f>
        <v>180</v>
      </c>
      <c r="AU98">
        <f>_xlfn.RANK.AVG(Table2[[#This Row],[Sharpe Ratio Z-Score]],Table2[Sharpe Ratio Z-Score])</f>
        <v>111</v>
      </c>
      <c r="AV98">
        <f>(Table2[[#This Row],[Rank 1Y]]+Table2[[#This Row],[Rank 6M]]+Table2[[#This Row],[Rank Sharpe]])/3</f>
        <v>135.66666666666666</v>
      </c>
    </row>
    <row r="99" spans="1:48" x14ac:dyDescent="0.3">
      <c r="A99" t="s">
        <v>1629</v>
      </c>
      <c r="B99" t="s">
        <v>1630</v>
      </c>
      <c r="C99" t="s">
        <v>10150</v>
      </c>
      <c r="D99" t="s">
        <v>253</v>
      </c>
      <c r="E99">
        <v>5203.35928418</v>
      </c>
      <c r="F99">
        <v>2401.85</v>
      </c>
      <c r="G99">
        <v>143.59721334274599</v>
      </c>
      <c r="H99">
        <f>(Table2[[#This Row],[1Y Return vs Nifty]]-AVERAGE(Table2[1Y Return vs Nifty]))/_xlfn.STDEV.P(Table2[1Y Return vs Nifty])</f>
        <v>1.2333726638319951</v>
      </c>
      <c r="I99">
        <v>-1.52530255184793</v>
      </c>
      <c r="J99">
        <f>(Table2[[#This Row],[1M Return vs Nifty]]-AVERAGE(Table2[1M Return vs Nifty]))/_xlfn.STDEV.P(Table2[1M Return vs Nifty])</f>
        <v>-0.12551358764067932</v>
      </c>
      <c r="K99">
        <v>33.765240526096903</v>
      </c>
      <c r="L99">
        <f>(Table2[[#This Row],[6M Return vs Nifty]]-AVERAGE(Table2[6M Return vs Nifty]))/_xlfn.STDEV.P(Table2[6M Return vs Nifty])</f>
        <v>0.70655165705038059</v>
      </c>
      <c r="M99">
        <v>-9.7125381532409492</v>
      </c>
      <c r="N99">
        <f>(Table2[[#This Row],[1W Return vs Nifty]]-AVERAGE(Table2[1W Return vs Nifty]))/_xlfn.STDEV.P(Table2[1W Return vs Nifty])</f>
        <v>-1.9938866159593247</v>
      </c>
      <c r="O99">
        <v>2289.7199999999998</v>
      </c>
      <c r="P99">
        <v>2096.84878074682</v>
      </c>
      <c r="Q99">
        <v>1702.18585496795</v>
      </c>
      <c r="R99">
        <v>37.683873476668197</v>
      </c>
      <c r="S99" s="2">
        <f>(Table2[[#This Row],[Close Price]]-Table2[[#This Row],[20D EMA]])/Table2[[#This Row],[20D EMA]]</f>
        <v>4.8971053229215848E-2</v>
      </c>
      <c r="T99" s="2">
        <f>(Table2[[#This Row],[Close Price]]-Table2[[#This Row],[50D EMA]])/Table2[[#This Row],[50D EMA]]</f>
        <v>0.14545694570523571</v>
      </c>
      <c r="U99" s="2">
        <f>(Table2[[#This Row],[Close Price]]-Table2[[#This Row],[200D EMA]])/Table2[[#This Row],[200D EMA]]</f>
        <v>0.41103863188031464</v>
      </c>
      <c r="V99">
        <v>1.66961257859254</v>
      </c>
      <c r="W99">
        <v>2246.65</v>
      </c>
      <c r="X99">
        <v>2418.85</v>
      </c>
      <c r="Y99">
        <v>2205.9499999999998</v>
      </c>
      <c r="Z99">
        <v>2418.85</v>
      </c>
      <c r="AA99">
        <v>2205.9499999999998</v>
      </c>
      <c r="AB99">
        <v>2640</v>
      </c>
      <c r="AC99" s="2">
        <f>(Table2[[#This Row],[Close Price]]/Table2[[#This Row],[Day Low]])-1</f>
        <v>6.9080631161952066E-2</v>
      </c>
      <c r="AD99" s="2">
        <f>(Table2[[#This Row],[Day High]]/Table2[[#This Row],[Close Price]])-1</f>
        <v>7.0778774694506552E-3</v>
      </c>
      <c r="AE99" s="2">
        <f>(Table2[[#This Row],[Close Price]]/Table2[[#This Row],[Current Week Low]])-1</f>
        <v>8.8805276638183051E-2</v>
      </c>
      <c r="AF99" s="2">
        <f>(Table2[[#This Row],[Current Week High]]/Table2[[#This Row],[Close Price]])-1</f>
        <v>7.0778774694506552E-3</v>
      </c>
      <c r="AG99" s="2">
        <f>(Table2[[#This Row],[Close Price]]/Table2[[#This Row],[Current Month Low]])-1</f>
        <v>8.8805276638183051E-2</v>
      </c>
      <c r="AH99" s="2">
        <f>(Table2[[#This Row],[Current Month High]]/Table2[[#This Row],[Close Price]])-1</f>
        <v>9.9152736432333466E-2</v>
      </c>
      <c r="AI99">
        <v>9.9152736432333395</v>
      </c>
      <c r="AJ99">
        <v>193.71446040966001</v>
      </c>
      <c r="AK99" t="str">
        <f>IF(AND(Table2[[#This Row],[20D EMA]]&gt;Table2[[#This Row],[50D EMA]],Table2[[#This Row],[50D EMA]]&gt;Table2[[#This Row],[200D EMA]]),"Uptrend","Downtrend/NoTrend")</f>
        <v>Uptrend</v>
      </c>
      <c r="AL99">
        <v>0.23</v>
      </c>
      <c r="AM99" t="s">
        <v>10188</v>
      </c>
      <c r="AN99">
        <v>1.93</v>
      </c>
      <c r="AO99" t="s">
        <v>10188</v>
      </c>
      <c r="AP99">
        <v>0.105435330540209</v>
      </c>
      <c r="AQ99">
        <f>(Table2[[#This Row],[Sharpe Ratio]]-AVERAGE(Table2[Sharpe Ratio]))/_xlfn.STDEV.P(Table2[Sharpe Ratio])</f>
        <v>0.58617070071327859</v>
      </c>
      <c r="AR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0.40669481799565022</v>
      </c>
      <c r="AS99">
        <f>_xlfn.RANK.AVG(Table2[[#This Row],[1Y Return vs Nifty Z-Score]],Table2[1Y Return vs Nifty Z-Score])</f>
        <v>74</v>
      </c>
      <c r="AT99">
        <f>_xlfn.RANK.AVG(Table2[[#This Row],[6M Return vs Nifty Z-Score]],Table2[6M Return vs Nifty Z-Score])</f>
        <v>142</v>
      </c>
      <c r="AU99">
        <f>_xlfn.RANK.AVG(Table2[[#This Row],[Sharpe Ratio Z-Score]],Table2[Sharpe Ratio Z-Score])</f>
        <v>196</v>
      </c>
      <c r="AV99">
        <f>(Table2[[#This Row],[Rank 1Y]]+Table2[[#This Row],[Rank 6M]]+Table2[[#This Row],[Rank Sharpe]])/3</f>
        <v>137.33333333333334</v>
      </c>
    </row>
    <row r="100" spans="1:48" x14ac:dyDescent="0.3">
      <c r="A100" t="s">
        <v>700</v>
      </c>
      <c r="B100" t="s">
        <v>701</v>
      </c>
      <c r="C100" t="s">
        <v>10144</v>
      </c>
      <c r="D100" t="s">
        <v>609</v>
      </c>
      <c r="E100">
        <v>24417.359540500001</v>
      </c>
      <c r="F100">
        <v>1427.45</v>
      </c>
      <c r="G100">
        <v>45.086307347397998</v>
      </c>
      <c r="H100">
        <f>(Table2[[#This Row],[1Y Return vs Nifty]]-AVERAGE(Table2[1Y Return vs Nifty]))/_xlfn.STDEV.P(Table2[1Y Return vs Nifty])</f>
        <v>1.6378042862942213E-2</v>
      </c>
      <c r="I100">
        <v>-0.79078129378711404</v>
      </c>
      <c r="J100">
        <f>(Table2[[#This Row],[1M Return vs Nifty]]-AVERAGE(Table2[1M Return vs Nifty]))/_xlfn.STDEV.P(Table2[1M Return vs Nifty])</f>
        <v>-5.6229769804066389E-2</v>
      </c>
      <c r="K100">
        <v>56.330771135046497</v>
      </c>
      <c r="L100">
        <f>(Table2[[#This Row],[6M Return vs Nifty]]-AVERAGE(Table2[6M Return vs Nifty]))/_xlfn.STDEV.P(Table2[6M Return vs Nifty])</f>
        <v>1.4000168385793217</v>
      </c>
      <c r="M100">
        <v>-1.30797224790309</v>
      </c>
      <c r="N100">
        <f>(Table2[[#This Row],[1W Return vs Nifty]]-AVERAGE(Table2[1W Return vs Nifty]))/_xlfn.STDEV.P(Table2[1W Return vs Nifty])</f>
        <v>-0.12901981202651144</v>
      </c>
      <c r="O100">
        <v>1389.16</v>
      </c>
      <c r="P100">
        <v>1278.2509359445601</v>
      </c>
      <c r="Q100">
        <v>994.45678805329101</v>
      </c>
      <c r="R100">
        <v>59.3245365199055</v>
      </c>
      <c r="S100" s="2">
        <f>(Table2[[#This Row],[Close Price]]-Table2[[#This Row],[20D EMA]])/Table2[[#This Row],[20D EMA]]</f>
        <v>2.7563419620490054E-2</v>
      </c>
      <c r="T100" s="2">
        <f>(Table2[[#This Row],[Close Price]]-Table2[[#This Row],[50D EMA]])/Table2[[#This Row],[50D EMA]]</f>
        <v>0.11672126329810956</v>
      </c>
      <c r="U100" s="2">
        <f>(Table2[[#This Row],[Close Price]]-Table2[[#This Row],[200D EMA]])/Table2[[#This Row],[200D EMA]]</f>
        <v>0.43540676392216027</v>
      </c>
      <c r="V100">
        <v>0.41203371283972201</v>
      </c>
      <c r="W100">
        <v>1425</v>
      </c>
      <c r="X100">
        <v>1439</v>
      </c>
      <c r="Y100">
        <v>1411</v>
      </c>
      <c r="Z100">
        <v>1461.6</v>
      </c>
      <c r="AA100">
        <v>1290.8</v>
      </c>
      <c r="AB100">
        <v>1475</v>
      </c>
      <c r="AC100" s="2">
        <f>(Table2[[#This Row],[Close Price]]/Table2[[#This Row],[Day Low]])-1</f>
        <v>1.7192982456140093E-3</v>
      </c>
      <c r="AD100" s="2">
        <f>(Table2[[#This Row],[Day High]]/Table2[[#This Row],[Close Price]])-1</f>
        <v>8.0913517110932087E-3</v>
      </c>
      <c r="AE100" s="2">
        <f>(Table2[[#This Row],[Close Price]]/Table2[[#This Row],[Current Week Low]])-1</f>
        <v>1.1658398299078776E-2</v>
      </c>
      <c r="AF100" s="2">
        <f>(Table2[[#This Row],[Current Week High]]/Table2[[#This Row],[Close Price]])-1</f>
        <v>2.3923780167431241E-2</v>
      </c>
      <c r="AG100" s="2">
        <f>(Table2[[#This Row],[Close Price]]/Table2[[#This Row],[Current Month Low]])-1</f>
        <v>0.10586458010536104</v>
      </c>
      <c r="AH100" s="2">
        <f>(Table2[[#This Row],[Current Month High]]/Table2[[#This Row],[Close Price]])-1</f>
        <v>3.3311149252162942E-2</v>
      </c>
      <c r="AI100">
        <v>4.73221478860905</v>
      </c>
      <c r="AJ100">
        <v>119.186180422264</v>
      </c>
      <c r="AK100" t="str">
        <f>IF(AND(Table2[[#This Row],[20D EMA]]&gt;Table2[[#This Row],[50D EMA]],Table2[[#This Row],[50D EMA]]&gt;Table2[[#This Row],[200D EMA]]),"Uptrend","Downtrend/NoTrend")</f>
        <v>Uptrend</v>
      </c>
      <c r="AL100">
        <v>0.26</v>
      </c>
      <c r="AM100" t="s">
        <v>10188</v>
      </c>
      <c r="AN100">
        <v>1.02</v>
      </c>
      <c r="AO100" t="s">
        <v>10188</v>
      </c>
      <c r="AP100">
        <v>0.16551783681950999</v>
      </c>
      <c r="AQ100">
        <f>(Table2[[#This Row],[Sharpe Ratio]]-AVERAGE(Table2[Sharpe Ratio]))/_xlfn.STDEV.P(Table2[Sharpe Ratio])</f>
        <v>1.2658562823150439</v>
      </c>
      <c r="AR1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2.4970015819267299</v>
      </c>
      <c r="AS100">
        <f>_xlfn.RANK.AVG(Table2[[#This Row],[1Y Return vs Nifty Z-Score]],Table2[1Y Return vs Nifty Z-Score])</f>
        <v>275</v>
      </c>
      <c r="AT100">
        <f>_xlfn.RANK.AVG(Table2[[#This Row],[6M Return vs Nifty Z-Score]],Table2[6M Return vs Nifty Z-Score])</f>
        <v>60</v>
      </c>
      <c r="AU100">
        <f>_xlfn.RANK.AVG(Table2[[#This Row],[Sharpe Ratio Z-Score]],Table2[Sharpe Ratio Z-Score])</f>
        <v>78</v>
      </c>
      <c r="AV100">
        <f>(Table2[[#This Row],[Rank 1Y]]+Table2[[#This Row],[Rank 6M]]+Table2[[#This Row],[Rank Sharpe]])/3</f>
        <v>137.66666666666666</v>
      </c>
    </row>
    <row r="101" spans="1:48" x14ac:dyDescent="0.3">
      <c r="A101" t="s">
        <v>207</v>
      </c>
      <c r="B101" t="s">
        <v>208</v>
      </c>
      <c r="C101" t="s">
        <v>10149</v>
      </c>
      <c r="D101" t="s">
        <v>67</v>
      </c>
      <c r="E101">
        <v>124246.8059735</v>
      </c>
      <c r="F101">
        <v>708.35</v>
      </c>
      <c r="G101">
        <v>115.706008303533</v>
      </c>
      <c r="H101">
        <f>(Table2[[#This Row],[1Y Return vs Nifty]]-AVERAGE(Table2[1Y Return vs Nifty]))/_xlfn.STDEV.P(Table2[1Y Return vs Nifty])</f>
        <v>0.88880729655509605</v>
      </c>
      <c r="I101">
        <v>-0.79348202728922101</v>
      </c>
      <c r="J101">
        <f>(Table2[[#This Row],[1M Return vs Nifty]]-AVERAGE(Table2[1M Return vs Nifty]))/_xlfn.STDEV.P(Table2[1M Return vs Nifty])</f>
        <v>-5.6484516859964022E-2</v>
      </c>
      <c r="K101">
        <v>40.423770137433102</v>
      </c>
      <c r="L101">
        <f>(Table2[[#This Row],[6M Return vs Nifty]]-AVERAGE(Table2[6M Return vs Nifty]))/_xlfn.STDEV.P(Table2[6M Return vs Nifty])</f>
        <v>0.91117606964051845</v>
      </c>
      <c r="M101">
        <v>-3.1532731273105199</v>
      </c>
      <c r="N101">
        <f>(Table2[[#This Row],[1W Return vs Nifty]]-AVERAGE(Table2[1W Return vs Nifty]))/_xlfn.STDEV.P(Table2[1W Return vs Nifty])</f>
        <v>-0.53846872253946998</v>
      </c>
      <c r="O101">
        <v>711.41</v>
      </c>
      <c r="P101">
        <v>670.22652604576194</v>
      </c>
      <c r="Q101">
        <v>538.50869335512903</v>
      </c>
      <c r="R101">
        <v>44.805168681895502</v>
      </c>
      <c r="S101" s="2">
        <f>(Table2[[#This Row],[Close Price]]-Table2[[#This Row],[20D EMA]])/Table2[[#This Row],[20D EMA]]</f>
        <v>-4.301317102655214E-3</v>
      </c>
      <c r="T101" s="2">
        <f>(Table2[[#This Row],[Close Price]]-Table2[[#This Row],[50D EMA]])/Table2[[#This Row],[50D EMA]]</f>
        <v>5.6881475848413486E-2</v>
      </c>
      <c r="U101" s="2">
        <f>(Table2[[#This Row],[Close Price]]-Table2[[#This Row],[200D EMA]])/Table2[[#This Row],[200D EMA]]</f>
        <v>0.31539194954623723</v>
      </c>
      <c r="V101">
        <v>0.40023890875836798</v>
      </c>
      <c r="W101">
        <v>705</v>
      </c>
      <c r="X101">
        <v>723.4</v>
      </c>
      <c r="Y101">
        <v>699.4</v>
      </c>
      <c r="Z101">
        <v>724</v>
      </c>
      <c r="AA101">
        <v>695.85</v>
      </c>
      <c r="AB101">
        <v>752</v>
      </c>
      <c r="AC101" s="2">
        <f>(Table2[[#This Row],[Close Price]]/Table2[[#This Row],[Day Low]])-1</f>
        <v>4.7517730496453581E-3</v>
      </c>
      <c r="AD101" s="2">
        <f>(Table2[[#This Row],[Day High]]/Table2[[#This Row],[Close Price]])-1</f>
        <v>2.1246558904496338E-2</v>
      </c>
      <c r="AE101" s="2">
        <f>(Table2[[#This Row],[Close Price]]/Table2[[#This Row],[Current Week Low]])-1</f>
        <v>1.2796682871032417E-2</v>
      </c>
      <c r="AF101" s="2">
        <f>(Table2[[#This Row],[Current Week High]]/Table2[[#This Row],[Close Price]])-1</f>
        <v>2.2093597797698816E-2</v>
      </c>
      <c r="AG101" s="2">
        <f>(Table2[[#This Row],[Close Price]]/Table2[[#This Row],[Current Month Low]])-1</f>
        <v>1.7963641589423096E-2</v>
      </c>
      <c r="AH101" s="2">
        <f>(Table2[[#This Row],[Current Month High]]/Table2[[#This Row],[Close Price]])-1</f>
        <v>6.1622079480482705E-2</v>
      </c>
      <c r="AI101">
        <v>6.1622079480482697</v>
      </c>
      <c r="AJ101">
        <v>150.079435127978</v>
      </c>
      <c r="AK101" t="str">
        <f>IF(AND(Table2[[#This Row],[20D EMA]]&gt;Table2[[#This Row],[50D EMA]],Table2[[#This Row],[50D EMA]]&gt;Table2[[#This Row],[200D EMA]]),"Uptrend","Downtrend/NoTrend")</f>
        <v>Uptrend</v>
      </c>
      <c r="AL101">
        <v>0.09</v>
      </c>
      <c r="AM101" t="s">
        <v>10188</v>
      </c>
      <c r="AN101">
        <v>-3.56</v>
      </c>
      <c r="AO101" t="s">
        <v>10189</v>
      </c>
      <c r="AP101">
        <v>0.100361713415133</v>
      </c>
      <c r="AQ101">
        <f>(Table2[[#This Row],[Sharpe Ratio]]-AVERAGE(Table2[Sharpe Ratio]))/_xlfn.STDEV.P(Table2[Sharpe Ratio])</f>
        <v>0.52877521873302735</v>
      </c>
      <c r="AR1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1.7338053455292082</v>
      </c>
      <c r="AS101">
        <f>_xlfn.RANK.AVG(Table2[[#This Row],[1Y Return vs Nifty Z-Score]],Table2[1Y Return vs Nifty Z-Score])</f>
        <v>102</v>
      </c>
      <c r="AT101">
        <f>_xlfn.RANK.AVG(Table2[[#This Row],[6M Return vs Nifty Z-Score]],Table2[6M Return vs Nifty Z-Score])</f>
        <v>104</v>
      </c>
      <c r="AU101">
        <f>_xlfn.RANK.AVG(Table2[[#This Row],[Sharpe Ratio Z-Score]],Table2[Sharpe Ratio Z-Score])</f>
        <v>208</v>
      </c>
      <c r="AV101">
        <f>(Table2[[#This Row],[Rank 1Y]]+Table2[[#This Row],[Rank 6M]]+Table2[[#This Row],[Rank Sharpe]])/3</f>
        <v>138</v>
      </c>
    </row>
    <row r="102" spans="1:48" x14ac:dyDescent="0.3">
      <c r="A102" t="s">
        <v>1188</v>
      </c>
      <c r="B102" t="s">
        <v>1189</v>
      </c>
      <c r="C102" t="s">
        <v>647</v>
      </c>
      <c r="D102" t="s">
        <v>476</v>
      </c>
      <c r="E102">
        <v>9803.2938607800006</v>
      </c>
      <c r="F102">
        <v>384.25</v>
      </c>
      <c r="G102">
        <v>152.83955428216601</v>
      </c>
      <c r="H102">
        <f>(Table2[[#This Row],[1Y Return vs Nifty]]-AVERAGE(Table2[1Y Return vs Nifty]))/_xlfn.STDEV.P(Table2[1Y Return vs Nifty])</f>
        <v>1.3475516889337171</v>
      </c>
      <c r="I102">
        <v>-6.1675399039856602</v>
      </c>
      <c r="J102">
        <f>(Table2[[#This Row],[1M Return vs Nifty]]-AVERAGE(Table2[1M Return vs Nifty]))/_xlfn.STDEV.P(Table2[1M Return vs Nifty])</f>
        <v>-0.56339325896422976</v>
      </c>
      <c r="K102">
        <v>21.314265581804001</v>
      </c>
      <c r="L102">
        <f>(Table2[[#This Row],[6M Return vs Nifty]]-AVERAGE(Table2[6M Return vs Nifty]))/_xlfn.STDEV.P(Table2[6M Return vs Nifty])</f>
        <v>0.32391861599386035</v>
      </c>
      <c r="M102">
        <v>-5.2149526378244202</v>
      </c>
      <c r="N102">
        <f>(Table2[[#This Row],[1W Return vs Nifty]]-AVERAGE(Table2[1W Return vs Nifty]))/_xlfn.STDEV.P(Table2[1W Return vs Nifty])</f>
        <v>-0.9959293127484139</v>
      </c>
      <c r="O102">
        <v>378.58</v>
      </c>
      <c r="P102">
        <v>364.00997391616602</v>
      </c>
      <c r="Q102">
        <v>291.822391284768</v>
      </c>
      <c r="R102">
        <v>42.822617103661599</v>
      </c>
      <c r="S102" s="2">
        <f>(Table2[[#This Row],[Close Price]]-Table2[[#This Row],[20D EMA]])/Table2[[#This Row],[20D EMA]]</f>
        <v>1.4977019388240309E-2</v>
      </c>
      <c r="T102" s="2">
        <f>(Table2[[#This Row],[Close Price]]-Table2[[#This Row],[50D EMA]])/Table2[[#This Row],[50D EMA]]</f>
        <v>5.5602943694326896E-2</v>
      </c>
      <c r="U102" s="2">
        <f>(Table2[[#This Row],[Close Price]]-Table2[[#This Row],[200D EMA]])/Table2[[#This Row],[200D EMA]]</f>
        <v>0.31672555456869894</v>
      </c>
      <c r="V102">
        <v>0.876682988969816</v>
      </c>
      <c r="W102">
        <v>374.15</v>
      </c>
      <c r="X102">
        <v>385.85</v>
      </c>
      <c r="Y102">
        <v>372.2</v>
      </c>
      <c r="Z102">
        <v>385.85</v>
      </c>
      <c r="AA102">
        <v>368.65</v>
      </c>
      <c r="AB102">
        <v>403.65</v>
      </c>
      <c r="AC102" s="2">
        <f>(Table2[[#This Row],[Close Price]]/Table2[[#This Row],[Day Low]])-1</f>
        <v>2.6994520914072062E-2</v>
      </c>
      <c r="AD102" s="2">
        <f>(Table2[[#This Row],[Day High]]/Table2[[#This Row],[Close Price]])-1</f>
        <v>4.1639557579702391E-3</v>
      </c>
      <c r="AE102" s="2">
        <f>(Table2[[#This Row],[Close Price]]/Table2[[#This Row],[Current Week Low]])-1</f>
        <v>3.2375067168189275E-2</v>
      </c>
      <c r="AF102" s="2">
        <f>(Table2[[#This Row],[Current Week High]]/Table2[[#This Row],[Close Price]])-1</f>
        <v>4.1639557579702391E-3</v>
      </c>
      <c r="AG102" s="2">
        <f>(Table2[[#This Row],[Close Price]]/Table2[[#This Row],[Current Month Low]])-1</f>
        <v>4.2316560423165672E-2</v>
      </c>
      <c r="AH102" s="2">
        <f>(Table2[[#This Row],[Current Month High]]/Table2[[#This Row],[Close Price]])-1</f>
        <v>5.0487963565386984E-2</v>
      </c>
      <c r="AI102">
        <v>5.0487963565386904</v>
      </c>
      <c r="AJ102">
        <v>208.26313678299201</v>
      </c>
      <c r="AK102" t="str">
        <f>IF(AND(Table2[[#This Row],[20D EMA]]&gt;Table2[[#This Row],[50D EMA]],Table2[[#This Row],[50D EMA]]&gt;Table2[[#This Row],[200D EMA]]),"Uptrend","Downtrend/NoTrend")</f>
        <v>Uptrend</v>
      </c>
      <c r="AL102">
        <v>0.1</v>
      </c>
      <c r="AM102" t="s">
        <v>10188</v>
      </c>
      <c r="AN102">
        <v>3.84</v>
      </c>
      <c r="AO102" t="s">
        <v>10188</v>
      </c>
      <c r="AP102">
        <v>0.139382133439482</v>
      </c>
      <c r="AQ102">
        <f>(Table2[[#This Row],[Sharpe Ratio]]-AVERAGE(Table2[Sharpe Ratio]))/_xlfn.STDEV.P(Table2[Sharpe Ratio])</f>
        <v>0.97019516808244011</v>
      </c>
      <c r="AR1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1.082342901297374</v>
      </c>
      <c r="AS102">
        <f>_xlfn.RANK.AVG(Table2[[#This Row],[1Y Return vs Nifty Z-Score]],Table2[1Y Return vs Nifty Z-Score])</f>
        <v>64</v>
      </c>
      <c r="AT102">
        <f>_xlfn.RANK.AVG(Table2[[#This Row],[6M Return vs Nifty Z-Score]],Table2[6M Return vs Nifty Z-Score])</f>
        <v>225</v>
      </c>
      <c r="AU102">
        <f>_xlfn.RANK.AVG(Table2[[#This Row],[Sharpe Ratio Z-Score]],Table2[Sharpe Ratio Z-Score])</f>
        <v>127</v>
      </c>
      <c r="AV102">
        <f>(Table2[[#This Row],[Rank 1Y]]+Table2[[#This Row],[Rank 6M]]+Table2[[#This Row],[Rank Sharpe]])/3</f>
        <v>138.66666666666666</v>
      </c>
    </row>
    <row r="103" spans="1:48" x14ac:dyDescent="0.3">
      <c r="A103" t="s">
        <v>1023</v>
      </c>
      <c r="B103" t="s">
        <v>1024</v>
      </c>
      <c r="C103" t="s">
        <v>10148</v>
      </c>
      <c r="D103" t="s">
        <v>62</v>
      </c>
      <c r="E103">
        <v>12887.97963804</v>
      </c>
      <c r="F103">
        <v>844.6</v>
      </c>
      <c r="G103">
        <v>228.622802008918</v>
      </c>
      <c r="H103">
        <f>(Table2[[#This Row],[1Y Return vs Nifty]]-AVERAGE(Table2[1Y Return vs Nifty]))/_xlfn.STDEV.P(Table2[1Y Return vs Nifty])</f>
        <v>2.2837709218314197</v>
      </c>
      <c r="I103">
        <v>42.206724244630003</v>
      </c>
      <c r="J103">
        <f>(Table2[[#This Row],[1M Return vs Nifty]]-AVERAGE(Table2[1M Return vs Nifty]))/_xlfn.STDEV.P(Table2[1M Return vs Nifty])</f>
        <v>3.9995158038737939</v>
      </c>
      <c r="K103">
        <v>79.459218879614099</v>
      </c>
      <c r="L103">
        <f>(Table2[[#This Row],[6M Return vs Nifty]]-AVERAGE(Table2[6M Return vs Nifty]))/_xlfn.STDEV.P(Table2[6M Return vs Nifty])</f>
        <v>2.1107811229036688</v>
      </c>
      <c r="M103">
        <v>-5.2672428240507898</v>
      </c>
      <c r="N103">
        <f>(Table2[[#This Row],[1W Return vs Nifty]]-AVERAGE(Table2[1W Return vs Nifty]))/_xlfn.STDEV.P(Table2[1W Return vs Nifty])</f>
        <v>-1.0075318432732907</v>
      </c>
      <c r="O103">
        <v>784.01</v>
      </c>
      <c r="P103">
        <v>682.72748761307696</v>
      </c>
      <c r="Q103">
        <v>508.73286145564703</v>
      </c>
      <c r="R103">
        <v>57.616744057832598</v>
      </c>
      <c r="S103" s="2">
        <f>(Table2[[#This Row],[Close Price]]-Table2[[#This Row],[20D EMA]])/Table2[[#This Row],[20D EMA]]</f>
        <v>7.7282177523245912E-2</v>
      </c>
      <c r="T103" s="2">
        <f>(Table2[[#This Row],[Close Price]]-Table2[[#This Row],[50D EMA]])/Table2[[#This Row],[50D EMA]]</f>
        <v>0.23709681435685989</v>
      </c>
      <c r="U103" s="2">
        <f>(Table2[[#This Row],[Close Price]]-Table2[[#This Row],[200D EMA]])/Table2[[#This Row],[200D EMA]]</f>
        <v>0.66020334834146543</v>
      </c>
      <c r="V103">
        <v>2.2624616225416498</v>
      </c>
      <c r="W103">
        <v>823.55</v>
      </c>
      <c r="X103">
        <v>855.9</v>
      </c>
      <c r="Y103">
        <v>823.55</v>
      </c>
      <c r="Z103">
        <v>868</v>
      </c>
      <c r="AA103">
        <v>730.5</v>
      </c>
      <c r="AB103">
        <v>995</v>
      </c>
      <c r="AC103" s="2">
        <f>(Table2[[#This Row],[Close Price]]/Table2[[#This Row],[Day Low]])-1</f>
        <v>2.5560075283832306E-2</v>
      </c>
      <c r="AD103" s="2">
        <f>(Table2[[#This Row],[Day High]]/Table2[[#This Row],[Close Price]])-1</f>
        <v>1.33791143736679E-2</v>
      </c>
      <c r="AE103" s="2">
        <f>(Table2[[#This Row],[Close Price]]/Table2[[#This Row],[Current Week Low]])-1</f>
        <v>2.5560075283832306E-2</v>
      </c>
      <c r="AF103" s="2">
        <f>(Table2[[#This Row],[Current Week High]]/Table2[[#This Row],[Close Price]])-1</f>
        <v>2.7705422685294856E-2</v>
      </c>
      <c r="AG103" s="2">
        <f>(Table2[[#This Row],[Close Price]]/Table2[[#This Row],[Current Month Low]])-1</f>
        <v>0.15619438740588643</v>
      </c>
      <c r="AH103" s="2">
        <f>(Table2[[#This Row],[Current Month High]]/Table2[[#This Row],[Close Price]])-1</f>
        <v>0.17807246033625379</v>
      </c>
      <c r="AI103">
        <v>17.807246033625301</v>
      </c>
      <c r="AJ103">
        <v>296.060961313012</v>
      </c>
      <c r="AK103" t="str">
        <f>IF(AND(Table2[[#This Row],[20D EMA]]&gt;Table2[[#This Row],[50D EMA]],Table2[[#This Row],[50D EMA]]&gt;Table2[[#This Row],[200D EMA]]),"Uptrend","Downtrend/NoTrend")</f>
        <v>Uptrend</v>
      </c>
      <c r="AL103">
        <v>0.35</v>
      </c>
      <c r="AM103" t="s">
        <v>10188</v>
      </c>
      <c r="AN103">
        <v>23.01</v>
      </c>
      <c r="AO103" t="s">
        <v>10188</v>
      </c>
      <c r="AP103">
        <v>4.3487333099389999E-2</v>
      </c>
      <c r="AQ103">
        <f>(Table2[[#This Row],[Sharpe Ratio]]-AVERAGE(Table2[Sharpe Ratio]))/_xlfn.STDEV.P(Table2[Sharpe Ratio])</f>
        <v>-0.11461831887083565</v>
      </c>
      <c r="AR1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7.2719176864647563</v>
      </c>
      <c r="AS103">
        <f>_xlfn.RANK.AVG(Table2[[#This Row],[1Y Return vs Nifty Z-Score]],Table2[1Y Return vs Nifty Z-Score])</f>
        <v>19</v>
      </c>
      <c r="AT103">
        <f>_xlfn.RANK.AVG(Table2[[#This Row],[6M Return vs Nifty Z-Score]],Table2[6M Return vs Nifty Z-Score])</f>
        <v>27</v>
      </c>
      <c r="AU103">
        <f>_xlfn.RANK.AVG(Table2[[#This Row],[Sharpe Ratio Z-Score]],Table2[Sharpe Ratio Z-Score])</f>
        <v>371</v>
      </c>
      <c r="AV103">
        <f>(Table2[[#This Row],[Rank 1Y]]+Table2[[#This Row],[Rank 6M]]+Table2[[#This Row],[Rank Sharpe]])/3</f>
        <v>139</v>
      </c>
    </row>
    <row r="104" spans="1:48" x14ac:dyDescent="0.3">
      <c r="A104" t="s">
        <v>1599</v>
      </c>
      <c r="B104" t="s">
        <v>1600</v>
      </c>
      <c r="C104" t="s">
        <v>10150</v>
      </c>
      <c r="D104" t="s">
        <v>70</v>
      </c>
      <c r="E104">
        <v>5580.3237281849997</v>
      </c>
      <c r="F104">
        <v>1395.3</v>
      </c>
      <c r="G104">
        <v>82.865581685655997</v>
      </c>
      <c r="H104">
        <f>(Table2[[#This Row],[1Y Return vs Nifty]]-AVERAGE(Table2[1Y Return vs Nifty]))/_xlfn.STDEV.P(Table2[1Y Return vs Nifty])</f>
        <v>0.48309970367017657</v>
      </c>
      <c r="I104">
        <v>7.5675532216278798</v>
      </c>
      <c r="J104">
        <f>(Table2[[#This Row],[1M Return vs Nifty]]-AVERAGE(Table2[1M Return vs Nifty]))/_xlfn.STDEV.P(Table2[1M Return vs Nifty])</f>
        <v>0.73217127322679387</v>
      </c>
      <c r="K104">
        <v>72.351118346835506</v>
      </c>
      <c r="L104">
        <f>(Table2[[#This Row],[6M Return vs Nifty]]-AVERAGE(Table2[6M Return vs Nifty]))/_xlfn.STDEV.P(Table2[6M Return vs Nifty])</f>
        <v>1.8923408694165949</v>
      </c>
      <c r="M104">
        <v>-3.4649526378244202</v>
      </c>
      <c r="N104">
        <f>(Table2[[#This Row],[1W Return vs Nifty]]-AVERAGE(Table2[1W Return vs Nifty]))/_xlfn.STDEV.P(Table2[1W Return vs Nifty])</f>
        <v>-0.6076264612222313</v>
      </c>
      <c r="O104">
        <v>1383.68</v>
      </c>
      <c r="P104">
        <v>1174.5737311773501</v>
      </c>
      <c r="Q104">
        <v>868.44086454113403</v>
      </c>
      <c r="R104">
        <v>49.936942039513902</v>
      </c>
      <c r="S104" s="2">
        <f>(Table2[[#This Row],[Close Price]]-Table2[[#This Row],[20D EMA]])/Table2[[#This Row],[20D EMA]]</f>
        <v>8.3978954671599573E-3</v>
      </c>
      <c r="T104" s="2">
        <f>(Table2[[#This Row],[Close Price]]-Table2[[#This Row],[50D EMA]])/Table2[[#This Row],[50D EMA]]</f>
        <v>0.18792031778320284</v>
      </c>
      <c r="U104" s="2">
        <f>(Table2[[#This Row],[Close Price]]-Table2[[#This Row],[200D EMA]])/Table2[[#This Row],[200D EMA]]</f>
        <v>0.60667243674357407</v>
      </c>
      <c r="V104">
        <v>0.573605037178469</v>
      </c>
      <c r="W104">
        <v>1360</v>
      </c>
      <c r="X104">
        <v>1425</v>
      </c>
      <c r="Y104">
        <v>1360</v>
      </c>
      <c r="Z104">
        <v>1473</v>
      </c>
      <c r="AA104">
        <v>1360</v>
      </c>
      <c r="AB104">
        <v>1592.7</v>
      </c>
      <c r="AC104" s="2">
        <f>(Table2[[#This Row],[Close Price]]/Table2[[#This Row],[Day Low]])-1</f>
        <v>2.5955882352941106E-2</v>
      </c>
      <c r="AD104" s="2">
        <f>(Table2[[#This Row],[Day High]]/Table2[[#This Row],[Close Price]])-1</f>
        <v>2.1285745001075052E-2</v>
      </c>
      <c r="AE104" s="2">
        <f>(Table2[[#This Row],[Close Price]]/Table2[[#This Row],[Current Week Low]])-1</f>
        <v>2.5955882352941106E-2</v>
      </c>
      <c r="AF104" s="2">
        <f>(Table2[[#This Row],[Current Week High]]/Table2[[#This Row],[Close Price]])-1</f>
        <v>5.5686949043216583E-2</v>
      </c>
      <c r="AG104" s="2">
        <f>(Table2[[#This Row],[Close Price]]/Table2[[#This Row],[Current Month Low]])-1</f>
        <v>2.5955882352941106E-2</v>
      </c>
      <c r="AH104" s="2">
        <f>(Table2[[#This Row],[Current Month High]]/Table2[[#This Row],[Close Price]])-1</f>
        <v>0.14147495162330692</v>
      </c>
      <c r="AI104">
        <v>14.1474951623306</v>
      </c>
      <c r="AJ104">
        <v>130.83795185706001</v>
      </c>
      <c r="AK104" t="str">
        <f>IF(AND(Table2[[#This Row],[20D EMA]]&gt;Table2[[#This Row],[50D EMA]],Table2[[#This Row],[50D EMA]]&gt;Table2[[#This Row],[200D EMA]]),"Uptrend","Downtrend/NoTrend")</f>
        <v>Uptrend</v>
      </c>
      <c r="AL104">
        <v>0</v>
      </c>
      <c r="AM104">
        <v>0</v>
      </c>
      <c r="AN104">
        <v>-0.95</v>
      </c>
      <c r="AO104" t="s">
        <v>10189</v>
      </c>
      <c r="AP104">
        <v>9.1900479322965994E-2</v>
      </c>
      <c r="AQ104">
        <f>(Table2[[#This Row],[Sharpe Ratio]]-AVERAGE(Table2[Sharpe Ratio]))/_xlfn.STDEV.P(Table2[Sharpe Ratio])</f>
        <v>0.4330571941175248</v>
      </c>
      <c r="AR1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2.9330425792088586</v>
      </c>
      <c r="AS104">
        <f>_xlfn.RANK.AVG(Table2[[#This Row],[1Y Return vs Nifty Z-Score]],Table2[1Y Return vs Nifty Z-Score])</f>
        <v>150</v>
      </c>
      <c r="AT104">
        <f>_xlfn.RANK.AVG(Table2[[#This Row],[6M Return vs Nifty Z-Score]],Table2[6M Return vs Nifty Z-Score])</f>
        <v>35</v>
      </c>
      <c r="AU104">
        <f>_xlfn.RANK.AVG(Table2[[#This Row],[Sharpe Ratio Z-Score]],Table2[Sharpe Ratio Z-Score])</f>
        <v>233</v>
      </c>
      <c r="AV104">
        <f>(Table2[[#This Row],[Rank 1Y]]+Table2[[#This Row],[Rank 6M]]+Table2[[#This Row],[Rank Sharpe]])/3</f>
        <v>139.33333333333334</v>
      </c>
    </row>
    <row r="105" spans="1:48" x14ac:dyDescent="0.3">
      <c r="A105" t="s">
        <v>635</v>
      </c>
      <c r="B105" t="s">
        <v>636</v>
      </c>
      <c r="C105" t="s">
        <v>10156</v>
      </c>
      <c r="D105" t="s">
        <v>140</v>
      </c>
      <c r="E105">
        <v>29123.110926000001</v>
      </c>
      <c r="F105">
        <v>1297.55</v>
      </c>
      <c r="G105">
        <v>95.036388902693602</v>
      </c>
      <c r="H105">
        <f>(Table2[[#This Row],[1Y Return vs Nifty]]-AVERAGE(Table2[1Y Return vs Nifty]))/_xlfn.STDEV.P(Table2[1Y Return vs Nifty])</f>
        <v>0.63345673029914251</v>
      </c>
      <c r="I105">
        <v>-12.839440546687801</v>
      </c>
      <c r="J105">
        <f>(Table2[[#This Row],[1M Return vs Nifty]]-AVERAGE(Table2[1M Return vs Nifty]))/_xlfn.STDEV.P(Table2[1M Return vs Nifty])</f>
        <v>-1.1927211969647427</v>
      </c>
      <c r="K105">
        <v>21.4644086626515</v>
      </c>
      <c r="L105">
        <f>(Table2[[#This Row],[6M Return vs Nifty]]-AVERAGE(Table2[6M Return vs Nifty]))/_xlfn.STDEV.P(Table2[6M Return vs Nifty])</f>
        <v>0.32853268869702695</v>
      </c>
      <c r="M105">
        <v>-3.8902676617146699</v>
      </c>
      <c r="N105">
        <f>(Table2[[#This Row],[1W Return vs Nifty]]-AVERAGE(Table2[1W Return vs Nifty]))/_xlfn.STDEV.P(Table2[1W Return vs Nifty])</f>
        <v>-0.70199848212138016</v>
      </c>
      <c r="O105">
        <v>1321.21</v>
      </c>
      <c r="P105">
        <v>1263.73489483713</v>
      </c>
      <c r="Q105">
        <v>1007.81584352247</v>
      </c>
      <c r="R105">
        <v>33.918583209264902</v>
      </c>
      <c r="S105" s="2">
        <f>(Table2[[#This Row],[Close Price]]-Table2[[#This Row],[20D EMA]])/Table2[[#This Row],[20D EMA]]</f>
        <v>-1.7907826916235936E-2</v>
      </c>
      <c r="T105" s="2">
        <f>(Table2[[#This Row],[Close Price]]-Table2[[#This Row],[50D EMA]])/Table2[[#This Row],[50D EMA]]</f>
        <v>2.6758068722339132E-2</v>
      </c>
      <c r="U105" s="2">
        <f>(Table2[[#This Row],[Close Price]]-Table2[[#This Row],[200D EMA]])/Table2[[#This Row],[200D EMA]]</f>
        <v>0.28748720149592499</v>
      </c>
      <c r="V105">
        <v>0.74551900888253397</v>
      </c>
      <c r="W105">
        <v>1263</v>
      </c>
      <c r="X105">
        <v>1329.95</v>
      </c>
      <c r="Y105">
        <v>1257</v>
      </c>
      <c r="Z105">
        <v>1329.95</v>
      </c>
      <c r="AA105">
        <v>1257</v>
      </c>
      <c r="AB105">
        <v>1429</v>
      </c>
      <c r="AC105" s="2">
        <f>(Table2[[#This Row],[Close Price]]/Table2[[#This Row],[Day Low]])-1</f>
        <v>2.7355502771179596E-2</v>
      </c>
      <c r="AD105" s="2">
        <f>(Table2[[#This Row],[Day High]]/Table2[[#This Row],[Close Price]])-1</f>
        <v>2.4970136025586731E-2</v>
      </c>
      <c r="AE105" s="2">
        <f>(Table2[[#This Row],[Close Price]]/Table2[[#This Row],[Current Week Low]])-1</f>
        <v>3.2259347653142312E-2</v>
      </c>
      <c r="AF105" s="2">
        <f>(Table2[[#This Row],[Current Week High]]/Table2[[#This Row],[Close Price]])-1</f>
        <v>2.4970136025586731E-2</v>
      </c>
      <c r="AG105" s="2">
        <f>(Table2[[#This Row],[Close Price]]/Table2[[#This Row],[Current Month Low]])-1</f>
        <v>3.2259347653142312E-2</v>
      </c>
      <c r="AH105" s="2">
        <f>(Table2[[#This Row],[Current Month High]]/Table2[[#This Row],[Close Price]])-1</f>
        <v>0.1013063080420793</v>
      </c>
      <c r="AI105">
        <v>11.9879773419136</v>
      </c>
      <c r="AJ105">
        <v>134.765695675773</v>
      </c>
      <c r="AK105" t="str">
        <f>IF(AND(Table2[[#This Row],[20D EMA]]&gt;Table2[[#This Row],[50D EMA]],Table2[[#This Row],[50D EMA]]&gt;Table2[[#This Row],[200D EMA]]),"Uptrend","Downtrend/NoTrend")</f>
        <v>Uptrend</v>
      </c>
      <c r="AL105">
        <v>0.09</v>
      </c>
      <c r="AM105" t="s">
        <v>10188</v>
      </c>
      <c r="AN105">
        <v>-3.77</v>
      </c>
      <c r="AO105" t="s">
        <v>10189</v>
      </c>
      <c r="AP105">
        <v>0.17122698275405601</v>
      </c>
      <c r="AQ105">
        <f>(Table2[[#This Row],[Sharpe Ratio]]-AVERAGE(Table2[Sharpe Ratio]))/_xlfn.STDEV.P(Table2[Sharpe Ratio])</f>
        <v>1.3304412075332537</v>
      </c>
      <c r="AR1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0.39771094744330038</v>
      </c>
      <c r="AS105">
        <f>_xlfn.RANK.AVG(Table2[[#This Row],[1Y Return vs Nifty Z-Score]],Table2[1Y Return vs Nifty Z-Score])</f>
        <v>125</v>
      </c>
      <c r="AT105">
        <f>_xlfn.RANK.AVG(Table2[[#This Row],[6M Return vs Nifty Z-Score]],Table2[6M Return vs Nifty Z-Score])</f>
        <v>223</v>
      </c>
      <c r="AU105">
        <f>_xlfn.RANK.AVG(Table2[[#This Row],[Sharpe Ratio Z-Score]],Table2[Sharpe Ratio Z-Score])</f>
        <v>72</v>
      </c>
      <c r="AV105">
        <f>(Table2[[#This Row],[Rank 1Y]]+Table2[[#This Row],[Rank 6M]]+Table2[[#This Row],[Rank Sharpe]])/3</f>
        <v>140</v>
      </c>
    </row>
    <row r="106" spans="1:48" x14ac:dyDescent="0.3">
      <c r="A106" t="s">
        <v>378</v>
      </c>
      <c r="B106" t="s">
        <v>379</v>
      </c>
      <c r="C106" t="s">
        <v>10151</v>
      </c>
      <c r="D106" t="s">
        <v>130</v>
      </c>
      <c r="E106">
        <v>64763.1303462</v>
      </c>
      <c r="F106">
        <v>798.05</v>
      </c>
      <c r="G106">
        <v>96.153612453946394</v>
      </c>
      <c r="H106">
        <f>(Table2[[#This Row],[1Y Return vs Nifty]]-AVERAGE(Table2[1Y Return vs Nifty]))/_xlfn.STDEV.P(Table2[1Y Return vs Nifty])</f>
        <v>0.64725880671450708</v>
      </c>
      <c r="I106">
        <v>-8.6035784407723508</v>
      </c>
      <c r="J106">
        <f>(Table2[[#This Row],[1M Return vs Nifty]]-AVERAGE(Table2[1M Return vs Nifty]))/_xlfn.STDEV.P(Table2[1M Return vs Nifty])</f>
        <v>-0.79317292616036139</v>
      </c>
      <c r="K106">
        <v>20.283103876589799</v>
      </c>
      <c r="L106">
        <f>(Table2[[#This Row],[6M Return vs Nifty]]-AVERAGE(Table2[6M Return vs Nifty]))/_xlfn.STDEV.P(Table2[6M Return vs Nifty])</f>
        <v>0.29222980922552061</v>
      </c>
      <c r="M106">
        <v>-5.0004616779188096</v>
      </c>
      <c r="N106">
        <f>(Table2[[#This Row],[1W Return vs Nifty]]-AVERAGE(Table2[1W Return vs Nifty]))/_xlfn.STDEV.P(Table2[1W Return vs Nifty])</f>
        <v>-0.9483364834010215</v>
      </c>
      <c r="O106">
        <v>800.29</v>
      </c>
      <c r="P106">
        <v>773.68991608736997</v>
      </c>
      <c r="Q106">
        <v>639.97971509583101</v>
      </c>
      <c r="R106">
        <v>35.948537374952501</v>
      </c>
      <c r="S106" s="2">
        <f>(Table2[[#This Row],[Close Price]]-Table2[[#This Row],[20D EMA]])/Table2[[#This Row],[20D EMA]]</f>
        <v>-2.7989853678041824E-3</v>
      </c>
      <c r="T106" s="2">
        <f>(Table2[[#This Row],[Close Price]]-Table2[[#This Row],[50D EMA]])/Table2[[#This Row],[50D EMA]]</f>
        <v>3.1485590552635681E-2</v>
      </c>
      <c r="U106" s="2">
        <f>(Table2[[#This Row],[Close Price]]-Table2[[#This Row],[200D EMA]])/Table2[[#This Row],[200D EMA]]</f>
        <v>0.24699264863496398</v>
      </c>
      <c r="V106">
        <v>0.303873681192664</v>
      </c>
      <c r="W106">
        <v>787.85</v>
      </c>
      <c r="X106">
        <v>801.1</v>
      </c>
      <c r="Y106">
        <v>775.8</v>
      </c>
      <c r="Z106">
        <v>801.1</v>
      </c>
      <c r="AA106">
        <v>765.4</v>
      </c>
      <c r="AB106">
        <v>848</v>
      </c>
      <c r="AC106" s="2">
        <f>(Table2[[#This Row],[Close Price]]/Table2[[#This Row],[Day Low]])-1</f>
        <v>1.2946626895982583E-2</v>
      </c>
      <c r="AD106" s="2">
        <f>(Table2[[#This Row],[Day High]]/Table2[[#This Row],[Close Price]])-1</f>
        <v>3.8218156757097166E-3</v>
      </c>
      <c r="AE106" s="2">
        <f>(Table2[[#This Row],[Close Price]]/Table2[[#This Row],[Current Week Low]])-1</f>
        <v>2.8680072183552507E-2</v>
      </c>
      <c r="AF106" s="2">
        <f>(Table2[[#This Row],[Current Week High]]/Table2[[#This Row],[Close Price]])-1</f>
        <v>3.8218156757097166E-3</v>
      </c>
      <c r="AG106" s="2">
        <f>(Table2[[#This Row],[Close Price]]/Table2[[#This Row],[Current Month Low]])-1</f>
        <v>4.2657434021426743E-2</v>
      </c>
      <c r="AH106" s="2">
        <f>(Table2[[#This Row],[Current Month High]]/Table2[[#This Row],[Close Price]])-1</f>
        <v>6.2590063279243324E-2</v>
      </c>
      <c r="AI106">
        <v>6.2590063279243298</v>
      </c>
      <c r="AJ106">
        <v>132.29515354387999</v>
      </c>
      <c r="AK106" t="str">
        <f>IF(AND(Table2[[#This Row],[20D EMA]]&gt;Table2[[#This Row],[50D EMA]],Table2[[#This Row],[50D EMA]]&gt;Table2[[#This Row],[200D EMA]]),"Uptrend","Downtrend/NoTrend")</f>
        <v>Uptrend</v>
      </c>
      <c r="AL106">
        <v>0.08</v>
      </c>
      <c r="AM106" t="s">
        <v>10188</v>
      </c>
      <c r="AN106">
        <v>-2.97</v>
      </c>
      <c r="AO106" t="s">
        <v>10189</v>
      </c>
      <c r="AP106">
        <v>0.17188565520471599</v>
      </c>
      <c r="AQ106">
        <f>(Table2[[#This Row],[Sharpe Ratio]]-AVERAGE(Table2[Sharpe Ratio]))/_xlfn.STDEV.P(Table2[Sharpe Ratio])</f>
        <v>1.3378924640709011</v>
      </c>
      <c r="AR1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0.53587167044954609</v>
      </c>
      <c r="AS106">
        <f>_xlfn.RANK.AVG(Table2[[#This Row],[1Y Return vs Nifty Z-Score]],Table2[1Y Return vs Nifty Z-Score])</f>
        <v>122</v>
      </c>
      <c r="AT106">
        <f>_xlfn.RANK.AVG(Table2[[#This Row],[6M Return vs Nifty Z-Score]],Table2[6M Return vs Nifty Z-Score])</f>
        <v>230</v>
      </c>
      <c r="AU106">
        <f>_xlfn.RANK.AVG(Table2[[#This Row],[Sharpe Ratio Z-Score]],Table2[Sharpe Ratio Z-Score])</f>
        <v>70</v>
      </c>
      <c r="AV106">
        <f>(Table2[[#This Row],[Rank 1Y]]+Table2[[#This Row],[Rank 6M]]+Table2[[#This Row],[Rank Sharpe]])/3</f>
        <v>140.66666666666666</v>
      </c>
    </row>
    <row r="107" spans="1:48" x14ac:dyDescent="0.3">
      <c r="A107" t="s">
        <v>518</v>
      </c>
      <c r="B107" t="s">
        <v>519</v>
      </c>
      <c r="C107" t="s">
        <v>10149</v>
      </c>
      <c r="D107" t="s">
        <v>156</v>
      </c>
      <c r="E107">
        <v>40836.448135049999</v>
      </c>
      <c r="F107">
        <v>293.06</v>
      </c>
      <c r="G107">
        <v>125.65675804321501</v>
      </c>
      <c r="H107">
        <f>(Table2[[#This Row],[1Y Return vs Nifty]]-AVERAGE(Table2[1Y Return vs Nifty]))/_xlfn.STDEV.P(Table2[1Y Return vs Nifty])</f>
        <v>1.0117379384514773</v>
      </c>
      <c r="I107">
        <v>22.891404983878498</v>
      </c>
      <c r="J107">
        <f>(Table2[[#This Row],[1M Return vs Nifty]]-AVERAGE(Table2[1M Return vs Nifty]))/_xlfn.STDEV.P(Table2[1M Return vs Nifty])</f>
        <v>2.1775956804848979</v>
      </c>
      <c r="K107">
        <v>17.3028113231098</v>
      </c>
      <c r="L107">
        <f>(Table2[[#This Row],[6M Return vs Nifty]]-AVERAGE(Table2[6M Return vs Nifty]))/_xlfn.STDEV.P(Table2[6M Return vs Nifty])</f>
        <v>0.20064192891267368</v>
      </c>
      <c r="M107">
        <v>9.07799970697533</v>
      </c>
      <c r="N107">
        <f>(Table2[[#This Row],[1W Return vs Nifty]]-AVERAGE(Table2[1W Return vs Nifty]))/_xlfn.STDEV.P(Table2[1W Return vs Nifty])</f>
        <v>2.1754959170879182</v>
      </c>
      <c r="O107">
        <v>263.14</v>
      </c>
      <c r="P107">
        <v>246.914882478056</v>
      </c>
      <c r="Q107">
        <v>211.314076085713</v>
      </c>
      <c r="R107">
        <v>77.469101578411895</v>
      </c>
      <c r="S107" s="2">
        <f>(Table2[[#This Row],[Close Price]]-Table2[[#This Row],[20D EMA]])/Table2[[#This Row],[20D EMA]]</f>
        <v>0.11370373185376612</v>
      </c>
      <c r="T107" s="2">
        <f>(Table2[[#This Row],[Close Price]]-Table2[[#This Row],[50D EMA]])/Table2[[#This Row],[50D EMA]]</f>
        <v>0.18688674031645316</v>
      </c>
      <c r="U107" s="2">
        <f>(Table2[[#This Row],[Close Price]]-Table2[[#This Row],[200D EMA]])/Table2[[#This Row],[200D EMA]]</f>
        <v>0.38684561591216149</v>
      </c>
      <c r="V107">
        <v>2.1000142707057501</v>
      </c>
      <c r="W107">
        <v>290.10000000000002</v>
      </c>
      <c r="X107">
        <v>311.8</v>
      </c>
      <c r="Y107">
        <v>272.25</v>
      </c>
      <c r="Z107">
        <v>311.8</v>
      </c>
      <c r="AA107">
        <v>236.25</v>
      </c>
      <c r="AB107">
        <v>311.8</v>
      </c>
      <c r="AC107" s="2">
        <f>(Table2[[#This Row],[Close Price]]/Table2[[#This Row],[Day Low]])-1</f>
        <v>1.0203378145466901E-2</v>
      </c>
      <c r="AD107" s="2">
        <f>(Table2[[#This Row],[Day High]]/Table2[[#This Row],[Close Price]])-1</f>
        <v>6.3945949634887089E-2</v>
      </c>
      <c r="AE107" s="2">
        <f>(Table2[[#This Row],[Close Price]]/Table2[[#This Row],[Current Week Low]])-1</f>
        <v>7.643709825528E-2</v>
      </c>
      <c r="AF107" s="2">
        <f>(Table2[[#This Row],[Current Week High]]/Table2[[#This Row],[Close Price]])-1</f>
        <v>6.3945949634887089E-2</v>
      </c>
      <c r="AG107" s="2">
        <f>(Table2[[#This Row],[Close Price]]/Table2[[#This Row],[Current Month Low]])-1</f>
        <v>0.24046560846560849</v>
      </c>
      <c r="AH107" s="2">
        <f>(Table2[[#This Row],[Current Month High]]/Table2[[#This Row],[Close Price]])-1</f>
        <v>6.3945949634887089E-2</v>
      </c>
      <c r="AI107">
        <v>6.3945949634887</v>
      </c>
      <c r="AJ107">
        <v>176.471698113207</v>
      </c>
      <c r="AK107" t="str">
        <f>IF(AND(Table2[[#This Row],[20D EMA]]&gt;Table2[[#This Row],[50D EMA]],Table2[[#This Row],[50D EMA]]&gt;Table2[[#This Row],[200D EMA]]),"Uptrend","Downtrend/NoTrend")</f>
        <v>Uptrend</v>
      </c>
      <c r="AL107">
        <v>0.08</v>
      </c>
      <c r="AM107" t="s">
        <v>10188</v>
      </c>
      <c r="AN107">
        <v>22.03</v>
      </c>
      <c r="AO107" t="s">
        <v>10188</v>
      </c>
      <c r="AP107">
        <v>0.15725130018924199</v>
      </c>
      <c r="AQ107">
        <f>(Table2[[#This Row],[Sharpe Ratio]]-AVERAGE(Table2[Sharpe Ratio]))/_xlfn.STDEV.P(Table2[Sharpe Ratio])</f>
        <v>1.1723407799613801</v>
      </c>
      <c r="AR1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6.7378122448983477</v>
      </c>
      <c r="AS107">
        <f>_xlfn.RANK.AVG(Table2[[#This Row],[1Y Return vs Nifty Z-Score]],Table2[1Y Return vs Nifty Z-Score])</f>
        <v>86</v>
      </c>
      <c r="AT107">
        <f>_xlfn.RANK.AVG(Table2[[#This Row],[6M Return vs Nifty Z-Score]],Table2[6M Return vs Nifty Z-Score])</f>
        <v>253</v>
      </c>
      <c r="AU107">
        <f>_xlfn.RANK.AVG(Table2[[#This Row],[Sharpe Ratio Z-Score]],Table2[Sharpe Ratio Z-Score])</f>
        <v>90</v>
      </c>
      <c r="AV107">
        <f>(Table2[[#This Row],[Rank 1Y]]+Table2[[#This Row],[Rank 6M]]+Table2[[#This Row],[Rank Sharpe]])/3</f>
        <v>143</v>
      </c>
    </row>
    <row r="108" spans="1:48" x14ac:dyDescent="0.3">
      <c r="A108" t="s">
        <v>1434</v>
      </c>
      <c r="B108" t="s">
        <v>1435</v>
      </c>
      <c r="C108" t="s">
        <v>10147</v>
      </c>
      <c r="D108" t="s">
        <v>193</v>
      </c>
      <c r="E108">
        <v>7045.7352570000003</v>
      </c>
      <c r="F108">
        <v>497.35</v>
      </c>
      <c r="G108">
        <v>121.264660561978</v>
      </c>
      <c r="H108">
        <f>(Table2[[#This Row],[1Y Return vs Nifty]]-AVERAGE(Table2[1Y Return vs Nifty]))/_xlfn.STDEV.P(Table2[1Y Return vs Nifty])</f>
        <v>0.95747837241226574</v>
      </c>
      <c r="I108">
        <v>11.9520174401685</v>
      </c>
      <c r="J108">
        <f>(Table2[[#This Row],[1M Return vs Nifty]]-AVERAGE(Table2[1M Return vs Nifty]))/_xlfn.STDEV.P(Table2[1M Return vs Nifty])</f>
        <v>1.1457364585700947</v>
      </c>
      <c r="K108">
        <v>19.306236850449899</v>
      </c>
      <c r="L108">
        <f>(Table2[[#This Row],[6M Return vs Nifty]]-AVERAGE(Table2[6M Return vs Nifty]))/_xlfn.STDEV.P(Table2[6M Return vs Nifty])</f>
        <v>0.26220954152824461</v>
      </c>
      <c r="M108">
        <v>-3.7944531626404299</v>
      </c>
      <c r="N108">
        <f>(Table2[[#This Row],[1W Return vs Nifty]]-AVERAGE(Table2[1W Return vs Nifty]))/_xlfn.STDEV.P(Table2[1W Return vs Nifty])</f>
        <v>-0.68073845743104855</v>
      </c>
      <c r="O108">
        <v>472.76</v>
      </c>
      <c r="P108">
        <v>433.41418503513597</v>
      </c>
      <c r="Q108">
        <v>366.98895636622899</v>
      </c>
      <c r="R108">
        <v>65.516320577193497</v>
      </c>
      <c r="S108" s="2">
        <f>(Table2[[#This Row],[Close Price]]-Table2[[#This Row],[20D EMA]])/Table2[[#This Row],[20D EMA]]</f>
        <v>5.2013706743379372E-2</v>
      </c>
      <c r="T108" s="2">
        <f>(Table2[[#This Row],[Close Price]]-Table2[[#This Row],[50D EMA]])/Table2[[#This Row],[50D EMA]]</f>
        <v>0.14751666459573978</v>
      </c>
      <c r="U108" s="2">
        <f>(Table2[[#This Row],[Close Price]]-Table2[[#This Row],[200D EMA]])/Table2[[#This Row],[200D EMA]]</f>
        <v>0.35521789245254548</v>
      </c>
      <c r="V108">
        <v>0.72164316417243002</v>
      </c>
      <c r="W108">
        <v>488</v>
      </c>
      <c r="X108">
        <v>505.95</v>
      </c>
      <c r="Y108">
        <v>487.1</v>
      </c>
      <c r="Z108">
        <v>507</v>
      </c>
      <c r="AA108">
        <v>469.55</v>
      </c>
      <c r="AB108">
        <v>514</v>
      </c>
      <c r="AC108" s="2">
        <f>(Table2[[#This Row],[Close Price]]/Table2[[#This Row],[Day Low]])-1</f>
        <v>1.915983606557381E-2</v>
      </c>
      <c r="AD108" s="2">
        <f>(Table2[[#This Row],[Day High]]/Table2[[#This Row],[Close Price]])-1</f>
        <v>1.7291645722328219E-2</v>
      </c>
      <c r="AE108" s="2">
        <f>(Table2[[#This Row],[Close Price]]/Table2[[#This Row],[Current Week Low]])-1</f>
        <v>2.1042907000615951E-2</v>
      </c>
      <c r="AF108" s="2">
        <f>(Table2[[#This Row],[Current Week High]]/Table2[[#This Row],[Close Price]])-1</f>
        <v>1.9402835025635889E-2</v>
      </c>
      <c r="AG108" s="2">
        <f>(Table2[[#This Row],[Close Price]]/Table2[[#This Row],[Current Month Low]])-1</f>
        <v>5.9205622404429725E-2</v>
      </c>
      <c r="AH108" s="2">
        <f>(Table2[[#This Row],[Current Month High]]/Table2[[#This Row],[Close Price]])-1</f>
        <v>3.3477430381019246E-2</v>
      </c>
      <c r="AI108">
        <v>3.95093998190407</v>
      </c>
      <c r="AJ108">
        <v>150.80685829551101</v>
      </c>
      <c r="AK108" t="str">
        <f>IF(AND(Table2[[#This Row],[20D EMA]]&gt;Table2[[#This Row],[50D EMA]],Table2[[#This Row],[50D EMA]]&gt;Table2[[#This Row],[200D EMA]]),"Uptrend","Downtrend/NoTrend")</f>
        <v>Uptrend</v>
      </c>
      <c r="AL108">
        <v>0.23</v>
      </c>
      <c r="AM108" t="s">
        <v>10188</v>
      </c>
      <c r="AN108">
        <v>2.74</v>
      </c>
      <c r="AO108" t="s">
        <v>10188</v>
      </c>
      <c r="AP108">
        <v>0.14960237198978699</v>
      </c>
      <c r="AQ108">
        <f>(Table2[[#This Row],[Sharpe Ratio]]-AVERAGE(Table2[Sharpe Ratio]))/_xlfn.STDEV.P(Table2[Sharpe Ratio])</f>
        <v>1.0858119958971943</v>
      </c>
      <c r="AR1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2.7704979109767507</v>
      </c>
      <c r="AS108">
        <f>_xlfn.RANK.AVG(Table2[[#This Row],[1Y Return vs Nifty Z-Score]],Table2[1Y Return vs Nifty Z-Score])</f>
        <v>95</v>
      </c>
      <c r="AT108">
        <f>_xlfn.RANK.AVG(Table2[[#This Row],[6M Return vs Nifty Z-Score]],Table2[6M Return vs Nifty Z-Score])</f>
        <v>236</v>
      </c>
      <c r="AU108">
        <f>_xlfn.RANK.AVG(Table2[[#This Row],[Sharpe Ratio Z-Score]],Table2[Sharpe Ratio Z-Score])</f>
        <v>106</v>
      </c>
      <c r="AV108">
        <f>(Table2[[#This Row],[Rank 1Y]]+Table2[[#This Row],[Rank 6M]]+Table2[[#This Row],[Rank Sharpe]])/3</f>
        <v>145.66666666666666</v>
      </c>
    </row>
    <row r="109" spans="1:48" x14ac:dyDescent="0.3">
      <c r="A109" t="s">
        <v>1678</v>
      </c>
      <c r="B109" t="s">
        <v>1679</v>
      </c>
      <c r="C109" t="s">
        <v>10150</v>
      </c>
      <c r="D109" t="s">
        <v>623</v>
      </c>
      <c r="E109">
        <v>4759.5155999999997</v>
      </c>
      <c r="F109">
        <v>1093.2</v>
      </c>
      <c r="G109">
        <v>69.986779807390107</v>
      </c>
      <c r="H109">
        <f>(Table2[[#This Row],[1Y Return vs Nifty]]-AVERAGE(Table2[1Y Return vs Nifty]))/_xlfn.STDEV.P(Table2[1Y Return vs Nifty])</f>
        <v>0.3239961764818684</v>
      </c>
      <c r="I109">
        <v>-7.4119858194836699</v>
      </c>
      <c r="J109">
        <f>(Table2[[#This Row],[1M Return vs Nifty]]-AVERAGE(Table2[1M Return vs Nifty]))/_xlfn.STDEV.P(Table2[1M Return vs Nifty])</f>
        <v>-0.68077578965436591</v>
      </c>
      <c r="K109">
        <v>28.494514866108801</v>
      </c>
      <c r="L109">
        <f>(Table2[[#This Row],[6M Return vs Nifty]]-AVERAGE(Table2[6M Return vs Nifty]))/_xlfn.STDEV.P(Table2[6M Return vs Nifty])</f>
        <v>0.54457608510689248</v>
      </c>
      <c r="M109">
        <v>-4.4726177680082699</v>
      </c>
      <c r="N109">
        <f>(Table2[[#This Row],[1W Return vs Nifty]]-AVERAGE(Table2[1W Return vs Nifty]))/_xlfn.STDEV.P(Table2[1W Return vs Nifty])</f>
        <v>-0.83121460032731176</v>
      </c>
      <c r="O109">
        <v>1101.02</v>
      </c>
      <c r="P109">
        <v>1128.0881524347999</v>
      </c>
      <c r="Q109">
        <v>995.08667808663802</v>
      </c>
      <c r="R109">
        <v>50.646329528912297</v>
      </c>
      <c r="S109" s="2">
        <f>(Table2[[#This Row],[Close Price]]-Table2[[#This Row],[20D EMA]])/Table2[[#This Row],[20D EMA]]</f>
        <v>-7.102504949955438E-3</v>
      </c>
      <c r="T109" s="2">
        <f>(Table2[[#This Row],[Close Price]]-Table2[[#This Row],[50D EMA]])/Table2[[#This Row],[50D EMA]]</f>
        <v>-3.092679624327167E-2</v>
      </c>
      <c r="U109" s="2">
        <f>(Table2[[#This Row],[Close Price]]-Table2[[#This Row],[200D EMA]])/Table2[[#This Row],[200D EMA]]</f>
        <v>9.859776447014168E-2</v>
      </c>
      <c r="V109">
        <v>0.64365776457360002</v>
      </c>
      <c r="W109">
        <v>1089</v>
      </c>
      <c r="X109">
        <v>1116.75</v>
      </c>
      <c r="Y109">
        <v>1085.05</v>
      </c>
      <c r="Z109">
        <v>1116.75</v>
      </c>
      <c r="AA109">
        <v>1064.75</v>
      </c>
      <c r="AB109">
        <v>1148</v>
      </c>
      <c r="AC109" s="2">
        <f>(Table2[[#This Row],[Close Price]]/Table2[[#This Row],[Day Low]])-1</f>
        <v>3.8567493112948714E-3</v>
      </c>
      <c r="AD109" s="2">
        <f>(Table2[[#This Row],[Day High]]/Table2[[#This Row],[Close Price]])-1</f>
        <v>2.1542261251372041E-2</v>
      </c>
      <c r="AE109" s="2">
        <f>(Table2[[#This Row],[Close Price]]/Table2[[#This Row],[Current Week Low]])-1</f>
        <v>7.511174600248971E-3</v>
      </c>
      <c r="AF109" s="2">
        <f>(Table2[[#This Row],[Current Week High]]/Table2[[#This Row],[Close Price]])-1</f>
        <v>2.1542261251372041E-2</v>
      </c>
      <c r="AG109" s="2">
        <f>(Table2[[#This Row],[Close Price]]/Table2[[#This Row],[Current Month Low]])-1</f>
        <v>2.6719887297487643E-2</v>
      </c>
      <c r="AH109" s="2">
        <f>(Table2[[#This Row],[Current Month High]]/Table2[[#This Row],[Close Price]])-1</f>
        <v>5.012806439809725E-2</v>
      </c>
      <c r="AI109">
        <v>36.749908525429902</v>
      </c>
      <c r="AJ109">
        <v>97.453264697913795</v>
      </c>
      <c r="AK109" t="str">
        <f>IF(AND(Table2[[#This Row],[20D EMA]]&gt;Table2[[#This Row],[50D EMA]],Table2[[#This Row],[50D EMA]]&gt;Table2[[#This Row],[200D EMA]]),"Uptrend","Downtrend/NoTrend")</f>
        <v>Downtrend/NoTrend</v>
      </c>
      <c r="AL109">
        <v>-0.26</v>
      </c>
      <c r="AM109" t="s">
        <v>10189</v>
      </c>
      <c r="AN109">
        <v>2.86</v>
      </c>
      <c r="AO109" t="s">
        <v>10188</v>
      </c>
      <c r="AP109">
        <v>0.159326815669595</v>
      </c>
      <c r="AQ109">
        <f>(Table2[[#This Row],[Sharpe Ratio]]-AVERAGE(Table2[Sharpe Ratio]))/_xlfn.STDEV.P(Table2[Sharpe Ratio])</f>
        <v>1.1958201258433476</v>
      </c>
      <c r="AR1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9">
        <f>_xlfn.RANK.AVG(Table2[[#This Row],[1Y Return vs Nifty Z-Score]],Table2[1Y Return vs Nifty Z-Score])</f>
        <v>190</v>
      </c>
      <c r="AT109">
        <f>_xlfn.RANK.AVG(Table2[[#This Row],[6M Return vs Nifty Z-Score]],Table2[6M Return vs Nifty Z-Score])</f>
        <v>164</v>
      </c>
      <c r="AU109">
        <f>_xlfn.RANK.AVG(Table2[[#This Row],[Sharpe Ratio Z-Score]],Table2[Sharpe Ratio Z-Score])</f>
        <v>88</v>
      </c>
      <c r="AV109">
        <f>(Table2[[#This Row],[Rank 1Y]]+Table2[[#This Row],[Rank 6M]]+Table2[[#This Row],[Rank Sharpe]])/3</f>
        <v>147.33333333333334</v>
      </c>
    </row>
    <row r="110" spans="1:48" x14ac:dyDescent="0.3">
      <c r="A110" t="s">
        <v>1550</v>
      </c>
      <c r="B110" t="s">
        <v>1551</v>
      </c>
      <c r="C110" t="s">
        <v>10147</v>
      </c>
      <c r="D110" t="s">
        <v>193</v>
      </c>
      <c r="E110">
        <v>6045.3223008000004</v>
      </c>
      <c r="F110">
        <v>493.4</v>
      </c>
      <c r="G110">
        <v>78.375207987573006</v>
      </c>
      <c r="H110">
        <f>(Table2[[#This Row],[1Y Return vs Nifty]]-AVERAGE(Table2[1Y Return vs Nifty]))/_xlfn.STDEV.P(Table2[1Y Return vs Nifty])</f>
        <v>0.42762604233803964</v>
      </c>
      <c r="I110">
        <v>2.8543968481579101</v>
      </c>
      <c r="J110">
        <f>(Table2[[#This Row],[1M Return vs Nifty]]-AVERAGE(Table2[1M Return vs Nifty]))/_xlfn.STDEV.P(Table2[1M Return vs Nifty])</f>
        <v>0.28760215554452823</v>
      </c>
      <c r="K110">
        <v>22.308201290598401</v>
      </c>
      <c r="L110">
        <f>(Table2[[#This Row],[6M Return vs Nifty]]-AVERAGE(Table2[6M Return vs Nifty]))/_xlfn.STDEV.P(Table2[6M Return vs Nifty])</f>
        <v>0.35446342429780692</v>
      </c>
      <c r="M110">
        <v>-1.5818433629082</v>
      </c>
      <c r="N110">
        <f>(Table2[[#This Row],[1W Return vs Nifty]]-AVERAGE(Table2[1W Return vs Nifty]))/_xlfn.STDEV.P(Table2[1W Return vs Nifty])</f>
        <v>-0.18978834625916249</v>
      </c>
      <c r="O110">
        <v>488.92</v>
      </c>
      <c r="P110">
        <v>466.89362759122901</v>
      </c>
      <c r="Q110">
        <v>397.29084889731803</v>
      </c>
      <c r="R110">
        <v>55.2679634055973</v>
      </c>
      <c r="S110" s="2">
        <f>(Table2[[#This Row],[Close Price]]-Table2[[#This Row],[20D EMA]])/Table2[[#This Row],[20D EMA]]</f>
        <v>9.1630532602469967E-3</v>
      </c>
      <c r="T110" s="2">
        <f>(Table2[[#This Row],[Close Price]]-Table2[[#This Row],[50D EMA]])/Table2[[#This Row],[50D EMA]]</f>
        <v>5.6771758795512238E-2</v>
      </c>
      <c r="U110" s="2">
        <f>(Table2[[#This Row],[Close Price]]-Table2[[#This Row],[200D EMA]])/Table2[[#This Row],[200D EMA]]</f>
        <v>0.24191131351107933</v>
      </c>
      <c r="V110">
        <v>0.76356248791430403</v>
      </c>
      <c r="W110">
        <v>490.35</v>
      </c>
      <c r="X110">
        <v>498.75</v>
      </c>
      <c r="Y110">
        <v>490.35</v>
      </c>
      <c r="Z110">
        <v>503.65</v>
      </c>
      <c r="AA110">
        <v>483.95</v>
      </c>
      <c r="AB110">
        <v>514.95000000000005</v>
      </c>
      <c r="AC110" s="2">
        <f>(Table2[[#This Row],[Close Price]]/Table2[[#This Row],[Day Low]])-1</f>
        <v>6.220046905271559E-3</v>
      </c>
      <c r="AD110" s="2">
        <f>(Table2[[#This Row],[Day High]]/Table2[[#This Row],[Close Price]])-1</f>
        <v>1.0843129306850496E-2</v>
      </c>
      <c r="AE110" s="2">
        <f>(Table2[[#This Row],[Close Price]]/Table2[[#This Row],[Current Week Low]])-1</f>
        <v>6.220046905271559E-3</v>
      </c>
      <c r="AF110" s="2">
        <f>(Table2[[#This Row],[Current Week High]]/Table2[[#This Row],[Close Price]])-1</f>
        <v>2.0774219700040453E-2</v>
      </c>
      <c r="AG110" s="2">
        <f>(Table2[[#This Row],[Close Price]]/Table2[[#This Row],[Current Month Low]])-1</f>
        <v>1.9526810620931867E-2</v>
      </c>
      <c r="AH110" s="2">
        <f>(Table2[[#This Row],[Current Month High]]/Table2[[#This Row],[Close Price]])-1</f>
        <v>4.3676530198621943E-2</v>
      </c>
      <c r="AI110">
        <v>4.3777867855695201</v>
      </c>
      <c r="AJ110">
        <v>113.77816291161101</v>
      </c>
      <c r="AK110" t="str">
        <f>IF(AND(Table2[[#This Row],[20D EMA]]&gt;Table2[[#This Row],[50D EMA]],Table2[[#This Row],[50D EMA]]&gt;Table2[[#This Row],[200D EMA]]),"Uptrend","Downtrend/NoTrend")</f>
        <v>Uptrend</v>
      </c>
      <c r="AL110">
        <v>0</v>
      </c>
      <c r="AM110" t="s">
        <v>10187</v>
      </c>
      <c r="AN110">
        <v>0.27</v>
      </c>
      <c r="AO110" t="s">
        <v>10188</v>
      </c>
      <c r="AP110">
        <v>0.17580211409928001</v>
      </c>
      <c r="AQ110">
        <f>(Table2[[#This Row],[Sharpe Ratio]]-AVERAGE(Table2[Sharpe Ratio]))/_xlfn.STDEV.P(Table2[Sharpe Ratio])</f>
        <v>1.3821975506329811</v>
      </c>
      <c r="AR1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2.2621008265541938</v>
      </c>
      <c r="AS110">
        <f>_xlfn.RANK.AVG(Table2[[#This Row],[1Y Return vs Nifty Z-Score]],Table2[1Y Return vs Nifty Z-Score])</f>
        <v>170</v>
      </c>
      <c r="AT110">
        <f>_xlfn.RANK.AVG(Table2[[#This Row],[6M Return vs Nifty Z-Score]],Table2[6M Return vs Nifty Z-Score])</f>
        <v>210</v>
      </c>
      <c r="AU110">
        <f>_xlfn.RANK.AVG(Table2[[#This Row],[Sharpe Ratio Z-Score]],Table2[Sharpe Ratio Z-Score])</f>
        <v>63</v>
      </c>
      <c r="AV110">
        <f>(Table2[[#This Row],[Rank 1Y]]+Table2[[#This Row],[Rank 6M]]+Table2[[#This Row],[Rank Sharpe]])/3</f>
        <v>147.66666666666666</v>
      </c>
    </row>
    <row r="111" spans="1:48" x14ac:dyDescent="0.3">
      <c r="A111" t="s">
        <v>1648</v>
      </c>
      <c r="B111" t="s">
        <v>1649</v>
      </c>
      <c r="C111" t="s">
        <v>10145</v>
      </c>
      <c r="D111" t="s">
        <v>122</v>
      </c>
      <c r="E111">
        <v>5029.5432000000001</v>
      </c>
      <c r="F111">
        <v>545.75</v>
      </c>
      <c r="G111">
        <v>119.64197773277201</v>
      </c>
      <c r="H111">
        <f>(Table2[[#This Row],[1Y Return vs Nifty]]-AVERAGE(Table2[1Y Return vs Nifty]))/_xlfn.STDEV.P(Table2[1Y Return vs Nifty])</f>
        <v>0.93743189882917022</v>
      </c>
      <c r="I111">
        <v>-11.890397237747999</v>
      </c>
      <c r="J111">
        <f>(Table2[[#This Row],[1M Return vs Nifty]]-AVERAGE(Table2[1M Return vs Nifty]))/_xlfn.STDEV.P(Table2[1M Return vs Nifty])</f>
        <v>-1.1032025574236153</v>
      </c>
      <c r="K111">
        <v>56.754098719492298</v>
      </c>
      <c r="L111">
        <f>(Table2[[#This Row],[6M Return vs Nifty]]-AVERAGE(Table2[6M Return vs Nifty]))/_xlfn.STDEV.P(Table2[6M Return vs Nifty])</f>
        <v>1.4130261909974511</v>
      </c>
      <c r="M111">
        <v>2.18140216098281</v>
      </c>
      <c r="N111">
        <f>(Table2[[#This Row],[1W Return vs Nifty]]-AVERAGE(Table2[1W Return vs Nifty]))/_xlfn.STDEV.P(Table2[1W Return vs Nifty])</f>
        <v>0.64522820683799298</v>
      </c>
      <c r="O111">
        <v>546.04999999999995</v>
      </c>
      <c r="P111">
        <v>499.12926175688801</v>
      </c>
      <c r="Q111">
        <v>367.13589743134997</v>
      </c>
      <c r="R111">
        <v>44.821998518705101</v>
      </c>
      <c r="S111" s="2">
        <f>(Table2[[#This Row],[Close Price]]-Table2[[#This Row],[20D EMA]])/Table2[[#This Row],[20D EMA]]</f>
        <v>-5.4940023807335326E-4</v>
      </c>
      <c r="T111" s="2">
        <f>(Table2[[#This Row],[Close Price]]-Table2[[#This Row],[50D EMA]])/Table2[[#This Row],[50D EMA]]</f>
        <v>9.3404137595562681E-2</v>
      </c>
      <c r="U111" s="2">
        <f>(Table2[[#This Row],[Close Price]]-Table2[[#This Row],[200D EMA]])/Table2[[#This Row],[200D EMA]]</f>
        <v>0.4865067780577047</v>
      </c>
      <c r="V111">
        <v>0.34070104787558497</v>
      </c>
      <c r="W111">
        <v>542</v>
      </c>
      <c r="X111">
        <v>565.70000000000005</v>
      </c>
      <c r="Y111">
        <v>535</v>
      </c>
      <c r="Z111">
        <v>565.70000000000005</v>
      </c>
      <c r="AA111">
        <v>518.70000000000005</v>
      </c>
      <c r="AB111">
        <v>576.1</v>
      </c>
      <c r="AC111" s="2">
        <f>(Table2[[#This Row],[Close Price]]/Table2[[#This Row],[Day Low]])-1</f>
        <v>6.918819188191927E-3</v>
      </c>
      <c r="AD111" s="2">
        <f>(Table2[[#This Row],[Day High]]/Table2[[#This Row],[Close Price]])-1</f>
        <v>3.6555199267063854E-2</v>
      </c>
      <c r="AE111" s="2">
        <f>(Table2[[#This Row],[Close Price]]/Table2[[#This Row],[Current Week Low]])-1</f>
        <v>2.0093457943925142E-2</v>
      </c>
      <c r="AF111" s="2">
        <f>(Table2[[#This Row],[Current Week High]]/Table2[[#This Row],[Close Price]])-1</f>
        <v>3.6555199267063854E-2</v>
      </c>
      <c r="AG111" s="2">
        <f>(Table2[[#This Row],[Close Price]]/Table2[[#This Row],[Current Month Low]])-1</f>
        <v>5.2149604781183578E-2</v>
      </c>
      <c r="AH111" s="2">
        <f>(Table2[[#This Row],[Current Month High]]/Table2[[#This Row],[Close Price]])-1</f>
        <v>5.5611543747136949E-2</v>
      </c>
      <c r="AI111">
        <v>33.275309207512599</v>
      </c>
      <c r="AJ111">
        <v>160.75011944577099</v>
      </c>
      <c r="AK111" t="str">
        <f>IF(AND(Table2[[#This Row],[20D EMA]]&gt;Table2[[#This Row],[50D EMA]],Table2[[#This Row],[50D EMA]]&gt;Table2[[#This Row],[200D EMA]]),"Uptrend","Downtrend/NoTrend")</f>
        <v>Uptrend</v>
      </c>
      <c r="AL111">
        <v>0.47</v>
      </c>
      <c r="AM111" t="s">
        <v>10188</v>
      </c>
      <c r="AN111">
        <v>-2.74</v>
      </c>
      <c r="AO111" t="s">
        <v>10189</v>
      </c>
      <c r="AP111">
        <v>6.7821129778893999E-2</v>
      </c>
      <c r="AQ111">
        <f>(Table2[[#This Row],[Sharpe Ratio]]-AVERAGE(Table2[Sharpe Ratio]))/_xlfn.STDEV.P(Table2[Sharpe Ratio])</f>
        <v>0.16065865895366868</v>
      </c>
      <c r="AR1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2.0531423981946677</v>
      </c>
      <c r="AS111">
        <f>_xlfn.RANK.AVG(Table2[[#This Row],[1Y Return vs Nifty Z-Score]],Table2[1Y Return vs Nifty Z-Score])</f>
        <v>97</v>
      </c>
      <c r="AT111">
        <f>_xlfn.RANK.AVG(Table2[[#This Row],[6M Return vs Nifty Z-Score]],Table2[6M Return vs Nifty Z-Score])</f>
        <v>59</v>
      </c>
      <c r="AU111">
        <f>_xlfn.RANK.AVG(Table2[[#This Row],[Sharpe Ratio Z-Score]],Table2[Sharpe Ratio Z-Score])</f>
        <v>288</v>
      </c>
      <c r="AV111">
        <f>(Table2[[#This Row],[Rank 1Y]]+Table2[[#This Row],[Rank 6M]]+Table2[[#This Row],[Rank Sharpe]])/3</f>
        <v>148</v>
      </c>
    </row>
    <row r="112" spans="1:48" x14ac:dyDescent="0.3">
      <c r="A112" t="s">
        <v>205</v>
      </c>
      <c r="B112" t="s">
        <v>206</v>
      </c>
      <c r="C112" t="s">
        <v>10143</v>
      </c>
      <c r="D112" t="s">
        <v>32</v>
      </c>
      <c r="E112">
        <v>129330.304655552</v>
      </c>
      <c r="F112">
        <v>67.290000000000006</v>
      </c>
      <c r="G112">
        <v>127.641937078182</v>
      </c>
      <c r="H112">
        <f>(Table2[[#This Row],[1Y Return vs Nifty]]-AVERAGE(Table2[1Y Return vs Nifty]))/_xlfn.STDEV.P(Table2[1Y Return vs Nifty])</f>
        <v>1.0362626566317106</v>
      </c>
      <c r="I112">
        <v>-3.6766931444705202</v>
      </c>
      <c r="J112">
        <f>(Table2[[#This Row],[1M Return vs Nifty]]-AVERAGE(Table2[1M Return vs Nifty]))/_xlfn.STDEV.P(Table2[1M Return vs Nifty])</f>
        <v>-0.32844379868478896</v>
      </c>
      <c r="K112">
        <v>39.500225792091598</v>
      </c>
      <c r="L112">
        <f>(Table2[[#This Row],[6M Return vs Nifty]]-AVERAGE(Table2[6M Return vs Nifty]))/_xlfn.STDEV.P(Table2[6M Return vs Nifty])</f>
        <v>0.88279447036900527</v>
      </c>
      <c r="M112">
        <v>9.0746576177118605</v>
      </c>
      <c r="N112">
        <f>(Table2[[#This Row],[1W Return vs Nifty]]-AVERAGE(Table2[1W Return vs Nifty]))/_xlfn.STDEV.P(Table2[1W Return vs Nifty])</f>
        <v>2.1747543497787412</v>
      </c>
      <c r="O112">
        <v>65.02</v>
      </c>
      <c r="P112">
        <v>64.942318704913703</v>
      </c>
      <c r="Q112">
        <v>55.733534337177602</v>
      </c>
      <c r="R112">
        <v>73.377868453270906</v>
      </c>
      <c r="S112" s="2">
        <f>(Table2[[#This Row],[Close Price]]-Table2[[#This Row],[20D EMA]])/Table2[[#This Row],[20D EMA]]</f>
        <v>3.4912334666256699E-2</v>
      </c>
      <c r="T112" s="2">
        <f>(Table2[[#This Row],[Close Price]]-Table2[[#This Row],[50D EMA]])/Table2[[#This Row],[50D EMA]]</f>
        <v>3.6150253669779607E-2</v>
      </c>
      <c r="U112" s="2">
        <f>(Table2[[#This Row],[Close Price]]-Table2[[#This Row],[200D EMA]])/Table2[[#This Row],[200D EMA]]</f>
        <v>0.20735210498060141</v>
      </c>
      <c r="V112">
        <v>1.0054020519397999</v>
      </c>
      <c r="W112">
        <v>67.010000000000005</v>
      </c>
      <c r="X112">
        <v>70.95</v>
      </c>
      <c r="Y112">
        <v>63.57</v>
      </c>
      <c r="Z112">
        <v>70.95</v>
      </c>
      <c r="AA112">
        <v>62</v>
      </c>
      <c r="AB112">
        <v>70.95</v>
      </c>
      <c r="AC112" s="2">
        <f>(Table2[[#This Row],[Close Price]]/Table2[[#This Row],[Day Low]])-1</f>
        <v>4.1784808237577131E-3</v>
      </c>
      <c r="AD112" s="2">
        <f>(Table2[[#This Row],[Day High]]/Table2[[#This Row],[Close Price]])-1</f>
        <v>5.4391440035666427E-2</v>
      </c>
      <c r="AE112" s="2">
        <f>(Table2[[#This Row],[Close Price]]/Table2[[#This Row],[Current Week Low]])-1</f>
        <v>5.8518168947616855E-2</v>
      </c>
      <c r="AF112" s="2">
        <f>(Table2[[#This Row],[Current Week High]]/Table2[[#This Row],[Close Price]])-1</f>
        <v>5.4391440035666427E-2</v>
      </c>
      <c r="AG112" s="2">
        <f>(Table2[[#This Row],[Close Price]]/Table2[[#This Row],[Current Month Low]])-1</f>
        <v>8.5322580645161405E-2</v>
      </c>
      <c r="AH112" s="2">
        <f>(Table2[[#This Row],[Current Month High]]/Table2[[#This Row],[Close Price]])-1</f>
        <v>5.4391440035666427E-2</v>
      </c>
      <c r="AI112">
        <v>24.461286966859799</v>
      </c>
      <c r="AJ112">
        <v>162.8515625</v>
      </c>
      <c r="AK112" t="str">
        <f>IF(AND(Table2[[#This Row],[20D EMA]]&gt;Table2[[#This Row],[50D EMA]],Table2[[#This Row],[50D EMA]]&gt;Table2[[#This Row],[200D EMA]]),"Uptrend","Downtrend/NoTrend")</f>
        <v>Uptrend</v>
      </c>
      <c r="AL112">
        <v>-7.0000000000000007E-2</v>
      </c>
      <c r="AM112" t="s">
        <v>10189</v>
      </c>
      <c r="AN112">
        <v>4.68</v>
      </c>
      <c r="AO112" t="s">
        <v>10188</v>
      </c>
      <c r="AP112">
        <v>7.8519145790464998E-2</v>
      </c>
      <c r="AQ112">
        <f>(Table2[[#This Row],[Sharpe Ratio]]-AVERAGE(Table2[Sharpe Ratio]))/_xlfn.STDEV.P(Table2[Sharpe Ratio])</f>
        <v>0.28168036202657565</v>
      </c>
      <c r="AR1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4.0470480401212434</v>
      </c>
      <c r="AS112">
        <f>_xlfn.RANK.AVG(Table2[[#This Row],[1Y Return vs Nifty Z-Score]],Table2[1Y Return vs Nifty Z-Score])</f>
        <v>83</v>
      </c>
      <c r="AT112">
        <f>_xlfn.RANK.AVG(Table2[[#This Row],[6M Return vs Nifty Z-Score]],Table2[6M Return vs Nifty Z-Score])</f>
        <v>112</v>
      </c>
      <c r="AU112">
        <f>_xlfn.RANK.AVG(Table2[[#This Row],[Sharpe Ratio Z-Score]],Table2[Sharpe Ratio Z-Score])</f>
        <v>252</v>
      </c>
      <c r="AV112">
        <f>(Table2[[#This Row],[Rank 1Y]]+Table2[[#This Row],[Rank 6M]]+Table2[[#This Row],[Rank Sharpe]])/3</f>
        <v>149</v>
      </c>
    </row>
    <row r="113" spans="1:48" x14ac:dyDescent="0.3">
      <c r="A113" t="s">
        <v>90</v>
      </c>
      <c r="B113" t="s">
        <v>91</v>
      </c>
      <c r="C113" t="s">
        <v>10141</v>
      </c>
      <c r="D113" t="s">
        <v>92</v>
      </c>
      <c r="E113">
        <v>306749.80247642501</v>
      </c>
      <c r="F113">
        <v>512.45000000000005</v>
      </c>
      <c r="G113">
        <v>96.806382635226996</v>
      </c>
      <c r="H113">
        <f>(Table2[[#This Row],[1Y Return vs Nifty]]-AVERAGE(Table2[1Y Return vs Nifty]))/_xlfn.STDEV.P(Table2[1Y Return vs Nifty])</f>
        <v>0.65532306915652538</v>
      </c>
      <c r="I113">
        <v>-3.2665994218787699</v>
      </c>
      <c r="J113">
        <f>(Table2[[#This Row],[1M Return vs Nifty]]-AVERAGE(Table2[1M Return vs Nifty]))/_xlfn.STDEV.P(Table2[1M Return vs Nifty])</f>
        <v>-0.28976165237496387</v>
      </c>
      <c r="K113">
        <v>22.471084096665699</v>
      </c>
      <c r="L113">
        <f>(Table2[[#This Row],[6M Return vs Nifty]]-AVERAGE(Table2[6M Return vs Nifty]))/_xlfn.STDEV.P(Table2[6M Return vs Nifty])</f>
        <v>0.35946900367614448</v>
      </c>
      <c r="M113">
        <v>3.9074418703208699E-2</v>
      </c>
      <c r="N113">
        <f>(Table2[[#This Row],[1W Return vs Nifty]]-AVERAGE(Table2[1W Return vs Nifty]))/_xlfn.STDEV.P(Table2[1W Return vs Nifty])</f>
        <v>0.16987279470609704</v>
      </c>
      <c r="O113">
        <v>489.29</v>
      </c>
      <c r="P113">
        <v>478.283275821497</v>
      </c>
      <c r="Q113">
        <v>412.99513076246802</v>
      </c>
      <c r="R113">
        <v>66.392209923260694</v>
      </c>
      <c r="S113" s="2">
        <f>(Table2[[#This Row],[Close Price]]-Table2[[#This Row],[20D EMA]])/Table2[[#This Row],[20D EMA]]</f>
        <v>4.7333891965909834E-2</v>
      </c>
      <c r="T113" s="2">
        <f>(Table2[[#This Row],[Close Price]]-Table2[[#This Row],[50D EMA]])/Table2[[#This Row],[50D EMA]]</f>
        <v>7.1436167446621346E-2</v>
      </c>
      <c r="U113" s="2">
        <f>(Table2[[#This Row],[Close Price]]-Table2[[#This Row],[200D EMA]])/Table2[[#This Row],[200D EMA]]</f>
        <v>0.24081366057250919</v>
      </c>
      <c r="V113">
        <v>0.81221984249047496</v>
      </c>
      <c r="W113">
        <v>498</v>
      </c>
      <c r="X113">
        <v>518.4</v>
      </c>
      <c r="Y113">
        <v>492.55</v>
      </c>
      <c r="Z113">
        <v>518.4</v>
      </c>
      <c r="AA113">
        <v>471.25</v>
      </c>
      <c r="AB113">
        <v>518.4</v>
      </c>
      <c r="AC113" s="2">
        <f>(Table2[[#This Row],[Close Price]]/Table2[[#This Row],[Day Low]])-1</f>
        <v>2.9016064257028296E-2</v>
      </c>
      <c r="AD113" s="2">
        <f>(Table2[[#This Row],[Day High]]/Table2[[#This Row],[Close Price]])-1</f>
        <v>1.1610888867206404E-2</v>
      </c>
      <c r="AE113" s="2">
        <f>(Table2[[#This Row],[Close Price]]/Table2[[#This Row],[Current Week Low]])-1</f>
        <v>4.0401989645721281E-2</v>
      </c>
      <c r="AF113" s="2">
        <f>(Table2[[#This Row],[Current Week High]]/Table2[[#This Row],[Close Price]])-1</f>
        <v>1.1610888867206404E-2</v>
      </c>
      <c r="AG113" s="2">
        <f>(Table2[[#This Row],[Close Price]]/Table2[[#This Row],[Current Month Low]])-1</f>
        <v>8.7427055702917977E-2</v>
      </c>
      <c r="AH113" s="2">
        <f>(Table2[[#This Row],[Current Month High]]/Table2[[#This Row],[Close Price]])-1</f>
        <v>1.1610888867206404E-2</v>
      </c>
      <c r="AI113">
        <v>2.9173577910039898</v>
      </c>
      <c r="AJ113">
        <v>125.89817059731099</v>
      </c>
      <c r="AK113" t="str">
        <f>IF(AND(Table2[[#This Row],[20D EMA]]&gt;Table2[[#This Row],[50D EMA]],Table2[[#This Row],[50D EMA]]&gt;Table2[[#This Row],[200D EMA]]),"Uptrend","Downtrend/NoTrend")</f>
        <v>Uptrend</v>
      </c>
      <c r="AL113">
        <v>7.0000000000000007E-2</v>
      </c>
      <c r="AM113" t="s">
        <v>10188</v>
      </c>
      <c r="AN113">
        <v>8.31</v>
      </c>
      <c r="AO113" t="s">
        <v>10188</v>
      </c>
      <c r="AP113">
        <v>0.142437254437669</v>
      </c>
      <c r="AQ113">
        <f>(Table2[[#This Row],[Sharpe Ratio]]-AVERAGE(Table2[Sharpe Ratio]))/_xlfn.STDEV.P(Table2[Sharpe Ratio])</f>
        <v>1.0047563377324464</v>
      </c>
      <c r="AR1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1.8996595528962497</v>
      </c>
      <c r="AS113">
        <f>_xlfn.RANK.AVG(Table2[[#This Row],[1Y Return vs Nifty Z-Score]],Table2[1Y Return vs Nifty Z-Score])</f>
        <v>120</v>
      </c>
      <c r="AT113">
        <f>_xlfn.RANK.AVG(Table2[[#This Row],[6M Return vs Nifty Z-Score]],Table2[6M Return vs Nifty Z-Score])</f>
        <v>208</v>
      </c>
      <c r="AU113">
        <f>_xlfn.RANK.AVG(Table2[[#This Row],[Sharpe Ratio Z-Score]],Table2[Sharpe Ratio Z-Score])</f>
        <v>120</v>
      </c>
      <c r="AV113">
        <f>(Table2[[#This Row],[Rank 1Y]]+Table2[[#This Row],[Rank 6M]]+Table2[[#This Row],[Rank Sharpe]])/3</f>
        <v>149.33333333333334</v>
      </c>
    </row>
    <row r="114" spans="1:48" x14ac:dyDescent="0.3">
      <c r="A114" t="s">
        <v>925</v>
      </c>
      <c r="B114" t="s">
        <v>926</v>
      </c>
      <c r="C114" t="s">
        <v>10157</v>
      </c>
      <c r="D114" t="s">
        <v>550</v>
      </c>
      <c r="E114">
        <v>16057.79040009</v>
      </c>
      <c r="F114">
        <v>900.15</v>
      </c>
      <c r="G114">
        <v>74.920327869312999</v>
      </c>
      <c r="H114">
        <f>(Table2[[#This Row],[1Y Return vs Nifty]]-AVERAGE(Table2[1Y Return vs Nifty]))/_xlfn.STDEV.P(Table2[1Y Return vs Nifty])</f>
        <v>0.3849447729137801</v>
      </c>
      <c r="I114">
        <v>11.0258585352976</v>
      </c>
      <c r="J114">
        <f>(Table2[[#This Row],[1M Return vs Nifty]]-AVERAGE(Table2[1M Return vs Nifty]))/_xlfn.STDEV.P(Table2[1M Return vs Nifty])</f>
        <v>1.0583763935636172</v>
      </c>
      <c r="K114">
        <v>52.203705224554703</v>
      </c>
      <c r="L114">
        <f>(Table2[[#This Row],[6M Return vs Nifty]]-AVERAGE(Table2[6M Return vs Nifty]))/_xlfn.STDEV.P(Table2[6M Return vs Nifty])</f>
        <v>1.2731872700485456</v>
      </c>
      <c r="M114">
        <v>-2.7592074235504098</v>
      </c>
      <c r="N114">
        <f>(Table2[[#This Row],[1W Return vs Nifty]]-AVERAGE(Table2[1W Return vs Nifty]))/_xlfn.STDEV.P(Table2[1W Return vs Nifty])</f>
        <v>-0.45103053027734269</v>
      </c>
      <c r="O114">
        <v>820.61</v>
      </c>
      <c r="P114">
        <v>761.41859647698004</v>
      </c>
      <c r="Q114">
        <v>643.69333084985703</v>
      </c>
      <c r="R114">
        <v>64.161952413732706</v>
      </c>
      <c r="S114" s="2">
        <f>(Table2[[#This Row],[Close Price]]-Table2[[#This Row],[20D EMA]])/Table2[[#This Row],[20D EMA]]</f>
        <v>9.6927895102423764E-2</v>
      </c>
      <c r="T114" s="2">
        <f>(Table2[[#This Row],[Close Price]]-Table2[[#This Row],[50D EMA]])/Table2[[#This Row],[50D EMA]]</f>
        <v>0.18220122829271376</v>
      </c>
      <c r="U114" s="2">
        <f>(Table2[[#This Row],[Close Price]]-Table2[[#This Row],[200D EMA]])/Table2[[#This Row],[200D EMA]]</f>
        <v>0.39841436419971554</v>
      </c>
      <c r="V114">
        <v>1.70447071042956</v>
      </c>
      <c r="W114">
        <v>860.7</v>
      </c>
      <c r="X114">
        <v>926.6</v>
      </c>
      <c r="Y114">
        <v>852.1</v>
      </c>
      <c r="Z114">
        <v>926.6</v>
      </c>
      <c r="AA114">
        <v>749</v>
      </c>
      <c r="AB114">
        <v>926.6</v>
      </c>
      <c r="AC114" s="2">
        <f>(Table2[[#This Row],[Close Price]]/Table2[[#This Row],[Day Low]])-1</f>
        <v>4.5834785639595532E-2</v>
      </c>
      <c r="AD114" s="2">
        <f>(Table2[[#This Row],[Day High]]/Table2[[#This Row],[Close Price]])-1</f>
        <v>2.9383991556962696E-2</v>
      </c>
      <c r="AE114" s="2">
        <f>(Table2[[#This Row],[Close Price]]/Table2[[#This Row],[Current Week Low]])-1</f>
        <v>5.6390095059265288E-2</v>
      </c>
      <c r="AF114" s="2">
        <f>(Table2[[#This Row],[Current Week High]]/Table2[[#This Row],[Close Price]])-1</f>
        <v>2.9383991556962696E-2</v>
      </c>
      <c r="AG114" s="2">
        <f>(Table2[[#This Row],[Close Price]]/Table2[[#This Row],[Current Month Low]])-1</f>
        <v>0.20180240320427223</v>
      </c>
      <c r="AH114" s="2">
        <f>(Table2[[#This Row],[Current Month High]]/Table2[[#This Row],[Close Price]])-1</f>
        <v>2.9383991556962696E-2</v>
      </c>
      <c r="AI114">
        <v>2.9383991556962599</v>
      </c>
      <c r="AJ114">
        <v>120.085574572127</v>
      </c>
      <c r="AK114" t="str">
        <f>IF(AND(Table2[[#This Row],[20D EMA]]&gt;Table2[[#This Row],[50D EMA]],Table2[[#This Row],[50D EMA]]&gt;Table2[[#This Row],[200D EMA]]),"Uptrend","Downtrend/NoTrend")</f>
        <v>Uptrend</v>
      </c>
      <c r="AL114">
        <v>0.2</v>
      </c>
      <c r="AM114" t="s">
        <v>10188</v>
      </c>
      <c r="AN114">
        <v>17.64</v>
      </c>
      <c r="AO114" t="s">
        <v>10188</v>
      </c>
      <c r="AP114">
        <v>0.101008557758534</v>
      </c>
      <c r="AQ114">
        <f>(Table2[[#This Row],[Sharpe Ratio]]-AVERAGE(Table2[Sharpe Ratio]))/_xlfn.STDEV.P(Table2[Sharpe Ratio])</f>
        <v>0.53609266936843436</v>
      </c>
      <c r="AR1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2.8015705756170344</v>
      </c>
      <c r="AS114">
        <f>_xlfn.RANK.AVG(Table2[[#This Row],[1Y Return vs Nifty Z-Score]],Table2[1Y Return vs Nifty Z-Score])</f>
        <v>178</v>
      </c>
      <c r="AT114">
        <f>_xlfn.RANK.AVG(Table2[[#This Row],[6M Return vs Nifty Z-Score]],Table2[6M Return vs Nifty Z-Score])</f>
        <v>69</v>
      </c>
      <c r="AU114">
        <f>_xlfn.RANK.AVG(Table2[[#This Row],[Sharpe Ratio Z-Score]],Table2[Sharpe Ratio Z-Score])</f>
        <v>204</v>
      </c>
      <c r="AV114">
        <f>(Table2[[#This Row],[Rank 1Y]]+Table2[[#This Row],[Rank 6M]]+Table2[[#This Row],[Rank Sharpe]])/3</f>
        <v>150.33333333333334</v>
      </c>
    </row>
    <row r="115" spans="1:48" x14ac:dyDescent="0.3">
      <c r="A115" t="s">
        <v>1619</v>
      </c>
      <c r="B115" t="s">
        <v>1620</v>
      </c>
      <c r="C115" t="s">
        <v>10145</v>
      </c>
      <c r="D115" t="s">
        <v>989</v>
      </c>
      <c r="E115">
        <v>5343.4043770379903</v>
      </c>
      <c r="F115">
        <v>41.84</v>
      </c>
      <c r="G115">
        <v>116.74633403224701</v>
      </c>
      <c r="H115">
        <f>(Table2[[#This Row],[1Y Return vs Nifty]]-AVERAGE(Table2[1Y Return vs Nifty]))/_xlfn.STDEV.P(Table2[1Y Return vs Nifty])</f>
        <v>0.90165938438342685</v>
      </c>
      <c r="I115">
        <v>-5.2702103014194899</v>
      </c>
      <c r="J115">
        <f>(Table2[[#This Row],[1M Return vs Nifty]]-AVERAGE(Table2[1M Return vs Nifty]))/_xlfn.STDEV.P(Table2[1M Return vs Nifty])</f>
        <v>-0.47875252182923006</v>
      </c>
      <c r="K115">
        <v>42.393556642340997</v>
      </c>
      <c r="L115">
        <f>(Table2[[#This Row],[6M Return vs Nifty]]-AVERAGE(Table2[6M Return vs Nifty]))/_xlfn.STDEV.P(Table2[6M Return vs Nifty])</f>
        <v>0.97170991570294862</v>
      </c>
      <c r="M115">
        <v>1.56879165168023</v>
      </c>
      <c r="N115">
        <f>(Table2[[#This Row],[1W Return vs Nifty]]-AVERAGE(Table2[1W Return vs Nifty]))/_xlfn.STDEV.P(Table2[1W Return vs Nifty])</f>
        <v>0.5092976881882223</v>
      </c>
      <c r="O115">
        <v>40.909999999999997</v>
      </c>
      <c r="P115">
        <v>38.072378712895699</v>
      </c>
      <c r="Q115">
        <v>31.8712156741332</v>
      </c>
      <c r="R115">
        <v>52.718003929042098</v>
      </c>
      <c r="S115" s="2">
        <f>(Table2[[#This Row],[Close Price]]-Table2[[#This Row],[20D EMA]])/Table2[[#This Row],[20D EMA]]</f>
        <v>2.2732828159374406E-2</v>
      </c>
      <c r="T115" s="2">
        <f>(Table2[[#This Row],[Close Price]]-Table2[[#This Row],[50D EMA]])/Table2[[#This Row],[50D EMA]]</f>
        <v>9.8959440268126822E-2</v>
      </c>
      <c r="U115" s="2">
        <f>(Table2[[#This Row],[Close Price]]-Table2[[#This Row],[200D EMA]])/Table2[[#This Row],[200D EMA]]</f>
        <v>0.31278330979880087</v>
      </c>
      <c r="V115">
        <v>1.1613953643894499</v>
      </c>
      <c r="W115">
        <v>41.45</v>
      </c>
      <c r="X115">
        <v>43.2</v>
      </c>
      <c r="Y115">
        <v>41.45</v>
      </c>
      <c r="Z115">
        <v>43.2</v>
      </c>
      <c r="AA115">
        <v>39.979999999999997</v>
      </c>
      <c r="AB115">
        <v>44.95</v>
      </c>
      <c r="AC115" s="2">
        <f>(Table2[[#This Row],[Close Price]]/Table2[[#This Row],[Day Low]])-1</f>
        <v>9.4089264173702336E-3</v>
      </c>
      <c r="AD115" s="2">
        <f>(Table2[[#This Row],[Day High]]/Table2[[#This Row],[Close Price]])-1</f>
        <v>3.2504780114722687E-2</v>
      </c>
      <c r="AE115" s="2">
        <f>(Table2[[#This Row],[Close Price]]/Table2[[#This Row],[Current Week Low]])-1</f>
        <v>9.4089264173702336E-3</v>
      </c>
      <c r="AF115" s="2">
        <f>(Table2[[#This Row],[Current Week High]]/Table2[[#This Row],[Close Price]])-1</f>
        <v>3.2504780114722687E-2</v>
      </c>
      <c r="AG115" s="2">
        <f>(Table2[[#This Row],[Close Price]]/Table2[[#This Row],[Current Month Low]])-1</f>
        <v>4.6523261630815549E-2</v>
      </c>
      <c r="AH115" s="2">
        <f>(Table2[[#This Row],[Current Month High]]/Table2[[#This Row],[Close Price]])-1</f>
        <v>7.4330783938814537E-2</v>
      </c>
      <c r="AI115">
        <v>7.4330783938814502</v>
      </c>
      <c r="AJ115">
        <v>163.14465408805</v>
      </c>
      <c r="AK115" t="str">
        <f>IF(AND(Table2[[#This Row],[20D EMA]]&gt;Table2[[#This Row],[50D EMA]],Table2[[#This Row],[50D EMA]]&gt;Table2[[#This Row],[200D EMA]]),"Uptrend","Downtrend/NoTrend")</f>
        <v>Uptrend</v>
      </c>
      <c r="AL115">
        <v>0.1</v>
      </c>
      <c r="AM115" t="s">
        <v>10188</v>
      </c>
      <c r="AN115">
        <v>4.3099999999999996</v>
      </c>
      <c r="AO115" t="s">
        <v>10188</v>
      </c>
      <c r="AP115">
        <v>7.6962127985784001E-2</v>
      </c>
      <c r="AQ115">
        <f>(Table2[[#This Row],[Sharpe Ratio]]-AVERAGE(Table2[Sharpe Ratio]))/_xlfn.STDEV.P(Table2[Sharpe Ratio])</f>
        <v>0.26406654033912225</v>
      </c>
      <c r="AR1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2.1679810067844896</v>
      </c>
      <c r="AS115">
        <f>_xlfn.RANK.AVG(Table2[[#This Row],[1Y Return vs Nifty Z-Score]],Table2[1Y Return vs Nifty Z-Score])</f>
        <v>101</v>
      </c>
      <c r="AT115">
        <f>_xlfn.RANK.AVG(Table2[[#This Row],[6M Return vs Nifty Z-Score]],Table2[6M Return vs Nifty Z-Score])</f>
        <v>97</v>
      </c>
      <c r="AU115">
        <f>_xlfn.RANK.AVG(Table2[[#This Row],[Sharpe Ratio Z-Score]],Table2[Sharpe Ratio Z-Score])</f>
        <v>256</v>
      </c>
      <c r="AV115">
        <f>(Table2[[#This Row],[Rank 1Y]]+Table2[[#This Row],[Rank 6M]]+Table2[[#This Row],[Rank Sharpe]])/3</f>
        <v>151.33333333333334</v>
      </c>
    </row>
    <row r="116" spans="1:48" x14ac:dyDescent="0.3">
      <c r="A116" t="s">
        <v>704</v>
      </c>
      <c r="B116" t="s">
        <v>705</v>
      </c>
      <c r="C116" t="s">
        <v>10157</v>
      </c>
      <c r="D116" t="s">
        <v>170</v>
      </c>
      <c r="E116">
        <v>24158.364968599999</v>
      </c>
      <c r="F116">
        <v>5632.05</v>
      </c>
      <c r="G116">
        <v>90.717147944823296</v>
      </c>
      <c r="H116">
        <f>(Table2[[#This Row],[1Y Return vs Nifty]]-AVERAGE(Table2[1Y Return vs Nifty]))/_xlfn.STDEV.P(Table2[1Y Return vs Nifty])</f>
        <v>0.5800972270107897</v>
      </c>
      <c r="I116">
        <v>6.6217776155386803</v>
      </c>
      <c r="J116">
        <f>(Table2[[#This Row],[1M Return vs Nifty]]-AVERAGE(Table2[1M Return vs Nifty]))/_xlfn.STDEV.P(Table2[1M Return vs Nifty])</f>
        <v>0.64296086020268106</v>
      </c>
      <c r="K116">
        <v>78.385301393112996</v>
      </c>
      <c r="L116">
        <f>(Table2[[#This Row],[6M Return vs Nifty]]-AVERAGE(Table2[6M Return vs Nifty]))/_xlfn.STDEV.P(Table2[6M Return vs Nifty])</f>
        <v>2.0777783809061803</v>
      </c>
      <c r="M116">
        <v>-2.5073935662916198</v>
      </c>
      <c r="N116">
        <f>(Table2[[#This Row],[1W Return vs Nifty]]-AVERAGE(Table2[1W Return vs Nifty]))/_xlfn.STDEV.P(Table2[1W Return vs Nifty])</f>
        <v>-0.39515622237597403</v>
      </c>
      <c r="O116">
        <v>5311.93</v>
      </c>
      <c r="P116">
        <v>4842.2231769882601</v>
      </c>
      <c r="Q116">
        <v>3784.44574803147</v>
      </c>
      <c r="R116">
        <v>62.821502922856702</v>
      </c>
      <c r="S116" s="2">
        <f>(Table2[[#This Row],[Close Price]]-Table2[[#This Row],[20D EMA]])/Table2[[#This Row],[20D EMA]]</f>
        <v>6.0264348363024335E-2</v>
      </c>
      <c r="T116" s="2">
        <f>(Table2[[#This Row],[Close Price]]-Table2[[#This Row],[50D EMA]])/Table2[[#This Row],[50D EMA]]</f>
        <v>0.16311243702381192</v>
      </c>
      <c r="U116" s="2">
        <f>(Table2[[#This Row],[Close Price]]-Table2[[#This Row],[200D EMA]])/Table2[[#This Row],[200D EMA]]</f>
        <v>0.48820999823543149</v>
      </c>
      <c r="V116">
        <v>0.98290976465476598</v>
      </c>
      <c r="W116">
        <v>5581</v>
      </c>
      <c r="X116">
        <v>5697.95</v>
      </c>
      <c r="Y116">
        <v>5514.1</v>
      </c>
      <c r="Z116">
        <v>5711.2</v>
      </c>
      <c r="AA116">
        <v>4991.05</v>
      </c>
      <c r="AB116">
        <v>5885</v>
      </c>
      <c r="AC116" s="2">
        <f>(Table2[[#This Row],[Close Price]]/Table2[[#This Row],[Day Low]])-1</f>
        <v>9.1471062533596825E-3</v>
      </c>
      <c r="AD116" s="2">
        <f>(Table2[[#This Row],[Day High]]/Table2[[#This Row],[Close Price]])-1</f>
        <v>1.1700890439537925E-2</v>
      </c>
      <c r="AE116" s="2">
        <f>(Table2[[#This Row],[Close Price]]/Table2[[#This Row],[Current Week Low]])-1</f>
        <v>2.1390616782430483E-2</v>
      </c>
      <c r="AF116" s="2">
        <f>(Table2[[#This Row],[Current Week High]]/Table2[[#This Row],[Close Price]])-1</f>
        <v>1.4053497394376668E-2</v>
      </c>
      <c r="AG116" s="2">
        <f>(Table2[[#This Row],[Close Price]]/Table2[[#This Row],[Current Month Low]])-1</f>
        <v>0.1284298895022089</v>
      </c>
      <c r="AH116" s="2">
        <f>(Table2[[#This Row],[Current Month High]]/Table2[[#This Row],[Close Price]])-1</f>
        <v>4.4912598432187201E-2</v>
      </c>
      <c r="AI116">
        <v>4.4912598432187201</v>
      </c>
      <c r="AJ116">
        <v>131.771604938271</v>
      </c>
      <c r="AK116" t="str">
        <f>IF(AND(Table2[[#This Row],[20D EMA]]&gt;Table2[[#This Row],[50D EMA]],Table2[[#This Row],[50D EMA]]&gt;Table2[[#This Row],[200D EMA]]),"Uptrend","Downtrend/NoTrend")</f>
        <v>Uptrend</v>
      </c>
      <c r="AL116">
        <v>0.41</v>
      </c>
      <c r="AM116" t="s">
        <v>10188</v>
      </c>
      <c r="AN116">
        <v>10.77</v>
      </c>
      <c r="AO116" t="s">
        <v>10188</v>
      </c>
      <c r="AP116">
        <v>6.5767659402788003E-2</v>
      </c>
      <c r="AQ116">
        <f>(Table2[[#This Row],[Sharpe Ratio]]-AVERAGE(Table2[Sharpe Ratio]))/_xlfn.STDEV.P(Table2[Sharpe Ratio])</f>
        <v>0.13742869913146272</v>
      </c>
      <c r="AR1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3.0431089448751396</v>
      </c>
      <c r="AS116">
        <f>_xlfn.RANK.AVG(Table2[[#This Row],[1Y Return vs Nifty Z-Score]],Table2[1Y Return vs Nifty Z-Score])</f>
        <v>135</v>
      </c>
      <c r="AT116">
        <f>_xlfn.RANK.AVG(Table2[[#This Row],[6M Return vs Nifty Z-Score]],Table2[6M Return vs Nifty Z-Score])</f>
        <v>28</v>
      </c>
      <c r="AU116">
        <f>_xlfn.RANK.AVG(Table2[[#This Row],[Sharpe Ratio Z-Score]],Table2[Sharpe Ratio Z-Score])</f>
        <v>294</v>
      </c>
      <c r="AV116">
        <f>(Table2[[#This Row],[Rank 1Y]]+Table2[[#This Row],[Rank 6M]]+Table2[[#This Row],[Rank Sharpe]])/3</f>
        <v>152.33333333333334</v>
      </c>
    </row>
    <row r="117" spans="1:48" x14ac:dyDescent="0.3">
      <c r="A117" t="s">
        <v>840</v>
      </c>
      <c r="B117" t="s">
        <v>841</v>
      </c>
      <c r="C117" t="s">
        <v>10150</v>
      </c>
      <c r="D117" t="s">
        <v>70</v>
      </c>
      <c r="E117">
        <v>18682.690214834998</v>
      </c>
      <c r="F117">
        <v>3304.4</v>
      </c>
      <c r="G117">
        <v>32.002624843837197</v>
      </c>
      <c r="H117">
        <f>(Table2[[#This Row],[1Y Return vs Nifty]]-AVERAGE(Table2[1Y Return vs Nifty]))/_xlfn.STDEV.P(Table2[1Y Return vs Nifty])</f>
        <v>-0.14525656061996892</v>
      </c>
      <c r="I117">
        <v>7.2457057707168397</v>
      </c>
      <c r="J117">
        <f>(Table2[[#This Row],[1M Return vs Nifty]]-AVERAGE(Table2[1M Return vs Nifty]))/_xlfn.STDEV.P(Table2[1M Return vs Nifty])</f>
        <v>0.70181296852779973</v>
      </c>
      <c r="K117">
        <v>60.050959300562099</v>
      </c>
      <c r="L117">
        <f>(Table2[[#This Row],[6M Return vs Nifty]]-AVERAGE(Table2[6M Return vs Nifty]))/_xlfn.STDEV.P(Table2[6M Return vs Nifty])</f>
        <v>1.5143425775228558</v>
      </c>
      <c r="M117">
        <v>-2.0548312879084998</v>
      </c>
      <c r="N117">
        <f>(Table2[[#This Row],[1W Return vs Nifty]]-AVERAGE(Table2[1W Return vs Nifty]))/_xlfn.STDEV.P(Table2[1W Return vs Nifty])</f>
        <v>-0.29473838055348739</v>
      </c>
      <c r="O117">
        <v>3171.75</v>
      </c>
      <c r="P117">
        <v>3000.3259843820401</v>
      </c>
      <c r="Q117">
        <v>2493.71394352793</v>
      </c>
      <c r="R117">
        <v>63.509689023740897</v>
      </c>
      <c r="S117" s="2">
        <f>(Table2[[#This Row],[Close Price]]-Table2[[#This Row],[20D EMA]])/Table2[[#This Row],[20D EMA]]</f>
        <v>4.1822337826121256E-2</v>
      </c>
      <c r="T117" s="2">
        <f>(Table2[[#This Row],[Close Price]]-Table2[[#This Row],[50D EMA]])/Table2[[#This Row],[50D EMA]]</f>
        <v>0.10134699269372502</v>
      </c>
      <c r="U117" s="2">
        <f>(Table2[[#This Row],[Close Price]]-Table2[[#This Row],[200D EMA]])/Table2[[#This Row],[200D EMA]]</f>
        <v>0.32509184085692233</v>
      </c>
      <c r="V117">
        <v>1.72790426088514</v>
      </c>
      <c r="W117">
        <v>3266.35</v>
      </c>
      <c r="X117">
        <v>3365.05</v>
      </c>
      <c r="Y117">
        <v>3266.35</v>
      </c>
      <c r="Z117">
        <v>3406.95</v>
      </c>
      <c r="AA117">
        <v>2984</v>
      </c>
      <c r="AB117">
        <v>3655</v>
      </c>
      <c r="AC117" s="2">
        <f>(Table2[[#This Row],[Close Price]]/Table2[[#This Row],[Day Low]])-1</f>
        <v>1.1649088432041932E-2</v>
      </c>
      <c r="AD117" s="2">
        <f>(Table2[[#This Row],[Day High]]/Table2[[#This Row],[Close Price]])-1</f>
        <v>1.8354315458176895E-2</v>
      </c>
      <c r="AE117" s="2">
        <f>(Table2[[#This Row],[Close Price]]/Table2[[#This Row],[Current Week Low]])-1</f>
        <v>1.1649088432041932E-2</v>
      </c>
      <c r="AF117" s="2">
        <f>(Table2[[#This Row],[Current Week High]]/Table2[[#This Row],[Close Price]])-1</f>
        <v>3.1034378404551477E-2</v>
      </c>
      <c r="AG117" s="2">
        <f>(Table2[[#This Row],[Close Price]]/Table2[[#This Row],[Current Month Low]])-1</f>
        <v>0.10737265415549602</v>
      </c>
      <c r="AH117" s="2">
        <f>(Table2[[#This Row],[Current Month High]]/Table2[[#This Row],[Close Price]])-1</f>
        <v>0.10610095630069005</v>
      </c>
      <c r="AI117">
        <v>10.610095630069001</v>
      </c>
      <c r="AJ117">
        <v>90.455331412103703</v>
      </c>
      <c r="AK117" t="str">
        <f>IF(AND(Table2[[#This Row],[20D EMA]]&gt;Table2[[#This Row],[50D EMA]],Table2[[#This Row],[50D EMA]]&gt;Table2[[#This Row],[200D EMA]]),"Uptrend","Downtrend/NoTrend")</f>
        <v>Uptrend</v>
      </c>
      <c r="AL117">
        <v>0</v>
      </c>
      <c r="AM117">
        <v>0</v>
      </c>
      <c r="AN117">
        <v>10.1</v>
      </c>
      <c r="AO117" t="s">
        <v>10188</v>
      </c>
      <c r="AP117">
        <v>0.17050395573538701</v>
      </c>
      <c r="AQ117">
        <f>(Table2[[#This Row],[Sharpe Ratio]]-AVERAGE(Table2[Sharpe Ratio]))/_xlfn.STDEV.P(Table2[Sharpe Ratio])</f>
        <v>1.3222619375571751</v>
      </c>
      <c r="AR1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3.0984225424343741</v>
      </c>
      <c r="AS117">
        <f>_xlfn.RANK.AVG(Table2[[#This Row],[1Y Return vs Nifty Z-Score]],Table2[1Y Return vs Nifty Z-Score])</f>
        <v>330</v>
      </c>
      <c r="AT117">
        <f>_xlfn.RANK.AVG(Table2[[#This Row],[6M Return vs Nifty Z-Score]],Table2[6M Return vs Nifty Z-Score])</f>
        <v>53</v>
      </c>
      <c r="AU117">
        <f>_xlfn.RANK.AVG(Table2[[#This Row],[Sharpe Ratio Z-Score]],Table2[Sharpe Ratio Z-Score])</f>
        <v>74</v>
      </c>
      <c r="AV117">
        <f>(Table2[[#This Row],[Rank 1Y]]+Table2[[#This Row],[Rank 6M]]+Table2[[#This Row],[Rank Sharpe]])/3</f>
        <v>152.33333333333334</v>
      </c>
    </row>
    <row r="118" spans="1:48" x14ac:dyDescent="0.3">
      <c r="A118" t="s">
        <v>698</v>
      </c>
      <c r="B118" t="s">
        <v>699</v>
      </c>
      <c r="C118" t="s">
        <v>10150</v>
      </c>
      <c r="D118" t="s">
        <v>513</v>
      </c>
      <c r="E118">
        <v>24513.882913325</v>
      </c>
      <c r="F118">
        <v>1656.45</v>
      </c>
      <c r="G118">
        <v>65.703789058130994</v>
      </c>
      <c r="H118">
        <f>(Table2[[#This Row],[1Y Return vs Nifty]]-AVERAGE(Table2[1Y Return vs Nifty]))/_xlfn.STDEV.P(Table2[1Y Return vs Nifty])</f>
        <v>0.27108450491776054</v>
      </c>
      <c r="I118">
        <v>-5.94529903138611</v>
      </c>
      <c r="J118">
        <f>(Table2[[#This Row],[1M Return vs Nifty]]-AVERAGE(Table2[1M Return vs Nifty]))/_xlfn.STDEV.P(Table2[1M Return vs Nifty])</f>
        <v>-0.54243035834827202</v>
      </c>
      <c r="K118">
        <v>45.579497370172</v>
      </c>
      <c r="L118">
        <f>(Table2[[#This Row],[6M Return vs Nifty]]-AVERAGE(Table2[6M Return vs Nifty]))/_xlfn.STDEV.P(Table2[6M Return vs Nifty])</f>
        <v>1.0696176052429207</v>
      </c>
      <c r="M118">
        <v>-3.4823187828252302</v>
      </c>
      <c r="N118">
        <f>(Table2[[#This Row],[1W Return vs Nifty]]-AVERAGE(Table2[1W Return vs Nifty]))/_xlfn.STDEV.P(Table2[1W Return vs Nifty])</f>
        <v>-0.61147978900727806</v>
      </c>
      <c r="O118">
        <v>1592.16</v>
      </c>
      <c r="P118">
        <v>1453.1584269897201</v>
      </c>
      <c r="Q118">
        <v>1156.39798967516</v>
      </c>
      <c r="R118">
        <v>49.629983809225998</v>
      </c>
      <c r="S118" s="2">
        <f>(Table2[[#This Row],[Close Price]]-Table2[[#This Row],[20D EMA]])/Table2[[#This Row],[20D EMA]]</f>
        <v>4.0379107627374108E-2</v>
      </c>
      <c r="T118" s="2">
        <f>(Table2[[#This Row],[Close Price]]-Table2[[#This Row],[50D EMA]])/Table2[[#This Row],[50D EMA]]</f>
        <v>0.13989635901668834</v>
      </c>
      <c r="U118" s="2">
        <f>(Table2[[#This Row],[Close Price]]-Table2[[#This Row],[200D EMA]])/Table2[[#This Row],[200D EMA]]</f>
        <v>0.43242206817162315</v>
      </c>
      <c r="V118">
        <v>0.30388556043127501</v>
      </c>
      <c r="W118">
        <v>1591.95</v>
      </c>
      <c r="X118">
        <v>1674.9</v>
      </c>
      <c r="Y118">
        <v>1555.05</v>
      </c>
      <c r="Z118">
        <v>1674.9</v>
      </c>
      <c r="AA118">
        <v>1555.05</v>
      </c>
      <c r="AB118">
        <v>1697.95</v>
      </c>
      <c r="AC118" s="2">
        <f>(Table2[[#This Row],[Close Price]]/Table2[[#This Row],[Day Low]])-1</f>
        <v>4.0516347875247272E-2</v>
      </c>
      <c r="AD118" s="2">
        <f>(Table2[[#This Row],[Day High]]/Table2[[#This Row],[Close Price]])-1</f>
        <v>1.1138277641945082E-2</v>
      </c>
      <c r="AE118" s="2">
        <f>(Table2[[#This Row],[Close Price]]/Table2[[#This Row],[Current Week Low]])-1</f>
        <v>6.5206906530336672E-2</v>
      </c>
      <c r="AF118" s="2">
        <f>(Table2[[#This Row],[Current Week High]]/Table2[[#This Row],[Close Price]])-1</f>
        <v>1.1138277641945082E-2</v>
      </c>
      <c r="AG118" s="2">
        <f>(Table2[[#This Row],[Close Price]]/Table2[[#This Row],[Current Month Low]])-1</f>
        <v>6.5206906530336672E-2</v>
      </c>
      <c r="AH118" s="2">
        <f>(Table2[[#This Row],[Current Month High]]/Table2[[#This Row],[Close Price]])-1</f>
        <v>2.5053578435811463E-2</v>
      </c>
      <c r="AI118">
        <v>2.6291164840471999</v>
      </c>
      <c r="AJ118">
        <v>99.272180451127795</v>
      </c>
      <c r="AK118" t="str">
        <f>IF(AND(Table2[[#This Row],[20D EMA]]&gt;Table2[[#This Row],[50D EMA]],Table2[[#This Row],[50D EMA]]&gt;Table2[[#This Row],[200D EMA]]),"Uptrend","Downtrend/NoTrend")</f>
        <v>Uptrend</v>
      </c>
      <c r="AL118">
        <v>0.48</v>
      </c>
      <c r="AM118" t="s">
        <v>10188</v>
      </c>
      <c r="AN118">
        <v>6.22</v>
      </c>
      <c r="AO118" t="s">
        <v>10188</v>
      </c>
      <c r="AP118">
        <v>0.113921003882136</v>
      </c>
      <c r="AQ118">
        <f>(Table2[[#This Row],[Sharpe Ratio]]-AVERAGE(Table2[Sharpe Ratio]))/_xlfn.STDEV.P(Table2[Sharpe Ratio])</f>
        <v>0.6821651952484914</v>
      </c>
      <c r="AR1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0.86895715805362239</v>
      </c>
      <c r="AS118">
        <f>_xlfn.RANK.AVG(Table2[[#This Row],[1Y Return vs Nifty Z-Score]],Table2[1Y Return vs Nifty Z-Score])</f>
        <v>202</v>
      </c>
      <c r="AT118">
        <f>_xlfn.RANK.AVG(Table2[[#This Row],[6M Return vs Nifty Z-Score]],Table2[6M Return vs Nifty Z-Score])</f>
        <v>84</v>
      </c>
      <c r="AU118">
        <f>_xlfn.RANK.AVG(Table2[[#This Row],[Sharpe Ratio Z-Score]],Table2[Sharpe Ratio Z-Score])</f>
        <v>177</v>
      </c>
      <c r="AV118">
        <f>(Table2[[#This Row],[Rank 1Y]]+Table2[[#This Row],[Rank 6M]]+Table2[[#This Row],[Rank Sharpe]])/3</f>
        <v>154.33333333333334</v>
      </c>
    </row>
    <row r="119" spans="1:48" x14ac:dyDescent="0.3">
      <c r="A119" t="s">
        <v>666</v>
      </c>
      <c r="B119" t="s">
        <v>667</v>
      </c>
      <c r="C119" t="s">
        <v>10153</v>
      </c>
      <c r="D119" t="s">
        <v>308</v>
      </c>
      <c r="E119">
        <v>26280.929748549999</v>
      </c>
      <c r="F119">
        <v>414.5</v>
      </c>
      <c r="G119">
        <v>66.227112753380595</v>
      </c>
      <c r="H119">
        <f>(Table2[[#This Row],[1Y Return vs Nifty]]-AVERAGE(Table2[1Y Return vs Nifty]))/_xlfn.STDEV.P(Table2[1Y Return vs Nifty])</f>
        <v>0.27754959744441432</v>
      </c>
      <c r="I119">
        <v>-10.6632534968466</v>
      </c>
      <c r="J119">
        <f>(Table2[[#This Row],[1M Return vs Nifty]]-AVERAGE(Table2[1M Return vs Nifty]))/_xlfn.STDEV.P(Table2[1M Return vs Nifty])</f>
        <v>-0.98745205671188119</v>
      </c>
      <c r="K119">
        <v>31.5883848240709</v>
      </c>
      <c r="L119">
        <f>(Table2[[#This Row],[6M Return vs Nifty]]-AVERAGE(Table2[6M Return vs Nifty]))/_xlfn.STDEV.P(Table2[6M Return vs Nifty])</f>
        <v>0.63965433206706868</v>
      </c>
      <c r="M119">
        <v>-3.7686695528979999</v>
      </c>
      <c r="N119">
        <f>(Table2[[#This Row],[1W Return vs Nifty]]-AVERAGE(Table2[1W Return vs Nifty]))/_xlfn.STDEV.P(Table2[1W Return vs Nifty])</f>
        <v>-0.67501740075354932</v>
      </c>
      <c r="O119">
        <v>429.08</v>
      </c>
      <c r="P119">
        <v>435.90476648323499</v>
      </c>
      <c r="Q119">
        <v>371.84671462346199</v>
      </c>
      <c r="R119">
        <v>35.011667852677398</v>
      </c>
      <c r="S119" s="2">
        <f>(Table2[[#This Row],[Close Price]]-Table2[[#This Row],[20D EMA]])/Table2[[#This Row],[20D EMA]]</f>
        <v>-3.3979677449426642E-2</v>
      </c>
      <c r="T119" s="2">
        <f>(Table2[[#This Row],[Close Price]]-Table2[[#This Row],[50D EMA]])/Table2[[#This Row],[50D EMA]]</f>
        <v>-4.9104226723472241E-2</v>
      </c>
      <c r="U119" s="2">
        <f>(Table2[[#This Row],[Close Price]]-Table2[[#This Row],[200D EMA]])/Table2[[#This Row],[200D EMA]]</f>
        <v>0.11470663501687628</v>
      </c>
      <c r="V119">
        <v>0.65958742621200495</v>
      </c>
      <c r="W119">
        <v>409.3</v>
      </c>
      <c r="X119">
        <v>422.65</v>
      </c>
      <c r="Y119">
        <v>409.3</v>
      </c>
      <c r="Z119">
        <v>424.7</v>
      </c>
      <c r="AA119">
        <v>409.3</v>
      </c>
      <c r="AB119">
        <v>437.5</v>
      </c>
      <c r="AC119" s="2">
        <f>(Table2[[#This Row],[Close Price]]/Table2[[#This Row],[Day Low]])-1</f>
        <v>1.2704617639872851E-2</v>
      </c>
      <c r="AD119" s="2">
        <f>(Table2[[#This Row],[Day High]]/Table2[[#This Row],[Close Price]])-1</f>
        <v>1.9662243667068813E-2</v>
      </c>
      <c r="AE119" s="2">
        <f>(Table2[[#This Row],[Close Price]]/Table2[[#This Row],[Current Week Low]])-1</f>
        <v>1.2704617639872851E-2</v>
      </c>
      <c r="AF119" s="2">
        <f>(Table2[[#This Row],[Current Week High]]/Table2[[#This Row],[Close Price]])-1</f>
        <v>2.4607961399276235E-2</v>
      </c>
      <c r="AG119" s="2">
        <f>(Table2[[#This Row],[Close Price]]/Table2[[#This Row],[Current Month Low]])-1</f>
        <v>1.2704617639872851E-2</v>
      </c>
      <c r="AH119" s="2">
        <f>(Table2[[#This Row],[Current Month High]]/Table2[[#This Row],[Close Price]])-1</f>
        <v>5.5488540410132625E-2</v>
      </c>
      <c r="AI119">
        <v>21.1580217129071</v>
      </c>
      <c r="AJ119">
        <v>102.14581809314799</v>
      </c>
      <c r="AK119" t="str">
        <f>IF(AND(Table2[[#This Row],[20D EMA]]&gt;Table2[[#This Row],[50D EMA]],Table2[[#This Row],[50D EMA]]&gt;Table2[[#This Row],[200D EMA]]),"Uptrend","Downtrend/NoTrend")</f>
        <v>Downtrend/NoTrend</v>
      </c>
      <c r="AL119">
        <v>-0.21</v>
      </c>
      <c r="AM119" t="s">
        <v>10189</v>
      </c>
      <c r="AN119">
        <v>-3.45</v>
      </c>
      <c r="AO119" t="s">
        <v>10189</v>
      </c>
      <c r="AP119">
        <v>0.14333701442654601</v>
      </c>
      <c r="AQ119">
        <f>(Table2[[#This Row],[Sharpe Ratio]]-AVERAGE(Table2[Sharpe Ratio]))/_xlfn.STDEV.P(Table2[Sharpe Ratio])</f>
        <v>1.0149349059915498</v>
      </c>
      <c r="AR1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9">
        <f>_xlfn.RANK.AVG(Table2[[#This Row],[1Y Return vs Nifty Z-Score]],Table2[1Y Return vs Nifty Z-Score])</f>
        <v>199</v>
      </c>
      <c r="AT119">
        <f>_xlfn.RANK.AVG(Table2[[#This Row],[6M Return vs Nifty Z-Score]],Table2[6M Return vs Nifty Z-Score])</f>
        <v>151</v>
      </c>
      <c r="AU119">
        <f>_xlfn.RANK.AVG(Table2[[#This Row],[Sharpe Ratio Z-Score]],Table2[Sharpe Ratio Z-Score])</f>
        <v>116</v>
      </c>
      <c r="AV119">
        <f>(Table2[[#This Row],[Rank 1Y]]+Table2[[#This Row],[Rank 6M]]+Table2[[#This Row],[Rank Sharpe]])/3</f>
        <v>155.33333333333334</v>
      </c>
    </row>
    <row r="120" spans="1:48" x14ac:dyDescent="0.3">
      <c r="A120" t="s">
        <v>1459</v>
      </c>
      <c r="B120" t="s">
        <v>1460</v>
      </c>
      <c r="C120" t="s">
        <v>10143</v>
      </c>
      <c r="D120" t="s">
        <v>49</v>
      </c>
      <c r="E120">
        <v>6820.6440280999996</v>
      </c>
      <c r="F120">
        <v>74.05</v>
      </c>
      <c r="G120">
        <v>184.51225903705901</v>
      </c>
      <c r="H120">
        <f>(Table2[[#This Row],[1Y Return vs Nifty]]-AVERAGE(Table2[1Y Return vs Nifty]))/_xlfn.STDEV.P(Table2[1Y Return vs Nifty])</f>
        <v>1.7388333539309508</v>
      </c>
      <c r="I120">
        <v>-4.2936844058835897</v>
      </c>
      <c r="J120">
        <f>(Table2[[#This Row],[1M Return vs Nifty]]-AVERAGE(Table2[1M Return vs Nifty]))/_xlfn.STDEV.P(Table2[1M Return vs Nifty])</f>
        <v>-0.38664158355949951</v>
      </c>
      <c r="K120">
        <v>31.586210473793901</v>
      </c>
      <c r="L120">
        <f>(Table2[[#This Row],[6M Return vs Nifty]]-AVERAGE(Table2[6M Return vs Nifty]))/_xlfn.STDEV.P(Table2[6M Return vs Nifty])</f>
        <v>0.63958751173673056</v>
      </c>
      <c r="M120">
        <v>5.8097669074895002</v>
      </c>
      <c r="N120">
        <f>(Table2[[#This Row],[1W Return vs Nifty]]-AVERAGE(Table2[1W Return vs Nifty]))/_xlfn.STDEV.P(Table2[1W Return vs Nifty])</f>
        <v>1.450316422521206</v>
      </c>
      <c r="O120">
        <v>74.03</v>
      </c>
      <c r="P120">
        <v>71.7238171537645</v>
      </c>
      <c r="Q120">
        <v>61.0330093276417</v>
      </c>
      <c r="R120">
        <v>54.076675547285397</v>
      </c>
      <c r="S120" s="2">
        <f>(Table2[[#This Row],[Close Price]]-Table2[[#This Row],[20D EMA]])/Table2[[#This Row],[20D EMA]]</f>
        <v>2.7016074564360424E-4</v>
      </c>
      <c r="T120" s="2">
        <f>(Table2[[#This Row],[Close Price]]-Table2[[#This Row],[50D EMA]])/Table2[[#This Row],[50D EMA]]</f>
        <v>3.2432502041107619E-2</v>
      </c>
      <c r="U120" s="2">
        <f>(Table2[[#This Row],[Close Price]]-Table2[[#This Row],[200D EMA]])/Table2[[#This Row],[200D EMA]]</f>
        <v>0.21327787726277056</v>
      </c>
      <c r="V120">
        <v>1.02468725028907</v>
      </c>
      <c r="W120">
        <v>74</v>
      </c>
      <c r="X120">
        <v>76.55</v>
      </c>
      <c r="Y120">
        <v>74</v>
      </c>
      <c r="Z120">
        <v>79.48</v>
      </c>
      <c r="AA120">
        <v>70.5</v>
      </c>
      <c r="AB120">
        <v>82</v>
      </c>
      <c r="AC120" s="2">
        <f>(Table2[[#This Row],[Close Price]]/Table2[[#This Row],[Day Low]])-1</f>
        <v>6.7567567567561326E-4</v>
      </c>
      <c r="AD120" s="2">
        <f>(Table2[[#This Row],[Day High]]/Table2[[#This Row],[Close Price]])-1</f>
        <v>3.3760972316002613E-2</v>
      </c>
      <c r="AE120" s="2">
        <f>(Table2[[#This Row],[Close Price]]/Table2[[#This Row],[Current Week Low]])-1</f>
        <v>6.7567567567561326E-4</v>
      </c>
      <c r="AF120" s="2">
        <f>(Table2[[#This Row],[Current Week High]]/Table2[[#This Row],[Close Price]])-1</f>
        <v>7.3328831870357991E-2</v>
      </c>
      <c r="AG120" s="2">
        <f>(Table2[[#This Row],[Close Price]]/Table2[[#This Row],[Current Month Low]])-1</f>
        <v>5.035460992907792E-2</v>
      </c>
      <c r="AH120" s="2">
        <f>(Table2[[#This Row],[Current Month High]]/Table2[[#This Row],[Close Price]])-1</f>
        <v>0.1073598919648886</v>
      </c>
      <c r="AI120">
        <v>34.544226873733898</v>
      </c>
      <c r="AJ120">
        <v>209.832635983263</v>
      </c>
      <c r="AK120" t="str">
        <f>IF(AND(Table2[[#This Row],[20D EMA]]&gt;Table2[[#This Row],[50D EMA]],Table2[[#This Row],[50D EMA]]&gt;Table2[[#This Row],[200D EMA]]),"Uptrend","Downtrend/NoTrend")</f>
        <v>Uptrend</v>
      </c>
      <c r="AL120">
        <v>-0.08</v>
      </c>
      <c r="AM120" t="s">
        <v>10189</v>
      </c>
      <c r="AN120">
        <v>-0.34</v>
      </c>
      <c r="AO120" t="s">
        <v>10189</v>
      </c>
      <c r="AP120">
        <v>7.2486537054053002E-2</v>
      </c>
      <c r="AQ120">
        <f>(Table2[[#This Row],[Sharpe Ratio]]-AVERAGE(Table2[Sharpe Ratio]))/_xlfn.STDEV.P(Table2[Sharpe Ratio])</f>
        <v>0.21343625186040796</v>
      </c>
      <c r="AR1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3.6555319564897957</v>
      </c>
      <c r="AS120">
        <f>_xlfn.RANK.AVG(Table2[[#This Row],[1Y Return vs Nifty Z-Score]],Table2[1Y Return vs Nifty Z-Score])</f>
        <v>40</v>
      </c>
      <c r="AT120">
        <f>_xlfn.RANK.AVG(Table2[[#This Row],[6M Return vs Nifty Z-Score]],Table2[6M Return vs Nifty Z-Score])</f>
        <v>152</v>
      </c>
      <c r="AU120">
        <f>_xlfn.RANK.AVG(Table2[[#This Row],[Sharpe Ratio Z-Score]],Table2[Sharpe Ratio Z-Score])</f>
        <v>274</v>
      </c>
      <c r="AV120">
        <f>(Table2[[#This Row],[Rank 1Y]]+Table2[[#This Row],[Rank 6M]]+Table2[[#This Row],[Rank Sharpe]])/3</f>
        <v>155.33333333333334</v>
      </c>
    </row>
    <row r="121" spans="1:48" x14ac:dyDescent="0.3">
      <c r="A121" t="s">
        <v>1162</v>
      </c>
      <c r="B121" t="s">
        <v>1163</v>
      </c>
      <c r="C121" t="s">
        <v>10145</v>
      </c>
      <c r="D121" t="s">
        <v>422</v>
      </c>
      <c r="E121">
        <v>10157.148612000001</v>
      </c>
      <c r="F121">
        <v>292.35000000000002</v>
      </c>
      <c r="G121">
        <v>78.994208343778595</v>
      </c>
      <c r="H121">
        <f>(Table2[[#This Row],[1Y Return vs Nifty]]-AVERAGE(Table2[1Y Return vs Nifty]))/_xlfn.STDEV.P(Table2[1Y Return vs Nifty])</f>
        <v>0.43527311548459768</v>
      </c>
      <c r="I121">
        <v>5.2797806294739003</v>
      </c>
      <c r="J121">
        <f>(Table2[[#This Row],[1M Return vs Nifty]]-AVERAGE(Table2[1M Return vs Nifty]))/_xlfn.STDEV.P(Table2[1M Return vs Nifty])</f>
        <v>0.51637681147784831</v>
      </c>
      <c r="K121">
        <v>32.053646998126503</v>
      </c>
      <c r="L121">
        <f>(Table2[[#This Row],[6M Return vs Nifty]]-AVERAGE(Table2[6M Return vs Nifty]))/_xlfn.STDEV.P(Table2[6M Return vs Nifty])</f>
        <v>0.65395238353243312</v>
      </c>
      <c r="M121">
        <v>1.91999835749908</v>
      </c>
      <c r="N121">
        <f>(Table2[[#This Row],[1W Return vs Nifty]]-AVERAGE(Table2[1W Return vs Nifty]))/_xlfn.STDEV.P(Table2[1W Return vs Nifty])</f>
        <v>0.58722601124226603</v>
      </c>
      <c r="O121">
        <v>267.32</v>
      </c>
      <c r="P121">
        <v>246.80032243436699</v>
      </c>
      <c r="Q121">
        <v>206.25190684934799</v>
      </c>
      <c r="R121">
        <v>83.029693024507793</v>
      </c>
      <c r="S121" s="2">
        <f>(Table2[[#This Row],[Close Price]]-Table2[[#This Row],[20D EMA]])/Table2[[#This Row],[20D EMA]]</f>
        <v>9.3633098907676307E-2</v>
      </c>
      <c r="T121" s="2">
        <f>(Table2[[#This Row],[Close Price]]-Table2[[#This Row],[50D EMA]])/Table2[[#This Row],[50D EMA]]</f>
        <v>0.18456085112184697</v>
      </c>
      <c r="U121" s="2">
        <f>(Table2[[#This Row],[Close Price]]-Table2[[#This Row],[200D EMA]])/Table2[[#This Row],[200D EMA]]</f>
        <v>0.41744144074042633</v>
      </c>
      <c r="V121">
        <v>1.72277909929118</v>
      </c>
      <c r="W121">
        <v>288.60000000000002</v>
      </c>
      <c r="X121">
        <v>295.25</v>
      </c>
      <c r="Y121">
        <v>283.95</v>
      </c>
      <c r="Z121">
        <v>295.25</v>
      </c>
      <c r="AA121">
        <v>244.85</v>
      </c>
      <c r="AB121">
        <v>297.5</v>
      </c>
      <c r="AC121" s="2">
        <f>(Table2[[#This Row],[Close Price]]/Table2[[#This Row],[Day Low]])-1</f>
        <v>1.2993762993763092E-2</v>
      </c>
      <c r="AD121" s="2">
        <f>(Table2[[#This Row],[Day High]]/Table2[[#This Row],[Close Price]])-1</f>
        <v>9.9196168975541621E-3</v>
      </c>
      <c r="AE121" s="2">
        <f>(Table2[[#This Row],[Close Price]]/Table2[[#This Row],[Current Week Low]])-1</f>
        <v>2.9582673005811078E-2</v>
      </c>
      <c r="AF121" s="2">
        <f>(Table2[[#This Row],[Current Week High]]/Table2[[#This Row],[Close Price]])-1</f>
        <v>9.9196168975541621E-3</v>
      </c>
      <c r="AG121" s="2">
        <f>(Table2[[#This Row],[Close Price]]/Table2[[#This Row],[Current Month Low]])-1</f>
        <v>0.19399632428017166</v>
      </c>
      <c r="AH121" s="2">
        <f>(Table2[[#This Row],[Current Month High]]/Table2[[#This Row],[Close Price]])-1</f>
        <v>1.761587138703602E-2</v>
      </c>
      <c r="AI121">
        <v>1.7615871387036</v>
      </c>
      <c r="AJ121">
        <v>115.756457564575</v>
      </c>
      <c r="AK121" t="str">
        <f>IF(AND(Table2[[#This Row],[20D EMA]]&gt;Table2[[#This Row],[50D EMA]],Table2[[#This Row],[50D EMA]]&gt;Table2[[#This Row],[200D EMA]]),"Uptrend","Downtrend/NoTrend")</f>
        <v>Uptrend</v>
      </c>
      <c r="AL121">
        <v>0.22</v>
      </c>
      <c r="AM121" t="s">
        <v>10188</v>
      </c>
      <c r="AN121">
        <v>14.09</v>
      </c>
      <c r="AO121" t="s">
        <v>10188</v>
      </c>
      <c r="AP121">
        <v>0.12745555099210601</v>
      </c>
      <c r="AQ121">
        <f>(Table2[[#This Row],[Sharpe Ratio]]-AVERAGE(Table2[Sharpe Ratio]))/_xlfn.STDEV.P(Table2[Sharpe Ratio])</f>
        <v>0.83527526161943588</v>
      </c>
      <c r="AR1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3.028103583356581</v>
      </c>
      <c r="AS121">
        <f>_xlfn.RANK.AVG(Table2[[#This Row],[1Y Return vs Nifty Z-Score]],Table2[1Y Return vs Nifty Z-Score])</f>
        <v>166</v>
      </c>
      <c r="AT121">
        <f>_xlfn.RANK.AVG(Table2[[#This Row],[6M Return vs Nifty Z-Score]],Table2[6M Return vs Nifty Z-Score])</f>
        <v>149</v>
      </c>
      <c r="AU121">
        <f>_xlfn.RANK.AVG(Table2[[#This Row],[Sharpe Ratio Z-Score]],Table2[Sharpe Ratio Z-Score])</f>
        <v>152</v>
      </c>
      <c r="AV121">
        <f>(Table2[[#This Row],[Rank 1Y]]+Table2[[#This Row],[Rank 6M]]+Table2[[#This Row],[Rank Sharpe]])/3</f>
        <v>155.66666666666666</v>
      </c>
    </row>
    <row r="122" spans="1:48" x14ac:dyDescent="0.3">
      <c r="A122" t="s">
        <v>1495</v>
      </c>
      <c r="B122" t="s">
        <v>1496</v>
      </c>
      <c r="C122" t="s">
        <v>10146</v>
      </c>
      <c r="D122" t="s">
        <v>46</v>
      </c>
      <c r="E122">
        <v>6583.5208850839999</v>
      </c>
      <c r="F122">
        <v>235.64</v>
      </c>
      <c r="G122">
        <v>125.54494272789999</v>
      </c>
      <c r="H122">
        <f>(Table2[[#This Row],[1Y Return vs Nifty]]-AVERAGE(Table2[1Y Return vs Nifty]))/_xlfn.STDEV.P(Table2[1Y Return vs Nifty])</f>
        <v>1.0103565823883551</v>
      </c>
      <c r="I122">
        <v>-0.53337217837761497</v>
      </c>
      <c r="J122">
        <f>(Table2[[#This Row],[1M Return vs Nifty]]-AVERAGE(Table2[1M Return vs Nifty]))/_xlfn.STDEV.P(Table2[1M Return vs Nifty])</f>
        <v>-3.1949619889005951E-2</v>
      </c>
      <c r="K122">
        <v>37.946952236370301</v>
      </c>
      <c r="L122">
        <f>(Table2[[#This Row],[6M Return vs Nifty]]-AVERAGE(Table2[6M Return vs Nifty]))/_xlfn.STDEV.P(Table2[6M Return vs Nifty])</f>
        <v>0.83506055500274423</v>
      </c>
      <c r="M122">
        <v>0.45910714152774001</v>
      </c>
      <c r="N122">
        <f>(Table2[[#This Row],[1W Return vs Nifty]]-AVERAGE(Table2[1W Return vs Nifty]))/_xlfn.STDEV.P(Table2[1W Return vs Nifty])</f>
        <v>0.2630727398529954</v>
      </c>
      <c r="O122">
        <v>229.69</v>
      </c>
      <c r="P122">
        <v>212.61727030651599</v>
      </c>
      <c r="Q122">
        <v>170.48638070920001</v>
      </c>
      <c r="R122">
        <v>53.868158351491303</v>
      </c>
      <c r="S122" s="2">
        <f>(Table2[[#This Row],[Close Price]]-Table2[[#This Row],[20D EMA]])/Table2[[#This Row],[20D EMA]]</f>
        <v>2.5904479951238575E-2</v>
      </c>
      <c r="T122" s="2">
        <f>(Table2[[#This Row],[Close Price]]-Table2[[#This Row],[50D EMA]])/Table2[[#This Row],[50D EMA]]</f>
        <v>0.1082825005715372</v>
      </c>
      <c r="U122" s="2">
        <f>(Table2[[#This Row],[Close Price]]-Table2[[#This Row],[200D EMA]])/Table2[[#This Row],[200D EMA]]</f>
        <v>0.38216319109931152</v>
      </c>
      <c r="V122">
        <v>0.57714975557666803</v>
      </c>
      <c r="W122">
        <v>232.94</v>
      </c>
      <c r="X122">
        <v>237.4</v>
      </c>
      <c r="Y122">
        <v>229.13</v>
      </c>
      <c r="Z122">
        <v>239.75</v>
      </c>
      <c r="AA122">
        <v>224.56</v>
      </c>
      <c r="AB122">
        <v>243.35</v>
      </c>
      <c r="AC122" s="2">
        <f>(Table2[[#This Row],[Close Price]]/Table2[[#This Row],[Day Low]])-1</f>
        <v>1.159096763114964E-2</v>
      </c>
      <c r="AD122" s="2">
        <f>(Table2[[#This Row],[Day High]]/Table2[[#This Row],[Close Price]])-1</f>
        <v>7.4690205398064702E-3</v>
      </c>
      <c r="AE122" s="2">
        <f>(Table2[[#This Row],[Close Price]]/Table2[[#This Row],[Current Week Low]])-1</f>
        <v>2.8411818618251594E-2</v>
      </c>
      <c r="AF122" s="2">
        <f>(Table2[[#This Row],[Current Week High]]/Table2[[#This Row],[Close Price]])-1</f>
        <v>1.744186046511631E-2</v>
      </c>
      <c r="AG122" s="2">
        <f>(Table2[[#This Row],[Close Price]]/Table2[[#This Row],[Current Month Low]])-1</f>
        <v>4.9340933380833452E-2</v>
      </c>
      <c r="AH122" s="2">
        <f>(Table2[[#This Row],[Current Month High]]/Table2[[#This Row],[Close Price]])-1</f>
        <v>3.2719402478356807E-2</v>
      </c>
      <c r="AI122">
        <v>5.6696655915803698</v>
      </c>
      <c r="AJ122">
        <v>164.91287240022399</v>
      </c>
      <c r="AK122" t="str">
        <f>IF(AND(Table2[[#This Row],[20D EMA]]&gt;Table2[[#This Row],[50D EMA]],Table2[[#This Row],[50D EMA]]&gt;Table2[[#This Row],[200D EMA]]),"Uptrend","Downtrend/NoTrend")</f>
        <v>Uptrend</v>
      </c>
      <c r="AL122">
        <v>0.23</v>
      </c>
      <c r="AM122" t="s">
        <v>10188</v>
      </c>
      <c r="AN122">
        <v>4.93</v>
      </c>
      <c r="AO122" t="s">
        <v>10188</v>
      </c>
      <c r="AP122">
        <v>7.6525254487424005E-2</v>
      </c>
      <c r="AQ122">
        <f>(Table2[[#This Row],[Sharpe Ratio]]-AVERAGE(Table2[Sharpe Ratio]))/_xlfn.STDEV.P(Table2[Sharpe Ratio])</f>
        <v>0.25912439267905518</v>
      </c>
      <c r="AR1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2.3356646500341443</v>
      </c>
      <c r="AS122">
        <f>_xlfn.RANK.AVG(Table2[[#This Row],[1Y Return vs Nifty Z-Score]],Table2[1Y Return vs Nifty Z-Score])</f>
        <v>87</v>
      </c>
      <c r="AT122">
        <f>_xlfn.RANK.AVG(Table2[[#This Row],[6M Return vs Nifty Z-Score]],Table2[6M Return vs Nifty Z-Score])</f>
        <v>123</v>
      </c>
      <c r="AU122">
        <f>_xlfn.RANK.AVG(Table2[[#This Row],[Sharpe Ratio Z-Score]],Table2[Sharpe Ratio Z-Score])</f>
        <v>259</v>
      </c>
      <c r="AV122">
        <f>(Table2[[#This Row],[Rank 1Y]]+Table2[[#This Row],[Rank 6M]]+Table2[[#This Row],[Rank Sharpe]])/3</f>
        <v>156.33333333333334</v>
      </c>
    </row>
    <row r="123" spans="1:48" x14ac:dyDescent="0.3">
      <c r="A123" t="s">
        <v>955</v>
      </c>
      <c r="B123" t="s">
        <v>956</v>
      </c>
      <c r="C123" t="s">
        <v>10150</v>
      </c>
      <c r="D123" t="s">
        <v>130</v>
      </c>
      <c r="E123">
        <v>15212.244157200001</v>
      </c>
      <c r="F123">
        <v>1152.8</v>
      </c>
      <c r="G123">
        <v>90.4807876309644</v>
      </c>
      <c r="H123">
        <f>(Table2[[#This Row],[1Y Return vs Nifty]]-AVERAGE(Table2[1Y Return vs Nifty]))/_xlfn.STDEV.P(Table2[1Y Return vs Nifty])</f>
        <v>0.57717725355535909</v>
      </c>
      <c r="I123">
        <v>-7.9318495063738199</v>
      </c>
      <c r="J123">
        <f>(Table2[[#This Row],[1M Return vs Nifty]]-AVERAGE(Table2[1M Return vs Nifty]))/_xlfn.STDEV.P(Table2[1M Return vs Nifty])</f>
        <v>-0.72981200281647018</v>
      </c>
      <c r="K123">
        <v>40.642521407670898</v>
      </c>
      <c r="L123">
        <f>(Table2[[#This Row],[6M Return vs Nifty]]-AVERAGE(Table2[6M Return vs Nifty]))/_xlfn.STDEV.P(Table2[6M Return vs Nifty])</f>
        <v>0.91789855234894524</v>
      </c>
      <c r="M123">
        <v>2.15683801392013</v>
      </c>
      <c r="N123">
        <f>(Table2[[#This Row],[1W Return vs Nifty]]-AVERAGE(Table2[1W Return vs Nifty]))/_xlfn.STDEV.P(Table2[1W Return vs Nifty])</f>
        <v>0.63977773349528033</v>
      </c>
      <c r="O123">
        <v>1104.18</v>
      </c>
      <c r="P123">
        <v>1027.7054428253</v>
      </c>
      <c r="Q123">
        <v>818.97221304455798</v>
      </c>
      <c r="R123">
        <v>52.204579847861297</v>
      </c>
      <c r="S123" s="2">
        <f>(Table2[[#This Row],[Close Price]]-Table2[[#This Row],[20D EMA]])/Table2[[#This Row],[20D EMA]]</f>
        <v>4.4032675831838911E-2</v>
      </c>
      <c r="T123" s="2">
        <f>(Table2[[#This Row],[Close Price]]-Table2[[#This Row],[50D EMA]])/Table2[[#This Row],[50D EMA]]</f>
        <v>0.12172218999910933</v>
      </c>
      <c r="U123" s="2">
        <f>(Table2[[#This Row],[Close Price]]-Table2[[#This Row],[200D EMA]])/Table2[[#This Row],[200D EMA]]</f>
        <v>0.407617965100947</v>
      </c>
      <c r="V123">
        <v>1.03405630517748</v>
      </c>
      <c r="W123">
        <v>1122</v>
      </c>
      <c r="X123">
        <v>1223.95</v>
      </c>
      <c r="Y123">
        <v>1112</v>
      </c>
      <c r="Z123">
        <v>1223.95</v>
      </c>
      <c r="AA123">
        <v>1066</v>
      </c>
      <c r="AB123">
        <v>1223.95</v>
      </c>
      <c r="AC123" s="2">
        <f>(Table2[[#This Row],[Close Price]]/Table2[[#This Row],[Day Low]])-1</f>
        <v>2.7450980392156765E-2</v>
      </c>
      <c r="AD123" s="2">
        <f>(Table2[[#This Row],[Day High]]/Table2[[#This Row],[Close Price]])-1</f>
        <v>6.1719292158223471E-2</v>
      </c>
      <c r="AE123" s="2">
        <f>(Table2[[#This Row],[Close Price]]/Table2[[#This Row],[Current Week Low]])-1</f>
        <v>3.6690647482014338E-2</v>
      </c>
      <c r="AF123" s="2">
        <f>(Table2[[#This Row],[Current Week High]]/Table2[[#This Row],[Close Price]])-1</f>
        <v>6.1719292158223471E-2</v>
      </c>
      <c r="AG123" s="2">
        <f>(Table2[[#This Row],[Close Price]]/Table2[[#This Row],[Current Month Low]])-1</f>
        <v>8.142589118198873E-2</v>
      </c>
      <c r="AH123" s="2">
        <f>(Table2[[#This Row],[Current Month High]]/Table2[[#This Row],[Close Price]])-1</f>
        <v>6.1719292158223471E-2</v>
      </c>
      <c r="AI123">
        <v>6.17192921582234</v>
      </c>
      <c r="AJ123">
        <v>118.333333333333</v>
      </c>
      <c r="AK123" t="str">
        <f>IF(AND(Table2[[#This Row],[20D EMA]]&gt;Table2[[#This Row],[50D EMA]],Table2[[#This Row],[50D EMA]]&gt;Table2[[#This Row],[200D EMA]]),"Uptrend","Downtrend/NoTrend")</f>
        <v>Uptrend</v>
      </c>
      <c r="AL123">
        <v>0.23</v>
      </c>
      <c r="AM123" t="s">
        <v>10188</v>
      </c>
      <c r="AN123">
        <v>8.34</v>
      </c>
      <c r="AO123" t="s">
        <v>10188</v>
      </c>
      <c r="AP123">
        <v>9.2530856582528007E-2</v>
      </c>
      <c r="AQ123">
        <f>(Table2[[#This Row],[Sharpe Ratio]]-AVERAGE(Table2[Sharpe Ratio]))/_xlfn.STDEV.P(Table2[Sharpe Ratio])</f>
        <v>0.44018836025600427</v>
      </c>
      <c r="AR1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1.8452298968391188</v>
      </c>
      <c r="AS123">
        <f>_xlfn.RANK.AVG(Table2[[#This Row],[1Y Return vs Nifty Z-Score]],Table2[1Y Return vs Nifty Z-Score])</f>
        <v>136</v>
      </c>
      <c r="AT123">
        <f>_xlfn.RANK.AVG(Table2[[#This Row],[6M Return vs Nifty Z-Score]],Table2[6M Return vs Nifty Z-Score])</f>
        <v>103</v>
      </c>
      <c r="AU123">
        <f>_xlfn.RANK.AVG(Table2[[#This Row],[Sharpe Ratio Z-Score]],Table2[Sharpe Ratio Z-Score])</f>
        <v>232</v>
      </c>
      <c r="AV123">
        <f>(Table2[[#This Row],[Rank 1Y]]+Table2[[#This Row],[Rank 6M]]+Table2[[#This Row],[Rank Sharpe]])/3</f>
        <v>157</v>
      </c>
    </row>
    <row r="124" spans="1:48" x14ac:dyDescent="0.3">
      <c r="A124" t="s">
        <v>133</v>
      </c>
      <c r="B124" t="s">
        <v>134</v>
      </c>
      <c r="C124" t="s">
        <v>10145</v>
      </c>
      <c r="D124" t="s">
        <v>135</v>
      </c>
      <c r="E124">
        <v>211530.70974741899</v>
      </c>
      <c r="F124">
        <v>1599</v>
      </c>
      <c r="G124">
        <v>70.582387051702597</v>
      </c>
      <c r="H124">
        <f>(Table2[[#This Row],[1Y Return vs Nifty]]-AVERAGE(Table2[1Y Return vs Nifty]))/_xlfn.STDEV.P(Table2[1Y Return vs Nifty])</f>
        <v>0.33135425328782864</v>
      </c>
      <c r="I124">
        <v>-6.10041607861762</v>
      </c>
      <c r="J124">
        <f>(Table2[[#This Row],[1M Return vs Nifty]]-AVERAGE(Table2[1M Return vs Nifty]))/_xlfn.STDEV.P(Table2[1M Return vs Nifty])</f>
        <v>-0.55706179498240604</v>
      </c>
      <c r="K124">
        <v>14.5800844041792</v>
      </c>
      <c r="L124">
        <f>(Table2[[#This Row],[6M Return vs Nifty]]-AVERAGE(Table2[6M Return vs Nifty]))/_xlfn.STDEV.P(Table2[6M Return vs Nifty])</f>
        <v>0.11696934217805874</v>
      </c>
      <c r="M124">
        <v>-0.35122298317832601</v>
      </c>
      <c r="N124">
        <f>(Table2[[#This Row],[1W Return vs Nifty]]-AVERAGE(Table2[1W Return vs Nifty]))/_xlfn.STDEV.P(Table2[1W Return vs Nifty])</f>
        <v>8.3270740938176796E-2</v>
      </c>
      <c r="O124">
        <v>1594.36</v>
      </c>
      <c r="P124">
        <v>1545.5531444000901</v>
      </c>
      <c r="Q124">
        <v>1319.4604464900101</v>
      </c>
      <c r="R124">
        <v>61.084754733519603</v>
      </c>
      <c r="S124" s="2">
        <f>(Table2[[#This Row],[Close Price]]-Table2[[#This Row],[20D EMA]])/Table2[[#This Row],[20D EMA]]</f>
        <v>2.910258661782847E-3</v>
      </c>
      <c r="T124" s="2">
        <f>(Table2[[#This Row],[Close Price]]-Table2[[#This Row],[50D EMA]])/Table2[[#This Row],[50D EMA]]</f>
        <v>3.458105325822064E-2</v>
      </c>
      <c r="U124" s="2">
        <f>(Table2[[#This Row],[Close Price]]-Table2[[#This Row],[200D EMA]])/Table2[[#This Row],[200D EMA]]</f>
        <v>0.21185898694698488</v>
      </c>
      <c r="V124">
        <v>0.68924468350749601</v>
      </c>
      <c r="W124">
        <v>1592.1</v>
      </c>
      <c r="X124">
        <v>1644.7</v>
      </c>
      <c r="Y124">
        <v>1572</v>
      </c>
      <c r="Z124">
        <v>1644.7</v>
      </c>
      <c r="AA124">
        <v>1565.15</v>
      </c>
      <c r="AB124">
        <v>1657.75</v>
      </c>
      <c r="AC124" s="2">
        <f>(Table2[[#This Row],[Close Price]]/Table2[[#This Row],[Day Low]])-1</f>
        <v>4.3338986244583211E-3</v>
      </c>
      <c r="AD124" s="2">
        <f>(Table2[[#This Row],[Day High]]/Table2[[#This Row],[Close Price]])-1</f>
        <v>2.8580362726704278E-2</v>
      </c>
      <c r="AE124" s="2">
        <f>(Table2[[#This Row],[Close Price]]/Table2[[#This Row],[Current Week Low]])-1</f>
        <v>1.7175572519083859E-2</v>
      </c>
      <c r="AF124" s="2">
        <f>(Table2[[#This Row],[Current Week High]]/Table2[[#This Row],[Close Price]])-1</f>
        <v>2.8580362726704278E-2</v>
      </c>
      <c r="AG124" s="2">
        <f>(Table2[[#This Row],[Close Price]]/Table2[[#This Row],[Current Month Low]])-1</f>
        <v>2.162732006516932E-2</v>
      </c>
      <c r="AH124" s="2">
        <f>(Table2[[#This Row],[Current Month High]]/Table2[[#This Row],[Close Price]])-1</f>
        <v>3.6741713570981771E-2</v>
      </c>
      <c r="AI124">
        <v>4.5653533458411601</v>
      </c>
      <c r="AJ124">
        <v>103.720219136195</v>
      </c>
      <c r="AK124" t="str">
        <f>IF(AND(Table2[[#This Row],[20D EMA]]&gt;Table2[[#This Row],[50D EMA]],Table2[[#This Row],[50D EMA]]&gt;Table2[[#This Row],[200D EMA]]),"Uptrend","Downtrend/NoTrend")</f>
        <v>Uptrend</v>
      </c>
      <c r="AL124">
        <v>-0.02</v>
      </c>
      <c r="AM124" t="s">
        <v>10189</v>
      </c>
      <c r="AN124">
        <v>-1.87</v>
      </c>
      <c r="AO124" t="s">
        <v>10189</v>
      </c>
      <c r="AP124">
        <v>0.23544547652207101</v>
      </c>
      <c r="AQ124">
        <f>(Table2[[#This Row],[Sharpe Ratio]]-AVERAGE(Table2[Sharpe Ratio]))/_xlfn.STDEV.P(Table2[Sharpe Ratio])</f>
        <v>2.0569153010638677</v>
      </c>
      <c r="AR1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2.0314478424855258</v>
      </c>
      <c r="AS124">
        <f>_xlfn.RANK.AVG(Table2[[#This Row],[1Y Return vs Nifty Z-Score]],Table2[1Y Return vs Nifty Z-Score])</f>
        <v>186</v>
      </c>
      <c r="AT124">
        <f>_xlfn.RANK.AVG(Table2[[#This Row],[6M Return vs Nifty Z-Score]],Table2[6M Return vs Nifty Z-Score])</f>
        <v>273</v>
      </c>
      <c r="AU124">
        <f>_xlfn.RANK.AVG(Table2[[#This Row],[Sharpe Ratio Z-Score]],Table2[Sharpe Ratio Z-Score])</f>
        <v>13</v>
      </c>
      <c r="AV124">
        <f>(Table2[[#This Row],[Rank 1Y]]+Table2[[#This Row],[Rank 6M]]+Table2[[#This Row],[Rank Sharpe]])/3</f>
        <v>157.33333333333334</v>
      </c>
    </row>
    <row r="125" spans="1:48" x14ac:dyDescent="0.3">
      <c r="A125" t="s">
        <v>1062</v>
      </c>
      <c r="B125" t="s">
        <v>1063</v>
      </c>
      <c r="C125" t="s">
        <v>10150</v>
      </c>
      <c r="D125" t="s">
        <v>258</v>
      </c>
      <c r="E125">
        <v>11923.49284386</v>
      </c>
      <c r="F125">
        <v>1801.95</v>
      </c>
      <c r="G125">
        <v>45.532492536146897</v>
      </c>
      <c r="H125">
        <f>(Table2[[#This Row],[1Y Return vs Nifty]]-AVERAGE(Table2[1Y Return vs Nifty]))/_xlfn.STDEV.P(Table2[1Y Return vs Nifty])</f>
        <v>2.1890173415158573E-2</v>
      </c>
      <c r="I125">
        <v>3.0630992366968299</v>
      </c>
      <c r="J125">
        <f>(Table2[[#This Row],[1M Return vs Nifty]]-AVERAGE(Table2[1M Return vs Nifty]))/_xlfn.STDEV.P(Table2[1M Return vs Nifty])</f>
        <v>0.30728803680516198</v>
      </c>
      <c r="K125">
        <v>51.580806986758198</v>
      </c>
      <c r="L125">
        <f>(Table2[[#This Row],[6M Return vs Nifty]]-AVERAGE(Table2[6M Return vs Nifty]))/_xlfn.STDEV.P(Table2[6M Return vs Nifty])</f>
        <v>1.2540448777408595</v>
      </c>
      <c r="M125">
        <v>4.0035452264375602</v>
      </c>
      <c r="N125">
        <f>(Table2[[#This Row],[1W Return vs Nifty]]-AVERAGE(Table2[1W Return vs Nifty]))/_xlfn.STDEV.P(Table2[1W Return vs Nifty])</f>
        <v>1.0495386915264155</v>
      </c>
      <c r="O125">
        <v>1716.88</v>
      </c>
      <c r="P125">
        <v>1615.35596523615</v>
      </c>
      <c r="Q125">
        <v>1313.9168918714299</v>
      </c>
      <c r="R125">
        <v>62.942994023273201</v>
      </c>
      <c r="S125" s="2">
        <f>(Table2[[#This Row],[Close Price]]-Table2[[#This Row],[20D EMA]])/Table2[[#This Row],[20D EMA]]</f>
        <v>4.9549182237547139E-2</v>
      </c>
      <c r="T125" s="2">
        <f>(Table2[[#This Row],[Close Price]]-Table2[[#This Row],[50D EMA]])/Table2[[#This Row],[50D EMA]]</f>
        <v>0.11551264165887529</v>
      </c>
      <c r="U125" s="2">
        <f>(Table2[[#This Row],[Close Price]]-Table2[[#This Row],[200D EMA]])/Table2[[#This Row],[200D EMA]]</f>
        <v>0.371433772674509</v>
      </c>
      <c r="V125">
        <v>1.19975955781993</v>
      </c>
      <c r="W125">
        <v>1753.05</v>
      </c>
      <c r="X125">
        <v>1819.4</v>
      </c>
      <c r="Y125">
        <v>1753.05</v>
      </c>
      <c r="Z125">
        <v>1819.4</v>
      </c>
      <c r="AA125">
        <v>1610</v>
      </c>
      <c r="AB125">
        <v>1917.85</v>
      </c>
      <c r="AC125" s="2">
        <f>(Table2[[#This Row],[Close Price]]/Table2[[#This Row],[Day Low]])-1</f>
        <v>2.7894241464875513E-2</v>
      </c>
      <c r="AD125" s="2">
        <f>(Table2[[#This Row],[Day High]]/Table2[[#This Row],[Close Price]])-1</f>
        <v>9.6839534948249817E-3</v>
      </c>
      <c r="AE125" s="2">
        <f>(Table2[[#This Row],[Close Price]]/Table2[[#This Row],[Current Week Low]])-1</f>
        <v>2.7894241464875513E-2</v>
      </c>
      <c r="AF125" s="2">
        <f>(Table2[[#This Row],[Current Week High]]/Table2[[#This Row],[Close Price]])-1</f>
        <v>9.6839534948249817E-3</v>
      </c>
      <c r="AG125" s="2">
        <f>(Table2[[#This Row],[Close Price]]/Table2[[#This Row],[Current Month Low]])-1</f>
        <v>0.11922360248447217</v>
      </c>
      <c r="AH125" s="2">
        <f>(Table2[[#This Row],[Current Month High]]/Table2[[#This Row],[Close Price]])-1</f>
        <v>6.4319209744998496E-2</v>
      </c>
      <c r="AI125">
        <v>6.4319209744998496</v>
      </c>
      <c r="AJ125">
        <v>114.084590709278</v>
      </c>
      <c r="AK125" t="str">
        <f>IF(AND(Table2[[#This Row],[20D EMA]]&gt;Table2[[#This Row],[50D EMA]],Table2[[#This Row],[50D EMA]]&gt;Table2[[#This Row],[200D EMA]]),"Uptrend","Downtrend/NoTrend")</f>
        <v>Uptrend</v>
      </c>
      <c r="AL125">
        <v>0.09</v>
      </c>
      <c r="AM125" t="s">
        <v>10188</v>
      </c>
      <c r="AN125">
        <v>10.01</v>
      </c>
      <c r="AO125" t="s">
        <v>10188</v>
      </c>
      <c r="AP125">
        <v>0.137543569792827</v>
      </c>
      <c r="AQ125">
        <f>(Table2[[#This Row],[Sharpe Ratio]]-AVERAGE(Table2[Sharpe Ratio]))/_xlfn.STDEV.P(Table2[Sharpe Ratio])</f>
        <v>0.94939634861110456</v>
      </c>
      <c r="AR1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3.5821581280987003</v>
      </c>
      <c r="AS125">
        <f>_xlfn.RANK.AVG(Table2[[#This Row],[1Y Return vs Nifty Z-Score]],Table2[1Y Return vs Nifty Z-Score])</f>
        <v>269</v>
      </c>
      <c r="AT125">
        <f>_xlfn.RANK.AVG(Table2[[#This Row],[6M Return vs Nifty Z-Score]],Table2[6M Return vs Nifty Z-Score])</f>
        <v>70</v>
      </c>
      <c r="AU125">
        <f>_xlfn.RANK.AVG(Table2[[#This Row],[Sharpe Ratio Z-Score]],Table2[Sharpe Ratio Z-Score])</f>
        <v>133</v>
      </c>
      <c r="AV125">
        <f>(Table2[[#This Row],[Rank 1Y]]+Table2[[#This Row],[Rank 6M]]+Table2[[#This Row],[Rank Sharpe]])/3</f>
        <v>157.33333333333334</v>
      </c>
    </row>
    <row r="126" spans="1:48" x14ac:dyDescent="0.3">
      <c r="A126" t="s">
        <v>784</v>
      </c>
      <c r="B126" t="s">
        <v>785</v>
      </c>
      <c r="C126" t="s">
        <v>10150</v>
      </c>
      <c r="D126" t="s">
        <v>153</v>
      </c>
      <c r="E126">
        <v>20185.1839755</v>
      </c>
      <c r="F126">
        <v>641.9</v>
      </c>
      <c r="G126">
        <v>39.144857756380901</v>
      </c>
      <c r="H126">
        <f>(Table2[[#This Row],[1Y Return vs Nifty]]-AVERAGE(Table2[1Y Return vs Nifty]))/_xlfn.STDEV.P(Table2[1Y Return vs Nifty])</f>
        <v>-5.7022075834251007E-2</v>
      </c>
      <c r="I126">
        <v>3.9953662910141401</v>
      </c>
      <c r="J126">
        <f>(Table2[[#This Row],[1M Return vs Nifty]]-AVERAGE(Table2[1M Return vs Nifty]))/_xlfn.STDEV.P(Table2[1M Return vs Nifty])</f>
        <v>0.39522425384116822</v>
      </c>
      <c r="K126">
        <v>44.790460797919899</v>
      </c>
      <c r="L126">
        <f>(Table2[[#This Row],[6M Return vs Nifty]]-AVERAGE(Table2[6M Return vs Nifty]))/_xlfn.STDEV.P(Table2[6M Return vs Nifty])</f>
        <v>1.0453695873570585</v>
      </c>
      <c r="M126">
        <v>-0.461846977635747</v>
      </c>
      <c r="N126">
        <f>(Table2[[#This Row],[1W Return vs Nifty]]-AVERAGE(Table2[1W Return vs Nifty]))/_xlfn.STDEV.P(Table2[1W Return vs Nifty])</f>
        <v>5.8724676655300678E-2</v>
      </c>
      <c r="O126">
        <v>618.84</v>
      </c>
      <c r="P126">
        <v>591.39140072676196</v>
      </c>
      <c r="Q126">
        <v>499.12825589179698</v>
      </c>
      <c r="R126">
        <v>63.526250479767299</v>
      </c>
      <c r="S126" s="2">
        <f>(Table2[[#This Row],[Close Price]]-Table2[[#This Row],[20D EMA]])/Table2[[#This Row],[20D EMA]]</f>
        <v>3.7263266757158464E-2</v>
      </c>
      <c r="T126" s="2">
        <f>(Table2[[#This Row],[Close Price]]-Table2[[#This Row],[50D EMA]])/Table2[[#This Row],[50D EMA]]</f>
        <v>8.5406380970653131E-2</v>
      </c>
      <c r="U126" s="2">
        <f>(Table2[[#This Row],[Close Price]]-Table2[[#This Row],[200D EMA]])/Table2[[#This Row],[200D EMA]]</f>
        <v>0.28604219942049047</v>
      </c>
      <c r="V126">
        <v>0.413849282988902</v>
      </c>
      <c r="W126">
        <v>631</v>
      </c>
      <c r="X126">
        <v>645</v>
      </c>
      <c r="Y126">
        <v>626.1</v>
      </c>
      <c r="Z126">
        <v>645</v>
      </c>
      <c r="AA126">
        <v>604</v>
      </c>
      <c r="AB126">
        <v>651.95000000000005</v>
      </c>
      <c r="AC126" s="2">
        <f>(Table2[[#This Row],[Close Price]]/Table2[[#This Row],[Day Low]])-1</f>
        <v>1.727416798732162E-2</v>
      </c>
      <c r="AD126" s="2">
        <f>(Table2[[#This Row],[Day High]]/Table2[[#This Row],[Close Price]])-1</f>
        <v>4.8294126811030402E-3</v>
      </c>
      <c r="AE126" s="2">
        <f>(Table2[[#This Row],[Close Price]]/Table2[[#This Row],[Current Week Low]])-1</f>
        <v>2.5235585369749236E-2</v>
      </c>
      <c r="AF126" s="2">
        <f>(Table2[[#This Row],[Current Week High]]/Table2[[#This Row],[Close Price]])-1</f>
        <v>4.8294126811030402E-3</v>
      </c>
      <c r="AG126" s="2">
        <f>(Table2[[#This Row],[Close Price]]/Table2[[#This Row],[Current Month Low]])-1</f>
        <v>6.2748344370860965E-2</v>
      </c>
      <c r="AH126" s="2">
        <f>(Table2[[#This Row],[Current Month High]]/Table2[[#This Row],[Close Price]])-1</f>
        <v>1.5656644337124215E-2</v>
      </c>
      <c r="AI126">
        <v>5.3279326997974703</v>
      </c>
      <c r="AJ126">
        <v>105.73717948717901</v>
      </c>
      <c r="AK126" t="str">
        <f>IF(AND(Table2[[#This Row],[20D EMA]]&gt;Table2[[#This Row],[50D EMA]],Table2[[#This Row],[50D EMA]]&gt;Table2[[#This Row],[200D EMA]]),"Uptrend","Downtrend/NoTrend")</f>
        <v>Uptrend</v>
      </c>
      <c r="AL126">
        <v>0.1</v>
      </c>
      <c r="AM126" t="s">
        <v>10188</v>
      </c>
      <c r="AN126">
        <v>3.45</v>
      </c>
      <c r="AO126" t="s">
        <v>10188</v>
      </c>
      <c r="AP126">
        <v>0.154879416838474</v>
      </c>
      <c r="AQ126">
        <f>(Table2[[#This Row],[Sharpe Ratio]]-AVERAGE(Table2[Sharpe Ratio]))/_xlfn.STDEV.P(Table2[Sharpe Ratio])</f>
        <v>1.1455087615488311</v>
      </c>
      <c r="AR1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2.5878052035681076</v>
      </c>
      <c r="AS126">
        <f>_xlfn.RANK.AVG(Table2[[#This Row],[1Y Return vs Nifty Z-Score]],Table2[1Y Return vs Nifty Z-Score])</f>
        <v>297</v>
      </c>
      <c r="AT126">
        <f>_xlfn.RANK.AVG(Table2[[#This Row],[6M Return vs Nifty Z-Score]],Table2[6M Return vs Nifty Z-Score])</f>
        <v>86</v>
      </c>
      <c r="AU126">
        <f>_xlfn.RANK.AVG(Table2[[#This Row],[Sharpe Ratio Z-Score]],Table2[Sharpe Ratio Z-Score])</f>
        <v>96</v>
      </c>
      <c r="AV126">
        <f>(Table2[[#This Row],[Rank 1Y]]+Table2[[#This Row],[Rank 6M]]+Table2[[#This Row],[Rank Sharpe]])/3</f>
        <v>159.66666666666666</v>
      </c>
    </row>
    <row r="127" spans="1:48" x14ac:dyDescent="0.3">
      <c r="A127" t="s">
        <v>144</v>
      </c>
      <c r="B127" t="s">
        <v>145</v>
      </c>
      <c r="C127" t="s">
        <v>10153</v>
      </c>
      <c r="D127" t="s">
        <v>146</v>
      </c>
      <c r="E127">
        <v>199073.06801191499</v>
      </c>
      <c r="F127">
        <v>217.49</v>
      </c>
      <c r="G127">
        <v>160.09704420429799</v>
      </c>
      <c r="H127">
        <f>(Table2[[#This Row],[1Y Return vs Nifty]]-AVERAGE(Table2[1Y Return vs Nifty]))/_xlfn.STDEV.P(Table2[1Y Return vs Nifty])</f>
        <v>1.4372100481552719</v>
      </c>
      <c r="I127">
        <v>17.193400451945699</v>
      </c>
      <c r="J127">
        <f>(Table2[[#This Row],[1M Return vs Nifty]]-AVERAGE(Table2[1M Return vs Nifty]))/_xlfn.STDEV.P(Table2[1M Return vs Nifty])</f>
        <v>1.6401306259473742</v>
      </c>
      <c r="K127">
        <v>51.139606741868398</v>
      </c>
      <c r="L127">
        <f>(Table2[[#This Row],[6M Return vs Nifty]]-AVERAGE(Table2[6M Return vs Nifty]))/_xlfn.STDEV.P(Table2[6M Return vs Nifty])</f>
        <v>1.2404862775370702</v>
      </c>
      <c r="M127">
        <v>9.7919420119273699</v>
      </c>
      <c r="N127">
        <f>(Table2[[#This Row],[1W Return vs Nifty]]-AVERAGE(Table2[1W Return vs Nifty]))/_xlfn.STDEV.P(Table2[1W Return vs Nifty])</f>
        <v>2.3339106787096626</v>
      </c>
      <c r="O127">
        <v>208.15</v>
      </c>
      <c r="P127">
        <v>196.905127267598</v>
      </c>
      <c r="Q127">
        <v>158.67450167004799</v>
      </c>
      <c r="R127">
        <v>88.485985353110607</v>
      </c>
      <c r="S127" s="2">
        <f>(Table2[[#This Row],[Close Price]]-Table2[[#This Row],[20D EMA]])/Table2[[#This Row],[20D EMA]]</f>
        <v>4.4871486908479474E-2</v>
      </c>
      <c r="T127" s="2">
        <f>(Table2[[#This Row],[Close Price]]-Table2[[#This Row],[50D EMA]])/Table2[[#This Row],[50D EMA]]</f>
        <v>0.10454208591748224</v>
      </c>
      <c r="U127" s="2">
        <f>(Table2[[#This Row],[Close Price]]-Table2[[#This Row],[200D EMA]])/Table2[[#This Row],[200D EMA]]</f>
        <v>0.37066761017630007</v>
      </c>
      <c r="V127">
        <v>0.94088200908623099</v>
      </c>
      <c r="W127">
        <v>215.3</v>
      </c>
      <c r="X127">
        <v>230.35</v>
      </c>
      <c r="Y127">
        <v>215.3</v>
      </c>
      <c r="Z127">
        <v>232</v>
      </c>
      <c r="AA127">
        <v>194.56</v>
      </c>
      <c r="AB127">
        <v>232</v>
      </c>
      <c r="AC127" s="2">
        <f>(Table2[[#This Row],[Close Price]]/Table2[[#This Row],[Day Low]])-1</f>
        <v>1.0171853228053918E-2</v>
      </c>
      <c r="AD127" s="2">
        <f>(Table2[[#This Row],[Day High]]/Table2[[#This Row],[Close Price]])-1</f>
        <v>5.9129155363464969E-2</v>
      </c>
      <c r="AE127" s="2">
        <f>(Table2[[#This Row],[Close Price]]/Table2[[#This Row],[Current Week Low]])-1</f>
        <v>1.0171853228053918E-2</v>
      </c>
      <c r="AF127" s="2">
        <f>(Table2[[#This Row],[Current Week High]]/Table2[[#This Row],[Close Price]])-1</f>
        <v>6.6715711067175443E-2</v>
      </c>
      <c r="AG127" s="2">
        <f>(Table2[[#This Row],[Close Price]]/Table2[[#This Row],[Current Month Low]])-1</f>
        <v>0.11785567434210531</v>
      </c>
      <c r="AH127" s="2">
        <f>(Table2[[#This Row],[Current Month High]]/Table2[[#This Row],[Close Price]])-1</f>
        <v>6.6715711067175443E-2</v>
      </c>
      <c r="AI127">
        <v>6.6715711067175398</v>
      </c>
      <c r="AJ127">
        <v>184.30065359477101</v>
      </c>
      <c r="AK127" t="str">
        <f>IF(AND(Table2[[#This Row],[20D EMA]]&gt;Table2[[#This Row],[50D EMA]],Table2[[#This Row],[50D EMA]]&gt;Table2[[#This Row],[200D EMA]]),"Uptrend","Downtrend/NoTrend")</f>
        <v>Uptrend</v>
      </c>
      <c r="AL127">
        <v>-0.01</v>
      </c>
      <c r="AM127" t="s">
        <v>10189</v>
      </c>
      <c r="AN127">
        <v>8.44</v>
      </c>
      <c r="AO127" t="s">
        <v>10188</v>
      </c>
      <c r="AP127">
        <v>4.8867042389794002E-2</v>
      </c>
      <c r="AQ127">
        <f>(Table2[[#This Row],[Sharpe Ratio]]-AVERAGE(Table2[Sharpe Ratio]))/_xlfn.STDEV.P(Table2[Sharpe Ratio])</f>
        <v>-5.3760157912986786E-2</v>
      </c>
      <c r="AR1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6.5979774724363924</v>
      </c>
      <c r="AS127">
        <f>_xlfn.RANK.AVG(Table2[[#This Row],[1Y Return vs Nifty Z-Score]],Table2[1Y Return vs Nifty Z-Score])</f>
        <v>59</v>
      </c>
      <c r="AT127">
        <f>_xlfn.RANK.AVG(Table2[[#This Row],[6M Return vs Nifty Z-Score]],Table2[6M Return vs Nifty Z-Score])</f>
        <v>71</v>
      </c>
      <c r="AU127">
        <f>_xlfn.RANK.AVG(Table2[[#This Row],[Sharpe Ratio Z-Score]],Table2[Sharpe Ratio Z-Score])</f>
        <v>354</v>
      </c>
      <c r="AV127">
        <f>(Table2[[#This Row],[Rank 1Y]]+Table2[[#This Row],[Rank 6M]]+Table2[[#This Row],[Rank Sharpe]])/3</f>
        <v>161.33333333333334</v>
      </c>
    </row>
    <row r="128" spans="1:48" x14ac:dyDescent="0.3">
      <c r="A128" t="s">
        <v>1542</v>
      </c>
      <c r="B128" t="s">
        <v>1543</v>
      </c>
      <c r="C128" t="s">
        <v>10156</v>
      </c>
      <c r="D128" t="s">
        <v>140</v>
      </c>
      <c r="E128">
        <v>6138.0037679999996</v>
      </c>
      <c r="F128">
        <v>205.69</v>
      </c>
      <c r="G128">
        <v>174.91198366357199</v>
      </c>
      <c r="H128">
        <f>(Table2[[#This Row],[1Y Return vs Nifty]]-AVERAGE(Table2[1Y Return vs Nifty]))/_xlfn.STDEV.P(Table2[1Y Return vs Nifty])</f>
        <v>1.6202324399376604</v>
      </c>
      <c r="I128">
        <v>3.4436224373835098</v>
      </c>
      <c r="J128">
        <f>(Table2[[#This Row],[1M Return vs Nifty]]-AVERAGE(Table2[1M Return vs Nifty]))/_xlfn.STDEV.P(Table2[1M Return vs Nifty])</f>
        <v>0.34318093960362389</v>
      </c>
      <c r="K128">
        <v>9.6377750944018192</v>
      </c>
      <c r="L128">
        <f>(Table2[[#This Row],[6M Return vs Nifty]]-AVERAGE(Table2[6M Return vs Nifty]))/_xlfn.STDEV.P(Table2[6M Return vs Nifty])</f>
        <v>-3.4913610723463384E-2</v>
      </c>
      <c r="M128">
        <v>-12.0607000882188</v>
      </c>
      <c r="N128">
        <f>(Table2[[#This Row],[1W Return vs Nifty]]-AVERAGE(Table2[1W Return vs Nifty]))/_xlfn.STDEV.P(Table2[1W Return vs Nifty])</f>
        <v>-2.5149140303576893</v>
      </c>
      <c r="O128">
        <v>205.73</v>
      </c>
      <c r="P128">
        <v>188.71081710537999</v>
      </c>
      <c r="Q128">
        <v>148.714385005118</v>
      </c>
      <c r="R128">
        <v>47.272171403090397</v>
      </c>
      <c r="S128" s="2">
        <f>(Table2[[#This Row],[Close Price]]-Table2[[#This Row],[20D EMA]])/Table2[[#This Row],[20D EMA]]</f>
        <v>-1.9442959218389172E-4</v>
      </c>
      <c r="T128" s="2">
        <f>(Table2[[#This Row],[Close Price]]-Table2[[#This Row],[50D EMA]])/Table2[[#This Row],[50D EMA]]</f>
        <v>8.9974613830104327E-2</v>
      </c>
      <c r="U128" s="2">
        <f>(Table2[[#This Row],[Close Price]]-Table2[[#This Row],[200D EMA]])/Table2[[#This Row],[200D EMA]]</f>
        <v>0.38312107462180728</v>
      </c>
      <c r="V128">
        <v>2.0467918446695901</v>
      </c>
      <c r="W128">
        <v>200.15</v>
      </c>
      <c r="X128">
        <v>213</v>
      </c>
      <c r="Y128">
        <v>200.15</v>
      </c>
      <c r="Z128">
        <v>213.17</v>
      </c>
      <c r="AA128">
        <v>190.05</v>
      </c>
      <c r="AB128">
        <v>238.97</v>
      </c>
      <c r="AC128" s="2">
        <f>(Table2[[#This Row],[Close Price]]/Table2[[#This Row],[Day Low]])-1</f>
        <v>2.7679240569572716E-2</v>
      </c>
      <c r="AD128" s="2">
        <f>(Table2[[#This Row],[Day High]]/Table2[[#This Row],[Close Price]])-1</f>
        <v>3.5538917788905611E-2</v>
      </c>
      <c r="AE128" s="2">
        <f>(Table2[[#This Row],[Close Price]]/Table2[[#This Row],[Current Week Low]])-1</f>
        <v>2.7679240569572716E-2</v>
      </c>
      <c r="AF128" s="2">
        <f>(Table2[[#This Row],[Current Week High]]/Table2[[#This Row],[Close Price]])-1</f>
        <v>3.6365404249112609E-2</v>
      </c>
      <c r="AG128" s="2">
        <f>(Table2[[#This Row],[Close Price]]/Table2[[#This Row],[Current Month Low]])-1</f>
        <v>8.2294133122862378E-2</v>
      </c>
      <c r="AH128" s="2">
        <f>(Table2[[#This Row],[Current Month High]]/Table2[[#This Row],[Close Price]])-1</f>
        <v>0.16179687879819138</v>
      </c>
      <c r="AI128">
        <v>16.179687879819099</v>
      </c>
      <c r="AJ128">
        <v>214.51070336391399</v>
      </c>
      <c r="AK128" t="str">
        <f>IF(AND(Table2[[#This Row],[20D EMA]]&gt;Table2[[#This Row],[50D EMA]],Table2[[#This Row],[50D EMA]]&gt;Table2[[#This Row],[200D EMA]]),"Uptrend","Downtrend/NoTrend")</f>
        <v>Uptrend</v>
      </c>
      <c r="AL128">
        <v>0.11</v>
      </c>
      <c r="AM128" t="s">
        <v>10188</v>
      </c>
      <c r="AN128">
        <v>7.74</v>
      </c>
      <c r="AO128" t="s">
        <v>10188</v>
      </c>
      <c r="AP128">
        <v>0.14249949773464399</v>
      </c>
      <c r="AQ128">
        <f>(Table2[[#This Row],[Sharpe Ratio]]-AVERAGE(Table2[Sharpe Ratio]))/_xlfn.STDEV.P(Table2[Sharpe Ratio])</f>
        <v>1.0054604673389678</v>
      </c>
      <c r="AR1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0.41904620579909935</v>
      </c>
      <c r="AS128">
        <f>_xlfn.RANK.AVG(Table2[[#This Row],[1Y Return vs Nifty Z-Score]],Table2[1Y Return vs Nifty Z-Score])</f>
        <v>47</v>
      </c>
      <c r="AT128">
        <f>_xlfn.RANK.AVG(Table2[[#This Row],[6M Return vs Nifty Z-Score]],Table2[6M Return vs Nifty Z-Score])</f>
        <v>321</v>
      </c>
      <c r="AU128">
        <f>_xlfn.RANK.AVG(Table2[[#This Row],[Sharpe Ratio Z-Score]],Table2[Sharpe Ratio Z-Score])</f>
        <v>119</v>
      </c>
      <c r="AV128">
        <f>(Table2[[#This Row],[Rank 1Y]]+Table2[[#This Row],[Rank 6M]]+Table2[[#This Row],[Rank Sharpe]])/3</f>
        <v>162.33333333333334</v>
      </c>
    </row>
    <row r="129" spans="1:48" x14ac:dyDescent="0.3">
      <c r="A129" t="s">
        <v>104</v>
      </c>
      <c r="B129" t="s">
        <v>105</v>
      </c>
      <c r="C129" t="s">
        <v>10151</v>
      </c>
      <c r="D129" t="s">
        <v>106</v>
      </c>
      <c r="E129">
        <v>278744.29443000001</v>
      </c>
      <c r="F129">
        <v>662.1</v>
      </c>
      <c r="G129">
        <v>78.579001893409099</v>
      </c>
      <c r="H129">
        <f>(Table2[[#This Row],[1Y Return vs Nifty]]-AVERAGE(Table2[1Y Return vs Nifty]))/_xlfn.STDEV.P(Table2[1Y Return vs Nifty])</f>
        <v>0.4301436934009637</v>
      </c>
      <c r="I129">
        <v>-5.5522617166093502</v>
      </c>
      <c r="J129">
        <f>(Table2[[#This Row],[1M Return vs Nifty]]-AVERAGE(Table2[1M Return vs Nifty]))/_xlfn.STDEV.P(Table2[1M Return vs Nifty])</f>
        <v>-0.50535706003165626</v>
      </c>
      <c r="K129">
        <v>94.805769470727896</v>
      </c>
      <c r="L129">
        <f>(Table2[[#This Row],[6M Return vs Nifty]]-AVERAGE(Table2[6M Return vs Nifty]))/_xlfn.STDEV.P(Table2[6M Return vs Nifty])</f>
        <v>2.5823985945215981</v>
      </c>
      <c r="M129">
        <v>-4.9150594247252197</v>
      </c>
      <c r="N129">
        <f>(Table2[[#This Row],[1W Return vs Nifty]]-AVERAGE(Table2[1W Return vs Nifty]))/_xlfn.STDEV.P(Table2[1W Return vs Nifty])</f>
        <v>-0.92938680429140319</v>
      </c>
      <c r="O129">
        <v>665.9</v>
      </c>
      <c r="P129">
        <v>623.28580619922298</v>
      </c>
      <c r="Q129">
        <v>457.23035770615701</v>
      </c>
      <c r="R129">
        <v>43.798424766723699</v>
      </c>
      <c r="S129" s="2">
        <f>(Table2[[#This Row],[Close Price]]-Table2[[#This Row],[20D EMA]])/Table2[[#This Row],[20D EMA]]</f>
        <v>-5.7065625469288998E-3</v>
      </c>
      <c r="T129" s="2">
        <f>(Table2[[#This Row],[Close Price]]-Table2[[#This Row],[50D EMA]])/Table2[[#This Row],[50D EMA]]</f>
        <v>6.2273508260142753E-2</v>
      </c>
      <c r="U129" s="2">
        <f>(Table2[[#This Row],[Close Price]]-Table2[[#This Row],[200D EMA]])/Table2[[#This Row],[200D EMA]]</f>
        <v>0.44806657922198651</v>
      </c>
      <c r="V129">
        <v>0.216718532587239</v>
      </c>
      <c r="W129">
        <v>655</v>
      </c>
      <c r="X129">
        <v>663.45</v>
      </c>
      <c r="Y129">
        <v>653</v>
      </c>
      <c r="Z129">
        <v>669.9</v>
      </c>
      <c r="AA129">
        <v>650</v>
      </c>
      <c r="AB129">
        <v>717</v>
      </c>
      <c r="AC129" s="2">
        <f>(Table2[[#This Row],[Close Price]]/Table2[[#This Row],[Day Low]])-1</f>
        <v>1.0839694656488597E-2</v>
      </c>
      <c r="AD129" s="2">
        <f>(Table2[[#This Row],[Day High]]/Table2[[#This Row],[Close Price]])-1</f>
        <v>2.0389669234255337E-3</v>
      </c>
      <c r="AE129" s="2">
        <f>(Table2[[#This Row],[Close Price]]/Table2[[#This Row],[Current Week Low]])-1</f>
        <v>1.3935681470137906E-2</v>
      </c>
      <c r="AF129" s="2">
        <f>(Table2[[#This Row],[Current Week High]]/Table2[[#This Row],[Close Price]])-1</f>
        <v>1.1780697779791405E-2</v>
      </c>
      <c r="AG129" s="2">
        <f>(Table2[[#This Row],[Close Price]]/Table2[[#This Row],[Current Month Low]])-1</f>
        <v>1.86153846153847E-2</v>
      </c>
      <c r="AH129" s="2">
        <f>(Table2[[#This Row],[Current Month High]]/Table2[[#This Row],[Close Price]])-1</f>
        <v>8.2917988219302075E-2</v>
      </c>
      <c r="AI129">
        <v>21.990635855610901</v>
      </c>
      <c r="AJ129">
        <v>132.64230498945801</v>
      </c>
      <c r="AK129" t="str">
        <f>IF(AND(Table2[[#This Row],[20D EMA]]&gt;Table2[[#This Row],[50D EMA]],Table2[[#This Row],[50D EMA]]&gt;Table2[[#This Row],[200D EMA]]),"Uptrend","Downtrend/NoTrend")</f>
        <v>Uptrend</v>
      </c>
      <c r="AL129">
        <v>0.49</v>
      </c>
      <c r="AM129" t="s">
        <v>10188</v>
      </c>
      <c r="AN129">
        <v>-1.1299999999999999</v>
      </c>
      <c r="AO129" t="s">
        <v>10189</v>
      </c>
      <c r="AP129">
        <v>5.9071931970396001E-2</v>
      </c>
      <c r="AQ129">
        <f>(Table2[[#This Row],[Sharpe Ratio]]-AVERAGE(Table2[Sharpe Ratio]))/_xlfn.STDEV.P(Table2[Sharpe Ratio])</f>
        <v>6.1683034112490084E-2</v>
      </c>
      <c r="AR1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1.6394814577119923</v>
      </c>
      <c r="AS129">
        <f>_xlfn.RANK.AVG(Table2[[#This Row],[1Y Return vs Nifty Z-Score]],Table2[1Y Return vs Nifty Z-Score])</f>
        <v>168</v>
      </c>
      <c r="AT129">
        <f>_xlfn.RANK.AVG(Table2[[#This Row],[6M Return vs Nifty Z-Score]],Table2[6M Return vs Nifty Z-Score])</f>
        <v>14</v>
      </c>
      <c r="AU129">
        <f>_xlfn.RANK.AVG(Table2[[#This Row],[Sharpe Ratio Z-Score]],Table2[Sharpe Ratio Z-Score])</f>
        <v>313</v>
      </c>
      <c r="AV129">
        <f>(Table2[[#This Row],[Rank 1Y]]+Table2[[#This Row],[Rank 6M]]+Table2[[#This Row],[Rank Sharpe]])/3</f>
        <v>165</v>
      </c>
    </row>
    <row r="130" spans="1:48" x14ac:dyDescent="0.3">
      <c r="A130" t="s">
        <v>272</v>
      </c>
      <c r="B130" t="s">
        <v>273</v>
      </c>
      <c r="C130" t="s">
        <v>10150</v>
      </c>
      <c r="D130" t="s">
        <v>220</v>
      </c>
      <c r="E130">
        <v>100253.42011125</v>
      </c>
      <c r="F130">
        <v>6629.2</v>
      </c>
      <c r="G130">
        <v>43.538973424556602</v>
      </c>
      <c r="H130">
        <f>(Table2[[#This Row],[1Y Return vs Nifty]]-AVERAGE(Table2[1Y Return vs Nifty]))/_xlfn.STDEV.P(Table2[1Y Return vs Nifty])</f>
        <v>-2.7375773002694496E-3</v>
      </c>
      <c r="I130">
        <v>-10.9981504839328</v>
      </c>
      <c r="J130">
        <f>(Table2[[#This Row],[1M Return vs Nifty]]-AVERAGE(Table2[1M Return vs Nifty]))/_xlfn.STDEV.P(Table2[1M Return vs Nifty])</f>
        <v>-1.0190412606902224</v>
      </c>
      <c r="K130">
        <v>41.005135568987697</v>
      </c>
      <c r="L130">
        <f>(Table2[[#This Row],[6M Return vs Nifty]]-AVERAGE(Table2[6M Return vs Nifty]))/_xlfn.STDEV.P(Table2[6M Return vs Nifty])</f>
        <v>0.92904211017438321</v>
      </c>
      <c r="M130">
        <v>0.57270548010200195</v>
      </c>
      <c r="N130">
        <f>(Table2[[#This Row],[1W Return vs Nifty]]-AVERAGE(Table2[1W Return vs Nifty]))/_xlfn.STDEV.P(Table2[1W Return vs Nifty])</f>
        <v>0.2882787734512941</v>
      </c>
      <c r="O130">
        <v>6692.47</v>
      </c>
      <c r="P130">
        <v>6526.81265625779</v>
      </c>
      <c r="Q130">
        <v>5532.2322864951502</v>
      </c>
      <c r="R130">
        <v>49.935350176364302</v>
      </c>
      <c r="S130" s="2">
        <f>(Table2[[#This Row],[Close Price]]-Table2[[#This Row],[20D EMA]])/Table2[[#This Row],[20D EMA]]</f>
        <v>-9.4539086465834643E-3</v>
      </c>
      <c r="T130" s="2">
        <f>(Table2[[#This Row],[Close Price]]-Table2[[#This Row],[50D EMA]])/Table2[[#This Row],[50D EMA]]</f>
        <v>1.5687189005500674E-2</v>
      </c>
      <c r="U130" s="2">
        <f>(Table2[[#This Row],[Close Price]]-Table2[[#This Row],[200D EMA]])/Table2[[#This Row],[200D EMA]]</f>
        <v>0.19828663307986558</v>
      </c>
      <c r="V130">
        <v>0.77314731222003297</v>
      </c>
      <c r="W130">
        <v>6608.85</v>
      </c>
      <c r="X130">
        <v>6717.85</v>
      </c>
      <c r="Y130">
        <v>6516</v>
      </c>
      <c r="Z130">
        <v>6717.85</v>
      </c>
      <c r="AA130">
        <v>6311.1</v>
      </c>
      <c r="AB130">
        <v>6786</v>
      </c>
      <c r="AC130" s="2">
        <f>(Table2[[#This Row],[Close Price]]/Table2[[#This Row],[Day Low]])-1</f>
        <v>3.0792044001604069E-3</v>
      </c>
      <c r="AD130" s="2">
        <f>(Table2[[#This Row],[Day High]]/Table2[[#This Row],[Close Price]])-1</f>
        <v>1.33726543172632E-2</v>
      </c>
      <c r="AE130" s="2">
        <f>(Table2[[#This Row],[Close Price]]/Table2[[#This Row],[Current Week Low]])-1</f>
        <v>1.7372621240024477E-2</v>
      </c>
      <c r="AF130" s="2">
        <f>(Table2[[#This Row],[Current Week High]]/Table2[[#This Row],[Close Price]])-1</f>
        <v>1.33726543172632E-2</v>
      </c>
      <c r="AG130" s="2">
        <f>(Table2[[#This Row],[Close Price]]/Table2[[#This Row],[Current Month Low]])-1</f>
        <v>5.0403257752214214E-2</v>
      </c>
      <c r="AH130" s="2">
        <f>(Table2[[#This Row],[Current Month High]]/Table2[[#This Row],[Close Price]])-1</f>
        <v>2.3652929463585437E-2</v>
      </c>
      <c r="AI130">
        <v>10.5932842575273</v>
      </c>
      <c r="AJ130">
        <v>74.406735069718493</v>
      </c>
      <c r="AK130" t="str">
        <f>IF(AND(Table2[[#This Row],[20D EMA]]&gt;Table2[[#This Row],[50D EMA]],Table2[[#This Row],[50D EMA]]&gt;Table2[[#This Row],[200D EMA]]),"Uptrend","Downtrend/NoTrend")</f>
        <v>Uptrend</v>
      </c>
      <c r="AL130">
        <v>7.0000000000000007E-2</v>
      </c>
      <c r="AM130" t="s">
        <v>10188</v>
      </c>
      <c r="AN130">
        <v>-1.64</v>
      </c>
      <c r="AO130" t="s">
        <v>10189</v>
      </c>
      <c r="AP130">
        <v>0.146531205649581</v>
      </c>
      <c r="AQ130">
        <f>(Table2[[#This Row],[Sharpe Ratio]]-AVERAGE(Table2[Sharpe Ratio]))/_xlfn.STDEV.P(Table2[Sharpe Ratio])</f>
        <v>1.0510693127202475</v>
      </c>
      <c r="AR1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1.246611358355433</v>
      </c>
      <c r="AS130">
        <f>_xlfn.RANK.AVG(Table2[[#This Row],[1Y Return vs Nifty Z-Score]],Table2[1Y Return vs Nifty Z-Score])</f>
        <v>283</v>
      </c>
      <c r="AT130">
        <f>_xlfn.RANK.AVG(Table2[[#This Row],[6M Return vs Nifty Z-Score]],Table2[6M Return vs Nifty Z-Score])</f>
        <v>102</v>
      </c>
      <c r="AU130">
        <f>_xlfn.RANK.AVG(Table2[[#This Row],[Sharpe Ratio Z-Score]],Table2[Sharpe Ratio Z-Score])</f>
        <v>112</v>
      </c>
      <c r="AV130">
        <f>(Table2[[#This Row],[Rank 1Y]]+Table2[[#This Row],[Rank 6M]]+Table2[[#This Row],[Rank Sharpe]])/3</f>
        <v>165.66666666666666</v>
      </c>
    </row>
    <row r="131" spans="1:48" x14ac:dyDescent="0.3">
      <c r="A131" t="s">
        <v>595</v>
      </c>
      <c r="B131" t="s">
        <v>596</v>
      </c>
      <c r="C131" t="s">
        <v>10143</v>
      </c>
      <c r="D131" t="s">
        <v>409</v>
      </c>
      <c r="E131">
        <v>31661.222744359999</v>
      </c>
      <c r="F131">
        <v>550.85</v>
      </c>
      <c r="G131">
        <v>169.004279450761</v>
      </c>
      <c r="H131">
        <f>(Table2[[#This Row],[1Y Return vs Nifty]]-AVERAGE(Table2[1Y Return vs Nifty]))/_xlfn.STDEV.P(Table2[1Y Return vs Nifty])</f>
        <v>1.5472492085215703</v>
      </c>
      <c r="I131">
        <v>-24.868585198047299</v>
      </c>
      <c r="J131">
        <f>(Table2[[#This Row],[1M Return vs Nifty]]-AVERAGE(Table2[1M Return vs Nifty]))/_xlfn.STDEV.P(Table2[1M Return vs Nifty])</f>
        <v>-2.327371906673751</v>
      </c>
      <c r="K131">
        <v>36.648860950572598</v>
      </c>
      <c r="L131">
        <f>(Table2[[#This Row],[6M Return vs Nifty]]-AVERAGE(Table2[6M Return vs Nifty]))/_xlfn.STDEV.P(Table2[6M Return vs Nifty])</f>
        <v>0.79516868962866671</v>
      </c>
      <c r="M131">
        <v>-4.8978985623738396</v>
      </c>
      <c r="N131">
        <f>(Table2[[#This Row],[1W Return vs Nifty]]-AVERAGE(Table2[1W Return vs Nifty]))/_xlfn.STDEV.P(Table2[1W Return vs Nifty])</f>
        <v>-0.92557902612815224</v>
      </c>
      <c r="O131">
        <v>571.09</v>
      </c>
      <c r="P131">
        <v>573.132346677143</v>
      </c>
      <c r="Q131">
        <v>449.72010018679202</v>
      </c>
      <c r="R131">
        <v>17.056918516011699</v>
      </c>
      <c r="S131" s="2">
        <f>(Table2[[#This Row],[Close Price]]-Table2[[#This Row],[20D EMA]])/Table2[[#This Row],[20D EMA]]</f>
        <v>-3.5440998791784147E-2</v>
      </c>
      <c r="T131" s="2">
        <f>(Table2[[#This Row],[Close Price]]-Table2[[#This Row],[50D EMA]])/Table2[[#This Row],[50D EMA]]</f>
        <v>-3.8878187222078177E-2</v>
      </c>
      <c r="U131" s="2">
        <f>(Table2[[#This Row],[Close Price]]-Table2[[#This Row],[200D EMA]])/Table2[[#This Row],[200D EMA]]</f>
        <v>0.22487298159722796</v>
      </c>
      <c r="V131">
        <v>0.70942176414651803</v>
      </c>
      <c r="W131">
        <v>540</v>
      </c>
      <c r="X131">
        <v>564.70000000000005</v>
      </c>
      <c r="Y131">
        <v>517</v>
      </c>
      <c r="Z131">
        <v>564.70000000000005</v>
      </c>
      <c r="AA131">
        <v>517</v>
      </c>
      <c r="AB131">
        <v>614.54999999999995</v>
      </c>
      <c r="AC131" s="2">
        <f>(Table2[[#This Row],[Close Price]]/Table2[[#This Row],[Day Low]])-1</f>
        <v>2.0092592592592551E-2</v>
      </c>
      <c r="AD131" s="2">
        <f>(Table2[[#This Row],[Day High]]/Table2[[#This Row],[Close Price]])-1</f>
        <v>2.5142960878642207E-2</v>
      </c>
      <c r="AE131" s="2">
        <f>(Table2[[#This Row],[Close Price]]/Table2[[#This Row],[Current Week Low]])-1</f>
        <v>6.5473887814313292E-2</v>
      </c>
      <c r="AF131" s="2">
        <f>(Table2[[#This Row],[Current Week High]]/Table2[[#This Row],[Close Price]])-1</f>
        <v>2.5142960878642207E-2</v>
      </c>
      <c r="AG131" s="2">
        <f>(Table2[[#This Row],[Close Price]]/Table2[[#This Row],[Current Month Low]])-1</f>
        <v>6.5473887814313292E-2</v>
      </c>
      <c r="AH131" s="2">
        <f>(Table2[[#This Row],[Current Month High]]/Table2[[#This Row],[Close Price]])-1</f>
        <v>0.11563946627938626</v>
      </c>
      <c r="AI131">
        <v>31.0701642915494</v>
      </c>
      <c r="AJ131">
        <v>203.728720104762</v>
      </c>
      <c r="AK131" t="str">
        <f>IF(AND(Table2[[#This Row],[20D EMA]]&gt;Table2[[#This Row],[50D EMA]],Table2[[#This Row],[50D EMA]]&gt;Table2[[#This Row],[200D EMA]]),"Uptrend","Downtrend/NoTrend")</f>
        <v>Downtrend/NoTrend</v>
      </c>
      <c r="AL131">
        <v>-0.23</v>
      </c>
      <c r="AM131" t="s">
        <v>10189</v>
      </c>
      <c r="AN131">
        <v>-10.37</v>
      </c>
      <c r="AO131" t="s">
        <v>10189</v>
      </c>
      <c r="AP131">
        <v>5.8044754198077003E-2</v>
      </c>
      <c r="AQ131">
        <f>(Table2[[#This Row],[Sharpe Ratio]]-AVERAGE(Table2[Sharpe Ratio]))/_xlfn.STDEV.P(Table2[Sharpe Ratio])</f>
        <v>5.006304745045622E-2</v>
      </c>
      <c r="AR1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1">
        <f>_xlfn.RANK.AVG(Table2[[#This Row],[1Y Return vs Nifty Z-Score]],Table2[1Y Return vs Nifty Z-Score])</f>
        <v>50</v>
      </c>
      <c r="AT131">
        <f>_xlfn.RANK.AVG(Table2[[#This Row],[6M Return vs Nifty Z-Score]],Table2[6M Return vs Nifty Z-Score])</f>
        <v>129</v>
      </c>
      <c r="AU131">
        <f>_xlfn.RANK.AVG(Table2[[#This Row],[Sharpe Ratio Z-Score]],Table2[Sharpe Ratio Z-Score])</f>
        <v>318</v>
      </c>
      <c r="AV131">
        <f>(Table2[[#This Row],[Rank 1Y]]+Table2[[#This Row],[Rank 6M]]+Table2[[#This Row],[Rank Sharpe]])/3</f>
        <v>165.66666666666666</v>
      </c>
    </row>
    <row r="132" spans="1:48" x14ac:dyDescent="0.3">
      <c r="A132" t="s">
        <v>259</v>
      </c>
      <c r="B132" t="s">
        <v>260</v>
      </c>
      <c r="C132" t="s">
        <v>10144</v>
      </c>
      <c r="D132" t="s">
        <v>261</v>
      </c>
      <c r="E132">
        <v>106829.351282884</v>
      </c>
      <c r="F132">
        <v>406.85</v>
      </c>
      <c r="G132">
        <v>111.35678689383801</v>
      </c>
      <c r="H132">
        <f>(Table2[[#This Row],[1Y Return vs Nifty]]-AVERAGE(Table2[1Y Return vs Nifty]))/_xlfn.STDEV.P(Table2[1Y Return vs Nifty])</f>
        <v>0.83507741753792208</v>
      </c>
      <c r="I132">
        <v>11.5884797340986</v>
      </c>
      <c r="J132">
        <f>(Table2[[#This Row],[1M Return vs Nifty]]-AVERAGE(Table2[1M Return vs Nifty]))/_xlfn.STDEV.P(Table2[1M Return vs Nifty])</f>
        <v>1.1114457148677501</v>
      </c>
      <c r="K132">
        <v>73.639817816866994</v>
      </c>
      <c r="L132">
        <f>(Table2[[#This Row],[6M Return vs Nifty]]-AVERAGE(Table2[6M Return vs Nifty]))/_xlfn.STDEV.P(Table2[6M Return vs Nifty])</f>
        <v>1.9319441132936612</v>
      </c>
      <c r="M132">
        <v>2.4799899700300201</v>
      </c>
      <c r="N132">
        <f>(Table2[[#This Row],[1W Return vs Nifty]]-AVERAGE(Table2[1W Return vs Nifty]))/_xlfn.STDEV.P(Table2[1W Return vs Nifty])</f>
        <v>0.71148106265741418</v>
      </c>
      <c r="O132">
        <v>379.64</v>
      </c>
      <c r="P132">
        <v>356.91900690639699</v>
      </c>
      <c r="Q132">
        <v>281.60926862907502</v>
      </c>
      <c r="R132">
        <v>66.421260351190696</v>
      </c>
      <c r="S132" s="2">
        <f>(Table2[[#This Row],[Close Price]]-Table2[[#This Row],[20D EMA]])/Table2[[#This Row],[20D EMA]]</f>
        <v>7.1673164050152879E-2</v>
      </c>
      <c r="T132" s="2">
        <f>(Table2[[#This Row],[Close Price]]-Table2[[#This Row],[50D EMA]])/Table2[[#This Row],[50D EMA]]</f>
        <v>0.13989446380673579</v>
      </c>
      <c r="U132" s="2">
        <f>(Table2[[#This Row],[Close Price]]-Table2[[#This Row],[200D EMA]])/Table2[[#This Row],[200D EMA]]</f>
        <v>0.44473227738781324</v>
      </c>
      <c r="V132">
        <v>0.52269002228585004</v>
      </c>
      <c r="W132">
        <v>398.1</v>
      </c>
      <c r="X132">
        <v>407.9</v>
      </c>
      <c r="Y132">
        <v>388</v>
      </c>
      <c r="Z132">
        <v>407.9</v>
      </c>
      <c r="AA132">
        <v>372.75</v>
      </c>
      <c r="AB132">
        <v>408.4</v>
      </c>
      <c r="AC132" s="2">
        <f>(Table2[[#This Row],[Close Price]]/Table2[[#This Row],[Day Low]])-1</f>
        <v>2.1979402160261285E-2</v>
      </c>
      <c r="AD132" s="2">
        <f>(Table2[[#This Row],[Day High]]/Table2[[#This Row],[Close Price]])-1</f>
        <v>2.5808037360204317E-3</v>
      </c>
      <c r="AE132" s="2">
        <f>(Table2[[#This Row],[Close Price]]/Table2[[#This Row],[Current Week Low]])-1</f>
        <v>4.8582474226804173E-2</v>
      </c>
      <c r="AF132" s="2">
        <f>(Table2[[#This Row],[Current Week High]]/Table2[[#This Row],[Close Price]])-1</f>
        <v>2.5808037360204317E-3</v>
      </c>
      <c r="AG132" s="2">
        <f>(Table2[[#This Row],[Close Price]]/Table2[[#This Row],[Current Month Low]])-1</f>
        <v>9.1482226693494262E-2</v>
      </c>
      <c r="AH132" s="2">
        <f>(Table2[[#This Row],[Current Month High]]/Table2[[#This Row],[Close Price]])-1</f>
        <v>3.8097578960303302E-3</v>
      </c>
      <c r="AI132">
        <v>0.38097578960303302</v>
      </c>
      <c r="AJ132">
        <v>158.56371147124199</v>
      </c>
      <c r="AK132" t="str">
        <f>IF(AND(Table2[[#This Row],[20D EMA]]&gt;Table2[[#This Row],[50D EMA]],Table2[[#This Row],[50D EMA]]&gt;Table2[[#This Row],[200D EMA]]),"Uptrend","Downtrend/NoTrend")</f>
        <v>Uptrend</v>
      </c>
      <c r="AL132">
        <v>0.04</v>
      </c>
      <c r="AM132" t="s">
        <v>10188</v>
      </c>
      <c r="AN132">
        <v>8.41</v>
      </c>
      <c r="AO132" t="s">
        <v>10188</v>
      </c>
      <c r="AP132">
        <v>4.5423600514900998E-2</v>
      </c>
      <c r="AQ132">
        <f>(Table2[[#This Row],[Sharpe Ratio]]-AVERAGE(Table2[Sharpe Ratio]))/_xlfn.STDEV.P(Table2[Sharpe Ratio])</f>
        <v>-9.2714221889090176E-2</v>
      </c>
      <c r="AR1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4.4972340864676577</v>
      </c>
      <c r="AS132">
        <f>_xlfn.RANK.AVG(Table2[[#This Row],[1Y Return vs Nifty Z-Score]],Table2[1Y Return vs Nifty Z-Score])</f>
        <v>104</v>
      </c>
      <c r="AT132">
        <f>_xlfn.RANK.AVG(Table2[[#This Row],[6M Return vs Nifty Z-Score]],Table2[6M Return vs Nifty Z-Score])</f>
        <v>33</v>
      </c>
      <c r="AU132">
        <f>_xlfn.RANK.AVG(Table2[[#This Row],[Sharpe Ratio Z-Score]],Table2[Sharpe Ratio Z-Score])</f>
        <v>364</v>
      </c>
      <c r="AV132">
        <f>(Table2[[#This Row],[Rank 1Y]]+Table2[[#This Row],[Rank 6M]]+Table2[[#This Row],[Rank Sharpe]])/3</f>
        <v>167</v>
      </c>
    </row>
    <row r="133" spans="1:48" x14ac:dyDescent="0.3">
      <c r="A133" t="s">
        <v>268</v>
      </c>
      <c r="B133" t="s">
        <v>269</v>
      </c>
      <c r="C133" t="s">
        <v>10147</v>
      </c>
      <c r="D133" t="s">
        <v>193</v>
      </c>
      <c r="E133">
        <v>103715.859742</v>
      </c>
      <c r="F133">
        <v>35108.85</v>
      </c>
      <c r="G133">
        <v>59.2800361728534</v>
      </c>
      <c r="H133">
        <f>(Table2[[#This Row],[1Y Return vs Nifty]]-AVERAGE(Table2[1Y Return vs Nifty]))/_xlfn.STDEV.P(Table2[1Y Return vs Nifty])</f>
        <v>0.19172605593357966</v>
      </c>
      <c r="I133">
        <v>3.4648289434572002</v>
      </c>
      <c r="J133">
        <f>(Table2[[#This Row],[1M Return vs Nifty]]-AVERAGE(Table2[1M Return vs Nifty]))/_xlfn.STDEV.P(Table2[1M Return vs Nifty])</f>
        <v>0.34518124618105306</v>
      </c>
      <c r="K133">
        <v>40.283963226715002</v>
      </c>
      <c r="L133">
        <f>(Table2[[#This Row],[6M Return vs Nifty]]-AVERAGE(Table2[6M Return vs Nifty]))/_xlfn.STDEV.P(Table2[6M Return vs Nifty])</f>
        <v>0.90687963954985285</v>
      </c>
      <c r="M133">
        <v>0.30839912362943001</v>
      </c>
      <c r="N133">
        <f>(Table2[[#This Row],[1W Return vs Nifty]]-AVERAGE(Table2[1W Return vs Nifty]))/_xlfn.STDEV.P(Table2[1W Return vs Nifty])</f>
        <v>0.22963253808283959</v>
      </c>
      <c r="O133">
        <v>34324.03</v>
      </c>
      <c r="P133">
        <v>32712.3672433098</v>
      </c>
      <c r="Q133">
        <v>27570.1433763598</v>
      </c>
      <c r="R133">
        <v>58.981560206210602</v>
      </c>
      <c r="S133" s="2">
        <f>(Table2[[#This Row],[Close Price]]-Table2[[#This Row],[20D EMA]])/Table2[[#This Row],[20D EMA]]</f>
        <v>2.2865030708806623E-2</v>
      </c>
      <c r="T133" s="2">
        <f>(Table2[[#This Row],[Close Price]]-Table2[[#This Row],[50D EMA]])/Table2[[#This Row],[50D EMA]]</f>
        <v>7.3259227584036052E-2</v>
      </c>
      <c r="U133" s="2">
        <f>(Table2[[#This Row],[Close Price]]-Table2[[#This Row],[200D EMA]])/Table2[[#This Row],[200D EMA]]</f>
        <v>0.27343733838193646</v>
      </c>
      <c r="V133">
        <v>0.43880141458977501</v>
      </c>
      <c r="W133">
        <v>35000.050000000003</v>
      </c>
      <c r="X133">
        <v>35399</v>
      </c>
      <c r="Y133">
        <v>35000</v>
      </c>
      <c r="Z133">
        <v>35399</v>
      </c>
      <c r="AA133">
        <v>33702.15</v>
      </c>
      <c r="AB133">
        <v>35777.800000000003</v>
      </c>
      <c r="AC133" s="2">
        <f>(Table2[[#This Row],[Close Price]]/Table2[[#This Row],[Day Low]])-1</f>
        <v>3.1085669877612965E-3</v>
      </c>
      <c r="AD133" s="2">
        <f>(Table2[[#This Row],[Day High]]/Table2[[#This Row],[Close Price]])-1</f>
        <v>8.2642980331171234E-3</v>
      </c>
      <c r="AE133" s="2">
        <f>(Table2[[#This Row],[Close Price]]/Table2[[#This Row],[Current Week Low]])-1</f>
        <v>3.1099999999999461E-3</v>
      </c>
      <c r="AF133" s="2">
        <f>(Table2[[#This Row],[Current Week High]]/Table2[[#This Row],[Close Price]])-1</f>
        <v>8.2642980331171234E-3</v>
      </c>
      <c r="AG133" s="2">
        <f>(Table2[[#This Row],[Close Price]]/Table2[[#This Row],[Current Month Low]])-1</f>
        <v>4.1739176877439554E-2</v>
      </c>
      <c r="AH133" s="2">
        <f>(Table2[[#This Row],[Current Month High]]/Table2[[#This Row],[Close Price]])-1</f>
        <v>1.9053600445471774E-2</v>
      </c>
      <c r="AI133">
        <v>4.4693859240618901</v>
      </c>
      <c r="AJ133">
        <v>95.798094377661201</v>
      </c>
      <c r="AK133" t="str">
        <f>IF(AND(Table2[[#This Row],[20D EMA]]&gt;Table2[[#This Row],[50D EMA]],Table2[[#This Row],[50D EMA]]&gt;Table2[[#This Row],[200D EMA]]),"Uptrend","Downtrend/NoTrend")</f>
        <v>Uptrend</v>
      </c>
      <c r="AL133">
        <v>0.05</v>
      </c>
      <c r="AM133" t="s">
        <v>10188</v>
      </c>
      <c r="AN133">
        <v>3.01</v>
      </c>
      <c r="AO133" t="s">
        <v>10188</v>
      </c>
      <c r="AP133">
        <v>0.114251652333107</v>
      </c>
      <c r="AQ133">
        <f>(Table2[[#This Row],[Sharpe Ratio]]-AVERAGE(Table2[Sharpe Ratio]))/_xlfn.STDEV.P(Table2[Sharpe Ratio])</f>
        <v>0.68590566811856823</v>
      </c>
      <c r="AR1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2.3593251478658934</v>
      </c>
      <c r="AS133">
        <f>_xlfn.RANK.AVG(Table2[[#This Row],[1Y Return vs Nifty Z-Score]],Table2[1Y Return vs Nifty Z-Score])</f>
        <v>222</v>
      </c>
      <c r="AT133">
        <f>_xlfn.RANK.AVG(Table2[[#This Row],[6M Return vs Nifty Z-Score]],Table2[6M Return vs Nifty Z-Score])</f>
        <v>105</v>
      </c>
      <c r="AU133">
        <f>_xlfn.RANK.AVG(Table2[[#This Row],[Sharpe Ratio Z-Score]],Table2[Sharpe Ratio Z-Score])</f>
        <v>175</v>
      </c>
      <c r="AV133">
        <f>(Table2[[#This Row],[Rank 1Y]]+Table2[[#This Row],[Rank 6M]]+Table2[[#This Row],[Rank Sharpe]])/3</f>
        <v>167.33333333333334</v>
      </c>
    </row>
    <row r="134" spans="1:48" x14ac:dyDescent="0.3">
      <c r="A134" t="s">
        <v>1548</v>
      </c>
      <c r="B134" t="s">
        <v>1549</v>
      </c>
      <c r="C134" t="s">
        <v>10150</v>
      </c>
      <c r="D134" t="s">
        <v>153</v>
      </c>
      <c r="E134">
        <v>6057.8382177900003</v>
      </c>
      <c r="F134">
        <v>389.55</v>
      </c>
      <c r="G134">
        <v>33.390541965061097</v>
      </c>
      <c r="H134">
        <f>(Table2[[#This Row],[1Y Return vs Nifty]]-AVERAGE(Table2[1Y Return vs Nifty]))/_xlfn.STDEV.P(Table2[1Y Return vs Nifty])</f>
        <v>-0.12811036087879404</v>
      </c>
      <c r="I134">
        <v>-0.221605121529975</v>
      </c>
      <c r="J134">
        <f>(Table2[[#This Row],[1M Return vs Nifty]]-AVERAGE(Table2[1M Return vs Nifty]))/_xlfn.STDEV.P(Table2[1M Return vs Nifty])</f>
        <v>-2.5421497347515548E-3</v>
      </c>
      <c r="K134">
        <v>29.992817582364701</v>
      </c>
      <c r="L134">
        <f>(Table2[[#This Row],[6M Return vs Nifty]]-AVERAGE(Table2[6M Return vs Nifty]))/_xlfn.STDEV.P(Table2[6M Return vs Nifty])</f>
        <v>0.59062068220143737</v>
      </c>
      <c r="M134">
        <v>-3.6566835751279698</v>
      </c>
      <c r="N134">
        <f>(Table2[[#This Row],[1W Return vs Nifty]]-AVERAGE(Table2[1W Return vs Nifty]))/_xlfn.STDEV.P(Table2[1W Return vs Nifty])</f>
        <v>-0.65016912961123485</v>
      </c>
      <c r="O134">
        <v>382.18</v>
      </c>
      <c r="P134">
        <v>357.86807776429299</v>
      </c>
      <c r="Q134">
        <v>302.084938057898</v>
      </c>
      <c r="R134">
        <v>49.676087922977203</v>
      </c>
      <c r="S134" s="2">
        <f>(Table2[[#This Row],[Close Price]]-Table2[[#This Row],[20D EMA]])/Table2[[#This Row],[20D EMA]]</f>
        <v>1.9284106965304318E-2</v>
      </c>
      <c r="T134" s="2">
        <f>(Table2[[#This Row],[Close Price]]-Table2[[#This Row],[50D EMA]])/Table2[[#This Row],[50D EMA]]</f>
        <v>8.8529612458404489E-2</v>
      </c>
      <c r="U134" s="2">
        <f>(Table2[[#This Row],[Close Price]]-Table2[[#This Row],[200D EMA]])/Table2[[#This Row],[200D EMA]]</f>
        <v>0.2895379773133156</v>
      </c>
      <c r="V134">
        <v>1.0791247764777101</v>
      </c>
      <c r="W134">
        <v>386.35</v>
      </c>
      <c r="X134">
        <v>395.6</v>
      </c>
      <c r="Y134">
        <v>381</v>
      </c>
      <c r="Z134">
        <v>408.95</v>
      </c>
      <c r="AA134">
        <v>348.85</v>
      </c>
      <c r="AB134">
        <v>423.5</v>
      </c>
      <c r="AC134" s="2">
        <f>(Table2[[#This Row],[Close Price]]/Table2[[#This Row],[Day Low]])-1</f>
        <v>8.2826452698330222E-3</v>
      </c>
      <c r="AD134" s="2">
        <f>(Table2[[#This Row],[Day High]]/Table2[[#This Row],[Close Price]])-1</f>
        <v>1.5530740598125981E-2</v>
      </c>
      <c r="AE134" s="2">
        <f>(Table2[[#This Row],[Close Price]]/Table2[[#This Row],[Current Week Low]])-1</f>
        <v>2.2440944881889857E-2</v>
      </c>
      <c r="AF134" s="2">
        <f>(Table2[[#This Row],[Current Week High]]/Table2[[#This Row],[Close Price]])-1</f>
        <v>4.9801052496470266E-2</v>
      </c>
      <c r="AG134" s="2">
        <f>(Table2[[#This Row],[Close Price]]/Table2[[#This Row],[Current Month Low]])-1</f>
        <v>0.11666905546796613</v>
      </c>
      <c r="AH134" s="2">
        <f>(Table2[[#This Row],[Current Month High]]/Table2[[#This Row],[Close Price]])-1</f>
        <v>8.7151841868823077E-2</v>
      </c>
      <c r="AI134">
        <v>8.7151841868823006</v>
      </c>
      <c r="AJ134">
        <v>72.3291307232913</v>
      </c>
      <c r="AK134" t="str">
        <f>IF(AND(Table2[[#This Row],[20D EMA]]&gt;Table2[[#This Row],[50D EMA]],Table2[[#This Row],[50D EMA]]&gt;Table2[[#This Row],[200D EMA]]),"Uptrend","Downtrend/NoTrend")</f>
        <v>Uptrend</v>
      </c>
      <c r="AL134">
        <v>0.02</v>
      </c>
      <c r="AM134" t="s">
        <v>10188</v>
      </c>
      <c r="AN134">
        <v>9.58</v>
      </c>
      <c r="AO134" t="s">
        <v>10188</v>
      </c>
      <c r="AP134">
        <v>0.218973219524671</v>
      </c>
      <c r="AQ134">
        <f>(Table2[[#This Row],[Sharpe Ratio]]-AVERAGE(Table2[Sharpe Ratio]))/_xlfn.STDEV.P(Table2[Sharpe Ratio])</f>
        <v>1.8705722825898081</v>
      </c>
      <c r="AR1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1.6803713245664651</v>
      </c>
      <c r="AS134">
        <f>_xlfn.RANK.AVG(Table2[[#This Row],[1Y Return vs Nifty Z-Score]],Table2[1Y Return vs Nifty Z-Score])</f>
        <v>322</v>
      </c>
      <c r="AT134">
        <f>_xlfn.RANK.AVG(Table2[[#This Row],[6M Return vs Nifty Z-Score]],Table2[6M Return vs Nifty Z-Score])</f>
        <v>161</v>
      </c>
      <c r="AU134">
        <f>_xlfn.RANK.AVG(Table2[[#This Row],[Sharpe Ratio Z-Score]],Table2[Sharpe Ratio Z-Score])</f>
        <v>19</v>
      </c>
      <c r="AV134">
        <f>(Table2[[#This Row],[Rank 1Y]]+Table2[[#This Row],[Rank 6M]]+Table2[[#This Row],[Rank Sharpe]])/3</f>
        <v>167.33333333333334</v>
      </c>
    </row>
    <row r="135" spans="1:48" x14ac:dyDescent="0.3">
      <c r="A135" t="s">
        <v>555</v>
      </c>
      <c r="B135" t="s">
        <v>556</v>
      </c>
      <c r="C135" t="s">
        <v>10143</v>
      </c>
      <c r="D135" t="s">
        <v>557</v>
      </c>
      <c r="E135">
        <v>35199.894710039996</v>
      </c>
      <c r="F135">
        <v>980.75</v>
      </c>
      <c r="G135">
        <v>61.450979322967598</v>
      </c>
      <c r="H135">
        <f>(Table2[[#This Row],[1Y Return vs Nifty]]-AVERAGE(Table2[1Y Return vs Nifty]))/_xlfn.STDEV.P(Table2[1Y Return vs Nifty])</f>
        <v>0.21854568681021938</v>
      </c>
      <c r="I135">
        <v>17.049159125661699</v>
      </c>
      <c r="J135">
        <f>(Table2[[#This Row],[1M Return vs Nifty]]-AVERAGE(Table2[1M Return vs Nifty]))/_xlfn.STDEV.P(Table2[1M Return vs Nifty])</f>
        <v>1.626525043174786</v>
      </c>
      <c r="K135">
        <v>36.525859937438902</v>
      </c>
      <c r="L135">
        <f>(Table2[[#This Row],[6M Return vs Nifty]]-AVERAGE(Table2[6M Return vs Nifty]))/_xlfn.STDEV.P(Table2[6M Return vs Nifty])</f>
        <v>0.79138872445172681</v>
      </c>
      <c r="M135">
        <v>-0.75102363730537702</v>
      </c>
      <c r="N135">
        <f>(Table2[[#This Row],[1W Return vs Nifty]]-AVERAGE(Table2[1W Return vs Nifty]))/_xlfn.STDEV.P(Table2[1W Return vs Nifty])</f>
        <v>-5.4399642272900551E-3</v>
      </c>
      <c r="O135">
        <v>932.42</v>
      </c>
      <c r="P135">
        <v>864.27886445544902</v>
      </c>
      <c r="Q135">
        <v>716.49488430650797</v>
      </c>
      <c r="R135">
        <v>57.683383570942603</v>
      </c>
      <c r="S135" s="2">
        <f>(Table2[[#This Row],[Close Price]]-Table2[[#This Row],[20D EMA]])/Table2[[#This Row],[20D EMA]]</f>
        <v>5.1832865017910429E-2</v>
      </c>
      <c r="T135" s="2">
        <f>(Table2[[#This Row],[Close Price]]-Table2[[#This Row],[50D EMA]])/Table2[[#This Row],[50D EMA]]</f>
        <v>0.13476105957761125</v>
      </c>
      <c r="U135" s="2">
        <f>(Table2[[#This Row],[Close Price]]-Table2[[#This Row],[200D EMA]])/Table2[[#This Row],[200D EMA]]</f>
        <v>0.36881647235941301</v>
      </c>
      <c r="V135">
        <v>0.58854385764661099</v>
      </c>
      <c r="W135">
        <v>952.65</v>
      </c>
      <c r="X135">
        <v>988.55</v>
      </c>
      <c r="Y135">
        <v>926.3</v>
      </c>
      <c r="Z135">
        <v>1015</v>
      </c>
      <c r="AA135">
        <v>920.2</v>
      </c>
      <c r="AB135">
        <v>1034.95</v>
      </c>
      <c r="AC135" s="2">
        <f>(Table2[[#This Row],[Close Price]]/Table2[[#This Row],[Day Low]])-1</f>
        <v>2.9496667191518444E-2</v>
      </c>
      <c r="AD135" s="2">
        <f>(Table2[[#This Row],[Day High]]/Table2[[#This Row],[Close Price]])-1</f>
        <v>7.9530971195513889E-3</v>
      </c>
      <c r="AE135" s="2">
        <f>(Table2[[#This Row],[Close Price]]/Table2[[#This Row],[Current Week Low]])-1</f>
        <v>5.8782251970204147E-2</v>
      </c>
      <c r="AF135" s="2">
        <f>(Table2[[#This Row],[Current Week High]]/Table2[[#This Row],[Close Price]])-1</f>
        <v>3.4922253377517309E-2</v>
      </c>
      <c r="AG135" s="2">
        <f>(Table2[[#This Row],[Close Price]]/Table2[[#This Row],[Current Month Low]])-1</f>
        <v>6.5800912845033643E-2</v>
      </c>
      <c r="AH135" s="2">
        <f>(Table2[[#This Row],[Current Month High]]/Table2[[#This Row],[Close Price]])-1</f>
        <v>5.5263828702523554E-2</v>
      </c>
      <c r="AI135">
        <v>8.5903645169513201</v>
      </c>
      <c r="AJ135">
        <v>106.473684210526</v>
      </c>
      <c r="AK135" t="str">
        <f>IF(AND(Table2[[#This Row],[20D EMA]]&gt;Table2[[#This Row],[50D EMA]],Table2[[#This Row],[50D EMA]]&gt;Table2[[#This Row],[200D EMA]]),"Uptrend","Downtrend/NoTrend")</f>
        <v>Uptrend</v>
      </c>
      <c r="AL135">
        <v>0.1</v>
      </c>
      <c r="AM135" t="s">
        <v>10188</v>
      </c>
      <c r="AN135">
        <v>0.06</v>
      </c>
      <c r="AO135" t="s">
        <v>10188</v>
      </c>
      <c r="AP135">
        <v>0.12349680376059199</v>
      </c>
      <c r="AQ135">
        <f>(Table2[[#This Row],[Sharpe Ratio]]-AVERAGE(Table2[Sharpe Ratio]))/_xlfn.STDEV.P(Table2[Sharpe Ratio])</f>
        <v>0.79049178667653131</v>
      </c>
      <c r="AR1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3.4215112768859735</v>
      </c>
      <c r="AS135">
        <f>_xlfn.RANK.AVG(Table2[[#This Row],[1Y Return vs Nifty Z-Score]],Table2[1Y Return vs Nifty Z-Score])</f>
        <v>216</v>
      </c>
      <c r="AT135">
        <f>_xlfn.RANK.AVG(Table2[[#This Row],[6M Return vs Nifty Z-Score]],Table2[6M Return vs Nifty Z-Score])</f>
        <v>130</v>
      </c>
      <c r="AU135">
        <f>_xlfn.RANK.AVG(Table2[[#This Row],[Sharpe Ratio Z-Score]],Table2[Sharpe Ratio Z-Score])</f>
        <v>157</v>
      </c>
      <c r="AV135">
        <f>(Table2[[#This Row],[Rank 1Y]]+Table2[[#This Row],[Rank 6M]]+Table2[[#This Row],[Rank Sharpe]])/3</f>
        <v>167.66666666666666</v>
      </c>
    </row>
    <row r="136" spans="1:48" x14ac:dyDescent="0.3">
      <c r="A136" t="s">
        <v>1544</v>
      </c>
      <c r="B136" t="s">
        <v>1545</v>
      </c>
      <c r="C136" t="s">
        <v>10141</v>
      </c>
      <c r="D136" t="s">
        <v>253</v>
      </c>
      <c r="E136">
        <v>6110.1354996</v>
      </c>
      <c r="F136">
        <v>1216.2</v>
      </c>
      <c r="G136">
        <v>126.362310617871</v>
      </c>
      <c r="H136">
        <f>(Table2[[#This Row],[1Y Return vs Nifty]]-AVERAGE(Table2[1Y Return vs Nifty]))/_xlfn.STDEV.P(Table2[1Y Return vs Nifty])</f>
        <v>1.0204542696991847</v>
      </c>
      <c r="I136">
        <v>21.273554410172601</v>
      </c>
      <c r="J136">
        <f>(Table2[[#This Row],[1M Return vs Nifty]]-AVERAGE(Table2[1M Return vs Nifty]))/_xlfn.STDEV.P(Table2[1M Return vs Nifty])</f>
        <v>2.0249917044864003</v>
      </c>
      <c r="K136">
        <v>52.905042591882399</v>
      </c>
      <c r="L136">
        <f>(Table2[[#This Row],[6M Return vs Nifty]]-AVERAGE(Table2[6M Return vs Nifty]))/_xlfn.STDEV.P(Table2[6M Return vs Nifty])</f>
        <v>1.294740188664784</v>
      </c>
      <c r="M136">
        <v>-3.9051356075640302</v>
      </c>
      <c r="N136">
        <f>(Table2[[#This Row],[1W Return vs Nifty]]-AVERAGE(Table2[1W Return vs Nifty]))/_xlfn.STDEV.P(Table2[1W Return vs Nifty])</f>
        <v>-0.70529749113260509</v>
      </c>
      <c r="O136">
        <v>1183.56</v>
      </c>
      <c r="P136">
        <v>1094.84036412617</v>
      </c>
      <c r="Q136">
        <v>888.62530071554897</v>
      </c>
      <c r="R136">
        <v>58.521485323988699</v>
      </c>
      <c r="S136" s="2">
        <f>(Table2[[#This Row],[Close Price]]-Table2[[#This Row],[20D EMA]])/Table2[[#This Row],[20D EMA]]</f>
        <v>2.7577816080300199E-2</v>
      </c>
      <c r="T136" s="2">
        <f>(Table2[[#This Row],[Close Price]]-Table2[[#This Row],[50D EMA]])/Table2[[#This Row],[50D EMA]]</f>
        <v>0.1108468776365323</v>
      </c>
      <c r="U136" s="2">
        <f>(Table2[[#This Row],[Close Price]]-Table2[[#This Row],[200D EMA]])/Table2[[#This Row],[200D EMA]]</f>
        <v>0.36863084926872736</v>
      </c>
      <c r="V136">
        <v>1.40139272218196</v>
      </c>
      <c r="W136">
        <v>1208.3</v>
      </c>
      <c r="X136">
        <v>1269.9000000000001</v>
      </c>
      <c r="Y136">
        <v>1192.0999999999999</v>
      </c>
      <c r="Z136">
        <v>1269.9000000000001</v>
      </c>
      <c r="AA136">
        <v>1159.95</v>
      </c>
      <c r="AB136">
        <v>1349</v>
      </c>
      <c r="AC136" s="2">
        <f>(Table2[[#This Row],[Close Price]]/Table2[[#This Row],[Day Low]])-1</f>
        <v>6.5381113961764381E-3</v>
      </c>
      <c r="AD136" s="2">
        <f>(Table2[[#This Row],[Day High]]/Table2[[#This Row],[Close Price]])-1</f>
        <v>4.4153922052293959E-2</v>
      </c>
      <c r="AE136" s="2">
        <f>(Table2[[#This Row],[Close Price]]/Table2[[#This Row],[Current Week Low]])-1</f>
        <v>2.0216424796577481E-2</v>
      </c>
      <c r="AF136" s="2">
        <f>(Table2[[#This Row],[Current Week High]]/Table2[[#This Row],[Close Price]])-1</f>
        <v>4.4153922052293959E-2</v>
      </c>
      <c r="AG136" s="2">
        <f>(Table2[[#This Row],[Close Price]]/Table2[[#This Row],[Current Month Low]])-1</f>
        <v>4.8493469546101231E-2</v>
      </c>
      <c r="AH136" s="2">
        <f>(Table2[[#This Row],[Current Month High]]/Table2[[#This Row],[Close Price]])-1</f>
        <v>0.10919256701200464</v>
      </c>
      <c r="AI136">
        <v>10.9192567012004</v>
      </c>
      <c r="AJ136">
        <v>154.355327825996</v>
      </c>
      <c r="AK136" t="str">
        <f>IF(AND(Table2[[#This Row],[20D EMA]]&gt;Table2[[#This Row],[50D EMA]],Table2[[#This Row],[50D EMA]]&gt;Table2[[#This Row],[200D EMA]]),"Uptrend","Downtrend/NoTrend")</f>
        <v>Uptrend</v>
      </c>
      <c r="AL136">
        <v>0.02</v>
      </c>
      <c r="AM136" t="s">
        <v>10188</v>
      </c>
      <c r="AN136">
        <v>-0.09</v>
      </c>
      <c r="AO136" t="s">
        <v>10189</v>
      </c>
      <c r="AP136">
        <v>4.9130472080444E-2</v>
      </c>
      <c r="AQ136">
        <f>(Table2[[#This Row],[Sharpe Ratio]]-AVERAGE(Table2[Sharpe Ratio]))/_xlfn.STDEV.P(Table2[Sharpe Ratio])</f>
        <v>-5.0780099763143904E-2</v>
      </c>
      <c r="AR1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3.5841085719546197</v>
      </c>
      <c r="AS136">
        <f>_xlfn.RANK.AVG(Table2[[#This Row],[1Y Return vs Nifty Z-Score]],Table2[1Y Return vs Nifty Z-Score])</f>
        <v>85</v>
      </c>
      <c r="AT136">
        <f>_xlfn.RANK.AVG(Table2[[#This Row],[6M Return vs Nifty Z-Score]],Table2[6M Return vs Nifty Z-Score])</f>
        <v>67</v>
      </c>
      <c r="AU136">
        <f>_xlfn.RANK.AVG(Table2[[#This Row],[Sharpe Ratio Z-Score]],Table2[Sharpe Ratio Z-Score])</f>
        <v>351</v>
      </c>
      <c r="AV136">
        <f>(Table2[[#This Row],[Rank 1Y]]+Table2[[#This Row],[Rank 6M]]+Table2[[#This Row],[Rank Sharpe]])/3</f>
        <v>167.66666666666666</v>
      </c>
    </row>
    <row r="137" spans="1:48" x14ac:dyDescent="0.3">
      <c r="A137" t="s">
        <v>910</v>
      </c>
      <c r="B137" t="s">
        <v>911</v>
      </c>
      <c r="C137" t="s">
        <v>10146</v>
      </c>
      <c r="D137" t="s">
        <v>335</v>
      </c>
      <c r="E137">
        <v>16234.14037899</v>
      </c>
      <c r="F137">
        <v>693.6</v>
      </c>
      <c r="G137">
        <v>82.171621388569605</v>
      </c>
      <c r="H137">
        <f>(Table2[[#This Row],[1Y Return vs Nifty]]-AVERAGE(Table2[1Y Return vs Nifty]))/_xlfn.STDEV.P(Table2[1Y Return vs Nifty])</f>
        <v>0.47452658234734452</v>
      </c>
      <c r="I137">
        <v>-13.245541540580099</v>
      </c>
      <c r="J137">
        <f>(Table2[[#This Row],[1M Return vs Nifty]]-AVERAGE(Table2[1M Return vs Nifty]))/_xlfn.STDEV.P(Table2[1M Return vs Nifty])</f>
        <v>-1.2310267285954852</v>
      </c>
      <c r="K137">
        <v>39.810500155581799</v>
      </c>
      <c r="L137">
        <f>(Table2[[#This Row],[6M Return vs Nifty]]-AVERAGE(Table2[6M Return vs Nifty]))/_xlfn.STDEV.P(Table2[6M Return vs Nifty])</f>
        <v>0.89232956491343285</v>
      </c>
      <c r="M137">
        <v>-0.52791211556364703</v>
      </c>
      <c r="N137">
        <f>(Table2[[#This Row],[1W Return vs Nifty]]-AVERAGE(Table2[1W Return vs Nifty]))/_xlfn.STDEV.P(Table2[1W Return vs Nifty])</f>
        <v>4.4065658687372597E-2</v>
      </c>
      <c r="O137">
        <v>707.29</v>
      </c>
      <c r="P137">
        <v>700.27645132790894</v>
      </c>
      <c r="Q137">
        <v>566.96336498132803</v>
      </c>
      <c r="R137">
        <v>45.429531818518498</v>
      </c>
      <c r="S137" s="2">
        <f>(Table2[[#This Row],[Close Price]]-Table2[[#This Row],[20D EMA]])/Table2[[#This Row],[20D EMA]]</f>
        <v>-1.9355568437274585E-2</v>
      </c>
      <c r="T137" s="2">
        <f>(Table2[[#This Row],[Close Price]]-Table2[[#This Row],[50D EMA]])/Table2[[#This Row],[50D EMA]]</f>
        <v>-9.5340223353914122E-3</v>
      </c>
      <c r="U137" s="2">
        <f>(Table2[[#This Row],[Close Price]]-Table2[[#This Row],[200D EMA]])/Table2[[#This Row],[200D EMA]]</f>
        <v>0.22335946701396228</v>
      </c>
      <c r="V137">
        <v>0.57116455380039299</v>
      </c>
      <c r="W137">
        <v>683.7</v>
      </c>
      <c r="X137">
        <v>707</v>
      </c>
      <c r="Y137">
        <v>683.7</v>
      </c>
      <c r="Z137">
        <v>709.8</v>
      </c>
      <c r="AA137">
        <v>659</v>
      </c>
      <c r="AB137">
        <v>734</v>
      </c>
      <c r="AC137" s="2">
        <f>(Table2[[#This Row],[Close Price]]/Table2[[#This Row],[Day Low]])-1</f>
        <v>1.4480035103115352E-2</v>
      </c>
      <c r="AD137" s="2">
        <f>(Table2[[#This Row],[Day High]]/Table2[[#This Row],[Close Price]])-1</f>
        <v>1.9319492502883451E-2</v>
      </c>
      <c r="AE137" s="2">
        <f>(Table2[[#This Row],[Close Price]]/Table2[[#This Row],[Current Week Low]])-1</f>
        <v>1.4480035103115352E-2</v>
      </c>
      <c r="AF137" s="2">
        <f>(Table2[[#This Row],[Current Week High]]/Table2[[#This Row],[Close Price]])-1</f>
        <v>2.3356401384083014E-2</v>
      </c>
      <c r="AG137" s="2">
        <f>(Table2[[#This Row],[Close Price]]/Table2[[#This Row],[Current Month Low]])-1</f>
        <v>5.2503793626707207E-2</v>
      </c>
      <c r="AH137" s="2">
        <f>(Table2[[#This Row],[Current Month High]]/Table2[[#This Row],[Close Price]])-1</f>
        <v>5.8246828143021956E-2</v>
      </c>
      <c r="AI137">
        <v>19.377162629757699</v>
      </c>
      <c r="AJ137">
        <v>174.15019762845799</v>
      </c>
      <c r="AK137" t="str">
        <f>IF(AND(Table2[[#This Row],[20D EMA]]&gt;Table2[[#This Row],[50D EMA]],Table2[[#This Row],[50D EMA]]&gt;Table2[[#This Row],[200D EMA]]),"Uptrend","Downtrend/NoTrend")</f>
        <v>Uptrend</v>
      </c>
      <c r="AL137">
        <v>-7.0000000000000007E-2</v>
      </c>
      <c r="AM137" t="s">
        <v>10189</v>
      </c>
      <c r="AN137">
        <v>-2.78</v>
      </c>
      <c r="AO137" t="s">
        <v>10189</v>
      </c>
      <c r="AP137">
        <v>8.0262613743498995E-2</v>
      </c>
      <c r="AQ137">
        <f>(Table2[[#This Row],[Sharpe Ratio]]-AVERAGE(Table2[Sharpe Ratio]))/_xlfn.STDEV.P(Table2[Sharpe Ratio])</f>
        <v>0.30140340793536785</v>
      </c>
      <c r="AR1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0.4812984852880326</v>
      </c>
      <c r="AS137">
        <f>_xlfn.RANK.AVG(Table2[[#This Row],[1Y Return vs Nifty Z-Score]],Table2[1Y Return vs Nifty Z-Score])</f>
        <v>156</v>
      </c>
      <c r="AT137">
        <f>_xlfn.RANK.AVG(Table2[[#This Row],[6M Return vs Nifty Z-Score]],Table2[6M Return vs Nifty Z-Score])</f>
        <v>108</v>
      </c>
      <c r="AU137">
        <f>_xlfn.RANK.AVG(Table2[[#This Row],[Sharpe Ratio Z-Score]],Table2[Sharpe Ratio Z-Score])</f>
        <v>248</v>
      </c>
      <c r="AV137">
        <f>(Table2[[#This Row],[Rank 1Y]]+Table2[[#This Row],[Rank 6M]]+Table2[[#This Row],[Rank Sharpe]])/3</f>
        <v>170.66666666666666</v>
      </c>
    </row>
    <row r="138" spans="1:48" x14ac:dyDescent="0.3">
      <c r="A138" t="s">
        <v>931</v>
      </c>
      <c r="B138" t="s">
        <v>932</v>
      </c>
      <c r="C138" t="s">
        <v>10146</v>
      </c>
      <c r="D138" t="s">
        <v>46</v>
      </c>
      <c r="E138">
        <v>15872.076613519999</v>
      </c>
      <c r="F138">
        <v>281.45</v>
      </c>
      <c r="G138">
        <v>92.797551142139397</v>
      </c>
      <c r="H138">
        <f>(Table2[[#This Row],[1Y Return vs Nifty]]-AVERAGE(Table2[1Y Return vs Nifty]))/_xlfn.STDEV.P(Table2[1Y Return vs Nifty])</f>
        <v>0.60579833568499153</v>
      </c>
      <c r="I138">
        <v>1.0964028214455499</v>
      </c>
      <c r="J138">
        <f>(Table2[[#This Row],[1M Return vs Nifty]]-AVERAGE(Table2[1M Return vs Nifty]))/_xlfn.STDEV.P(Table2[1M Return vs Nifty])</f>
        <v>0.12177912922919162</v>
      </c>
      <c r="K138">
        <v>16.305846580524999</v>
      </c>
      <c r="L138">
        <f>(Table2[[#This Row],[6M Return vs Nifty]]-AVERAGE(Table2[6M Return vs Nifty]))/_xlfn.STDEV.P(Table2[6M Return vs Nifty])</f>
        <v>0.17000403485312401</v>
      </c>
      <c r="M138">
        <v>1.9452655516889501</v>
      </c>
      <c r="N138">
        <f>(Table2[[#This Row],[1W Return vs Nifty]]-AVERAGE(Table2[1W Return vs Nifty]))/_xlfn.STDEV.P(Table2[1W Return vs Nifty])</f>
        <v>0.5928324818445474</v>
      </c>
      <c r="O138">
        <v>267.47000000000003</v>
      </c>
      <c r="P138">
        <v>254.66248208042401</v>
      </c>
      <c r="Q138">
        <v>209.99763733980899</v>
      </c>
      <c r="R138">
        <v>63.991407951079204</v>
      </c>
      <c r="S138" s="2">
        <f>(Table2[[#This Row],[Close Price]]-Table2[[#This Row],[20D EMA]])/Table2[[#This Row],[20D EMA]]</f>
        <v>5.2267544023628668E-2</v>
      </c>
      <c r="T138" s="2">
        <f>(Table2[[#This Row],[Close Price]]-Table2[[#This Row],[50D EMA]])/Table2[[#This Row],[50D EMA]]</f>
        <v>0.10518831710403384</v>
      </c>
      <c r="U138" s="2">
        <f>(Table2[[#This Row],[Close Price]]-Table2[[#This Row],[200D EMA]])/Table2[[#This Row],[200D EMA]]</f>
        <v>0.34025317410866823</v>
      </c>
      <c r="V138">
        <v>1.4306525600522499</v>
      </c>
      <c r="W138">
        <v>279</v>
      </c>
      <c r="X138">
        <v>291</v>
      </c>
      <c r="Y138">
        <v>278.2</v>
      </c>
      <c r="Z138">
        <v>291</v>
      </c>
      <c r="AA138">
        <v>248.4</v>
      </c>
      <c r="AB138">
        <v>303.89999999999998</v>
      </c>
      <c r="AC138" s="2">
        <f>(Table2[[#This Row],[Close Price]]/Table2[[#This Row],[Day Low]])-1</f>
        <v>8.7813620071683918E-3</v>
      </c>
      <c r="AD138" s="2">
        <f>(Table2[[#This Row],[Day High]]/Table2[[#This Row],[Close Price]])-1</f>
        <v>3.3931426541126353E-2</v>
      </c>
      <c r="AE138" s="2">
        <f>(Table2[[#This Row],[Close Price]]/Table2[[#This Row],[Current Week Low]])-1</f>
        <v>1.1682242990654235E-2</v>
      </c>
      <c r="AF138" s="2">
        <f>(Table2[[#This Row],[Current Week High]]/Table2[[#This Row],[Close Price]])-1</f>
        <v>3.3931426541126353E-2</v>
      </c>
      <c r="AG138" s="2">
        <f>(Table2[[#This Row],[Close Price]]/Table2[[#This Row],[Current Month Low]])-1</f>
        <v>0.13305152979066026</v>
      </c>
      <c r="AH138" s="2">
        <f>(Table2[[#This Row],[Current Month High]]/Table2[[#This Row],[Close Price]])-1</f>
        <v>7.9765500088825769E-2</v>
      </c>
      <c r="AI138">
        <v>7.9765500088825698</v>
      </c>
      <c r="AJ138">
        <v>141.69171318162299</v>
      </c>
      <c r="AK138" t="str">
        <f>IF(AND(Table2[[#This Row],[20D EMA]]&gt;Table2[[#This Row],[50D EMA]],Table2[[#This Row],[50D EMA]]&gt;Table2[[#This Row],[200D EMA]]),"Uptrend","Downtrend/NoTrend")</f>
        <v>Uptrend</v>
      </c>
      <c r="AL138">
        <v>0.09</v>
      </c>
      <c r="AM138" t="s">
        <v>10188</v>
      </c>
      <c r="AN138">
        <v>12.2</v>
      </c>
      <c r="AO138" t="s">
        <v>10188</v>
      </c>
      <c r="AP138">
        <v>0.13722498466643801</v>
      </c>
      <c r="AQ138">
        <f>(Table2[[#This Row],[Sharpe Ratio]]-AVERAGE(Table2[Sharpe Ratio]))/_xlfn.STDEV.P(Table2[Sharpe Ratio])</f>
        <v>0.94579234254796252</v>
      </c>
      <c r="AR1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2.4362063241598171</v>
      </c>
      <c r="AS138">
        <f>_xlfn.RANK.AVG(Table2[[#This Row],[1Y Return vs Nifty Z-Score]],Table2[1Y Return vs Nifty Z-Score])</f>
        <v>127</v>
      </c>
      <c r="AT138">
        <f>_xlfn.RANK.AVG(Table2[[#This Row],[6M Return vs Nifty Z-Score]],Table2[6M Return vs Nifty Z-Score])</f>
        <v>259</v>
      </c>
      <c r="AU138">
        <f>_xlfn.RANK.AVG(Table2[[#This Row],[Sharpe Ratio Z-Score]],Table2[Sharpe Ratio Z-Score])</f>
        <v>134</v>
      </c>
      <c r="AV138">
        <f>(Table2[[#This Row],[Rank 1Y]]+Table2[[#This Row],[Rank 6M]]+Table2[[#This Row],[Rank Sharpe]])/3</f>
        <v>173.33333333333334</v>
      </c>
    </row>
    <row r="139" spans="1:48" x14ac:dyDescent="0.3">
      <c r="A139" t="s">
        <v>174</v>
      </c>
      <c r="B139" t="s">
        <v>175</v>
      </c>
      <c r="C139" t="s">
        <v>10141</v>
      </c>
      <c r="D139" t="s">
        <v>176</v>
      </c>
      <c r="E139">
        <v>155934.58881338799</v>
      </c>
      <c r="F139">
        <v>233.41</v>
      </c>
      <c r="G139">
        <v>89.121944569520593</v>
      </c>
      <c r="H139">
        <f>(Table2[[#This Row],[1Y Return vs Nifty]]-AVERAGE(Table2[1Y Return vs Nifty]))/_xlfn.STDEV.P(Table2[1Y Return vs Nifty])</f>
        <v>0.56039023205952265</v>
      </c>
      <c r="I139">
        <v>0.985289104050175</v>
      </c>
      <c r="J139">
        <f>(Table2[[#This Row],[1M Return vs Nifty]]-AVERAGE(Table2[1M Return vs Nifty]))/_xlfn.STDEV.P(Table2[1M Return vs Nifty])</f>
        <v>0.11129831268278659</v>
      </c>
      <c r="K139">
        <v>28.136952352435198</v>
      </c>
      <c r="L139">
        <f>(Table2[[#This Row],[6M Return vs Nifty]]-AVERAGE(Table2[6M Return vs Nifty]))/_xlfn.STDEV.P(Table2[6M Return vs Nifty])</f>
        <v>0.53358777032938542</v>
      </c>
      <c r="M139">
        <v>0.89642587584519995</v>
      </c>
      <c r="N139">
        <f>(Table2[[#This Row],[1W Return vs Nifty]]-AVERAGE(Table2[1W Return vs Nifty]))/_xlfn.STDEV.P(Table2[1W Return vs Nifty])</f>
        <v>0.360108232173733</v>
      </c>
      <c r="O139">
        <v>223.97</v>
      </c>
      <c r="P139">
        <v>214.15378410900101</v>
      </c>
      <c r="Q139">
        <v>179.088802108224</v>
      </c>
      <c r="R139">
        <v>79.657458494756696</v>
      </c>
      <c r="S139" s="2">
        <f>(Table2[[#This Row],[Close Price]]-Table2[[#This Row],[20D EMA]])/Table2[[#This Row],[20D EMA]]</f>
        <v>4.2148502031522067E-2</v>
      </c>
      <c r="T139" s="2">
        <f>(Table2[[#This Row],[Close Price]]-Table2[[#This Row],[50D EMA]])/Table2[[#This Row],[50D EMA]]</f>
        <v>8.9917700829408961E-2</v>
      </c>
      <c r="U139" s="2">
        <f>(Table2[[#This Row],[Close Price]]-Table2[[#This Row],[200D EMA]])/Table2[[#This Row],[200D EMA]]</f>
        <v>0.30331990192747788</v>
      </c>
      <c r="V139">
        <v>0.80150563024393695</v>
      </c>
      <c r="W139">
        <v>233</v>
      </c>
      <c r="X139">
        <v>239.11</v>
      </c>
      <c r="Y139">
        <v>228.09</v>
      </c>
      <c r="Z139">
        <v>239.11</v>
      </c>
      <c r="AA139">
        <v>217.28</v>
      </c>
      <c r="AB139">
        <v>239.11</v>
      </c>
      <c r="AC139" s="2">
        <f>(Table2[[#This Row],[Close Price]]/Table2[[#This Row],[Day Low]])-1</f>
        <v>1.7596566523605528E-3</v>
      </c>
      <c r="AD139" s="2">
        <f>(Table2[[#This Row],[Day High]]/Table2[[#This Row],[Close Price]])-1</f>
        <v>2.442054753438172E-2</v>
      </c>
      <c r="AE139" s="2">
        <f>(Table2[[#This Row],[Close Price]]/Table2[[#This Row],[Current Week Low]])-1</f>
        <v>2.3324126441317095E-2</v>
      </c>
      <c r="AF139" s="2">
        <f>(Table2[[#This Row],[Current Week High]]/Table2[[#This Row],[Close Price]])-1</f>
        <v>2.442054753438172E-2</v>
      </c>
      <c r="AG139" s="2">
        <f>(Table2[[#This Row],[Close Price]]/Table2[[#This Row],[Current Month Low]])-1</f>
        <v>7.423600883652437E-2</v>
      </c>
      <c r="AH139" s="2">
        <f>(Table2[[#This Row],[Current Month High]]/Table2[[#This Row],[Close Price]])-1</f>
        <v>2.442054753438172E-2</v>
      </c>
      <c r="AI139">
        <v>2.4420547534381698</v>
      </c>
      <c r="AJ139">
        <v>115.422242731887</v>
      </c>
      <c r="AK139" t="str">
        <f>IF(AND(Table2[[#This Row],[20D EMA]]&gt;Table2[[#This Row],[50D EMA]],Table2[[#This Row],[50D EMA]]&gt;Table2[[#This Row],[200D EMA]]),"Uptrend","Downtrend/NoTrend")</f>
        <v>Uptrend</v>
      </c>
      <c r="AL139">
        <v>0.04</v>
      </c>
      <c r="AM139" t="s">
        <v>10188</v>
      </c>
      <c r="AN139">
        <v>6.31</v>
      </c>
      <c r="AO139" t="s">
        <v>10188</v>
      </c>
      <c r="AP139">
        <v>9.5146293433817003E-2</v>
      </c>
      <c r="AQ139">
        <f>(Table2[[#This Row],[Sharpe Ratio]]-AVERAGE(Table2[Sharpe Ratio]))/_xlfn.STDEV.P(Table2[Sharpe Ratio])</f>
        <v>0.46977558668007036</v>
      </c>
      <c r="AR1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2.0351601339254981</v>
      </c>
      <c r="AS139">
        <f>_xlfn.RANK.AVG(Table2[[#This Row],[1Y Return vs Nifty Z-Score]],Table2[1Y Return vs Nifty Z-Score])</f>
        <v>140</v>
      </c>
      <c r="AT139">
        <f>_xlfn.RANK.AVG(Table2[[#This Row],[6M Return vs Nifty Z-Score]],Table2[6M Return vs Nifty Z-Score])</f>
        <v>167</v>
      </c>
      <c r="AU139">
        <f>_xlfn.RANK.AVG(Table2[[#This Row],[Sharpe Ratio Z-Score]],Table2[Sharpe Ratio Z-Score])</f>
        <v>221</v>
      </c>
      <c r="AV139">
        <f>(Table2[[#This Row],[Rank 1Y]]+Table2[[#This Row],[Rank 6M]]+Table2[[#This Row],[Rank Sharpe]])/3</f>
        <v>176</v>
      </c>
    </row>
    <row r="140" spans="1:48" x14ac:dyDescent="0.3">
      <c r="A140" t="s">
        <v>542</v>
      </c>
      <c r="B140" t="s">
        <v>543</v>
      </c>
      <c r="C140" t="s">
        <v>10151</v>
      </c>
      <c r="D140" t="s">
        <v>173</v>
      </c>
      <c r="E140">
        <v>36594.888355975003</v>
      </c>
      <c r="F140">
        <v>199.84</v>
      </c>
      <c r="G140">
        <v>88.616210252935701</v>
      </c>
      <c r="H140">
        <f>(Table2[[#This Row],[1Y Return vs Nifty]]-AVERAGE(Table2[1Y Return vs Nifty]))/_xlfn.STDEV.P(Table2[1Y Return vs Nifty])</f>
        <v>0.55414243708997546</v>
      </c>
      <c r="I140">
        <v>-1.4750005737386001</v>
      </c>
      <c r="J140">
        <f>(Table2[[#This Row],[1M Return vs Nifty]]-AVERAGE(Table2[1M Return vs Nifty]))/_xlfn.STDEV.P(Table2[1M Return vs Nifty])</f>
        <v>-0.12076884669560577</v>
      </c>
      <c r="K140">
        <v>32.160032782813197</v>
      </c>
      <c r="L140">
        <f>(Table2[[#This Row],[6M Return vs Nifty]]-AVERAGE(Table2[6M Return vs Nifty]))/_xlfn.STDEV.P(Table2[6M Return vs Nifty])</f>
        <v>0.65722174328152749</v>
      </c>
      <c r="M140">
        <v>-5.5163156290640796</v>
      </c>
      <c r="N140">
        <f>(Table2[[#This Row],[1W Return vs Nifty]]-AVERAGE(Table2[1W Return vs Nifty]))/_xlfn.STDEV.P(Table2[1W Return vs Nifty])</f>
        <v>-1.0627979463728823</v>
      </c>
      <c r="O140">
        <v>195.24</v>
      </c>
      <c r="P140">
        <v>188.87881891446699</v>
      </c>
      <c r="Q140">
        <v>154.51254995726799</v>
      </c>
      <c r="R140">
        <v>58.006268696807801</v>
      </c>
      <c r="S140" s="2">
        <f>(Table2[[#This Row],[Close Price]]-Table2[[#This Row],[20D EMA]])/Table2[[#This Row],[20D EMA]]</f>
        <v>2.3560745748821933E-2</v>
      </c>
      <c r="T140" s="2">
        <f>(Table2[[#This Row],[Close Price]]-Table2[[#This Row],[50D EMA]])/Table2[[#This Row],[50D EMA]]</f>
        <v>5.8032876044702184E-2</v>
      </c>
      <c r="U140" s="2">
        <f>(Table2[[#This Row],[Close Price]]-Table2[[#This Row],[200D EMA]])/Table2[[#This Row],[200D EMA]]</f>
        <v>0.29335772437428398</v>
      </c>
      <c r="V140">
        <v>0.71135365369958403</v>
      </c>
      <c r="W140">
        <v>198.16</v>
      </c>
      <c r="X140">
        <v>203.17</v>
      </c>
      <c r="Y140">
        <v>194.76</v>
      </c>
      <c r="Z140">
        <v>203.17</v>
      </c>
      <c r="AA140">
        <v>187.41</v>
      </c>
      <c r="AB140">
        <v>209</v>
      </c>
      <c r="AC140" s="2">
        <f>(Table2[[#This Row],[Close Price]]/Table2[[#This Row],[Day Low]])-1</f>
        <v>8.4779975777149463E-3</v>
      </c>
      <c r="AD140" s="2">
        <f>(Table2[[#This Row],[Day High]]/Table2[[#This Row],[Close Price]])-1</f>
        <v>1.6663330664531628E-2</v>
      </c>
      <c r="AE140" s="2">
        <f>(Table2[[#This Row],[Close Price]]/Table2[[#This Row],[Current Week Low]])-1</f>
        <v>2.6083384678578847E-2</v>
      </c>
      <c r="AF140" s="2">
        <f>(Table2[[#This Row],[Current Week High]]/Table2[[#This Row],[Close Price]])-1</f>
        <v>1.6663330664531628E-2</v>
      </c>
      <c r="AG140" s="2">
        <f>(Table2[[#This Row],[Close Price]]/Table2[[#This Row],[Current Month Low]])-1</f>
        <v>6.6325169414652496E-2</v>
      </c>
      <c r="AH140" s="2">
        <f>(Table2[[#This Row],[Current Month High]]/Table2[[#This Row],[Close Price]])-1</f>
        <v>4.5836669335468372E-2</v>
      </c>
      <c r="AI140">
        <v>4.5836669335468301</v>
      </c>
      <c r="AJ140">
        <v>131.83294663573</v>
      </c>
      <c r="AK140" t="str">
        <f>IF(AND(Table2[[#This Row],[20D EMA]]&gt;Table2[[#This Row],[50D EMA]],Table2[[#This Row],[50D EMA]]&gt;Table2[[#This Row],[200D EMA]]),"Uptrend","Downtrend/NoTrend")</f>
        <v>Uptrend</v>
      </c>
      <c r="AL140">
        <v>0</v>
      </c>
      <c r="AM140" t="s">
        <v>10187</v>
      </c>
      <c r="AN140">
        <v>6.8</v>
      </c>
      <c r="AO140" t="s">
        <v>10188</v>
      </c>
      <c r="AP140">
        <v>8.4023872541126005E-2</v>
      </c>
      <c r="AQ140">
        <f>(Table2[[#This Row],[Sharpe Ratio]]-AVERAGE(Table2[Sharpe Ratio]))/_xlfn.STDEV.P(Table2[Sharpe Ratio])</f>
        <v>0.34395278764226267</v>
      </c>
      <c r="AR1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0.37175017494527762</v>
      </c>
      <c r="AS140">
        <f>_xlfn.RANK.AVG(Table2[[#This Row],[1Y Return vs Nifty Z-Score]],Table2[1Y Return vs Nifty Z-Score])</f>
        <v>142</v>
      </c>
      <c r="AT140">
        <f>_xlfn.RANK.AVG(Table2[[#This Row],[6M Return vs Nifty Z-Score]],Table2[6M Return vs Nifty Z-Score])</f>
        <v>148</v>
      </c>
      <c r="AU140">
        <f>_xlfn.RANK.AVG(Table2[[#This Row],[Sharpe Ratio Z-Score]],Table2[Sharpe Ratio Z-Score])</f>
        <v>239</v>
      </c>
      <c r="AV140">
        <f>(Table2[[#This Row],[Rank 1Y]]+Table2[[#This Row],[Rank 6M]]+Table2[[#This Row],[Rank Sharpe]])/3</f>
        <v>176.33333333333334</v>
      </c>
    </row>
    <row r="141" spans="1:48" x14ac:dyDescent="0.3">
      <c r="A141" t="s">
        <v>520</v>
      </c>
      <c r="B141" t="s">
        <v>521</v>
      </c>
      <c r="C141" t="s">
        <v>10148</v>
      </c>
      <c r="D141" t="s">
        <v>62</v>
      </c>
      <c r="E141">
        <v>39732.092364800003</v>
      </c>
      <c r="F141">
        <v>1410.75</v>
      </c>
      <c r="G141">
        <v>75.042705066548393</v>
      </c>
      <c r="H141">
        <f>(Table2[[#This Row],[1Y Return vs Nifty]]-AVERAGE(Table2[1Y Return vs Nifty]))/_xlfn.STDEV.P(Table2[1Y Return vs Nifty])</f>
        <v>0.38645660948923272</v>
      </c>
      <c r="I141">
        <v>8.9461823942684493</v>
      </c>
      <c r="J141">
        <f>(Table2[[#This Row],[1M Return vs Nifty]]-AVERAGE(Table2[1M Return vs Nifty]))/_xlfn.STDEV.P(Table2[1M Return vs Nifty])</f>
        <v>0.86221065794608698</v>
      </c>
      <c r="K141">
        <v>46.9495104579794</v>
      </c>
      <c r="L141">
        <f>(Table2[[#This Row],[6M Return vs Nifty]]-AVERAGE(Table2[6M Return vs Nifty]))/_xlfn.STDEV.P(Table2[6M Return vs Nifty])</f>
        <v>1.1117197118185396</v>
      </c>
      <c r="M141">
        <v>3.1169872559516199</v>
      </c>
      <c r="N141">
        <f>(Table2[[#This Row],[1W Return vs Nifty]]-AVERAGE(Table2[1W Return vs Nifty]))/_xlfn.STDEV.P(Table2[1W Return vs Nifty])</f>
        <v>0.85282269839329783</v>
      </c>
      <c r="O141">
        <v>1311.2</v>
      </c>
      <c r="P141">
        <v>1213.23394373164</v>
      </c>
      <c r="Q141">
        <v>985.822051093803</v>
      </c>
      <c r="R141">
        <v>87.832214175431005</v>
      </c>
      <c r="S141" s="2">
        <f>(Table2[[#This Row],[Close Price]]-Table2[[#This Row],[20D EMA]])/Table2[[#This Row],[20D EMA]]</f>
        <v>7.5922818791946275E-2</v>
      </c>
      <c r="T141" s="2">
        <f>(Table2[[#This Row],[Close Price]]-Table2[[#This Row],[50D EMA]])/Table2[[#This Row],[50D EMA]]</f>
        <v>0.16280129425067366</v>
      </c>
      <c r="U141" s="2">
        <f>(Table2[[#This Row],[Close Price]]-Table2[[#This Row],[200D EMA]])/Table2[[#This Row],[200D EMA]]</f>
        <v>0.43103920066986229</v>
      </c>
      <c r="V141">
        <v>1.2033672963911199</v>
      </c>
      <c r="W141">
        <v>1405.1</v>
      </c>
      <c r="X141">
        <v>1427</v>
      </c>
      <c r="Y141">
        <v>1382.5</v>
      </c>
      <c r="Z141">
        <v>1427</v>
      </c>
      <c r="AA141">
        <v>1232.0999999999999</v>
      </c>
      <c r="AB141">
        <v>1427</v>
      </c>
      <c r="AC141" s="2">
        <f>(Table2[[#This Row],[Close Price]]/Table2[[#This Row],[Day Low]])-1</f>
        <v>4.0210661162907169E-3</v>
      </c>
      <c r="AD141" s="2">
        <f>(Table2[[#This Row],[Day High]]/Table2[[#This Row],[Close Price]])-1</f>
        <v>1.151869572922215E-2</v>
      </c>
      <c r="AE141" s="2">
        <f>(Table2[[#This Row],[Close Price]]/Table2[[#This Row],[Current Week Low]])-1</f>
        <v>2.0433996383363517E-2</v>
      </c>
      <c r="AF141" s="2">
        <f>(Table2[[#This Row],[Current Week High]]/Table2[[#This Row],[Close Price]])-1</f>
        <v>1.151869572922215E-2</v>
      </c>
      <c r="AG141" s="2">
        <f>(Table2[[#This Row],[Close Price]]/Table2[[#This Row],[Current Month Low]])-1</f>
        <v>0.14499634769905057</v>
      </c>
      <c r="AH141" s="2">
        <f>(Table2[[#This Row],[Current Month High]]/Table2[[#This Row],[Close Price]])-1</f>
        <v>1.151869572922215E-2</v>
      </c>
      <c r="AI141">
        <v>1.1518695729222099</v>
      </c>
      <c r="AJ141">
        <v>102.985611510791</v>
      </c>
      <c r="AK141" t="str">
        <f>IF(AND(Table2[[#This Row],[20D EMA]]&gt;Table2[[#This Row],[50D EMA]],Table2[[#This Row],[50D EMA]]&gt;Table2[[#This Row],[200D EMA]]),"Uptrend","Downtrend/NoTrend")</f>
        <v>Uptrend</v>
      </c>
      <c r="AL141">
        <v>0.2</v>
      </c>
      <c r="AM141" t="s">
        <v>10188</v>
      </c>
      <c r="AN141">
        <v>14.65</v>
      </c>
      <c r="AO141" t="s">
        <v>10188</v>
      </c>
      <c r="AP141">
        <v>7.2025267476457003E-2</v>
      </c>
      <c r="AQ141">
        <f>(Table2[[#This Row],[Sharpe Ratio]]-AVERAGE(Table2[Sharpe Ratio]))/_xlfn.STDEV.P(Table2[Sharpe Ratio])</f>
        <v>0.20821812264878503</v>
      </c>
      <c r="AR1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3.421427800295942</v>
      </c>
      <c r="AS141">
        <f>_xlfn.RANK.AVG(Table2[[#This Row],[1Y Return vs Nifty Z-Score]],Table2[1Y Return vs Nifty Z-Score])</f>
        <v>177</v>
      </c>
      <c r="AT141">
        <f>_xlfn.RANK.AVG(Table2[[#This Row],[6M Return vs Nifty Z-Score]],Table2[6M Return vs Nifty Z-Score])</f>
        <v>78</v>
      </c>
      <c r="AU141">
        <f>_xlfn.RANK.AVG(Table2[[#This Row],[Sharpe Ratio Z-Score]],Table2[Sharpe Ratio Z-Score])</f>
        <v>276</v>
      </c>
      <c r="AV141">
        <f>(Table2[[#This Row],[Rank 1Y]]+Table2[[#This Row],[Rank 6M]]+Table2[[#This Row],[Rank Sharpe]])/3</f>
        <v>177</v>
      </c>
    </row>
    <row r="142" spans="1:48" x14ac:dyDescent="0.3">
      <c r="A142" t="s">
        <v>969</v>
      </c>
      <c r="B142" t="s">
        <v>970</v>
      </c>
      <c r="C142" t="s">
        <v>10150</v>
      </c>
      <c r="D142" t="s">
        <v>153</v>
      </c>
      <c r="E142">
        <v>14855.275366</v>
      </c>
      <c r="F142">
        <v>1305.8</v>
      </c>
      <c r="G142">
        <v>53.773413148950198</v>
      </c>
      <c r="H142">
        <f>(Table2[[#This Row],[1Y Return vs Nifty]]-AVERAGE(Table2[1Y Return vs Nifty]))/_xlfn.STDEV.P(Table2[1Y Return vs Nifty])</f>
        <v>0.12369774442753173</v>
      </c>
      <c r="I142">
        <v>-5.72632691545836</v>
      </c>
      <c r="J142">
        <f>(Table2[[#This Row],[1M Return vs Nifty]]-AVERAGE(Table2[1M Return vs Nifty]))/_xlfn.STDEV.P(Table2[1M Return vs Nifty])</f>
        <v>-0.52177578365115718</v>
      </c>
      <c r="K142">
        <v>14.670792200805399</v>
      </c>
      <c r="L142">
        <f>(Table2[[#This Row],[6M Return vs Nifty]]-AVERAGE(Table2[6M Return vs Nifty]))/_xlfn.STDEV.P(Table2[6M Return vs Nifty])</f>
        <v>0.11975689899396319</v>
      </c>
      <c r="M142">
        <v>-0.36089085807376498</v>
      </c>
      <c r="N142">
        <f>(Table2[[#This Row],[1W Return vs Nifty]]-AVERAGE(Table2[1W Return vs Nifty]))/_xlfn.STDEV.P(Table2[1W Return vs Nifty])</f>
        <v>8.112556185812117E-2</v>
      </c>
      <c r="O142">
        <v>1293.78</v>
      </c>
      <c r="P142">
        <v>1224.16892760984</v>
      </c>
      <c r="Q142">
        <v>1019.30312129775</v>
      </c>
      <c r="R142">
        <v>56.604172068016197</v>
      </c>
      <c r="S142" s="2">
        <f>(Table2[[#This Row],[Close Price]]-Table2[[#This Row],[20D EMA]])/Table2[[#This Row],[20D EMA]]</f>
        <v>9.2906058217007391E-3</v>
      </c>
      <c r="T142" s="2">
        <f>(Table2[[#This Row],[Close Price]]-Table2[[#This Row],[50D EMA]])/Table2[[#This Row],[50D EMA]]</f>
        <v>6.6682849522690157E-2</v>
      </c>
      <c r="U142" s="2">
        <f>(Table2[[#This Row],[Close Price]]-Table2[[#This Row],[200D EMA]])/Table2[[#This Row],[200D EMA]]</f>
        <v>0.28107132482581798</v>
      </c>
      <c r="V142">
        <v>0.96262002491262999</v>
      </c>
      <c r="W142">
        <v>1265.25</v>
      </c>
      <c r="X142">
        <v>1337</v>
      </c>
      <c r="Y142">
        <v>1265.25</v>
      </c>
      <c r="Z142">
        <v>1337</v>
      </c>
      <c r="AA142">
        <v>1216.55</v>
      </c>
      <c r="AB142">
        <v>1409</v>
      </c>
      <c r="AC142" s="2">
        <f>(Table2[[#This Row],[Close Price]]/Table2[[#This Row],[Day Low]])-1</f>
        <v>3.2049002173483387E-2</v>
      </c>
      <c r="AD142" s="2">
        <f>(Table2[[#This Row],[Day High]]/Table2[[#This Row],[Close Price]])-1</f>
        <v>2.3893398682799827E-2</v>
      </c>
      <c r="AE142" s="2">
        <f>(Table2[[#This Row],[Close Price]]/Table2[[#This Row],[Current Week Low]])-1</f>
        <v>3.2049002173483387E-2</v>
      </c>
      <c r="AF142" s="2">
        <f>(Table2[[#This Row],[Current Week High]]/Table2[[#This Row],[Close Price]])-1</f>
        <v>2.3893398682799827E-2</v>
      </c>
      <c r="AG142" s="2">
        <f>(Table2[[#This Row],[Close Price]]/Table2[[#This Row],[Current Month Low]])-1</f>
        <v>7.336319921088319E-2</v>
      </c>
      <c r="AH142" s="2">
        <f>(Table2[[#This Row],[Current Month High]]/Table2[[#This Row],[Close Price]])-1</f>
        <v>7.9032011027722504E-2</v>
      </c>
      <c r="AI142">
        <v>7.9032011027722504</v>
      </c>
      <c r="AJ142">
        <v>88.658527775771105</v>
      </c>
      <c r="AK142" t="str">
        <f>IF(AND(Table2[[#This Row],[20D EMA]]&gt;Table2[[#This Row],[50D EMA]],Table2[[#This Row],[50D EMA]]&gt;Table2[[#This Row],[200D EMA]]),"Uptrend","Downtrend/NoTrend")</f>
        <v>Uptrend</v>
      </c>
      <c r="AL142">
        <v>0.06</v>
      </c>
      <c r="AM142" t="s">
        <v>10188</v>
      </c>
      <c r="AN142">
        <v>-1.23</v>
      </c>
      <c r="AO142" t="s">
        <v>10189</v>
      </c>
      <c r="AP142">
        <v>0.21343257595167101</v>
      </c>
      <c r="AQ142">
        <f>(Table2[[#This Row],[Sharpe Ratio]]-AVERAGE(Table2[Sharpe Ratio]))/_xlfn.STDEV.P(Table2[Sharpe Ratio])</f>
        <v>1.807893546588744</v>
      </c>
      <c r="AR1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1.6106979682172031</v>
      </c>
      <c r="AS142">
        <f>_xlfn.RANK.AVG(Table2[[#This Row],[1Y Return vs Nifty Z-Score]],Table2[1Y Return vs Nifty Z-Score])</f>
        <v>244</v>
      </c>
      <c r="AT142">
        <f>_xlfn.RANK.AVG(Table2[[#This Row],[6M Return vs Nifty Z-Score]],Table2[6M Return vs Nifty Z-Score])</f>
        <v>269</v>
      </c>
      <c r="AU142">
        <f>_xlfn.RANK.AVG(Table2[[#This Row],[Sharpe Ratio Z-Score]],Table2[Sharpe Ratio Z-Score])</f>
        <v>23</v>
      </c>
      <c r="AV142">
        <f>(Table2[[#This Row],[Rank 1Y]]+Table2[[#This Row],[Rank 6M]]+Table2[[#This Row],[Rank Sharpe]])/3</f>
        <v>178.66666666666666</v>
      </c>
    </row>
    <row r="143" spans="1:48" x14ac:dyDescent="0.3">
      <c r="A143" t="s">
        <v>801</v>
      </c>
      <c r="B143" t="s">
        <v>802</v>
      </c>
      <c r="C143" t="s">
        <v>10154</v>
      </c>
      <c r="D143" t="s">
        <v>441</v>
      </c>
      <c r="E143">
        <v>19933.864854625001</v>
      </c>
      <c r="F143">
        <v>1361.4</v>
      </c>
      <c r="G143">
        <v>44.5516126480235</v>
      </c>
      <c r="H143">
        <f>(Table2[[#This Row],[1Y Return vs Nifty]]-AVERAGE(Table2[1Y Return vs Nifty]))/_xlfn.STDEV.P(Table2[1Y Return vs Nifty])</f>
        <v>9.7724740030825964E-3</v>
      </c>
      <c r="I143">
        <v>8.6819500768824405</v>
      </c>
      <c r="J143">
        <f>(Table2[[#This Row],[1M Return vs Nifty]]-AVERAGE(Table2[1M Return vs Nifty]))/_xlfn.STDEV.P(Table2[1M Return vs Nifty])</f>
        <v>0.83728690857408095</v>
      </c>
      <c r="K143">
        <v>27.738727281107401</v>
      </c>
      <c r="L143">
        <f>(Table2[[#This Row],[6M Return vs Nifty]]-AVERAGE(Table2[6M Return vs Nifty]))/_xlfn.STDEV.P(Table2[6M Return vs Nifty])</f>
        <v>0.52134984753628333</v>
      </c>
      <c r="M143">
        <v>-0.88398302370140702</v>
      </c>
      <c r="N143">
        <f>(Table2[[#This Row],[1W Return vs Nifty]]-AVERAGE(Table2[1W Return vs Nifty]))/_xlfn.STDEV.P(Table2[1W Return vs Nifty])</f>
        <v>-3.4941969298575758E-2</v>
      </c>
      <c r="O143">
        <v>1292.6300000000001</v>
      </c>
      <c r="P143">
        <v>1189.1114266417001</v>
      </c>
      <c r="Q143">
        <v>1003.42995932719</v>
      </c>
      <c r="R143">
        <v>66.829596821259997</v>
      </c>
      <c r="S143" s="2">
        <f>(Table2[[#This Row],[Close Price]]-Table2[[#This Row],[20D EMA]])/Table2[[#This Row],[20D EMA]]</f>
        <v>5.3201612216953013E-2</v>
      </c>
      <c r="T143" s="2">
        <f>(Table2[[#This Row],[Close Price]]-Table2[[#This Row],[50D EMA]])/Table2[[#This Row],[50D EMA]]</f>
        <v>0.14488850203456463</v>
      </c>
      <c r="U143" s="2">
        <f>(Table2[[#This Row],[Close Price]]-Table2[[#This Row],[200D EMA]])/Table2[[#This Row],[200D EMA]]</f>
        <v>0.35674641497931026</v>
      </c>
      <c r="V143">
        <v>2.2655192665789898</v>
      </c>
      <c r="W143">
        <v>1351</v>
      </c>
      <c r="X143">
        <v>1412.5</v>
      </c>
      <c r="Y143">
        <v>1351</v>
      </c>
      <c r="Z143">
        <v>1454.6</v>
      </c>
      <c r="AA143">
        <v>1206.05</v>
      </c>
      <c r="AB143">
        <v>1543.7</v>
      </c>
      <c r="AC143" s="2">
        <f>(Table2[[#This Row],[Close Price]]/Table2[[#This Row],[Day Low]])-1</f>
        <v>7.6980014803849084E-3</v>
      </c>
      <c r="AD143" s="2">
        <f>(Table2[[#This Row],[Day High]]/Table2[[#This Row],[Close Price]])-1</f>
        <v>3.7534890553841516E-2</v>
      </c>
      <c r="AE143" s="2">
        <f>(Table2[[#This Row],[Close Price]]/Table2[[#This Row],[Current Week Low]])-1</f>
        <v>7.6980014803849084E-3</v>
      </c>
      <c r="AF143" s="2">
        <f>(Table2[[#This Row],[Current Week High]]/Table2[[#This Row],[Close Price]])-1</f>
        <v>6.8458939327163071E-2</v>
      </c>
      <c r="AG143" s="2">
        <f>(Table2[[#This Row],[Close Price]]/Table2[[#This Row],[Current Month Low]])-1</f>
        <v>0.12880892168649738</v>
      </c>
      <c r="AH143" s="2">
        <f>(Table2[[#This Row],[Current Month High]]/Table2[[#This Row],[Close Price]])-1</f>
        <v>0.13390627295431168</v>
      </c>
      <c r="AI143">
        <v>13.3906272954311</v>
      </c>
      <c r="AJ143">
        <v>87.779310344827493</v>
      </c>
      <c r="AK143" t="str">
        <f>IF(AND(Table2[[#This Row],[20D EMA]]&gt;Table2[[#This Row],[50D EMA]],Table2[[#This Row],[50D EMA]]&gt;Table2[[#This Row],[200D EMA]]),"Uptrend","Downtrend/NoTrend")</f>
        <v>Uptrend</v>
      </c>
      <c r="AL143">
        <v>0.14000000000000001</v>
      </c>
      <c r="AM143" t="s">
        <v>10188</v>
      </c>
      <c r="AN143">
        <v>11.13</v>
      </c>
      <c r="AO143" t="s">
        <v>10188</v>
      </c>
      <c r="AP143">
        <v>0.15675758287007899</v>
      </c>
      <c r="AQ143">
        <f>(Table2[[#This Row],[Sharpe Ratio]]-AVERAGE(Table2[Sharpe Ratio]))/_xlfn.STDEV.P(Table2[Sharpe Ratio])</f>
        <v>1.1667555844693307</v>
      </c>
      <c r="AR1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2.5002228452842017</v>
      </c>
      <c r="AS143">
        <f>_xlfn.RANK.AVG(Table2[[#This Row],[1Y Return vs Nifty Z-Score]],Table2[1Y Return vs Nifty Z-Score])</f>
        <v>277</v>
      </c>
      <c r="AT143">
        <f>_xlfn.RANK.AVG(Table2[[#This Row],[6M Return vs Nifty Z-Score]],Table2[6M Return vs Nifty Z-Score])</f>
        <v>169</v>
      </c>
      <c r="AU143">
        <f>_xlfn.RANK.AVG(Table2[[#This Row],[Sharpe Ratio Z-Score]],Table2[Sharpe Ratio Z-Score])</f>
        <v>91</v>
      </c>
      <c r="AV143">
        <f>(Table2[[#This Row],[Rank 1Y]]+Table2[[#This Row],[Rank 6M]]+Table2[[#This Row],[Rank Sharpe]])/3</f>
        <v>179</v>
      </c>
    </row>
    <row r="144" spans="1:48" x14ac:dyDescent="0.3">
      <c r="A144" t="s">
        <v>457</v>
      </c>
      <c r="B144" t="s">
        <v>458</v>
      </c>
      <c r="C144" t="s">
        <v>10143</v>
      </c>
      <c r="D144" t="s">
        <v>32</v>
      </c>
      <c r="E144">
        <v>48684.443768124998</v>
      </c>
      <c r="F144">
        <v>67.69</v>
      </c>
      <c r="G144">
        <v>85.726859394566603</v>
      </c>
      <c r="H144">
        <f>(Table2[[#This Row],[1Y Return vs Nifty]]-AVERAGE(Table2[1Y Return vs Nifty]))/_xlfn.STDEV.P(Table2[1Y Return vs Nifty])</f>
        <v>0.51844766383417407</v>
      </c>
      <c r="I144">
        <v>-1.5994464728729001</v>
      </c>
      <c r="J144">
        <f>(Table2[[#This Row],[1M Return vs Nifty]]-AVERAGE(Table2[1M Return vs Nifty]))/_xlfn.STDEV.P(Table2[1M Return vs Nifty])</f>
        <v>-0.13250722310270557</v>
      </c>
      <c r="K144">
        <v>23.666742646024201</v>
      </c>
      <c r="L144">
        <f>(Table2[[#This Row],[6M Return vs Nifty]]-AVERAGE(Table2[6M Return vs Nifty]))/_xlfn.STDEV.P(Table2[6M Return vs Nifty])</f>
        <v>0.39621299110308666</v>
      </c>
      <c r="M144">
        <v>7.6710169914283401</v>
      </c>
      <c r="N144">
        <f>(Table2[[#This Row],[1W Return vs Nifty]]-AVERAGE(Table2[1W Return vs Nifty]))/_xlfn.STDEV.P(Table2[1W Return vs Nifty])</f>
        <v>1.8633042596622336</v>
      </c>
      <c r="O144">
        <v>65.3</v>
      </c>
      <c r="P144">
        <v>65.116268333802097</v>
      </c>
      <c r="Q144">
        <v>56.661558896415201</v>
      </c>
      <c r="R144">
        <v>74.352086635112997</v>
      </c>
      <c r="S144" s="2">
        <f>(Table2[[#This Row],[Close Price]]-Table2[[#This Row],[20D EMA]])/Table2[[#This Row],[20D EMA]]</f>
        <v>3.6600306278713642E-2</v>
      </c>
      <c r="T144" s="2">
        <f>(Table2[[#This Row],[Close Price]]-Table2[[#This Row],[50D EMA]])/Table2[[#This Row],[50D EMA]]</f>
        <v>3.9525171390416843E-2</v>
      </c>
      <c r="U144" s="2">
        <f>(Table2[[#This Row],[Close Price]]-Table2[[#This Row],[200D EMA]])/Table2[[#This Row],[200D EMA]]</f>
        <v>0.19463709291419676</v>
      </c>
      <c r="V144">
        <v>1.0040208599656599</v>
      </c>
      <c r="W144">
        <v>67.41</v>
      </c>
      <c r="X144">
        <v>70.8</v>
      </c>
      <c r="Y144">
        <v>64.8</v>
      </c>
      <c r="Z144">
        <v>70.8</v>
      </c>
      <c r="AA144">
        <v>63.05</v>
      </c>
      <c r="AB144">
        <v>70.8</v>
      </c>
      <c r="AC144" s="2">
        <f>(Table2[[#This Row],[Close Price]]/Table2[[#This Row],[Day Low]])-1</f>
        <v>4.1536863966771254E-3</v>
      </c>
      <c r="AD144" s="2">
        <f>(Table2[[#This Row],[Day High]]/Table2[[#This Row],[Close Price]])-1</f>
        <v>4.5944748116413026E-2</v>
      </c>
      <c r="AE144" s="2">
        <f>(Table2[[#This Row],[Close Price]]/Table2[[#This Row],[Current Week Low]])-1</f>
        <v>4.459876543209873E-2</v>
      </c>
      <c r="AF144" s="2">
        <f>(Table2[[#This Row],[Current Week High]]/Table2[[#This Row],[Close Price]])-1</f>
        <v>4.5944748116413026E-2</v>
      </c>
      <c r="AG144" s="2">
        <f>(Table2[[#This Row],[Close Price]]/Table2[[#This Row],[Current Month Low]])-1</f>
        <v>7.3592386994448811E-2</v>
      </c>
      <c r="AH144" s="2">
        <f>(Table2[[#This Row],[Current Month High]]/Table2[[#This Row],[Close Price]])-1</f>
        <v>4.5944748116413026E-2</v>
      </c>
      <c r="AI144">
        <v>8.5832471561530603</v>
      </c>
      <c r="AJ144">
        <v>120.130081300813</v>
      </c>
      <c r="AK144" t="str">
        <f>IF(AND(Table2[[#This Row],[20D EMA]]&gt;Table2[[#This Row],[50D EMA]],Table2[[#This Row],[50D EMA]]&gt;Table2[[#This Row],[200D EMA]]),"Uptrend","Downtrend/NoTrend")</f>
        <v>Uptrend</v>
      </c>
      <c r="AL144">
        <v>-0.08</v>
      </c>
      <c r="AM144" t="s">
        <v>10189</v>
      </c>
      <c r="AN144">
        <v>4.4400000000000004</v>
      </c>
      <c r="AO144" t="s">
        <v>10188</v>
      </c>
      <c r="AP144">
        <v>0.105965528886654</v>
      </c>
      <c r="AQ144">
        <f>(Table2[[#This Row],[Sharpe Ratio]]-AVERAGE(Table2[Sharpe Ratio]))/_xlfn.STDEV.P(Table2[Sharpe Ratio])</f>
        <v>0.5921685891800571</v>
      </c>
      <c r="AR1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3.2376262806768459</v>
      </c>
      <c r="AS144">
        <f>_xlfn.RANK.AVG(Table2[[#This Row],[1Y Return vs Nifty Z-Score]],Table2[1Y Return vs Nifty Z-Score])</f>
        <v>146</v>
      </c>
      <c r="AT144">
        <f>_xlfn.RANK.AVG(Table2[[#This Row],[6M Return vs Nifty Z-Score]],Table2[6M Return vs Nifty Z-Score])</f>
        <v>198</v>
      </c>
      <c r="AU144">
        <f>_xlfn.RANK.AVG(Table2[[#This Row],[Sharpe Ratio Z-Score]],Table2[Sharpe Ratio Z-Score])</f>
        <v>194</v>
      </c>
      <c r="AV144">
        <f>(Table2[[#This Row],[Rank 1Y]]+Table2[[#This Row],[Rank 6M]]+Table2[[#This Row],[Rank Sharpe]])/3</f>
        <v>179.33333333333334</v>
      </c>
    </row>
    <row r="145" spans="1:48" x14ac:dyDescent="0.3">
      <c r="A145" t="s">
        <v>755</v>
      </c>
      <c r="B145" t="s">
        <v>756</v>
      </c>
      <c r="C145" t="s">
        <v>10157</v>
      </c>
      <c r="D145" t="s">
        <v>253</v>
      </c>
      <c r="E145">
        <v>20712.830173979899</v>
      </c>
      <c r="F145">
        <v>432.5</v>
      </c>
      <c r="G145">
        <v>179.095151164041</v>
      </c>
      <c r="H145">
        <f>(Table2[[#This Row],[1Y Return vs Nifty]]-AVERAGE(Table2[1Y Return vs Nifty]))/_xlfn.STDEV.P(Table2[1Y Return vs Nifty])</f>
        <v>1.671910904319297</v>
      </c>
      <c r="I145">
        <v>10.2100826346764</v>
      </c>
      <c r="J145">
        <f>(Table2[[#This Row],[1M Return vs Nifty]]-AVERAGE(Table2[1M Return vs Nifty]))/_xlfn.STDEV.P(Table2[1M Return vs Nifty])</f>
        <v>0.98142822048642864</v>
      </c>
      <c r="K145">
        <v>-1.2971225569372</v>
      </c>
      <c r="L145">
        <f>(Table2[[#This Row],[6M Return vs Nifty]]-AVERAGE(Table2[6M Return vs Nifty]))/_xlfn.STDEV.P(Table2[6M Return vs Nifty])</f>
        <v>-0.3709558211281575</v>
      </c>
      <c r="M145">
        <v>1.6486924771684</v>
      </c>
      <c r="N145">
        <f>(Table2[[#This Row],[1W Return vs Nifty]]-AVERAGE(Table2[1W Return vs Nifty]))/_xlfn.STDEV.P(Table2[1W Return vs Nifty])</f>
        <v>0.52702667011756643</v>
      </c>
      <c r="O145">
        <v>404.78</v>
      </c>
      <c r="P145">
        <v>381.16526044615199</v>
      </c>
      <c r="Q145">
        <v>321.28978885066198</v>
      </c>
      <c r="R145">
        <v>63.724644626244</v>
      </c>
      <c r="S145" s="2">
        <f>(Table2[[#This Row],[Close Price]]-Table2[[#This Row],[20D EMA]])/Table2[[#This Row],[20D EMA]]</f>
        <v>6.848164435001737E-2</v>
      </c>
      <c r="T145" s="2">
        <f>(Table2[[#This Row],[Close Price]]-Table2[[#This Row],[50D EMA]])/Table2[[#This Row],[50D EMA]]</f>
        <v>0.13467843185331466</v>
      </c>
      <c r="U145" s="2">
        <f>(Table2[[#This Row],[Close Price]]-Table2[[#This Row],[200D EMA]])/Table2[[#This Row],[200D EMA]]</f>
        <v>0.34613677436549162</v>
      </c>
      <c r="V145">
        <v>1.5666392294017999</v>
      </c>
      <c r="W145">
        <v>419</v>
      </c>
      <c r="X145">
        <v>439</v>
      </c>
      <c r="Y145">
        <v>412.5</v>
      </c>
      <c r="Z145">
        <v>439</v>
      </c>
      <c r="AA145">
        <v>393</v>
      </c>
      <c r="AB145">
        <v>442.9</v>
      </c>
      <c r="AC145" s="2">
        <f>(Table2[[#This Row],[Close Price]]/Table2[[#This Row],[Day Low]])-1</f>
        <v>3.2219570405727982E-2</v>
      </c>
      <c r="AD145" s="2">
        <f>(Table2[[#This Row],[Day High]]/Table2[[#This Row],[Close Price]])-1</f>
        <v>1.5028901734104094E-2</v>
      </c>
      <c r="AE145" s="2">
        <f>(Table2[[#This Row],[Close Price]]/Table2[[#This Row],[Current Week Low]])-1</f>
        <v>4.8484848484848575E-2</v>
      </c>
      <c r="AF145" s="2">
        <f>(Table2[[#This Row],[Current Week High]]/Table2[[#This Row],[Close Price]])-1</f>
        <v>1.5028901734104094E-2</v>
      </c>
      <c r="AG145" s="2">
        <f>(Table2[[#This Row],[Close Price]]/Table2[[#This Row],[Current Month Low]])-1</f>
        <v>0.10050890585241734</v>
      </c>
      <c r="AH145" s="2">
        <f>(Table2[[#This Row],[Current Month High]]/Table2[[#This Row],[Close Price]])-1</f>
        <v>2.4046242774566462E-2</v>
      </c>
      <c r="AI145">
        <v>2.40462427745664</v>
      </c>
      <c r="AJ145">
        <v>223.97003745318301</v>
      </c>
      <c r="AK145" t="str">
        <f>IF(AND(Table2[[#This Row],[20D EMA]]&gt;Table2[[#This Row],[50D EMA]],Table2[[#This Row],[50D EMA]]&gt;Table2[[#This Row],[200D EMA]]),"Uptrend","Downtrend/NoTrend")</f>
        <v>Uptrend</v>
      </c>
      <c r="AL145">
        <v>0.08</v>
      </c>
      <c r="AM145" t="s">
        <v>10188</v>
      </c>
      <c r="AN145">
        <v>9.7200000000000006</v>
      </c>
      <c r="AO145" t="s">
        <v>10188</v>
      </c>
      <c r="AP145">
        <v>0.191423892253995</v>
      </c>
      <c r="AQ145">
        <f>(Table2[[#This Row],[Sharpe Ratio]]-AVERAGE(Table2[Sharpe Ratio]))/_xlfn.STDEV.P(Table2[Sharpe Ratio])</f>
        <v>1.5589194956427748</v>
      </c>
      <c r="AR1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4.3683294694379091</v>
      </c>
      <c r="AS145">
        <f>_xlfn.RANK.AVG(Table2[[#This Row],[1Y Return vs Nifty Z-Score]],Table2[1Y Return vs Nifty Z-Score])</f>
        <v>44</v>
      </c>
      <c r="AT145">
        <f>_xlfn.RANK.AVG(Table2[[#This Row],[6M Return vs Nifty Z-Score]],Table2[6M Return vs Nifty Z-Score])</f>
        <v>450</v>
      </c>
      <c r="AU145">
        <f>_xlfn.RANK.AVG(Table2[[#This Row],[Sharpe Ratio Z-Score]],Table2[Sharpe Ratio Z-Score])</f>
        <v>44</v>
      </c>
      <c r="AV145">
        <f>(Table2[[#This Row],[Rank 1Y]]+Table2[[#This Row],[Rank 6M]]+Table2[[#This Row],[Rank Sharpe]])/3</f>
        <v>179.33333333333334</v>
      </c>
    </row>
    <row r="146" spans="1:48" x14ac:dyDescent="0.3">
      <c r="A146" t="s">
        <v>1381</v>
      </c>
      <c r="B146" t="s">
        <v>1382</v>
      </c>
      <c r="C146" t="s">
        <v>10157</v>
      </c>
      <c r="D146" t="s">
        <v>369</v>
      </c>
      <c r="E146">
        <v>7593.6630536000002</v>
      </c>
      <c r="F146">
        <v>153.66999999999999</v>
      </c>
      <c r="G146">
        <v>89.872802377022794</v>
      </c>
      <c r="H146">
        <f>(Table2[[#This Row],[1Y Return vs Nifty]]-AVERAGE(Table2[1Y Return vs Nifty]))/_xlfn.STDEV.P(Table2[1Y Return vs Nifty])</f>
        <v>0.56966625996333609</v>
      </c>
      <c r="I146">
        <v>29.185646401581501</v>
      </c>
      <c r="J146">
        <f>(Table2[[#This Row],[1M Return vs Nifty]]-AVERAGE(Table2[1M Return vs Nifty]))/_xlfn.STDEV.P(Table2[1M Return vs Nifty])</f>
        <v>2.7713008605842497</v>
      </c>
      <c r="K146">
        <v>31.102727776135701</v>
      </c>
      <c r="L146">
        <f>(Table2[[#This Row],[6M Return vs Nifty]]-AVERAGE(Table2[6M Return vs Nifty]))/_xlfn.STDEV.P(Table2[6M Return vs Nifty])</f>
        <v>0.62472952224346889</v>
      </c>
      <c r="M146">
        <v>-1.56460565456387</v>
      </c>
      <c r="N146">
        <f>(Table2[[#This Row],[1W Return vs Nifty]]-AVERAGE(Table2[1W Return vs Nifty]))/_xlfn.STDEV.P(Table2[1W Return vs Nifty])</f>
        <v>-0.18596351694265964</v>
      </c>
      <c r="O146">
        <v>139.01</v>
      </c>
      <c r="P146">
        <v>124.487685824274</v>
      </c>
      <c r="Q146">
        <v>101.457249203933</v>
      </c>
      <c r="R146">
        <v>71.9078456792585</v>
      </c>
      <c r="S146" s="2">
        <f>(Table2[[#This Row],[Close Price]]-Table2[[#This Row],[20D EMA]])/Table2[[#This Row],[20D EMA]]</f>
        <v>0.10546003884612616</v>
      </c>
      <c r="T146" s="2">
        <f>(Table2[[#This Row],[Close Price]]-Table2[[#This Row],[50D EMA]])/Table2[[#This Row],[50D EMA]]</f>
        <v>0.23441928398379544</v>
      </c>
      <c r="U146" s="2">
        <f>(Table2[[#This Row],[Close Price]]-Table2[[#This Row],[200D EMA]])/Table2[[#This Row],[200D EMA]]</f>
        <v>0.51462809415537503</v>
      </c>
      <c r="V146">
        <v>1.6976383915492299</v>
      </c>
      <c r="W146">
        <v>152.03</v>
      </c>
      <c r="X146">
        <v>162.78</v>
      </c>
      <c r="Y146">
        <v>150.26</v>
      </c>
      <c r="Z146">
        <v>162.78</v>
      </c>
      <c r="AA146">
        <v>129.25</v>
      </c>
      <c r="AB146">
        <v>162.78</v>
      </c>
      <c r="AC146" s="2">
        <f>(Table2[[#This Row],[Close Price]]/Table2[[#This Row],[Day Low]])-1</f>
        <v>1.0787344603038873E-2</v>
      </c>
      <c r="AD146" s="2">
        <f>(Table2[[#This Row],[Day High]]/Table2[[#This Row],[Close Price]])-1</f>
        <v>5.9282878896336433E-2</v>
      </c>
      <c r="AE146" s="2">
        <f>(Table2[[#This Row],[Close Price]]/Table2[[#This Row],[Current Week Low]])-1</f>
        <v>2.2693997071742356E-2</v>
      </c>
      <c r="AF146" s="2">
        <f>(Table2[[#This Row],[Current Week High]]/Table2[[#This Row],[Close Price]])-1</f>
        <v>5.9282878896336433E-2</v>
      </c>
      <c r="AG146" s="2">
        <f>(Table2[[#This Row],[Close Price]]/Table2[[#This Row],[Current Month Low]])-1</f>
        <v>0.18893617021276587</v>
      </c>
      <c r="AH146" s="2">
        <f>(Table2[[#This Row],[Current Month High]]/Table2[[#This Row],[Close Price]])-1</f>
        <v>5.9282878896336433E-2</v>
      </c>
      <c r="AI146">
        <v>5.9282878896336397</v>
      </c>
      <c r="AJ146">
        <v>136.233666410453</v>
      </c>
      <c r="AK146" t="str">
        <f>IF(AND(Table2[[#This Row],[20D EMA]]&gt;Table2[[#This Row],[50D EMA]],Table2[[#This Row],[50D EMA]]&gt;Table2[[#This Row],[200D EMA]]),"Uptrend","Downtrend/NoTrend")</f>
        <v>Uptrend</v>
      </c>
      <c r="AL146">
        <v>0.35</v>
      </c>
      <c r="AM146" t="s">
        <v>10188</v>
      </c>
      <c r="AN146">
        <v>17.86</v>
      </c>
      <c r="AO146" t="s">
        <v>10188</v>
      </c>
      <c r="AP146">
        <v>8.1443028469976003E-2</v>
      </c>
      <c r="AQ146">
        <f>(Table2[[#This Row],[Sharpe Ratio]]-AVERAGE(Table2[Sharpe Ratio]))/_xlfn.STDEV.P(Table2[Sharpe Ratio])</f>
        <v>0.31475689332705864</v>
      </c>
      <c r="AR1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4.0944900191754545</v>
      </c>
      <c r="AS146">
        <f>_xlfn.RANK.AVG(Table2[[#This Row],[1Y Return vs Nifty Z-Score]],Table2[1Y Return vs Nifty Z-Score])</f>
        <v>137</v>
      </c>
      <c r="AT146">
        <f>_xlfn.RANK.AVG(Table2[[#This Row],[6M Return vs Nifty Z-Score]],Table2[6M Return vs Nifty Z-Score])</f>
        <v>155</v>
      </c>
      <c r="AU146">
        <f>_xlfn.RANK.AVG(Table2[[#This Row],[Sharpe Ratio Z-Score]],Table2[Sharpe Ratio Z-Score])</f>
        <v>246</v>
      </c>
      <c r="AV146">
        <f>(Table2[[#This Row],[Rank 1Y]]+Table2[[#This Row],[Rank 6M]]+Table2[[#This Row],[Rank Sharpe]])/3</f>
        <v>179.33333333333334</v>
      </c>
    </row>
    <row r="147" spans="1:48" x14ac:dyDescent="0.3">
      <c r="A147" t="s">
        <v>87</v>
      </c>
      <c r="B147" t="s">
        <v>88</v>
      </c>
      <c r="C147" t="s">
        <v>10149</v>
      </c>
      <c r="D147" t="s">
        <v>89</v>
      </c>
      <c r="E147">
        <v>319754.75929721998</v>
      </c>
      <c r="F147">
        <v>342.45</v>
      </c>
      <c r="G147">
        <v>63.656190307429704</v>
      </c>
      <c r="H147">
        <f>(Table2[[#This Row],[1Y Return vs Nifty]]-AVERAGE(Table2[1Y Return vs Nifty]))/_xlfn.STDEV.P(Table2[1Y Return vs Nifty])</f>
        <v>0.24578865934281377</v>
      </c>
      <c r="I147">
        <v>1.7139164486479099</v>
      </c>
      <c r="J147">
        <f>(Table2[[#This Row],[1M Return vs Nifty]]-AVERAGE(Table2[1M Return vs Nifty]))/_xlfn.STDEV.P(Table2[1M Return vs Nifty])</f>
        <v>0.18002618632821446</v>
      </c>
      <c r="K147">
        <v>31.541291903501701</v>
      </c>
      <c r="L147">
        <f>(Table2[[#This Row],[6M Return vs Nifty]]-AVERAGE(Table2[6M Return vs Nifty]))/_xlfn.STDEV.P(Table2[6M Return vs Nifty])</f>
        <v>0.63820711146866205</v>
      </c>
      <c r="M147">
        <v>0.36041917021036701</v>
      </c>
      <c r="N147">
        <f>(Table2[[#This Row],[1W Return vs Nifty]]-AVERAGE(Table2[1W Return vs Nifty]))/_xlfn.STDEV.P(Table2[1W Return vs Nifty])</f>
        <v>0.24117512803935537</v>
      </c>
      <c r="O147">
        <v>335.15</v>
      </c>
      <c r="P147">
        <v>322.01562206708701</v>
      </c>
      <c r="Q147">
        <v>273.588602708032</v>
      </c>
      <c r="R147">
        <v>69.7372744372298</v>
      </c>
      <c r="S147" s="2">
        <f>(Table2[[#This Row],[Close Price]]-Table2[[#This Row],[20D EMA]])/Table2[[#This Row],[20D EMA]]</f>
        <v>2.1781291958824441E-2</v>
      </c>
      <c r="T147" s="2">
        <f>(Table2[[#This Row],[Close Price]]-Table2[[#This Row],[50D EMA]])/Table2[[#This Row],[50D EMA]]</f>
        <v>6.3457722335768518E-2</v>
      </c>
      <c r="U147" s="2">
        <f>(Table2[[#This Row],[Close Price]]-Table2[[#This Row],[200D EMA]])/Table2[[#This Row],[200D EMA]]</f>
        <v>0.25169687848969141</v>
      </c>
      <c r="V147">
        <v>0.53931721810747102</v>
      </c>
      <c r="W147">
        <v>341.5</v>
      </c>
      <c r="X147">
        <v>347</v>
      </c>
      <c r="Y147">
        <v>340.2</v>
      </c>
      <c r="Z147">
        <v>347</v>
      </c>
      <c r="AA147">
        <v>325.25</v>
      </c>
      <c r="AB147">
        <v>348.75</v>
      </c>
      <c r="AC147" s="2">
        <f>(Table2[[#This Row],[Close Price]]/Table2[[#This Row],[Day Low]])-1</f>
        <v>2.7818448023426701E-3</v>
      </c>
      <c r="AD147" s="2">
        <f>(Table2[[#This Row],[Day High]]/Table2[[#This Row],[Close Price]])-1</f>
        <v>1.3286611184114561E-2</v>
      </c>
      <c r="AE147" s="2">
        <f>(Table2[[#This Row],[Close Price]]/Table2[[#This Row],[Current Week Low]])-1</f>
        <v>6.6137566137565162E-3</v>
      </c>
      <c r="AF147" s="2">
        <f>(Table2[[#This Row],[Current Week High]]/Table2[[#This Row],[Close Price]])-1</f>
        <v>1.3286611184114561E-2</v>
      </c>
      <c r="AG147" s="2">
        <f>(Table2[[#This Row],[Close Price]]/Table2[[#This Row],[Current Month Low]])-1</f>
        <v>5.2882398155265076E-2</v>
      </c>
      <c r="AH147" s="2">
        <f>(Table2[[#This Row],[Current Month High]]/Table2[[#This Row],[Close Price]])-1</f>
        <v>1.8396846254927768E-2</v>
      </c>
      <c r="AI147">
        <v>1.8396846254927699</v>
      </c>
      <c r="AJ147">
        <v>90.886287625418007</v>
      </c>
      <c r="AK147" t="str">
        <f>IF(AND(Table2[[#This Row],[20D EMA]]&gt;Table2[[#This Row],[50D EMA]],Table2[[#This Row],[50D EMA]]&gt;Table2[[#This Row],[200D EMA]]),"Uptrend","Downtrend/NoTrend")</f>
        <v>Uptrend</v>
      </c>
      <c r="AL147">
        <v>0.08</v>
      </c>
      <c r="AM147" t="s">
        <v>10188</v>
      </c>
      <c r="AN147">
        <v>3.47</v>
      </c>
      <c r="AO147" t="s">
        <v>10188</v>
      </c>
      <c r="AP147">
        <v>0.112480098884983</v>
      </c>
      <c r="AQ147">
        <f>(Table2[[#This Row],[Sharpe Ratio]]-AVERAGE(Table2[Sharpe Ratio]))/_xlfn.STDEV.P(Table2[Sharpe Ratio])</f>
        <v>0.66586490400447873</v>
      </c>
      <c r="AR1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1.9710619891835246</v>
      </c>
      <c r="AS147">
        <f>_xlfn.RANK.AVG(Table2[[#This Row],[1Y Return vs Nifty Z-Score]],Table2[1Y Return vs Nifty Z-Score])</f>
        <v>207</v>
      </c>
      <c r="AT147">
        <f>_xlfn.RANK.AVG(Table2[[#This Row],[6M Return vs Nifty Z-Score]],Table2[6M Return vs Nifty Z-Score])</f>
        <v>153</v>
      </c>
      <c r="AU147">
        <f>_xlfn.RANK.AVG(Table2[[#This Row],[Sharpe Ratio Z-Score]],Table2[Sharpe Ratio Z-Score])</f>
        <v>182</v>
      </c>
      <c r="AV147">
        <f>(Table2[[#This Row],[Rank 1Y]]+Table2[[#This Row],[Rank 6M]]+Table2[[#This Row],[Rank Sharpe]])/3</f>
        <v>180.66666666666666</v>
      </c>
    </row>
    <row r="148" spans="1:48" x14ac:dyDescent="0.3">
      <c r="A148" t="s">
        <v>1482</v>
      </c>
      <c r="B148" t="s">
        <v>1483</v>
      </c>
      <c r="C148" t="s">
        <v>10152</v>
      </c>
      <c r="D148" t="s">
        <v>393</v>
      </c>
      <c r="E148">
        <v>6676.1621178699997</v>
      </c>
      <c r="F148">
        <v>212.66</v>
      </c>
      <c r="G148">
        <v>172.875384675465</v>
      </c>
      <c r="H148">
        <f>(Table2[[#This Row],[1Y Return vs Nifty]]-AVERAGE(Table2[1Y Return vs Nifty]))/_xlfn.STDEV.P(Table2[1Y Return vs Nifty])</f>
        <v>1.5950724844123882</v>
      </c>
      <c r="I148">
        <v>0.762035291949823</v>
      </c>
      <c r="J148">
        <f>(Table2[[#This Row],[1M Return vs Nifty]]-AVERAGE(Table2[1M Return vs Nifty]))/_xlfn.STDEV.P(Table2[1M Return vs Nifty])</f>
        <v>9.0239866410276509E-2</v>
      </c>
      <c r="K148">
        <v>13.638938343047499</v>
      </c>
      <c r="L148">
        <f>(Table2[[#This Row],[6M Return vs Nifty]]-AVERAGE(Table2[6M Return vs Nifty]))/_xlfn.STDEV.P(Table2[6M Return vs Nifty])</f>
        <v>8.8046821567393477E-2</v>
      </c>
      <c r="M148">
        <v>1.0572779075449501</v>
      </c>
      <c r="N148">
        <f>(Table2[[#This Row],[1W Return vs Nifty]]-AVERAGE(Table2[1W Return vs Nifty]))/_xlfn.STDEV.P(Table2[1W Return vs Nifty])</f>
        <v>0.39579926222104322</v>
      </c>
      <c r="O148">
        <v>207.53</v>
      </c>
      <c r="P148">
        <v>196.84186964338099</v>
      </c>
      <c r="Q148">
        <v>161.086304259061</v>
      </c>
      <c r="R148">
        <v>70.738391446572905</v>
      </c>
      <c r="S148" s="2">
        <f>(Table2[[#This Row],[Close Price]]-Table2[[#This Row],[20D EMA]])/Table2[[#This Row],[20D EMA]]</f>
        <v>2.4719317689008796E-2</v>
      </c>
      <c r="T148" s="2">
        <f>(Table2[[#This Row],[Close Price]]-Table2[[#This Row],[50D EMA]])/Table2[[#This Row],[50D EMA]]</f>
        <v>8.0359581959248624E-2</v>
      </c>
      <c r="U148" s="2">
        <f>(Table2[[#This Row],[Close Price]]-Table2[[#This Row],[200D EMA]])/Table2[[#This Row],[200D EMA]]</f>
        <v>0.32016189072161927</v>
      </c>
      <c r="V148">
        <v>0.59845682462423999</v>
      </c>
      <c r="W148">
        <v>211.86</v>
      </c>
      <c r="X148">
        <v>216.04</v>
      </c>
      <c r="Y148">
        <v>211.86</v>
      </c>
      <c r="Z148">
        <v>216.71</v>
      </c>
      <c r="AA148">
        <v>207.55</v>
      </c>
      <c r="AB148">
        <v>217.97</v>
      </c>
      <c r="AC148" s="2">
        <f>(Table2[[#This Row],[Close Price]]/Table2[[#This Row],[Day Low]])-1</f>
        <v>3.7760785424336696E-3</v>
      </c>
      <c r="AD148" s="2">
        <f>(Table2[[#This Row],[Day High]]/Table2[[#This Row],[Close Price]])-1</f>
        <v>1.589391516975458E-2</v>
      </c>
      <c r="AE148" s="2">
        <f>(Table2[[#This Row],[Close Price]]/Table2[[#This Row],[Current Week Low]])-1</f>
        <v>3.7760785424336696E-3</v>
      </c>
      <c r="AF148" s="2">
        <f>(Table2[[#This Row],[Current Week High]]/Table2[[#This Row],[Close Price]])-1</f>
        <v>1.9044484153108332E-2</v>
      </c>
      <c r="AG148" s="2">
        <f>(Table2[[#This Row],[Close Price]]/Table2[[#This Row],[Current Month Low]])-1</f>
        <v>2.4620573355817799E-2</v>
      </c>
      <c r="AH148" s="2">
        <f>(Table2[[#This Row],[Current Month High]]/Table2[[#This Row],[Close Price]])-1</f>
        <v>2.496943477851965E-2</v>
      </c>
      <c r="AI148">
        <v>2.4969434778519601</v>
      </c>
      <c r="AJ148">
        <v>212.73529411764699</v>
      </c>
      <c r="AK148" t="str">
        <f>IF(AND(Table2[[#This Row],[20D EMA]]&gt;Table2[[#This Row],[50D EMA]],Table2[[#This Row],[50D EMA]]&gt;Table2[[#This Row],[200D EMA]]),"Uptrend","Downtrend/NoTrend")</f>
        <v>Uptrend</v>
      </c>
      <c r="AL148">
        <v>0.11</v>
      </c>
      <c r="AM148" t="s">
        <v>10188</v>
      </c>
      <c r="AN148">
        <v>1.27</v>
      </c>
      <c r="AO148" t="s">
        <v>10188</v>
      </c>
      <c r="AP148">
        <v>9.5199845602319005E-2</v>
      </c>
      <c r="AQ148">
        <f>(Table2[[#This Row],[Sharpe Ratio]]-AVERAGE(Table2[Sharpe Ratio]))/_xlfn.STDEV.P(Table2[Sharpe Ratio])</f>
        <v>0.47038139757326308</v>
      </c>
      <c r="AR1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2.6395398321843646</v>
      </c>
      <c r="AS148">
        <f>_xlfn.RANK.AVG(Table2[[#This Row],[1Y Return vs Nifty Z-Score]],Table2[1Y Return vs Nifty Z-Score])</f>
        <v>49</v>
      </c>
      <c r="AT148">
        <f>_xlfn.RANK.AVG(Table2[[#This Row],[6M Return vs Nifty Z-Score]],Table2[6M Return vs Nifty Z-Score])</f>
        <v>282</v>
      </c>
      <c r="AU148">
        <f>_xlfn.RANK.AVG(Table2[[#This Row],[Sharpe Ratio Z-Score]],Table2[Sharpe Ratio Z-Score])</f>
        <v>220</v>
      </c>
      <c r="AV148">
        <f>(Table2[[#This Row],[Rank 1Y]]+Table2[[#This Row],[Rank 6M]]+Table2[[#This Row],[Rank Sharpe]])/3</f>
        <v>183.66666666666666</v>
      </c>
    </row>
    <row r="149" spans="1:48" x14ac:dyDescent="0.3">
      <c r="A149" t="s">
        <v>65</v>
      </c>
      <c r="B149" t="s">
        <v>66</v>
      </c>
      <c r="C149" t="s">
        <v>10149</v>
      </c>
      <c r="D149" t="s">
        <v>67</v>
      </c>
      <c r="E149">
        <v>373903.44612703897</v>
      </c>
      <c r="F149">
        <v>380.45</v>
      </c>
      <c r="G149">
        <v>80.978451217622904</v>
      </c>
      <c r="H149">
        <f>(Table2[[#This Row],[1Y Return vs Nifty]]-AVERAGE(Table2[1Y Return vs Nifty]))/_xlfn.STDEV.P(Table2[1Y Return vs Nifty])</f>
        <v>0.45978626841691095</v>
      </c>
      <c r="I149">
        <v>-0.94092383395521895</v>
      </c>
      <c r="J149">
        <f>(Table2[[#This Row],[1M Return vs Nifty]]-AVERAGE(Table2[1M Return vs Nifty]))/_xlfn.STDEV.P(Table2[1M Return vs Nifty])</f>
        <v>-7.0391985381048419E-2</v>
      </c>
      <c r="K149">
        <v>10.4215741066983</v>
      </c>
      <c r="L149">
        <f>(Table2[[#This Row],[6M Return vs Nifty]]-AVERAGE(Table2[6M Return vs Nifty]))/_xlfn.STDEV.P(Table2[6M Return vs Nifty])</f>
        <v>-1.0826549188610125E-2</v>
      </c>
      <c r="M149">
        <v>1.0200948465158399</v>
      </c>
      <c r="N149">
        <f>(Table2[[#This Row],[1W Return vs Nifty]]-AVERAGE(Table2[1W Return vs Nifty]))/_xlfn.STDEV.P(Table2[1W Return vs Nifty])</f>
        <v>0.38754881157757148</v>
      </c>
      <c r="O149">
        <v>374.26</v>
      </c>
      <c r="P149">
        <v>366.47800956324198</v>
      </c>
      <c r="Q149">
        <v>320.27574882714703</v>
      </c>
      <c r="R149">
        <v>68.902372130895401</v>
      </c>
      <c r="S149" s="2">
        <f>(Table2[[#This Row],[Close Price]]-Table2[[#This Row],[20D EMA]])/Table2[[#This Row],[20D EMA]]</f>
        <v>1.6539304227007955E-2</v>
      </c>
      <c r="T149" s="2">
        <f>(Table2[[#This Row],[Close Price]]-Table2[[#This Row],[50D EMA]])/Table2[[#This Row],[50D EMA]]</f>
        <v>3.8125044537895808E-2</v>
      </c>
      <c r="U149" s="2">
        <f>(Table2[[#This Row],[Close Price]]-Table2[[#This Row],[200D EMA]])/Table2[[#This Row],[200D EMA]]</f>
        <v>0.18788263361560051</v>
      </c>
      <c r="V149">
        <v>0.81067854292277897</v>
      </c>
      <c r="W149">
        <v>380</v>
      </c>
      <c r="X149">
        <v>388.75</v>
      </c>
      <c r="Y149">
        <v>376.9</v>
      </c>
      <c r="Z149">
        <v>388.95</v>
      </c>
      <c r="AA149">
        <v>365.15</v>
      </c>
      <c r="AB149">
        <v>388.95</v>
      </c>
      <c r="AC149" s="2">
        <f>(Table2[[#This Row],[Close Price]]/Table2[[#This Row],[Day Low]])-1</f>
        <v>1.1842105263157876E-3</v>
      </c>
      <c r="AD149" s="2">
        <f>(Table2[[#This Row],[Day High]]/Table2[[#This Row],[Close Price]])-1</f>
        <v>2.1816270206334698E-2</v>
      </c>
      <c r="AE149" s="2">
        <f>(Table2[[#This Row],[Close Price]]/Table2[[#This Row],[Current Week Low]])-1</f>
        <v>9.4189440169807348E-3</v>
      </c>
      <c r="AF149" s="2">
        <f>(Table2[[#This Row],[Current Week High]]/Table2[[#This Row],[Close Price]])-1</f>
        <v>2.2341963464318493E-2</v>
      </c>
      <c r="AG149" s="2">
        <f>(Table2[[#This Row],[Close Price]]/Table2[[#This Row],[Current Month Low]])-1</f>
        <v>4.1900588799123728E-2</v>
      </c>
      <c r="AH149" s="2">
        <f>(Table2[[#This Row],[Current Month High]]/Table2[[#This Row],[Close Price]])-1</f>
        <v>2.2341963464318493E-2</v>
      </c>
      <c r="AI149">
        <v>3.3512945196477899</v>
      </c>
      <c r="AJ149">
        <v>104.763186221743</v>
      </c>
      <c r="AK149" t="str">
        <f>IF(AND(Table2[[#This Row],[20D EMA]]&gt;Table2[[#This Row],[50D EMA]],Table2[[#This Row],[50D EMA]]&gt;Table2[[#This Row],[200D EMA]]),"Uptrend","Downtrend/NoTrend")</f>
        <v>Uptrend</v>
      </c>
      <c r="AL149">
        <v>-0.01</v>
      </c>
      <c r="AM149" t="s">
        <v>10189</v>
      </c>
      <c r="AN149">
        <v>0.56000000000000005</v>
      </c>
      <c r="AO149" t="s">
        <v>10188</v>
      </c>
      <c r="AP149">
        <v>0.16455574768053699</v>
      </c>
      <c r="AQ149">
        <f>(Table2[[#This Row],[Sharpe Ratio]]-AVERAGE(Table2[Sharpe Ratio]))/_xlfn.STDEV.P(Table2[Sharpe Ratio])</f>
        <v>1.2549726132328025</v>
      </c>
      <c r="AR1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2.0210891586576265</v>
      </c>
      <c r="AS149">
        <f>_xlfn.RANK.AVG(Table2[[#This Row],[1Y Return vs Nifty Z-Score]],Table2[1Y Return vs Nifty Z-Score])</f>
        <v>160</v>
      </c>
      <c r="AT149">
        <f>_xlfn.RANK.AVG(Table2[[#This Row],[6M Return vs Nifty Z-Score]],Table2[6M Return vs Nifty Z-Score])</f>
        <v>312</v>
      </c>
      <c r="AU149">
        <f>_xlfn.RANK.AVG(Table2[[#This Row],[Sharpe Ratio Z-Score]],Table2[Sharpe Ratio Z-Score])</f>
        <v>80</v>
      </c>
      <c r="AV149">
        <f>(Table2[[#This Row],[Rank 1Y]]+Table2[[#This Row],[Rank 6M]]+Table2[[#This Row],[Rank Sharpe]])/3</f>
        <v>184</v>
      </c>
    </row>
    <row r="150" spans="1:48" x14ac:dyDescent="0.3">
      <c r="A150" t="s">
        <v>52</v>
      </c>
      <c r="B150" t="s">
        <v>53</v>
      </c>
      <c r="C150" t="s">
        <v>10141</v>
      </c>
      <c r="D150" t="s">
        <v>54</v>
      </c>
      <c r="E150">
        <v>405714.00439349998</v>
      </c>
      <c r="F150">
        <v>322.64999999999998</v>
      </c>
      <c r="G150">
        <v>68.005705548412806</v>
      </c>
      <c r="H150">
        <f>(Table2[[#This Row],[1Y Return vs Nifty]]-AVERAGE(Table2[1Y Return vs Nifty]))/_xlfn.STDEV.P(Table2[1Y Return vs Nifty])</f>
        <v>0.29952216832454337</v>
      </c>
      <c r="I150">
        <v>10.8676473237199</v>
      </c>
      <c r="J150">
        <f>(Table2[[#This Row],[1M Return vs Nifty]]-AVERAGE(Table2[1M Return vs Nifty]))/_xlfn.STDEV.P(Table2[1M Return vs Nifty])</f>
        <v>1.0434530994555637</v>
      </c>
      <c r="K150">
        <v>25.5262152108902</v>
      </c>
      <c r="L150">
        <f>(Table2[[#This Row],[6M Return vs Nifty]]-AVERAGE(Table2[6M Return vs Nifty]))/_xlfn.STDEV.P(Table2[6M Return vs Nifty])</f>
        <v>0.45335676060219487</v>
      </c>
      <c r="M150">
        <v>6.6266937475785097</v>
      </c>
      <c r="N150">
        <f>(Table2[[#This Row],[1W Return vs Nifty]]-AVERAGE(Table2[1W Return vs Nifty]))/_xlfn.STDEV.P(Table2[1W Return vs Nifty])</f>
        <v>1.6315821490896838</v>
      </c>
      <c r="O150">
        <v>291.37</v>
      </c>
      <c r="P150">
        <v>280.36298379448698</v>
      </c>
      <c r="Q150">
        <v>246.970186842761</v>
      </c>
      <c r="R150">
        <v>91.461889653327404</v>
      </c>
      <c r="S150" s="2">
        <f>(Table2[[#This Row],[Close Price]]-Table2[[#This Row],[20D EMA]])/Table2[[#This Row],[20D EMA]]</f>
        <v>0.10735490956515761</v>
      </c>
      <c r="T150" s="2">
        <f>(Table2[[#This Row],[Close Price]]-Table2[[#This Row],[50D EMA]])/Table2[[#This Row],[50D EMA]]</f>
        <v>0.15082952689828139</v>
      </c>
      <c r="U150" s="2">
        <f>(Table2[[#This Row],[Close Price]]-Table2[[#This Row],[200D EMA]])/Table2[[#This Row],[200D EMA]]</f>
        <v>0.30643299146638375</v>
      </c>
      <c r="V150">
        <v>1.46080844442444</v>
      </c>
      <c r="W150">
        <v>319.75</v>
      </c>
      <c r="X150">
        <v>327.60000000000002</v>
      </c>
      <c r="Y150">
        <v>308.64999999999998</v>
      </c>
      <c r="Z150">
        <v>327.60000000000002</v>
      </c>
      <c r="AA150">
        <v>271.5</v>
      </c>
      <c r="AB150">
        <v>327.60000000000002</v>
      </c>
      <c r="AC150" s="2">
        <f>(Table2[[#This Row],[Close Price]]/Table2[[#This Row],[Day Low]])-1</f>
        <v>9.069585613760589E-3</v>
      </c>
      <c r="AD150" s="2">
        <f>(Table2[[#This Row],[Day High]]/Table2[[#This Row],[Close Price]])-1</f>
        <v>1.534170153417036E-2</v>
      </c>
      <c r="AE150" s="2">
        <f>(Table2[[#This Row],[Close Price]]/Table2[[#This Row],[Current Week Low]])-1</f>
        <v>4.5358820670662547E-2</v>
      </c>
      <c r="AF150" s="2">
        <f>(Table2[[#This Row],[Current Week High]]/Table2[[#This Row],[Close Price]])-1</f>
        <v>1.534170153417036E-2</v>
      </c>
      <c r="AG150" s="2">
        <f>(Table2[[#This Row],[Close Price]]/Table2[[#This Row],[Current Month Low]])-1</f>
        <v>0.18839779005524848</v>
      </c>
      <c r="AH150" s="2">
        <f>(Table2[[#This Row],[Current Month High]]/Table2[[#This Row],[Close Price]])-1</f>
        <v>1.534170153417036E-2</v>
      </c>
      <c r="AI150">
        <v>1.53417015341703</v>
      </c>
      <c r="AJ150">
        <v>94.367469879517998</v>
      </c>
      <c r="AK150" t="str">
        <f>IF(AND(Table2[[#This Row],[20D EMA]]&gt;Table2[[#This Row],[50D EMA]],Table2[[#This Row],[50D EMA]]&gt;Table2[[#This Row],[200D EMA]]),"Uptrend","Downtrend/NoTrend")</f>
        <v>Uptrend</v>
      </c>
      <c r="AL150">
        <v>0.06</v>
      </c>
      <c r="AM150" t="s">
        <v>10188</v>
      </c>
      <c r="AN150">
        <v>17.670000000000002</v>
      </c>
      <c r="AO150" t="s">
        <v>10188</v>
      </c>
      <c r="AP150">
        <v>0.112853384809668</v>
      </c>
      <c r="AQ150">
        <f>(Table2[[#This Row],[Sharpe Ratio]]-AVERAGE(Table2[Sharpe Ratio]))/_xlfn.STDEV.P(Table2[Sharpe Ratio])</f>
        <v>0.67008771487797725</v>
      </c>
      <c r="AR1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4.0980018923499628</v>
      </c>
      <c r="AS150">
        <f>_xlfn.RANK.AVG(Table2[[#This Row],[1Y Return vs Nifty Z-Score]],Table2[1Y Return vs Nifty Z-Score])</f>
        <v>193</v>
      </c>
      <c r="AT150">
        <f>_xlfn.RANK.AVG(Table2[[#This Row],[6M Return vs Nifty Z-Score]],Table2[6M Return vs Nifty Z-Score])</f>
        <v>186</v>
      </c>
      <c r="AU150">
        <f>_xlfn.RANK.AVG(Table2[[#This Row],[Sharpe Ratio Z-Score]],Table2[Sharpe Ratio Z-Score])</f>
        <v>180</v>
      </c>
      <c r="AV150">
        <f>(Table2[[#This Row],[Rank 1Y]]+Table2[[#This Row],[Rank 6M]]+Table2[[#This Row],[Rank Sharpe]])/3</f>
        <v>186.33333333333334</v>
      </c>
    </row>
    <row r="151" spans="1:48" x14ac:dyDescent="0.3">
      <c r="A151" t="s">
        <v>324</v>
      </c>
      <c r="B151" t="s">
        <v>325</v>
      </c>
      <c r="C151" t="s">
        <v>10143</v>
      </c>
      <c r="D151" t="s">
        <v>32</v>
      </c>
      <c r="E151">
        <v>77942.070760564995</v>
      </c>
      <c r="F151">
        <v>587.4</v>
      </c>
      <c r="G151">
        <v>54.822915667629402</v>
      </c>
      <c r="H151">
        <f>(Table2[[#This Row],[1Y Return vs Nifty]]-AVERAGE(Table2[1Y Return vs Nifty]))/_xlfn.STDEV.P(Table2[1Y Return vs Nifty])</f>
        <v>0.13666320147029185</v>
      </c>
      <c r="I151">
        <v>1.57763041039791</v>
      </c>
      <c r="J151">
        <f>(Table2[[#This Row],[1M Return vs Nifty]]-AVERAGE(Table2[1M Return vs Nifty]))/_xlfn.STDEV.P(Table2[1M Return vs Nifty])</f>
        <v>0.16717098718433226</v>
      </c>
      <c r="K151">
        <v>21.695781937416399</v>
      </c>
      <c r="L151">
        <f>(Table2[[#This Row],[6M Return vs Nifty]]-AVERAGE(Table2[6M Return vs Nifty]))/_xlfn.STDEV.P(Table2[6M Return vs Nifty])</f>
        <v>0.33564306038587843</v>
      </c>
      <c r="M151">
        <v>9.3020135530853896</v>
      </c>
      <c r="N151">
        <f>(Table2[[#This Row],[1W Return vs Nifty]]-AVERAGE(Table2[1W Return vs Nifty]))/_xlfn.STDEV.P(Table2[1W Return vs Nifty])</f>
        <v>2.2252017543598517</v>
      </c>
      <c r="O151">
        <v>550.66999999999996</v>
      </c>
      <c r="P151">
        <v>543.78104289951295</v>
      </c>
      <c r="Q151">
        <v>486.74543347871003</v>
      </c>
      <c r="R151">
        <v>77.678461071958907</v>
      </c>
      <c r="S151" s="2">
        <f>(Table2[[#This Row],[Close Price]]-Table2[[#This Row],[20D EMA]])/Table2[[#This Row],[20D EMA]]</f>
        <v>6.6700564766557141E-2</v>
      </c>
      <c r="T151" s="2">
        <f>(Table2[[#This Row],[Close Price]]-Table2[[#This Row],[50D EMA]])/Table2[[#This Row],[50D EMA]]</f>
        <v>8.0214192219546551E-2</v>
      </c>
      <c r="U151" s="2">
        <f>(Table2[[#This Row],[Close Price]]-Table2[[#This Row],[200D EMA]])/Table2[[#This Row],[200D EMA]]</f>
        <v>0.20679098271538798</v>
      </c>
      <c r="V151">
        <v>0.71897072344927904</v>
      </c>
      <c r="W151">
        <v>573.20000000000005</v>
      </c>
      <c r="X151">
        <v>597</v>
      </c>
      <c r="Y151">
        <v>555.75</v>
      </c>
      <c r="Z151">
        <v>597</v>
      </c>
      <c r="AA151">
        <v>524.79999999999995</v>
      </c>
      <c r="AB151">
        <v>597</v>
      </c>
      <c r="AC151" s="2">
        <f>(Table2[[#This Row],[Close Price]]/Table2[[#This Row],[Day Low]])-1</f>
        <v>2.4773203070481475E-2</v>
      </c>
      <c r="AD151" s="2">
        <f>(Table2[[#This Row],[Day High]]/Table2[[#This Row],[Close Price]])-1</f>
        <v>1.634320735444339E-2</v>
      </c>
      <c r="AE151" s="2">
        <f>(Table2[[#This Row],[Close Price]]/Table2[[#This Row],[Current Week Low]])-1</f>
        <v>5.6950067476383204E-2</v>
      </c>
      <c r="AF151" s="2">
        <f>(Table2[[#This Row],[Current Week High]]/Table2[[#This Row],[Close Price]])-1</f>
        <v>1.634320735444339E-2</v>
      </c>
      <c r="AG151" s="2">
        <f>(Table2[[#This Row],[Close Price]]/Table2[[#This Row],[Current Month Low]])-1</f>
        <v>0.11928353658536595</v>
      </c>
      <c r="AH151" s="2">
        <f>(Table2[[#This Row],[Current Month High]]/Table2[[#This Row],[Close Price]])-1</f>
        <v>1.634320735444339E-2</v>
      </c>
      <c r="AI151">
        <v>7.7119509703779503</v>
      </c>
      <c r="AJ151">
        <v>83.076203833567007</v>
      </c>
      <c r="AK151" t="str">
        <f>IF(AND(Table2[[#This Row],[20D EMA]]&gt;Table2[[#This Row],[50D EMA]],Table2[[#This Row],[50D EMA]]&gt;Table2[[#This Row],[200D EMA]]),"Uptrend","Downtrend/NoTrend")</f>
        <v>Uptrend</v>
      </c>
      <c r="AL151">
        <v>0.03</v>
      </c>
      <c r="AM151" t="s">
        <v>10188</v>
      </c>
      <c r="AN151">
        <v>7.68</v>
      </c>
      <c r="AO151" t="s">
        <v>10188</v>
      </c>
      <c r="AP151">
        <v>0.153405191332663</v>
      </c>
      <c r="AQ151">
        <f>(Table2[[#This Row],[Sharpe Ratio]]-AVERAGE(Table2[Sharpe Ratio]))/_xlfn.STDEV.P(Table2[Sharpe Ratio])</f>
        <v>1.128831530814292</v>
      </c>
      <c r="AR1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3.9935105342146464</v>
      </c>
      <c r="AS151">
        <f>_xlfn.RANK.AVG(Table2[[#This Row],[1Y Return vs Nifty Z-Score]],Table2[1Y Return vs Nifty Z-Score])</f>
        <v>240</v>
      </c>
      <c r="AT151">
        <f>_xlfn.RANK.AVG(Table2[[#This Row],[6M Return vs Nifty Z-Score]],Table2[6M Return vs Nifty Z-Score])</f>
        <v>220</v>
      </c>
      <c r="AU151">
        <f>_xlfn.RANK.AVG(Table2[[#This Row],[Sharpe Ratio Z-Score]],Table2[Sharpe Ratio Z-Score])</f>
        <v>99</v>
      </c>
      <c r="AV151">
        <f>(Table2[[#This Row],[Rank 1Y]]+Table2[[#This Row],[Rank 6M]]+Table2[[#This Row],[Rank Sharpe]])/3</f>
        <v>186.33333333333334</v>
      </c>
    </row>
    <row r="152" spans="1:48" x14ac:dyDescent="0.3">
      <c r="A152" t="s">
        <v>370</v>
      </c>
      <c r="B152" t="s">
        <v>371</v>
      </c>
      <c r="C152" t="s">
        <v>10143</v>
      </c>
      <c r="D152" t="s">
        <v>32</v>
      </c>
      <c r="E152">
        <v>67419.648154463997</v>
      </c>
      <c r="F152">
        <v>56.09</v>
      </c>
      <c r="G152">
        <v>71.695609394566702</v>
      </c>
      <c r="H152">
        <f>(Table2[[#This Row],[1Y Return vs Nifty]]-AVERAGE(Table2[1Y Return vs Nifty]))/_xlfn.STDEV.P(Table2[1Y Return vs Nifty])</f>
        <v>0.34510689914484838</v>
      </c>
      <c r="I152">
        <v>-5.8556399440706404</v>
      </c>
      <c r="J152">
        <f>(Table2[[#This Row],[1M Return vs Nifty]]-AVERAGE(Table2[1M Return vs Nifty]))/_xlfn.STDEV.P(Table2[1M Return vs Nifty])</f>
        <v>-0.53397325271002016</v>
      </c>
      <c r="K152">
        <v>21.9935364481696</v>
      </c>
      <c r="L152">
        <f>(Table2[[#This Row],[6M Return vs Nifty]]-AVERAGE(Table2[6M Return vs Nifty]))/_xlfn.STDEV.P(Table2[6M Return vs Nifty])</f>
        <v>0.34479340519401858</v>
      </c>
      <c r="M152">
        <v>3.3157425058164902</v>
      </c>
      <c r="N152">
        <f>(Table2[[#This Row],[1W Return vs Nifty]]-AVERAGE(Table2[1W Return vs Nifty]))/_xlfn.STDEV.P(Table2[1W Return vs Nifty])</f>
        <v>0.89692397283805669</v>
      </c>
      <c r="O152">
        <v>55.2</v>
      </c>
      <c r="P152">
        <v>55.176103238637801</v>
      </c>
      <c r="Q152">
        <v>48.684434909251102</v>
      </c>
      <c r="R152">
        <v>65.406349927162296</v>
      </c>
      <c r="S152" s="2">
        <f>(Table2[[#This Row],[Close Price]]-Table2[[#This Row],[20D EMA]])/Table2[[#This Row],[20D EMA]]</f>
        <v>1.6123188405797111E-2</v>
      </c>
      <c r="T152" s="2">
        <f>(Table2[[#This Row],[Close Price]]-Table2[[#This Row],[50D EMA]])/Table2[[#This Row],[50D EMA]]</f>
        <v>1.6563271193864131E-2</v>
      </c>
      <c r="U152" s="2">
        <f>(Table2[[#This Row],[Close Price]]-Table2[[#This Row],[200D EMA]])/Table2[[#This Row],[200D EMA]]</f>
        <v>0.15211360888861181</v>
      </c>
      <c r="V152">
        <v>0.75023791655379901</v>
      </c>
      <c r="W152">
        <v>55.67</v>
      </c>
      <c r="X152">
        <v>57.85</v>
      </c>
      <c r="Y152">
        <v>53.9</v>
      </c>
      <c r="Z152">
        <v>57.85</v>
      </c>
      <c r="AA152">
        <v>53.75</v>
      </c>
      <c r="AB152">
        <v>57.85</v>
      </c>
      <c r="AC152" s="2">
        <f>(Table2[[#This Row],[Close Price]]/Table2[[#This Row],[Day Low]])-1</f>
        <v>7.5444584156638683E-3</v>
      </c>
      <c r="AD152" s="2">
        <f>(Table2[[#This Row],[Day High]]/Table2[[#This Row],[Close Price]])-1</f>
        <v>3.1378142271349496E-2</v>
      </c>
      <c r="AE152" s="2">
        <f>(Table2[[#This Row],[Close Price]]/Table2[[#This Row],[Current Week Low]])-1</f>
        <v>4.0630797773655081E-2</v>
      </c>
      <c r="AF152" s="2">
        <f>(Table2[[#This Row],[Current Week High]]/Table2[[#This Row],[Close Price]])-1</f>
        <v>3.1378142271349496E-2</v>
      </c>
      <c r="AG152" s="2">
        <f>(Table2[[#This Row],[Close Price]]/Table2[[#This Row],[Current Month Low]])-1</f>
        <v>4.3534883720930395E-2</v>
      </c>
      <c r="AH152" s="2">
        <f>(Table2[[#This Row],[Current Month High]]/Table2[[#This Row],[Close Price]])-1</f>
        <v>3.1378142271349496E-2</v>
      </c>
      <c r="AI152">
        <v>25.958281333571001</v>
      </c>
      <c r="AJ152">
        <v>107.74074074073999</v>
      </c>
      <c r="AK152" t="str">
        <f>IF(AND(Table2[[#This Row],[20D EMA]]&gt;Table2[[#This Row],[50D EMA]],Table2[[#This Row],[50D EMA]]&gt;Table2[[#This Row],[200D EMA]]),"Uptrend","Downtrend/NoTrend")</f>
        <v>Uptrend</v>
      </c>
      <c r="AL152">
        <v>-0.09</v>
      </c>
      <c r="AM152" t="s">
        <v>10189</v>
      </c>
      <c r="AN152">
        <v>2.39</v>
      </c>
      <c r="AO152" t="s">
        <v>10188</v>
      </c>
      <c r="AP152">
        <v>0.11817500250443699</v>
      </c>
      <c r="AQ152">
        <f>(Table2[[#This Row],[Sharpe Ratio]]-AVERAGE(Table2[Sharpe Ratio]))/_xlfn.STDEV.P(Table2[Sharpe Ratio])</f>
        <v>0.73028871250475924</v>
      </c>
      <c r="AR1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1.7831397369716628</v>
      </c>
      <c r="AS152">
        <f>_xlfn.RANK.AVG(Table2[[#This Row],[1Y Return vs Nifty Z-Score]],Table2[1Y Return vs Nifty Z-Score])</f>
        <v>182</v>
      </c>
      <c r="AT152">
        <f>_xlfn.RANK.AVG(Table2[[#This Row],[6M Return vs Nifty Z-Score]],Table2[6M Return vs Nifty Z-Score])</f>
        <v>214</v>
      </c>
      <c r="AU152">
        <f>_xlfn.RANK.AVG(Table2[[#This Row],[Sharpe Ratio Z-Score]],Table2[Sharpe Ratio Z-Score])</f>
        <v>169</v>
      </c>
      <c r="AV152">
        <f>(Table2[[#This Row],[Rank 1Y]]+Table2[[#This Row],[Rank 6M]]+Table2[[#This Row],[Rank Sharpe]])/3</f>
        <v>188.33333333333334</v>
      </c>
    </row>
    <row r="153" spans="1:48" x14ac:dyDescent="0.3">
      <c r="A153" t="s">
        <v>214</v>
      </c>
      <c r="B153" t="s">
        <v>215</v>
      </c>
      <c r="C153" t="s">
        <v>10148</v>
      </c>
      <c r="D153" t="s">
        <v>62</v>
      </c>
      <c r="E153">
        <v>119540.598012</v>
      </c>
      <c r="F153">
        <v>1184.8</v>
      </c>
      <c r="G153">
        <v>71.194199892867005</v>
      </c>
      <c r="H153">
        <f>(Table2[[#This Row],[1Y Return vs Nifty]]-AVERAGE(Table2[1Y Return vs Nifty]))/_xlfn.STDEV.P(Table2[1Y Return vs Nifty])</f>
        <v>0.33891253253837211</v>
      </c>
      <c r="I153">
        <v>3.5737237794815599</v>
      </c>
      <c r="J153">
        <f>(Table2[[#This Row],[1M Return vs Nifty]]-AVERAGE(Table2[1M Return vs Nifty]))/_xlfn.STDEV.P(Table2[1M Return vs Nifty])</f>
        <v>0.35545276643953805</v>
      </c>
      <c r="K153">
        <v>55.903634490121199</v>
      </c>
      <c r="L153">
        <f>(Table2[[#This Row],[6M Return vs Nifty]]-AVERAGE(Table2[6M Return vs Nifty]))/_xlfn.STDEV.P(Table2[6M Return vs Nifty])</f>
        <v>1.3868904292719637</v>
      </c>
      <c r="M153">
        <v>1.78455678556412</v>
      </c>
      <c r="N153">
        <f>(Table2[[#This Row],[1W Return vs Nifty]]-AVERAGE(Table2[1W Return vs Nifty]))/_xlfn.STDEV.P(Table2[1W Return vs Nifty])</f>
        <v>0.55717324061510398</v>
      </c>
      <c r="O153">
        <v>1130.3900000000001</v>
      </c>
      <c r="P153">
        <v>1075.61139733655</v>
      </c>
      <c r="Q153">
        <v>885.01826262950897</v>
      </c>
      <c r="R153">
        <v>76.064214293867096</v>
      </c>
      <c r="S153" s="2">
        <f>(Table2[[#This Row],[Close Price]]-Table2[[#This Row],[20D EMA]])/Table2[[#This Row],[20D EMA]]</f>
        <v>4.8133829917108122E-2</v>
      </c>
      <c r="T153" s="2">
        <f>(Table2[[#This Row],[Close Price]]-Table2[[#This Row],[50D EMA]])/Table2[[#This Row],[50D EMA]]</f>
        <v>0.10151305846500409</v>
      </c>
      <c r="U153" s="2">
        <f>(Table2[[#This Row],[Close Price]]-Table2[[#This Row],[200D EMA]])/Table2[[#This Row],[200D EMA]]</f>
        <v>0.33872943647490267</v>
      </c>
      <c r="V153">
        <v>1.1047028655100699</v>
      </c>
      <c r="W153">
        <v>1177.5999999999999</v>
      </c>
      <c r="X153">
        <v>1197.7</v>
      </c>
      <c r="Y153">
        <v>1171.7</v>
      </c>
      <c r="Z153">
        <v>1198.95</v>
      </c>
      <c r="AA153">
        <v>1059</v>
      </c>
      <c r="AB153">
        <v>1203</v>
      </c>
      <c r="AC153" s="2">
        <f>(Table2[[#This Row],[Close Price]]/Table2[[#This Row],[Day Low]])-1</f>
        <v>6.1141304347827052E-3</v>
      </c>
      <c r="AD153" s="2">
        <f>(Table2[[#This Row],[Day High]]/Table2[[#This Row],[Close Price]])-1</f>
        <v>1.0887913571910879E-2</v>
      </c>
      <c r="AE153" s="2">
        <f>(Table2[[#This Row],[Close Price]]/Table2[[#This Row],[Current Week Low]])-1</f>
        <v>1.1180336263548529E-2</v>
      </c>
      <c r="AF153" s="2">
        <f>(Table2[[#This Row],[Current Week High]]/Table2[[#This Row],[Close Price]])-1</f>
        <v>1.1942943956785967E-2</v>
      </c>
      <c r="AG153" s="2">
        <f>(Table2[[#This Row],[Close Price]]/Table2[[#This Row],[Current Month Low]])-1</f>
        <v>0.11879131255901787</v>
      </c>
      <c r="AH153" s="2">
        <f>(Table2[[#This Row],[Current Month High]]/Table2[[#This Row],[Close Price]])-1</f>
        <v>1.5361242403781228E-2</v>
      </c>
      <c r="AI153">
        <v>1.5361242403781199</v>
      </c>
      <c r="AJ153">
        <v>108.683399383531</v>
      </c>
      <c r="AK153" t="str">
        <f>IF(AND(Table2[[#This Row],[20D EMA]]&gt;Table2[[#This Row],[50D EMA]],Table2[[#This Row],[50D EMA]]&gt;Table2[[#This Row],[200D EMA]]),"Uptrend","Downtrend/NoTrend")</f>
        <v>Uptrend</v>
      </c>
      <c r="AL153">
        <v>0.14000000000000001</v>
      </c>
      <c r="AM153" t="s">
        <v>10188</v>
      </c>
      <c r="AN153">
        <v>10.32</v>
      </c>
      <c r="AO153" t="s">
        <v>10188</v>
      </c>
      <c r="AP153">
        <v>5.5668396918434997E-2</v>
      </c>
      <c r="AQ153">
        <f>(Table2[[#This Row],[Sharpe Ratio]]-AVERAGE(Table2[Sharpe Ratio]))/_xlfn.STDEV.P(Table2[Sharpe Ratio])</f>
        <v>2.3180417551518232E-2</v>
      </c>
      <c r="AR1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2.661609386416496</v>
      </c>
      <c r="AS153">
        <f>_xlfn.RANK.AVG(Table2[[#This Row],[1Y Return vs Nifty Z-Score]],Table2[1Y Return vs Nifty Z-Score])</f>
        <v>185</v>
      </c>
      <c r="AT153">
        <f>_xlfn.RANK.AVG(Table2[[#This Row],[6M Return vs Nifty Z-Score]],Table2[6M Return vs Nifty Z-Score])</f>
        <v>61</v>
      </c>
      <c r="AU153">
        <f>_xlfn.RANK.AVG(Table2[[#This Row],[Sharpe Ratio Z-Score]],Table2[Sharpe Ratio Z-Score])</f>
        <v>327</v>
      </c>
      <c r="AV153">
        <f>(Table2[[#This Row],[Rank 1Y]]+Table2[[#This Row],[Rank 6M]]+Table2[[#This Row],[Rank Sharpe]])/3</f>
        <v>191</v>
      </c>
    </row>
    <row r="154" spans="1:48" x14ac:dyDescent="0.3">
      <c r="A154" t="s">
        <v>296</v>
      </c>
      <c r="B154" t="s">
        <v>297</v>
      </c>
      <c r="C154" t="s">
        <v>10156</v>
      </c>
      <c r="D154" t="s">
        <v>140</v>
      </c>
      <c r="E154">
        <v>91703.187057000003</v>
      </c>
      <c r="F154">
        <v>3381.4</v>
      </c>
      <c r="G154">
        <v>82.249754910641101</v>
      </c>
      <c r="H154">
        <f>(Table2[[#This Row],[1Y Return vs Nifty]]-AVERAGE(Table2[1Y Return vs Nifty]))/_xlfn.STDEV.P(Table2[1Y Return vs Nifty])</f>
        <v>0.4754918366521102</v>
      </c>
      <c r="I154">
        <v>4.7913522269737596</v>
      </c>
      <c r="J154">
        <f>(Table2[[#This Row],[1M Return vs Nifty]]-AVERAGE(Table2[1M Return vs Nifty]))/_xlfn.STDEV.P(Table2[1M Return vs Nifty])</f>
        <v>0.47030573580280532</v>
      </c>
      <c r="K154">
        <v>35.039341218165802</v>
      </c>
      <c r="L154">
        <f>(Table2[[#This Row],[6M Return vs Nifty]]-AVERAGE(Table2[6M Return vs Nifty]))/_xlfn.STDEV.P(Table2[6M Return vs Nifty])</f>
        <v>0.74570626338440094</v>
      </c>
      <c r="M154">
        <v>-1.25248414144762</v>
      </c>
      <c r="N154">
        <f>(Table2[[#This Row],[1W Return vs Nifty]]-AVERAGE(Table2[1W Return vs Nifty]))/_xlfn.STDEV.P(Table2[1W Return vs Nifty])</f>
        <v>-0.11670770347654151</v>
      </c>
      <c r="O154">
        <v>3205.52</v>
      </c>
      <c r="P154">
        <v>3003.17089756734</v>
      </c>
      <c r="Q154">
        <v>2438.2042964511302</v>
      </c>
      <c r="R154">
        <v>61.486882999809303</v>
      </c>
      <c r="S154" s="2">
        <f>(Table2[[#This Row],[Close Price]]-Table2[[#This Row],[20D EMA]])/Table2[[#This Row],[20D EMA]]</f>
        <v>5.4867852953654976E-2</v>
      </c>
      <c r="T154" s="2">
        <f>(Table2[[#This Row],[Close Price]]-Table2[[#This Row],[50D EMA]])/Table2[[#This Row],[50D EMA]]</f>
        <v>0.12594324976278812</v>
      </c>
      <c r="U154" s="2">
        <f>(Table2[[#This Row],[Close Price]]-Table2[[#This Row],[200D EMA]])/Table2[[#This Row],[200D EMA]]</f>
        <v>0.38684030904289513</v>
      </c>
      <c r="V154">
        <v>0.77390940269003305</v>
      </c>
      <c r="W154">
        <v>3297.4</v>
      </c>
      <c r="X154">
        <v>3402.7</v>
      </c>
      <c r="Y154">
        <v>3202.05</v>
      </c>
      <c r="Z154">
        <v>3402.7</v>
      </c>
      <c r="AA154">
        <v>3154.05</v>
      </c>
      <c r="AB154">
        <v>3402.7</v>
      </c>
      <c r="AC154" s="2">
        <f>(Table2[[#This Row],[Close Price]]/Table2[[#This Row],[Day Low]])-1</f>
        <v>2.5474616364408398E-2</v>
      </c>
      <c r="AD154" s="2">
        <f>(Table2[[#This Row],[Day High]]/Table2[[#This Row],[Close Price]])-1</f>
        <v>6.2991660259064108E-3</v>
      </c>
      <c r="AE154" s="2">
        <f>(Table2[[#This Row],[Close Price]]/Table2[[#This Row],[Current Week Low]])-1</f>
        <v>5.6010992957636452E-2</v>
      </c>
      <c r="AF154" s="2">
        <f>(Table2[[#This Row],[Current Week High]]/Table2[[#This Row],[Close Price]])-1</f>
        <v>6.2991660259064108E-3</v>
      </c>
      <c r="AG154" s="2">
        <f>(Table2[[#This Row],[Close Price]]/Table2[[#This Row],[Current Month Low]])-1</f>
        <v>7.2081926412073338E-2</v>
      </c>
      <c r="AH154" s="2">
        <f>(Table2[[#This Row],[Current Month High]]/Table2[[#This Row],[Close Price]])-1</f>
        <v>6.2991660259064108E-3</v>
      </c>
      <c r="AI154">
        <v>0.62991660259064097</v>
      </c>
      <c r="AJ154">
        <v>126.135223700929</v>
      </c>
      <c r="AK154" t="str">
        <f>IF(AND(Table2[[#This Row],[20D EMA]]&gt;Table2[[#This Row],[50D EMA]],Table2[[#This Row],[50D EMA]]&gt;Table2[[#This Row],[200D EMA]]),"Uptrend","Downtrend/NoTrend")</f>
        <v>Uptrend</v>
      </c>
      <c r="AL154">
        <v>0.1</v>
      </c>
      <c r="AM154" t="s">
        <v>10188</v>
      </c>
      <c r="AN154">
        <v>5.41</v>
      </c>
      <c r="AO154" t="s">
        <v>10188</v>
      </c>
      <c r="AP154">
        <v>6.9086883802905993E-2</v>
      </c>
      <c r="AQ154">
        <f>(Table2[[#This Row],[Sharpe Ratio]]-AVERAGE(Table2[Sharpe Ratio]))/_xlfn.STDEV.P(Table2[Sharpe Ratio])</f>
        <v>0.17497754831517578</v>
      </c>
      <c r="AR1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1.7497736806779507</v>
      </c>
      <c r="AS154">
        <f>_xlfn.RANK.AVG(Table2[[#This Row],[1Y Return vs Nifty Z-Score]],Table2[1Y Return vs Nifty Z-Score])</f>
        <v>155</v>
      </c>
      <c r="AT154">
        <f>_xlfn.RANK.AVG(Table2[[#This Row],[6M Return vs Nifty Z-Score]],Table2[6M Return vs Nifty Z-Score])</f>
        <v>134</v>
      </c>
      <c r="AU154">
        <f>_xlfn.RANK.AVG(Table2[[#This Row],[Sharpe Ratio Z-Score]],Table2[Sharpe Ratio Z-Score])</f>
        <v>285</v>
      </c>
      <c r="AV154">
        <f>(Table2[[#This Row],[Rank 1Y]]+Table2[[#This Row],[Rank 6M]]+Table2[[#This Row],[Rank Sharpe]])/3</f>
        <v>191.33333333333334</v>
      </c>
    </row>
    <row r="155" spans="1:48" x14ac:dyDescent="0.3">
      <c r="A155" t="s">
        <v>115</v>
      </c>
      <c r="B155" t="s">
        <v>116</v>
      </c>
      <c r="C155" t="s">
        <v>10147</v>
      </c>
      <c r="D155" t="s">
        <v>117</v>
      </c>
      <c r="E155">
        <v>270060.34927026002</v>
      </c>
      <c r="F155">
        <v>9718.35</v>
      </c>
      <c r="G155">
        <v>75.272546795640494</v>
      </c>
      <c r="H155">
        <f>(Table2[[#This Row],[1Y Return vs Nifty]]-AVERAGE(Table2[1Y Return vs Nifty]))/_xlfn.STDEV.P(Table2[1Y Return vs Nifty])</f>
        <v>0.38929605295138625</v>
      </c>
      <c r="I155">
        <v>-7.70869230534006</v>
      </c>
      <c r="J155">
        <f>(Table2[[#This Row],[1M Return vs Nifty]]-AVERAGE(Table2[1M Return vs Nifty]))/_xlfn.STDEV.P(Table2[1M Return vs Nifty])</f>
        <v>-0.70876266939599164</v>
      </c>
      <c r="K155">
        <v>21.5252485310385</v>
      </c>
      <c r="L155">
        <f>(Table2[[#This Row],[6M Return vs Nifty]]-AVERAGE(Table2[6M Return vs Nifty]))/_xlfn.STDEV.P(Table2[6M Return vs Nifty])</f>
        <v>0.33040236910057369</v>
      </c>
      <c r="M155">
        <v>0.47933036278028301</v>
      </c>
      <c r="N155">
        <f>(Table2[[#This Row],[1W Return vs Nifty]]-AVERAGE(Table2[1W Return vs Nifty]))/_xlfn.STDEV.P(Table2[1W Return vs Nifty])</f>
        <v>0.26756001669837104</v>
      </c>
      <c r="O155">
        <v>9545.35</v>
      </c>
      <c r="P155">
        <v>9359.0816998381306</v>
      </c>
      <c r="Q155">
        <v>7912.3748249727296</v>
      </c>
      <c r="R155">
        <v>61.6121867498738</v>
      </c>
      <c r="S155" s="2">
        <f>(Table2[[#This Row],[Close Price]]-Table2[[#This Row],[20D EMA]])/Table2[[#This Row],[20D EMA]]</f>
        <v>1.8124008024849796E-2</v>
      </c>
      <c r="T155" s="2">
        <f>(Table2[[#This Row],[Close Price]]-Table2[[#This Row],[50D EMA]])/Table2[[#This Row],[50D EMA]]</f>
        <v>3.8387131524675489E-2</v>
      </c>
      <c r="U155" s="2">
        <f>(Table2[[#This Row],[Close Price]]-Table2[[#This Row],[200D EMA]])/Table2[[#This Row],[200D EMA]]</f>
        <v>0.22824691890572754</v>
      </c>
      <c r="V155">
        <v>0.92790499011582706</v>
      </c>
      <c r="W155">
        <v>9633.65</v>
      </c>
      <c r="X155">
        <v>9909.9500000000007</v>
      </c>
      <c r="Y155">
        <v>9403.9500000000007</v>
      </c>
      <c r="Z155">
        <v>9909.9500000000007</v>
      </c>
      <c r="AA155">
        <v>9381.1</v>
      </c>
      <c r="AB155">
        <v>9909.9500000000007</v>
      </c>
      <c r="AC155" s="2">
        <f>(Table2[[#This Row],[Close Price]]/Table2[[#This Row],[Day Low]])-1</f>
        <v>8.7920985296332521E-3</v>
      </c>
      <c r="AD155" s="2">
        <f>(Table2[[#This Row],[Day High]]/Table2[[#This Row],[Close Price]])-1</f>
        <v>1.9715280886158704E-2</v>
      </c>
      <c r="AE155" s="2">
        <f>(Table2[[#This Row],[Close Price]]/Table2[[#This Row],[Current Week Low]])-1</f>
        <v>3.3432759638237108E-2</v>
      </c>
      <c r="AF155" s="2">
        <f>(Table2[[#This Row],[Current Week High]]/Table2[[#This Row],[Close Price]])-1</f>
        <v>1.9715280886158704E-2</v>
      </c>
      <c r="AG155" s="2">
        <f>(Table2[[#This Row],[Close Price]]/Table2[[#This Row],[Current Month Low]])-1</f>
        <v>3.5949941904467542E-2</v>
      </c>
      <c r="AH155" s="2">
        <f>(Table2[[#This Row],[Current Month High]]/Table2[[#This Row],[Close Price]])-1</f>
        <v>1.9715280886158704E-2</v>
      </c>
      <c r="AI155">
        <v>3.29737043839746</v>
      </c>
      <c r="AJ155">
        <v>114.013433164501</v>
      </c>
      <c r="AK155" t="str">
        <f>IF(AND(Table2[[#This Row],[20D EMA]]&gt;Table2[[#This Row],[50D EMA]],Table2[[#This Row],[50D EMA]]&gt;Table2[[#This Row],[200D EMA]]),"Uptrend","Downtrend/NoTrend")</f>
        <v>Uptrend</v>
      </c>
      <c r="AL155">
        <v>-0.06</v>
      </c>
      <c r="AM155" t="s">
        <v>10189</v>
      </c>
      <c r="AN155">
        <v>2.2799999999999998</v>
      </c>
      <c r="AO155" t="s">
        <v>10188</v>
      </c>
      <c r="AP155">
        <v>0.112962499671193</v>
      </c>
      <c r="AQ155">
        <f>(Table2[[#This Row],[Sharpe Ratio]]-AVERAGE(Table2[Sharpe Ratio]))/_xlfn.STDEV.P(Table2[Sharpe Ratio])</f>
        <v>0.67132208079760547</v>
      </c>
      <c r="AR1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0.94981785015194486</v>
      </c>
      <c r="AS155">
        <f>_xlfn.RANK.AVG(Table2[[#This Row],[1Y Return vs Nifty Z-Score]],Table2[1Y Return vs Nifty Z-Score])</f>
        <v>176</v>
      </c>
      <c r="AT155">
        <f>_xlfn.RANK.AVG(Table2[[#This Row],[6M Return vs Nifty Z-Score]],Table2[6M Return vs Nifty Z-Score])</f>
        <v>222</v>
      </c>
      <c r="AU155">
        <f>_xlfn.RANK.AVG(Table2[[#This Row],[Sharpe Ratio Z-Score]],Table2[Sharpe Ratio Z-Score])</f>
        <v>178</v>
      </c>
      <c r="AV155">
        <f>(Table2[[#This Row],[Rank 1Y]]+Table2[[#This Row],[Rank 6M]]+Table2[[#This Row],[Rank Sharpe]])/3</f>
        <v>192</v>
      </c>
    </row>
    <row r="156" spans="1:48" x14ac:dyDescent="0.3">
      <c r="A156" t="s">
        <v>354</v>
      </c>
      <c r="B156" t="s">
        <v>355</v>
      </c>
      <c r="C156" t="s">
        <v>10143</v>
      </c>
      <c r="D156" t="s">
        <v>37</v>
      </c>
      <c r="E156">
        <v>71640.923999999999</v>
      </c>
      <c r="F156">
        <v>417.05</v>
      </c>
      <c r="G156">
        <v>99.628041826999095</v>
      </c>
      <c r="H156">
        <f>(Table2[[#This Row],[1Y Return vs Nifty]]-AVERAGE(Table2[1Y Return vs Nifty]))/_xlfn.STDEV.P(Table2[1Y Return vs Nifty])</f>
        <v>0.69018158582428091</v>
      </c>
      <c r="I156">
        <v>-1.1158862453780201</v>
      </c>
      <c r="J156">
        <f>(Table2[[#This Row],[1M Return vs Nifty]]-AVERAGE(Table2[1M Return vs Nifty]))/_xlfn.STDEV.P(Table2[1M Return vs Nifty])</f>
        <v>-8.6895338698929139E-2</v>
      </c>
      <c r="K156">
        <v>22.688934073674901</v>
      </c>
      <c r="L156">
        <f>(Table2[[#This Row],[6M Return vs Nifty]]-AVERAGE(Table2[6M Return vs Nifty]))/_xlfn.STDEV.P(Table2[6M Return vs Nifty])</f>
        <v>0.36616378858817511</v>
      </c>
      <c r="M156">
        <v>-4.02481803439185</v>
      </c>
      <c r="N156">
        <f>(Table2[[#This Row],[1W Return vs Nifty]]-AVERAGE(Table2[1W Return vs Nifty]))/_xlfn.STDEV.P(Table2[1W Return vs Nifty])</f>
        <v>-0.73185350691249984</v>
      </c>
      <c r="O156">
        <v>397.61</v>
      </c>
      <c r="P156">
        <v>379.88302077952102</v>
      </c>
      <c r="Q156">
        <v>327.69493687362302</v>
      </c>
      <c r="R156">
        <v>60.173164752207597</v>
      </c>
      <c r="S156" s="2">
        <f>(Table2[[#This Row],[Close Price]]-Table2[[#This Row],[20D EMA]])/Table2[[#This Row],[20D EMA]]</f>
        <v>4.8892130479615693E-2</v>
      </c>
      <c r="T156" s="2">
        <f>(Table2[[#This Row],[Close Price]]-Table2[[#This Row],[50D EMA]])/Table2[[#This Row],[50D EMA]]</f>
        <v>9.7837958496308275E-2</v>
      </c>
      <c r="U156" s="2">
        <f>(Table2[[#This Row],[Close Price]]-Table2[[#This Row],[200D EMA]])/Table2[[#This Row],[200D EMA]]</f>
        <v>0.27267758232357786</v>
      </c>
      <c r="V156">
        <v>1.4828390612953499</v>
      </c>
      <c r="W156">
        <v>409.35</v>
      </c>
      <c r="X156">
        <v>434</v>
      </c>
      <c r="Y156">
        <v>394.05</v>
      </c>
      <c r="Z156">
        <v>434</v>
      </c>
      <c r="AA156">
        <v>377.05</v>
      </c>
      <c r="AB156">
        <v>434</v>
      </c>
      <c r="AC156" s="2">
        <f>(Table2[[#This Row],[Close Price]]/Table2[[#This Row],[Day Low]])-1</f>
        <v>1.881030902650549E-2</v>
      </c>
      <c r="AD156" s="2">
        <f>(Table2[[#This Row],[Day High]]/Table2[[#This Row],[Close Price]])-1</f>
        <v>4.0642608799904112E-2</v>
      </c>
      <c r="AE156" s="2">
        <f>(Table2[[#This Row],[Close Price]]/Table2[[#This Row],[Current Week Low]])-1</f>
        <v>5.8368227382311844E-2</v>
      </c>
      <c r="AF156" s="2">
        <f>(Table2[[#This Row],[Current Week High]]/Table2[[#This Row],[Close Price]])-1</f>
        <v>4.0642608799904112E-2</v>
      </c>
      <c r="AG156" s="2">
        <f>(Table2[[#This Row],[Close Price]]/Table2[[#This Row],[Current Month Low]])-1</f>
        <v>0.10608672589842194</v>
      </c>
      <c r="AH156" s="2">
        <f>(Table2[[#This Row],[Current Month High]]/Table2[[#This Row],[Close Price]])-1</f>
        <v>4.0642608799904112E-2</v>
      </c>
      <c r="AI156">
        <v>12.168804699676199</v>
      </c>
      <c r="AJ156">
        <v>126.534492123845</v>
      </c>
      <c r="AK156" t="str">
        <f>IF(AND(Table2[[#This Row],[20D EMA]]&gt;Table2[[#This Row],[50D EMA]],Table2[[#This Row],[50D EMA]]&gt;Table2[[#This Row],[200D EMA]]),"Uptrend","Downtrend/NoTrend")</f>
        <v>Uptrend</v>
      </c>
      <c r="AL156">
        <v>0.1</v>
      </c>
      <c r="AM156" t="s">
        <v>10188</v>
      </c>
      <c r="AN156">
        <v>10.11</v>
      </c>
      <c r="AO156" t="s">
        <v>10188</v>
      </c>
      <c r="AP156">
        <v>7.6904952468845003E-2</v>
      </c>
      <c r="AQ156">
        <f>(Table2[[#This Row],[Sharpe Ratio]]-AVERAGE(Table2[Sharpe Ratio]))/_xlfn.STDEV.P(Table2[Sharpe Ratio])</f>
        <v>0.26341974018229436</v>
      </c>
      <c r="AR1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0.5010162689833213</v>
      </c>
      <c r="AS156">
        <f>_xlfn.RANK.AVG(Table2[[#This Row],[1Y Return vs Nifty Z-Score]],Table2[1Y Return vs Nifty Z-Score])</f>
        <v>117</v>
      </c>
      <c r="AT156">
        <f>_xlfn.RANK.AVG(Table2[[#This Row],[6M Return vs Nifty Z-Score]],Table2[6M Return vs Nifty Z-Score])</f>
        <v>207</v>
      </c>
      <c r="AU156">
        <f>_xlfn.RANK.AVG(Table2[[#This Row],[Sharpe Ratio Z-Score]],Table2[Sharpe Ratio Z-Score])</f>
        <v>257</v>
      </c>
      <c r="AV156">
        <f>(Table2[[#This Row],[Rank 1Y]]+Table2[[#This Row],[Rank 6M]]+Table2[[#This Row],[Rank Sharpe]])/3</f>
        <v>193.66666666666666</v>
      </c>
    </row>
    <row r="157" spans="1:48" x14ac:dyDescent="0.3">
      <c r="A157" t="s">
        <v>410</v>
      </c>
      <c r="B157" t="s">
        <v>411</v>
      </c>
      <c r="C157" t="s">
        <v>10147</v>
      </c>
      <c r="D157" t="s">
        <v>193</v>
      </c>
      <c r="E157">
        <v>58880.50230475</v>
      </c>
      <c r="F157">
        <v>1021.15</v>
      </c>
      <c r="G157">
        <v>50.331875026304502</v>
      </c>
      <c r="H157">
        <f>(Table2[[#This Row],[1Y Return vs Nifty]]-AVERAGE(Table2[1Y Return vs Nifty]))/_xlfn.STDEV.P(Table2[1Y Return vs Nifty])</f>
        <v>8.1181300783032803E-2</v>
      </c>
      <c r="I157">
        <v>-8.1444278770818901</v>
      </c>
      <c r="J157">
        <f>(Table2[[#This Row],[1M Return vs Nifty]]-AVERAGE(Table2[1M Return vs Nifty]))/_xlfn.STDEV.P(Table2[1M Return vs Nifty])</f>
        <v>-0.74986348662379443</v>
      </c>
      <c r="K157">
        <v>34.009182888621403</v>
      </c>
      <c r="L157">
        <f>(Table2[[#This Row],[6M Return vs Nifty]]-AVERAGE(Table2[6M Return vs Nifty]))/_xlfn.STDEV.P(Table2[6M Return vs Nifty])</f>
        <v>0.71404829152542193</v>
      </c>
      <c r="M157">
        <v>-10.738893672544201</v>
      </c>
      <c r="N157">
        <f>(Table2[[#This Row],[1W Return vs Nifty]]-AVERAGE(Table2[1W Return vs Nifty]))/_xlfn.STDEV.P(Table2[1W Return vs Nifty])</f>
        <v>-2.2216219158593753</v>
      </c>
      <c r="O157">
        <v>1057.92</v>
      </c>
      <c r="P157">
        <v>959.73849714829203</v>
      </c>
      <c r="Q157">
        <v>763.80602067922302</v>
      </c>
      <c r="R157">
        <v>30.605893875476902</v>
      </c>
      <c r="S157" s="2">
        <f>(Table2[[#This Row],[Close Price]]-Table2[[#This Row],[20D EMA]])/Table2[[#This Row],[20D EMA]]</f>
        <v>-3.475688142770729E-2</v>
      </c>
      <c r="T157" s="2">
        <f>(Table2[[#This Row],[Close Price]]-Table2[[#This Row],[50D EMA]])/Table2[[#This Row],[50D EMA]]</f>
        <v>6.3987745655907646E-2</v>
      </c>
      <c r="U157" s="2">
        <f>(Table2[[#This Row],[Close Price]]-Table2[[#This Row],[200D EMA]])/Table2[[#This Row],[200D EMA]]</f>
        <v>0.33692321394891722</v>
      </c>
      <c r="V157">
        <v>1.2210047007196601</v>
      </c>
      <c r="W157">
        <v>1016.05</v>
      </c>
      <c r="X157">
        <v>1051.05</v>
      </c>
      <c r="Y157">
        <v>999</v>
      </c>
      <c r="Z157">
        <v>1051.05</v>
      </c>
      <c r="AA157">
        <v>999</v>
      </c>
      <c r="AB157">
        <v>1207.3</v>
      </c>
      <c r="AC157" s="2">
        <f>(Table2[[#This Row],[Close Price]]/Table2[[#This Row],[Day Low]])-1</f>
        <v>5.0194380197825517E-3</v>
      </c>
      <c r="AD157" s="2">
        <f>(Table2[[#This Row],[Day High]]/Table2[[#This Row],[Close Price]])-1</f>
        <v>2.9280712921705865E-2</v>
      </c>
      <c r="AE157" s="2">
        <f>(Table2[[#This Row],[Close Price]]/Table2[[#This Row],[Current Week Low]])-1</f>
        <v>2.2172172172172155E-2</v>
      </c>
      <c r="AF157" s="2">
        <f>(Table2[[#This Row],[Current Week High]]/Table2[[#This Row],[Close Price]])-1</f>
        <v>2.9280712921705865E-2</v>
      </c>
      <c r="AG157" s="2">
        <f>(Table2[[#This Row],[Close Price]]/Table2[[#This Row],[Current Month Low]])-1</f>
        <v>2.2172172172172155E-2</v>
      </c>
      <c r="AH157" s="2">
        <f>(Table2[[#This Row],[Current Month High]]/Table2[[#This Row],[Close Price]])-1</f>
        <v>0.18229447191891501</v>
      </c>
      <c r="AI157">
        <v>18.229447191891499</v>
      </c>
      <c r="AJ157">
        <v>86.137440758293806</v>
      </c>
      <c r="AK157" t="str">
        <f>IF(AND(Table2[[#This Row],[20D EMA]]&gt;Table2[[#This Row],[50D EMA]],Table2[[#This Row],[50D EMA]]&gt;Table2[[#This Row],[200D EMA]]),"Uptrend","Downtrend/NoTrend")</f>
        <v>Uptrend</v>
      </c>
      <c r="AL157">
        <v>0.22</v>
      </c>
      <c r="AM157" t="s">
        <v>10188</v>
      </c>
      <c r="AN157">
        <v>-6.49</v>
      </c>
      <c r="AO157" t="s">
        <v>10189</v>
      </c>
      <c r="AP157">
        <v>0.106374526744885</v>
      </c>
      <c r="AQ157">
        <f>(Table2[[#This Row],[Sharpe Ratio]]-AVERAGE(Table2[Sharpe Ratio]))/_xlfn.STDEV.P(Table2[Sharpe Ratio])</f>
        <v>0.59679539262685977</v>
      </c>
      <c r="AR1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-1.5794604175478553</v>
      </c>
      <c r="AS157">
        <f>_xlfn.RANK.AVG(Table2[[#This Row],[1Y Return vs Nifty Z-Score]],Table2[1Y Return vs Nifty Z-Score])</f>
        <v>254</v>
      </c>
      <c r="AT157">
        <f>_xlfn.RANK.AVG(Table2[[#This Row],[6M Return vs Nifty Z-Score]],Table2[6M Return vs Nifty Z-Score])</f>
        <v>141</v>
      </c>
      <c r="AU157">
        <f>_xlfn.RANK.AVG(Table2[[#This Row],[Sharpe Ratio Z-Score]],Table2[Sharpe Ratio Z-Score])</f>
        <v>191</v>
      </c>
      <c r="AV157">
        <f>(Table2[[#This Row],[Rank 1Y]]+Table2[[#This Row],[Rank 6M]]+Table2[[#This Row],[Rank Sharpe]])/3</f>
        <v>195.33333333333334</v>
      </c>
    </row>
    <row r="158" spans="1:48" x14ac:dyDescent="0.3">
      <c r="A158" t="s">
        <v>702</v>
      </c>
      <c r="B158" t="s">
        <v>703</v>
      </c>
      <c r="C158" t="s">
        <v>10149</v>
      </c>
      <c r="D158" t="s">
        <v>67</v>
      </c>
      <c r="E158">
        <v>24322.891820069999</v>
      </c>
      <c r="F158">
        <v>180</v>
      </c>
      <c r="G158">
        <v>111.349759592195</v>
      </c>
      <c r="H158">
        <f>(Table2[[#This Row],[1Y Return vs Nifty]]-AVERAGE(Table2[1Y Return vs Nifty]))/_xlfn.STDEV.P(Table2[1Y Return vs Nifty])</f>
        <v>0.83499060290340976</v>
      </c>
      <c r="I158">
        <v>16.225800655205301</v>
      </c>
      <c r="J158">
        <f>(Table2[[#This Row],[1M Return vs Nifty]]-AVERAGE(Table2[1M Return vs Nifty]))/_xlfn.STDEV.P(Table2[1M Return vs Nifty])</f>
        <v>1.5488616431638225</v>
      </c>
      <c r="K158">
        <v>17.923040809509999</v>
      </c>
      <c r="L158">
        <f>(Table2[[#This Row],[6M Return vs Nifty]]-AVERAGE(Table2[6M Return vs Nifty]))/_xlfn.STDEV.P(Table2[6M Return vs Nifty])</f>
        <v>0.21970230736464472</v>
      </c>
      <c r="M158">
        <v>3.7391057403126098</v>
      </c>
      <c r="N158">
        <f>(Table2[[#This Row],[1W Return vs Nifty]]-AVERAGE(Table2[1W Return vs Nifty]))/_xlfn.STDEV.P(Table2[1W Return vs Nifty])</f>
        <v>0.99086291637302315</v>
      </c>
      <c r="O158">
        <v>169.85</v>
      </c>
      <c r="P158">
        <v>157.38769575932599</v>
      </c>
      <c r="Q158">
        <v>130.637937978807</v>
      </c>
      <c r="R158">
        <v>67.752881985605995</v>
      </c>
      <c r="S158" s="2">
        <f>(Table2[[#This Row],[Close Price]]-Table2[[#This Row],[20D EMA]])/Table2[[#This Row],[20D EMA]]</f>
        <v>5.9758610538710663E-2</v>
      </c>
      <c r="T158" s="2">
        <f>(Table2[[#This Row],[Close Price]]-Table2[[#This Row],[50D EMA]])/Table2[[#This Row],[50D EMA]]</f>
        <v>0.14367263038943193</v>
      </c>
      <c r="U158" s="2">
        <f>(Table2[[#This Row],[Close Price]]-Table2[[#This Row],[200D EMA]])/Table2[[#This Row],[200D EMA]]</f>
        <v>0.37785395869613969</v>
      </c>
      <c r="V158">
        <v>1.53807246129283</v>
      </c>
      <c r="W158">
        <v>178.15</v>
      </c>
      <c r="X158">
        <v>185.55</v>
      </c>
      <c r="Y158">
        <v>178.15</v>
      </c>
      <c r="Z158">
        <v>190.4</v>
      </c>
      <c r="AA158">
        <v>156.87</v>
      </c>
      <c r="AB158">
        <v>192.7</v>
      </c>
      <c r="AC158" s="2">
        <f>(Table2[[#This Row],[Close Price]]/Table2[[#This Row],[Day Low]])-1</f>
        <v>1.0384507437552593E-2</v>
      </c>
      <c r="AD158" s="2">
        <f>(Table2[[#This Row],[Day High]]/Table2[[#This Row],[Close Price]])-1</f>
        <v>3.083333333333349E-2</v>
      </c>
      <c r="AE158" s="2">
        <f>(Table2[[#This Row],[Close Price]]/Table2[[#This Row],[Current Week Low]])-1</f>
        <v>1.0384507437552593E-2</v>
      </c>
      <c r="AF158" s="2">
        <f>(Table2[[#This Row],[Current Week High]]/Table2[[#This Row],[Close Price]])-1</f>
        <v>5.7777777777777706E-2</v>
      </c>
      <c r="AG158" s="2">
        <f>(Table2[[#This Row],[Close Price]]/Table2[[#This Row],[Current Month Low]])-1</f>
        <v>0.14744693057946057</v>
      </c>
      <c r="AH158" s="2">
        <f>(Table2[[#This Row],[Current Month High]]/Table2[[#This Row],[Close Price]])-1</f>
        <v>7.0555555555555483E-2</v>
      </c>
      <c r="AI158">
        <v>7.0555555555555403</v>
      </c>
      <c r="AJ158">
        <v>140.96385542168599</v>
      </c>
      <c r="AK158" t="str">
        <f>IF(AND(Table2[[#This Row],[20D EMA]]&gt;Table2[[#This Row],[50D EMA]],Table2[[#This Row],[50D EMA]]&gt;Table2[[#This Row],[200D EMA]]),"Uptrend","Downtrend/NoTrend")</f>
        <v>Uptrend</v>
      </c>
      <c r="AL158">
        <v>0.16</v>
      </c>
      <c r="AM158" t="s">
        <v>10188</v>
      </c>
      <c r="AN158">
        <v>10.7</v>
      </c>
      <c r="AO158" t="s">
        <v>10188</v>
      </c>
      <c r="AP158">
        <v>8.5181996141912006E-2</v>
      </c>
      <c r="AQ158">
        <f>(Table2[[#This Row],[Sharpe Ratio]]-AVERAGE(Table2[Sharpe Ratio]))/_xlfn.STDEV.P(Table2[Sharpe Ratio])</f>
        <v>0.3570541038474781</v>
      </c>
      <c r="AR1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3.9514715736523782</v>
      </c>
      <c r="AS158">
        <f>_xlfn.RANK.AVG(Table2[[#This Row],[1Y Return vs Nifty Z-Score]],Table2[1Y Return vs Nifty Z-Score])</f>
        <v>105</v>
      </c>
      <c r="AT158">
        <f>_xlfn.RANK.AVG(Table2[[#This Row],[6M Return vs Nifty Z-Score]],Table2[6M Return vs Nifty Z-Score])</f>
        <v>247</v>
      </c>
      <c r="AU158">
        <f>_xlfn.RANK.AVG(Table2[[#This Row],[Sharpe Ratio Z-Score]],Table2[Sharpe Ratio Z-Score])</f>
        <v>235</v>
      </c>
      <c r="AV158">
        <f>(Table2[[#This Row],[Rank 1Y]]+Table2[[#This Row],[Rank 6M]]+Table2[[#This Row],[Rank Sharpe]])/3</f>
        <v>195.66666666666666</v>
      </c>
    </row>
    <row r="159" spans="1:48" x14ac:dyDescent="0.3">
      <c r="A159" t="s">
        <v>221</v>
      </c>
      <c r="B159" t="s">
        <v>222</v>
      </c>
      <c r="C159" t="s">
        <v>10147</v>
      </c>
      <c r="D159" t="s">
        <v>117</v>
      </c>
      <c r="E159">
        <v>116515.1147085</v>
      </c>
      <c r="F159">
        <v>2455.4</v>
      </c>
      <c r="G159">
        <v>57.031902629608901</v>
      </c>
      <c r="H159">
        <f>(Table2[[#This Row],[1Y Return vs Nifty]]-AVERAGE(Table2[1Y Return vs Nifty]))/_xlfn.STDEV.P(Table2[1Y Return vs Nifty])</f>
        <v>0.16395282207987968</v>
      </c>
      <c r="I159">
        <v>-7.2462846011290996</v>
      </c>
      <c r="J159">
        <f>(Table2[[#This Row],[1M Return vs Nifty]]-AVERAGE(Table2[1M Return vs Nifty]))/_xlfn.STDEV.P(Table2[1M Return vs Nifty])</f>
        <v>-0.66514599963563736</v>
      </c>
      <c r="K159">
        <v>9.0253161468724699</v>
      </c>
      <c r="L159">
        <f>(Table2[[#This Row],[6M Return vs Nifty]]-AVERAGE(Table2[6M Return vs Nifty]))/_xlfn.STDEV.P(Table2[6M Return vs Nifty])</f>
        <v>-5.3735191416053832E-2</v>
      </c>
      <c r="M159">
        <v>0.31015721634042998</v>
      </c>
      <c r="N159">
        <f>(Table2[[#This Row],[1W Return vs Nifty]]-AVERAGE(Table2[1W Return vs Nifty]))/_xlfn.STDEV.P(Table2[1W Return vs Nifty])</f>
        <v>0.23002263660451311</v>
      </c>
      <c r="O159">
        <v>2406.21</v>
      </c>
      <c r="P159">
        <v>2318.9390565159001</v>
      </c>
      <c r="Q159">
        <v>2014.73241712353</v>
      </c>
      <c r="R159">
        <v>59.970129200977603</v>
      </c>
      <c r="S159" s="2">
        <f>(Table2[[#This Row],[Close Price]]-Table2[[#This Row],[20D EMA]])/Table2[[#This Row],[20D EMA]]</f>
        <v>2.044293723324234E-2</v>
      </c>
      <c r="T159" s="2">
        <f>(Table2[[#This Row],[Close Price]]-Table2[[#This Row],[50D EMA]])/Table2[[#This Row],[50D EMA]]</f>
        <v>5.8846282786373133E-2</v>
      </c>
      <c r="U159" s="2">
        <f>(Table2[[#This Row],[Close Price]]-Table2[[#This Row],[200D EMA]])/Table2[[#This Row],[200D EMA]]</f>
        <v>0.21872263489243857</v>
      </c>
      <c r="V159">
        <v>0.86636648551752604</v>
      </c>
      <c r="W159">
        <v>2436.9</v>
      </c>
      <c r="X159">
        <v>2472.85</v>
      </c>
      <c r="Y159">
        <v>2424.3000000000002</v>
      </c>
      <c r="Z159">
        <v>2472.85</v>
      </c>
      <c r="AA159">
        <v>2301.1999999999998</v>
      </c>
      <c r="AB159">
        <v>2491.9</v>
      </c>
      <c r="AC159" s="2">
        <f>(Table2[[#This Row],[Close Price]]/Table2[[#This Row],[Day Low]])-1</f>
        <v>7.5916122943082698E-3</v>
      </c>
      <c r="AD159" s="2">
        <f>(Table2[[#This Row],[Day High]]/Table2[[#This Row],[Close Price]])-1</f>
        <v>7.106785045206454E-3</v>
      </c>
      <c r="AE159" s="2">
        <f>(Table2[[#This Row],[Close Price]]/Table2[[#This Row],[Current Week Low]])-1</f>
        <v>1.2828445324423399E-2</v>
      </c>
      <c r="AF159" s="2">
        <f>(Table2[[#This Row],[Current Week High]]/Table2[[#This Row],[Close Price]])-1</f>
        <v>7.106785045206454E-3</v>
      </c>
      <c r="AG159" s="2">
        <f>(Table2[[#This Row],[Close Price]]/Table2[[#This Row],[Current Month Low]])-1</f>
        <v>6.700851729532431E-2</v>
      </c>
      <c r="AH159" s="2">
        <f>(Table2[[#This Row],[Current Month High]]/Table2[[#This Row],[Close Price]])-1</f>
        <v>1.486519508023143E-2</v>
      </c>
      <c r="AI159">
        <v>2.5902093345279802</v>
      </c>
      <c r="AJ159">
        <v>89.606177606177596</v>
      </c>
      <c r="AK159" t="str">
        <f>IF(AND(Table2[[#This Row],[20D EMA]]&gt;Table2[[#This Row],[50D EMA]],Table2[[#This Row],[50D EMA]]&gt;Table2[[#This Row],[200D EMA]]),"Uptrend","Downtrend/NoTrend")</f>
        <v>Uptrend</v>
      </c>
      <c r="AL159">
        <v>0.06</v>
      </c>
      <c r="AM159" t="s">
        <v>10188</v>
      </c>
      <c r="AN159">
        <v>3.83</v>
      </c>
      <c r="AO159" t="s">
        <v>10188</v>
      </c>
      <c r="AP159">
        <v>0.20678347909147399</v>
      </c>
      <c r="AQ159">
        <f>(Table2[[#This Row],[Sharpe Ratio]]-AVERAGE(Table2[Sharpe Ratio]))/_xlfn.STDEV.P(Table2[Sharpe Ratio])</f>
        <v>1.7326753916479203</v>
      </c>
      <c r="AR1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1.4077696592806217</v>
      </c>
      <c r="AS159">
        <f>_xlfn.RANK.AVG(Table2[[#This Row],[1Y Return vs Nifty Z-Score]],Table2[1Y Return vs Nifty Z-Score])</f>
        <v>233</v>
      </c>
      <c r="AT159">
        <f>_xlfn.RANK.AVG(Table2[[#This Row],[6M Return vs Nifty Z-Score]],Table2[6M Return vs Nifty Z-Score])</f>
        <v>325</v>
      </c>
      <c r="AU159">
        <f>_xlfn.RANK.AVG(Table2[[#This Row],[Sharpe Ratio Z-Score]],Table2[Sharpe Ratio Z-Score])</f>
        <v>30</v>
      </c>
      <c r="AV159">
        <f>(Table2[[#This Row],[Rank 1Y]]+Table2[[#This Row],[Rank 6M]]+Table2[[#This Row],[Rank Sharpe]])/3</f>
        <v>196</v>
      </c>
    </row>
    <row r="160" spans="1:48" x14ac:dyDescent="0.3">
      <c r="A160" t="s">
        <v>975</v>
      </c>
      <c r="B160" t="s">
        <v>976</v>
      </c>
      <c r="C160" t="s">
        <v>10142</v>
      </c>
      <c r="D160" t="s">
        <v>288</v>
      </c>
      <c r="E160">
        <v>14519.576761124999</v>
      </c>
      <c r="F160">
        <v>1049.05</v>
      </c>
      <c r="G160">
        <v>178.842044707475</v>
      </c>
      <c r="H160">
        <f>(Table2[[#This Row],[1Y Return vs Nifty]]-AVERAGE(Table2[1Y Return vs Nifty]))/_xlfn.STDEV.P(Table2[1Y Return vs Nifty])</f>
        <v>1.6687840505657856</v>
      </c>
      <c r="I160">
        <v>8.3070416785611592</v>
      </c>
      <c r="J160">
        <f>(Table2[[#This Row],[1M Return vs Nifty]]-AVERAGE(Table2[1M Return vs Nifty]))/_xlfn.STDEV.P(Table2[1M Return vs Nifty])</f>
        <v>0.80192362277445151</v>
      </c>
      <c r="K160">
        <v>4.8090130003505802</v>
      </c>
      <c r="L160">
        <f>(Table2[[#This Row],[6M Return vs Nifty]]-AVERAGE(Table2[6M Return vs Nifty]))/_xlfn.STDEV.P(Table2[6M Return vs Nifty])</f>
        <v>-0.18330712471348012</v>
      </c>
      <c r="M160">
        <v>7.9679461761514299</v>
      </c>
      <c r="N160">
        <f>(Table2[[#This Row],[1W Return vs Nifty]]-AVERAGE(Table2[1W Return vs Nifty]))/_xlfn.STDEV.P(Table2[1W Return vs Nifty])</f>
        <v>1.9291890877361308</v>
      </c>
      <c r="O160">
        <v>980.25</v>
      </c>
      <c r="P160">
        <v>942.26680493230299</v>
      </c>
      <c r="Q160">
        <v>776.04416285287698</v>
      </c>
      <c r="R160">
        <v>69.9872755071017</v>
      </c>
      <c r="S160" s="2">
        <f>(Table2[[#This Row],[Close Price]]-Table2[[#This Row],[20D EMA]])/Table2[[#This Row],[20D EMA]]</f>
        <v>7.0186176995664332E-2</v>
      </c>
      <c r="T160" s="2">
        <f>(Table2[[#This Row],[Close Price]]-Table2[[#This Row],[50D EMA]])/Table2[[#This Row],[50D EMA]]</f>
        <v>0.11332585899104107</v>
      </c>
      <c r="U160" s="2">
        <f>(Table2[[#This Row],[Close Price]]-Table2[[#This Row],[200D EMA]])/Table2[[#This Row],[200D EMA]]</f>
        <v>0.35179162503265887</v>
      </c>
      <c r="V160">
        <v>0.94601934342323102</v>
      </c>
      <c r="W160">
        <v>1025.05</v>
      </c>
      <c r="X160">
        <v>1056.8</v>
      </c>
      <c r="Y160">
        <v>1015.1</v>
      </c>
      <c r="Z160">
        <v>1092</v>
      </c>
      <c r="AA160">
        <v>930</v>
      </c>
      <c r="AB160">
        <v>1092</v>
      </c>
      <c r="AC160" s="2">
        <f>(Table2[[#This Row],[Close Price]]/Table2[[#This Row],[Day Low]])-1</f>
        <v>2.341349202477927E-2</v>
      </c>
      <c r="AD160" s="2">
        <f>(Table2[[#This Row],[Day High]]/Table2[[#This Row],[Close Price]])-1</f>
        <v>7.3876364329632516E-3</v>
      </c>
      <c r="AE160" s="2">
        <f>(Table2[[#This Row],[Close Price]]/Table2[[#This Row],[Current Week Low]])-1</f>
        <v>3.3444980790069856E-2</v>
      </c>
      <c r="AF160" s="2">
        <f>(Table2[[#This Row],[Current Week High]]/Table2[[#This Row],[Close Price]])-1</f>
        <v>4.0941804489776468E-2</v>
      </c>
      <c r="AG160" s="2">
        <f>(Table2[[#This Row],[Close Price]]/Table2[[#This Row],[Current Month Low]])-1</f>
        <v>0.12801075268817197</v>
      </c>
      <c r="AH160" s="2">
        <f>(Table2[[#This Row],[Current Month High]]/Table2[[#This Row],[Close Price]])-1</f>
        <v>4.0941804489776468E-2</v>
      </c>
      <c r="AI160">
        <v>4.0941804489776397</v>
      </c>
      <c r="AJ160">
        <v>212.89240175974899</v>
      </c>
      <c r="AK160" t="str">
        <f>IF(AND(Table2[[#This Row],[20D EMA]]&gt;Table2[[#This Row],[50D EMA]],Table2[[#This Row],[50D EMA]]&gt;Table2[[#This Row],[200D EMA]]),"Uptrend","Downtrend/NoTrend")</f>
        <v>Uptrend</v>
      </c>
      <c r="AL160">
        <v>0.12</v>
      </c>
      <c r="AM160" t="s">
        <v>10188</v>
      </c>
      <c r="AN160">
        <v>7.95</v>
      </c>
      <c r="AO160" t="s">
        <v>10188</v>
      </c>
      <c r="AP160">
        <v>0.12015397718078499</v>
      </c>
      <c r="AQ160">
        <f>(Table2[[#This Row],[Sharpe Ratio]]-AVERAGE(Table2[Sharpe Ratio]))/_xlfn.STDEV.P(Table2[Sharpe Ratio])</f>
        <v>0.75267593695934476</v>
      </c>
      <c r="AR1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4.9692655733222324</v>
      </c>
      <c r="AS160">
        <f>_xlfn.RANK.AVG(Table2[[#This Row],[1Y Return vs Nifty Z-Score]],Table2[1Y Return vs Nifty Z-Score])</f>
        <v>45</v>
      </c>
      <c r="AT160">
        <f>_xlfn.RANK.AVG(Table2[[#This Row],[6M Return vs Nifty Z-Score]],Table2[6M Return vs Nifty Z-Score])</f>
        <v>377</v>
      </c>
      <c r="AU160">
        <f>_xlfn.RANK.AVG(Table2[[#This Row],[Sharpe Ratio Z-Score]],Table2[Sharpe Ratio Z-Score])</f>
        <v>166</v>
      </c>
      <c r="AV160">
        <f>(Table2[[#This Row],[Rank 1Y]]+Table2[[#This Row],[Rank 6M]]+Table2[[#This Row],[Rank Sharpe]])/3</f>
        <v>196</v>
      </c>
    </row>
    <row r="161" spans="1:48" x14ac:dyDescent="0.3">
      <c r="A161" t="s">
        <v>1025</v>
      </c>
      <c r="B161" t="s">
        <v>1026</v>
      </c>
      <c r="C161" t="s">
        <v>10157</v>
      </c>
      <c r="D161" t="s">
        <v>369</v>
      </c>
      <c r="E161">
        <v>12842.1955918</v>
      </c>
      <c r="F161">
        <v>231.49</v>
      </c>
      <c r="G161">
        <v>76.901388729067506</v>
      </c>
      <c r="H161">
        <f>(Table2[[#This Row],[1Y Return vs Nifty]]-AVERAGE(Table2[1Y Return vs Nifty]))/_xlfn.STDEV.P(Table2[1Y Return vs Nifty])</f>
        <v>0.40941861553834608</v>
      </c>
      <c r="I161">
        <v>33.22586997506</v>
      </c>
      <c r="J161">
        <f>(Table2[[#This Row],[1M Return vs Nifty]]-AVERAGE(Table2[1M Return vs Nifty]))/_xlfn.STDEV.P(Table2[1M Return vs Nifty])</f>
        <v>3.1523955001363939</v>
      </c>
      <c r="K161">
        <v>22.991426963743098</v>
      </c>
      <c r="L161">
        <f>(Table2[[#This Row],[6M Return vs Nifty]]-AVERAGE(Table2[6M Return vs Nifty]))/_xlfn.STDEV.P(Table2[6M Return vs Nifty])</f>
        <v>0.37545974934165999</v>
      </c>
      <c r="M161">
        <v>-2.1660941113629799</v>
      </c>
      <c r="N161">
        <f>(Table2[[#This Row],[1W Return vs Nifty]]-AVERAGE(Table2[1W Return vs Nifty]))/_xlfn.STDEV.P(Table2[1W Return vs Nifty])</f>
        <v>-0.31942619290561819</v>
      </c>
      <c r="O161">
        <v>207.71</v>
      </c>
      <c r="P161">
        <v>184.696710918344</v>
      </c>
      <c r="Q161">
        <v>154.35264460036399</v>
      </c>
      <c r="R161">
        <v>73.826907904551504</v>
      </c>
      <c r="S161" s="2">
        <f>(Table2[[#This Row],[Close Price]]-Table2[[#This Row],[20D EMA]])/Table2[[#This Row],[20D EMA]]</f>
        <v>0.11448654373886669</v>
      </c>
      <c r="T161" s="2">
        <f>(Table2[[#This Row],[Close Price]]-Table2[[#This Row],[50D EMA]])/Table2[[#This Row],[50D EMA]]</f>
        <v>0.25335204319011251</v>
      </c>
      <c r="U161" s="2">
        <f>(Table2[[#This Row],[Close Price]]-Table2[[#This Row],[200D EMA]])/Table2[[#This Row],[200D EMA]]</f>
        <v>0.49974754627206508</v>
      </c>
      <c r="V161">
        <v>1.6638539393732801</v>
      </c>
      <c r="W161">
        <v>229.8</v>
      </c>
      <c r="X161">
        <v>242.2</v>
      </c>
      <c r="Y161">
        <v>224.5</v>
      </c>
      <c r="Z161">
        <v>242.2</v>
      </c>
      <c r="AA161">
        <v>192.1</v>
      </c>
      <c r="AB161">
        <v>244.9</v>
      </c>
      <c r="AC161" s="2">
        <f>(Table2[[#This Row],[Close Price]]/Table2[[#This Row],[Day Low]])-1</f>
        <v>7.3542210617929538E-3</v>
      </c>
      <c r="AD161" s="2">
        <f>(Table2[[#This Row],[Day High]]/Table2[[#This Row],[Close Price]])-1</f>
        <v>4.6265497429694546E-2</v>
      </c>
      <c r="AE161" s="2">
        <f>(Table2[[#This Row],[Close Price]]/Table2[[#This Row],[Current Week Low]])-1</f>
        <v>3.1135857461024541E-2</v>
      </c>
      <c r="AF161" s="2">
        <f>(Table2[[#This Row],[Current Week High]]/Table2[[#This Row],[Close Price]])-1</f>
        <v>4.6265497429694546E-2</v>
      </c>
      <c r="AG161" s="2">
        <f>(Table2[[#This Row],[Close Price]]/Table2[[#This Row],[Current Month Low]])-1</f>
        <v>0.2050494534096825</v>
      </c>
      <c r="AH161" s="2">
        <f>(Table2[[#This Row],[Current Month High]]/Table2[[#This Row],[Close Price]])-1</f>
        <v>5.7929068210289758E-2</v>
      </c>
      <c r="AI161">
        <v>5.7929068210289696</v>
      </c>
      <c r="AJ161">
        <v>119.942992874109</v>
      </c>
      <c r="AK161" t="str">
        <f>IF(AND(Table2[[#This Row],[20D EMA]]&gt;Table2[[#This Row],[50D EMA]],Table2[[#This Row],[50D EMA]]&gt;Table2[[#This Row],[200D EMA]]),"Uptrend","Downtrend/NoTrend")</f>
        <v>Uptrend</v>
      </c>
      <c r="AL161">
        <v>0.41</v>
      </c>
      <c r="AM161" t="s">
        <v>10188</v>
      </c>
      <c r="AN161">
        <v>19.829999999999998</v>
      </c>
      <c r="AO161" t="s">
        <v>10188</v>
      </c>
      <c r="AP161">
        <v>9.8041777219796997E-2</v>
      </c>
      <c r="AQ161">
        <f>(Table2[[#This Row],[Sharpe Ratio]]-AVERAGE(Table2[Sharpe Ratio]))/_xlfn.STDEV.P(Table2[Sharpe Ratio])</f>
        <v>0.50253085444376377</v>
      </c>
      <c r="AR1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4.1203785265545454</v>
      </c>
      <c r="AS161">
        <f>_xlfn.RANK.AVG(Table2[[#This Row],[1Y Return vs Nifty Z-Score]],Table2[1Y Return vs Nifty Z-Score])</f>
        <v>173</v>
      </c>
      <c r="AT161">
        <f>_xlfn.RANK.AVG(Table2[[#This Row],[6M Return vs Nifty Z-Score]],Table2[6M Return vs Nifty Z-Score])</f>
        <v>204</v>
      </c>
      <c r="AU161">
        <f>_xlfn.RANK.AVG(Table2[[#This Row],[Sharpe Ratio Z-Score]],Table2[Sharpe Ratio Z-Score])</f>
        <v>212</v>
      </c>
      <c r="AV161">
        <f>(Table2[[#This Row],[Rank 1Y]]+Table2[[#This Row],[Rank 6M]]+Table2[[#This Row],[Rank Sharpe]])/3</f>
        <v>196.33333333333334</v>
      </c>
    </row>
    <row r="162" spans="1:48" x14ac:dyDescent="0.3">
      <c r="A162" t="s">
        <v>27</v>
      </c>
      <c r="B162" t="s">
        <v>28</v>
      </c>
      <c r="C162" t="s">
        <v>10144</v>
      </c>
      <c r="D162" t="s">
        <v>29</v>
      </c>
      <c r="E162">
        <v>858482.996539279</v>
      </c>
      <c r="F162">
        <v>1466.5</v>
      </c>
      <c r="G162">
        <v>41.203922798507001</v>
      </c>
      <c r="H162">
        <f>(Table2[[#This Row],[1Y Return vs Nifty]]-AVERAGE(Table2[1Y Return vs Nifty]))/_xlfn.STDEV.P(Table2[1Y Return vs Nifty])</f>
        <v>-3.1584576755608731E-2</v>
      </c>
      <c r="I162">
        <v>-4.6736077241129497</v>
      </c>
      <c r="J162">
        <f>(Table2[[#This Row],[1M Return vs Nifty]]-AVERAGE(Table2[1M Return vs Nifty]))/_xlfn.STDEV.P(Table2[1M Return vs Nifty])</f>
        <v>-0.42247790236336602</v>
      </c>
      <c r="K162">
        <v>22.103696747675802</v>
      </c>
      <c r="L162">
        <f>(Table2[[#This Row],[6M Return vs Nifty]]-AVERAGE(Table2[6M Return vs Nifty]))/_xlfn.STDEV.P(Table2[6M Return vs Nifty])</f>
        <v>0.34817876020375421</v>
      </c>
      <c r="M162">
        <v>-0.69375237122009803</v>
      </c>
      <c r="N162">
        <f>(Table2[[#This Row],[1W Return vs Nifty]]-AVERAGE(Table2[1W Return vs Nifty]))/_xlfn.STDEV.P(Table2[1W Return vs Nifty])</f>
        <v>7.2678048763834234E-3</v>
      </c>
      <c r="O162">
        <v>1430.65</v>
      </c>
      <c r="P162">
        <v>1387.6069423265899</v>
      </c>
      <c r="Q162">
        <v>1194.54191283977</v>
      </c>
      <c r="R162">
        <v>54.181206601443101</v>
      </c>
      <c r="S162" s="2">
        <f>(Table2[[#This Row],[Close Price]]-Table2[[#This Row],[20D EMA]])/Table2[[#This Row],[20D EMA]]</f>
        <v>2.5058539824555207E-2</v>
      </c>
      <c r="T162" s="2">
        <f>(Table2[[#This Row],[Close Price]]-Table2[[#This Row],[50D EMA]])/Table2[[#This Row],[50D EMA]]</f>
        <v>5.6855479218870679E-2</v>
      </c>
      <c r="U162" s="2">
        <f>(Table2[[#This Row],[Close Price]]-Table2[[#This Row],[200D EMA]])/Table2[[#This Row],[200D EMA]]</f>
        <v>0.22766726243510979</v>
      </c>
      <c r="V162">
        <v>0.66523494874549505</v>
      </c>
      <c r="W162">
        <v>1445</v>
      </c>
      <c r="X162">
        <v>1473.3</v>
      </c>
      <c r="Y162">
        <v>1426.05</v>
      </c>
      <c r="Z162">
        <v>1473.3</v>
      </c>
      <c r="AA162">
        <v>1408.45</v>
      </c>
      <c r="AB162">
        <v>1473.4</v>
      </c>
      <c r="AC162" s="2">
        <f>(Table2[[#This Row],[Close Price]]/Table2[[#This Row],[Day Low]])-1</f>
        <v>1.4878892733563909E-2</v>
      </c>
      <c r="AD162" s="2">
        <f>(Table2[[#This Row],[Day High]]/Table2[[#This Row],[Close Price]])-1</f>
        <v>4.6368905557450102E-3</v>
      </c>
      <c r="AE162" s="2">
        <f>(Table2[[#This Row],[Close Price]]/Table2[[#This Row],[Current Week Low]])-1</f>
        <v>2.8365064338557566E-2</v>
      </c>
      <c r="AF162" s="2">
        <f>(Table2[[#This Row],[Current Week High]]/Table2[[#This Row],[Close Price]])-1</f>
        <v>4.6368905557450102E-3</v>
      </c>
      <c r="AG162" s="2">
        <f>(Table2[[#This Row],[Close Price]]/Table2[[#This Row],[Current Month Low]])-1</f>
        <v>4.1215520607760237E-2</v>
      </c>
      <c r="AH162" s="2">
        <f>(Table2[[#This Row],[Current Month High]]/Table2[[#This Row],[Close Price]])-1</f>
        <v>4.7050801227412897E-3</v>
      </c>
      <c r="AI162">
        <v>4.7562222979883897</v>
      </c>
      <c r="AJ162">
        <v>73.130275662593704</v>
      </c>
      <c r="AK162" t="str">
        <f>IF(AND(Table2[[#This Row],[20D EMA]]&gt;Table2[[#This Row],[50D EMA]],Table2[[#This Row],[50D EMA]]&gt;Table2[[#This Row],[200D EMA]]),"Uptrend","Downtrend/NoTrend")</f>
        <v>Uptrend</v>
      </c>
      <c r="AL162">
        <v>0</v>
      </c>
      <c r="AM162" t="s">
        <v>10187</v>
      </c>
      <c r="AN162">
        <v>1.55</v>
      </c>
      <c r="AO162" t="s">
        <v>10188</v>
      </c>
      <c r="AP162">
        <v>0.15633396348019801</v>
      </c>
      <c r="AQ162">
        <f>(Table2[[#This Row],[Sharpe Ratio]]-AVERAGE(Table2[Sharpe Ratio]))/_xlfn.STDEV.P(Table2[Sharpe Ratio])</f>
        <v>1.1619633744032165</v>
      </c>
      <c r="AR1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1.0633474603643795</v>
      </c>
      <c r="AS162">
        <f>_xlfn.RANK.AVG(Table2[[#This Row],[1Y Return vs Nifty Z-Score]],Table2[1Y Return vs Nifty Z-Score])</f>
        <v>292</v>
      </c>
      <c r="AT162">
        <f>_xlfn.RANK.AVG(Table2[[#This Row],[6M Return vs Nifty Z-Score]],Table2[6M Return vs Nifty Z-Score])</f>
        <v>212</v>
      </c>
      <c r="AU162">
        <f>_xlfn.RANK.AVG(Table2[[#This Row],[Sharpe Ratio Z-Score]],Table2[Sharpe Ratio Z-Score])</f>
        <v>93</v>
      </c>
      <c r="AV162">
        <f>(Table2[[#This Row],[Rank 1Y]]+Table2[[#This Row],[Rank 6M]]+Table2[[#This Row],[Rank Sharpe]])/3</f>
        <v>199</v>
      </c>
    </row>
    <row r="163" spans="1:48" x14ac:dyDescent="0.3">
      <c r="A163" t="s">
        <v>185</v>
      </c>
      <c r="B163" t="s">
        <v>186</v>
      </c>
      <c r="C163" t="s">
        <v>10149</v>
      </c>
      <c r="D163" t="s">
        <v>89</v>
      </c>
      <c r="E163">
        <v>140371.26629971</v>
      </c>
      <c r="F163">
        <v>436.9</v>
      </c>
      <c r="G163">
        <v>69.676593734611401</v>
      </c>
      <c r="H163">
        <f>(Table2[[#This Row],[1Y Return vs Nifty]]-AVERAGE(Table2[1Y Return vs Nifty]))/_xlfn.STDEV.P(Table2[1Y Return vs Nifty])</f>
        <v>0.32016416642920453</v>
      </c>
      <c r="I163">
        <v>-7.7957882440161104</v>
      </c>
      <c r="J163">
        <f>(Table2[[#This Row],[1M Return vs Nifty]]-AVERAGE(Table2[1M Return vs Nifty]))/_xlfn.STDEV.P(Table2[1M Return vs Nifty])</f>
        <v>-0.71697800568928194</v>
      </c>
      <c r="K163">
        <v>11.8968713771035</v>
      </c>
      <c r="L163">
        <f>(Table2[[#This Row],[6M Return vs Nifty]]-AVERAGE(Table2[6M Return vs Nifty]))/_xlfn.STDEV.P(Table2[6M Return vs Nifty])</f>
        <v>3.4511063613853296E-2</v>
      </c>
      <c r="M163">
        <v>-0.12570199714650801</v>
      </c>
      <c r="N163">
        <f>(Table2[[#This Row],[1W Return vs Nifty]]-AVERAGE(Table2[1W Return vs Nifty]))/_xlfn.STDEV.P(Table2[1W Return vs Nifty])</f>
        <v>0.13331099348397757</v>
      </c>
      <c r="O163">
        <v>437.6</v>
      </c>
      <c r="P163">
        <v>433.96849342975003</v>
      </c>
      <c r="Q163">
        <v>374.73721677227797</v>
      </c>
      <c r="R163">
        <v>53.107048599045498</v>
      </c>
      <c r="S163" s="2">
        <f>(Table2[[#This Row],[Close Price]]-Table2[[#This Row],[20D EMA]])/Table2[[#This Row],[20D EMA]]</f>
        <v>-1.5996343692871241E-3</v>
      </c>
      <c r="T163" s="2">
        <f>(Table2[[#This Row],[Close Price]]-Table2[[#This Row],[50D EMA]])/Table2[[#This Row],[50D EMA]]</f>
        <v>6.7551138265398002E-3</v>
      </c>
      <c r="U163" s="2">
        <f>(Table2[[#This Row],[Close Price]]-Table2[[#This Row],[200D EMA]])/Table2[[#This Row],[200D EMA]]</f>
        <v>0.1658836657942554</v>
      </c>
      <c r="V163">
        <v>0.63358797115829102</v>
      </c>
      <c r="W163">
        <v>436.1</v>
      </c>
      <c r="X163">
        <v>445.25</v>
      </c>
      <c r="Y163">
        <v>431</v>
      </c>
      <c r="Z163">
        <v>445.25</v>
      </c>
      <c r="AA163">
        <v>426.85</v>
      </c>
      <c r="AB163">
        <v>445.25</v>
      </c>
      <c r="AC163" s="2">
        <f>(Table2[[#This Row],[Close Price]]/Table2[[#This Row],[Day Low]])-1</f>
        <v>1.8344416418252241E-3</v>
      </c>
      <c r="AD163" s="2">
        <f>(Table2[[#This Row],[Day High]]/Table2[[#This Row],[Close Price]])-1</f>
        <v>1.9111924925612422E-2</v>
      </c>
      <c r="AE163" s="2">
        <f>(Table2[[#This Row],[Close Price]]/Table2[[#This Row],[Current Week Low]])-1</f>
        <v>1.3689095127610074E-2</v>
      </c>
      <c r="AF163" s="2">
        <f>(Table2[[#This Row],[Current Week High]]/Table2[[#This Row],[Close Price]])-1</f>
        <v>1.9111924925612422E-2</v>
      </c>
      <c r="AG163" s="2">
        <f>(Table2[[#This Row],[Close Price]]/Table2[[#This Row],[Current Month Low]])-1</f>
        <v>2.3544570692280553E-2</v>
      </c>
      <c r="AH163" s="2">
        <f>(Table2[[#This Row],[Current Month High]]/Table2[[#This Row],[Close Price]])-1</f>
        <v>1.9111924925612422E-2</v>
      </c>
      <c r="AI163">
        <v>6.2485694666971803</v>
      </c>
      <c r="AJ163">
        <v>101.56862745098</v>
      </c>
      <c r="AK163" t="str">
        <f>IF(AND(Table2[[#This Row],[20D EMA]]&gt;Table2[[#This Row],[50D EMA]],Table2[[#This Row],[50D EMA]]&gt;Table2[[#This Row],[200D EMA]]),"Uptrend","Downtrend/NoTrend")</f>
        <v>Uptrend</v>
      </c>
      <c r="AL163">
        <v>-7.0000000000000007E-2</v>
      </c>
      <c r="AM163" t="s">
        <v>10189</v>
      </c>
      <c r="AN163">
        <v>-0.84</v>
      </c>
      <c r="AO163" t="s">
        <v>10189</v>
      </c>
      <c r="AP163">
        <v>0.15034839911181699</v>
      </c>
      <c r="AQ163">
        <f>(Table2[[#This Row],[Sharpe Ratio]]-AVERAGE(Table2[Sharpe Ratio]))/_xlfn.STDEV.P(Table2[Sharpe Ratio])</f>
        <v>1.0942514553959459</v>
      </c>
      <c r="AR1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0.86525967323369934</v>
      </c>
      <c r="AS163">
        <f>_xlfn.RANK.AVG(Table2[[#This Row],[1Y Return vs Nifty Z-Score]],Table2[1Y Return vs Nifty Z-Score])</f>
        <v>191</v>
      </c>
      <c r="AT163">
        <f>_xlfn.RANK.AVG(Table2[[#This Row],[6M Return vs Nifty Z-Score]],Table2[6M Return vs Nifty Z-Score])</f>
        <v>302</v>
      </c>
      <c r="AU163">
        <f>_xlfn.RANK.AVG(Table2[[#This Row],[Sharpe Ratio Z-Score]],Table2[Sharpe Ratio Z-Score])</f>
        <v>105</v>
      </c>
      <c r="AV163">
        <f>(Table2[[#This Row],[Rank 1Y]]+Table2[[#This Row],[Rank 6M]]+Table2[[#This Row],[Rank Sharpe]])/3</f>
        <v>199.33333333333334</v>
      </c>
    </row>
    <row r="164" spans="1:48" x14ac:dyDescent="0.3">
      <c r="A164" t="s">
        <v>1122</v>
      </c>
      <c r="B164" t="s">
        <v>1123</v>
      </c>
      <c r="C164" t="s">
        <v>10146</v>
      </c>
      <c r="D164" t="s">
        <v>882</v>
      </c>
      <c r="E164">
        <v>10814.720330800001</v>
      </c>
      <c r="F164">
        <v>1491.6</v>
      </c>
      <c r="G164">
        <v>82.738077063213893</v>
      </c>
      <c r="H164">
        <f>(Table2[[#This Row],[1Y Return vs Nifty]]-AVERAGE(Table2[1Y Return vs Nifty]))/_xlfn.STDEV.P(Table2[1Y Return vs Nifty])</f>
        <v>0.48152452335797791</v>
      </c>
      <c r="I164">
        <v>16.664008112314601</v>
      </c>
      <c r="J164">
        <f>(Table2[[#This Row],[1M Return vs Nifty]]-AVERAGE(Table2[1M Return vs Nifty]))/_xlfn.STDEV.P(Table2[1M Return vs Nifty])</f>
        <v>1.5901956213160142</v>
      </c>
      <c r="K164">
        <v>38.672385636395703</v>
      </c>
      <c r="L164">
        <f>(Table2[[#This Row],[6M Return vs Nifty]]-AVERAGE(Table2[6M Return vs Nifty]))/_xlfn.STDEV.P(Table2[6M Return vs Nifty])</f>
        <v>0.85735397292203097</v>
      </c>
      <c r="M164">
        <v>5.3128107022794797</v>
      </c>
      <c r="N164">
        <f>(Table2[[#This Row],[1W Return vs Nifty]]-AVERAGE(Table2[1W Return vs Nifty]))/_xlfn.STDEV.P(Table2[1W Return vs Nifty])</f>
        <v>1.3400481301973879</v>
      </c>
      <c r="O164">
        <v>1345.73</v>
      </c>
      <c r="P164">
        <v>1226.73193001851</v>
      </c>
      <c r="Q164">
        <v>997.26660057393406</v>
      </c>
      <c r="R164">
        <v>76.316944516828698</v>
      </c>
      <c r="S164" s="2">
        <f>(Table2[[#This Row],[Close Price]]-Table2[[#This Row],[20D EMA]])/Table2[[#This Row],[20D EMA]]</f>
        <v>0.10839470027420053</v>
      </c>
      <c r="T164" s="2">
        <f>(Table2[[#This Row],[Close Price]]-Table2[[#This Row],[50D EMA]])/Table2[[#This Row],[50D EMA]]</f>
        <v>0.21591356962355532</v>
      </c>
      <c r="U164" s="2">
        <f>(Table2[[#This Row],[Close Price]]-Table2[[#This Row],[200D EMA]])/Table2[[#This Row],[200D EMA]]</f>
        <v>0.49568831357790732</v>
      </c>
      <c r="V164">
        <v>0.95761753724932097</v>
      </c>
      <c r="W164">
        <v>1459.95</v>
      </c>
      <c r="X164">
        <v>1504.9</v>
      </c>
      <c r="Y164">
        <v>1451.15</v>
      </c>
      <c r="Z164">
        <v>1513</v>
      </c>
      <c r="AA164">
        <v>1215</v>
      </c>
      <c r="AB164">
        <v>1523.05</v>
      </c>
      <c r="AC164" s="2">
        <f>(Table2[[#This Row],[Close Price]]/Table2[[#This Row],[Day Low]])-1</f>
        <v>2.1678824617281212E-2</v>
      </c>
      <c r="AD164" s="2">
        <f>(Table2[[#This Row],[Day High]]/Table2[[#This Row],[Close Price]])-1</f>
        <v>8.9165996245643697E-3</v>
      </c>
      <c r="AE164" s="2">
        <f>(Table2[[#This Row],[Close Price]]/Table2[[#This Row],[Current Week Low]])-1</f>
        <v>2.7874444406160492E-2</v>
      </c>
      <c r="AF164" s="2">
        <f>(Table2[[#This Row],[Current Week High]]/Table2[[#This Row],[Close Price]])-1</f>
        <v>1.4347009922231146E-2</v>
      </c>
      <c r="AG164" s="2">
        <f>(Table2[[#This Row],[Close Price]]/Table2[[#This Row],[Current Month Low]])-1</f>
        <v>0.22765432098765426</v>
      </c>
      <c r="AH164" s="2">
        <f>(Table2[[#This Row],[Current Month High]]/Table2[[#This Row],[Close Price]])-1</f>
        <v>2.1084741217484604E-2</v>
      </c>
      <c r="AI164">
        <v>2.1084741217484599</v>
      </c>
      <c r="AJ164">
        <v>127.37804878048701</v>
      </c>
      <c r="AK164" t="str">
        <f>IF(AND(Table2[[#This Row],[20D EMA]]&gt;Table2[[#This Row],[50D EMA]],Table2[[#This Row],[50D EMA]]&gt;Table2[[#This Row],[200D EMA]]),"Uptrend","Downtrend/NoTrend")</f>
        <v>Uptrend</v>
      </c>
      <c r="AL164">
        <v>0.24</v>
      </c>
      <c r="AM164" t="s">
        <v>10188</v>
      </c>
      <c r="AN164">
        <v>19.809999999999999</v>
      </c>
      <c r="AO164" t="s">
        <v>10188</v>
      </c>
      <c r="AP164">
        <v>5.5077960005868003E-2</v>
      </c>
      <c r="AQ164">
        <f>(Table2[[#This Row],[Sharpe Ratio]]-AVERAGE(Table2[Sharpe Ratio]))/_xlfn.STDEV.P(Table2[Sharpe Ratio])</f>
        <v>1.6501078070377054E-2</v>
      </c>
      <c r="AR1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4.2856233258637886</v>
      </c>
      <c r="AS164">
        <f>_xlfn.RANK.AVG(Table2[[#This Row],[1Y Return vs Nifty Z-Score]],Table2[1Y Return vs Nifty Z-Score])</f>
        <v>152</v>
      </c>
      <c r="AT164">
        <f>_xlfn.RANK.AVG(Table2[[#This Row],[6M Return vs Nifty Z-Score]],Table2[6M Return vs Nifty Z-Score])</f>
        <v>119</v>
      </c>
      <c r="AU164">
        <f>_xlfn.RANK.AVG(Table2[[#This Row],[Sharpe Ratio Z-Score]],Table2[Sharpe Ratio Z-Score])</f>
        <v>330</v>
      </c>
      <c r="AV164">
        <f>(Table2[[#This Row],[Rank 1Y]]+Table2[[#This Row],[Rank 6M]]+Table2[[#This Row],[Rank Sharpe]])/3</f>
        <v>200.33333333333334</v>
      </c>
    </row>
    <row r="165" spans="1:48" x14ac:dyDescent="0.3">
      <c r="A165" t="s">
        <v>489</v>
      </c>
      <c r="B165" t="s">
        <v>490</v>
      </c>
      <c r="C165" t="s">
        <v>10150</v>
      </c>
      <c r="D165" t="s">
        <v>491</v>
      </c>
      <c r="E165">
        <v>43327.908350999998</v>
      </c>
      <c r="F165">
        <v>4025.6</v>
      </c>
      <c r="G165">
        <v>44.447248218842397</v>
      </c>
      <c r="H165">
        <f>(Table2[[#This Row],[1Y Return vs Nifty]]-AVERAGE(Table2[1Y Return vs Nifty]))/_xlfn.STDEV.P(Table2[1Y Return vs Nifty])</f>
        <v>8.4831654980942611E-3</v>
      </c>
      <c r="I165">
        <v>-11.9945377413366</v>
      </c>
      <c r="J165">
        <f>(Table2[[#This Row],[1M Return vs Nifty]]-AVERAGE(Table2[1M Return vs Nifty]))/_xlfn.STDEV.P(Table2[1M Return vs Nifty])</f>
        <v>-1.1130256246267274</v>
      </c>
      <c r="K165">
        <v>24.385598233697699</v>
      </c>
      <c r="L165">
        <f>(Table2[[#This Row],[6M Return vs Nifty]]-AVERAGE(Table2[6M Return vs Nifty]))/_xlfn.STDEV.P(Table2[6M Return vs Nifty])</f>
        <v>0.41830426514569169</v>
      </c>
      <c r="M165">
        <v>-4.1825847753840302</v>
      </c>
      <c r="N165">
        <f>(Table2[[#This Row],[1W Return vs Nifty]]-AVERAGE(Table2[1W Return vs Nifty]))/_xlfn.STDEV.P(Table2[1W Return vs Nifty])</f>
        <v>-0.7668599500000749</v>
      </c>
      <c r="O165">
        <v>4067.3</v>
      </c>
      <c r="P165">
        <v>3909.3867808333098</v>
      </c>
      <c r="Q165">
        <v>3313.4451385878501</v>
      </c>
      <c r="R165">
        <v>38.819649302220697</v>
      </c>
      <c r="S165" s="2">
        <f>(Table2[[#This Row],[Close Price]]-Table2[[#This Row],[20D EMA]])/Table2[[#This Row],[20D EMA]]</f>
        <v>-1.0252501659577673E-2</v>
      </c>
      <c r="T165" s="2">
        <f>(Table2[[#This Row],[Close Price]]-Table2[[#This Row],[50D EMA]])/Table2[[#This Row],[50D EMA]]</f>
        <v>2.9726713083610152E-2</v>
      </c>
      <c r="U165" s="2">
        <f>(Table2[[#This Row],[Close Price]]-Table2[[#This Row],[200D EMA]])/Table2[[#This Row],[200D EMA]]</f>
        <v>0.21492882230597651</v>
      </c>
      <c r="V165">
        <v>0.91874275644825598</v>
      </c>
      <c r="W165">
        <v>3953.65</v>
      </c>
      <c r="X165">
        <v>4081.9</v>
      </c>
      <c r="Y165">
        <v>3880</v>
      </c>
      <c r="Z165">
        <v>4081.9</v>
      </c>
      <c r="AA165">
        <v>3880</v>
      </c>
      <c r="AB165">
        <v>4223</v>
      </c>
      <c r="AC165" s="2">
        <f>(Table2[[#This Row],[Close Price]]/Table2[[#This Row],[Day Low]])-1</f>
        <v>1.8198373654723987E-2</v>
      </c>
      <c r="AD165" s="2">
        <f>(Table2[[#This Row],[Day High]]/Table2[[#This Row],[Close Price]])-1</f>
        <v>1.3985492845786984E-2</v>
      </c>
      <c r="AE165" s="2">
        <f>(Table2[[#This Row],[Close Price]]/Table2[[#This Row],[Current Week Low]])-1</f>
        <v>3.7525773195876244E-2</v>
      </c>
      <c r="AF165" s="2">
        <f>(Table2[[#This Row],[Current Week High]]/Table2[[#This Row],[Close Price]])-1</f>
        <v>1.3985492845786984E-2</v>
      </c>
      <c r="AG165" s="2">
        <f>(Table2[[#This Row],[Close Price]]/Table2[[#This Row],[Current Month Low]])-1</f>
        <v>3.7525773195876244E-2</v>
      </c>
      <c r="AH165" s="2">
        <f>(Table2[[#This Row],[Current Month High]]/Table2[[#This Row],[Close Price]])-1</f>
        <v>4.9036168521462642E-2</v>
      </c>
      <c r="AI165">
        <v>9.5377086645468996</v>
      </c>
      <c r="AJ165">
        <v>74.245768947755593</v>
      </c>
      <c r="AK165" t="str">
        <f>IF(AND(Table2[[#This Row],[20D EMA]]&gt;Table2[[#This Row],[50D EMA]],Table2[[#This Row],[50D EMA]]&gt;Table2[[#This Row],[200D EMA]]),"Uptrend","Downtrend/NoTrend")</f>
        <v>Uptrend</v>
      </c>
      <c r="AL165">
        <v>0.06</v>
      </c>
      <c r="AM165" t="s">
        <v>10188</v>
      </c>
      <c r="AN165">
        <v>-2.92</v>
      </c>
      <c r="AO165" t="s">
        <v>10189</v>
      </c>
      <c r="AP165">
        <v>0.13904749385887899</v>
      </c>
      <c r="AQ165">
        <f>(Table2[[#This Row],[Sharpe Ratio]]-AVERAGE(Table2[Sharpe Ratio]))/_xlfn.STDEV.P(Table2[Sharpe Ratio])</f>
        <v>0.96640954541031321</v>
      </c>
      <c r="AR1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-0.48668859857270313</v>
      </c>
      <c r="AS165">
        <f>_xlfn.RANK.AVG(Table2[[#This Row],[1Y Return vs Nifty Z-Score]],Table2[1Y Return vs Nifty Z-Score])</f>
        <v>278</v>
      </c>
      <c r="AT165">
        <f>_xlfn.RANK.AVG(Table2[[#This Row],[6M Return vs Nifty Z-Score]],Table2[6M Return vs Nifty Z-Score])</f>
        <v>195</v>
      </c>
      <c r="AU165">
        <f>_xlfn.RANK.AVG(Table2[[#This Row],[Sharpe Ratio Z-Score]],Table2[Sharpe Ratio Z-Score])</f>
        <v>129</v>
      </c>
      <c r="AV165">
        <f>(Table2[[#This Row],[Rank 1Y]]+Table2[[#This Row],[Rank 6M]]+Table2[[#This Row],[Rank Sharpe]])/3</f>
        <v>200.66666666666666</v>
      </c>
    </row>
    <row r="166" spans="1:48" x14ac:dyDescent="0.3">
      <c r="A166" t="s">
        <v>345</v>
      </c>
      <c r="B166" t="s">
        <v>346</v>
      </c>
      <c r="C166" t="s">
        <v>10142</v>
      </c>
      <c r="D166" t="s">
        <v>288</v>
      </c>
      <c r="E166">
        <v>73033.8811059</v>
      </c>
      <c r="F166">
        <v>4820.45</v>
      </c>
      <c r="G166">
        <v>67.434563498047893</v>
      </c>
      <c r="H166">
        <f>(Table2[[#This Row],[1Y Return vs Nifty]]-AVERAGE(Table2[1Y Return vs Nifty]))/_xlfn.STDEV.P(Table2[1Y Return vs Nifty])</f>
        <v>0.29246633226172042</v>
      </c>
      <c r="I166">
        <v>21.4509041400195</v>
      </c>
      <c r="J166">
        <f>(Table2[[#This Row],[1M Return vs Nifty]]-AVERAGE(Table2[1M Return vs Nifty]))/_xlfn.STDEV.P(Table2[1M Return vs Nifty])</f>
        <v>2.0417202419402036</v>
      </c>
      <c r="K166">
        <v>14.8177030891037</v>
      </c>
      <c r="L166">
        <f>(Table2[[#This Row],[6M Return vs Nifty]]-AVERAGE(Table2[6M Return vs Nifty]))/_xlfn.STDEV.P(Table2[6M Return vs Nifty])</f>
        <v>0.1242716426349549</v>
      </c>
      <c r="M166">
        <v>3.42657353786324</v>
      </c>
      <c r="N166">
        <f>(Table2[[#This Row],[1W Return vs Nifty]]-AVERAGE(Table2[1W Return vs Nifty]))/_xlfn.STDEV.P(Table2[1W Return vs Nifty])</f>
        <v>0.92151597614168101</v>
      </c>
      <c r="O166">
        <v>4436.5200000000004</v>
      </c>
      <c r="P166">
        <v>4107.8927672121199</v>
      </c>
      <c r="Q166">
        <v>3657.1750483855799</v>
      </c>
      <c r="R166">
        <v>74.175162835526507</v>
      </c>
      <c r="S166" s="2">
        <f>(Table2[[#This Row],[Close Price]]-Table2[[#This Row],[20D EMA]])/Table2[[#This Row],[20D EMA]]</f>
        <v>8.6538548231496606E-2</v>
      </c>
      <c r="T166" s="2">
        <f>(Table2[[#This Row],[Close Price]]-Table2[[#This Row],[50D EMA]])/Table2[[#This Row],[50D EMA]]</f>
        <v>0.17346052420727306</v>
      </c>
      <c r="U166" s="2">
        <f>(Table2[[#This Row],[Close Price]]-Table2[[#This Row],[200D EMA]])/Table2[[#This Row],[200D EMA]]</f>
        <v>0.31808019474701793</v>
      </c>
      <c r="V166">
        <v>1.0000439338123299</v>
      </c>
      <c r="W166">
        <v>4762.6499999999996</v>
      </c>
      <c r="X166">
        <v>4873.1499999999996</v>
      </c>
      <c r="Y166">
        <v>4762.6499999999996</v>
      </c>
      <c r="Z166">
        <v>4875</v>
      </c>
      <c r="AA166">
        <v>4227.2</v>
      </c>
      <c r="AB166">
        <v>4928.95</v>
      </c>
      <c r="AC166" s="2">
        <f>(Table2[[#This Row],[Close Price]]/Table2[[#This Row],[Day Low]])-1</f>
        <v>1.2136100700240515E-2</v>
      </c>
      <c r="AD166" s="2">
        <f>(Table2[[#This Row],[Day High]]/Table2[[#This Row],[Close Price]])-1</f>
        <v>1.0932589281083649E-2</v>
      </c>
      <c r="AE166" s="2">
        <f>(Table2[[#This Row],[Close Price]]/Table2[[#This Row],[Current Week Low]])-1</f>
        <v>1.2136100700240515E-2</v>
      </c>
      <c r="AF166" s="2">
        <f>(Table2[[#This Row],[Current Week High]]/Table2[[#This Row],[Close Price]])-1</f>
        <v>1.1316370878237558E-2</v>
      </c>
      <c r="AG166" s="2">
        <f>(Table2[[#This Row],[Close Price]]/Table2[[#This Row],[Current Month Low]])-1</f>
        <v>0.14034112414837252</v>
      </c>
      <c r="AH166" s="2">
        <f>(Table2[[#This Row],[Current Month High]]/Table2[[#This Row],[Close Price]])-1</f>
        <v>2.2508272049289957E-2</v>
      </c>
      <c r="AI166">
        <v>2.2508272049289899</v>
      </c>
      <c r="AJ166">
        <v>108.031331254652</v>
      </c>
      <c r="AK166" t="str">
        <f>IF(AND(Table2[[#This Row],[20D EMA]]&gt;Table2[[#This Row],[50D EMA]],Table2[[#This Row],[50D EMA]]&gt;Table2[[#This Row],[200D EMA]]),"Uptrend","Downtrend/NoTrend")</f>
        <v>Uptrend</v>
      </c>
      <c r="AL166">
        <v>0.22</v>
      </c>
      <c r="AM166" t="s">
        <v>10188</v>
      </c>
      <c r="AN166">
        <v>13.65</v>
      </c>
      <c r="AO166" t="s">
        <v>10188</v>
      </c>
      <c r="AP166">
        <v>0.133319588184732</v>
      </c>
      <c r="AQ166">
        <f>(Table2[[#This Row],[Sharpe Ratio]]-AVERAGE(Table2[Sharpe Ratio]))/_xlfn.STDEV.P(Table2[Sharpe Ratio])</f>
        <v>0.9016123999418012</v>
      </c>
      <c r="AR1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4.2815865929203607</v>
      </c>
      <c r="AS166">
        <f>_xlfn.RANK.AVG(Table2[[#This Row],[1Y Return vs Nifty Z-Score]],Table2[1Y Return vs Nifty Z-Score])</f>
        <v>195</v>
      </c>
      <c r="AT166">
        <f>_xlfn.RANK.AVG(Table2[[#This Row],[6M Return vs Nifty Z-Score]],Table2[6M Return vs Nifty Z-Score])</f>
        <v>267</v>
      </c>
      <c r="AU166">
        <f>_xlfn.RANK.AVG(Table2[[#This Row],[Sharpe Ratio Z-Score]],Table2[Sharpe Ratio Z-Score])</f>
        <v>141</v>
      </c>
      <c r="AV166">
        <f>(Table2[[#This Row],[Rank 1Y]]+Table2[[#This Row],[Rank 6M]]+Table2[[#This Row],[Rank Sharpe]])/3</f>
        <v>201</v>
      </c>
    </row>
    <row r="167" spans="1:48" x14ac:dyDescent="0.3">
      <c r="A167" t="s">
        <v>849</v>
      </c>
      <c r="B167" t="s">
        <v>850</v>
      </c>
      <c r="C167" t="s">
        <v>10146</v>
      </c>
      <c r="D167" t="s">
        <v>623</v>
      </c>
      <c r="E167">
        <v>18254.532845955</v>
      </c>
      <c r="F167">
        <v>742.85</v>
      </c>
      <c r="G167">
        <v>56.1774810261198</v>
      </c>
      <c r="H167">
        <f>(Table2[[#This Row],[1Y Return vs Nifty]]-AVERAGE(Table2[1Y Return vs Nifty]))/_xlfn.STDEV.P(Table2[1Y Return vs Nifty])</f>
        <v>0.15339737661950506</v>
      </c>
      <c r="I167">
        <v>1.1770302378116799</v>
      </c>
      <c r="J167">
        <f>(Table2[[#This Row],[1M Return vs Nifty]]-AVERAGE(Table2[1M Return vs Nifty]))/_xlfn.STDEV.P(Table2[1M Return vs Nifty])</f>
        <v>0.1293843212734567</v>
      </c>
      <c r="K167">
        <v>30.282346201409901</v>
      </c>
      <c r="L167">
        <f>(Table2[[#This Row],[6M Return vs Nifty]]-AVERAGE(Table2[6M Return vs Nifty]))/_xlfn.STDEV.P(Table2[6M Return vs Nifty])</f>
        <v>0.59951823572425922</v>
      </c>
      <c r="M167">
        <v>-3.2167428908258802</v>
      </c>
      <c r="N167">
        <f>(Table2[[#This Row],[1W Return vs Nifty]]-AVERAGE(Table2[1W Return vs Nifty]))/_xlfn.STDEV.P(Table2[1W Return vs Nifty])</f>
        <v>-0.5525518597730168</v>
      </c>
      <c r="O167">
        <v>726.73</v>
      </c>
      <c r="P167">
        <v>706.68436029300904</v>
      </c>
      <c r="Q167">
        <v>625.60013029758204</v>
      </c>
      <c r="R167">
        <v>61.249470796861303</v>
      </c>
      <c r="S167" s="2">
        <f>(Table2[[#This Row],[Close Price]]-Table2[[#This Row],[20D EMA]])/Table2[[#This Row],[20D EMA]]</f>
        <v>2.2181552983914252E-2</v>
      </c>
      <c r="T167" s="2">
        <f>(Table2[[#This Row],[Close Price]]-Table2[[#This Row],[50D EMA]])/Table2[[#This Row],[50D EMA]]</f>
        <v>5.1176510673019295E-2</v>
      </c>
      <c r="U167" s="2">
        <f>(Table2[[#This Row],[Close Price]]-Table2[[#This Row],[200D EMA]])/Table2[[#This Row],[200D EMA]]</f>
        <v>0.18741982941506935</v>
      </c>
      <c r="V167">
        <v>2.3178632232172598</v>
      </c>
      <c r="W167">
        <v>740.05</v>
      </c>
      <c r="X167">
        <v>769</v>
      </c>
      <c r="Y167">
        <v>740.05</v>
      </c>
      <c r="Z167">
        <v>786.5</v>
      </c>
      <c r="AA167">
        <v>686.05</v>
      </c>
      <c r="AB167">
        <v>796.9</v>
      </c>
      <c r="AC167" s="2">
        <f>(Table2[[#This Row],[Close Price]]/Table2[[#This Row],[Day Low]])-1</f>
        <v>3.7835281399907217E-3</v>
      </c>
      <c r="AD167" s="2">
        <f>(Table2[[#This Row],[Day High]]/Table2[[#This Row],[Close Price]])-1</f>
        <v>3.5202261560207226E-2</v>
      </c>
      <c r="AE167" s="2">
        <f>(Table2[[#This Row],[Close Price]]/Table2[[#This Row],[Current Week Low]])-1</f>
        <v>3.7835281399907217E-3</v>
      </c>
      <c r="AF167" s="2">
        <f>(Table2[[#This Row],[Current Week High]]/Table2[[#This Row],[Close Price]])-1</f>
        <v>5.8760180386349781E-2</v>
      </c>
      <c r="AG167" s="2">
        <f>(Table2[[#This Row],[Close Price]]/Table2[[#This Row],[Current Month Low]])-1</f>
        <v>8.2792799358647473E-2</v>
      </c>
      <c r="AH167" s="2">
        <f>(Table2[[#This Row],[Current Month High]]/Table2[[#This Row],[Close Price]])-1</f>
        <v>7.2760315003028708E-2</v>
      </c>
      <c r="AI167">
        <v>11.186646025442499</v>
      </c>
      <c r="AJ167">
        <v>91.209781209781198</v>
      </c>
      <c r="AK167" t="str">
        <f>IF(AND(Table2[[#This Row],[20D EMA]]&gt;Table2[[#This Row],[50D EMA]],Table2[[#This Row],[50D EMA]]&gt;Table2[[#This Row],[200D EMA]]),"Uptrend","Downtrend/NoTrend")</f>
        <v>Uptrend</v>
      </c>
      <c r="AL167">
        <v>-0.02</v>
      </c>
      <c r="AM167" t="s">
        <v>10189</v>
      </c>
      <c r="AN167">
        <v>7.43</v>
      </c>
      <c r="AO167" t="s">
        <v>10188</v>
      </c>
      <c r="AP167">
        <v>0.10063099768108801</v>
      </c>
      <c r="AQ167">
        <f>(Table2[[#This Row],[Sharpe Ratio]]-AVERAGE(Table2[Sharpe Ratio]))/_xlfn.STDEV.P(Table2[Sharpe Ratio])</f>
        <v>0.53182150698323771</v>
      </c>
      <c r="AR1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0.86156958082744173</v>
      </c>
      <c r="AS167">
        <f>_xlfn.RANK.AVG(Table2[[#This Row],[1Y Return vs Nifty Z-Score]],Table2[1Y Return vs Nifty Z-Score])</f>
        <v>237</v>
      </c>
      <c r="AT167">
        <f>_xlfn.RANK.AVG(Table2[[#This Row],[6M Return vs Nifty Z-Score]],Table2[6M Return vs Nifty Z-Score])</f>
        <v>159</v>
      </c>
      <c r="AU167">
        <f>_xlfn.RANK.AVG(Table2[[#This Row],[Sharpe Ratio Z-Score]],Table2[Sharpe Ratio Z-Score])</f>
        <v>207</v>
      </c>
      <c r="AV167">
        <f>(Table2[[#This Row],[Rank 1Y]]+Table2[[#This Row],[Rank 6M]]+Table2[[#This Row],[Rank Sharpe]])/3</f>
        <v>201</v>
      </c>
    </row>
    <row r="168" spans="1:48" x14ac:dyDescent="0.3">
      <c r="A168" t="s">
        <v>1807</v>
      </c>
      <c r="B168" t="s">
        <v>1808</v>
      </c>
      <c r="C168" t="s">
        <v>10151</v>
      </c>
      <c r="D168" t="s">
        <v>130</v>
      </c>
      <c r="E168">
        <v>3986.39912181</v>
      </c>
      <c r="F168">
        <v>725</v>
      </c>
      <c r="G168">
        <v>78.392201423858296</v>
      </c>
      <c r="H168">
        <f>(Table2[[#This Row],[1Y Return vs Nifty]]-AVERAGE(Table2[1Y Return vs Nifty]))/_xlfn.STDEV.P(Table2[1Y Return vs Nifty])</f>
        <v>0.4278359776781121</v>
      </c>
      <c r="I168">
        <v>-10.2502847399359</v>
      </c>
      <c r="J168">
        <f>(Table2[[#This Row],[1M Return vs Nifty]]-AVERAGE(Table2[1M Return vs Nifty]))/_xlfn.STDEV.P(Table2[1M Return vs Nifty])</f>
        <v>-0.9484987223978395</v>
      </c>
      <c r="K168">
        <v>37.540473989307799</v>
      </c>
      <c r="L168">
        <f>(Table2[[#This Row],[6M Return vs Nifty]]-AVERAGE(Table2[6M Return vs Nifty]))/_xlfn.STDEV.P(Table2[6M Return vs Nifty])</f>
        <v>0.82256900245423159</v>
      </c>
      <c r="M168">
        <v>-0.54386794096990398</v>
      </c>
      <c r="N168">
        <f>(Table2[[#This Row],[1W Return vs Nifty]]-AVERAGE(Table2[1W Return vs Nifty]))/_xlfn.STDEV.P(Table2[1W Return vs Nifty])</f>
        <v>4.0525262970970609E-2</v>
      </c>
      <c r="O168">
        <v>742.3</v>
      </c>
      <c r="P168">
        <v>730.88485340944499</v>
      </c>
      <c r="Q168">
        <v>611.56842113803896</v>
      </c>
      <c r="R168">
        <v>47.143235243652299</v>
      </c>
      <c r="S168" s="2">
        <f>(Table2[[#This Row],[Close Price]]-Table2[[#This Row],[20D EMA]])/Table2[[#This Row],[20D EMA]]</f>
        <v>-2.3305940994207134E-2</v>
      </c>
      <c r="T168" s="2">
        <f>(Table2[[#This Row],[Close Price]]-Table2[[#This Row],[50D EMA]])/Table2[[#This Row],[50D EMA]]</f>
        <v>-8.0516833561308804E-3</v>
      </c>
      <c r="U168" s="2">
        <f>(Table2[[#This Row],[Close Price]]-Table2[[#This Row],[200D EMA]])/Table2[[#This Row],[200D EMA]]</f>
        <v>0.1854765140601628</v>
      </c>
      <c r="V168">
        <v>0.31532770936870502</v>
      </c>
      <c r="W168">
        <v>721.05</v>
      </c>
      <c r="X168">
        <v>746.55</v>
      </c>
      <c r="Y168">
        <v>720.05</v>
      </c>
      <c r="Z168">
        <v>750</v>
      </c>
      <c r="AA168">
        <v>720</v>
      </c>
      <c r="AB168">
        <v>760</v>
      </c>
      <c r="AC168" s="2">
        <f>(Table2[[#This Row],[Close Price]]/Table2[[#This Row],[Day Low]])-1</f>
        <v>5.4781221829276472E-3</v>
      </c>
      <c r="AD168" s="2">
        <f>(Table2[[#This Row],[Day High]]/Table2[[#This Row],[Close Price]])-1</f>
        <v>2.9724137931034456E-2</v>
      </c>
      <c r="AE168" s="2">
        <f>(Table2[[#This Row],[Close Price]]/Table2[[#This Row],[Current Week Low]])-1</f>
        <v>6.8745226025970219E-3</v>
      </c>
      <c r="AF168" s="2">
        <f>(Table2[[#This Row],[Current Week High]]/Table2[[#This Row],[Close Price]])-1</f>
        <v>3.4482758620689724E-2</v>
      </c>
      <c r="AG168" s="2">
        <f>(Table2[[#This Row],[Close Price]]/Table2[[#This Row],[Current Month Low]])-1</f>
        <v>6.9444444444444198E-3</v>
      </c>
      <c r="AH168" s="2">
        <f>(Table2[[#This Row],[Current Month High]]/Table2[[#This Row],[Close Price]])-1</f>
        <v>4.8275862068965614E-2</v>
      </c>
      <c r="AI168">
        <v>21.379310344827498</v>
      </c>
      <c r="AJ168">
        <v>120.49878345498701</v>
      </c>
      <c r="AK168" t="str">
        <f>IF(AND(Table2[[#This Row],[20D EMA]]&gt;Table2[[#This Row],[50D EMA]],Table2[[#This Row],[50D EMA]]&gt;Table2[[#This Row],[200D EMA]]),"Uptrend","Downtrend/NoTrend")</f>
        <v>Uptrend</v>
      </c>
      <c r="AL168">
        <v>-0.05</v>
      </c>
      <c r="AM168" t="s">
        <v>10189</v>
      </c>
      <c r="AN168">
        <v>-2.35</v>
      </c>
      <c r="AO168" t="s">
        <v>10189</v>
      </c>
      <c r="AP168">
        <v>5.9975835141387997E-2</v>
      </c>
      <c r="AQ168">
        <f>(Table2[[#This Row],[Sharpe Ratio]]-AVERAGE(Table2[Sharpe Ratio]))/_xlfn.STDEV.P(Table2[Sharpe Ratio])</f>
        <v>7.1908472272998888E-2</v>
      </c>
      <c r="AR1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0.41433999297847368</v>
      </c>
      <c r="AS168">
        <f>_xlfn.RANK.AVG(Table2[[#This Row],[1Y Return vs Nifty Z-Score]],Table2[1Y Return vs Nifty Z-Score])</f>
        <v>169</v>
      </c>
      <c r="AT168">
        <f>_xlfn.RANK.AVG(Table2[[#This Row],[6M Return vs Nifty Z-Score]],Table2[6M Return vs Nifty Z-Score])</f>
        <v>125</v>
      </c>
      <c r="AU168">
        <f>_xlfn.RANK.AVG(Table2[[#This Row],[Sharpe Ratio Z-Score]],Table2[Sharpe Ratio Z-Score])</f>
        <v>310</v>
      </c>
      <c r="AV168">
        <f>(Table2[[#This Row],[Rank 1Y]]+Table2[[#This Row],[Rank 6M]]+Table2[[#This Row],[Rank Sharpe]])/3</f>
        <v>201.33333333333334</v>
      </c>
    </row>
    <row r="169" spans="1:48" x14ac:dyDescent="0.3">
      <c r="A169" t="s">
        <v>63</v>
      </c>
      <c r="B169" t="s">
        <v>177</v>
      </c>
      <c r="C169" t="s">
        <v>10147</v>
      </c>
      <c r="D169" t="s">
        <v>59</v>
      </c>
      <c r="E169">
        <v>151860.11489632499</v>
      </c>
      <c r="F169">
        <v>696.45</v>
      </c>
      <c r="G169">
        <v>78.943514730447902</v>
      </c>
      <c r="H169">
        <f>(Table2[[#This Row],[1Y Return vs Nifty]]-AVERAGE(Table2[1Y Return vs Nifty]))/_xlfn.STDEV.P(Table2[1Y Return vs Nifty])</f>
        <v>0.43464685127438069</v>
      </c>
      <c r="I169">
        <v>-0.94644637790436403</v>
      </c>
      <c r="J169">
        <f>(Table2[[#This Row],[1M Return vs Nifty]]-AVERAGE(Table2[1M Return vs Nifty]))/_xlfn.STDEV.P(Table2[1M Return vs Nifty])</f>
        <v>-7.0912900092186121E-2</v>
      </c>
      <c r="K169">
        <v>16.6409630662232</v>
      </c>
      <c r="L169">
        <f>(Table2[[#This Row],[6M Return vs Nifty]]-AVERAGE(Table2[6M Return vs Nifty]))/_xlfn.STDEV.P(Table2[6M Return vs Nifty])</f>
        <v>0.18030255690497757</v>
      </c>
      <c r="M169">
        <v>1.4333575883184799</v>
      </c>
      <c r="N169">
        <f>(Table2[[#This Row],[1W Return vs Nifty]]-AVERAGE(Table2[1W Return vs Nifty]))/_xlfn.STDEV.P(Table2[1W Return vs Nifty])</f>
        <v>0.47924658361842498</v>
      </c>
      <c r="O169">
        <v>675.43</v>
      </c>
      <c r="P169">
        <v>661.54595553748504</v>
      </c>
      <c r="Q169">
        <v>576.24362302665895</v>
      </c>
      <c r="R169">
        <v>39.2687657472623</v>
      </c>
      <c r="S169" s="2">
        <f>(Table2[[#This Row],[Close Price]]-Table2[[#This Row],[20D EMA]])/Table2[[#This Row],[20D EMA]]</f>
        <v>3.1120915564899543E-2</v>
      </c>
      <c r="T169" s="2">
        <f>(Table2[[#This Row],[Close Price]]-Table2[[#This Row],[50D EMA]])/Table2[[#This Row],[50D EMA]]</f>
        <v>5.2761329988264501E-2</v>
      </c>
      <c r="U169" s="2">
        <f>(Table2[[#This Row],[Close Price]]-Table2[[#This Row],[200D EMA]])/Table2[[#This Row],[200D EMA]]</f>
        <v>0.20860339649742196</v>
      </c>
      <c r="V169">
        <v>0.68488619402251605</v>
      </c>
      <c r="W169">
        <v>694.5</v>
      </c>
      <c r="X169">
        <v>703</v>
      </c>
      <c r="Y169">
        <v>690.65</v>
      </c>
      <c r="Z169">
        <v>703</v>
      </c>
      <c r="AA169">
        <v>655</v>
      </c>
      <c r="AB169">
        <v>703</v>
      </c>
      <c r="AC169" s="2">
        <f>(Table2[[#This Row],[Close Price]]/Table2[[#This Row],[Day Low]])-1</f>
        <v>2.8077753779698345E-3</v>
      </c>
      <c r="AD169" s="2">
        <f>(Table2[[#This Row],[Day High]]/Table2[[#This Row],[Close Price]])-1</f>
        <v>9.4048388254719395E-3</v>
      </c>
      <c r="AE169" s="2">
        <f>(Table2[[#This Row],[Close Price]]/Table2[[#This Row],[Current Week Low]])-1</f>
        <v>8.3978860493738594E-3</v>
      </c>
      <c r="AF169" s="2">
        <f>(Table2[[#This Row],[Current Week High]]/Table2[[#This Row],[Close Price]])-1</f>
        <v>9.4048388254719395E-3</v>
      </c>
      <c r="AG169" s="2">
        <f>(Table2[[#This Row],[Close Price]]/Table2[[#This Row],[Current Month Low]])-1</f>
        <v>6.3282442748091583E-2</v>
      </c>
      <c r="AH169" s="2">
        <f>(Table2[[#This Row],[Current Month High]]/Table2[[#This Row],[Close Price]])-1</f>
        <v>9.4048388254719395E-3</v>
      </c>
      <c r="AI169">
        <v>2.3189030081125699</v>
      </c>
      <c r="AJ169">
        <v>108.455552229871</v>
      </c>
      <c r="AK169" t="str">
        <f>IF(AND(Table2[[#This Row],[20D EMA]]&gt;Table2[[#This Row],[50D EMA]],Table2[[#This Row],[50D EMA]]&gt;Table2[[#This Row],[200D EMA]]),"Uptrend","Downtrend/NoTrend")</f>
        <v>Uptrend</v>
      </c>
      <c r="AL169">
        <v>-0.1</v>
      </c>
      <c r="AM169" t="s">
        <v>10189</v>
      </c>
      <c r="AN169">
        <v>4.63</v>
      </c>
      <c r="AO169" t="s">
        <v>10188</v>
      </c>
      <c r="AP169">
        <v>0.108572439416318</v>
      </c>
      <c r="AQ169">
        <f>(Table2[[#This Row],[Sharpe Ratio]]-AVERAGE(Table2[Sharpe Ratio]))/_xlfn.STDEV.P(Table2[Sharpe Ratio])</f>
        <v>0.62165936127437749</v>
      </c>
      <c r="AR1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1.6449424529799745</v>
      </c>
      <c r="AS169">
        <f>_xlfn.RANK.AVG(Table2[[#This Row],[1Y Return vs Nifty Z-Score]],Table2[1Y Return vs Nifty Z-Score])</f>
        <v>167</v>
      </c>
      <c r="AT169">
        <f>_xlfn.RANK.AVG(Table2[[#This Row],[6M Return vs Nifty Z-Score]],Table2[6M Return vs Nifty Z-Score])</f>
        <v>254</v>
      </c>
      <c r="AU169">
        <f>_xlfn.RANK.AVG(Table2[[#This Row],[Sharpe Ratio Z-Score]],Table2[Sharpe Ratio Z-Score])</f>
        <v>187</v>
      </c>
      <c r="AV169">
        <f>(Table2[[#This Row],[Rank 1Y]]+Table2[[#This Row],[Rank 6M]]+Table2[[#This Row],[Rank Sharpe]])/3</f>
        <v>202.66666666666666</v>
      </c>
    </row>
    <row r="170" spans="1:48" x14ac:dyDescent="0.3">
      <c r="A170" t="s">
        <v>1430</v>
      </c>
      <c r="B170" t="s">
        <v>1431</v>
      </c>
      <c r="C170" t="s">
        <v>10155</v>
      </c>
      <c r="D170" t="s">
        <v>97</v>
      </c>
      <c r="E170">
        <v>7126.7465661599999</v>
      </c>
      <c r="F170">
        <v>2820.8</v>
      </c>
      <c r="G170">
        <v>63.415800573503397</v>
      </c>
      <c r="H170">
        <f>(Table2[[#This Row],[1Y Return vs Nifty]]-AVERAGE(Table2[1Y Return vs Nifty]))/_xlfn.STDEV.P(Table2[1Y Return vs Nifty])</f>
        <v>0.2428189068045688</v>
      </c>
      <c r="I170">
        <v>10.654731564013201</v>
      </c>
      <c r="J170">
        <f>(Table2[[#This Row],[1M Return vs Nifty]]-AVERAGE(Table2[1M Return vs Nifty]))/_xlfn.STDEV.P(Table2[1M Return vs Nifty])</f>
        <v>1.0233697913849322</v>
      </c>
      <c r="K170">
        <v>5.8078341989874804</v>
      </c>
      <c r="L170">
        <f>(Table2[[#This Row],[6M Return vs Nifty]]-AVERAGE(Table2[6M Return vs Nifty]))/_xlfn.STDEV.P(Table2[6M Return vs Nifty])</f>
        <v>-0.15261217958540121</v>
      </c>
      <c r="M170">
        <v>5.4484267214741804</v>
      </c>
      <c r="N170">
        <f>(Table2[[#This Row],[1W Return vs Nifty]]-AVERAGE(Table2[1W Return vs Nifty]))/_xlfn.STDEV.P(Table2[1W Return vs Nifty])</f>
        <v>1.3701396084636346</v>
      </c>
      <c r="O170">
        <v>2795.4</v>
      </c>
      <c r="P170">
        <v>2656.74321219076</v>
      </c>
      <c r="Q170">
        <v>2295.9439549054</v>
      </c>
      <c r="R170">
        <v>61.615346885697598</v>
      </c>
      <c r="S170" s="2">
        <f>(Table2[[#This Row],[Close Price]]-Table2[[#This Row],[20D EMA]])/Table2[[#This Row],[20D EMA]]</f>
        <v>9.0863561565429248E-3</v>
      </c>
      <c r="T170" s="2">
        <f>(Table2[[#This Row],[Close Price]]-Table2[[#This Row],[50D EMA]])/Table2[[#This Row],[50D EMA]]</f>
        <v>6.175108947543273E-2</v>
      </c>
      <c r="U170" s="2">
        <f>(Table2[[#This Row],[Close Price]]-Table2[[#This Row],[200D EMA]])/Table2[[#This Row],[200D EMA]]</f>
        <v>0.22860141859003952</v>
      </c>
      <c r="V170">
        <v>1.1544141725214201</v>
      </c>
      <c r="W170">
        <v>2809.65</v>
      </c>
      <c r="X170">
        <v>2920</v>
      </c>
      <c r="Y170">
        <v>2809.65</v>
      </c>
      <c r="Z170">
        <v>2975.35</v>
      </c>
      <c r="AA170">
        <v>2664.55</v>
      </c>
      <c r="AB170">
        <v>3018.6</v>
      </c>
      <c r="AC170" s="2">
        <f>(Table2[[#This Row],[Close Price]]/Table2[[#This Row],[Day Low]])-1</f>
        <v>3.9684658231453618E-3</v>
      </c>
      <c r="AD170" s="2">
        <f>(Table2[[#This Row],[Day High]]/Table2[[#This Row],[Close Price]])-1</f>
        <v>3.5167328417470056E-2</v>
      </c>
      <c r="AE170" s="2">
        <f>(Table2[[#This Row],[Close Price]]/Table2[[#This Row],[Current Week Low]])-1</f>
        <v>3.9684658231453618E-3</v>
      </c>
      <c r="AF170" s="2">
        <f>(Table2[[#This Row],[Current Week High]]/Table2[[#This Row],[Close Price]])-1</f>
        <v>5.478942144072585E-2</v>
      </c>
      <c r="AG170" s="2">
        <f>(Table2[[#This Row],[Close Price]]/Table2[[#This Row],[Current Month Low]])-1</f>
        <v>5.8640295734739389E-2</v>
      </c>
      <c r="AH170" s="2">
        <f>(Table2[[#This Row],[Current Month High]]/Table2[[#This Row],[Close Price]])-1</f>
        <v>7.0121951219512146E-2</v>
      </c>
      <c r="AI170">
        <v>7.9126488939307897</v>
      </c>
      <c r="AJ170">
        <v>103.653165836401</v>
      </c>
      <c r="AK170" t="str">
        <f>IF(AND(Table2[[#This Row],[20D EMA]]&gt;Table2[[#This Row],[50D EMA]],Table2[[#This Row],[50D EMA]]&gt;Table2[[#This Row],[200D EMA]]),"Uptrend","Downtrend/NoTrend")</f>
        <v>Uptrend</v>
      </c>
      <c r="AL170">
        <v>0.03</v>
      </c>
      <c r="AM170" t="s">
        <v>10188</v>
      </c>
      <c r="AN170">
        <v>0.33</v>
      </c>
      <c r="AO170" t="s">
        <v>10188</v>
      </c>
      <c r="AP170">
        <v>0.19487608843117099</v>
      </c>
      <c r="AQ170">
        <f>(Table2[[#This Row],[Sharpe Ratio]]-AVERAGE(Table2[Sharpe Ratio]))/_xlfn.STDEV.P(Table2[Sharpe Ratio])</f>
        <v>1.5979725929882764</v>
      </c>
      <c r="AR1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4.081688720056011</v>
      </c>
      <c r="AS170">
        <f>_xlfn.RANK.AVG(Table2[[#This Row],[1Y Return vs Nifty Z-Score]],Table2[1Y Return vs Nifty Z-Score])</f>
        <v>209</v>
      </c>
      <c r="AT170">
        <f>_xlfn.RANK.AVG(Table2[[#This Row],[6M Return vs Nifty Z-Score]],Table2[6M Return vs Nifty Z-Score])</f>
        <v>361</v>
      </c>
      <c r="AU170">
        <f>_xlfn.RANK.AVG(Table2[[#This Row],[Sharpe Ratio Z-Score]],Table2[Sharpe Ratio Z-Score])</f>
        <v>40</v>
      </c>
      <c r="AV170">
        <f>(Table2[[#This Row],[Rank 1Y]]+Table2[[#This Row],[Rank 6M]]+Table2[[#This Row],[Rank Sharpe]])/3</f>
        <v>203.33333333333334</v>
      </c>
    </row>
    <row r="171" spans="1:48" x14ac:dyDescent="0.3">
      <c r="A171" t="s">
        <v>191</v>
      </c>
      <c r="B171" t="s">
        <v>192</v>
      </c>
      <c r="C171" t="s">
        <v>10147</v>
      </c>
      <c r="D171" t="s">
        <v>193</v>
      </c>
      <c r="E171">
        <v>136599.101895828</v>
      </c>
      <c r="F171">
        <v>201.17</v>
      </c>
      <c r="G171">
        <v>83.747692727900002</v>
      </c>
      <c r="H171">
        <f>(Table2[[#This Row],[1Y Return vs Nifty]]-AVERAGE(Table2[1Y Return vs Nifty]))/_xlfn.STDEV.P(Table2[1Y Return vs Nifty])</f>
        <v>0.49399722189581402</v>
      </c>
      <c r="I171">
        <v>9.4689434411466706</v>
      </c>
      <c r="J171">
        <f>(Table2[[#This Row],[1M Return vs Nifty]]-AVERAGE(Table2[1M Return vs Nifty]))/_xlfn.STDEV.P(Table2[1M Return vs Nifty])</f>
        <v>0.9115201649841923</v>
      </c>
      <c r="K171">
        <v>72.255649824807904</v>
      </c>
      <c r="L171">
        <f>(Table2[[#This Row],[6M Return vs Nifty]]-AVERAGE(Table2[6M Return vs Nifty]))/_xlfn.STDEV.P(Table2[6M Return vs Nifty])</f>
        <v>1.8894070099339417</v>
      </c>
      <c r="M171">
        <v>-1.6916032567720201</v>
      </c>
      <c r="N171">
        <f>(Table2[[#This Row],[1W Return vs Nifty]]-AVERAGE(Table2[1W Return vs Nifty]))/_xlfn.STDEV.P(Table2[1W Return vs Nifty])</f>
        <v>-0.21414267755660962</v>
      </c>
      <c r="O171">
        <v>193.32</v>
      </c>
      <c r="P171">
        <v>172.34042402984201</v>
      </c>
      <c r="Q171">
        <v>130.94635025463</v>
      </c>
      <c r="R171">
        <v>61.319019247053703</v>
      </c>
      <c r="S171" s="2">
        <f>(Table2[[#This Row],[Close Price]]-Table2[[#This Row],[20D EMA]])/Table2[[#This Row],[20D EMA]]</f>
        <v>4.0606248706807339E-2</v>
      </c>
      <c r="T171" s="2">
        <f>(Table2[[#This Row],[Close Price]]-Table2[[#This Row],[50D EMA]])/Table2[[#This Row],[50D EMA]]</f>
        <v>0.1672827262231055</v>
      </c>
      <c r="U171" s="2">
        <f>(Table2[[#This Row],[Close Price]]-Table2[[#This Row],[200D EMA]])/Table2[[#This Row],[200D EMA]]</f>
        <v>0.53627802232607102</v>
      </c>
      <c r="V171">
        <v>0.73155028664967603</v>
      </c>
      <c r="W171">
        <v>200.65</v>
      </c>
      <c r="X171">
        <v>203.77</v>
      </c>
      <c r="Y171">
        <v>196.56</v>
      </c>
      <c r="Z171">
        <v>203.77</v>
      </c>
      <c r="AA171">
        <v>192.09</v>
      </c>
      <c r="AB171">
        <v>208.88</v>
      </c>
      <c r="AC171" s="2">
        <f>(Table2[[#This Row],[Close Price]]/Table2[[#This Row],[Day Low]])-1</f>
        <v>2.5915773735358805E-3</v>
      </c>
      <c r="AD171" s="2">
        <f>(Table2[[#This Row],[Day High]]/Table2[[#This Row],[Close Price]])-1</f>
        <v>1.2924392305015742E-2</v>
      </c>
      <c r="AE171" s="2">
        <f>(Table2[[#This Row],[Close Price]]/Table2[[#This Row],[Current Week Low]])-1</f>
        <v>2.3453398453398444E-2</v>
      </c>
      <c r="AF171" s="2">
        <f>(Table2[[#This Row],[Current Week High]]/Table2[[#This Row],[Close Price]])-1</f>
        <v>1.2924392305015742E-2</v>
      </c>
      <c r="AG171" s="2">
        <f>(Table2[[#This Row],[Close Price]]/Table2[[#This Row],[Current Month Low]])-1</f>
        <v>4.7269509084283401E-2</v>
      </c>
      <c r="AH171" s="2">
        <f>(Table2[[#This Row],[Current Month High]]/Table2[[#This Row],[Close Price]])-1</f>
        <v>3.8325794104488775E-2</v>
      </c>
      <c r="AI171">
        <v>3.83257941044887</v>
      </c>
      <c r="AJ171">
        <v>131.76267281105899</v>
      </c>
      <c r="AK171" t="str">
        <f>IF(AND(Table2[[#This Row],[20D EMA]]&gt;Table2[[#This Row],[50D EMA]],Table2[[#This Row],[50D EMA]]&gt;Table2[[#This Row],[200D EMA]]),"Uptrend","Downtrend/NoTrend")</f>
        <v>Uptrend</v>
      </c>
      <c r="AL171">
        <v>0.33</v>
      </c>
      <c r="AM171" t="s">
        <v>10188</v>
      </c>
      <c r="AN171">
        <v>5.71</v>
      </c>
      <c r="AO171" t="s">
        <v>10188</v>
      </c>
      <c r="AP171">
        <v>2.1622628003935999E-2</v>
      </c>
      <c r="AQ171">
        <f>(Table2[[#This Row],[Sharpe Ratio]]-AVERAGE(Table2[Sharpe Ratio]))/_xlfn.STDEV.P(Table2[Sharpe Ratio])</f>
        <v>-0.36196360653694842</v>
      </c>
      <c r="AR1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2.7188181127203901</v>
      </c>
      <c r="AS171">
        <f>_xlfn.RANK.AVG(Table2[[#This Row],[1Y Return vs Nifty Z-Score]],Table2[1Y Return vs Nifty Z-Score])</f>
        <v>148</v>
      </c>
      <c r="AT171">
        <f>_xlfn.RANK.AVG(Table2[[#This Row],[6M Return vs Nifty Z-Score]],Table2[6M Return vs Nifty Z-Score])</f>
        <v>36</v>
      </c>
      <c r="AU171">
        <f>_xlfn.RANK.AVG(Table2[[#This Row],[Sharpe Ratio Z-Score]],Table2[Sharpe Ratio Z-Score])</f>
        <v>430</v>
      </c>
      <c r="AV171">
        <f>(Table2[[#This Row],[Rank 1Y]]+Table2[[#This Row],[Rank 6M]]+Table2[[#This Row],[Rank Sharpe]])/3</f>
        <v>204.66666666666666</v>
      </c>
    </row>
    <row r="172" spans="1:48" x14ac:dyDescent="0.3">
      <c r="A172" t="s">
        <v>1002</v>
      </c>
      <c r="B172" t="s">
        <v>1003</v>
      </c>
      <c r="C172" t="s">
        <v>10150</v>
      </c>
      <c r="D172" t="s">
        <v>258</v>
      </c>
      <c r="E172">
        <v>13544.566080000001</v>
      </c>
      <c r="F172">
        <v>4228.8500000000004</v>
      </c>
      <c r="G172">
        <v>24.4665615470816</v>
      </c>
      <c r="H172">
        <f>(Table2[[#This Row],[1Y Return vs Nifty]]-AVERAGE(Table2[1Y Return vs Nifty]))/_xlfn.STDEV.P(Table2[1Y Return vs Nifty])</f>
        <v>-0.2383563895451741</v>
      </c>
      <c r="I172">
        <v>-12.2931617392374</v>
      </c>
      <c r="J172">
        <f>(Table2[[#This Row],[1M Return vs Nifty]]-AVERAGE(Table2[1M Return vs Nifty]))/_xlfn.STDEV.P(Table2[1M Return vs Nifty])</f>
        <v>-1.1411933739534419</v>
      </c>
      <c r="K172">
        <v>23.354933900934899</v>
      </c>
      <c r="L172">
        <f>(Table2[[#This Row],[6M Return vs Nifty]]-AVERAGE(Table2[6M Return vs Nifty]))/_xlfn.STDEV.P(Table2[6M Return vs Nifty])</f>
        <v>0.38663074321524371</v>
      </c>
      <c r="M172">
        <v>-6.2742583825942297</v>
      </c>
      <c r="N172">
        <f>(Table2[[#This Row],[1W Return vs Nifty]]-AVERAGE(Table2[1W Return vs Nifty]))/_xlfn.STDEV.P(Table2[1W Return vs Nifty])</f>
        <v>-1.2309758506525188</v>
      </c>
      <c r="O172">
        <v>4484.78</v>
      </c>
      <c r="P172">
        <v>4414.9260303212995</v>
      </c>
      <c r="Q172">
        <v>3747.5084178141101</v>
      </c>
      <c r="R172">
        <v>22.9924307124551</v>
      </c>
      <c r="S172" s="2">
        <f>(Table2[[#This Row],[Close Price]]-Table2[[#This Row],[20D EMA]])/Table2[[#This Row],[20D EMA]]</f>
        <v>-5.7066344391475031E-2</v>
      </c>
      <c r="T172" s="2">
        <f>(Table2[[#This Row],[Close Price]]-Table2[[#This Row],[50D EMA]])/Table2[[#This Row],[50D EMA]]</f>
        <v>-4.2147032372308484E-2</v>
      </c>
      <c r="U172" s="2">
        <f>(Table2[[#This Row],[Close Price]]-Table2[[#This Row],[200D EMA]])/Table2[[#This Row],[200D EMA]]</f>
        <v>0.12844309565731482</v>
      </c>
      <c r="V172">
        <v>1.08120405413124</v>
      </c>
      <c r="W172">
        <v>4160</v>
      </c>
      <c r="X172">
        <v>4334.2</v>
      </c>
      <c r="Y172">
        <v>4160</v>
      </c>
      <c r="Z172">
        <v>4434.95</v>
      </c>
      <c r="AA172">
        <v>4160</v>
      </c>
      <c r="AB172">
        <v>4683.3</v>
      </c>
      <c r="AC172" s="2">
        <f>(Table2[[#This Row],[Close Price]]/Table2[[#This Row],[Day Low]])-1</f>
        <v>1.6550480769230935E-2</v>
      </c>
      <c r="AD172" s="2">
        <f>(Table2[[#This Row],[Day High]]/Table2[[#This Row],[Close Price]])-1</f>
        <v>2.4912210175342953E-2</v>
      </c>
      <c r="AE172" s="2">
        <f>(Table2[[#This Row],[Close Price]]/Table2[[#This Row],[Current Week Low]])-1</f>
        <v>1.6550480769230935E-2</v>
      </c>
      <c r="AF172" s="2">
        <f>(Table2[[#This Row],[Current Week High]]/Table2[[#This Row],[Close Price]])-1</f>
        <v>4.8736654173120231E-2</v>
      </c>
      <c r="AG172" s="2">
        <f>(Table2[[#This Row],[Close Price]]/Table2[[#This Row],[Current Month Low]])-1</f>
        <v>1.6550480769230935E-2</v>
      </c>
      <c r="AH172" s="2">
        <f>(Table2[[#This Row],[Current Month High]]/Table2[[#This Row],[Close Price]])-1</f>
        <v>0.10746420421627634</v>
      </c>
      <c r="AI172">
        <v>18.235454083261299</v>
      </c>
      <c r="AJ172">
        <v>53.776363636363598</v>
      </c>
      <c r="AK172" t="str">
        <f>IF(AND(Table2[[#This Row],[20D EMA]]&gt;Table2[[#This Row],[50D EMA]],Table2[[#This Row],[50D EMA]]&gt;Table2[[#This Row],[200D EMA]]),"Uptrend","Downtrend/NoTrend")</f>
        <v>Uptrend</v>
      </c>
      <c r="AL172">
        <v>-0.02</v>
      </c>
      <c r="AM172" t="s">
        <v>10189</v>
      </c>
      <c r="AN172">
        <v>-7.55</v>
      </c>
      <c r="AO172" t="s">
        <v>10189</v>
      </c>
      <c r="AP172">
        <v>0.17820794285215499</v>
      </c>
      <c r="AQ172">
        <f>(Table2[[#This Row],[Sharpe Ratio]]-AVERAGE(Table2[Sharpe Ratio]))/_xlfn.STDEV.P(Table2[Sharpe Ratio])</f>
        <v>1.4094135776663845</v>
      </c>
      <c r="AR1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-0.81448129326950658</v>
      </c>
      <c r="AS172">
        <f>_xlfn.RANK.AVG(Table2[[#This Row],[1Y Return vs Nifty Z-Score]],Table2[1Y Return vs Nifty Z-Score])</f>
        <v>358</v>
      </c>
      <c r="AT172">
        <f>_xlfn.RANK.AVG(Table2[[#This Row],[6M Return vs Nifty Z-Score]],Table2[6M Return vs Nifty Z-Score])</f>
        <v>201</v>
      </c>
      <c r="AU172">
        <f>_xlfn.RANK.AVG(Table2[[#This Row],[Sharpe Ratio Z-Score]],Table2[Sharpe Ratio Z-Score])</f>
        <v>58</v>
      </c>
      <c r="AV172">
        <f>(Table2[[#This Row],[Rank 1Y]]+Table2[[#This Row],[Rank 6M]]+Table2[[#This Row],[Rank Sharpe]])/3</f>
        <v>205.66666666666666</v>
      </c>
    </row>
    <row r="173" spans="1:48" x14ac:dyDescent="0.3">
      <c r="A173" t="s">
        <v>904</v>
      </c>
      <c r="B173" t="s">
        <v>905</v>
      </c>
      <c r="C173" t="s">
        <v>10147</v>
      </c>
      <c r="D173" t="s">
        <v>618</v>
      </c>
      <c r="E173">
        <v>16501.76515264</v>
      </c>
      <c r="F173">
        <v>909.95</v>
      </c>
      <c r="G173">
        <v>62.4156942016822</v>
      </c>
      <c r="H173">
        <f>(Table2[[#This Row],[1Y Return vs Nifty]]-AVERAGE(Table2[1Y Return vs Nifty]))/_xlfn.STDEV.P(Table2[1Y Return vs Nifty])</f>
        <v>0.23046368519123039</v>
      </c>
      <c r="I173">
        <v>18.644870944358399</v>
      </c>
      <c r="J173">
        <f>(Table2[[#This Row],[1M Return vs Nifty]]-AVERAGE(Table2[1M Return vs Nifty]))/_xlfn.STDEV.P(Table2[1M Return vs Nifty])</f>
        <v>1.7770407780878779</v>
      </c>
      <c r="K173">
        <v>5.5105751742046003</v>
      </c>
      <c r="L173">
        <f>(Table2[[#This Row],[6M Return vs Nifty]]-AVERAGE(Table2[6M Return vs Nifty]))/_xlfn.STDEV.P(Table2[6M Return vs Nifty])</f>
        <v>-0.16174729752942246</v>
      </c>
      <c r="M173">
        <v>-6.4702469599931396</v>
      </c>
      <c r="N173">
        <f>(Table2[[#This Row],[1W Return vs Nifty]]-AVERAGE(Table2[1W Return vs Nifty]))/_xlfn.STDEV.P(Table2[1W Return vs Nifty])</f>
        <v>-1.2744632354928369</v>
      </c>
      <c r="O173">
        <v>892.63</v>
      </c>
      <c r="P173">
        <v>826.50994326511898</v>
      </c>
      <c r="Q173">
        <v>715.51868654941597</v>
      </c>
      <c r="R173">
        <v>51.880452526349501</v>
      </c>
      <c r="S173" s="2">
        <f>(Table2[[#This Row],[Close Price]]-Table2[[#This Row],[20D EMA]])/Table2[[#This Row],[20D EMA]]</f>
        <v>1.9403336208731557E-2</v>
      </c>
      <c r="T173" s="2">
        <f>(Table2[[#This Row],[Close Price]]-Table2[[#This Row],[50D EMA]])/Table2[[#This Row],[50D EMA]]</f>
        <v>0.10095469197291443</v>
      </c>
      <c r="U173" s="2">
        <f>(Table2[[#This Row],[Close Price]]-Table2[[#This Row],[200D EMA]])/Table2[[#This Row],[200D EMA]]</f>
        <v>0.27173478080387775</v>
      </c>
      <c r="V173">
        <v>1.13735138969838</v>
      </c>
      <c r="W173">
        <v>900</v>
      </c>
      <c r="X173">
        <v>923.95</v>
      </c>
      <c r="Y173">
        <v>900</v>
      </c>
      <c r="Z173">
        <v>925.5</v>
      </c>
      <c r="AA173">
        <v>881.65</v>
      </c>
      <c r="AB173">
        <v>998.45</v>
      </c>
      <c r="AC173" s="2">
        <f>(Table2[[#This Row],[Close Price]]/Table2[[#This Row],[Day Low]])-1</f>
        <v>1.1055555555555596E-2</v>
      </c>
      <c r="AD173" s="2">
        <f>(Table2[[#This Row],[Day High]]/Table2[[#This Row],[Close Price]])-1</f>
        <v>1.538546073960112E-2</v>
      </c>
      <c r="AE173" s="2">
        <f>(Table2[[#This Row],[Close Price]]/Table2[[#This Row],[Current Week Low]])-1</f>
        <v>1.1055555555555596E-2</v>
      </c>
      <c r="AF173" s="2">
        <f>(Table2[[#This Row],[Current Week High]]/Table2[[#This Row],[Close Price]])-1</f>
        <v>1.708885103577118E-2</v>
      </c>
      <c r="AG173" s="2">
        <f>(Table2[[#This Row],[Close Price]]/Table2[[#This Row],[Current Month Low]])-1</f>
        <v>3.2098905461350968E-2</v>
      </c>
      <c r="AH173" s="2">
        <f>(Table2[[#This Row],[Current Month High]]/Table2[[#This Row],[Close Price]])-1</f>
        <v>9.7258091103906708E-2</v>
      </c>
      <c r="AI173">
        <v>9.7258091103906708</v>
      </c>
      <c r="AJ173">
        <v>92.786016949152497</v>
      </c>
      <c r="AK173" t="str">
        <f>IF(AND(Table2[[#This Row],[20D EMA]]&gt;Table2[[#This Row],[50D EMA]],Table2[[#This Row],[50D EMA]]&gt;Table2[[#This Row],[200D EMA]]),"Uptrend","Downtrend/NoTrend")</f>
        <v>Uptrend</v>
      </c>
      <c r="AL173">
        <v>0.04</v>
      </c>
      <c r="AM173" t="s">
        <v>10188</v>
      </c>
      <c r="AN173">
        <v>2.2400000000000002</v>
      </c>
      <c r="AO173" t="s">
        <v>10188</v>
      </c>
      <c r="AP173">
        <v>0.194766518885784</v>
      </c>
      <c r="AQ173">
        <f>(Table2[[#This Row],[Sharpe Ratio]]-AVERAGE(Table2[Sharpe Ratio]))/_xlfn.STDEV.P(Table2[Sharpe Ratio])</f>
        <v>1.5967330834405888</v>
      </c>
      <c r="AR1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2.1680270136974382</v>
      </c>
      <c r="AS173">
        <f>_xlfn.RANK.AVG(Table2[[#This Row],[1Y Return vs Nifty Z-Score]],Table2[1Y Return vs Nifty Z-Score])</f>
        <v>213</v>
      </c>
      <c r="AT173">
        <f>_xlfn.RANK.AVG(Table2[[#This Row],[6M Return vs Nifty Z-Score]],Table2[6M Return vs Nifty Z-Score])</f>
        <v>367</v>
      </c>
      <c r="AU173">
        <f>_xlfn.RANK.AVG(Table2[[#This Row],[Sharpe Ratio Z-Score]],Table2[Sharpe Ratio Z-Score])</f>
        <v>41</v>
      </c>
      <c r="AV173">
        <f>(Table2[[#This Row],[Rank 1Y]]+Table2[[#This Row],[Rank 6M]]+Table2[[#This Row],[Rank Sharpe]])/3</f>
        <v>207</v>
      </c>
    </row>
    <row r="174" spans="1:48" x14ac:dyDescent="0.3">
      <c r="A174" t="s">
        <v>336</v>
      </c>
      <c r="B174" t="s">
        <v>337</v>
      </c>
      <c r="C174" t="s">
        <v>10150</v>
      </c>
      <c r="D174" t="s">
        <v>338</v>
      </c>
      <c r="E174">
        <v>74281.502769900006</v>
      </c>
      <c r="F174">
        <v>5799.9</v>
      </c>
      <c r="G174">
        <v>47.045748720141397</v>
      </c>
      <c r="H174">
        <f>(Table2[[#This Row],[1Y Return vs Nifty]]-AVERAGE(Table2[1Y Return vs Nifty]))/_xlfn.STDEV.P(Table2[1Y Return vs Nifty])</f>
        <v>4.0584800344652339E-2</v>
      </c>
      <c r="I174">
        <v>-8.8170941464529609</v>
      </c>
      <c r="J174">
        <f>(Table2[[#This Row],[1M Return vs Nifty]]-AVERAGE(Table2[1M Return vs Nifty]))/_xlfn.STDEV.P(Table2[1M Return vs Nifty])</f>
        <v>-0.81331282421679918</v>
      </c>
      <c r="K174">
        <v>27.610291133857199</v>
      </c>
      <c r="L174">
        <f>(Table2[[#This Row],[6M Return vs Nifty]]-AVERAGE(Table2[6M Return vs Nifty]))/_xlfn.STDEV.P(Table2[6M Return vs Nifty])</f>
        <v>0.5174028543229966</v>
      </c>
      <c r="M174">
        <v>-2.1895456790881398</v>
      </c>
      <c r="N174">
        <f>(Table2[[#This Row],[1W Return vs Nifty]]-AVERAGE(Table2[1W Return vs Nifty]))/_xlfn.STDEV.P(Table2[1W Return vs Nifty])</f>
        <v>-0.32462979897444044</v>
      </c>
      <c r="O174">
        <v>5885.55</v>
      </c>
      <c r="P174">
        <v>5626.4831790087501</v>
      </c>
      <c r="Q174">
        <v>4692.6602147838503</v>
      </c>
      <c r="R174">
        <v>44.473405923808102</v>
      </c>
      <c r="S174" s="2">
        <f>(Table2[[#This Row],[Close Price]]-Table2[[#This Row],[20D EMA]])/Table2[[#This Row],[20D EMA]]</f>
        <v>-1.4552590666972592E-2</v>
      </c>
      <c r="T174" s="2">
        <f>(Table2[[#This Row],[Close Price]]-Table2[[#This Row],[50D EMA]])/Table2[[#This Row],[50D EMA]]</f>
        <v>3.0821530159057791E-2</v>
      </c>
      <c r="U174" s="2">
        <f>(Table2[[#This Row],[Close Price]]-Table2[[#This Row],[200D EMA]])/Table2[[#This Row],[200D EMA]]</f>
        <v>0.2359514080580305</v>
      </c>
      <c r="V174">
        <v>0.52575886840062902</v>
      </c>
      <c r="W174">
        <v>5760</v>
      </c>
      <c r="X174">
        <v>5915.5</v>
      </c>
      <c r="Y174">
        <v>5760</v>
      </c>
      <c r="Z174">
        <v>5940</v>
      </c>
      <c r="AA174">
        <v>5755.4</v>
      </c>
      <c r="AB174">
        <v>6320.35</v>
      </c>
      <c r="AC174" s="2">
        <f>(Table2[[#This Row],[Close Price]]/Table2[[#This Row],[Day Low]])-1</f>
        <v>6.9270833333332504E-3</v>
      </c>
      <c r="AD174" s="2">
        <f>(Table2[[#This Row],[Day High]]/Table2[[#This Row],[Close Price]])-1</f>
        <v>1.9931378127209243E-2</v>
      </c>
      <c r="AE174" s="2">
        <f>(Table2[[#This Row],[Close Price]]/Table2[[#This Row],[Current Week Low]])-1</f>
        <v>6.9270833333332504E-3</v>
      </c>
      <c r="AF174" s="2">
        <f>(Table2[[#This Row],[Current Week High]]/Table2[[#This Row],[Close Price]])-1</f>
        <v>2.4155588889463786E-2</v>
      </c>
      <c r="AG174" s="2">
        <f>(Table2[[#This Row],[Close Price]]/Table2[[#This Row],[Current Month Low]])-1</f>
        <v>7.7318692010981405E-3</v>
      </c>
      <c r="AH174" s="2">
        <f>(Table2[[#This Row],[Current Month High]]/Table2[[#This Row],[Close Price]])-1</f>
        <v>8.973430576389263E-2</v>
      </c>
      <c r="AI174">
        <v>11.3812307108743</v>
      </c>
      <c r="AJ174">
        <v>82.257836436483601</v>
      </c>
      <c r="AK174" t="str">
        <f>IF(AND(Table2[[#This Row],[20D EMA]]&gt;Table2[[#This Row],[50D EMA]],Table2[[#This Row],[50D EMA]]&gt;Table2[[#This Row],[200D EMA]]),"Uptrend","Downtrend/NoTrend")</f>
        <v>Uptrend</v>
      </c>
      <c r="AL174">
        <v>0.2</v>
      </c>
      <c r="AM174" t="s">
        <v>10188</v>
      </c>
      <c r="AN174">
        <v>-2.62</v>
      </c>
      <c r="AO174" t="s">
        <v>10189</v>
      </c>
      <c r="AP174">
        <v>0.107483713071023</v>
      </c>
      <c r="AQ174">
        <f>(Table2[[#This Row],[Sharpe Ratio]]-AVERAGE(Table2[Sharpe Ratio]))/_xlfn.STDEV.P(Table2[Sharpe Ratio])</f>
        <v>0.60934310409683812</v>
      </c>
      <c r="AR1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2.9388135573247487E-2</v>
      </c>
      <c r="AS174">
        <f>_xlfn.RANK.AVG(Table2[[#This Row],[1Y Return vs Nifty Z-Score]],Table2[1Y Return vs Nifty Z-Score])</f>
        <v>263</v>
      </c>
      <c r="AT174">
        <f>_xlfn.RANK.AVG(Table2[[#This Row],[6M Return vs Nifty Z-Score]],Table2[6M Return vs Nifty Z-Score])</f>
        <v>170</v>
      </c>
      <c r="AU174">
        <f>_xlfn.RANK.AVG(Table2[[#This Row],[Sharpe Ratio Z-Score]],Table2[Sharpe Ratio Z-Score])</f>
        <v>189</v>
      </c>
      <c r="AV174">
        <f>(Table2[[#This Row],[Rank 1Y]]+Table2[[#This Row],[Rank 6M]]+Table2[[#This Row],[Rank Sharpe]])/3</f>
        <v>207.33333333333334</v>
      </c>
    </row>
    <row r="175" spans="1:48" x14ac:dyDescent="0.3">
      <c r="A175" t="s">
        <v>895</v>
      </c>
      <c r="B175" t="s">
        <v>896</v>
      </c>
      <c r="C175" t="s">
        <v>10150</v>
      </c>
      <c r="D175" t="s">
        <v>130</v>
      </c>
      <c r="E175">
        <v>16727.03713818</v>
      </c>
      <c r="F175">
        <v>645.85</v>
      </c>
      <c r="G175">
        <v>82.500721473263596</v>
      </c>
      <c r="H175">
        <f>(Table2[[#This Row],[1Y Return vs Nifty]]-AVERAGE(Table2[1Y Return vs Nifty]))/_xlfn.STDEV.P(Table2[1Y Return vs Nifty])</f>
        <v>0.47859225435377151</v>
      </c>
      <c r="I175">
        <v>13.2332065420361</v>
      </c>
      <c r="J175">
        <f>(Table2[[#This Row],[1M Return vs Nifty]]-AVERAGE(Table2[1M Return vs Nifty]))/_xlfn.STDEV.P(Table2[1M Return vs Nifty])</f>
        <v>1.266584795325379</v>
      </c>
      <c r="K175">
        <v>7.6785533494164104</v>
      </c>
      <c r="L175">
        <f>(Table2[[#This Row],[6M Return vs Nifty]]-AVERAGE(Table2[6M Return vs Nifty]))/_xlfn.STDEV.P(Table2[6M Return vs Nifty])</f>
        <v>-9.5122789341355374E-2</v>
      </c>
      <c r="M175">
        <v>2.9122500921094798</v>
      </c>
      <c r="N175">
        <f>(Table2[[#This Row],[1W Return vs Nifty]]-AVERAGE(Table2[1W Return vs Nifty]))/_xlfn.STDEV.P(Table2[1W Return vs Nifty])</f>
        <v>0.80739411294570562</v>
      </c>
      <c r="O175">
        <v>605.04999999999995</v>
      </c>
      <c r="P175">
        <v>582.02203741377002</v>
      </c>
      <c r="Q175">
        <v>516.87094527345005</v>
      </c>
      <c r="R175">
        <v>62.975388286921302</v>
      </c>
      <c r="S175" s="2">
        <f>(Table2[[#This Row],[Close Price]]-Table2[[#This Row],[20D EMA]])/Table2[[#This Row],[20D EMA]]</f>
        <v>6.7432443599702616E-2</v>
      </c>
      <c r="T175" s="2">
        <f>(Table2[[#This Row],[Close Price]]-Table2[[#This Row],[50D EMA]])/Table2[[#This Row],[50D EMA]]</f>
        <v>0.10966588631222832</v>
      </c>
      <c r="U175" s="2">
        <f>(Table2[[#This Row],[Close Price]]-Table2[[#This Row],[200D EMA]])/Table2[[#This Row],[200D EMA]]</f>
        <v>0.24953821820708791</v>
      </c>
      <c r="V175">
        <v>1.35974702686118</v>
      </c>
      <c r="W175">
        <v>630.25</v>
      </c>
      <c r="X175">
        <v>653</v>
      </c>
      <c r="Y175">
        <v>630.25</v>
      </c>
      <c r="Z175">
        <v>657.3</v>
      </c>
      <c r="AA175">
        <v>544.85</v>
      </c>
      <c r="AB175">
        <v>670.95</v>
      </c>
      <c r="AC175" s="2">
        <f>(Table2[[#This Row],[Close Price]]/Table2[[#This Row],[Day Low]])-1</f>
        <v>2.475208250694183E-2</v>
      </c>
      <c r="AD175" s="2">
        <f>(Table2[[#This Row],[Day High]]/Table2[[#This Row],[Close Price]])-1</f>
        <v>1.1070682046914859E-2</v>
      </c>
      <c r="AE175" s="2">
        <f>(Table2[[#This Row],[Close Price]]/Table2[[#This Row],[Current Week Low]])-1</f>
        <v>2.475208250694183E-2</v>
      </c>
      <c r="AF175" s="2">
        <f>(Table2[[#This Row],[Current Week High]]/Table2[[#This Row],[Close Price]])-1</f>
        <v>1.7728574746457948E-2</v>
      </c>
      <c r="AG175" s="2">
        <f>(Table2[[#This Row],[Close Price]]/Table2[[#This Row],[Current Month Low]])-1</f>
        <v>0.18537212076718368</v>
      </c>
      <c r="AH175" s="2">
        <f>(Table2[[#This Row],[Current Month High]]/Table2[[#This Row],[Close Price]])-1</f>
        <v>3.8863513199659305E-2</v>
      </c>
      <c r="AI175">
        <v>3.8863513199659301</v>
      </c>
      <c r="AJ175">
        <v>112.136639842338</v>
      </c>
      <c r="AK175" t="str">
        <f>IF(AND(Table2[[#This Row],[20D EMA]]&gt;Table2[[#This Row],[50D EMA]],Table2[[#This Row],[50D EMA]]&gt;Table2[[#This Row],[200D EMA]]),"Uptrend","Downtrend/NoTrend")</f>
        <v>Uptrend</v>
      </c>
      <c r="AL175">
        <v>7.0000000000000007E-2</v>
      </c>
      <c r="AM175" t="s">
        <v>10188</v>
      </c>
      <c r="AN175">
        <v>17.63</v>
      </c>
      <c r="AO175" t="s">
        <v>10188</v>
      </c>
      <c r="AP175">
        <v>0.13803542836645699</v>
      </c>
      <c r="AQ175">
        <f>(Table2[[#This Row],[Sharpe Ratio]]-AVERAGE(Table2[Sharpe Ratio]))/_xlfn.STDEV.P(Table2[Sharpe Ratio])</f>
        <v>0.95496051697534423</v>
      </c>
      <c r="AR1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3.412408890258845</v>
      </c>
      <c r="AS175">
        <f>_xlfn.RANK.AVG(Table2[[#This Row],[1Y Return vs Nifty Z-Score]],Table2[1Y Return vs Nifty Z-Score])</f>
        <v>153</v>
      </c>
      <c r="AT175">
        <f>_xlfn.RANK.AVG(Table2[[#This Row],[6M Return vs Nifty Z-Score]],Table2[6M Return vs Nifty Z-Score])</f>
        <v>340</v>
      </c>
      <c r="AU175">
        <f>_xlfn.RANK.AVG(Table2[[#This Row],[Sharpe Ratio Z-Score]],Table2[Sharpe Ratio Z-Score])</f>
        <v>130</v>
      </c>
      <c r="AV175">
        <f>(Table2[[#This Row],[Rank 1Y]]+Table2[[#This Row],[Rank 6M]]+Table2[[#This Row],[Rank Sharpe]])/3</f>
        <v>207.66666666666666</v>
      </c>
    </row>
    <row r="176" spans="1:48" x14ac:dyDescent="0.3">
      <c r="A176" t="s">
        <v>453</v>
      </c>
      <c r="B176" t="s">
        <v>454</v>
      </c>
      <c r="C176" t="s">
        <v>10142</v>
      </c>
      <c r="D176" t="s">
        <v>21</v>
      </c>
      <c r="E176">
        <v>50114.985602565001</v>
      </c>
      <c r="F176">
        <v>1868.7</v>
      </c>
      <c r="G176">
        <v>45.533802215361597</v>
      </c>
      <c r="H176">
        <f>(Table2[[#This Row],[1Y Return vs Nifty]]-AVERAGE(Table2[1Y Return vs Nifty]))/_xlfn.STDEV.P(Table2[1Y Return vs Nifty])</f>
        <v>2.1906353071039109E-2</v>
      </c>
      <c r="I176">
        <v>19.049683043444102</v>
      </c>
      <c r="J176">
        <f>(Table2[[#This Row],[1M Return vs Nifty]]-AVERAGE(Table2[1M Return vs Nifty]))/_xlfn.STDEV.P(Table2[1M Return vs Nifty])</f>
        <v>1.8152247345402157</v>
      </c>
      <c r="K176">
        <v>9.1365130657358105</v>
      </c>
      <c r="L176">
        <f>(Table2[[#This Row],[6M Return vs Nifty]]-AVERAGE(Table2[6M Return vs Nifty]))/_xlfn.STDEV.P(Table2[6M Return vs Nifty])</f>
        <v>-5.0317979879514876E-2</v>
      </c>
      <c r="M176">
        <v>5.2820614795029499</v>
      </c>
      <c r="N176">
        <f>(Table2[[#This Row],[1W Return vs Nifty]]-AVERAGE(Table2[1W Return vs Nifty]))/_xlfn.STDEV.P(Table2[1W Return vs Nifty])</f>
        <v>1.3332252668337647</v>
      </c>
      <c r="O176">
        <v>1693.51</v>
      </c>
      <c r="P176">
        <v>1600.3490637140701</v>
      </c>
      <c r="Q176">
        <v>1441.6607456853901</v>
      </c>
      <c r="R176">
        <v>76.409509413431294</v>
      </c>
      <c r="S176" s="2">
        <f>(Table2[[#This Row],[Close Price]]-Table2[[#This Row],[20D EMA]])/Table2[[#This Row],[20D EMA]]</f>
        <v>0.10344786862787941</v>
      </c>
      <c r="T176" s="2">
        <f>(Table2[[#This Row],[Close Price]]-Table2[[#This Row],[50D EMA]])/Table2[[#This Row],[50D EMA]]</f>
        <v>0.16768275270092917</v>
      </c>
      <c r="U176" s="2">
        <f>(Table2[[#This Row],[Close Price]]-Table2[[#This Row],[200D EMA]])/Table2[[#This Row],[200D EMA]]</f>
        <v>0.29621341608464768</v>
      </c>
      <c r="V176">
        <v>1.3571109796559</v>
      </c>
      <c r="W176">
        <v>1817.25</v>
      </c>
      <c r="X176">
        <v>1885.85</v>
      </c>
      <c r="Y176">
        <v>1817.25</v>
      </c>
      <c r="Z176">
        <v>1891.35</v>
      </c>
      <c r="AA176">
        <v>1636</v>
      </c>
      <c r="AB176">
        <v>1928.7</v>
      </c>
      <c r="AC176" s="2">
        <f>(Table2[[#This Row],[Close Price]]/Table2[[#This Row],[Day Low]])-1</f>
        <v>2.831200990507643E-2</v>
      </c>
      <c r="AD176" s="2">
        <f>(Table2[[#This Row],[Day High]]/Table2[[#This Row],[Close Price]])-1</f>
        <v>9.1775030770053778E-3</v>
      </c>
      <c r="AE176" s="2">
        <f>(Table2[[#This Row],[Close Price]]/Table2[[#This Row],[Current Week Low]])-1</f>
        <v>2.831200990507643E-2</v>
      </c>
      <c r="AF176" s="2">
        <f>(Table2[[#This Row],[Current Week High]]/Table2[[#This Row],[Close Price]])-1</f>
        <v>1.2120725638144147E-2</v>
      </c>
      <c r="AG176" s="2">
        <f>(Table2[[#This Row],[Close Price]]/Table2[[#This Row],[Current Month Low]])-1</f>
        <v>0.14223716381418106</v>
      </c>
      <c r="AH176" s="2">
        <f>(Table2[[#This Row],[Current Month High]]/Table2[[#This Row],[Close Price]])-1</f>
        <v>3.2107882485150174E-2</v>
      </c>
      <c r="AI176">
        <v>3.2107882485150099</v>
      </c>
      <c r="AJ176">
        <v>94.453694068678402</v>
      </c>
      <c r="AK176" t="str">
        <f>IF(AND(Table2[[#This Row],[20D EMA]]&gt;Table2[[#This Row],[50D EMA]],Table2[[#This Row],[50D EMA]]&gt;Table2[[#This Row],[200D EMA]]),"Uptrend","Downtrend/NoTrend")</f>
        <v>Uptrend</v>
      </c>
      <c r="AL176">
        <v>0.13</v>
      </c>
      <c r="AM176" t="s">
        <v>10188</v>
      </c>
      <c r="AN176">
        <v>14.31</v>
      </c>
      <c r="AO176" t="s">
        <v>10188</v>
      </c>
      <c r="AP176">
        <v>0.20154448927041399</v>
      </c>
      <c r="AQ176">
        <f>(Table2[[#This Row],[Sharpe Ratio]]-AVERAGE(Table2[Sharpe Ratio]))/_xlfn.STDEV.P(Table2[Sharpe Ratio])</f>
        <v>1.6734091249083178</v>
      </c>
      <c r="AR1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4.7934474994738219</v>
      </c>
      <c r="AS176">
        <f>_xlfn.RANK.AVG(Table2[[#This Row],[1Y Return vs Nifty Z-Score]],Table2[1Y Return vs Nifty Z-Score])</f>
        <v>268</v>
      </c>
      <c r="AT176">
        <f>_xlfn.RANK.AVG(Table2[[#This Row],[6M Return vs Nifty Z-Score]],Table2[6M Return vs Nifty Z-Score])</f>
        <v>324</v>
      </c>
      <c r="AU176">
        <f>_xlfn.RANK.AVG(Table2[[#This Row],[Sharpe Ratio Z-Score]],Table2[Sharpe Ratio Z-Score])</f>
        <v>34</v>
      </c>
      <c r="AV176">
        <f>(Table2[[#This Row],[Rank 1Y]]+Table2[[#This Row],[Rank 6M]]+Table2[[#This Row],[Rank Sharpe]])/3</f>
        <v>208.66666666666666</v>
      </c>
    </row>
    <row r="177" spans="1:48" x14ac:dyDescent="0.3">
      <c r="A177" t="s">
        <v>805</v>
      </c>
      <c r="B177" t="s">
        <v>806</v>
      </c>
      <c r="C177" t="s">
        <v>10143</v>
      </c>
      <c r="D177" t="s">
        <v>576</v>
      </c>
      <c r="E177">
        <v>19876.786886729999</v>
      </c>
      <c r="F177">
        <v>3950.55</v>
      </c>
      <c r="G177">
        <v>121.406272390092</v>
      </c>
      <c r="H177">
        <f>(Table2[[#This Row],[1Y Return vs Nifty]]-AVERAGE(Table2[1Y Return vs Nifty]))/_xlfn.STDEV.P(Table2[1Y Return vs Nifty])</f>
        <v>0.9592278318384988</v>
      </c>
      <c r="I177">
        <v>-5.4993117918976999</v>
      </c>
      <c r="J177">
        <f>(Table2[[#This Row],[1M Return vs Nifty]]-AVERAGE(Table2[1M Return vs Nifty]))/_xlfn.STDEV.P(Table2[1M Return vs Nifty])</f>
        <v>-0.50036255116220629</v>
      </c>
      <c r="K177">
        <v>13.1855728704946</v>
      </c>
      <c r="L177">
        <f>(Table2[[#This Row],[6M Return vs Nifty]]-AVERAGE(Table2[6M Return vs Nifty]))/_xlfn.STDEV.P(Table2[6M Return vs Nifty])</f>
        <v>7.4114369671130012E-2</v>
      </c>
      <c r="M177">
        <v>-1.6850145308186499</v>
      </c>
      <c r="N177">
        <f>(Table2[[#This Row],[1W Return vs Nifty]]-AVERAGE(Table2[1W Return vs Nifty]))/_xlfn.STDEV.P(Table2[1W Return vs Nifty])</f>
        <v>-0.21268072265625637</v>
      </c>
      <c r="O177">
        <v>3854.5</v>
      </c>
      <c r="P177">
        <v>3809.5336508025898</v>
      </c>
      <c r="Q177">
        <v>3298.04296984149</v>
      </c>
      <c r="R177">
        <v>56.3754713146662</v>
      </c>
      <c r="S177" s="2">
        <f>(Table2[[#This Row],[Close Price]]-Table2[[#This Row],[20D EMA]])/Table2[[#This Row],[20D EMA]]</f>
        <v>2.4918925930730362E-2</v>
      </c>
      <c r="T177" s="2">
        <f>(Table2[[#This Row],[Close Price]]-Table2[[#This Row],[50D EMA]])/Table2[[#This Row],[50D EMA]]</f>
        <v>3.7016696037768596E-2</v>
      </c>
      <c r="U177" s="2">
        <f>(Table2[[#This Row],[Close Price]]-Table2[[#This Row],[200D EMA]])/Table2[[#This Row],[200D EMA]]</f>
        <v>0.19784673399506095</v>
      </c>
      <c r="V177">
        <v>0.75885696693049898</v>
      </c>
      <c r="W177">
        <v>3878</v>
      </c>
      <c r="X177">
        <v>3974</v>
      </c>
      <c r="Y177">
        <v>3767.75</v>
      </c>
      <c r="Z177">
        <v>3974</v>
      </c>
      <c r="AA177">
        <v>3680</v>
      </c>
      <c r="AB177">
        <v>4036.6</v>
      </c>
      <c r="AC177" s="2">
        <f>(Table2[[#This Row],[Close Price]]/Table2[[#This Row],[Day Low]])-1</f>
        <v>1.8708096957194442E-2</v>
      </c>
      <c r="AD177" s="2">
        <f>(Table2[[#This Row],[Day High]]/Table2[[#This Row],[Close Price]])-1</f>
        <v>5.9358823454962462E-3</v>
      </c>
      <c r="AE177" s="2">
        <f>(Table2[[#This Row],[Close Price]]/Table2[[#This Row],[Current Week Low]])-1</f>
        <v>4.8517019441311149E-2</v>
      </c>
      <c r="AF177" s="2">
        <f>(Table2[[#This Row],[Current Week High]]/Table2[[#This Row],[Close Price]])-1</f>
        <v>5.9358823454962462E-3</v>
      </c>
      <c r="AG177" s="2">
        <f>(Table2[[#This Row],[Close Price]]/Table2[[#This Row],[Current Month Low]])-1</f>
        <v>7.3519021739130386E-2</v>
      </c>
      <c r="AH177" s="2">
        <f>(Table2[[#This Row],[Current Month High]]/Table2[[#This Row],[Close Price]])-1</f>
        <v>2.178177722089325E-2</v>
      </c>
      <c r="AI177">
        <v>8.0862158433635702</v>
      </c>
      <c r="AJ177">
        <v>156.86280884265199</v>
      </c>
      <c r="AK177" t="str">
        <f>IF(AND(Table2[[#This Row],[20D EMA]]&gt;Table2[[#This Row],[50D EMA]],Table2[[#This Row],[50D EMA]]&gt;Table2[[#This Row],[200D EMA]]),"Uptrend","Downtrend/NoTrend")</f>
        <v>Uptrend</v>
      </c>
      <c r="AL177">
        <v>-0.14000000000000001</v>
      </c>
      <c r="AM177" t="s">
        <v>10189</v>
      </c>
      <c r="AN177">
        <v>0.68</v>
      </c>
      <c r="AO177" t="s">
        <v>10188</v>
      </c>
      <c r="AP177">
        <v>7.9042066907309E-2</v>
      </c>
      <c r="AQ177">
        <f>(Table2[[#This Row],[Sharpe Ratio]]-AVERAGE(Table2[Sharpe Ratio]))/_xlfn.STDEV.P(Table2[Sharpe Ratio])</f>
        <v>0.28759592656347654</v>
      </c>
      <c r="AR1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0.60789485425464285</v>
      </c>
      <c r="AS177">
        <f>_xlfn.RANK.AVG(Table2[[#This Row],[1Y Return vs Nifty Z-Score]],Table2[1Y Return vs Nifty Z-Score])</f>
        <v>94</v>
      </c>
      <c r="AT177">
        <f>_xlfn.RANK.AVG(Table2[[#This Row],[6M Return vs Nifty Z-Score]],Table2[6M Return vs Nifty Z-Score])</f>
        <v>287</v>
      </c>
      <c r="AU177">
        <f>_xlfn.RANK.AVG(Table2[[#This Row],[Sharpe Ratio Z-Score]],Table2[Sharpe Ratio Z-Score])</f>
        <v>250</v>
      </c>
      <c r="AV177">
        <f>(Table2[[#This Row],[Rank 1Y]]+Table2[[#This Row],[Rank 6M]]+Table2[[#This Row],[Rank Sharpe]])/3</f>
        <v>210.33333333333334</v>
      </c>
    </row>
    <row r="178" spans="1:48" x14ac:dyDescent="0.3">
      <c r="A178" t="s">
        <v>1027</v>
      </c>
      <c r="B178" t="s">
        <v>1028</v>
      </c>
      <c r="C178" t="s">
        <v>10149</v>
      </c>
      <c r="D178" t="s">
        <v>109</v>
      </c>
      <c r="E178">
        <v>12672.045371123</v>
      </c>
      <c r="F178">
        <v>18.64</v>
      </c>
      <c r="G178">
        <v>182.29478294828499</v>
      </c>
      <c r="H178">
        <f>(Table2[[#This Row],[1Y Return vs Nifty]]-AVERAGE(Table2[1Y Return vs Nifty]))/_xlfn.STDEV.P(Table2[1Y Return vs Nifty])</f>
        <v>1.7114388594341392</v>
      </c>
      <c r="I178">
        <v>-11.647149120861499</v>
      </c>
      <c r="J178">
        <f>(Table2[[#This Row],[1M Return vs Nifty]]-AVERAGE(Table2[1M Return vs Nifty]))/_xlfn.STDEV.P(Table2[1M Return vs Nifty])</f>
        <v>-1.080258145625437</v>
      </c>
      <c r="K178">
        <v>3.3484710410859702</v>
      </c>
      <c r="L178">
        <f>(Table2[[#This Row],[6M Return vs Nifty]]-AVERAGE(Table2[6M Return vs Nifty]))/_xlfn.STDEV.P(Table2[6M Return vs Nifty])</f>
        <v>-0.2281912895250256</v>
      </c>
      <c r="M178">
        <v>-2.45062350191475</v>
      </c>
      <c r="N178">
        <f>(Table2[[#This Row],[1W Return vs Nifty]]-AVERAGE(Table2[1W Return vs Nifty]))/_xlfn.STDEV.P(Table2[1W Return vs Nifty])</f>
        <v>-0.38255966358805205</v>
      </c>
      <c r="O178">
        <v>19.02</v>
      </c>
      <c r="P178">
        <v>18.9286437853102</v>
      </c>
      <c r="Q178">
        <v>16.222518770669101</v>
      </c>
      <c r="R178">
        <v>36.7296625424353</v>
      </c>
      <c r="S178" s="2">
        <f>(Table2[[#This Row],[Close Price]]-Table2[[#This Row],[20D EMA]])/Table2[[#This Row],[20D EMA]]</f>
        <v>-1.9978969505783335E-2</v>
      </c>
      <c r="T178" s="2">
        <f>(Table2[[#This Row],[Close Price]]-Table2[[#This Row],[50D EMA]])/Table2[[#This Row],[50D EMA]]</f>
        <v>-1.5249047347713573E-2</v>
      </c>
      <c r="U178" s="2">
        <f>(Table2[[#This Row],[Close Price]]-Table2[[#This Row],[200D EMA]])/Table2[[#This Row],[200D EMA]]</f>
        <v>0.14902009136224845</v>
      </c>
      <c r="V178">
        <v>0.79385955840372002</v>
      </c>
      <c r="W178">
        <v>18.510000000000002</v>
      </c>
      <c r="X178">
        <v>18.91</v>
      </c>
      <c r="Y178">
        <v>17.95</v>
      </c>
      <c r="Z178">
        <v>18.91</v>
      </c>
      <c r="AA178">
        <v>17.95</v>
      </c>
      <c r="AB178">
        <v>20.29</v>
      </c>
      <c r="AC178" s="2">
        <f>(Table2[[#This Row],[Close Price]]/Table2[[#This Row],[Day Low]])-1</f>
        <v>7.0232306861155447E-3</v>
      </c>
      <c r="AD178" s="2">
        <f>(Table2[[#This Row],[Day High]]/Table2[[#This Row],[Close Price]])-1</f>
        <v>1.4484978540772575E-2</v>
      </c>
      <c r="AE178" s="2">
        <f>(Table2[[#This Row],[Close Price]]/Table2[[#This Row],[Current Week Low]])-1</f>
        <v>3.8440111420612988E-2</v>
      </c>
      <c r="AF178" s="2">
        <f>(Table2[[#This Row],[Current Week High]]/Table2[[#This Row],[Close Price]])-1</f>
        <v>1.4484978540772575E-2</v>
      </c>
      <c r="AG178" s="2">
        <f>(Table2[[#This Row],[Close Price]]/Table2[[#This Row],[Current Month Low]])-1</f>
        <v>3.8440111420612988E-2</v>
      </c>
      <c r="AH178" s="2">
        <f>(Table2[[#This Row],[Current Month High]]/Table2[[#This Row],[Close Price]])-1</f>
        <v>8.8519313304720848E-2</v>
      </c>
      <c r="AI178">
        <v>28.755364806866901</v>
      </c>
      <c r="AJ178">
        <v>215.93220338982999</v>
      </c>
      <c r="AK178" t="str">
        <f>IF(AND(Table2[[#This Row],[20D EMA]]&gt;Table2[[#This Row],[50D EMA]],Table2[[#This Row],[50D EMA]]&gt;Table2[[#This Row],[200D EMA]]),"Uptrend","Downtrend/NoTrend")</f>
        <v>Uptrend</v>
      </c>
      <c r="AL178">
        <v>-0.05</v>
      </c>
      <c r="AM178" t="s">
        <v>10189</v>
      </c>
      <c r="AN178">
        <v>-4.9000000000000004</v>
      </c>
      <c r="AO178" t="s">
        <v>10189</v>
      </c>
      <c r="AP178">
        <v>0.10615618032683399</v>
      </c>
      <c r="AQ178">
        <f>(Table2[[#This Row],[Sharpe Ratio]]-AVERAGE(Table2[Sharpe Ratio]))/_xlfn.STDEV.P(Table2[Sharpe Ratio])</f>
        <v>0.59432534067107456</v>
      </c>
      <c r="AR1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0.61475510136669909</v>
      </c>
      <c r="AS178">
        <f>_xlfn.RANK.AVG(Table2[[#This Row],[1Y Return vs Nifty Z-Score]],Table2[1Y Return vs Nifty Z-Score])</f>
        <v>41</v>
      </c>
      <c r="AT178">
        <f>_xlfn.RANK.AVG(Table2[[#This Row],[6M Return vs Nifty Z-Score]],Table2[6M Return vs Nifty Z-Score])</f>
        <v>399</v>
      </c>
      <c r="AU178">
        <f>_xlfn.RANK.AVG(Table2[[#This Row],[Sharpe Ratio Z-Score]],Table2[Sharpe Ratio Z-Score])</f>
        <v>192</v>
      </c>
      <c r="AV178">
        <f>(Table2[[#This Row],[Rank 1Y]]+Table2[[#This Row],[Rank 6M]]+Table2[[#This Row],[Rank Sharpe]])/3</f>
        <v>210.66666666666666</v>
      </c>
    </row>
    <row r="179" spans="1:48" x14ac:dyDescent="0.3">
      <c r="A179" t="s">
        <v>264</v>
      </c>
      <c r="B179" t="s">
        <v>265</v>
      </c>
      <c r="C179" t="s">
        <v>10143</v>
      </c>
      <c r="D179" t="s">
        <v>32</v>
      </c>
      <c r="E179">
        <v>106398.73927979999</v>
      </c>
      <c r="F179">
        <v>116.04</v>
      </c>
      <c r="G179">
        <v>48.064353775747399</v>
      </c>
      <c r="H179">
        <f>(Table2[[#This Row],[1Y Return vs Nifty]]-AVERAGE(Table2[1Y Return vs Nifty]))/_xlfn.STDEV.P(Table2[1Y Return vs Nifty])</f>
        <v>5.3168552986445398E-2</v>
      </c>
      <c r="I179">
        <v>-8.7437494363352197</v>
      </c>
      <c r="J179">
        <f>(Table2[[#This Row],[1M Return vs Nifty]]-AVERAGE(Table2[1M Return vs Nifty]))/_xlfn.STDEV.P(Table2[1M Return vs Nifty])</f>
        <v>-0.80639457443258933</v>
      </c>
      <c r="K179">
        <v>13.0743542171609</v>
      </c>
      <c r="L179">
        <f>(Table2[[#This Row],[6M Return vs Nifty]]-AVERAGE(Table2[6M Return vs Nifty]))/_xlfn.STDEV.P(Table2[6M Return vs Nifty])</f>
        <v>7.069649020886426E-2</v>
      </c>
      <c r="M179">
        <v>0.50296101804746896</v>
      </c>
      <c r="N179">
        <f>(Table2[[#This Row],[1W Return vs Nifty]]-AVERAGE(Table2[1W Return vs Nifty]))/_xlfn.STDEV.P(Table2[1W Return vs Nifty])</f>
        <v>0.27280336002618849</v>
      </c>
      <c r="O179">
        <v>116.78</v>
      </c>
      <c r="P179">
        <v>117.05127318110399</v>
      </c>
      <c r="Q179">
        <v>103.38093621726399</v>
      </c>
      <c r="R179">
        <v>54.160943856485801</v>
      </c>
      <c r="S179" s="2">
        <f>(Table2[[#This Row],[Close Price]]-Table2[[#This Row],[20D EMA]])/Table2[[#This Row],[20D EMA]]</f>
        <v>-6.3367014899811175E-3</v>
      </c>
      <c r="T179" s="2">
        <f>(Table2[[#This Row],[Close Price]]-Table2[[#This Row],[50D EMA]])/Table2[[#This Row],[50D EMA]]</f>
        <v>-8.6395743815560772E-3</v>
      </c>
      <c r="U179" s="2">
        <f>(Table2[[#This Row],[Close Price]]-Table2[[#This Row],[200D EMA]])/Table2[[#This Row],[200D EMA]]</f>
        <v>0.12245065914407946</v>
      </c>
      <c r="V179">
        <v>0.74133878626922001</v>
      </c>
      <c r="W179">
        <v>115.6</v>
      </c>
      <c r="X179">
        <v>118.11</v>
      </c>
      <c r="Y179">
        <v>112.4</v>
      </c>
      <c r="Z179">
        <v>118.11</v>
      </c>
      <c r="AA179">
        <v>112.3</v>
      </c>
      <c r="AB179">
        <v>120.19</v>
      </c>
      <c r="AC179" s="2">
        <f>(Table2[[#This Row],[Close Price]]/Table2[[#This Row],[Day Low]])-1</f>
        <v>3.8062283737025915E-3</v>
      </c>
      <c r="AD179" s="2">
        <f>(Table2[[#This Row],[Day High]]/Table2[[#This Row],[Close Price]])-1</f>
        <v>1.7838676318510771E-2</v>
      </c>
      <c r="AE179" s="2">
        <f>(Table2[[#This Row],[Close Price]]/Table2[[#This Row],[Current Week Low]])-1</f>
        <v>3.238434163701065E-2</v>
      </c>
      <c r="AF179" s="2">
        <f>(Table2[[#This Row],[Current Week High]]/Table2[[#This Row],[Close Price]])-1</f>
        <v>1.7838676318510771E-2</v>
      </c>
      <c r="AG179" s="2">
        <f>(Table2[[#This Row],[Close Price]]/Table2[[#This Row],[Current Month Low]])-1</f>
        <v>3.3303650934995543E-2</v>
      </c>
      <c r="AH179" s="2">
        <f>(Table2[[#This Row],[Current Month High]]/Table2[[#This Row],[Close Price]])-1</f>
        <v>3.576352981730424E-2</v>
      </c>
      <c r="AI179">
        <v>11.0823853843502</v>
      </c>
      <c r="AJ179">
        <v>81.738449490994498</v>
      </c>
      <c r="AK179" t="str">
        <f>IF(AND(Table2[[#This Row],[20D EMA]]&gt;Table2[[#This Row],[50D EMA]],Table2[[#This Row],[50D EMA]]&gt;Table2[[#This Row],[200D EMA]]),"Uptrend","Downtrend/NoTrend")</f>
        <v>Downtrend/NoTrend</v>
      </c>
      <c r="AL179">
        <v>-0.14000000000000001</v>
      </c>
      <c r="AM179" t="s">
        <v>10189</v>
      </c>
      <c r="AN179">
        <v>-2.87</v>
      </c>
      <c r="AO179" t="s">
        <v>10189</v>
      </c>
      <c r="AP179">
        <v>0.16062124031043001</v>
      </c>
      <c r="AQ179">
        <f>(Table2[[#This Row],[Sharpe Ratio]]-AVERAGE(Table2[Sharpe Ratio]))/_xlfn.STDEV.P(Table2[Sharpe Ratio])</f>
        <v>1.2104633526214672</v>
      </c>
      <c r="AR1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9">
        <f>_xlfn.RANK.AVG(Table2[[#This Row],[1Y Return vs Nifty Z-Score]],Table2[1Y Return vs Nifty Z-Score])</f>
        <v>260</v>
      </c>
      <c r="AT179">
        <f>_xlfn.RANK.AVG(Table2[[#This Row],[6M Return vs Nifty Z-Score]],Table2[6M Return vs Nifty Z-Score])</f>
        <v>288</v>
      </c>
      <c r="AU179">
        <f>_xlfn.RANK.AVG(Table2[[#This Row],[Sharpe Ratio Z-Score]],Table2[Sharpe Ratio Z-Score])</f>
        <v>86</v>
      </c>
      <c r="AV179">
        <f>(Table2[[#This Row],[Rank 1Y]]+Table2[[#This Row],[Rank 6M]]+Table2[[#This Row],[Rank Sharpe]])/3</f>
        <v>211.33333333333334</v>
      </c>
    </row>
    <row r="180" spans="1:48" x14ac:dyDescent="0.3">
      <c r="A180" t="s">
        <v>1209</v>
      </c>
      <c r="B180" t="s">
        <v>1210</v>
      </c>
      <c r="C180" t="s">
        <v>10160</v>
      </c>
      <c r="D180" t="s">
        <v>710</v>
      </c>
      <c r="E180">
        <v>9528.8818499999998</v>
      </c>
      <c r="F180">
        <v>580.54999999999995</v>
      </c>
      <c r="G180">
        <v>55.221490280129501</v>
      </c>
      <c r="H180">
        <f>(Table2[[#This Row],[1Y Return vs Nifty]]-AVERAGE(Table2[1Y Return vs Nifty]))/_xlfn.STDEV.P(Table2[1Y Return vs Nifty])</f>
        <v>0.14158715536723754</v>
      </c>
      <c r="I180">
        <v>8.9362000352242497</v>
      </c>
      <c r="J180">
        <f>(Table2[[#This Row],[1M Return vs Nifty]]-AVERAGE(Table2[1M Return vs Nifty]))/_xlfn.STDEV.P(Table2[1M Return vs Nifty])</f>
        <v>0.86126907056790281</v>
      </c>
      <c r="K180">
        <v>27.3572900169668</v>
      </c>
      <c r="L180">
        <f>(Table2[[#This Row],[6M Return vs Nifty]]-AVERAGE(Table2[6M Return vs Nifty]))/_xlfn.STDEV.P(Table2[6M Return vs Nifty])</f>
        <v>0.50962783371781561</v>
      </c>
      <c r="M180">
        <v>-2.7204035361324599</v>
      </c>
      <c r="N180">
        <f>(Table2[[#This Row],[1W Return vs Nifty]]-AVERAGE(Table2[1W Return vs Nifty]))/_xlfn.STDEV.P(Table2[1W Return vs Nifty])</f>
        <v>-0.44242043877180509</v>
      </c>
      <c r="O180">
        <v>542.91999999999996</v>
      </c>
      <c r="P180">
        <v>483.25763436932198</v>
      </c>
      <c r="Q180">
        <v>410.18899812757502</v>
      </c>
      <c r="R180">
        <v>55.100114756880203</v>
      </c>
      <c r="S180" s="2">
        <f>(Table2[[#This Row],[Close Price]]-Table2[[#This Row],[20D EMA]])/Table2[[#This Row],[20D EMA]]</f>
        <v>6.931039563839976E-2</v>
      </c>
      <c r="T180" s="2">
        <f>(Table2[[#This Row],[Close Price]]-Table2[[#This Row],[50D EMA]])/Table2[[#This Row],[50D EMA]]</f>
        <v>0.20132608097883423</v>
      </c>
      <c r="U180" s="2">
        <f>(Table2[[#This Row],[Close Price]]-Table2[[#This Row],[200D EMA]])/Table2[[#This Row],[200D EMA]]</f>
        <v>0.41532318675070867</v>
      </c>
      <c r="V180">
        <v>2.08774583050063</v>
      </c>
      <c r="W180">
        <v>562</v>
      </c>
      <c r="X180">
        <v>587.5</v>
      </c>
      <c r="Y180">
        <v>556.15</v>
      </c>
      <c r="Z180">
        <v>587.5</v>
      </c>
      <c r="AA180">
        <v>531.29999999999995</v>
      </c>
      <c r="AB180">
        <v>638.75</v>
      </c>
      <c r="AC180" s="2">
        <f>(Table2[[#This Row],[Close Price]]/Table2[[#This Row],[Day Low]])-1</f>
        <v>3.3007117437722444E-2</v>
      </c>
      <c r="AD180" s="2">
        <f>(Table2[[#This Row],[Day High]]/Table2[[#This Row],[Close Price]])-1</f>
        <v>1.1971406424941877E-2</v>
      </c>
      <c r="AE180" s="2">
        <f>(Table2[[#This Row],[Close Price]]/Table2[[#This Row],[Current Week Low]])-1</f>
        <v>4.3873055830261576E-2</v>
      </c>
      <c r="AF180" s="2">
        <f>(Table2[[#This Row],[Current Week High]]/Table2[[#This Row],[Close Price]])-1</f>
        <v>1.1971406424941877E-2</v>
      </c>
      <c r="AG180" s="2">
        <f>(Table2[[#This Row],[Close Price]]/Table2[[#This Row],[Current Month Low]])-1</f>
        <v>9.2697157914549244E-2</v>
      </c>
      <c r="AH180" s="2">
        <f>(Table2[[#This Row],[Current Month High]]/Table2[[#This Row],[Close Price]])-1</f>
        <v>0.10024976315562828</v>
      </c>
      <c r="AI180">
        <v>10.0249763155628</v>
      </c>
      <c r="AJ180">
        <v>86.672025723472601</v>
      </c>
      <c r="AK180" t="str">
        <f>IF(AND(Table2[[#This Row],[20D EMA]]&gt;Table2[[#This Row],[50D EMA]],Table2[[#This Row],[50D EMA]]&gt;Table2[[#This Row],[200D EMA]]),"Uptrend","Downtrend/NoTrend")</f>
        <v>Uptrend</v>
      </c>
      <c r="AL180">
        <v>0.35</v>
      </c>
      <c r="AM180" t="s">
        <v>10188</v>
      </c>
      <c r="AN180">
        <v>7.08</v>
      </c>
      <c r="AO180" t="s">
        <v>10188</v>
      </c>
      <c r="AP180">
        <v>9.3722910267536E-2</v>
      </c>
      <c r="AQ180">
        <f>(Table2[[#This Row],[Sharpe Ratio]]-AVERAGE(Table2[Sharpe Ratio]))/_xlfn.STDEV.P(Table2[Sharpe Ratio])</f>
        <v>0.45367351179793181</v>
      </c>
      <c r="AR1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1.5237371326790827</v>
      </c>
      <c r="AS180">
        <f>_xlfn.RANK.AVG(Table2[[#This Row],[1Y Return vs Nifty Z-Score]],Table2[1Y Return vs Nifty Z-Score])</f>
        <v>239</v>
      </c>
      <c r="AT180">
        <f>_xlfn.RANK.AVG(Table2[[#This Row],[6M Return vs Nifty Z-Score]],Table2[6M Return vs Nifty Z-Score])</f>
        <v>171</v>
      </c>
      <c r="AU180">
        <f>_xlfn.RANK.AVG(Table2[[#This Row],[Sharpe Ratio Z-Score]],Table2[Sharpe Ratio Z-Score])</f>
        <v>225</v>
      </c>
      <c r="AV180">
        <f>(Table2[[#This Row],[Rank 1Y]]+Table2[[#This Row],[Rank 6M]]+Table2[[#This Row],[Rank Sharpe]])/3</f>
        <v>211.66666666666666</v>
      </c>
    </row>
    <row r="181" spans="1:48" x14ac:dyDescent="0.3">
      <c r="A181" t="s">
        <v>773</v>
      </c>
      <c r="B181" t="s">
        <v>774</v>
      </c>
      <c r="C181" t="s">
        <v>10148</v>
      </c>
      <c r="D181" t="s">
        <v>775</v>
      </c>
      <c r="E181">
        <v>20310.43097971</v>
      </c>
      <c r="F181">
        <v>2127.1</v>
      </c>
      <c r="G181">
        <v>70.178472065594406</v>
      </c>
      <c r="H181">
        <f>(Table2[[#This Row],[1Y Return vs Nifty]]-AVERAGE(Table2[1Y Return vs Nifty]))/_xlfn.STDEV.P(Table2[1Y Return vs Nifty])</f>
        <v>0.32636432490928269</v>
      </c>
      <c r="I181">
        <v>1.19314832357949</v>
      </c>
      <c r="J181">
        <f>(Table2[[#This Row],[1M Return vs Nifty]]-AVERAGE(Table2[1M Return vs Nifty]))/_xlfn.STDEV.P(Table2[1M Return vs Nifty])</f>
        <v>0.13090466191160252</v>
      </c>
      <c r="K181">
        <v>33.471371681584898</v>
      </c>
      <c r="L181">
        <f>(Table2[[#This Row],[6M Return vs Nifty]]-AVERAGE(Table2[6M Return vs Nifty]))/_xlfn.STDEV.P(Table2[6M Return vs Nifty])</f>
        <v>0.69752072331623682</v>
      </c>
      <c r="M181">
        <v>-0.97621563358875596</v>
      </c>
      <c r="N181">
        <f>(Table2[[#This Row],[1W Return vs Nifty]]-AVERAGE(Table2[1W Return vs Nifty]))/_xlfn.STDEV.P(Table2[1W Return vs Nifty])</f>
        <v>-5.5407218111695515E-2</v>
      </c>
      <c r="O181">
        <v>2040.29</v>
      </c>
      <c r="P181">
        <v>1907.0859751718599</v>
      </c>
      <c r="Q181">
        <v>1616.5193800423201</v>
      </c>
      <c r="R181">
        <v>64.348925094006404</v>
      </c>
      <c r="S181" s="2">
        <f>(Table2[[#This Row],[Close Price]]-Table2[[#This Row],[20D EMA]])/Table2[[#This Row],[20D EMA]]</f>
        <v>4.2547873096471553E-2</v>
      </c>
      <c r="T181" s="2">
        <f>(Table2[[#This Row],[Close Price]]-Table2[[#This Row],[50D EMA]])/Table2[[#This Row],[50D EMA]]</f>
        <v>0.11536659998158348</v>
      </c>
      <c r="U181" s="2">
        <f>(Table2[[#This Row],[Close Price]]-Table2[[#This Row],[200D EMA]])/Table2[[#This Row],[200D EMA]]</f>
        <v>0.31585183961377122</v>
      </c>
      <c r="V181">
        <v>0.97902849722846597</v>
      </c>
      <c r="W181">
        <v>2098.0500000000002</v>
      </c>
      <c r="X181">
        <v>2150.4</v>
      </c>
      <c r="Y181">
        <v>2046</v>
      </c>
      <c r="Z181">
        <v>2150.4</v>
      </c>
      <c r="AA181">
        <v>1935.05</v>
      </c>
      <c r="AB181">
        <v>2236.6</v>
      </c>
      <c r="AC181" s="2">
        <f>(Table2[[#This Row],[Close Price]]/Table2[[#This Row],[Day Low]])-1</f>
        <v>1.3846190510235612E-2</v>
      </c>
      <c r="AD181" s="2">
        <f>(Table2[[#This Row],[Day High]]/Table2[[#This Row],[Close Price]])-1</f>
        <v>1.0953880870669064E-2</v>
      </c>
      <c r="AE181" s="2">
        <f>(Table2[[#This Row],[Close Price]]/Table2[[#This Row],[Current Week Low]])-1</f>
        <v>3.9638318670576655E-2</v>
      </c>
      <c r="AF181" s="2">
        <f>(Table2[[#This Row],[Current Week High]]/Table2[[#This Row],[Close Price]])-1</f>
        <v>1.0953880870669064E-2</v>
      </c>
      <c r="AG181" s="2">
        <f>(Table2[[#This Row],[Close Price]]/Table2[[#This Row],[Current Month Low]])-1</f>
        <v>9.9248081444923919E-2</v>
      </c>
      <c r="AH181" s="2">
        <f>(Table2[[#This Row],[Current Month High]]/Table2[[#This Row],[Close Price]])-1</f>
        <v>5.1478538855719069E-2</v>
      </c>
      <c r="AI181">
        <v>5.1478538855718998</v>
      </c>
      <c r="AJ181">
        <v>97.823761915833501</v>
      </c>
      <c r="AK181" t="str">
        <f>IF(AND(Table2[[#This Row],[20D EMA]]&gt;Table2[[#This Row],[50D EMA]],Table2[[#This Row],[50D EMA]]&gt;Table2[[#This Row],[200D EMA]]),"Uptrend","Downtrend/NoTrend")</f>
        <v>Uptrend</v>
      </c>
      <c r="AL181">
        <v>0.19</v>
      </c>
      <c r="AM181" t="s">
        <v>10188</v>
      </c>
      <c r="AN181">
        <v>10.18</v>
      </c>
      <c r="AO181" t="s">
        <v>10188</v>
      </c>
      <c r="AP181">
        <v>6.2674672133157999E-2</v>
      </c>
      <c r="AQ181">
        <f>(Table2[[#This Row],[Sharpe Ratio]]-AVERAGE(Table2[Sharpe Ratio]))/_xlfn.STDEV.P(Table2[Sharpe Ratio])</f>
        <v>0.1024391658807572</v>
      </c>
      <c r="AR1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1.2018216579061836</v>
      </c>
      <c r="AS181">
        <f>_xlfn.RANK.AVG(Table2[[#This Row],[1Y Return vs Nifty Z-Score]],Table2[1Y Return vs Nifty Z-Score])</f>
        <v>188</v>
      </c>
      <c r="AT181">
        <f>_xlfn.RANK.AVG(Table2[[#This Row],[6M Return vs Nifty Z-Score]],Table2[6M Return vs Nifty Z-Score])</f>
        <v>144</v>
      </c>
      <c r="AU181">
        <f>_xlfn.RANK.AVG(Table2[[#This Row],[Sharpe Ratio Z-Score]],Table2[Sharpe Ratio Z-Score])</f>
        <v>304</v>
      </c>
      <c r="AV181">
        <f>(Table2[[#This Row],[Rank 1Y]]+Table2[[#This Row],[Rank 6M]]+Table2[[#This Row],[Rank Sharpe]])/3</f>
        <v>212</v>
      </c>
    </row>
    <row r="182" spans="1:48" x14ac:dyDescent="0.3">
      <c r="A182" t="s">
        <v>157</v>
      </c>
      <c r="B182" t="s">
        <v>158</v>
      </c>
      <c r="C182" t="s">
        <v>10154</v>
      </c>
      <c r="D182" t="s">
        <v>159</v>
      </c>
      <c r="E182">
        <v>169566.3420149</v>
      </c>
      <c r="F182">
        <v>4431.1000000000004</v>
      </c>
      <c r="G182">
        <v>39.692630814201003</v>
      </c>
      <c r="H182">
        <f>(Table2[[#This Row],[1Y Return vs Nifty]]-AVERAGE(Table2[1Y Return vs Nifty]))/_xlfn.STDEV.P(Table2[1Y Return vs Nifty])</f>
        <v>-5.0254938143828032E-2</v>
      </c>
      <c r="I182">
        <v>-2.8931992680428298</v>
      </c>
      <c r="J182">
        <f>(Table2[[#This Row],[1M Return vs Nifty]]-AVERAGE(Table2[1M Return vs Nifty]))/_xlfn.STDEV.P(Table2[1M Return vs Nifty])</f>
        <v>-0.25454063194210047</v>
      </c>
      <c r="K182">
        <v>33.4925363280271</v>
      </c>
      <c r="L182">
        <f>(Table2[[#This Row],[6M Return vs Nifty]]-AVERAGE(Table2[6M Return vs Nifty]))/_xlfn.STDEV.P(Table2[6M Return vs Nifty])</f>
        <v>0.69817113768678196</v>
      </c>
      <c r="M182">
        <v>2.5735616282641001</v>
      </c>
      <c r="N182">
        <f>(Table2[[#This Row],[1W Return vs Nifty]]-AVERAGE(Table2[1W Return vs Nifty]))/_xlfn.STDEV.P(Table2[1W Return vs Nifty])</f>
        <v>0.73224342935131514</v>
      </c>
      <c r="O182">
        <v>4301.5</v>
      </c>
      <c r="P182">
        <v>4179.4358592936396</v>
      </c>
      <c r="Q182">
        <v>3480.4360398989502</v>
      </c>
      <c r="R182">
        <v>67.414793898739504</v>
      </c>
      <c r="S182" s="2">
        <f>(Table2[[#This Row],[Close Price]]-Table2[[#This Row],[20D EMA]])/Table2[[#This Row],[20D EMA]]</f>
        <v>3.0129024758805151E-2</v>
      </c>
      <c r="T182" s="2">
        <f>(Table2[[#This Row],[Close Price]]-Table2[[#This Row],[50D EMA]])/Table2[[#This Row],[50D EMA]]</f>
        <v>6.0214858937659141E-2</v>
      </c>
      <c r="U182" s="2">
        <f>(Table2[[#This Row],[Close Price]]-Table2[[#This Row],[200D EMA]])/Table2[[#This Row],[200D EMA]]</f>
        <v>0.27314507412371569</v>
      </c>
      <c r="V182">
        <v>0.62123185352937305</v>
      </c>
      <c r="W182">
        <v>4391</v>
      </c>
      <c r="X182">
        <v>4452.3</v>
      </c>
      <c r="Y182">
        <v>4320.2</v>
      </c>
      <c r="Z182">
        <v>4452.3</v>
      </c>
      <c r="AA182">
        <v>4165.3999999999996</v>
      </c>
      <c r="AB182">
        <v>4452.3</v>
      </c>
      <c r="AC182" s="2">
        <f>(Table2[[#This Row],[Close Price]]/Table2[[#This Row],[Day Low]])-1</f>
        <v>9.1323161011160892E-3</v>
      </c>
      <c r="AD182" s="2">
        <f>(Table2[[#This Row],[Day High]]/Table2[[#This Row],[Close Price]])-1</f>
        <v>4.7843650560808193E-3</v>
      </c>
      <c r="AE182" s="2">
        <f>(Table2[[#This Row],[Close Price]]/Table2[[#This Row],[Current Week Low]])-1</f>
        <v>2.5670107865376712E-2</v>
      </c>
      <c r="AF182" s="2">
        <f>(Table2[[#This Row],[Current Week High]]/Table2[[#This Row],[Close Price]])-1</f>
        <v>4.7843650560808193E-3</v>
      </c>
      <c r="AG182" s="2">
        <f>(Table2[[#This Row],[Close Price]]/Table2[[#This Row],[Current Month Low]])-1</f>
        <v>6.3787391366975754E-2</v>
      </c>
      <c r="AH182" s="2">
        <f>(Table2[[#This Row],[Current Month High]]/Table2[[#This Row],[Close Price]])-1</f>
        <v>4.7843650560808193E-3</v>
      </c>
      <c r="AI182">
        <v>4.0328586581209898</v>
      </c>
      <c r="AJ182">
        <v>89.902929264790998</v>
      </c>
      <c r="AK182" t="str">
        <f>IF(AND(Table2[[#This Row],[20D EMA]]&gt;Table2[[#This Row],[50D EMA]],Table2[[#This Row],[50D EMA]]&gt;Table2[[#This Row],[200D EMA]]),"Uptrend","Downtrend/NoTrend")</f>
        <v>Uptrend</v>
      </c>
      <c r="AL182">
        <v>0.03</v>
      </c>
      <c r="AM182" t="s">
        <v>10188</v>
      </c>
      <c r="AN182">
        <v>4.8</v>
      </c>
      <c r="AO182" t="s">
        <v>10188</v>
      </c>
      <c r="AP182">
        <v>0.101984359582907</v>
      </c>
      <c r="AQ182">
        <f>(Table2[[#This Row],[Sharpe Ratio]]-AVERAGE(Table2[Sharpe Ratio]))/_xlfn.STDEV.P(Table2[Sharpe Ratio])</f>
        <v>0.54713146371306232</v>
      </c>
      <c r="AR1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1.672750460665231</v>
      </c>
      <c r="AS182">
        <f>_xlfn.RANK.AVG(Table2[[#This Row],[1Y Return vs Nifty Z-Score]],Table2[1Y Return vs Nifty Z-Score])</f>
        <v>295</v>
      </c>
      <c r="AT182">
        <f>_xlfn.RANK.AVG(Table2[[#This Row],[6M Return vs Nifty Z-Score]],Table2[6M Return vs Nifty Z-Score])</f>
        <v>143</v>
      </c>
      <c r="AU182">
        <f>_xlfn.RANK.AVG(Table2[[#This Row],[Sharpe Ratio Z-Score]],Table2[Sharpe Ratio Z-Score])</f>
        <v>201</v>
      </c>
      <c r="AV182">
        <f>(Table2[[#This Row],[Rank 1Y]]+Table2[[#This Row],[Rank 6M]]+Table2[[#This Row],[Rank Sharpe]])/3</f>
        <v>213</v>
      </c>
    </row>
    <row r="183" spans="1:48" x14ac:dyDescent="0.3">
      <c r="A183" t="s">
        <v>664</v>
      </c>
      <c r="B183" t="s">
        <v>665</v>
      </c>
      <c r="C183" t="s">
        <v>10141</v>
      </c>
      <c r="D183" t="s">
        <v>253</v>
      </c>
      <c r="E183">
        <v>26441.219569088</v>
      </c>
      <c r="F183">
        <v>270.61</v>
      </c>
      <c r="G183">
        <v>80.139292804003503</v>
      </c>
      <c r="H183">
        <f>(Table2[[#This Row],[1Y Return vs Nifty]]-AVERAGE(Table2[1Y Return vs Nifty]))/_xlfn.STDEV.P(Table2[1Y Return vs Nifty])</f>
        <v>0.44941938299242845</v>
      </c>
      <c r="I183">
        <v>25.1930141648774</v>
      </c>
      <c r="J183">
        <f>(Table2[[#This Row],[1M Return vs Nifty]]-AVERAGE(Table2[1M Return vs Nifty]))/_xlfn.STDEV.P(Table2[1M Return vs Nifty])</f>
        <v>2.3946952803635999</v>
      </c>
      <c r="K183">
        <v>44.6635123657584</v>
      </c>
      <c r="L183">
        <f>(Table2[[#This Row],[6M Return vs Nifty]]-AVERAGE(Table2[6M Return vs Nifty]))/_xlfn.STDEV.P(Table2[6M Return vs Nifty])</f>
        <v>1.0414683133706728</v>
      </c>
      <c r="M183">
        <v>4.4424071564869996</v>
      </c>
      <c r="N183">
        <f>(Table2[[#This Row],[1W Return vs Nifty]]-AVERAGE(Table2[1W Return vs Nifty]))/_xlfn.STDEV.P(Table2[1W Return vs Nifty])</f>
        <v>1.1469165994489763</v>
      </c>
      <c r="O183">
        <v>236.98</v>
      </c>
      <c r="P183">
        <v>218.54964405508201</v>
      </c>
      <c r="Q183">
        <v>187.97713798779901</v>
      </c>
      <c r="R183">
        <v>84.892183784537707</v>
      </c>
      <c r="S183" s="2">
        <f>(Table2[[#This Row],[Close Price]]-Table2[[#This Row],[20D EMA]])/Table2[[#This Row],[20D EMA]]</f>
        <v>0.14191070976453721</v>
      </c>
      <c r="T183" s="2">
        <f>(Table2[[#This Row],[Close Price]]-Table2[[#This Row],[50D EMA]])/Table2[[#This Row],[50D EMA]]</f>
        <v>0.23820837672834189</v>
      </c>
      <c r="U183" s="2">
        <f>(Table2[[#This Row],[Close Price]]-Table2[[#This Row],[200D EMA]])/Table2[[#This Row],[200D EMA]]</f>
        <v>0.439589957038097</v>
      </c>
      <c r="V183">
        <v>3.50109614981411</v>
      </c>
      <c r="W183">
        <v>266.51</v>
      </c>
      <c r="X183">
        <v>277.69</v>
      </c>
      <c r="Y183">
        <v>249.34</v>
      </c>
      <c r="Z183">
        <v>277.69</v>
      </c>
      <c r="AA183">
        <v>202.01</v>
      </c>
      <c r="AB183">
        <v>277.69</v>
      </c>
      <c r="AC183" s="2">
        <f>(Table2[[#This Row],[Close Price]]/Table2[[#This Row],[Day Low]])-1</f>
        <v>1.5384038122397081E-2</v>
      </c>
      <c r="AD183" s="2">
        <f>(Table2[[#This Row],[Day High]]/Table2[[#This Row],[Close Price]])-1</f>
        <v>2.6163112967000357E-2</v>
      </c>
      <c r="AE183" s="2">
        <f>(Table2[[#This Row],[Close Price]]/Table2[[#This Row],[Current Week Low]])-1</f>
        <v>8.5305205743162027E-2</v>
      </c>
      <c r="AF183" s="2">
        <f>(Table2[[#This Row],[Current Week High]]/Table2[[#This Row],[Close Price]])-1</f>
        <v>2.6163112967000357E-2</v>
      </c>
      <c r="AG183" s="2">
        <f>(Table2[[#This Row],[Close Price]]/Table2[[#This Row],[Current Month Low]])-1</f>
        <v>0.33958714915103227</v>
      </c>
      <c r="AH183" s="2">
        <f>(Table2[[#This Row],[Current Month High]]/Table2[[#This Row],[Close Price]])-1</f>
        <v>2.6163112967000357E-2</v>
      </c>
      <c r="AI183">
        <v>2.6163112967000299</v>
      </c>
      <c r="AJ183">
        <v>109.856533540131</v>
      </c>
      <c r="AK183" t="str">
        <f>IF(AND(Table2[[#This Row],[20D EMA]]&gt;Table2[[#This Row],[50D EMA]],Table2[[#This Row],[50D EMA]]&gt;Table2[[#This Row],[200D EMA]]),"Uptrend","Downtrend/NoTrend")</f>
        <v>Uptrend</v>
      </c>
      <c r="AL183">
        <v>0.1</v>
      </c>
      <c r="AM183" t="s">
        <v>10188</v>
      </c>
      <c r="AN183">
        <v>34.89</v>
      </c>
      <c r="AO183" t="s">
        <v>10188</v>
      </c>
      <c r="AP183">
        <v>3.8363205890780003E-2</v>
      </c>
      <c r="AQ183">
        <f>(Table2[[#This Row],[Sharpe Ratio]]-AVERAGE(Table2[Sharpe Ratio]))/_xlfn.STDEV.P(Table2[Sharpe Ratio])</f>
        <v>-0.17258519804520478</v>
      </c>
      <c r="AR1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4.8599143781304726</v>
      </c>
      <c r="AS183">
        <f>_xlfn.RANK.AVG(Table2[[#This Row],[1Y Return vs Nifty Z-Score]],Table2[1Y Return vs Nifty Z-Score])</f>
        <v>162</v>
      </c>
      <c r="AT183">
        <f>_xlfn.RANK.AVG(Table2[[#This Row],[6M Return vs Nifty Z-Score]],Table2[6M Return vs Nifty Z-Score])</f>
        <v>88</v>
      </c>
      <c r="AU183">
        <f>_xlfn.RANK.AVG(Table2[[#This Row],[Sharpe Ratio Z-Score]],Table2[Sharpe Ratio Z-Score])</f>
        <v>389</v>
      </c>
      <c r="AV183">
        <f>(Table2[[#This Row],[Rank 1Y]]+Table2[[#This Row],[Rank 6M]]+Table2[[#This Row],[Rank Sharpe]])/3</f>
        <v>213</v>
      </c>
    </row>
    <row r="184" spans="1:48" x14ac:dyDescent="0.3">
      <c r="A184" t="s">
        <v>1004</v>
      </c>
      <c r="B184" t="s">
        <v>1005</v>
      </c>
      <c r="C184" t="s">
        <v>10142</v>
      </c>
      <c r="D184" t="s">
        <v>21</v>
      </c>
      <c r="E184">
        <v>13531.47210142</v>
      </c>
      <c r="F184">
        <v>2473.6999999999998</v>
      </c>
      <c r="G184">
        <v>145.91133874430301</v>
      </c>
      <c r="H184">
        <f>(Table2[[#This Row],[1Y Return vs Nifty]]-AVERAGE(Table2[1Y Return vs Nifty]))/_xlfn.STDEV.P(Table2[1Y Return vs Nifty])</f>
        <v>1.261961154999417</v>
      </c>
      <c r="I184">
        <v>-13.331739881457001</v>
      </c>
      <c r="J184">
        <f>(Table2[[#This Row],[1M Return vs Nifty]]-AVERAGE(Table2[1M Return vs Nifty]))/_xlfn.STDEV.P(Table2[1M Return vs Nifty])</f>
        <v>-1.2391573988539615</v>
      </c>
      <c r="K184">
        <v>62.4971021657256</v>
      </c>
      <c r="L184">
        <f>(Table2[[#This Row],[6M Return vs Nifty]]-AVERAGE(Table2[6M Return vs Nifty]))/_xlfn.STDEV.P(Table2[6M Return vs Nifty])</f>
        <v>1.5895154123846942</v>
      </c>
      <c r="M184">
        <v>-11.9463158132417</v>
      </c>
      <c r="N184">
        <f>(Table2[[#This Row],[1W Return vs Nifty]]-AVERAGE(Table2[1W Return vs Nifty]))/_xlfn.STDEV.P(Table2[1W Return vs Nifty])</f>
        <v>-2.4895336074186249</v>
      </c>
      <c r="O184">
        <v>2532.5700000000002</v>
      </c>
      <c r="P184">
        <v>2358.2621580977502</v>
      </c>
      <c r="Q184">
        <v>1634.63966733601</v>
      </c>
      <c r="R184">
        <v>26.288461444039601</v>
      </c>
      <c r="S184" s="2">
        <f>(Table2[[#This Row],[Close Price]]-Table2[[#This Row],[20D EMA]])/Table2[[#This Row],[20D EMA]]</f>
        <v>-2.3245162029085213E-2</v>
      </c>
      <c r="T184" s="2">
        <f>(Table2[[#This Row],[Close Price]]-Table2[[#This Row],[50D EMA]])/Table2[[#This Row],[50D EMA]]</f>
        <v>4.8950385565006672E-2</v>
      </c>
      <c r="U184" s="2">
        <f>(Table2[[#This Row],[Close Price]]-Table2[[#This Row],[200D EMA]])/Table2[[#This Row],[200D EMA]]</f>
        <v>0.51329987240026764</v>
      </c>
      <c r="V184">
        <v>0.74536944657206305</v>
      </c>
      <c r="W184">
        <v>2397.35</v>
      </c>
      <c r="X184">
        <v>2550</v>
      </c>
      <c r="Y184">
        <v>2391</v>
      </c>
      <c r="Z184">
        <v>2550</v>
      </c>
      <c r="AA184">
        <v>2391</v>
      </c>
      <c r="AB184">
        <v>2771.95</v>
      </c>
      <c r="AC184" s="2">
        <f>(Table2[[#This Row],[Close Price]]/Table2[[#This Row],[Day Low]])-1</f>
        <v>3.1847665130247949E-2</v>
      </c>
      <c r="AD184" s="2">
        <f>(Table2[[#This Row],[Day High]]/Table2[[#This Row],[Close Price]])-1</f>
        <v>3.0844483971379066E-2</v>
      </c>
      <c r="AE184" s="2">
        <f>(Table2[[#This Row],[Close Price]]/Table2[[#This Row],[Current Week Low]])-1</f>
        <v>3.4588038477624261E-2</v>
      </c>
      <c r="AF184" s="2">
        <f>(Table2[[#This Row],[Current Week High]]/Table2[[#This Row],[Close Price]])-1</f>
        <v>3.0844483971379066E-2</v>
      </c>
      <c r="AG184" s="2">
        <f>(Table2[[#This Row],[Close Price]]/Table2[[#This Row],[Current Month Low]])-1</f>
        <v>3.4588038477624261E-2</v>
      </c>
      <c r="AH184" s="2">
        <f>(Table2[[#This Row],[Current Month High]]/Table2[[#This Row],[Close Price]])-1</f>
        <v>0.12056837935077014</v>
      </c>
      <c r="AI184">
        <v>12.056837935077001</v>
      </c>
      <c r="AJ184">
        <v>234.917411318711</v>
      </c>
      <c r="AK184" t="str">
        <f>IF(AND(Table2[[#This Row],[20D EMA]]&gt;Table2[[#This Row],[50D EMA]],Table2[[#This Row],[50D EMA]]&gt;Table2[[#This Row],[200D EMA]]),"Uptrend","Downtrend/NoTrend")</f>
        <v>Uptrend</v>
      </c>
      <c r="AL184">
        <v>0.31</v>
      </c>
      <c r="AM184" t="s">
        <v>10188</v>
      </c>
      <c r="AN184">
        <v>-4.6500000000000004</v>
      </c>
      <c r="AO184" t="s">
        <v>10189</v>
      </c>
      <c r="AQ184">
        <f>(Table2[[#This Row],[Sharpe Ratio]]-AVERAGE(Table2[Sharpe Ratio]))/_xlfn.STDEV.P(Table2[Sharpe Ratio])</f>
        <v>-0.60657038812317154</v>
      </c>
      <c r="AR1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-1.4837848270116467</v>
      </c>
      <c r="AS184">
        <f>_xlfn.RANK.AVG(Table2[[#This Row],[1Y Return vs Nifty Z-Score]],Table2[1Y Return vs Nifty Z-Score])</f>
        <v>72</v>
      </c>
      <c r="AT184">
        <f>_xlfn.RANK.AVG(Table2[[#This Row],[6M Return vs Nifty Z-Score]],Table2[6M Return vs Nifty Z-Score])</f>
        <v>49</v>
      </c>
      <c r="AU184">
        <f>_xlfn.RANK.AVG(Table2[[#This Row],[Sharpe Ratio Z-Score]],Table2[Sharpe Ratio Z-Score])</f>
        <v>518.5</v>
      </c>
      <c r="AV184">
        <f>(Table2[[#This Row],[Rank 1Y]]+Table2[[#This Row],[Rank 6M]]+Table2[[#This Row],[Rank Sharpe]])/3</f>
        <v>213.16666666666666</v>
      </c>
    </row>
    <row r="185" spans="1:48" x14ac:dyDescent="0.3">
      <c r="A185" t="s">
        <v>980</v>
      </c>
      <c r="B185" t="s">
        <v>981</v>
      </c>
      <c r="C185" t="s">
        <v>10154</v>
      </c>
      <c r="D185" t="s">
        <v>75</v>
      </c>
      <c r="E185">
        <v>14253</v>
      </c>
      <c r="F185">
        <v>90.97</v>
      </c>
      <c r="G185">
        <v>136.35699267986899</v>
      </c>
      <c r="H185">
        <f>(Table2[[#This Row],[1Y Return vs Nifty]]-AVERAGE(Table2[1Y Return vs Nifty]))/_xlfn.STDEV.P(Table2[1Y Return vs Nifty])</f>
        <v>1.1439276474419682</v>
      </c>
      <c r="I185">
        <v>19.465739961267801</v>
      </c>
      <c r="J185">
        <f>(Table2[[#This Row],[1M Return vs Nifty]]-AVERAGE(Table2[1M Return vs Nifty]))/_xlfn.STDEV.P(Table2[1M Return vs Nifty])</f>
        <v>1.8544693600535227</v>
      </c>
      <c r="K185">
        <v>21.869708872162199</v>
      </c>
      <c r="L185">
        <f>(Table2[[#This Row],[6M Return vs Nifty]]-AVERAGE(Table2[6M Return vs Nifty]))/_xlfn.STDEV.P(Table2[6M Return vs Nifty])</f>
        <v>0.34098803877200301</v>
      </c>
      <c r="M185">
        <v>11.821282918386901</v>
      </c>
      <c r="N185">
        <f>(Table2[[#This Row],[1W Return vs Nifty]]-AVERAGE(Table2[1W Return vs Nifty]))/_xlfn.STDEV.P(Table2[1W Return vs Nifty])</f>
        <v>2.7841957419650707</v>
      </c>
      <c r="O185">
        <v>84.05</v>
      </c>
      <c r="P185">
        <v>79.444268172281596</v>
      </c>
      <c r="Q185">
        <v>68.849787590700004</v>
      </c>
      <c r="R185">
        <v>80.545463974860994</v>
      </c>
      <c r="S185" s="2">
        <f>(Table2[[#This Row],[Close Price]]-Table2[[#This Row],[20D EMA]])/Table2[[#This Row],[20D EMA]]</f>
        <v>8.2331945270672238E-2</v>
      </c>
      <c r="T185" s="2">
        <f>(Table2[[#This Row],[Close Price]]-Table2[[#This Row],[50D EMA]])/Table2[[#This Row],[50D EMA]]</f>
        <v>0.1450794637911936</v>
      </c>
      <c r="U185" s="2">
        <f>(Table2[[#This Row],[Close Price]]-Table2[[#This Row],[200D EMA]])/Table2[[#This Row],[200D EMA]]</f>
        <v>0.32128221717691863</v>
      </c>
      <c r="V185">
        <v>3.01515022070783</v>
      </c>
      <c r="W185">
        <v>90.4</v>
      </c>
      <c r="X185">
        <v>96.05</v>
      </c>
      <c r="Y185">
        <v>86.5</v>
      </c>
      <c r="Z185">
        <v>98.5</v>
      </c>
      <c r="AA185">
        <v>76.959999999999994</v>
      </c>
      <c r="AB185">
        <v>98.5</v>
      </c>
      <c r="AC185" s="2">
        <f>(Table2[[#This Row],[Close Price]]/Table2[[#This Row],[Day Low]])-1</f>
        <v>6.3053097345131537E-3</v>
      </c>
      <c r="AD185" s="2">
        <f>(Table2[[#This Row],[Day High]]/Table2[[#This Row],[Close Price]])-1</f>
        <v>5.5842585467736683E-2</v>
      </c>
      <c r="AE185" s="2">
        <f>(Table2[[#This Row],[Close Price]]/Table2[[#This Row],[Current Week Low]])-1</f>
        <v>5.167630057803474E-2</v>
      </c>
      <c r="AF185" s="2">
        <f>(Table2[[#This Row],[Current Week High]]/Table2[[#This Row],[Close Price]])-1</f>
        <v>8.2774541057491602E-2</v>
      </c>
      <c r="AG185" s="2">
        <f>(Table2[[#This Row],[Close Price]]/Table2[[#This Row],[Current Month Low]])-1</f>
        <v>0.18204261954261969</v>
      </c>
      <c r="AH185" s="2">
        <f>(Table2[[#This Row],[Current Month High]]/Table2[[#This Row],[Close Price]])-1</f>
        <v>8.2774541057491602E-2</v>
      </c>
      <c r="AI185">
        <v>12.014949983511</v>
      </c>
      <c r="AJ185">
        <v>177.34756097560901</v>
      </c>
      <c r="AK185" t="str">
        <f>IF(AND(Table2[[#This Row],[20D EMA]]&gt;Table2[[#This Row],[50D EMA]],Table2[[#This Row],[50D EMA]]&gt;Table2[[#This Row],[200D EMA]]),"Uptrend","Downtrend/NoTrend")</f>
        <v>Uptrend</v>
      </c>
      <c r="AL185">
        <v>0.08</v>
      </c>
      <c r="AM185" t="s">
        <v>10188</v>
      </c>
      <c r="AN185">
        <v>15.21</v>
      </c>
      <c r="AO185" t="s">
        <v>10188</v>
      </c>
      <c r="AP185">
        <v>5.1232587822459999E-2</v>
      </c>
      <c r="AQ185">
        <f>(Table2[[#This Row],[Sharpe Ratio]]-AVERAGE(Table2[Sharpe Ratio]))/_xlfn.STDEV.P(Table2[Sharpe Ratio])</f>
        <v>-2.6999837434130536E-2</v>
      </c>
      <c r="AR1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6.0965809507984332</v>
      </c>
      <c r="AS185">
        <f>_xlfn.RANK.AVG(Table2[[#This Row],[1Y Return vs Nifty Z-Score]],Table2[1Y Return vs Nifty Z-Score])</f>
        <v>77</v>
      </c>
      <c r="AT185">
        <f>_xlfn.RANK.AVG(Table2[[#This Row],[6M Return vs Nifty Z-Score]],Table2[6M Return vs Nifty Z-Score])</f>
        <v>218</v>
      </c>
      <c r="AU185">
        <f>_xlfn.RANK.AVG(Table2[[#This Row],[Sharpe Ratio Z-Score]],Table2[Sharpe Ratio Z-Score])</f>
        <v>345</v>
      </c>
      <c r="AV185">
        <f>(Table2[[#This Row],[Rank 1Y]]+Table2[[#This Row],[Rank 6M]]+Table2[[#This Row],[Rank Sharpe]])/3</f>
        <v>213.33333333333334</v>
      </c>
    </row>
    <row r="186" spans="1:48" x14ac:dyDescent="0.3">
      <c r="A186" t="s">
        <v>589</v>
      </c>
      <c r="B186" t="s">
        <v>590</v>
      </c>
      <c r="C186" t="s">
        <v>10151</v>
      </c>
      <c r="D186" t="s">
        <v>591</v>
      </c>
      <c r="E186">
        <v>32148.713544900002</v>
      </c>
      <c r="F186">
        <v>329.05</v>
      </c>
      <c r="G186">
        <v>142.588757844811</v>
      </c>
      <c r="H186">
        <f>(Table2[[#This Row],[1Y Return vs Nifty]]-AVERAGE(Table2[1Y Return vs Nifty]))/_xlfn.STDEV.P(Table2[1Y Return vs Nifty])</f>
        <v>1.2209142978868934</v>
      </c>
      <c r="I186">
        <v>-6.4336538888239199</v>
      </c>
      <c r="J186">
        <f>(Table2[[#This Row],[1M Return vs Nifty]]-AVERAGE(Table2[1M Return vs Nifty]))/_xlfn.STDEV.P(Table2[1M Return vs Nifty])</f>
        <v>-0.58849449687528099</v>
      </c>
      <c r="K186">
        <v>11.5495259387757</v>
      </c>
      <c r="L186">
        <f>(Table2[[#This Row],[6M Return vs Nifty]]-AVERAGE(Table2[6M Return vs Nifty]))/_xlfn.STDEV.P(Table2[6M Return vs Nifty])</f>
        <v>2.383673152667843E-2</v>
      </c>
      <c r="M186">
        <v>-5.06038518069865</v>
      </c>
      <c r="N186">
        <f>(Table2[[#This Row],[1W Return vs Nifty]]-AVERAGE(Table2[1W Return vs Nifty]))/_xlfn.STDEV.P(Table2[1W Return vs Nifty])</f>
        <v>-0.96163275025979245</v>
      </c>
      <c r="O186">
        <v>332.78</v>
      </c>
      <c r="P186">
        <v>336.44395555991599</v>
      </c>
      <c r="Q186">
        <v>278.925971948155</v>
      </c>
      <c r="R186">
        <v>50.2347123996405</v>
      </c>
      <c r="S186" s="2">
        <f>(Table2[[#This Row],[Close Price]]-Table2[[#This Row],[20D EMA]])/Table2[[#This Row],[20D EMA]]</f>
        <v>-1.1208606286435368E-2</v>
      </c>
      <c r="T186" s="2">
        <f>(Table2[[#This Row],[Close Price]]-Table2[[#This Row],[50D EMA]])/Table2[[#This Row],[50D EMA]]</f>
        <v>-2.1976782277484605E-2</v>
      </c>
      <c r="U186" s="2">
        <f>(Table2[[#This Row],[Close Price]]-Table2[[#This Row],[200D EMA]])/Table2[[#This Row],[200D EMA]]</f>
        <v>0.17970369593679056</v>
      </c>
      <c r="V186">
        <v>0.69914567635228897</v>
      </c>
      <c r="W186">
        <v>328.1</v>
      </c>
      <c r="X186">
        <v>335</v>
      </c>
      <c r="Y186">
        <v>327.64999999999998</v>
      </c>
      <c r="Z186">
        <v>336.45</v>
      </c>
      <c r="AA186">
        <v>315.60000000000002</v>
      </c>
      <c r="AB186">
        <v>348.8</v>
      </c>
      <c r="AC186" s="2">
        <f>(Table2[[#This Row],[Close Price]]/Table2[[#This Row],[Day Low]])-1</f>
        <v>2.8954587016152278E-3</v>
      </c>
      <c r="AD186" s="2">
        <f>(Table2[[#This Row],[Day High]]/Table2[[#This Row],[Close Price]])-1</f>
        <v>1.8082358304209123E-2</v>
      </c>
      <c r="AE186" s="2">
        <f>(Table2[[#This Row],[Close Price]]/Table2[[#This Row],[Current Week Low]])-1</f>
        <v>4.2728521287960231E-3</v>
      </c>
      <c r="AF186" s="2">
        <f>(Table2[[#This Row],[Current Week High]]/Table2[[#This Row],[Close Price]])-1</f>
        <v>2.2488983437167542E-2</v>
      </c>
      <c r="AG186" s="2">
        <f>(Table2[[#This Row],[Close Price]]/Table2[[#This Row],[Current Month Low]])-1</f>
        <v>4.2617237008871989E-2</v>
      </c>
      <c r="AH186" s="2">
        <f>(Table2[[#This Row],[Current Month High]]/Table2[[#This Row],[Close Price]])-1</f>
        <v>6.0021273362710792E-2</v>
      </c>
      <c r="AI186">
        <v>26.363774502355199</v>
      </c>
      <c r="AJ186">
        <v>179.21086126431899</v>
      </c>
      <c r="AK186" t="str">
        <f>IF(AND(Table2[[#This Row],[20D EMA]]&gt;Table2[[#This Row],[50D EMA]],Table2[[#This Row],[50D EMA]]&gt;Table2[[#This Row],[200D EMA]]),"Uptrend","Downtrend/NoTrend")</f>
        <v>Downtrend/NoTrend</v>
      </c>
      <c r="AL186">
        <v>-0.2</v>
      </c>
      <c r="AM186" t="s">
        <v>10189</v>
      </c>
      <c r="AN186">
        <v>3.25</v>
      </c>
      <c r="AO186" t="s">
        <v>10188</v>
      </c>
      <c r="AP186">
        <v>7.4882119893764004E-2</v>
      </c>
      <c r="AQ186">
        <f>(Table2[[#This Row],[Sharpe Ratio]]-AVERAGE(Table2[Sharpe Ratio]))/_xlfn.STDEV.P(Table2[Sharpe Ratio])</f>
        <v>0.24053637162097671</v>
      </c>
      <c r="AR1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6">
        <f>_xlfn.RANK.AVG(Table2[[#This Row],[1Y Return vs Nifty Z-Score]],Table2[1Y Return vs Nifty Z-Score])</f>
        <v>75</v>
      </c>
      <c r="AT186">
        <f>_xlfn.RANK.AVG(Table2[[#This Row],[6M Return vs Nifty Z-Score]],Table2[6M Return vs Nifty Z-Score])</f>
        <v>304</v>
      </c>
      <c r="AU186">
        <f>_xlfn.RANK.AVG(Table2[[#This Row],[Sharpe Ratio Z-Score]],Table2[Sharpe Ratio Z-Score])</f>
        <v>264</v>
      </c>
      <c r="AV186">
        <f>(Table2[[#This Row],[Rank 1Y]]+Table2[[#This Row],[Rank 6M]]+Table2[[#This Row],[Rank Sharpe]])/3</f>
        <v>214.33333333333334</v>
      </c>
    </row>
    <row r="187" spans="1:48" x14ac:dyDescent="0.3">
      <c r="A187" t="s">
        <v>183</v>
      </c>
      <c r="B187" t="s">
        <v>184</v>
      </c>
      <c r="C187" t="s">
        <v>10156</v>
      </c>
      <c r="D187" t="s">
        <v>140</v>
      </c>
      <c r="E187">
        <v>145610.11850129999</v>
      </c>
      <c r="F187">
        <v>1459.95</v>
      </c>
      <c r="G187">
        <v>81.383575051275699</v>
      </c>
      <c r="H187">
        <f>(Table2[[#This Row],[1Y Return vs Nifty]]-AVERAGE(Table2[1Y Return vs Nifty]))/_xlfn.STDEV.P(Table2[1Y Return vs Nifty])</f>
        <v>0.46479113078621137</v>
      </c>
      <c r="I187">
        <v>-10.041343866400799</v>
      </c>
      <c r="J187">
        <f>(Table2[[#This Row],[1M Return vs Nifty]]-AVERAGE(Table2[1M Return vs Nifty]))/_xlfn.STDEV.P(Table2[1M Return vs Nifty])</f>
        <v>-0.92879034600741772</v>
      </c>
      <c r="K187">
        <v>11.911790277168601</v>
      </c>
      <c r="L187">
        <f>(Table2[[#This Row],[6M Return vs Nifty]]-AVERAGE(Table2[6M Return vs Nifty]))/_xlfn.STDEV.P(Table2[6M Return vs Nifty])</f>
        <v>3.4969538883996266E-2</v>
      </c>
      <c r="M187">
        <v>-6.3785669885093803</v>
      </c>
      <c r="N187">
        <f>(Table2[[#This Row],[1W Return vs Nifty]]-AVERAGE(Table2[1W Return vs Nifty]))/_xlfn.STDEV.P(Table2[1W Return vs Nifty])</f>
        <v>-1.2541206101471325</v>
      </c>
      <c r="O187">
        <v>1483.55</v>
      </c>
      <c r="P187">
        <v>1412.1298377953501</v>
      </c>
      <c r="Q187">
        <v>1141.9070601390299</v>
      </c>
      <c r="R187">
        <v>44.877058330045799</v>
      </c>
      <c r="S187" s="2">
        <f>(Table2[[#This Row],[Close Price]]-Table2[[#This Row],[20D EMA]])/Table2[[#This Row],[20D EMA]]</f>
        <v>-1.590778874995781E-2</v>
      </c>
      <c r="T187" s="2">
        <f>(Table2[[#This Row],[Close Price]]-Table2[[#This Row],[50D EMA]])/Table2[[#This Row],[50D EMA]]</f>
        <v>3.3863856512874116E-2</v>
      </c>
      <c r="U187" s="2">
        <f>(Table2[[#This Row],[Close Price]]-Table2[[#This Row],[200D EMA]])/Table2[[#This Row],[200D EMA]]</f>
        <v>0.27851911154857706</v>
      </c>
      <c r="V187">
        <v>0.70232317379415699</v>
      </c>
      <c r="W187">
        <v>1445</v>
      </c>
      <c r="X187">
        <v>1482</v>
      </c>
      <c r="Y187">
        <v>1370</v>
      </c>
      <c r="Z187">
        <v>1522.75</v>
      </c>
      <c r="AA187">
        <v>1370</v>
      </c>
      <c r="AB187">
        <v>1595</v>
      </c>
      <c r="AC187" s="2">
        <f>(Table2[[#This Row],[Close Price]]/Table2[[#This Row],[Day Low]])-1</f>
        <v>1.03460207612458E-2</v>
      </c>
      <c r="AD187" s="2">
        <f>(Table2[[#This Row],[Day High]]/Table2[[#This Row],[Close Price]])-1</f>
        <v>1.5103256960854683E-2</v>
      </c>
      <c r="AE187" s="2">
        <f>(Table2[[#This Row],[Close Price]]/Table2[[#This Row],[Current Week Low]])-1</f>
        <v>6.5656934306569381E-2</v>
      </c>
      <c r="AF187" s="2">
        <f>(Table2[[#This Row],[Current Week High]]/Table2[[#This Row],[Close Price]])-1</f>
        <v>4.3015171752457171E-2</v>
      </c>
      <c r="AG187" s="2">
        <f>(Table2[[#This Row],[Close Price]]/Table2[[#This Row],[Current Month Low]])-1</f>
        <v>6.5656934306569381E-2</v>
      </c>
      <c r="AH187" s="2">
        <f>(Table2[[#This Row],[Current Month High]]/Table2[[#This Row],[Close Price]])-1</f>
        <v>9.2503167916709428E-2</v>
      </c>
      <c r="AI187">
        <v>13.014144320010899</v>
      </c>
      <c r="AJ187">
        <v>127.743545745261</v>
      </c>
      <c r="AK187" t="str">
        <f>IF(AND(Table2[[#This Row],[20D EMA]]&gt;Table2[[#This Row],[50D EMA]],Table2[[#This Row],[50D EMA]]&gt;Table2[[#This Row],[200D EMA]]),"Uptrend","Downtrend/NoTrend")</f>
        <v>Uptrend</v>
      </c>
      <c r="AL187">
        <v>0.05</v>
      </c>
      <c r="AM187" t="s">
        <v>10188</v>
      </c>
      <c r="AN187">
        <v>-2.9</v>
      </c>
      <c r="AO187" t="s">
        <v>10189</v>
      </c>
      <c r="AP187">
        <v>0.108931261391603</v>
      </c>
      <c r="AQ187">
        <f>(Table2[[#This Row],[Sharpe Ratio]]-AVERAGE(Table2[Sharpe Ratio]))/_xlfn.STDEV.P(Table2[Sharpe Ratio])</f>
        <v>0.62571854818361439</v>
      </c>
      <c r="AR1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-1.0574317383007283</v>
      </c>
      <c r="AS187">
        <f>_xlfn.RANK.AVG(Table2[[#This Row],[1Y Return vs Nifty Z-Score]],Table2[1Y Return vs Nifty Z-Score])</f>
        <v>158</v>
      </c>
      <c r="AT187">
        <f>_xlfn.RANK.AVG(Table2[[#This Row],[6M Return vs Nifty Z-Score]],Table2[6M Return vs Nifty Z-Score])</f>
        <v>301</v>
      </c>
      <c r="AU187">
        <f>_xlfn.RANK.AVG(Table2[[#This Row],[Sharpe Ratio Z-Score]],Table2[Sharpe Ratio Z-Score])</f>
        <v>186</v>
      </c>
      <c r="AV187">
        <f>(Table2[[#This Row],[Rank 1Y]]+Table2[[#This Row],[Rank 6M]]+Table2[[#This Row],[Rank Sharpe]])/3</f>
        <v>215</v>
      </c>
    </row>
    <row r="188" spans="1:48" x14ac:dyDescent="0.3">
      <c r="A188" t="s">
        <v>405</v>
      </c>
      <c r="B188" t="s">
        <v>406</v>
      </c>
      <c r="C188" t="s">
        <v>10154</v>
      </c>
      <c r="D188" t="s">
        <v>46</v>
      </c>
      <c r="E188">
        <v>59206.587202474999</v>
      </c>
      <c r="F188">
        <v>96.91</v>
      </c>
      <c r="G188">
        <v>89.312146575476703</v>
      </c>
      <c r="H188">
        <f>(Table2[[#This Row],[1Y Return vs Nifty]]-AVERAGE(Table2[1Y Return vs Nifty]))/_xlfn.STDEV.P(Table2[1Y Return vs Nifty])</f>
        <v>0.56273997004850262</v>
      </c>
      <c r="I188">
        <v>-1.97291307830214</v>
      </c>
      <c r="J188">
        <f>(Table2[[#This Row],[1M Return vs Nifty]]-AVERAGE(Table2[1M Return vs Nifty]))/_xlfn.STDEV.P(Table2[1M Return vs Nifty])</f>
        <v>-0.16773451159116928</v>
      </c>
      <c r="K188">
        <v>3.1770805239139901</v>
      </c>
      <c r="L188">
        <f>(Table2[[#This Row],[6M Return vs Nifty]]-AVERAGE(Table2[6M Return vs Nifty]))/_xlfn.STDEV.P(Table2[6M Return vs Nifty])</f>
        <v>-0.23345832082877296</v>
      </c>
      <c r="M188">
        <v>-2.3671665088218901</v>
      </c>
      <c r="N188">
        <f>(Table2[[#This Row],[1W Return vs Nifty]]-AVERAGE(Table2[1W Return vs Nifty]))/_xlfn.STDEV.P(Table2[1W Return vs Nifty])</f>
        <v>-0.36404161307504718</v>
      </c>
      <c r="O188">
        <v>96.26</v>
      </c>
      <c r="P188">
        <v>92.120023710437906</v>
      </c>
      <c r="Q188">
        <v>79.082494011195294</v>
      </c>
      <c r="R188">
        <v>56.321369366484902</v>
      </c>
      <c r="S188" s="2">
        <f>(Table2[[#This Row],[Close Price]]-Table2[[#This Row],[20D EMA]])/Table2[[#This Row],[20D EMA]]</f>
        <v>6.7525451901100297E-3</v>
      </c>
      <c r="T188" s="2">
        <f>(Table2[[#This Row],[Close Price]]-Table2[[#This Row],[50D EMA]])/Table2[[#This Row],[50D EMA]]</f>
        <v>5.1997123932778035E-2</v>
      </c>
      <c r="U188" s="2">
        <f>(Table2[[#This Row],[Close Price]]-Table2[[#This Row],[200D EMA]])/Table2[[#This Row],[200D EMA]]</f>
        <v>0.22542923325459305</v>
      </c>
      <c r="V188">
        <v>0.49689691333716401</v>
      </c>
      <c r="W188">
        <v>96.6</v>
      </c>
      <c r="X188">
        <v>100</v>
      </c>
      <c r="Y188">
        <v>96.15</v>
      </c>
      <c r="Z188">
        <v>100</v>
      </c>
      <c r="AA188">
        <v>94.57</v>
      </c>
      <c r="AB188">
        <v>100.62</v>
      </c>
      <c r="AC188" s="2">
        <f>(Table2[[#This Row],[Close Price]]/Table2[[#This Row],[Day Low]])-1</f>
        <v>3.2091097308488692E-3</v>
      </c>
      <c r="AD188" s="2">
        <f>(Table2[[#This Row],[Day High]]/Table2[[#This Row],[Close Price]])-1</f>
        <v>3.1885254359715232E-2</v>
      </c>
      <c r="AE188" s="2">
        <f>(Table2[[#This Row],[Close Price]]/Table2[[#This Row],[Current Week Low]])-1</f>
        <v>7.9043161726468636E-3</v>
      </c>
      <c r="AF188" s="2">
        <f>(Table2[[#This Row],[Current Week High]]/Table2[[#This Row],[Close Price]])-1</f>
        <v>3.1885254359715232E-2</v>
      </c>
      <c r="AG188" s="2">
        <f>(Table2[[#This Row],[Close Price]]/Table2[[#This Row],[Current Month Low]])-1</f>
        <v>2.4743576186951444E-2</v>
      </c>
      <c r="AH188" s="2">
        <f>(Table2[[#This Row],[Current Month High]]/Table2[[#This Row],[Close Price]])-1</f>
        <v>3.8282942936745501E-2</v>
      </c>
      <c r="AI188">
        <v>4.4783820039211601</v>
      </c>
      <c r="AJ188">
        <v>120.25</v>
      </c>
      <c r="AK188" t="str">
        <f>IF(AND(Table2[[#This Row],[20D EMA]]&gt;Table2[[#This Row],[50D EMA]],Table2[[#This Row],[50D EMA]]&gt;Table2[[#This Row],[200D EMA]]),"Uptrend","Downtrend/NoTrend")</f>
        <v>Uptrend</v>
      </c>
      <c r="AL188">
        <v>-0.02</v>
      </c>
      <c r="AM188" t="s">
        <v>10189</v>
      </c>
      <c r="AN188">
        <v>0.35</v>
      </c>
      <c r="AO188" t="s">
        <v>10188</v>
      </c>
      <c r="AP188">
        <v>0.149473074122629</v>
      </c>
      <c r="AQ188">
        <f>(Table2[[#This Row],[Sharpe Ratio]]-AVERAGE(Table2[Sharpe Ratio]))/_xlfn.STDEV.P(Table2[Sharpe Ratio])</f>
        <v>1.0843493089774674</v>
      </c>
      <c r="AR1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0.8818548335309806</v>
      </c>
      <c r="AS188">
        <f>_xlfn.RANK.AVG(Table2[[#This Row],[1Y Return vs Nifty Z-Score]],Table2[1Y Return vs Nifty Z-Score])</f>
        <v>139</v>
      </c>
      <c r="AT188">
        <f>_xlfn.RANK.AVG(Table2[[#This Row],[6M Return vs Nifty Z-Score]],Table2[6M Return vs Nifty Z-Score])</f>
        <v>400</v>
      </c>
      <c r="AU188">
        <f>_xlfn.RANK.AVG(Table2[[#This Row],[Sharpe Ratio Z-Score]],Table2[Sharpe Ratio Z-Score])</f>
        <v>107</v>
      </c>
      <c r="AV188">
        <f>(Table2[[#This Row],[Rank 1Y]]+Table2[[#This Row],[Rank 6M]]+Table2[[#This Row],[Rank Sharpe]])/3</f>
        <v>215.33333333333334</v>
      </c>
    </row>
    <row r="189" spans="1:48" x14ac:dyDescent="0.3">
      <c r="A189" t="s">
        <v>587</v>
      </c>
      <c r="B189" t="s">
        <v>588</v>
      </c>
      <c r="C189" t="s">
        <v>10143</v>
      </c>
      <c r="D189" t="s">
        <v>576</v>
      </c>
      <c r="E189">
        <v>32165.4228984</v>
      </c>
      <c r="F189">
        <v>2371.4</v>
      </c>
      <c r="G189">
        <v>189.87718553940101</v>
      </c>
      <c r="H189">
        <f>(Table2[[#This Row],[1Y Return vs Nifty]]-AVERAGE(Table2[1Y Return vs Nifty]))/_xlfn.STDEV.P(Table2[1Y Return vs Nifty])</f>
        <v>1.8051111597157525</v>
      </c>
      <c r="I189">
        <v>-18.9406007433527</v>
      </c>
      <c r="J189">
        <f>(Table2[[#This Row],[1M Return vs Nifty]]-AVERAGE(Table2[1M Return vs Nifty]))/_xlfn.STDEV.P(Table2[1M Return vs Nifty])</f>
        <v>-1.7682139645583055</v>
      </c>
      <c r="K189">
        <v>-8.9996677492112696</v>
      </c>
      <c r="L189">
        <f>(Table2[[#This Row],[6M Return vs Nifty]]-AVERAGE(Table2[6M Return vs Nifty]))/_xlfn.STDEV.P(Table2[6M Return vs Nifty])</f>
        <v>-0.60766405514046862</v>
      </c>
      <c r="M189">
        <v>-1.79126957767787</v>
      </c>
      <c r="N189">
        <f>(Table2[[#This Row],[1W Return vs Nifty]]-AVERAGE(Table2[1W Return vs Nifty]))/_xlfn.STDEV.P(Table2[1W Return vs Nifty])</f>
        <v>-0.23625737276167541</v>
      </c>
      <c r="O189">
        <v>2455.7600000000002</v>
      </c>
      <c r="P189">
        <v>2551.2201405977398</v>
      </c>
      <c r="Q189">
        <v>2242.4827314537101</v>
      </c>
      <c r="R189">
        <v>40.744995381407797</v>
      </c>
      <c r="S189" s="2">
        <f>(Table2[[#This Row],[Close Price]]-Table2[[#This Row],[20D EMA]])/Table2[[#This Row],[20D EMA]]</f>
        <v>-3.4351891064273429E-2</v>
      </c>
      <c r="T189" s="2">
        <f>(Table2[[#This Row],[Close Price]]-Table2[[#This Row],[50D EMA]])/Table2[[#This Row],[50D EMA]]</f>
        <v>-7.0483976563311651E-2</v>
      </c>
      <c r="U189" s="2">
        <f>(Table2[[#This Row],[Close Price]]-Table2[[#This Row],[200D EMA]])/Table2[[#This Row],[200D EMA]]</f>
        <v>5.7488633797736381E-2</v>
      </c>
      <c r="V189">
        <v>0.91163088072304499</v>
      </c>
      <c r="W189">
        <v>2365</v>
      </c>
      <c r="X189">
        <v>2404.5500000000002</v>
      </c>
      <c r="Y189">
        <v>2330</v>
      </c>
      <c r="Z189">
        <v>2404.5500000000002</v>
      </c>
      <c r="AA189">
        <v>2245</v>
      </c>
      <c r="AB189">
        <v>2619.75</v>
      </c>
      <c r="AC189" s="2">
        <f>(Table2[[#This Row],[Close Price]]/Table2[[#This Row],[Day Low]])-1</f>
        <v>2.7061310782241499E-3</v>
      </c>
      <c r="AD189" s="2">
        <f>(Table2[[#This Row],[Day High]]/Table2[[#This Row],[Close Price]])-1</f>
        <v>1.3979084085350424E-2</v>
      </c>
      <c r="AE189" s="2">
        <f>(Table2[[#This Row],[Close Price]]/Table2[[#This Row],[Current Week Low]])-1</f>
        <v>1.7768240343347674E-2</v>
      </c>
      <c r="AF189" s="2">
        <f>(Table2[[#This Row],[Current Week High]]/Table2[[#This Row],[Close Price]])-1</f>
        <v>1.3979084085350424E-2</v>
      </c>
      <c r="AG189" s="2">
        <f>(Table2[[#This Row],[Close Price]]/Table2[[#This Row],[Current Month Low]])-1</f>
        <v>5.6302895322939861E-2</v>
      </c>
      <c r="AH189" s="2">
        <f>(Table2[[#This Row],[Current Month High]]/Table2[[#This Row],[Close Price]])-1</f>
        <v>0.10472716538753479</v>
      </c>
      <c r="AI189">
        <v>37.669730960613897</v>
      </c>
      <c r="AJ189">
        <v>226.796665058912</v>
      </c>
      <c r="AK189" t="str">
        <f>IF(AND(Table2[[#This Row],[20D EMA]]&gt;Table2[[#This Row],[50D EMA]],Table2[[#This Row],[50D EMA]]&gt;Table2[[#This Row],[200D EMA]]),"Uptrend","Downtrend/NoTrend")</f>
        <v>Downtrend/NoTrend</v>
      </c>
      <c r="AL189">
        <v>-0.33</v>
      </c>
      <c r="AM189" t="s">
        <v>10189</v>
      </c>
      <c r="AN189">
        <v>-8.18</v>
      </c>
      <c r="AO189" t="s">
        <v>10189</v>
      </c>
      <c r="AP189">
        <v>0.163630267811082</v>
      </c>
      <c r="AQ189">
        <f>(Table2[[#This Row],[Sharpe Ratio]]-AVERAGE(Table2[Sharpe Ratio]))/_xlfn.STDEV.P(Table2[Sharpe Ratio])</f>
        <v>1.2445030878703436</v>
      </c>
      <c r="AR1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9">
        <f>_xlfn.RANK.AVG(Table2[[#This Row],[1Y Return vs Nifty Z-Score]],Table2[1Y Return vs Nifty Z-Score])</f>
        <v>36</v>
      </c>
      <c r="AT189">
        <f>_xlfn.RANK.AVG(Table2[[#This Row],[6M Return vs Nifty Z-Score]],Table2[6M Return vs Nifty Z-Score])</f>
        <v>533</v>
      </c>
      <c r="AU189">
        <f>_xlfn.RANK.AVG(Table2[[#This Row],[Sharpe Ratio Z-Score]],Table2[Sharpe Ratio Z-Score])</f>
        <v>83</v>
      </c>
      <c r="AV189">
        <f>(Table2[[#This Row],[Rank 1Y]]+Table2[[#This Row],[Rank 6M]]+Table2[[#This Row],[Rank Sharpe]])/3</f>
        <v>217.33333333333334</v>
      </c>
    </row>
    <row r="190" spans="1:48" x14ac:dyDescent="0.3">
      <c r="A190" t="s">
        <v>1739</v>
      </c>
      <c r="B190" t="s">
        <v>1740</v>
      </c>
      <c r="C190" t="s">
        <v>647</v>
      </c>
      <c r="D190" t="s">
        <v>647</v>
      </c>
      <c r="E190">
        <v>4430.3801399000004</v>
      </c>
      <c r="F190">
        <v>221.53</v>
      </c>
      <c r="G190">
        <v>66.245891145758705</v>
      </c>
      <c r="H190">
        <f>(Table2[[#This Row],[1Y Return vs Nifty]]-AVERAGE(Table2[1Y Return vs Nifty]))/_xlfn.STDEV.P(Table2[1Y Return vs Nifty])</f>
        <v>0.27778158396695918</v>
      </c>
      <c r="I190">
        <v>14.881366714323701</v>
      </c>
      <c r="J190">
        <f>(Table2[[#This Row],[1M Return vs Nifty]]-AVERAGE(Table2[1M Return vs Nifty]))/_xlfn.STDEV.P(Table2[1M Return vs Nifty])</f>
        <v>1.4220477283435544</v>
      </c>
      <c r="K190">
        <v>28.406919749123499</v>
      </c>
      <c r="L190">
        <f>(Table2[[#This Row],[6M Return vs Nifty]]-AVERAGE(Table2[6M Return vs Nifty]))/_xlfn.STDEV.P(Table2[6M Return vs Nifty])</f>
        <v>0.54188418458153242</v>
      </c>
      <c r="M190">
        <v>0.31073312552168197</v>
      </c>
      <c r="N190">
        <f>(Table2[[#This Row],[1W Return vs Nifty]]-AVERAGE(Table2[1W Return vs Nifty]))/_xlfn.STDEV.P(Table2[1W Return vs Nifty])</f>
        <v>0.23015042356297041</v>
      </c>
      <c r="O190">
        <v>207.57</v>
      </c>
      <c r="P190">
        <v>192.17659922448499</v>
      </c>
      <c r="Q190">
        <v>165.82294527407399</v>
      </c>
      <c r="R190">
        <v>56.359871170875003</v>
      </c>
      <c r="S190" s="2">
        <f>(Table2[[#This Row],[Close Price]]-Table2[[#This Row],[20D EMA]])/Table2[[#This Row],[20D EMA]]</f>
        <v>6.7254420195596701E-2</v>
      </c>
      <c r="T190" s="2">
        <f>(Table2[[#This Row],[Close Price]]-Table2[[#This Row],[50D EMA]])/Table2[[#This Row],[50D EMA]]</f>
        <v>0.15274180568273441</v>
      </c>
      <c r="U190" s="2">
        <f>(Table2[[#This Row],[Close Price]]-Table2[[#This Row],[200D EMA]])/Table2[[#This Row],[200D EMA]]</f>
        <v>0.33594298203938411</v>
      </c>
      <c r="V190">
        <v>1.2853975125303001</v>
      </c>
      <c r="W190">
        <v>215.97</v>
      </c>
      <c r="X190">
        <v>231.54</v>
      </c>
      <c r="Y190">
        <v>212.61</v>
      </c>
      <c r="Z190">
        <v>231.54</v>
      </c>
      <c r="AA190">
        <v>208.1</v>
      </c>
      <c r="AB190">
        <v>231.54</v>
      </c>
      <c r="AC190" s="2">
        <f>(Table2[[#This Row],[Close Price]]/Table2[[#This Row],[Day Low]])-1</f>
        <v>2.5744316340232443E-2</v>
      </c>
      <c r="AD190" s="2">
        <f>(Table2[[#This Row],[Day High]]/Table2[[#This Row],[Close Price]])-1</f>
        <v>4.5185753622534186E-2</v>
      </c>
      <c r="AE190" s="2">
        <f>(Table2[[#This Row],[Close Price]]/Table2[[#This Row],[Current Week Low]])-1</f>
        <v>4.1954752833827103E-2</v>
      </c>
      <c r="AF190" s="2">
        <f>(Table2[[#This Row],[Current Week High]]/Table2[[#This Row],[Close Price]])-1</f>
        <v>4.5185753622534186E-2</v>
      </c>
      <c r="AG190" s="2">
        <f>(Table2[[#This Row],[Close Price]]/Table2[[#This Row],[Current Month Low]])-1</f>
        <v>6.4536280634310383E-2</v>
      </c>
      <c r="AH190" s="2">
        <f>(Table2[[#This Row],[Current Month High]]/Table2[[#This Row],[Close Price]])-1</f>
        <v>4.5185753622534186E-2</v>
      </c>
      <c r="AI190">
        <v>4.5185753622534097</v>
      </c>
      <c r="AJ190">
        <v>104.55216989842999</v>
      </c>
      <c r="AK190" t="str">
        <f>IF(AND(Table2[[#This Row],[20D EMA]]&gt;Table2[[#This Row],[50D EMA]],Table2[[#This Row],[50D EMA]]&gt;Table2[[#This Row],[200D EMA]]),"Uptrend","Downtrend/NoTrend")</f>
        <v>Uptrend</v>
      </c>
      <c r="AL190">
        <v>0.19</v>
      </c>
      <c r="AM190" t="s">
        <v>10188</v>
      </c>
      <c r="AN190">
        <v>4.9800000000000004</v>
      </c>
      <c r="AO190" t="s">
        <v>10188</v>
      </c>
      <c r="AP190">
        <v>6.6209503928828004E-2</v>
      </c>
      <c r="AQ190">
        <f>(Table2[[#This Row],[Sharpe Ratio]]-AVERAGE(Table2[Sharpe Ratio]))/_xlfn.STDEV.P(Table2[Sharpe Ratio])</f>
        <v>0.14242708172660615</v>
      </c>
      <c r="AR1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2.6142910021816226</v>
      </c>
      <c r="AS190">
        <f>_xlfn.RANK.AVG(Table2[[#This Row],[1Y Return vs Nifty Z-Score]],Table2[1Y Return vs Nifty Z-Score])</f>
        <v>198</v>
      </c>
      <c r="AT190">
        <f>_xlfn.RANK.AVG(Table2[[#This Row],[6M Return vs Nifty Z-Score]],Table2[6M Return vs Nifty Z-Score])</f>
        <v>166</v>
      </c>
      <c r="AU190">
        <f>_xlfn.RANK.AVG(Table2[[#This Row],[Sharpe Ratio Z-Score]],Table2[Sharpe Ratio Z-Score])</f>
        <v>293</v>
      </c>
      <c r="AV190">
        <f>(Table2[[#This Row],[Rank 1Y]]+Table2[[#This Row],[Rank 6M]]+Table2[[#This Row],[Rank Sharpe]])/3</f>
        <v>219</v>
      </c>
    </row>
    <row r="191" spans="1:48" x14ac:dyDescent="0.3">
      <c r="A191" t="s">
        <v>63</v>
      </c>
      <c r="B191" t="s">
        <v>64</v>
      </c>
      <c r="C191" t="s">
        <v>10147</v>
      </c>
      <c r="D191" t="s">
        <v>59</v>
      </c>
      <c r="E191">
        <v>376112.59481639997</v>
      </c>
      <c r="F191">
        <v>1021.15</v>
      </c>
      <c r="G191">
        <v>39.296660324235198</v>
      </c>
      <c r="H191">
        <f>(Table2[[#This Row],[1Y Return vs Nifty]]-AVERAGE(Table2[1Y Return vs Nifty]))/_xlfn.STDEV.P(Table2[1Y Return vs Nifty])</f>
        <v>-5.5146720951851559E-2</v>
      </c>
      <c r="I191">
        <v>-2.3267635064518899</v>
      </c>
      <c r="J191">
        <f>(Table2[[#This Row],[1M Return vs Nifty]]-AVERAGE(Table2[1M Return vs Nifty]))/_xlfn.STDEV.P(Table2[1M Return vs Nifty])</f>
        <v>-0.20111150148259718</v>
      </c>
      <c r="K191">
        <v>12.992122141658299</v>
      </c>
      <c r="L191">
        <f>(Table2[[#This Row],[6M Return vs Nifty]]-AVERAGE(Table2[6M Return vs Nifty]))/_xlfn.STDEV.P(Table2[6M Return vs Nifty])</f>
        <v>6.8169402228788298E-2</v>
      </c>
      <c r="M191">
        <v>1.4541393888649801</v>
      </c>
      <c r="N191">
        <f>(Table2[[#This Row],[1W Return vs Nifty]]-AVERAGE(Table2[1W Return vs Nifty]))/_xlfn.STDEV.P(Table2[1W Return vs Nifty])</f>
        <v>0.48385780213959895</v>
      </c>
      <c r="O191">
        <v>996.7</v>
      </c>
      <c r="P191">
        <v>981.551048129474</v>
      </c>
      <c r="Q191">
        <v>869.97898406589195</v>
      </c>
      <c r="R191">
        <v>67.840824886467502</v>
      </c>
      <c r="S191" s="2">
        <f>(Table2[[#This Row],[Close Price]]-Table2[[#This Row],[20D EMA]])/Table2[[#This Row],[20D EMA]]</f>
        <v>2.4530952142068758E-2</v>
      </c>
      <c r="T191" s="2">
        <f>(Table2[[#This Row],[Close Price]]-Table2[[#This Row],[50D EMA]])/Table2[[#This Row],[50D EMA]]</f>
        <v>4.0343242408012361E-2</v>
      </c>
      <c r="U191" s="2">
        <f>(Table2[[#This Row],[Close Price]]-Table2[[#This Row],[200D EMA]])/Table2[[#This Row],[200D EMA]]</f>
        <v>0.17376398591561654</v>
      </c>
      <c r="V191">
        <v>0.81163353327963705</v>
      </c>
      <c r="W191">
        <v>1019.2</v>
      </c>
      <c r="X191">
        <v>1029.5999999999999</v>
      </c>
      <c r="Y191">
        <v>1017.3</v>
      </c>
      <c r="Z191">
        <v>1029.8</v>
      </c>
      <c r="AA191">
        <v>973.5</v>
      </c>
      <c r="AB191">
        <v>1029.8</v>
      </c>
      <c r="AC191" s="2">
        <f>(Table2[[#This Row],[Close Price]]/Table2[[#This Row],[Day Low]])-1</f>
        <v>1.913265306122458E-3</v>
      </c>
      <c r="AD191" s="2">
        <f>(Table2[[#This Row],[Day High]]/Table2[[#This Row],[Close Price]])-1</f>
        <v>8.274984086569015E-3</v>
      </c>
      <c r="AE191" s="2">
        <f>(Table2[[#This Row],[Close Price]]/Table2[[#This Row],[Current Week Low]])-1</f>
        <v>3.7845276712866749E-3</v>
      </c>
      <c r="AF191" s="2">
        <f>(Table2[[#This Row],[Current Week High]]/Table2[[#This Row],[Close Price]])-1</f>
        <v>8.4708416980854295E-3</v>
      </c>
      <c r="AG191" s="2">
        <f>(Table2[[#This Row],[Close Price]]/Table2[[#This Row],[Current Month Low]])-1</f>
        <v>4.8947098099640485E-2</v>
      </c>
      <c r="AH191" s="2">
        <f>(Table2[[#This Row],[Current Month High]]/Table2[[#This Row],[Close Price]])-1</f>
        <v>8.4708416980854295E-3</v>
      </c>
      <c r="AI191">
        <v>4.3529354159525804</v>
      </c>
      <c r="AJ191">
        <v>72.113601887746498</v>
      </c>
      <c r="AK191" t="str">
        <f>IF(AND(Table2[[#This Row],[20D EMA]]&gt;Table2[[#This Row],[50D EMA]],Table2[[#This Row],[50D EMA]]&gt;Table2[[#This Row],[200D EMA]]),"Uptrend","Downtrend/NoTrend")</f>
        <v>Uptrend</v>
      </c>
      <c r="AL191">
        <v>-0.11</v>
      </c>
      <c r="AM191" t="s">
        <v>10189</v>
      </c>
      <c r="AN191">
        <v>3.17</v>
      </c>
      <c r="AO191" t="s">
        <v>10188</v>
      </c>
      <c r="AP191">
        <v>0.158434497622603</v>
      </c>
      <c r="AQ191">
        <f>(Table2[[#This Row],[Sharpe Ratio]]-AVERAGE(Table2[Sharpe Ratio]))/_xlfn.STDEV.P(Table2[Sharpe Ratio])</f>
        <v>1.1857257448279463</v>
      </c>
      <c r="AR1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1.481494726761885</v>
      </c>
      <c r="AS191">
        <f>_xlfn.RANK.AVG(Table2[[#This Row],[1Y Return vs Nifty Z-Score]],Table2[1Y Return vs Nifty Z-Score])</f>
        <v>296</v>
      </c>
      <c r="AT191">
        <f>_xlfn.RANK.AVG(Table2[[#This Row],[6M Return vs Nifty Z-Score]],Table2[6M Return vs Nifty Z-Score])</f>
        <v>289</v>
      </c>
      <c r="AU191">
        <f>_xlfn.RANK.AVG(Table2[[#This Row],[Sharpe Ratio Z-Score]],Table2[Sharpe Ratio Z-Score])</f>
        <v>89</v>
      </c>
      <c r="AV191">
        <f>(Table2[[#This Row],[Rank 1Y]]+Table2[[#This Row],[Rank 6M]]+Table2[[#This Row],[Rank Sharpe]])/3</f>
        <v>224.66666666666666</v>
      </c>
    </row>
    <row r="192" spans="1:48" x14ac:dyDescent="0.3">
      <c r="A192" t="s">
        <v>328</v>
      </c>
      <c r="B192" t="s">
        <v>329</v>
      </c>
      <c r="C192" t="s">
        <v>10147</v>
      </c>
      <c r="D192" t="s">
        <v>130</v>
      </c>
      <c r="E192">
        <v>76077.182468800005</v>
      </c>
      <c r="F192">
        <v>1653.35</v>
      </c>
      <c r="G192">
        <v>65.047508274862196</v>
      </c>
      <c r="H192">
        <f>(Table2[[#This Row],[1Y Return vs Nifty]]-AVERAGE(Table2[1Y Return vs Nifty]))/_xlfn.STDEV.P(Table2[1Y Return vs Nifty])</f>
        <v>0.26297687282349069</v>
      </c>
      <c r="I192">
        <v>-9.8737178747227201</v>
      </c>
      <c r="J192">
        <f>(Table2[[#This Row],[1M Return vs Nifty]]-AVERAGE(Table2[1M Return vs Nifty]))/_xlfn.STDEV.P(Table2[1M Return vs Nifty])</f>
        <v>-0.91297900148245903</v>
      </c>
      <c r="K192">
        <v>23.1825122376694</v>
      </c>
      <c r="L192">
        <f>(Table2[[#This Row],[6M Return vs Nifty]]-AVERAGE(Table2[6M Return vs Nifty]))/_xlfn.STDEV.P(Table2[6M Return vs Nifty])</f>
        <v>0.3813320235844937</v>
      </c>
      <c r="M192">
        <v>-3.4763760789468701</v>
      </c>
      <c r="N192">
        <f>(Table2[[#This Row],[1W Return vs Nifty]]-AVERAGE(Table2[1W Return vs Nifty]))/_xlfn.STDEV.P(Table2[1W Return vs Nifty])</f>
        <v>-0.61016117822913918</v>
      </c>
      <c r="O192">
        <v>1650.4</v>
      </c>
      <c r="P192">
        <v>1569.3871606293401</v>
      </c>
      <c r="Q192">
        <v>1300.82180373713</v>
      </c>
      <c r="R192">
        <v>39.541248575546703</v>
      </c>
      <c r="S192" s="2">
        <f>(Table2[[#This Row],[Close Price]]-Table2[[#This Row],[20D EMA]])/Table2[[#This Row],[20D EMA]]</f>
        <v>1.78744546776528E-3</v>
      </c>
      <c r="T192" s="2">
        <f>(Table2[[#This Row],[Close Price]]-Table2[[#This Row],[50D EMA]])/Table2[[#This Row],[50D EMA]]</f>
        <v>5.3500399058311318E-2</v>
      </c>
      <c r="U192" s="2">
        <f>(Table2[[#This Row],[Close Price]]-Table2[[#This Row],[200D EMA]])/Table2[[#This Row],[200D EMA]]</f>
        <v>0.27100421844874667</v>
      </c>
      <c r="V192">
        <v>0.64620537944115397</v>
      </c>
      <c r="W192">
        <v>1634.05</v>
      </c>
      <c r="X192">
        <v>1663.75</v>
      </c>
      <c r="Y192">
        <v>1602.65</v>
      </c>
      <c r="Z192">
        <v>1663.75</v>
      </c>
      <c r="AA192">
        <v>1602.65</v>
      </c>
      <c r="AB192">
        <v>1696.8</v>
      </c>
      <c r="AC192" s="2">
        <f>(Table2[[#This Row],[Close Price]]/Table2[[#This Row],[Day Low]])-1</f>
        <v>1.1811144089838077E-2</v>
      </c>
      <c r="AD192" s="2">
        <f>(Table2[[#This Row],[Day High]]/Table2[[#This Row],[Close Price]])-1</f>
        <v>6.2902591707745259E-3</v>
      </c>
      <c r="AE192" s="2">
        <f>(Table2[[#This Row],[Close Price]]/Table2[[#This Row],[Current Week Low]])-1</f>
        <v>3.1635104358406219E-2</v>
      </c>
      <c r="AF192" s="2">
        <f>(Table2[[#This Row],[Current Week High]]/Table2[[#This Row],[Close Price]])-1</f>
        <v>6.2902591707745259E-3</v>
      </c>
      <c r="AG192" s="2">
        <f>(Table2[[#This Row],[Close Price]]/Table2[[#This Row],[Current Month Low]])-1</f>
        <v>3.1635104358406219E-2</v>
      </c>
      <c r="AH192" s="2">
        <f>(Table2[[#This Row],[Current Month High]]/Table2[[#This Row],[Close Price]])-1</f>
        <v>2.6279977016360645E-2</v>
      </c>
      <c r="AI192">
        <v>9.1420449390631209</v>
      </c>
      <c r="AJ192">
        <v>96.757110555753798</v>
      </c>
      <c r="AK192" t="str">
        <f>IF(AND(Table2[[#This Row],[20D EMA]]&gt;Table2[[#This Row],[50D EMA]],Table2[[#This Row],[50D EMA]]&gt;Table2[[#This Row],[200D EMA]]),"Uptrend","Downtrend/NoTrend")</f>
        <v>Uptrend</v>
      </c>
      <c r="AL192">
        <v>0.1</v>
      </c>
      <c r="AM192" t="s">
        <v>10188</v>
      </c>
      <c r="AN192">
        <v>-1.02</v>
      </c>
      <c r="AO192" t="s">
        <v>10189</v>
      </c>
      <c r="AP192">
        <v>7.3674080397638994E-2</v>
      </c>
      <c r="AQ192">
        <f>(Table2[[#This Row],[Sharpe Ratio]]-AVERAGE(Table2[Sharpe Ratio]))/_xlfn.STDEV.P(Table2[Sharpe Ratio])</f>
        <v>0.22687037999764617</v>
      </c>
      <c r="AR1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-0.65196090330596768</v>
      </c>
      <c r="AS192">
        <f>_xlfn.RANK.AVG(Table2[[#This Row],[1Y Return vs Nifty Z-Score]],Table2[1Y Return vs Nifty Z-Score])</f>
        <v>204</v>
      </c>
      <c r="AT192">
        <f>_xlfn.RANK.AVG(Table2[[#This Row],[6M Return vs Nifty Z-Score]],Table2[6M Return vs Nifty Z-Score])</f>
        <v>202</v>
      </c>
      <c r="AU192">
        <f>_xlfn.RANK.AVG(Table2[[#This Row],[Sharpe Ratio Z-Score]],Table2[Sharpe Ratio Z-Score])</f>
        <v>270</v>
      </c>
      <c r="AV192">
        <f>(Table2[[#This Row],[Rank 1Y]]+Table2[[#This Row],[Rank 6M]]+Table2[[#This Row],[Rank Sharpe]])/3</f>
        <v>225.33333333333334</v>
      </c>
    </row>
    <row r="193" spans="1:48" x14ac:dyDescent="0.3">
      <c r="A193" t="s">
        <v>201</v>
      </c>
      <c r="B193" t="s">
        <v>202</v>
      </c>
      <c r="C193" t="s">
        <v>10143</v>
      </c>
      <c r="D193" t="s">
        <v>32</v>
      </c>
      <c r="E193">
        <v>133233.2882518</v>
      </c>
      <c r="F193">
        <v>119.86</v>
      </c>
      <c r="G193">
        <v>66.432979081816001</v>
      </c>
      <c r="H193">
        <f>(Table2[[#This Row],[1Y Return vs Nifty]]-AVERAGE(Table2[1Y Return vs Nifty]))/_xlfn.STDEV.P(Table2[1Y Return vs Nifty])</f>
        <v>0.28009285102444298</v>
      </c>
      <c r="I193">
        <v>-11.189106525889301</v>
      </c>
      <c r="J193">
        <f>(Table2[[#This Row],[1M Return vs Nifty]]-AVERAGE(Table2[1M Return vs Nifty]))/_xlfn.STDEV.P(Table2[1M Return vs Nifty])</f>
        <v>-1.0370532153893188</v>
      </c>
      <c r="K193">
        <v>10.281653587499999</v>
      </c>
      <c r="L193">
        <f>(Table2[[#This Row],[6M Return vs Nifty]]-AVERAGE(Table2[6M Return vs Nifty]))/_xlfn.STDEV.P(Table2[6M Return vs Nifty])</f>
        <v>-1.5126470600916314E-2</v>
      </c>
      <c r="M193">
        <v>-1.3853769074994</v>
      </c>
      <c r="N193">
        <f>(Table2[[#This Row],[1W Return vs Nifty]]-AVERAGE(Table2[1W Return vs Nifty]))/_xlfn.STDEV.P(Table2[1W Return vs Nifty])</f>
        <v>-0.14619492633660328</v>
      </c>
      <c r="O193">
        <v>122.01</v>
      </c>
      <c r="P193">
        <v>123.972371654884</v>
      </c>
      <c r="Q193">
        <v>109.09065062904899</v>
      </c>
      <c r="R193">
        <v>48.077557038640997</v>
      </c>
      <c r="S193" s="2">
        <f>(Table2[[#This Row],[Close Price]]-Table2[[#This Row],[20D EMA]])/Table2[[#This Row],[20D EMA]]</f>
        <v>-1.7621506433898905E-2</v>
      </c>
      <c r="T193" s="2">
        <f>(Table2[[#This Row],[Close Price]]-Table2[[#This Row],[50D EMA]])/Table2[[#This Row],[50D EMA]]</f>
        <v>-3.3171678495689971E-2</v>
      </c>
      <c r="U193" s="2">
        <f>(Table2[[#This Row],[Close Price]]-Table2[[#This Row],[200D EMA]])/Table2[[#This Row],[200D EMA]]</f>
        <v>9.8719269789406774E-2</v>
      </c>
      <c r="V193">
        <v>0.66687694819866195</v>
      </c>
      <c r="W193">
        <v>119.2</v>
      </c>
      <c r="X193">
        <v>122.15</v>
      </c>
      <c r="Y193">
        <v>117.5</v>
      </c>
      <c r="Z193">
        <v>122.15</v>
      </c>
      <c r="AA193">
        <v>117.5</v>
      </c>
      <c r="AB193">
        <v>124.14</v>
      </c>
      <c r="AC193" s="2">
        <f>(Table2[[#This Row],[Close Price]]/Table2[[#This Row],[Day Low]])-1</f>
        <v>5.5369127516777805E-3</v>
      </c>
      <c r="AD193" s="2">
        <f>(Table2[[#This Row],[Day High]]/Table2[[#This Row],[Close Price]])-1</f>
        <v>1.9105623227098301E-2</v>
      </c>
      <c r="AE193" s="2">
        <f>(Table2[[#This Row],[Close Price]]/Table2[[#This Row],[Current Week Low]])-1</f>
        <v>2.0085106382978779E-2</v>
      </c>
      <c r="AF193" s="2">
        <f>(Table2[[#This Row],[Current Week High]]/Table2[[#This Row],[Close Price]])-1</f>
        <v>1.9105623227098301E-2</v>
      </c>
      <c r="AG193" s="2">
        <f>(Table2[[#This Row],[Close Price]]/Table2[[#This Row],[Current Month Low]])-1</f>
        <v>2.0085106382978779E-2</v>
      </c>
      <c r="AH193" s="2">
        <f>(Table2[[#This Row],[Current Month High]]/Table2[[#This Row],[Close Price]])-1</f>
        <v>3.5708326380777589E-2</v>
      </c>
      <c r="AI193">
        <v>19.222426163857801</v>
      </c>
      <c r="AJ193">
        <v>104.713919726729</v>
      </c>
      <c r="AK193" t="str">
        <f>IF(AND(Table2[[#This Row],[20D EMA]]&gt;Table2[[#This Row],[50D EMA]],Table2[[#This Row],[50D EMA]]&gt;Table2[[#This Row],[200D EMA]]),"Uptrend","Downtrend/NoTrend")</f>
        <v>Downtrend/NoTrend</v>
      </c>
      <c r="AL193">
        <v>-0.19</v>
      </c>
      <c r="AM193" t="s">
        <v>10189</v>
      </c>
      <c r="AN193">
        <v>-2.76</v>
      </c>
      <c r="AO193" t="s">
        <v>10189</v>
      </c>
      <c r="AP193">
        <v>0.117053908564186</v>
      </c>
      <c r="AQ193">
        <f>(Table2[[#This Row],[Sharpe Ratio]]-AVERAGE(Table2[Sharpe Ratio]))/_xlfn.STDEV.P(Table2[Sharpe Ratio])</f>
        <v>0.71760629570830425</v>
      </c>
      <c r="AR1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3">
        <f>_xlfn.RANK.AVG(Table2[[#This Row],[1Y Return vs Nifty Z-Score]],Table2[1Y Return vs Nifty Z-Score])</f>
        <v>196</v>
      </c>
      <c r="AT193">
        <f>_xlfn.RANK.AVG(Table2[[#This Row],[6M Return vs Nifty Z-Score]],Table2[6M Return vs Nifty Z-Score])</f>
        <v>313</v>
      </c>
      <c r="AU193">
        <f>_xlfn.RANK.AVG(Table2[[#This Row],[Sharpe Ratio Z-Score]],Table2[Sharpe Ratio Z-Score])</f>
        <v>172</v>
      </c>
      <c r="AV193">
        <f>(Table2[[#This Row],[Rank 1Y]]+Table2[[#This Row],[Rank 6M]]+Table2[[#This Row],[Rank Sharpe]])/3</f>
        <v>227</v>
      </c>
    </row>
    <row r="194" spans="1:48" x14ac:dyDescent="0.3">
      <c r="A194" t="s">
        <v>1457</v>
      </c>
      <c r="B194" t="s">
        <v>1458</v>
      </c>
      <c r="C194" t="s">
        <v>10145</v>
      </c>
      <c r="D194" t="s">
        <v>122</v>
      </c>
      <c r="E194">
        <v>6821.1395314250003</v>
      </c>
      <c r="F194">
        <v>1213.2</v>
      </c>
      <c r="G194">
        <v>70.490407550055707</v>
      </c>
      <c r="H194">
        <f>(Table2[[#This Row],[1Y Return vs Nifty]]-AVERAGE(Table2[1Y Return vs Nifty]))/_xlfn.STDEV.P(Table2[1Y Return vs Nifty])</f>
        <v>0.33021794703206275</v>
      </c>
      <c r="I194">
        <v>4.8174941561982996</v>
      </c>
      <c r="J194">
        <f>(Table2[[#This Row],[1M Return vs Nifty]]-AVERAGE(Table2[1M Return vs Nifty]))/_xlfn.STDEV.P(Table2[1M Return vs Nifty])</f>
        <v>0.4727715768420046</v>
      </c>
      <c r="K194">
        <v>34.200507755170896</v>
      </c>
      <c r="L194">
        <f>(Table2[[#This Row],[6M Return vs Nifty]]-AVERAGE(Table2[6M Return vs Nifty]))/_xlfn.STDEV.P(Table2[6M Return vs Nifty])</f>
        <v>0.7199279287301471</v>
      </c>
      <c r="M194">
        <v>1.10933884491239</v>
      </c>
      <c r="N194">
        <f>(Table2[[#This Row],[1W Return vs Nifty]]-AVERAGE(Table2[1W Return vs Nifty]))/_xlfn.STDEV.P(Table2[1W Return vs Nifty])</f>
        <v>0.40735092532555917</v>
      </c>
      <c r="O194">
        <v>1085.68</v>
      </c>
      <c r="P194">
        <v>1022.01089483959</v>
      </c>
      <c r="Q194">
        <v>892.67225520498403</v>
      </c>
      <c r="R194">
        <v>68.222758041796894</v>
      </c>
      <c r="S194" s="2">
        <f>(Table2[[#This Row],[Close Price]]-Table2[[#This Row],[20D EMA]])/Table2[[#This Row],[20D EMA]]</f>
        <v>0.11745634072654923</v>
      </c>
      <c r="T194" s="2">
        <f>(Table2[[#This Row],[Close Price]]-Table2[[#This Row],[50D EMA]])/Table2[[#This Row],[50D EMA]]</f>
        <v>0.18707149417464689</v>
      </c>
      <c r="U194" s="2">
        <f>(Table2[[#This Row],[Close Price]]-Table2[[#This Row],[200D EMA]])/Table2[[#This Row],[200D EMA]]</f>
        <v>0.35906542734591135</v>
      </c>
      <c r="V194">
        <v>1.08659338601512</v>
      </c>
      <c r="W194">
        <v>1157.05</v>
      </c>
      <c r="X194">
        <v>1227.8499999999999</v>
      </c>
      <c r="Y194">
        <v>1104</v>
      </c>
      <c r="Z194">
        <v>1227.8499999999999</v>
      </c>
      <c r="AA194">
        <v>1010</v>
      </c>
      <c r="AB194">
        <v>1227.8499999999999</v>
      </c>
      <c r="AC194" s="2">
        <f>(Table2[[#This Row],[Close Price]]/Table2[[#This Row],[Day Low]])-1</f>
        <v>4.8528585627241716E-2</v>
      </c>
      <c r="AD194" s="2">
        <f>(Table2[[#This Row],[Day High]]/Table2[[#This Row],[Close Price]])-1</f>
        <v>1.2075502802505689E-2</v>
      </c>
      <c r="AE194" s="2">
        <f>(Table2[[#This Row],[Close Price]]/Table2[[#This Row],[Current Week Low]])-1</f>
        <v>9.891304347826102E-2</v>
      </c>
      <c r="AF194" s="2">
        <f>(Table2[[#This Row],[Current Week High]]/Table2[[#This Row],[Close Price]])-1</f>
        <v>1.2075502802505689E-2</v>
      </c>
      <c r="AG194" s="2">
        <f>(Table2[[#This Row],[Close Price]]/Table2[[#This Row],[Current Month Low]])-1</f>
        <v>0.20118811881188114</v>
      </c>
      <c r="AH194" s="2">
        <f>(Table2[[#This Row],[Current Month High]]/Table2[[#This Row],[Close Price]])-1</f>
        <v>1.2075502802505689E-2</v>
      </c>
      <c r="AI194">
        <v>1.20755028025056</v>
      </c>
      <c r="AJ194">
        <v>97.300374044560101</v>
      </c>
      <c r="AK194" t="str">
        <f>IF(AND(Table2[[#This Row],[20D EMA]]&gt;Table2[[#This Row],[50D EMA]],Table2[[#This Row],[50D EMA]]&gt;Table2[[#This Row],[200D EMA]]),"Uptrend","Downtrend/NoTrend")</f>
        <v>Uptrend</v>
      </c>
      <c r="AL194">
        <v>0.13</v>
      </c>
      <c r="AM194" t="s">
        <v>10188</v>
      </c>
      <c r="AN194">
        <v>19.53</v>
      </c>
      <c r="AO194" t="s">
        <v>10188</v>
      </c>
      <c r="AP194">
        <v>4.8775693290099002E-2</v>
      </c>
      <c r="AQ194">
        <f>(Table2[[#This Row],[Sharpe Ratio]]-AVERAGE(Table2[Sharpe Ratio]))/_xlfn.STDEV.P(Table2[Sharpe Ratio])</f>
        <v>-5.4793547992727579E-2</v>
      </c>
      <c r="AR1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1.8754748299370461</v>
      </c>
      <c r="AS194">
        <f>_xlfn.RANK.AVG(Table2[[#This Row],[1Y Return vs Nifty Z-Score]],Table2[1Y Return vs Nifty Z-Score])</f>
        <v>187</v>
      </c>
      <c r="AT194">
        <f>_xlfn.RANK.AVG(Table2[[#This Row],[6M Return vs Nifty Z-Score]],Table2[6M Return vs Nifty Z-Score])</f>
        <v>139</v>
      </c>
      <c r="AU194">
        <f>_xlfn.RANK.AVG(Table2[[#This Row],[Sharpe Ratio Z-Score]],Table2[Sharpe Ratio Z-Score])</f>
        <v>355</v>
      </c>
      <c r="AV194">
        <f>(Table2[[#This Row],[Rank 1Y]]+Table2[[#This Row],[Rank 6M]]+Table2[[#This Row],[Rank Sharpe]])/3</f>
        <v>227</v>
      </c>
    </row>
    <row r="195" spans="1:48" x14ac:dyDescent="0.3">
      <c r="A195" t="s">
        <v>1223</v>
      </c>
      <c r="B195" t="s">
        <v>1224</v>
      </c>
      <c r="C195" t="s">
        <v>10146</v>
      </c>
      <c r="D195" t="s">
        <v>46</v>
      </c>
      <c r="E195">
        <v>9246.0265139399999</v>
      </c>
      <c r="F195">
        <v>5943.55</v>
      </c>
      <c r="G195">
        <v>28.724046183646902</v>
      </c>
      <c r="H195">
        <f>(Table2[[#This Row],[1Y Return vs Nifty]]-AVERAGE(Table2[1Y Return vs Nifty]))/_xlfn.STDEV.P(Table2[1Y Return vs Nifty])</f>
        <v>-0.18575981813811554</v>
      </c>
      <c r="I195">
        <v>10.448184235284</v>
      </c>
      <c r="J195">
        <f>(Table2[[#This Row],[1M Return vs Nifty]]-AVERAGE(Table2[1M Return vs Nifty]))/_xlfn.STDEV.P(Table2[1M Return vs Nifty])</f>
        <v>1.0038871864347456</v>
      </c>
      <c r="K195">
        <v>9.2861217240059393</v>
      </c>
      <c r="L195">
        <f>(Table2[[#This Row],[6M Return vs Nifty]]-AVERAGE(Table2[6M Return vs Nifty]))/_xlfn.STDEV.P(Table2[6M Return vs Nifty])</f>
        <v>-4.5720330607999446E-2</v>
      </c>
      <c r="M195">
        <v>18.563618790747</v>
      </c>
      <c r="N195">
        <f>(Table2[[#This Row],[1W Return vs Nifty]]-AVERAGE(Table2[1W Return vs Nifty]))/_xlfn.STDEV.P(Table2[1W Return vs Nifty])</f>
        <v>4.2802347392134701</v>
      </c>
      <c r="O195">
        <v>5257.28</v>
      </c>
      <c r="P195">
        <v>5093.2999317466702</v>
      </c>
      <c r="Q195">
        <v>4643.3288287417399</v>
      </c>
      <c r="R195">
        <v>84.721939257126294</v>
      </c>
      <c r="S195" s="2">
        <f>(Table2[[#This Row],[Close Price]]-Table2[[#This Row],[20D EMA]])/Table2[[#This Row],[20D EMA]]</f>
        <v>0.1305370838152049</v>
      </c>
      <c r="T195" s="2">
        <f>(Table2[[#This Row],[Close Price]]-Table2[[#This Row],[50D EMA]])/Table2[[#This Row],[50D EMA]]</f>
        <v>0.16693500866770075</v>
      </c>
      <c r="U195" s="2">
        <f>(Table2[[#This Row],[Close Price]]-Table2[[#This Row],[200D EMA]])/Table2[[#This Row],[200D EMA]]</f>
        <v>0.28001918864975089</v>
      </c>
      <c r="V195">
        <v>2.0153983078790301</v>
      </c>
      <c r="W195">
        <v>5865</v>
      </c>
      <c r="X195">
        <v>5970</v>
      </c>
      <c r="Y195">
        <v>5650</v>
      </c>
      <c r="Z195">
        <v>5971.95</v>
      </c>
      <c r="AA195">
        <v>4830</v>
      </c>
      <c r="AB195">
        <v>5971.95</v>
      </c>
      <c r="AC195" s="2">
        <f>(Table2[[#This Row],[Close Price]]/Table2[[#This Row],[Day Low]])-1</f>
        <v>1.3393009377664189E-2</v>
      </c>
      <c r="AD195" s="2">
        <f>(Table2[[#This Row],[Day High]]/Table2[[#This Row],[Close Price]])-1</f>
        <v>4.4502023201622443E-3</v>
      </c>
      <c r="AE195" s="2">
        <f>(Table2[[#This Row],[Close Price]]/Table2[[#This Row],[Current Week Low]])-1</f>
        <v>5.1955752212389461E-2</v>
      </c>
      <c r="AF195" s="2">
        <f>(Table2[[#This Row],[Current Week High]]/Table2[[#This Row],[Close Price]])-1</f>
        <v>4.7782890696637104E-3</v>
      </c>
      <c r="AG195" s="2">
        <f>(Table2[[#This Row],[Close Price]]/Table2[[#This Row],[Current Month Low]])-1</f>
        <v>0.23054865424430648</v>
      </c>
      <c r="AH195" s="2">
        <f>(Table2[[#This Row],[Current Month High]]/Table2[[#This Row],[Close Price]])-1</f>
        <v>4.7782890696637104E-3</v>
      </c>
      <c r="AI195">
        <v>0.47782890696637098</v>
      </c>
      <c r="AJ195">
        <v>76.631153508967401</v>
      </c>
      <c r="AK195" t="str">
        <f>IF(AND(Table2[[#This Row],[20D EMA]]&gt;Table2[[#This Row],[50D EMA]],Table2[[#This Row],[50D EMA]]&gt;Table2[[#This Row],[200D EMA]]),"Uptrend","Downtrend/NoTrend")</f>
        <v>Uptrend</v>
      </c>
      <c r="AL195">
        <v>0.03</v>
      </c>
      <c r="AM195" t="s">
        <v>10188</v>
      </c>
      <c r="AN195">
        <v>20.21</v>
      </c>
      <c r="AO195" t="s">
        <v>10188</v>
      </c>
      <c r="AP195">
        <v>0.21259149369835401</v>
      </c>
      <c r="AQ195">
        <f>(Table2[[#This Row],[Sharpe Ratio]]-AVERAGE(Table2[Sharpe Ratio]))/_xlfn.STDEV.P(Table2[Sharpe Ratio])</f>
        <v>1.7983787723903577</v>
      </c>
      <c r="AR1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6.8510205492924587</v>
      </c>
      <c r="AS195">
        <f>_xlfn.RANK.AVG(Table2[[#This Row],[1Y Return vs Nifty Z-Score]],Table2[1Y Return vs Nifty Z-Score])</f>
        <v>339</v>
      </c>
      <c r="AT195">
        <f>_xlfn.RANK.AVG(Table2[[#This Row],[6M Return vs Nifty Z-Score]],Table2[6M Return vs Nifty Z-Score])</f>
        <v>323</v>
      </c>
      <c r="AU195">
        <f>_xlfn.RANK.AVG(Table2[[#This Row],[Sharpe Ratio Z-Score]],Table2[Sharpe Ratio Z-Score])</f>
        <v>24</v>
      </c>
      <c r="AV195">
        <f>(Table2[[#This Row],[Rank 1Y]]+Table2[[#This Row],[Rank 6M]]+Table2[[#This Row],[Rank Sharpe]])/3</f>
        <v>228.66666666666666</v>
      </c>
    </row>
    <row r="196" spans="1:48" x14ac:dyDescent="0.3">
      <c r="A196" t="s">
        <v>1484</v>
      </c>
      <c r="B196" t="s">
        <v>1485</v>
      </c>
      <c r="C196" t="s">
        <v>10155</v>
      </c>
      <c r="D196" t="s">
        <v>193</v>
      </c>
      <c r="E196">
        <v>6665.5445359799996</v>
      </c>
      <c r="F196">
        <v>1608.2</v>
      </c>
      <c r="G196">
        <v>65.807667061670202</v>
      </c>
      <c r="H196">
        <f>(Table2[[#This Row],[1Y Return vs Nifty]]-AVERAGE(Table2[1Y Return vs Nifty]))/_xlfn.STDEV.P(Table2[1Y Return vs Nifty])</f>
        <v>0.27236780416536049</v>
      </c>
      <c r="I196">
        <v>-4.5817840666815304</v>
      </c>
      <c r="J196">
        <f>(Table2[[#This Row],[1M Return vs Nifty]]-AVERAGE(Table2[1M Return vs Nifty]))/_xlfn.STDEV.P(Table2[1M Return vs Nifty])</f>
        <v>-0.41381662335373487</v>
      </c>
      <c r="K196">
        <v>50.559080065932399</v>
      </c>
      <c r="L196">
        <f>(Table2[[#This Row],[6M Return vs Nifty]]-AVERAGE(Table2[6M Return vs Nifty]))/_xlfn.STDEV.P(Table2[6M Return vs Nifty])</f>
        <v>1.2226460129456103</v>
      </c>
      <c r="M196">
        <v>-3.1146326998729901</v>
      </c>
      <c r="N196">
        <f>(Table2[[#This Row],[1W Return vs Nifty]]-AVERAGE(Table2[1W Return vs Nifty]))/_xlfn.STDEV.P(Table2[1W Return vs Nifty])</f>
        <v>-0.52989490073479373</v>
      </c>
      <c r="O196">
        <v>1613.72</v>
      </c>
      <c r="P196">
        <v>1540.44067610555</v>
      </c>
      <c r="Q196">
        <v>1303.5063235847099</v>
      </c>
      <c r="R196">
        <v>53.277213856021199</v>
      </c>
      <c r="S196" s="2">
        <f>(Table2[[#This Row],[Close Price]]-Table2[[#This Row],[20D EMA]])/Table2[[#This Row],[20D EMA]]</f>
        <v>-3.4206677738393165E-3</v>
      </c>
      <c r="T196" s="2">
        <f>(Table2[[#This Row],[Close Price]]-Table2[[#This Row],[50D EMA]])/Table2[[#This Row],[50D EMA]]</f>
        <v>4.3986973951996085E-2</v>
      </c>
      <c r="U196" s="2">
        <f>(Table2[[#This Row],[Close Price]]-Table2[[#This Row],[200D EMA]])/Table2[[#This Row],[200D EMA]]</f>
        <v>0.23374928905397771</v>
      </c>
      <c r="V196">
        <v>0.45833516790907097</v>
      </c>
      <c r="W196">
        <v>1570</v>
      </c>
      <c r="X196">
        <v>1650</v>
      </c>
      <c r="Y196">
        <v>1570</v>
      </c>
      <c r="Z196">
        <v>1669.7</v>
      </c>
      <c r="AA196">
        <v>1548.55</v>
      </c>
      <c r="AB196">
        <v>1755</v>
      </c>
      <c r="AC196" s="2">
        <f>(Table2[[#This Row],[Close Price]]/Table2[[#This Row],[Day Low]])-1</f>
        <v>2.4331210191082864E-2</v>
      </c>
      <c r="AD196" s="2">
        <f>(Table2[[#This Row],[Day High]]/Table2[[#This Row],[Close Price]])-1</f>
        <v>2.5991792065663377E-2</v>
      </c>
      <c r="AE196" s="2">
        <f>(Table2[[#This Row],[Close Price]]/Table2[[#This Row],[Current Week Low]])-1</f>
        <v>2.4331210191082864E-2</v>
      </c>
      <c r="AF196" s="2">
        <f>(Table2[[#This Row],[Current Week High]]/Table2[[#This Row],[Close Price]])-1</f>
        <v>3.8241512249720166E-2</v>
      </c>
      <c r="AG196" s="2">
        <f>(Table2[[#This Row],[Close Price]]/Table2[[#This Row],[Current Month Low]])-1</f>
        <v>3.8519905718252589E-2</v>
      </c>
      <c r="AH196" s="2">
        <f>(Table2[[#This Row],[Current Month High]]/Table2[[#This Row],[Close Price]])-1</f>
        <v>9.1282178833478334E-2</v>
      </c>
      <c r="AI196">
        <v>9.1282178833478298</v>
      </c>
      <c r="AJ196">
        <v>96.601466992664996</v>
      </c>
      <c r="AK196" t="str">
        <f>IF(AND(Table2[[#This Row],[20D EMA]]&gt;Table2[[#This Row],[50D EMA]],Table2[[#This Row],[50D EMA]]&gt;Table2[[#This Row],[200D EMA]]),"Uptrend","Downtrend/NoTrend")</f>
        <v>Uptrend</v>
      </c>
      <c r="AL196">
        <v>-0.08</v>
      </c>
      <c r="AM196" t="s">
        <v>10189</v>
      </c>
      <c r="AN196">
        <v>-1.8</v>
      </c>
      <c r="AO196" t="s">
        <v>10189</v>
      </c>
      <c r="AP196">
        <v>2.8587037174477001E-2</v>
      </c>
      <c r="AQ196">
        <f>(Table2[[#This Row],[Sharpe Ratio]]-AVERAGE(Table2[Sharpe Ratio]))/_xlfn.STDEV.P(Table2[Sharpe Ratio])</f>
        <v>-0.28317846938592711</v>
      </c>
      <c r="AR1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0.2681238236365151</v>
      </c>
      <c r="AS196">
        <f>_xlfn.RANK.AVG(Table2[[#This Row],[1Y Return vs Nifty Z-Score]],Table2[1Y Return vs Nifty Z-Score])</f>
        <v>201</v>
      </c>
      <c r="AT196">
        <f>_xlfn.RANK.AVG(Table2[[#This Row],[6M Return vs Nifty Z-Score]],Table2[6M Return vs Nifty Z-Score])</f>
        <v>73</v>
      </c>
      <c r="AU196">
        <f>_xlfn.RANK.AVG(Table2[[#This Row],[Sharpe Ratio Z-Score]],Table2[Sharpe Ratio Z-Score])</f>
        <v>412</v>
      </c>
      <c r="AV196">
        <f>(Table2[[#This Row],[Rank 1Y]]+Table2[[#This Row],[Rank 6M]]+Table2[[#This Row],[Rank Sharpe]])/3</f>
        <v>228.66666666666666</v>
      </c>
    </row>
    <row r="197" spans="1:48" x14ac:dyDescent="0.3">
      <c r="A197" t="s">
        <v>1116</v>
      </c>
      <c r="B197" t="s">
        <v>1117</v>
      </c>
      <c r="C197" t="s">
        <v>10154</v>
      </c>
      <c r="D197" t="s">
        <v>86</v>
      </c>
      <c r="E197">
        <v>10951.8477211399</v>
      </c>
      <c r="F197">
        <v>224.55</v>
      </c>
      <c r="G197">
        <v>58.858438341935098</v>
      </c>
      <c r="H197">
        <f>(Table2[[#This Row],[1Y Return vs Nifty]]-AVERAGE(Table2[1Y Return vs Nifty]))/_xlfn.STDEV.P(Table2[1Y Return vs Nifty])</f>
        <v>0.18651767532581201</v>
      </c>
      <c r="I197">
        <v>6.30102239157348</v>
      </c>
      <c r="J197">
        <f>(Table2[[#This Row],[1M Return vs Nifty]]-AVERAGE(Table2[1M Return vs Nifty]))/_xlfn.STDEV.P(Table2[1M Return vs Nifty])</f>
        <v>0.6127055799593053</v>
      </c>
      <c r="K197">
        <v>24.501483319363601</v>
      </c>
      <c r="L197">
        <f>(Table2[[#This Row],[6M Return vs Nifty]]-AVERAGE(Table2[6M Return vs Nifty]))/_xlfn.STDEV.P(Table2[6M Return vs Nifty])</f>
        <v>0.42186554953826561</v>
      </c>
      <c r="M197">
        <v>0.106998637117622</v>
      </c>
      <c r="N197">
        <f>(Table2[[#This Row],[1W Return vs Nifty]]-AVERAGE(Table2[1W Return vs Nifty]))/_xlfn.STDEV.P(Table2[1W Return vs Nifty])</f>
        <v>0.18494431910495643</v>
      </c>
      <c r="O197">
        <v>219.22</v>
      </c>
      <c r="P197">
        <v>210.991710917029</v>
      </c>
      <c r="Q197">
        <v>182.509908853371</v>
      </c>
      <c r="R197">
        <v>55.708926381562797</v>
      </c>
      <c r="S197" s="2">
        <f>(Table2[[#This Row],[Close Price]]-Table2[[#This Row],[20D EMA]])/Table2[[#This Row],[20D EMA]]</f>
        <v>2.4313475047897146E-2</v>
      </c>
      <c r="T197" s="2">
        <f>(Table2[[#This Row],[Close Price]]-Table2[[#This Row],[50D EMA]])/Table2[[#This Row],[50D EMA]]</f>
        <v>6.4259818663220933E-2</v>
      </c>
      <c r="U197" s="2">
        <f>(Table2[[#This Row],[Close Price]]-Table2[[#This Row],[200D EMA]])/Table2[[#This Row],[200D EMA]]</f>
        <v>0.23034415726109503</v>
      </c>
      <c r="V197">
        <v>2.1422295153409099</v>
      </c>
      <c r="W197">
        <v>223</v>
      </c>
      <c r="X197">
        <v>229.9</v>
      </c>
      <c r="Y197">
        <v>223</v>
      </c>
      <c r="Z197">
        <v>233.65</v>
      </c>
      <c r="AA197">
        <v>209.51</v>
      </c>
      <c r="AB197">
        <v>242.5</v>
      </c>
      <c r="AC197" s="2">
        <f>(Table2[[#This Row],[Close Price]]/Table2[[#This Row],[Day Low]])-1</f>
        <v>6.9506726457400081E-3</v>
      </c>
      <c r="AD197" s="2">
        <f>(Table2[[#This Row],[Day High]]/Table2[[#This Row],[Close Price]])-1</f>
        <v>2.3825428635047885E-2</v>
      </c>
      <c r="AE197" s="2">
        <f>(Table2[[#This Row],[Close Price]]/Table2[[#This Row],[Current Week Low]])-1</f>
        <v>6.9506726457400081E-3</v>
      </c>
      <c r="AF197" s="2">
        <f>(Table2[[#This Row],[Current Week High]]/Table2[[#This Row],[Close Price]])-1</f>
        <v>4.052549543531514E-2</v>
      </c>
      <c r="AG197" s="2">
        <f>(Table2[[#This Row],[Close Price]]/Table2[[#This Row],[Current Month Low]])-1</f>
        <v>7.178654956803987E-2</v>
      </c>
      <c r="AH197" s="2">
        <f>(Table2[[#This Row],[Current Month High]]/Table2[[#This Row],[Close Price]])-1</f>
        <v>7.9937653083945515E-2</v>
      </c>
      <c r="AI197">
        <v>7.9937653083945497</v>
      </c>
      <c r="AJ197">
        <v>94.331458243184699</v>
      </c>
      <c r="AK197" t="str">
        <f>IF(AND(Table2[[#This Row],[20D EMA]]&gt;Table2[[#This Row],[50D EMA]],Table2[[#This Row],[50D EMA]]&gt;Table2[[#This Row],[200D EMA]]),"Uptrend","Downtrend/NoTrend")</f>
        <v>Uptrend</v>
      </c>
      <c r="AL197">
        <v>-0.04</v>
      </c>
      <c r="AM197" t="s">
        <v>10189</v>
      </c>
      <c r="AN197">
        <v>7.33</v>
      </c>
      <c r="AO197" t="s">
        <v>10188</v>
      </c>
      <c r="AP197">
        <v>7.3786620348810006E-2</v>
      </c>
      <c r="AQ197">
        <f>(Table2[[#This Row],[Sharpe Ratio]]-AVERAGE(Table2[Sharpe Ratio]))/_xlfn.STDEV.P(Table2[Sharpe Ratio])</f>
        <v>0.22814349237098031</v>
      </c>
      <c r="AR1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1.6341766162993197</v>
      </c>
      <c r="AS197">
        <f>_xlfn.RANK.AVG(Table2[[#This Row],[1Y Return vs Nifty Z-Score]],Table2[1Y Return vs Nifty Z-Score])</f>
        <v>227</v>
      </c>
      <c r="AT197">
        <f>_xlfn.RANK.AVG(Table2[[#This Row],[6M Return vs Nifty Z-Score]],Table2[6M Return vs Nifty Z-Score])</f>
        <v>194</v>
      </c>
      <c r="AU197">
        <f>_xlfn.RANK.AVG(Table2[[#This Row],[Sharpe Ratio Z-Score]],Table2[Sharpe Ratio Z-Score])</f>
        <v>269</v>
      </c>
      <c r="AV197">
        <f>(Table2[[#This Row],[Rank 1Y]]+Table2[[#This Row],[Rank 6M]]+Table2[[#This Row],[Rank Sharpe]])/3</f>
        <v>230</v>
      </c>
    </row>
    <row r="198" spans="1:48" x14ac:dyDescent="0.3">
      <c r="A198" t="s">
        <v>306</v>
      </c>
      <c r="B198" t="s">
        <v>307</v>
      </c>
      <c r="C198" t="s">
        <v>10153</v>
      </c>
      <c r="D198" t="s">
        <v>308</v>
      </c>
      <c r="E198">
        <v>84665.748861960004</v>
      </c>
      <c r="F198">
        <v>586.85</v>
      </c>
      <c r="G198">
        <v>24.631395090542</v>
      </c>
      <c r="H198">
        <f>(Table2[[#This Row],[1Y Return vs Nifty]]-AVERAGE(Table2[1Y Return vs Nifty]))/_xlfn.STDEV.P(Table2[1Y Return vs Nifty])</f>
        <v>-0.23632005119542784</v>
      </c>
      <c r="I198">
        <v>-8.6081811970075908</v>
      </c>
      <c r="J198">
        <f>(Table2[[#This Row],[1M Return vs Nifty]]-AVERAGE(Table2[1M Return vs Nifty]))/_xlfn.STDEV.P(Table2[1M Return vs Nifty])</f>
        <v>-0.79360708176994932</v>
      </c>
      <c r="K198">
        <v>13.561585211933</v>
      </c>
      <c r="L198">
        <f>(Table2[[#This Row],[6M Return vs Nifty]]-AVERAGE(Table2[6M Return vs Nifty]))/_xlfn.STDEV.P(Table2[6M Return vs Nifty])</f>
        <v>8.5669669261970893E-2</v>
      </c>
      <c r="M198">
        <v>-3.7780730319315499</v>
      </c>
      <c r="N198">
        <f>(Table2[[#This Row],[1W Return vs Nifty]]-AVERAGE(Table2[1W Return vs Nifty]))/_xlfn.STDEV.P(Table2[1W Return vs Nifty])</f>
        <v>-0.67710391373811729</v>
      </c>
      <c r="O198">
        <v>605.01</v>
      </c>
      <c r="P198">
        <v>595.979193014001</v>
      </c>
      <c r="Q198">
        <v>526.50103157076296</v>
      </c>
      <c r="R198">
        <v>34.206755645049803</v>
      </c>
      <c r="S198" s="2">
        <f>(Table2[[#This Row],[Close Price]]-Table2[[#This Row],[20D EMA]])/Table2[[#This Row],[20D EMA]]</f>
        <v>-3.0016032792846346E-2</v>
      </c>
      <c r="T198" s="2">
        <f>(Table2[[#This Row],[Close Price]]-Table2[[#This Row],[50D EMA]])/Table2[[#This Row],[50D EMA]]</f>
        <v>-1.5317972709470931E-2</v>
      </c>
      <c r="U198" s="2">
        <f>(Table2[[#This Row],[Close Price]]-Table2[[#This Row],[200D EMA]])/Table2[[#This Row],[200D EMA]]</f>
        <v>0.11462269741275145</v>
      </c>
      <c r="V198">
        <v>0.76976350540986405</v>
      </c>
      <c r="W198">
        <v>582.04999999999995</v>
      </c>
      <c r="X198">
        <v>595.54999999999995</v>
      </c>
      <c r="Y198">
        <v>582.04999999999995</v>
      </c>
      <c r="Z198">
        <v>595.54999999999995</v>
      </c>
      <c r="AA198">
        <v>582.04999999999995</v>
      </c>
      <c r="AB198">
        <v>626</v>
      </c>
      <c r="AC198" s="2">
        <f>(Table2[[#This Row],[Close Price]]/Table2[[#This Row],[Day Low]])-1</f>
        <v>8.2467141998110449E-3</v>
      </c>
      <c r="AD198" s="2">
        <f>(Table2[[#This Row],[Day High]]/Table2[[#This Row],[Close Price]])-1</f>
        <v>1.4824912669336276E-2</v>
      </c>
      <c r="AE198" s="2">
        <f>(Table2[[#This Row],[Close Price]]/Table2[[#This Row],[Current Week Low]])-1</f>
        <v>8.2467141998110449E-3</v>
      </c>
      <c r="AF198" s="2">
        <f>(Table2[[#This Row],[Current Week High]]/Table2[[#This Row],[Close Price]])-1</f>
        <v>1.4824912669336276E-2</v>
      </c>
      <c r="AG198" s="2">
        <f>(Table2[[#This Row],[Close Price]]/Table2[[#This Row],[Current Month Low]])-1</f>
        <v>8.2467141998110449E-3</v>
      </c>
      <c r="AH198" s="2">
        <f>(Table2[[#This Row],[Current Month High]]/Table2[[#This Row],[Close Price]])-1</f>
        <v>6.6712107012013355E-2</v>
      </c>
      <c r="AI198">
        <v>12.967538553293</v>
      </c>
      <c r="AJ198">
        <v>57.925188374596303</v>
      </c>
      <c r="AK198" t="str">
        <f>IF(AND(Table2[[#This Row],[20D EMA]]&gt;Table2[[#This Row],[50D EMA]],Table2[[#This Row],[50D EMA]]&gt;Table2[[#This Row],[200D EMA]]),"Uptrend","Downtrend/NoTrend")</f>
        <v>Uptrend</v>
      </c>
      <c r="AL198">
        <v>-7.0000000000000007E-2</v>
      </c>
      <c r="AM198" t="s">
        <v>10189</v>
      </c>
      <c r="AN198">
        <v>-6.11</v>
      </c>
      <c r="AO198" t="s">
        <v>10189</v>
      </c>
      <c r="AP198">
        <v>0.183880349553452</v>
      </c>
      <c r="AQ198">
        <f>(Table2[[#This Row],[Sharpe Ratio]]-AVERAGE(Table2[Sharpe Ratio]))/_xlfn.STDEV.P(Table2[Sharpe Ratio])</f>
        <v>1.4735828889452827</v>
      </c>
      <c r="AR1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-0.14777848849624087</v>
      </c>
      <c r="AS198">
        <f>_xlfn.RANK.AVG(Table2[[#This Row],[1Y Return vs Nifty Z-Score]],Table2[1Y Return vs Nifty Z-Score])</f>
        <v>357</v>
      </c>
      <c r="AT198">
        <f>_xlfn.RANK.AVG(Table2[[#This Row],[6M Return vs Nifty Z-Score]],Table2[6M Return vs Nifty Z-Score])</f>
        <v>284</v>
      </c>
      <c r="AU198">
        <f>_xlfn.RANK.AVG(Table2[[#This Row],[Sharpe Ratio Z-Score]],Table2[Sharpe Ratio Z-Score])</f>
        <v>54</v>
      </c>
      <c r="AV198">
        <f>(Table2[[#This Row],[Rank 1Y]]+Table2[[#This Row],[Rank 6M]]+Table2[[#This Row],[Rank Sharpe]])/3</f>
        <v>231.66666666666666</v>
      </c>
    </row>
    <row r="199" spans="1:48" x14ac:dyDescent="0.3">
      <c r="A199" t="s">
        <v>466</v>
      </c>
      <c r="B199" t="s">
        <v>467</v>
      </c>
      <c r="C199" t="s">
        <v>10143</v>
      </c>
      <c r="D199" t="s">
        <v>37</v>
      </c>
      <c r="E199">
        <v>47065.232000000004</v>
      </c>
      <c r="F199">
        <v>289.92</v>
      </c>
      <c r="G199">
        <v>122.20245285051099</v>
      </c>
      <c r="H199">
        <f>(Table2[[#This Row],[1Y Return vs Nifty]]-AVERAGE(Table2[1Y Return vs Nifty]))/_xlfn.STDEV.P(Table2[1Y Return vs Nifty])</f>
        <v>0.96906377160435919</v>
      </c>
      <c r="I199">
        <v>12.0834613342365</v>
      </c>
      <c r="J199">
        <f>(Table2[[#This Row],[1M Return vs Nifty]]-AVERAGE(Table2[1M Return vs Nifty]))/_xlfn.STDEV.P(Table2[1M Return vs Nifty])</f>
        <v>1.1581349218036643</v>
      </c>
      <c r="K199">
        <v>17.946849980550098</v>
      </c>
      <c r="L199">
        <f>(Table2[[#This Row],[6M Return vs Nifty]]-AVERAGE(Table2[6M Return vs Nifty]))/_xlfn.STDEV.P(Table2[6M Return vs Nifty])</f>
        <v>0.22043399107301842</v>
      </c>
      <c r="M199">
        <v>2.0024883342447302</v>
      </c>
      <c r="N199">
        <f>(Table2[[#This Row],[1W Return vs Nifty]]-AVERAGE(Table2[1W Return vs Nifty]))/_xlfn.STDEV.P(Table2[1W Return vs Nifty])</f>
        <v>0.60552949306664583</v>
      </c>
      <c r="O199">
        <v>263.70999999999998</v>
      </c>
      <c r="P199">
        <v>249.29782950955399</v>
      </c>
      <c r="Q199">
        <v>218.591641884132</v>
      </c>
      <c r="R199">
        <v>75.299935102419497</v>
      </c>
      <c r="S199" s="2">
        <f>(Table2[[#This Row],[Close Price]]-Table2[[#This Row],[20D EMA]])/Table2[[#This Row],[20D EMA]]</f>
        <v>9.9389480869136695E-2</v>
      </c>
      <c r="T199" s="2">
        <f>(Table2[[#This Row],[Close Price]]-Table2[[#This Row],[50D EMA]])/Table2[[#This Row],[50D EMA]]</f>
        <v>0.16294634642572864</v>
      </c>
      <c r="U199" s="2">
        <f>(Table2[[#This Row],[Close Price]]-Table2[[#This Row],[200D EMA]])/Table2[[#This Row],[200D EMA]]</f>
        <v>0.32630871656875493</v>
      </c>
      <c r="V199">
        <v>2.1567484447065599</v>
      </c>
      <c r="W199">
        <v>286</v>
      </c>
      <c r="X199">
        <v>299.23</v>
      </c>
      <c r="Y199">
        <v>281.52999999999997</v>
      </c>
      <c r="Z199">
        <v>299.23</v>
      </c>
      <c r="AA199">
        <v>236.05</v>
      </c>
      <c r="AB199">
        <v>299.23</v>
      </c>
      <c r="AC199" s="2">
        <f>(Table2[[#This Row],[Close Price]]/Table2[[#This Row],[Day Low]])-1</f>
        <v>1.3706293706293726E-2</v>
      </c>
      <c r="AD199" s="2">
        <f>(Table2[[#This Row],[Day High]]/Table2[[#This Row],[Close Price]])-1</f>
        <v>3.2112306843267158E-2</v>
      </c>
      <c r="AE199" s="2">
        <f>(Table2[[#This Row],[Close Price]]/Table2[[#This Row],[Current Week Low]])-1</f>
        <v>2.9801442119845367E-2</v>
      </c>
      <c r="AF199" s="2">
        <f>(Table2[[#This Row],[Current Week High]]/Table2[[#This Row],[Close Price]])-1</f>
        <v>3.2112306843267158E-2</v>
      </c>
      <c r="AG199" s="2">
        <f>(Table2[[#This Row],[Close Price]]/Table2[[#This Row],[Current Month Low]])-1</f>
        <v>0.22821436136411788</v>
      </c>
      <c r="AH199" s="2">
        <f>(Table2[[#This Row],[Current Month High]]/Table2[[#This Row],[Close Price]])-1</f>
        <v>3.2112306843267158E-2</v>
      </c>
      <c r="AI199">
        <v>11.996412803531999</v>
      </c>
      <c r="AJ199">
        <v>151.666666666666</v>
      </c>
      <c r="AK199" t="str">
        <f>IF(AND(Table2[[#This Row],[20D EMA]]&gt;Table2[[#This Row],[50D EMA]],Table2[[#This Row],[50D EMA]]&gt;Table2[[#This Row],[200D EMA]]),"Uptrend","Downtrend/NoTrend")</f>
        <v>Uptrend</v>
      </c>
      <c r="AL199">
        <v>7.0000000000000007E-2</v>
      </c>
      <c r="AM199" t="s">
        <v>10188</v>
      </c>
      <c r="AN199">
        <v>22.36</v>
      </c>
      <c r="AO199" t="s">
        <v>10188</v>
      </c>
      <c r="AP199">
        <v>4.7177424500355003E-2</v>
      </c>
      <c r="AQ199">
        <f>(Table2[[#This Row],[Sharpe Ratio]]-AVERAGE(Table2[Sharpe Ratio]))/_xlfn.STDEV.P(Table2[Sharpe Ratio])</f>
        <v>-7.2874022979293643E-2</v>
      </c>
      <c r="AR1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2.8802881545683938</v>
      </c>
      <c r="AS199">
        <f>_xlfn.RANK.AVG(Table2[[#This Row],[1Y Return vs Nifty Z-Score]],Table2[1Y Return vs Nifty Z-Score])</f>
        <v>91</v>
      </c>
      <c r="AT199">
        <f>_xlfn.RANK.AVG(Table2[[#This Row],[6M Return vs Nifty Z-Score]],Table2[6M Return vs Nifty Z-Score])</f>
        <v>246</v>
      </c>
      <c r="AU199">
        <f>_xlfn.RANK.AVG(Table2[[#This Row],[Sharpe Ratio Z-Score]],Table2[Sharpe Ratio Z-Score])</f>
        <v>359</v>
      </c>
      <c r="AV199">
        <f>(Table2[[#This Row],[Rank 1Y]]+Table2[[#This Row],[Rank 6M]]+Table2[[#This Row],[Rank Sharpe]])/3</f>
        <v>232</v>
      </c>
    </row>
    <row r="200" spans="1:48" x14ac:dyDescent="0.3">
      <c r="A200" t="s">
        <v>1463</v>
      </c>
      <c r="B200" t="s">
        <v>1464</v>
      </c>
      <c r="C200" t="s">
        <v>10159</v>
      </c>
      <c r="D200" t="s">
        <v>1465</v>
      </c>
      <c r="E200">
        <v>6818.0872188399999</v>
      </c>
      <c r="F200">
        <v>368.25</v>
      </c>
      <c r="G200">
        <v>70.0732689690347</v>
      </c>
      <c r="H200">
        <f>(Table2[[#This Row],[1Y Return vs Nifty]]-AVERAGE(Table2[1Y Return vs Nifty]))/_xlfn.STDEV.P(Table2[1Y Return vs Nifty])</f>
        <v>0.32506465558507108</v>
      </c>
      <c r="I200">
        <v>14.350046075541</v>
      </c>
      <c r="J200">
        <f>(Table2[[#This Row],[1M Return vs Nifty]]-AVERAGE(Table2[1M Return vs Nifty]))/_xlfn.STDEV.P(Table2[1M Return vs Nifty])</f>
        <v>1.3719308366317484</v>
      </c>
      <c r="K200">
        <v>6.3155887998703903</v>
      </c>
      <c r="L200">
        <f>(Table2[[#This Row],[6M Return vs Nifty]]-AVERAGE(Table2[6M Return vs Nifty]))/_xlfn.STDEV.P(Table2[6M Return vs Nifty])</f>
        <v>-0.13700828608183904</v>
      </c>
      <c r="M200">
        <v>-2.4860471925807499E-2</v>
      </c>
      <c r="N200">
        <f>(Table2[[#This Row],[1W Return vs Nifty]]-AVERAGE(Table2[1W Return vs Nifty]))/_xlfn.STDEV.P(Table2[1W Return vs Nifty])</f>
        <v>0.15568645165280467</v>
      </c>
      <c r="O200">
        <v>351.75</v>
      </c>
      <c r="P200">
        <v>323.46974181662898</v>
      </c>
      <c r="Q200">
        <v>279.74317270672498</v>
      </c>
      <c r="R200">
        <v>70.815446746016804</v>
      </c>
      <c r="S200" s="2">
        <f>(Table2[[#This Row],[Close Price]]-Table2[[#This Row],[20D EMA]])/Table2[[#This Row],[20D EMA]]</f>
        <v>4.6908315565031986E-2</v>
      </c>
      <c r="T200" s="2">
        <f>(Table2[[#This Row],[Close Price]]-Table2[[#This Row],[50D EMA]])/Table2[[#This Row],[50D EMA]]</f>
        <v>0.13843723969939789</v>
      </c>
      <c r="U200" s="2">
        <f>(Table2[[#This Row],[Close Price]]-Table2[[#This Row],[200D EMA]])/Table2[[#This Row],[200D EMA]]</f>
        <v>0.31638601377436704</v>
      </c>
      <c r="V200">
        <v>1.98178637588734</v>
      </c>
      <c r="W200">
        <v>361.35</v>
      </c>
      <c r="X200">
        <v>403.9</v>
      </c>
      <c r="Y200">
        <v>361.35</v>
      </c>
      <c r="Z200">
        <v>403.9</v>
      </c>
      <c r="AA200">
        <v>321.2</v>
      </c>
      <c r="AB200">
        <v>403.9</v>
      </c>
      <c r="AC200" s="2">
        <f>(Table2[[#This Row],[Close Price]]/Table2[[#This Row],[Day Low]])-1</f>
        <v>1.909506019095053E-2</v>
      </c>
      <c r="AD200" s="2">
        <f>(Table2[[#This Row],[Day High]]/Table2[[#This Row],[Close Price]])-1</f>
        <v>9.6809232858112715E-2</v>
      </c>
      <c r="AE200" s="2">
        <f>(Table2[[#This Row],[Close Price]]/Table2[[#This Row],[Current Week Low]])-1</f>
        <v>1.909506019095053E-2</v>
      </c>
      <c r="AF200" s="2">
        <f>(Table2[[#This Row],[Current Week High]]/Table2[[#This Row],[Close Price]])-1</f>
        <v>9.6809232858112715E-2</v>
      </c>
      <c r="AG200" s="2">
        <f>(Table2[[#This Row],[Close Price]]/Table2[[#This Row],[Current Month Low]])-1</f>
        <v>0.1464819427148194</v>
      </c>
      <c r="AH200" s="2">
        <f>(Table2[[#This Row],[Current Month High]]/Table2[[#This Row],[Close Price]])-1</f>
        <v>9.6809232858112715E-2</v>
      </c>
      <c r="AI200">
        <v>9.6809232858112697</v>
      </c>
      <c r="AJ200">
        <v>101.229508196721</v>
      </c>
      <c r="AK200" t="str">
        <f>IF(AND(Table2[[#This Row],[20D EMA]]&gt;Table2[[#This Row],[50D EMA]],Table2[[#This Row],[50D EMA]]&gt;Table2[[#This Row],[200D EMA]]),"Uptrend","Downtrend/NoTrend")</f>
        <v>Uptrend</v>
      </c>
      <c r="AL200">
        <v>0.2</v>
      </c>
      <c r="AM200" t="s">
        <v>10188</v>
      </c>
      <c r="AN200">
        <v>16.239999999999998</v>
      </c>
      <c r="AO200" t="s">
        <v>10188</v>
      </c>
      <c r="AP200">
        <v>0.128200040477007</v>
      </c>
      <c r="AQ200">
        <f>(Table2[[#This Row],[Sharpe Ratio]]-AVERAGE(Table2[Sharpe Ratio]))/_xlfn.STDEV.P(Table2[Sharpe Ratio])</f>
        <v>0.84369732654111274</v>
      </c>
      <c r="AR2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2.5593709843288983</v>
      </c>
      <c r="AS200">
        <f>_xlfn.RANK.AVG(Table2[[#This Row],[1Y Return vs Nifty Z-Score]],Table2[1Y Return vs Nifty Z-Score])</f>
        <v>189</v>
      </c>
      <c r="AT200">
        <f>_xlfn.RANK.AVG(Table2[[#This Row],[6M Return vs Nifty Z-Score]],Table2[6M Return vs Nifty Z-Score])</f>
        <v>358</v>
      </c>
      <c r="AU200">
        <f>_xlfn.RANK.AVG(Table2[[#This Row],[Sharpe Ratio Z-Score]],Table2[Sharpe Ratio Z-Score])</f>
        <v>149</v>
      </c>
      <c r="AV200">
        <f>(Table2[[#This Row],[Rank 1Y]]+Table2[[#This Row],[Rank 6M]]+Table2[[#This Row],[Rank Sharpe]])/3</f>
        <v>232</v>
      </c>
    </row>
    <row r="201" spans="1:48" x14ac:dyDescent="0.3">
      <c r="A201" t="s">
        <v>654</v>
      </c>
      <c r="B201" t="s">
        <v>655</v>
      </c>
      <c r="C201" t="s">
        <v>10143</v>
      </c>
      <c r="D201" t="s">
        <v>409</v>
      </c>
      <c r="E201">
        <v>27798.57547448</v>
      </c>
      <c r="F201">
        <v>1490.05</v>
      </c>
      <c r="G201">
        <v>37.131640012390598</v>
      </c>
      <c r="H201">
        <f>(Table2[[#This Row],[1Y Return vs Nifty]]-AVERAGE(Table2[1Y Return vs Nifty]))/_xlfn.STDEV.P(Table2[1Y Return vs Nifty])</f>
        <v>-8.1893181632337483E-2</v>
      </c>
      <c r="I201">
        <v>8.9828324677669595</v>
      </c>
      <c r="J201">
        <f>(Table2[[#This Row],[1M Return vs Nifty]]-AVERAGE(Table2[1M Return vs Nifty]))/_xlfn.STDEV.P(Table2[1M Return vs Nifty])</f>
        <v>0.86566768112697223</v>
      </c>
      <c r="K201">
        <v>34.191271409794098</v>
      </c>
      <c r="L201">
        <f>(Table2[[#This Row],[6M Return vs Nifty]]-AVERAGE(Table2[6M Return vs Nifty]))/_xlfn.STDEV.P(Table2[6M Return vs Nifty])</f>
        <v>0.71964408502027011</v>
      </c>
      <c r="M201">
        <v>1.6481396579174099</v>
      </c>
      <c r="N201">
        <f>(Table2[[#This Row],[1W Return vs Nifty]]-AVERAGE(Table2[1W Return vs Nifty]))/_xlfn.STDEV.P(Table2[1W Return vs Nifty])</f>
        <v>0.52690400652240188</v>
      </c>
      <c r="O201">
        <v>1412.8</v>
      </c>
      <c r="P201">
        <v>1299.7099227460999</v>
      </c>
      <c r="Q201">
        <v>1121.2663682068201</v>
      </c>
      <c r="R201">
        <v>63.267628884124797</v>
      </c>
      <c r="S201" s="2">
        <f>(Table2[[#This Row],[Close Price]]-Table2[[#This Row],[20D EMA]])/Table2[[#This Row],[20D EMA]]</f>
        <v>5.4678652321630807E-2</v>
      </c>
      <c r="T201" s="2">
        <f>(Table2[[#This Row],[Close Price]]-Table2[[#This Row],[50D EMA]])/Table2[[#This Row],[50D EMA]]</f>
        <v>0.1464481219407319</v>
      </c>
      <c r="U201" s="2">
        <f>(Table2[[#This Row],[Close Price]]-Table2[[#This Row],[200D EMA]])/Table2[[#This Row],[200D EMA]]</f>
        <v>0.32889921810725081</v>
      </c>
      <c r="V201">
        <v>1.74940247567603</v>
      </c>
      <c r="W201">
        <v>1467.85</v>
      </c>
      <c r="X201">
        <v>1519.3</v>
      </c>
      <c r="Y201">
        <v>1463.75</v>
      </c>
      <c r="Z201">
        <v>1519.3</v>
      </c>
      <c r="AA201">
        <v>1430</v>
      </c>
      <c r="AB201">
        <v>1649.8</v>
      </c>
      <c r="AC201" s="2">
        <f>(Table2[[#This Row],[Close Price]]/Table2[[#This Row],[Day Low]])-1</f>
        <v>1.5124161188132312E-2</v>
      </c>
      <c r="AD201" s="2">
        <f>(Table2[[#This Row],[Day High]]/Table2[[#This Row],[Close Price]])-1</f>
        <v>1.9630213751216319E-2</v>
      </c>
      <c r="AE201" s="2">
        <f>(Table2[[#This Row],[Close Price]]/Table2[[#This Row],[Current Week Low]])-1</f>
        <v>1.7967549103330427E-2</v>
      </c>
      <c r="AF201" s="2">
        <f>(Table2[[#This Row],[Current Week High]]/Table2[[#This Row],[Close Price]])-1</f>
        <v>1.9630213751216319E-2</v>
      </c>
      <c r="AG201" s="2">
        <f>(Table2[[#This Row],[Close Price]]/Table2[[#This Row],[Current Month Low]])-1</f>
        <v>4.1993006993007009E-2</v>
      </c>
      <c r="AH201" s="2">
        <f>(Table2[[#This Row],[Current Month High]]/Table2[[#This Row],[Close Price]])-1</f>
        <v>0.10721116741048964</v>
      </c>
      <c r="AI201">
        <v>10.721116741048901</v>
      </c>
      <c r="AJ201">
        <v>68.3482092418935</v>
      </c>
      <c r="AK201" t="str">
        <f>IF(AND(Table2[[#This Row],[20D EMA]]&gt;Table2[[#This Row],[50D EMA]],Table2[[#This Row],[50D EMA]]&gt;Table2[[#This Row],[200D EMA]]),"Uptrend","Downtrend/NoTrend")</f>
        <v>Uptrend</v>
      </c>
      <c r="AL201">
        <v>0.24</v>
      </c>
      <c r="AM201" t="s">
        <v>10188</v>
      </c>
      <c r="AN201">
        <v>2.5099999999999998</v>
      </c>
      <c r="AO201" t="s">
        <v>10188</v>
      </c>
      <c r="AP201">
        <v>7.8511061840700003E-2</v>
      </c>
      <c r="AQ201">
        <f>(Table2[[#This Row],[Sharpe Ratio]]-AVERAGE(Table2[Sharpe Ratio]))/_xlfn.STDEV.P(Table2[Sharpe Ratio])</f>
        <v>0.2815889120449101</v>
      </c>
      <c r="AR2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2.3119115030822166</v>
      </c>
      <c r="AS201">
        <f>_xlfn.RANK.AVG(Table2[[#This Row],[1Y Return vs Nifty Z-Score]],Table2[1Y Return vs Nifty Z-Score])</f>
        <v>311</v>
      </c>
      <c r="AT201">
        <f>_xlfn.RANK.AVG(Table2[[#This Row],[6M Return vs Nifty Z-Score]],Table2[6M Return vs Nifty Z-Score])</f>
        <v>140</v>
      </c>
      <c r="AU201">
        <f>_xlfn.RANK.AVG(Table2[[#This Row],[Sharpe Ratio Z-Score]],Table2[Sharpe Ratio Z-Score])</f>
        <v>253</v>
      </c>
      <c r="AV201">
        <f>(Table2[[#This Row],[Rank 1Y]]+Table2[[#This Row],[Rank 6M]]+Table2[[#This Row],[Rank Sharpe]])/3</f>
        <v>234.66666666666666</v>
      </c>
    </row>
    <row r="202" spans="1:48" x14ac:dyDescent="0.3">
      <c r="A202" t="s">
        <v>84</v>
      </c>
      <c r="B202" t="s">
        <v>85</v>
      </c>
      <c r="C202" t="s">
        <v>10154</v>
      </c>
      <c r="D202" t="s">
        <v>86</v>
      </c>
      <c r="E202">
        <v>322951.57297222503</v>
      </c>
      <c r="F202">
        <v>1499.05</v>
      </c>
      <c r="G202">
        <v>79.249983240404802</v>
      </c>
      <c r="H202">
        <f>(Table2[[#This Row],[1Y Return vs Nifty]]-AVERAGE(Table2[1Y Return vs Nifty]))/_xlfn.STDEV.P(Table2[1Y Return vs Nifty])</f>
        <v>0.43843293489979734</v>
      </c>
      <c r="I202">
        <v>-1.63327053404638</v>
      </c>
      <c r="J202">
        <f>(Table2[[#This Row],[1M Return vs Nifty]]-AVERAGE(Table2[1M Return vs Nifty]))/_xlfn.STDEV.P(Table2[1M Return vs Nifty])</f>
        <v>-0.13569768228563614</v>
      </c>
      <c r="K202">
        <v>13.9037033029983</v>
      </c>
      <c r="L202">
        <f>(Table2[[#This Row],[6M Return vs Nifty]]-AVERAGE(Table2[6M Return vs Nifty]))/_xlfn.STDEV.P(Table2[6M Return vs Nifty])</f>
        <v>9.6183358846156433E-2</v>
      </c>
      <c r="M202">
        <v>0.13336532830342099</v>
      </c>
      <c r="N202">
        <f>(Table2[[#This Row],[1W Return vs Nifty]]-AVERAGE(Table2[1W Return vs Nifty]))/_xlfn.STDEV.P(Table2[1W Return vs Nifty])</f>
        <v>0.19079475417510269</v>
      </c>
      <c r="O202">
        <v>1473.43</v>
      </c>
      <c r="P202">
        <v>1426.9296292282199</v>
      </c>
      <c r="Q202">
        <v>1218.2165571395601</v>
      </c>
      <c r="R202">
        <v>60.449349745971197</v>
      </c>
      <c r="S202" s="2">
        <f>(Table2[[#This Row],[Close Price]]-Table2[[#This Row],[20D EMA]])/Table2[[#This Row],[20D EMA]]</f>
        <v>1.7387999429901584E-2</v>
      </c>
      <c r="T202" s="2">
        <f>(Table2[[#This Row],[Close Price]]-Table2[[#This Row],[50D EMA]])/Table2[[#This Row],[50D EMA]]</f>
        <v>5.0542345813358432E-2</v>
      </c>
      <c r="U202" s="2">
        <f>(Table2[[#This Row],[Close Price]]-Table2[[#This Row],[200D EMA]])/Table2[[#This Row],[200D EMA]]</f>
        <v>0.23052834179158779</v>
      </c>
      <c r="V202">
        <v>0.445909746459069</v>
      </c>
      <c r="W202">
        <v>1493.25</v>
      </c>
      <c r="X202">
        <v>1510.6</v>
      </c>
      <c r="Y202">
        <v>1485.3</v>
      </c>
      <c r="Z202">
        <v>1510.6</v>
      </c>
      <c r="AA202">
        <v>1455.05</v>
      </c>
      <c r="AB202">
        <v>1520</v>
      </c>
      <c r="AC202" s="2">
        <f>(Table2[[#This Row],[Close Price]]/Table2[[#This Row],[Day Low]])-1</f>
        <v>3.8841453206093224E-3</v>
      </c>
      <c r="AD202" s="2">
        <f>(Table2[[#This Row],[Day High]]/Table2[[#This Row],[Close Price]])-1</f>
        <v>7.7048797571794836E-3</v>
      </c>
      <c r="AE202" s="2">
        <f>(Table2[[#This Row],[Close Price]]/Table2[[#This Row],[Current Week Low]])-1</f>
        <v>9.257389079647238E-3</v>
      </c>
      <c r="AF202" s="2">
        <f>(Table2[[#This Row],[Current Week High]]/Table2[[#This Row],[Close Price]])-1</f>
        <v>7.7048797571794836E-3</v>
      </c>
      <c r="AG202" s="2">
        <f>(Table2[[#This Row],[Close Price]]/Table2[[#This Row],[Current Month Low]])-1</f>
        <v>3.0239510669736402E-2</v>
      </c>
      <c r="AH202" s="2">
        <f>(Table2[[#This Row],[Current Month High]]/Table2[[#This Row],[Close Price]])-1</f>
        <v>1.3975517827957695E-2</v>
      </c>
      <c r="AI202">
        <v>8.1618358293586102</v>
      </c>
      <c r="AJ202">
        <v>106.594542447629</v>
      </c>
      <c r="AK202" t="str">
        <f>IF(AND(Table2[[#This Row],[20D EMA]]&gt;Table2[[#This Row],[50D EMA]],Table2[[#This Row],[50D EMA]]&gt;Table2[[#This Row],[200D EMA]]),"Uptrend","Downtrend/NoTrend")</f>
        <v>Uptrend</v>
      </c>
      <c r="AL202">
        <v>0.03</v>
      </c>
      <c r="AM202" t="s">
        <v>10188</v>
      </c>
      <c r="AN202">
        <v>1.42</v>
      </c>
      <c r="AO202" t="s">
        <v>10188</v>
      </c>
      <c r="AP202">
        <v>7.5202465616071995E-2</v>
      </c>
      <c r="AQ202">
        <f>(Table2[[#This Row],[Sharpe Ratio]]-AVERAGE(Table2[Sharpe Ratio]))/_xlfn.STDEV.P(Table2[Sharpe Ratio])</f>
        <v>0.24416029449077808</v>
      </c>
      <c r="AR2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0.83387366012619846</v>
      </c>
      <c r="AS202">
        <f>_xlfn.RANK.AVG(Table2[[#This Row],[1Y Return vs Nifty Z-Score]],Table2[1Y Return vs Nifty Z-Score])</f>
        <v>165</v>
      </c>
      <c r="AT202">
        <f>_xlfn.RANK.AVG(Table2[[#This Row],[6M Return vs Nifty Z-Score]],Table2[6M Return vs Nifty Z-Score])</f>
        <v>279</v>
      </c>
      <c r="AU202">
        <f>_xlfn.RANK.AVG(Table2[[#This Row],[Sharpe Ratio Z-Score]],Table2[Sharpe Ratio Z-Score])</f>
        <v>263</v>
      </c>
      <c r="AV202">
        <f>(Table2[[#This Row],[Rank 1Y]]+Table2[[#This Row],[Rank 6M]]+Table2[[#This Row],[Rank Sharpe]])/3</f>
        <v>235.66666666666666</v>
      </c>
    </row>
    <row r="203" spans="1:48" x14ac:dyDescent="0.3">
      <c r="A203" t="s">
        <v>579</v>
      </c>
      <c r="B203" t="s">
        <v>580</v>
      </c>
      <c r="C203" t="s">
        <v>10150</v>
      </c>
      <c r="D203" t="s">
        <v>258</v>
      </c>
      <c r="E203">
        <v>32802.514899200003</v>
      </c>
      <c r="F203">
        <v>1739</v>
      </c>
      <c r="G203">
        <v>21.925295500840299</v>
      </c>
      <c r="H203">
        <f>(Table2[[#This Row],[1Y Return vs Nifty]]-AVERAGE(Table2[1Y Return vs Nifty]))/_xlfn.STDEV.P(Table2[1Y Return vs Nifty])</f>
        <v>-0.26975095522781034</v>
      </c>
      <c r="I203">
        <v>-9.0922820775220998</v>
      </c>
      <c r="J203">
        <f>(Table2[[#This Row],[1M Return vs Nifty]]-AVERAGE(Table2[1M Return vs Nifty]))/_xlfn.STDEV.P(Table2[1M Return vs Nifty])</f>
        <v>-0.83926996334353365</v>
      </c>
      <c r="K203">
        <v>38.401119615250302</v>
      </c>
      <c r="L203">
        <f>(Table2[[#This Row],[6M Return vs Nifty]]-AVERAGE(Table2[6M Return vs Nifty]))/_xlfn.STDEV.P(Table2[6M Return vs Nifty])</f>
        <v>0.84901765041953148</v>
      </c>
      <c r="M203">
        <v>-0.47458452796366002</v>
      </c>
      <c r="N203">
        <f>(Table2[[#This Row],[1W Return vs Nifty]]-AVERAGE(Table2[1W Return vs Nifty]))/_xlfn.STDEV.P(Table2[1W Return vs Nifty])</f>
        <v>5.589837544742246E-2</v>
      </c>
      <c r="O203">
        <v>1694.08</v>
      </c>
      <c r="P203">
        <v>1622.2890311101</v>
      </c>
      <c r="Q203">
        <v>1356.68401257816</v>
      </c>
      <c r="R203">
        <v>62.6684327670812</v>
      </c>
      <c r="S203" s="2">
        <f>(Table2[[#This Row],[Close Price]]-Table2[[#This Row],[20D EMA]])/Table2[[#This Row],[20D EMA]]</f>
        <v>2.6515867019267138E-2</v>
      </c>
      <c r="T203" s="2">
        <f>(Table2[[#This Row],[Close Price]]-Table2[[#This Row],[50D EMA]])/Table2[[#This Row],[50D EMA]]</f>
        <v>7.1942154974713082E-2</v>
      </c>
      <c r="U203" s="2">
        <f>(Table2[[#This Row],[Close Price]]-Table2[[#This Row],[200D EMA]])/Table2[[#This Row],[200D EMA]]</f>
        <v>0.28180179310531556</v>
      </c>
      <c r="V203">
        <v>1.40737127102358</v>
      </c>
      <c r="W203">
        <v>1720</v>
      </c>
      <c r="X203">
        <v>1768.95</v>
      </c>
      <c r="Y203">
        <v>1685.05</v>
      </c>
      <c r="Z203">
        <v>1768.95</v>
      </c>
      <c r="AA203">
        <v>1656.25</v>
      </c>
      <c r="AB203">
        <v>1790</v>
      </c>
      <c r="AC203" s="2">
        <f>(Table2[[#This Row],[Close Price]]/Table2[[#This Row],[Day Low]])-1</f>
        <v>1.1046511627907041E-2</v>
      </c>
      <c r="AD203" s="2">
        <f>(Table2[[#This Row],[Day High]]/Table2[[#This Row],[Close Price]])-1</f>
        <v>1.7222541690626869E-2</v>
      </c>
      <c r="AE203" s="2">
        <f>(Table2[[#This Row],[Close Price]]/Table2[[#This Row],[Current Week Low]])-1</f>
        <v>3.2016854099284897E-2</v>
      </c>
      <c r="AF203" s="2">
        <f>(Table2[[#This Row],[Current Week High]]/Table2[[#This Row],[Close Price]])-1</f>
        <v>1.7222541690626869E-2</v>
      </c>
      <c r="AG203" s="2">
        <f>(Table2[[#This Row],[Close Price]]/Table2[[#This Row],[Current Month Low]])-1</f>
        <v>4.9962264150943403E-2</v>
      </c>
      <c r="AH203" s="2">
        <f>(Table2[[#This Row],[Current Month High]]/Table2[[#This Row],[Close Price]])-1</f>
        <v>2.9327199539965543E-2</v>
      </c>
      <c r="AI203">
        <v>5.8740655549166298</v>
      </c>
      <c r="AJ203">
        <v>69.559282371294799</v>
      </c>
      <c r="AK203" t="str">
        <f>IF(AND(Table2[[#This Row],[20D EMA]]&gt;Table2[[#This Row],[50D EMA]],Table2[[#This Row],[50D EMA]]&gt;Table2[[#This Row],[200D EMA]]),"Uptrend","Downtrend/NoTrend")</f>
        <v>Uptrend</v>
      </c>
      <c r="AL203">
        <v>0.1</v>
      </c>
      <c r="AM203" t="s">
        <v>10188</v>
      </c>
      <c r="AN203">
        <v>4.1500000000000004</v>
      </c>
      <c r="AO203" t="s">
        <v>10188</v>
      </c>
      <c r="AP203">
        <v>9.5617686790326006E-2</v>
      </c>
      <c r="AQ203">
        <f>(Table2[[#This Row],[Sharpe Ratio]]-AVERAGE(Table2[Sharpe Ratio]))/_xlfn.STDEV.P(Table2[Sharpe Ratio])</f>
        <v>0.475108241516282</v>
      </c>
      <c r="AR2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0.27100334881189192</v>
      </c>
      <c r="AS203">
        <f>_xlfn.RANK.AVG(Table2[[#This Row],[1Y Return vs Nifty Z-Score]],Table2[1Y Return vs Nifty Z-Score])</f>
        <v>369</v>
      </c>
      <c r="AT203">
        <f>_xlfn.RANK.AVG(Table2[[#This Row],[6M Return vs Nifty Z-Score]],Table2[6M Return vs Nifty Z-Score])</f>
        <v>120</v>
      </c>
      <c r="AU203">
        <f>_xlfn.RANK.AVG(Table2[[#This Row],[Sharpe Ratio Z-Score]],Table2[Sharpe Ratio Z-Score])</f>
        <v>219</v>
      </c>
      <c r="AV203">
        <f>(Table2[[#This Row],[Rank 1Y]]+Table2[[#This Row],[Rank 6M]]+Table2[[#This Row],[Rank Sharpe]])/3</f>
        <v>236</v>
      </c>
    </row>
    <row r="204" spans="1:48" x14ac:dyDescent="0.3">
      <c r="A204" t="s">
        <v>418</v>
      </c>
      <c r="B204" t="s">
        <v>419</v>
      </c>
      <c r="C204" t="s">
        <v>10143</v>
      </c>
      <c r="D204" t="s">
        <v>32</v>
      </c>
      <c r="E204">
        <v>56990.367371079999</v>
      </c>
      <c r="F204">
        <v>65.040000000000006</v>
      </c>
      <c r="G204">
        <v>80.344579283631603</v>
      </c>
      <c r="H204">
        <f>(Table2[[#This Row],[1Y Return vs Nifty]]-AVERAGE(Table2[1Y Return vs Nifty]))/_xlfn.STDEV.P(Table2[1Y Return vs Nifty])</f>
        <v>0.45195547317392443</v>
      </c>
      <c r="I204">
        <v>-4.8897108959498201</v>
      </c>
      <c r="J204">
        <f>(Table2[[#This Row],[1M Return vs Nifty]]-AVERAGE(Table2[1M Return vs Nifty]))/_xlfn.STDEV.P(Table2[1M Return vs Nifty])</f>
        <v>-0.44286186351785767</v>
      </c>
      <c r="K204">
        <v>10.772618352238901</v>
      </c>
      <c r="L204">
        <f>(Table2[[#This Row],[6M Return vs Nifty]]-AVERAGE(Table2[6M Return vs Nifty]))/_xlfn.STDEV.P(Table2[6M Return vs Nifty])</f>
        <v>-3.8548424207319497E-5</v>
      </c>
      <c r="M204">
        <v>4.9734376884625497</v>
      </c>
      <c r="N204">
        <f>(Table2[[#This Row],[1W Return vs Nifty]]-AVERAGE(Table2[1W Return vs Nifty]))/_xlfn.STDEV.P(Table2[1W Return vs Nifty])</f>
        <v>1.2647455536281602</v>
      </c>
      <c r="O204">
        <v>63.73</v>
      </c>
      <c r="P204">
        <v>63.579013708545901</v>
      </c>
      <c r="Q204">
        <v>56.369408034387597</v>
      </c>
      <c r="R204">
        <v>68.543962000881805</v>
      </c>
      <c r="S204" s="2">
        <f>(Table2[[#This Row],[Close Price]]-Table2[[#This Row],[20D EMA]])/Table2[[#This Row],[20D EMA]]</f>
        <v>2.0555468382237714E-2</v>
      </c>
      <c r="T204" s="2">
        <f>(Table2[[#This Row],[Close Price]]-Table2[[#This Row],[50D EMA]])/Table2[[#This Row],[50D EMA]]</f>
        <v>2.2979065044189707E-2</v>
      </c>
      <c r="U204" s="2">
        <f>(Table2[[#This Row],[Close Price]]-Table2[[#This Row],[200D EMA]])/Table2[[#This Row],[200D EMA]]</f>
        <v>0.15381733227219632</v>
      </c>
      <c r="V204">
        <v>0.70912700049742206</v>
      </c>
      <c r="W204">
        <v>64.47</v>
      </c>
      <c r="X204">
        <v>67.2</v>
      </c>
      <c r="Y204">
        <v>63.26</v>
      </c>
      <c r="Z204">
        <v>67.2</v>
      </c>
      <c r="AA204">
        <v>61.6</v>
      </c>
      <c r="AB204">
        <v>67.2</v>
      </c>
      <c r="AC204" s="2">
        <f>(Table2[[#This Row],[Close Price]]/Table2[[#This Row],[Day Low]])-1</f>
        <v>8.841321544904801E-3</v>
      </c>
      <c r="AD204" s="2">
        <f>(Table2[[#This Row],[Day High]]/Table2[[#This Row],[Close Price]])-1</f>
        <v>3.3210332103321027E-2</v>
      </c>
      <c r="AE204" s="2">
        <f>(Table2[[#This Row],[Close Price]]/Table2[[#This Row],[Current Week Low]])-1</f>
        <v>2.813784381915907E-2</v>
      </c>
      <c r="AF204" s="2">
        <f>(Table2[[#This Row],[Current Week High]]/Table2[[#This Row],[Close Price]])-1</f>
        <v>3.3210332103321027E-2</v>
      </c>
      <c r="AG204" s="2">
        <f>(Table2[[#This Row],[Close Price]]/Table2[[#This Row],[Current Month Low]])-1</f>
        <v>5.5844155844156029E-2</v>
      </c>
      <c r="AH204" s="2">
        <f>(Table2[[#This Row],[Current Month High]]/Table2[[#This Row],[Close Price]])-1</f>
        <v>3.3210332103321027E-2</v>
      </c>
      <c r="AI204">
        <v>18.234932349323401</v>
      </c>
      <c r="AJ204">
        <v>119.729729729729</v>
      </c>
      <c r="AK204" t="str">
        <f>IF(AND(Table2[[#This Row],[20D EMA]]&gt;Table2[[#This Row],[50D EMA]],Table2[[#This Row],[50D EMA]]&gt;Table2[[#This Row],[200D EMA]]),"Uptrend","Downtrend/NoTrend")</f>
        <v>Uptrend</v>
      </c>
      <c r="AL204">
        <v>-0.09</v>
      </c>
      <c r="AM204" t="s">
        <v>10189</v>
      </c>
      <c r="AN204">
        <v>3.58</v>
      </c>
      <c r="AO204" t="s">
        <v>10188</v>
      </c>
      <c r="AP204">
        <v>8.3015274902678002E-2</v>
      </c>
      <c r="AQ204">
        <f>(Table2[[#This Row],[Sharpe Ratio]]-AVERAGE(Table2[Sharpe Ratio]))/_xlfn.STDEV.P(Table2[Sharpe Ratio])</f>
        <v>0.33254298943404664</v>
      </c>
      <c r="AR2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1.6063436042940662</v>
      </c>
      <c r="AS204">
        <f>_xlfn.RANK.AVG(Table2[[#This Row],[1Y Return vs Nifty Z-Score]],Table2[1Y Return vs Nifty Z-Score])</f>
        <v>161</v>
      </c>
      <c r="AT204">
        <f>_xlfn.RANK.AVG(Table2[[#This Row],[6M Return vs Nifty Z-Score]],Table2[6M Return vs Nifty Z-Score])</f>
        <v>310</v>
      </c>
      <c r="AU204">
        <f>_xlfn.RANK.AVG(Table2[[#This Row],[Sharpe Ratio Z-Score]],Table2[Sharpe Ratio Z-Score])</f>
        <v>242</v>
      </c>
      <c r="AV204">
        <f>(Table2[[#This Row],[Rank 1Y]]+Table2[[#This Row],[Rank 6M]]+Table2[[#This Row],[Rank Sharpe]])/3</f>
        <v>237.66666666666666</v>
      </c>
    </row>
    <row r="205" spans="1:48" x14ac:dyDescent="0.3">
      <c r="A205" t="s">
        <v>479</v>
      </c>
      <c r="B205" t="s">
        <v>480</v>
      </c>
      <c r="C205" t="s">
        <v>10143</v>
      </c>
      <c r="D205" t="s">
        <v>481</v>
      </c>
      <c r="E205">
        <v>44060.046300000002</v>
      </c>
      <c r="F205">
        <v>807</v>
      </c>
      <c r="G205">
        <v>81.198302738160294</v>
      </c>
      <c r="H205">
        <f>(Table2[[#This Row],[1Y Return vs Nifty]]-AVERAGE(Table2[1Y Return vs Nifty]))/_xlfn.STDEV.P(Table2[1Y Return vs Nifty])</f>
        <v>0.46250229376661695</v>
      </c>
      <c r="I205">
        <v>4.1876195406039001</v>
      </c>
      <c r="J205">
        <f>(Table2[[#This Row],[1M Return vs Nifty]]-AVERAGE(Table2[1M Return vs Nifty]))/_xlfn.STDEV.P(Table2[1M Return vs Nifty])</f>
        <v>0.41335856782717811</v>
      </c>
      <c r="K205">
        <v>26.48350606755</v>
      </c>
      <c r="L205">
        <f>(Table2[[#This Row],[6M Return vs Nifty]]-AVERAGE(Table2[6M Return vs Nifty]))/_xlfn.STDEV.P(Table2[6M Return vs Nifty])</f>
        <v>0.48277542968619586</v>
      </c>
      <c r="M205">
        <v>1.55560114943971</v>
      </c>
      <c r="N205">
        <f>(Table2[[#This Row],[1W Return vs Nifty]]-AVERAGE(Table2[1W Return vs Nifty]))/_xlfn.STDEV.P(Table2[1W Return vs Nifty])</f>
        <v>0.50637088268361863</v>
      </c>
      <c r="O205">
        <v>771.97</v>
      </c>
      <c r="P205">
        <v>724.98686212325003</v>
      </c>
      <c r="Q205">
        <v>612.04227599862497</v>
      </c>
      <c r="R205">
        <v>63.315320080019603</v>
      </c>
      <c r="S205" s="2">
        <f>(Table2[[#This Row],[Close Price]]-Table2[[#This Row],[20D EMA]])/Table2[[#This Row],[20D EMA]]</f>
        <v>4.5377411039289058E-2</v>
      </c>
      <c r="T205" s="2">
        <f>(Table2[[#This Row],[Close Price]]-Table2[[#This Row],[50D EMA]])/Table2[[#This Row],[50D EMA]]</f>
        <v>0.11312361942195785</v>
      </c>
      <c r="U205" s="2">
        <f>(Table2[[#This Row],[Close Price]]-Table2[[#This Row],[200D EMA]])/Table2[[#This Row],[200D EMA]]</f>
        <v>0.31853636855930689</v>
      </c>
      <c r="V205">
        <v>0.75420256949022002</v>
      </c>
      <c r="W205">
        <v>801.6</v>
      </c>
      <c r="X205">
        <v>826.75</v>
      </c>
      <c r="Y205">
        <v>765.9</v>
      </c>
      <c r="Z205">
        <v>826.75</v>
      </c>
      <c r="AA205">
        <v>751.7</v>
      </c>
      <c r="AB205">
        <v>826.75</v>
      </c>
      <c r="AC205" s="2">
        <f>(Table2[[#This Row],[Close Price]]/Table2[[#This Row],[Day Low]])-1</f>
        <v>6.7365269461077126E-3</v>
      </c>
      <c r="AD205" s="2">
        <f>(Table2[[#This Row],[Day High]]/Table2[[#This Row],[Close Price]])-1</f>
        <v>2.4473358116480881E-2</v>
      </c>
      <c r="AE205" s="2">
        <f>(Table2[[#This Row],[Close Price]]/Table2[[#This Row],[Current Week Low]])-1</f>
        <v>5.3662358010184041E-2</v>
      </c>
      <c r="AF205" s="2">
        <f>(Table2[[#This Row],[Current Week High]]/Table2[[#This Row],[Close Price]])-1</f>
        <v>2.4473358116480881E-2</v>
      </c>
      <c r="AG205" s="2">
        <f>(Table2[[#This Row],[Close Price]]/Table2[[#This Row],[Current Month Low]])-1</f>
        <v>7.356658241319658E-2</v>
      </c>
      <c r="AH205" s="2">
        <f>(Table2[[#This Row],[Current Month High]]/Table2[[#This Row],[Close Price]])-1</f>
        <v>2.4473358116480881E-2</v>
      </c>
      <c r="AI205">
        <v>2.4473358116480801</v>
      </c>
      <c r="AJ205">
        <v>110.87013326365199</v>
      </c>
      <c r="AK205" t="str">
        <f>IF(AND(Table2[[#This Row],[20D EMA]]&gt;Table2[[#This Row],[50D EMA]],Table2[[#This Row],[50D EMA]]&gt;Table2[[#This Row],[200D EMA]]),"Uptrend","Downtrend/NoTrend")</f>
        <v>Uptrend</v>
      </c>
      <c r="AL205">
        <v>0.1</v>
      </c>
      <c r="AM205" t="s">
        <v>10188</v>
      </c>
      <c r="AN205">
        <v>1.28</v>
      </c>
      <c r="AO205" t="s">
        <v>10188</v>
      </c>
      <c r="AP205">
        <v>4.2620841720074999E-2</v>
      </c>
      <c r="AQ205">
        <f>(Table2[[#This Row],[Sharpe Ratio]]-AVERAGE(Table2[Sharpe Ratio]))/_xlfn.STDEV.P(Table2[Sharpe Ratio])</f>
        <v>-0.12442053474986145</v>
      </c>
      <c r="AR2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1.7405866392137481</v>
      </c>
      <c r="AS205">
        <f>_xlfn.RANK.AVG(Table2[[#This Row],[1Y Return vs Nifty Z-Score]],Table2[1Y Return vs Nifty Z-Score])</f>
        <v>159</v>
      </c>
      <c r="AT205">
        <f>_xlfn.RANK.AVG(Table2[[#This Row],[6M Return vs Nifty Z-Score]],Table2[6M Return vs Nifty Z-Score])</f>
        <v>179</v>
      </c>
      <c r="AU205">
        <f>_xlfn.RANK.AVG(Table2[[#This Row],[Sharpe Ratio Z-Score]],Table2[Sharpe Ratio Z-Score])</f>
        <v>375</v>
      </c>
      <c r="AV205">
        <f>(Table2[[#This Row],[Rank 1Y]]+Table2[[#This Row],[Rank 6M]]+Table2[[#This Row],[Rank Sharpe]])/3</f>
        <v>237.66666666666666</v>
      </c>
    </row>
    <row r="206" spans="1:48" x14ac:dyDescent="0.3">
      <c r="A206" t="s">
        <v>1568</v>
      </c>
      <c r="B206" t="s">
        <v>1569</v>
      </c>
      <c r="C206" t="s">
        <v>10143</v>
      </c>
      <c r="D206" t="s">
        <v>409</v>
      </c>
      <c r="E206">
        <v>5897.8894368949996</v>
      </c>
      <c r="F206">
        <v>190.03</v>
      </c>
      <c r="G206">
        <v>163.875487443347</v>
      </c>
      <c r="H206">
        <f>(Table2[[#This Row],[1Y Return vs Nifty]]-AVERAGE(Table2[1Y Return vs Nifty]))/_xlfn.STDEV.P(Table2[1Y Return vs Nifty])</f>
        <v>1.4838885864460138</v>
      </c>
      <c r="I206">
        <v>-19.051780943933998</v>
      </c>
      <c r="J206">
        <f>(Table2[[#This Row],[1M Return vs Nifty]]-AVERAGE(Table2[1M Return vs Nifty]))/_xlfn.STDEV.P(Table2[1M Return vs Nifty])</f>
        <v>-1.7787010521402895</v>
      </c>
      <c r="K206">
        <v>13.6363468676601</v>
      </c>
      <c r="L206">
        <f>(Table2[[#This Row],[6M Return vs Nifty]]-AVERAGE(Table2[6M Return vs Nifty]))/_xlfn.STDEV.P(Table2[6M Return vs Nifty])</f>
        <v>8.7967182493928125E-2</v>
      </c>
      <c r="M206">
        <v>-2.1367388780937202</v>
      </c>
      <c r="N206">
        <f>(Table2[[#This Row],[1W Return vs Nifty]]-AVERAGE(Table2[1W Return vs Nifty]))/_xlfn.STDEV.P(Table2[1W Return vs Nifty])</f>
        <v>-0.31291263817094972</v>
      </c>
      <c r="O206">
        <v>199.72</v>
      </c>
      <c r="P206">
        <v>191.21581986960999</v>
      </c>
      <c r="Q206">
        <v>149.99394252577</v>
      </c>
      <c r="R206">
        <v>36.4052014570712</v>
      </c>
      <c r="S206" s="2">
        <f>(Table2[[#This Row],[Close Price]]-Table2[[#This Row],[20D EMA]])/Table2[[#This Row],[20D EMA]]</f>
        <v>-4.8517925095133176E-2</v>
      </c>
      <c r="T206" s="2">
        <f>(Table2[[#This Row],[Close Price]]-Table2[[#This Row],[50D EMA]])/Table2[[#This Row],[50D EMA]]</f>
        <v>-6.2014736564087449E-3</v>
      </c>
      <c r="U206" s="2">
        <f>(Table2[[#This Row],[Close Price]]-Table2[[#This Row],[200D EMA]])/Table2[[#This Row],[200D EMA]]</f>
        <v>0.26691782881399717</v>
      </c>
      <c r="V206">
        <v>0.68481242282822097</v>
      </c>
      <c r="W206">
        <v>188.15</v>
      </c>
      <c r="X206">
        <v>194.65</v>
      </c>
      <c r="Y206">
        <v>185.25</v>
      </c>
      <c r="Z206">
        <v>194.65</v>
      </c>
      <c r="AA206">
        <v>185.25</v>
      </c>
      <c r="AB206">
        <v>218.75</v>
      </c>
      <c r="AC206" s="2">
        <f>(Table2[[#This Row],[Close Price]]/Table2[[#This Row],[Day Low]])-1</f>
        <v>9.9920276375231598E-3</v>
      </c>
      <c r="AD206" s="2">
        <f>(Table2[[#This Row],[Day High]]/Table2[[#This Row],[Close Price]])-1</f>
        <v>2.4311950744619226E-2</v>
      </c>
      <c r="AE206" s="2">
        <f>(Table2[[#This Row],[Close Price]]/Table2[[#This Row],[Current Week Low]])-1</f>
        <v>2.5802968960863648E-2</v>
      </c>
      <c r="AF206" s="2">
        <f>(Table2[[#This Row],[Current Week High]]/Table2[[#This Row],[Close Price]])-1</f>
        <v>2.4311950744619226E-2</v>
      </c>
      <c r="AG206" s="2">
        <f>(Table2[[#This Row],[Close Price]]/Table2[[#This Row],[Current Month Low]])-1</f>
        <v>2.5802968960863648E-2</v>
      </c>
      <c r="AH206" s="2">
        <f>(Table2[[#This Row],[Current Month High]]/Table2[[#This Row],[Close Price]])-1</f>
        <v>0.15113403146871551</v>
      </c>
      <c r="AI206">
        <v>26.243224753986201</v>
      </c>
      <c r="AJ206">
        <v>201.39571768437699</v>
      </c>
      <c r="AK206" t="str">
        <f>IF(AND(Table2[[#This Row],[20D EMA]]&gt;Table2[[#This Row],[50D EMA]],Table2[[#This Row],[50D EMA]]&gt;Table2[[#This Row],[200D EMA]]),"Uptrend","Downtrend/NoTrend")</f>
        <v>Uptrend</v>
      </c>
      <c r="AL206">
        <v>0.22</v>
      </c>
      <c r="AM206" t="s">
        <v>10188</v>
      </c>
      <c r="AN206">
        <v>-9.92</v>
      </c>
      <c r="AO206" t="s">
        <v>10189</v>
      </c>
      <c r="AP206">
        <v>3.9234020102941997E-2</v>
      </c>
      <c r="AQ206">
        <f>(Table2[[#This Row],[Sharpe Ratio]]-AVERAGE(Table2[Sharpe Ratio]))/_xlfn.STDEV.P(Table2[Sharpe Ratio])</f>
        <v>-0.16273407995920183</v>
      </c>
      <c r="AR2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-0.68249200133049914</v>
      </c>
      <c r="AS206">
        <f>_xlfn.RANK.AVG(Table2[[#This Row],[1Y Return vs Nifty Z-Score]],Table2[1Y Return vs Nifty Z-Score])</f>
        <v>53</v>
      </c>
      <c r="AT206">
        <f>_xlfn.RANK.AVG(Table2[[#This Row],[6M Return vs Nifty Z-Score]],Table2[6M Return vs Nifty Z-Score])</f>
        <v>283</v>
      </c>
      <c r="AU206">
        <f>_xlfn.RANK.AVG(Table2[[#This Row],[Sharpe Ratio Z-Score]],Table2[Sharpe Ratio Z-Score])</f>
        <v>382</v>
      </c>
      <c r="AV206">
        <f>(Table2[[#This Row],[Rank 1Y]]+Table2[[#This Row],[Rank 6M]]+Table2[[#This Row],[Rank Sharpe]])/3</f>
        <v>239.33333333333334</v>
      </c>
    </row>
    <row r="207" spans="1:48" x14ac:dyDescent="0.3">
      <c r="A207" t="s">
        <v>957</v>
      </c>
      <c r="B207" t="s">
        <v>958</v>
      </c>
      <c r="C207" t="s">
        <v>10151</v>
      </c>
      <c r="D207" t="s">
        <v>130</v>
      </c>
      <c r="E207">
        <v>15083.274310000001</v>
      </c>
      <c r="F207">
        <v>842.3</v>
      </c>
      <c r="G207">
        <v>704.45682181447705</v>
      </c>
      <c r="H207">
        <f>(Table2[[#This Row],[1Y Return vs Nifty]]-AVERAGE(Table2[1Y Return vs Nifty]))/_xlfn.STDEV.P(Table2[1Y Return vs Nifty])</f>
        <v>8.1621803905738304</v>
      </c>
      <c r="I207">
        <v>-13.0744191237638</v>
      </c>
      <c r="J207">
        <f>(Table2[[#This Row],[1M Return vs Nifty]]-AVERAGE(Table2[1M Return vs Nifty]))/_xlfn.STDEV.P(Table2[1M Return vs Nifty])</f>
        <v>-1.2148855832925405</v>
      </c>
      <c r="K207">
        <v>-29.976236490317302</v>
      </c>
      <c r="L207">
        <f>(Table2[[#This Row],[6M Return vs Nifty]]-AVERAGE(Table2[6M Return vs Nifty]))/_xlfn.STDEV.P(Table2[6M Return vs Nifty])</f>
        <v>-1.2522985776779616</v>
      </c>
      <c r="M207">
        <v>-8.8823864362439906</v>
      </c>
      <c r="N207">
        <f>(Table2[[#This Row],[1W Return vs Nifty]]-AVERAGE(Table2[1W Return vs Nifty]))/_xlfn.STDEV.P(Table2[1W Return vs Nifty])</f>
        <v>-1.8096864565825959</v>
      </c>
      <c r="O207">
        <v>890.73</v>
      </c>
      <c r="P207">
        <v>914.495022393358</v>
      </c>
      <c r="Q207">
        <v>807.73101990136604</v>
      </c>
      <c r="R207">
        <v>27.329445440293501</v>
      </c>
      <c r="S207" s="2">
        <f>(Table2[[#This Row],[Close Price]]-Table2[[#This Row],[20D EMA]])/Table2[[#This Row],[20D EMA]]</f>
        <v>-5.4371133789139318E-2</v>
      </c>
      <c r="T207" s="2">
        <f>(Table2[[#This Row],[Close Price]]-Table2[[#This Row],[50D EMA]])/Table2[[#This Row],[50D EMA]]</f>
        <v>-7.8945232751966035E-2</v>
      </c>
      <c r="U207" s="2">
        <f>(Table2[[#This Row],[Close Price]]-Table2[[#This Row],[200D EMA]])/Table2[[#This Row],[200D EMA]]</f>
        <v>4.2797638380726317E-2</v>
      </c>
      <c r="V207">
        <v>0.817773436657942</v>
      </c>
      <c r="W207">
        <v>835</v>
      </c>
      <c r="X207">
        <v>865.9</v>
      </c>
      <c r="Y207">
        <v>835</v>
      </c>
      <c r="Z207">
        <v>879.95</v>
      </c>
      <c r="AA207">
        <v>835</v>
      </c>
      <c r="AB207">
        <v>962.6</v>
      </c>
      <c r="AC207" s="2">
        <f>(Table2[[#This Row],[Close Price]]/Table2[[#This Row],[Day Low]])-1</f>
        <v>8.7425149700597338E-3</v>
      </c>
      <c r="AD207" s="2">
        <f>(Table2[[#This Row],[Day High]]/Table2[[#This Row],[Close Price]])-1</f>
        <v>2.8018520717084217E-2</v>
      </c>
      <c r="AE207" s="2">
        <f>(Table2[[#This Row],[Close Price]]/Table2[[#This Row],[Current Week Low]])-1</f>
        <v>8.7425149700597338E-3</v>
      </c>
      <c r="AF207" s="2">
        <f>(Table2[[#This Row],[Current Week High]]/Table2[[#This Row],[Close Price]])-1</f>
        <v>4.4699038347382203E-2</v>
      </c>
      <c r="AG207" s="2">
        <f>(Table2[[#This Row],[Close Price]]/Table2[[#This Row],[Current Month Low]])-1</f>
        <v>8.7425149700597338E-3</v>
      </c>
      <c r="AH207" s="2">
        <f>(Table2[[#This Row],[Current Month High]]/Table2[[#This Row],[Close Price]])-1</f>
        <v>0.14282322212988263</v>
      </c>
      <c r="AI207">
        <v>56.0014246705449</v>
      </c>
      <c r="AJ207">
        <v>802.303160149973</v>
      </c>
      <c r="AK207" t="str">
        <f>IF(AND(Table2[[#This Row],[20D EMA]]&gt;Table2[[#This Row],[50D EMA]],Table2[[#This Row],[50D EMA]]&gt;Table2[[#This Row],[200D EMA]]),"Uptrend","Downtrend/NoTrend")</f>
        <v>Downtrend/NoTrend</v>
      </c>
      <c r="AL207">
        <v>-0.26</v>
      </c>
      <c r="AM207" t="s">
        <v>10189</v>
      </c>
      <c r="AN207">
        <v>-3.53</v>
      </c>
      <c r="AO207" t="s">
        <v>10189</v>
      </c>
      <c r="AP207">
        <v>0.210391089626008</v>
      </c>
      <c r="AQ207">
        <f>(Table2[[#This Row],[Sharpe Ratio]]-AVERAGE(Table2[Sharpe Ratio]))/_xlfn.STDEV.P(Table2[Sharpe Ratio])</f>
        <v>1.7734866196775698</v>
      </c>
      <c r="AR2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7">
        <f>_xlfn.RANK.AVG(Table2[[#This Row],[1Y Return vs Nifty Z-Score]],Table2[1Y Return vs Nifty Z-Score])</f>
        <v>2</v>
      </c>
      <c r="AT207">
        <f>_xlfn.RANK.AVG(Table2[[#This Row],[6M Return vs Nifty Z-Score]],Table2[6M Return vs Nifty Z-Score])</f>
        <v>692</v>
      </c>
      <c r="AU207">
        <f>_xlfn.RANK.AVG(Table2[[#This Row],[Sharpe Ratio Z-Score]],Table2[Sharpe Ratio Z-Score])</f>
        <v>28</v>
      </c>
      <c r="AV207">
        <f>(Table2[[#This Row],[Rank 1Y]]+Table2[[#This Row],[Rank 6M]]+Table2[[#This Row],[Rank Sharpe]])/3</f>
        <v>240.66666666666666</v>
      </c>
    </row>
    <row r="208" spans="1:48" x14ac:dyDescent="0.3">
      <c r="A208" t="s">
        <v>923</v>
      </c>
      <c r="B208" t="s">
        <v>924</v>
      </c>
      <c r="C208" t="s">
        <v>10145</v>
      </c>
      <c r="D208" t="s">
        <v>247</v>
      </c>
      <c r="E208">
        <v>16066.7242725</v>
      </c>
      <c r="F208">
        <v>2267.9</v>
      </c>
      <c r="G208">
        <v>75.437900534368794</v>
      </c>
      <c r="H208">
        <f>(Table2[[#This Row],[1Y Return vs Nifty]]-AVERAGE(Table2[1Y Return vs Nifty]))/_xlfn.STDEV.P(Table2[1Y Return vs Nifty])</f>
        <v>0.39133881774535706</v>
      </c>
      <c r="I208">
        <v>33.821812506254801</v>
      </c>
      <c r="J208">
        <f>(Table2[[#This Row],[1M Return vs Nifty]]-AVERAGE(Table2[1M Return vs Nifty]))/_xlfn.STDEV.P(Table2[1M Return vs Nifty])</f>
        <v>3.2086078606627546</v>
      </c>
      <c r="K208">
        <v>25.843605628980502</v>
      </c>
      <c r="L208">
        <f>(Table2[[#This Row],[6M Return vs Nifty]]-AVERAGE(Table2[6M Return vs Nifty]))/_xlfn.STDEV.P(Table2[6M Return vs Nifty])</f>
        <v>0.46311053983791312</v>
      </c>
      <c r="M208">
        <v>14.914393070308</v>
      </c>
      <c r="N208">
        <f>(Table2[[#This Row],[1W Return vs Nifty]]-AVERAGE(Table2[1W Return vs Nifty]))/_xlfn.STDEV.P(Table2[1W Return vs Nifty])</f>
        <v>3.4705177374368117</v>
      </c>
      <c r="O208">
        <v>2071.5100000000002</v>
      </c>
      <c r="P208">
        <v>1856.0102828874899</v>
      </c>
      <c r="Q208">
        <v>1574.9599166923999</v>
      </c>
      <c r="R208">
        <v>68.150076950926803</v>
      </c>
      <c r="S208" s="2">
        <f>(Table2[[#This Row],[Close Price]]-Table2[[#This Row],[20D EMA]])/Table2[[#This Row],[20D EMA]]</f>
        <v>9.4805238690616925E-2</v>
      </c>
      <c r="T208" s="2">
        <f>(Table2[[#This Row],[Close Price]]-Table2[[#This Row],[50D EMA]])/Table2[[#This Row],[50D EMA]]</f>
        <v>0.22192210943557508</v>
      </c>
      <c r="U208" s="2">
        <f>(Table2[[#This Row],[Close Price]]-Table2[[#This Row],[200D EMA]])/Table2[[#This Row],[200D EMA]]</f>
        <v>0.43997315484882649</v>
      </c>
      <c r="V208">
        <v>1.97683515409467</v>
      </c>
      <c r="W208">
        <v>2251</v>
      </c>
      <c r="X208">
        <v>2324.4</v>
      </c>
      <c r="Y208">
        <v>2244</v>
      </c>
      <c r="Z208">
        <v>2370</v>
      </c>
      <c r="AA208">
        <v>1989.6</v>
      </c>
      <c r="AB208">
        <v>2408</v>
      </c>
      <c r="AC208" s="2">
        <f>(Table2[[#This Row],[Close Price]]/Table2[[#This Row],[Day Low]])-1</f>
        <v>7.507774322523364E-3</v>
      </c>
      <c r="AD208" s="2">
        <f>(Table2[[#This Row],[Day High]]/Table2[[#This Row],[Close Price]])-1</f>
        <v>2.4912915031527039E-2</v>
      </c>
      <c r="AE208" s="2">
        <f>(Table2[[#This Row],[Close Price]]/Table2[[#This Row],[Current Week Low]])-1</f>
        <v>1.0650623885918087E-2</v>
      </c>
      <c r="AF208" s="2">
        <f>(Table2[[#This Row],[Current Week High]]/Table2[[#This Row],[Close Price]])-1</f>
        <v>4.5019621676440691E-2</v>
      </c>
      <c r="AG208" s="2">
        <f>(Table2[[#This Row],[Close Price]]/Table2[[#This Row],[Current Month Low]])-1</f>
        <v>0.13987736228387626</v>
      </c>
      <c r="AH208" s="2">
        <f>(Table2[[#This Row],[Current Month High]]/Table2[[#This Row],[Close Price]])-1</f>
        <v>6.1775210547202253E-2</v>
      </c>
      <c r="AI208">
        <v>6.17752105472022</v>
      </c>
      <c r="AJ208">
        <v>133.792072573578</v>
      </c>
      <c r="AK208" t="str">
        <f>IF(AND(Table2[[#This Row],[20D EMA]]&gt;Table2[[#This Row],[50D EMA]],Table2[[#This Row],[50D EMA]]&gt;Table2[[#This Row],[200D EMA]]),"Uptrend","Downtrend/NoTrend")</f>
        <v>Uptrend</v>
      </c>
      <c r="AL208">
        <v>0.28999999999999998</v>
      </c>
      <c r="AM208" t="s">
        <v>10188</v>
      </c>
      <c r="AN208">
        <v>11.97</v>
      </c>
      <c r="AO208" t="s">
        <v>10188</v>
      </c>
      <c r="AP208">
        <v>4.5177608074013997E-2</v>
      </c>
      <c r="AQ208">
        <f>(Table2[[#This Row],[Sharpe Ratio]]-AVERAGE(Table2[Sharpe Ratio]))/_xlfn.STDEV.P(Table2[Sharpe Ratio])</f>
        <v>-9.5497020503992835E-2</v>
      </c>
      <c r="AR2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7.4380779351788435</v>
      </c>
      <c r="AS208">
        <f>_xlfn.RANK.AVG(Table2[[#This Row],[1Y Return vs Nifty Z-Score]],Table2[1Y Return vs Nifty Z-Score])</f>
        <v>175</v>
      </c>
      <c r="AT208">
        <f>_xlfn.RANK.AVG(Table2[[#This Row],[6M Return vs Nifty Z-Score]],Table2[6M Return vs Nifty Z-Score])</f>
        <v>184</v>
      </c>
      <c r="AU208">
        <f>_xlfn.RANK.AVG(Table2[[#This Row],[Sharpe Ratio Z-Score]],Table2[Sharpe Ratio Z-Score])</f>
        <v>366</v>
      </c>
      <c r="AV208">
        <f>(Table2[[#This Row],[Rank 1Y]]+Table2[[#This Row],[Rank 6M]]+Table2[[#This Row],[Rank Sharpe]])/3</f>
        <v>241.66666666666666</v>
      </c>
    </row>
    <row r="209" spans="1:48" x14ac:dyDescent="0.3">
      <c r="A209" t="s">
        <v>1554</v>
      </c>
      <c r="B209" t="s">
        <v>1555</v>
      </c>
      <c r="C209" t="s">
        <v>10157</v>
      </c>
      <c r="D209" t="s">
        <v>253</v>
      </c>
      <c r="E209">
        <v>6011.4768594400002</v>
      </c>
      <c r="F209">
        <v>1442.85</v>
      </c>
      <c r="G209">
        <v>18.257313752811399</v>
      </c>
      <c r="H209">
        <f>(Table2[[#This Row],[1Y Return vs Nifty]]-AVERAGE(Table2[1Y Return vs Nifty]))/_xlfn.STDEV.P(Table2[1Y Return vs Nifty])</f>
        <v>-0.31506486247554832</v>
      </c>
      <c r="I209">
        <v>2.9938435993535899</v>
      </c>
      <c r="J209">
        <f>(Table2[[#This Row],[1M Return vs Nifty]]-AVERAGE(Table2[1M Return vs Nifty]))/_xlfn.STDEV.P(Table2[1M Return vs Nifty])</f>
        <v>0.30075548936805252</v>
      </c>
      <c r="K209">
        <v>29.4243734784609</v>
      </c>
      <c r="L209">
        <f>(Table2[[#This Row],[6M Return vs Nifty]]-AVERAGE(Table2[6M Return vs Nifty]))/_xlfn.STDEV.P(Table2[6M Return vs Nifty])</f>
        <v>0.57315172919811797</v>
      </c>
      <c r="M209">
        <v>-5.5944504895967002</v>
      </c>
      <c r="N209">
        <f>(Table2[[#This Row],[1W Return vs Nifty]]-AVERAGE(Table2[1W Return vs Nifty]))/_xlfn.STDEV.P(Table2[1W Return vs Nifty])</f>
        <v>-1.0801350830291208</v>
      </c>
      <c r="O209">
        <v>1438.97</v>
      </c>
      <c r="P209">
        <v>1365.7397305024499</v>
      </c>
      <c r="Q209">
        <v>1190.60919785282</v>
      </c>
      <c r="R209">
        <v>45.839803072328202</v>
      </c>
      <c r="S209" s="2">
        <f>(Table2[[#This Row],[Close Price]]-Table2[[#This Row],[20D EMA]])/Table2[[#This Row],[20D EMA]]</f>
        <v>2.6963731002035357E-3</v>
      </c>
      <c r="T209" s="2">
        <f>(Table2[[#This Row],[Close Price]]-Table2[[#This Row],[50D EMA]])/Table2[[#This Row],[50D EMA]]</f>
        <v>5.6460442480633893E-2</v>
      </c>
      <c r="U209" s="2">
        <f>(Table2[[#This Row],[Close Price]]-Table2[[#This Row],[200D EMA]])/Table2[[#This Row],[200D EMA]]</f>
        <v>0.21185860364767758</v>
      </c>
      <c r="V209">
        <v>1.31771559182569</v>
      </c>
      <c r="W209">
        <v>1436.3</v>
      </c>
      <c r="X209">
        <v>1472.35</v>
      </c>
      <c r="Y209">
        <v>1429.15</v>
      </c>
      <c r="Z209">
        <v>1485</v>
      </c>
      <c r="AA209">
        <v>1341</v>
      </c>
      <c r="AB209">
        <v>1584</v>
      </c>
      <c r="AC209" s="2">
        <f>(Table2[[#This Row],[Close Price]]/Table2[[#This Row],[Day Low]])-1</f>
        <v>4.5603286221540529E-3</v>
      </c>
      <c r="AD209" s="2">
        <f>(Table2[[#This Row],[Day High]]/Table2[[#This Row],[Close Price]])-1</f>
        <v>2.0445645770523546E-2</v>
      </c>
      <c r="AE209" s="2">
        <f>(Table2[[#This Row],[Close Price]]/Table2[[#This Row],[Current Week Low]])-1</f>
        <v>9.586117622362833E-3</v>
      </c>
      <c r="AF209" s="2">
        <f>(Table2[[#This Row],[Current Week High]]/Table2[[#This Row],[Close Price]])-1</f>
        <v>2.9213015906019324E-2</v>
      </c>
      <c r="AG209" s="2">
        <f>(Table2[[#This Row],[Close Price]]/Table2[[#This Row],[Current Month Low]])-1</f>
        <v>7.5950782997762811E-2</v>
      </c>
      <c r="AH209" s="2">
        <f>(Table2[[#This Row],[Current Month High]]/Table2[[#This Row],[Close Price]])-1</f>
        <v>9.7827216966420716E-2</v>
      </c>
      <c r="AI209">
        <v>9.7827216966420707</v>
      </c>
      <c r="AJ209">
        <v>67.374282234209105</v>
      </c>
      <c r="AK209" t="str">
        <f>IF(AND(Table2[[#This Row],[20D EMA]]&gt;Table2[[#This Row],[50D EMA]],Table2[[#This Row],[50D EMA]]&gt;Table2[[#This Row],[200D EMA]]),"Uptrend","Downtrend/NoTrend")</f>
        <v>Uptrend</v>
      </c>
      <c r="AL209">
        <v>0.02</v>
      </c>
      <c r="AM209" t="s">
        <v>10188</v>
      </c>
      <c r="AN209">
        <v>8.91</v>
      </c>
      <c r="AO209" t="s">
        <v>10188</v>
      </c>
      <c r="AP209">
        <v>0.11288665823932301</v>
      </c>
      <c r="AQ209">
        <f>(Table2[[#This Row],[Sharpe Ratio]]-AVERAGE(Table2[Sharpe Ratio]))/_xlfn.STDEV.P(Table2[Sharpe Ratio])</f>
        <v>0.67046412178553561</v>
      </c>
      <c r="AR2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0.14917139484703701</v>
      </c>
      <c r="AS209">
        <f>_xlfn.RANK.AVG(Table2[[#This Row],[1Y Return vs Nifty Z-Score]],Table2[1Y Return vs Nifty Z-Score])</f>
        <v>391</v>
      </c>
      <c r="AT209">
        <f>_xlfn.RANK.AVG(Table2[[#This Row],[6M Return vs Nifty Z-Score]],Table2[6M Return vs Nifty Z-Score])</f>
        <v>162</v>
      </c>
      <c r="AU209">
        <f>_xlfn.RANK.AVG(Table2[[#This Row],[Sharpe Ratio Z-Score]],Table2[Sharpe Ratio Z-Score])</f>
        <v>179</v>
      </c>
      <c r="AV209">
        <f>(Table2[[#This Row],[Rank 1Y]]+Table2[[#This Row],[Rank 6M]]+Table2[[#This Row],[Rank Sharpe]])/3</f>
        <v>244</v>
      </c>
    </row>
    <row r="210" spans="1:48" x14ac:dyDescent="0.3">
      <c r="A210" t="s">
        <v>1091</v>
      </c>
      <c r="B210" t="s">
        <v>1092</v>
      </c>
      <c r="C210" t="s">
        <v>10147</v>
      </c>
      <c r="D210" t="s">
        <v>193</v>
      </c>
      <c r="E210">
        <v>11457.003961144999</v>
      </c>
      <c r="F210">
        <v>489.05</v>
      </c>
      <c r="G210">
        <v>33.236259801070702</v>
      </c>
      <c r="H210">
        <f>(Table2[[#This Row],[1Y Return vs Nifty]]-AVERAGE(Table2[1Y Return vs Nifty]))/_xlfn.STDEV.P(Table2[1Y Return vs Nifty])</f>
        <v>-0.13001634846251031</v>
      </c>
      <c r="I210">
        <v>-7.9904658422975602E-3</v>
      </c>
      <c r="J210">
        <f>(Table2[[#This Row],[1M Return vs Nifty]]-AVERAGE(Table2[1M Return vs Nifty]))/_xlfn.STDEV.P(Table2[1M Return vs Nifty])</f>
        <v>1.7607081794597107E-2</v>
      </c>
      <c r="K210">
        <v>15.5772163576327</v>
      </c>
      <c r="L210">
        <f>(Table2[[#This Row],[6M Return vs Nifty]]-AVERAGE(Table2[6M Return vs Nifty]))/_xlfn.STDEV.P(Table2[6M Return vs Nifty])</f>
        <v>0.14761237482341991</v>
      </c>
      <c r="M210">
        <v>-1.51422804831435</v>
      </c>
      <c r="N210">
        <f>(Table2[[#This Row],[1W Return vs Nifty]]-AVERAGE(Table2[1W Return vs Nifty]))/_xlfn.STDEV.P(Table2[1W Return vs Nifty])</f>
        <v>-0.17478536370851572</v>
      </c>
      <c r="O210">
        <v>482.3</v>
      </c>
      <c r="P210">
        <v>460.35364229460498</v>
      </c>
      <c r="Q210">
        <v>402.67978074392198</v>
      </c>
      <c r="R210">
        <v>50.876901344873602</v>
      </c>
      <c r="S210" s="2">
        <f>(Table2[[#This Row],[Close Price]]-Table2[[#This Row],[20D EMA]])/Table2[[#This Row],[20D EMA]]</f>
        <v>1.3995438523740409E-2</v>
      </c>
      <c r="T210" s="2">
        <f>(Table2[[#This Row],[Close Price]]-Table2[[#This Row],[50D EMA]])/Table2[[#This Row],[50D EMA]]</f>
        <v>6.2335463584820935E-2</v>
      </c>
      <c r="U210" s="2">
        <f>(Table2[[#This Row],[Close Price]]-Table2[[#This Row],[200D EMA]])/Table2[[#This Row],[200D EMA]]</f>
        <v>0.214488592142658</v>
      </c>
      <c r="V210">
        <v>0.46314683862360101</v>
      </c>
      <c r="W210">
        <v>485</v>
      </c>
      <c r="X210">
        <v>493.9</v>
      </c>
      <c r="Y210">
        <v>485</v>
      </c>
      <c r="Z210">
        <v>496</v>
      </c>
      <c r="AA210">
        <v>478</v>
      </c>
      <c r="AB210">
        <v>512.4</v>
      </c>
      <c r="AC210" s="2">
        <f>(Table2[[#This Row],[Close Price]]/Table2[[#This Row],[Day Low]])-1</f>
        <v>8.3505154639176293E-3</v>
      </c>
      <c r="AD210" s="2">
        <f>(Table2[[#This Row],[Day High]]/Table2[[#This Row],[Close Price]])-1</f>
        <v>9.9171863817604233E-3</v>
      </c>
      <c r="AE210" s="2">
        <f>(Table2[[#This Row],[Close Price]]/Table2[[#This Row],[Current Week Low]])-1</f>
        <v>8.3505154639176293E-3</v>
      </c>
      <c r="AF210" s="2">
        <f>(Table2[[#This Row],[Current Week High]]/Table2[[#This Row],[Close Price]])-1</f>
        <v>1.4211225846028075E-2</v>
      </c>
      <c r="AG210" s="2">
        <f>(Table2[[#This Row],[Close Price]]/Table2[[#This Row],[Current Month Low]])-1</f>
        <v>2.3117154811715501E-2</v>
      </c>
      <c r="AH210" s="2">
        <f>(Table2[[#This Row],[Current Month High]]/Table2[[#This Row],[Close Price]])-1</f>
        <v>4.7745629281259472E-2</v>
      </c>
      <c r="AI210">
        <v>4.7745629281259401</v>
      </c>
      <c r="AJ210">
        <v>74.660714285714207</v>
      </c>
      <c r="AK210" t="str">
        <f>IF(AND(Table2[[#This Row],[20D EMA]]&gt;Table2[[#This Row],[50D EMA]],Table2[[#This Row],[50D EMA]]&gt;Table2[[#This Row],[200D EMA]]),"Uptrend","Downtrend/NoTrend")</f>
        <v>Uptrend</v>
      </c>
      <c r="AL210">
        <v>0.04</v>
      </c>
      <c r="AM210" t="s">
        <v>10188</v>
      </c>
      <c r="AN210">
        <v>1.59</v>
      </c>
      <c r="AO210" t="s">
        <v>10188</v>
      </c>
      <c r="AP210">
        <v>0.129661996955175</v>
      </c>
      <c r="AQ210">
        <f>(Table2[[#This Row],[Sharpe Ratio]]-AVERAGE(Table2[Sharpe Ratio]))/_xlfn.STDEV.P(Table2[Sharpe Ratio])</f>
        <v>0.86023576344520725</v>
      </c>
      <c r="AR2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0.72065350789219829</v>
      </c>
      <c r="AS210">
        <f>_xlfn.RANK.AVG(Table2[[#This Row],[1Y Return vs Nifty Z-Score]],Table2[1Y Return vs Nifty Z-Score])</f>
        <v>323</v>
      </c>
      <c r="AT210">
        <f>_xlfn.RANK.AVG(Table2[[#This Row],[6M Return vs Nifty Z-Score]],Table2[6M Return vs Nifty Z-Score])</f>
        <v>263</v>
      </c>
      <c r="AU210">
        <f>_xlfn.RANK.AVG(Table2[[#This Row],[Sharpe Ratio Z-Score]],Table2[Sharpe Ratio Z-Score])</f>
        <v>147</v>
      </c>
      <c r="AV210">
        <f>(Table2[[#This Row],[Rank 1Y]]+Table2[[#This Row],[Rank 6M]]+Table2[[#This Row],[Rank Sharpe]])/3</f>
        <v>244.33333333333334</v>
      </c>
    </row>
    <row r="211" spans="1:48" x14ac:dyDescent="0.3">
      <c r="A211" t="s">
        <v>859</v>
      </c>
      <c r="B211" t="s">
        <v>860</v>
      </c>
      <c r="C211" t="s">
        <v>10142</v>
      </c>
      <c r="D211" t="s">
        <v>21</v>
      </c>
      <c r="E211">
        <v>17836.7834826</v>
      </c>
      <c r="F211">
        <v>779.2</v>
      </c>
      <c r="G211">
        <v>51.750582620042302</v>
      </c>
      <c r="H211">
        <f>(Table2[[#This Row],[1Y Return vs Nifty]]-AVERAGE(Table2[1Y Return vs Nifty]))/_xlfn.STDEV.P(Table2[1Y Return vs Nifty])</f>
        <v>9.8707883173701147E-2</v>
      </c>
      <c r="I211">
        <v>6.7035671300021002</v>
      </c>
      <c r="J211">
        <f>(Table2[[#This Row],[1M Return vs Nifty]]-AVERAGE(Table2[1M Return vs Nifty]))/_xlfn.STDEV.P(Table2[1M Return vs Nifty])</f>
        <v>0.65067566730845372</v>
      </c>
      <c r="K211">
        <v>24.284648222426998</v>
      </c>
      <c r="L211">
        <f>(Table2[[#This Row],[6M Return vs Nifty]]-AVERAGE(Table2[6M Return vs Nifty]))/_xlfn.STDEV.P(Table2[6M Return vs Nifty])</f>
        <v>0.41520195307936603</v>
      </c>
      <c r="M211">
        <v>6.2595371580939396</v>
      </c>
      <c r="N211">
        <f>(Table2[[#This Row],[1W Return vs Nifty]]-AVERAGE(Table2[1W Return vs Nifty]))/_xlfn.STDEV.P(Table2[1W Return vs Nifty])</f>
        <v>1.550114748716263</v>
      </c>
      <c r="O211">
        <v>737.91</v>
      </c>
      <c r="P211">
        <v>690.03681765575504</v>
      </c>
      <c r="Q211">
        <v>586.34102148874604</v>
      </c>
      <c r="R211">
        <v>72.170033519432707</v>
      </c>
      <c r="S211" s="2">
        <f>(Table2[[#This Row],[Close Price]]-Table2[[#This Row],[20D EMA]])/Table2[[#This Row],[20D EMA]]</f>
        <v>5.5955333306229864E-2</v>
      </c>
      <c r="T211" s="2">
        <f>(Table2[[#This Row],[Close Price]]-Table2[[#This Row],[50D EMA]])/Table2[[#This Row],[50D EMA]]</f>
        <v>0.12921510861863411</v>
      </c>
      <c r="U211" s="2">
        <f>(Table2[[#This Row],[Close Price]]-Table2[[#This Row],[200D EMA]])/Table2[[#This Row],[200D EMA]]</f>
        <v>0.32891947082531675</v>
      </c>
      <c r="V211">
        <v>1.2210102364016</v>
      </c>
      <c r="W211">
        <v>775.1</v>
      </c>
      <c r="X211">
        <v>803.75</v>
      </c>
      <c r="Y211">
        <v>770.1</v>
      </c>
      <c r="Z211">
        <v>839.5</v>
      </c>
      <c r="AA211">
        <v>714.45</v>
      </c>
      <c r="AB211">
        <v>839.5</v>
      </c>
      <c r="AC211" s="2">
        <f>(Table2[[#This Row],[Close Price]]/Table2[[#This Row],[Day Low]])-1</f>
        <v>5.2896400464457205E-3</v>
      </c>
      <c r="AD211" s="2">
        <f>(Table2[[#This Row],[Day High]]/Table2[[#This Row],[Close Price]])-1</f>
        <v>3.1506673511293659E-2</v>
      </c>
      <c r="AE211" s="2">
        <f>(Table2[[#This Row],[Close Price]]/Table2[[#This Row],[Current Week Low]])-1</f>
        <v>1.1816647188676921E-2</v>
      </c>
      <c r="AF211" s="2">
        <f>(Table2[[#This Row],[Current Week High]]/Table2[[#This Row],[Close Price]])-1</f>
        <v>7.7387063655030675E-2</v>
      </c>
      <c r="AG211" s="2">
        <f>(Table2[[#This Row],[Close Price]]/Table2[[#This Row],[Current Month Low]])-1</f>
        <v>9.0629155294282393E-2</v>
      </c>
      <c r="AH211" s="2">
        <f>(Table2[[#This Row],[Current Month High]]/Table2[[#This Row],[Close Price]])-1</f>
        <v>7.7387063655030675E-2</v>
      </c>
      <c r="AI211">
        <v>7.7387063655030603</v>
      </c>
      <c r="AJ211">
        <v>81.801213252449799</v>
      </c>
      <c r="AK211" t="str">
        <f>IF(AND(Table2[[#This Row],[20D EMA]]&gt;Table2[[#This Row],[50D EMA]],Table2[[#This Row],[50D EMA]]&gt;Table2[[#This Row],[200D EMA]]),"Uptrend","Downtrend/NoTrend")</f>
        <v>Uptrend</v>
      </c>
      <c r="AL211">
        <v>0.08</v>
      </c>
      <c r="AM211" t="s">
        <v>10188</v>
      </c>
      <c r="AN211">
        <v>4.26</v>
      </c>
      <c r="AO211" t="s">
        <v>10188</v>
      </c>
      <c r="AP211">
        <v>6.4461488973393002E-2</v>
      </c>
      <c r="AQ211">
        <f>(Table2[[#This Row],[Sharpe Ratio]]-AVERAGE(Table2[Sharpe Ratio]))/_xlfn.STDEV.P(Table2[Sharpe Ratio])</f>
        <v>0.12265259768443937</v>
      </c>
      <c r="AR2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2.8373528499622234</v>
      </c>
      <c r="AS211">
        <f>_xlfn.RANK.AVG(Table2[[#This Row],[1Y Return vs Nifty Z-Score]],Table2[1Y Return vs Nifty Z-Score])</f>
        <v>251</v>
      </c>
      <c r="AT211">
        <f>_xlfn.RANK.AVG(Table2[[#This Row],[6M Return vs Nifty Z-Score]],Table2[6M Return vs Nifty Z-Score])</f>
        <v>196</v>
      </c>
      <c r="AU211">
        <f>_xlfn.RANK.AVG(Table2[[#This Row],[Sharpe Ratio Z-Score]],Table2[Sharpe Ratio Z-Score])</f>
        <v>298</v>
      </c>
      <c r="AV211">
        <f>(Table2[[#This Row],[Rank 1Y]]+Table2[[#This Row],[Rank 6M]]+Table2[[#This Row],[Rank Sharpe]])/3</f>
        <v>248.33333333333334</v>
      </c>
    </row>
    <row r="212" spans="1:48" x14ac:dyDescent="0.3">
      <c r="A212" t="s">
        <v>270</v>
      </c>
      <c r="B212" t="s">
        <v>271</v>
      </c>
      <c r="C212" t="s">
        <v>10151</v>
      </c>
      <c r="D212" t="s">
        <v>130</v>
      </c>
      <c r="E212">
        <v>101044.709136</v>
      </c>
      <c r="F212">
        <v>1010.05</v>
      </c>
      <c r="G212">
        <v>32.535474577197199</v>
      </c>
      <c r="H212">
        <f>(Table2[[#This Row],[1Y Return vs Nifty]]-AVERAGE(Table2[1Y Return vs Nifty]))/_xlfn.STDEV.P(Table2[1Y Return vs Nifty])</f>
        <v>-0.13867378429960353</v>
      </c>
      <c r="I212">
        <v>-9.6583605654493496</v>
      </c>
      <c r="J212">
        <f>(Table2[[#This Row],[1M Return vs Nifty]]-AVERAGE(Table2[1M Return vs Nifty]))/_xlfn.STDEV.P(Table2[1M Return vs Nifty])</f>
        <v>-0.89266539391598632</v>
      </c>
      <c r="K212">
        <v>23.0049820591619</v>
      </c>
      <c r="L212">
        <f>(Table2[[#This Row],[6M Return vs Nifty]]-AVERAGE(Table2[6M Return vs Nifty]))/_xlfn.STDEV.P(Table2[6M Return vs Nifty])</f>
        <v>0.37587631329790544</v>
      </c>
      <c r="M212">
        <v>-3.7325309719156499</v>
      </c>
      <c r="N212">
        <f>(Table2[[#This Row],[1W Return vs Nifty]]-AVERAGE(Table2[1W Return vs Nifty]))/_xlfn.STDEV.P(Table2[1W Return vs Nifty])</f>
        <v>-0.66699870701323127</v>
      </c>
      <c r="O212">
        <v>1029.22</v>
      </c>
      <c r="P212">
        <v>1008.57005604841</v>
      </c>
      <c r="Q212">
        <v>855.41113956044603</v>
      </c>
      <c r="R212">
        <v>31.5978718460278</v>
      </c>
      <c r="S212" s="2">
        <f>(Table2[[#This Row],[Close Price]]-Table2[[#This Row],[20D EMA]])/Table2[[#This Row],[20D EMA]]</f>
        <v>-1.8625755426439509E-2</v>
      </c>
      <c r="T212" s="2">
        <f>(Table2[[#This Row],[Close Price]]-Table2[[#This Row],[50D EMA]])/Table2[[#This Row],[50D EMA]]</f>
        <v>1.4673685211202437E-3</v>
      </c>
      <c r="U212" s="2">
        <f>(Table2[[#This Row],[Close Price]]-Table2[[#This Row],[200D EMA]])/Table2[[#This Row],[200D EMA]]</f>
        <v>0.1807772348148462</v>
      </c>
      <c r="V212">
        <v>0.67413797228755801</v>
      </c>
      <c r="W212">
        <v>1008.4</v>
      </c>
      <c r="X212">
        <v>1028</v>
      </c>
      <c r="Y212">
        <v>1002.85</v>
      </c>
      <c r="Z212">
        <v>1028</v>
      </c>
      <c r="AA212">
        <v>992</v>
      </c>
      <c r="AB212">
        <v>1075.2</v>
      </c>
      <c r="AC212" s="2">
        <f>(Table2[[#This Row],[Close Price]]/Table2[[#This Row],[Day Low]])-1</f>
        <v>1.6362554541848873E-3</v>
      </c>
      <c r="AD212" s="2">
        <f>(Table2[[#This Row],[Day High]]/Table2[[#This Row],[Close Price]])-1</f>
        <v>1.7771397455571547E-2</v>
      </c>
      <c r="AE212" s="2">
        <f>(Table2[[#This Row],[Close Price]]/Table2[[#This Row],[Current Week Low]])-1</f>
        <v>7.1795383157999826E-3</v>
      </c>
      <c r="AF212" s="2">
        <f>(Table2[[#This Row],[Current Week High]]/Table2[[#This Row],[Close Price]])-1</f>
        <v>1.7771397455571547E-2</v>
      </c>
      <c r="AG212" s="2">
        <f>(Table2[[#This Row],[Close Price]]/Table2[[#This Row],[Current Month Low]])-1</f>
        <v>1.8195564516128915E-2</v>
      </c>
      <c r="AH212" s="2">
        <f>(Table2[[#This Row],[Current Month High]]/Table2[[#This Row],[Close Price]])-1</f>
        <v>6.4501757338745636E-2</v>
      </c>
      <c r="AI212">
        <v>8.6084847284787909</v>
      </c>
      <c r="AJ212">
        <v>73.667469050893999</v>
      </c>
      <c r="AK212" t="str">
        <f>IF(AND(Table2[[#This Row],[20D EMA]]&gt;Table2[[#This Row],[50D EMA]],Table2[[#This Row],[50D EMA]]&gt;Table2[[#This Row],[200D EMA]]),"Uptrend","Downtrend/NoTrend")</f>
        <v>Uptrend</v>
      </c>
      <c r="AL212">
        <v>0.03</v>
      </c>
      <c r="AM212" t="s">
        <v>10188</v>
      </c>
      <c r="AN212">
        <v>-3.29</v>
      </c>
      <c r="AO212" t="s">
        <v>10189</v>
      </c>
      <c r="AP212">
        <v>9.6058176079200003E-2</v>
      </c>
      <c r="AQ212">
        <f>(Table2[[#This Row],[Sharpe Ratio]]-AVERAGE(Table2[Sharpe Ratio]))/_xlfn.STDEV.P(Table2[Sharpe Ratio])</f>
        <v>0.48009129294069991</v>
      </c>
      <c r="AR2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-0.84237027899021566</v>
      </c>
      <c r="AS212">
        <f>_xlfn.RANK.AVG(Table2[[#This Row],[1Y Return vs Nifty Z-Score]],Table2[1Y Return vs Nifty Z-Score])</f>
        <v>326</v>
      </c>
      <c r="AT212">
        <f>_xlfn.RANK.AVG(Table2[[#This Row],[6M Return vs Nifty Z-Score]],Table2[6M Return vs Nifty Z-Score])</f>
        <v>203</v>
      </c>
      <c r="AU212">
        <f>_xlfn.RANK.AVG(Table2[[#This Row],[Sharpe Ratio Z-Score]],Table2[Sharpe Ratio Z-Score])</f>
        <v>217</v>
      </c>
      <c r="AV212">
        <f>(Table2[[#This Row],[Rank 1Y]]+Table2[[#This Row],[Rank 6M]]+Table2[[#This Row],[Rank Sharpe]])/3</f>
        <v>248.66666666666666</v>
      </c>
    </row>
    <row r="213" spans="1:48" x14ac:dyDescent="0.3">
      <c r="A213" t="s">
        <v>790</v>
      </c>
      <c r="B213" t="s">
        <v>791</v>
      </c>
      <c r="C213" t="s">
        <v>10155</v>
      </c>
      <c r="D213" t="s">
        <v>220</v>
      </c>
      <c r="E213">
        <v>20091.3210741</v>
      </c>
      <c r="F213">
        <v>458.65</v>
      </c>
      <c r="G213">
        <v>32.459929615408598</v>
      </c>
      <c r="H213">
        <f>(Table2[[#This Row],[1Y Return vs Nifty]]-AVERAGE(Table2[1Y Return vs Nifty]))/_xlfn.STDEV.P(Table2[1Y Return vs Nifty])</f>
        <v>-0.13960705977006141</v>
      </c>
      <c r="I213">
        <v>9.4791009852382899</v>
      </c>
      <c r="J213">
        <f>(Table2[[#This Row],[1M Return vs Nifty]]-AVERAGE(Table2[1M Return vs Nifty]))/_xlfn.STDEV.P(Table2[1M Return vs Nifty])</f>
        <v>0.91247827671586501</v>
      </c>
      <c r="K213">
        <v>44.263617327200897</v>
      </c>
      <c r="L213">
        <f>(Table2[[#This Row],[6M Return vs Nifty]]-AVERAGE(Table2[6M Return vs Nifty]))/_xlfn.STDEV.P(Table2[6M Return vs Nifty])</f>
        <v>1.0291790705289459</v>
      </c>
      <c r="M213">
        <v>-3.4049756959515398</v>
      </c>
      <c r="N213">
        <f>(Table2[[#This Row],[1W Return vs Nifty]]-AVERAGE(Table2[1W Return vs Nifty]))/_xlfn.STDEV.P(Table2[1W Return vs Nifty])</f>
        <v>-0.59431833690505453</v>
      </c>
      <c r="O213">
        <v>447.04</v>
      </c>
      <c r="P213">
        <v>411.68649529329099</v>
      </c>
      <c r="Q213">
        <v>345.81826434775002</v>
      </c>
      <c r="R213">
        <v>58.716255114805698</v>
      </c>
      <c r="S213" s="2">
        <f>(Table2[[#This Row],[Close Price]]-Table2[[#This Row],[20D EMA]])/Table2[[#This Row],[20D EMA]]</f>
        <v>2.5970830350751511E-2</v>
      </c>
      <c r="T213" s="2">
        <f>(Table2[[#This Row],[Close Price]]-Table2[[#This Row],[50D EMA]])/Table2[[#This Row],[50D EMA]]</f>
        <v>0.1140758932916941</v>
      </c>
      <c r="U213" s="2">
        <f>(Table2[[#This Row],[Close Price]]-Table2[[#This Row],[200D EMA]])/Table2[[#This Row],[200D EMA]]</f>
        <v>0.32627465719620852</v>
      </c>
      <c r="V213">
        <v>0.80946859779731495</v>
      </c>
      <c r="W213">
        <v>455.1</v>
      </c>
      <c r="X213">
        <v>465.85</v>
      </c>
      <c r="Y213">
        <v>455.1</v>
      </c>
      <c r="Z213">
        <v>471.3</v>
      </c>
      <c r="AA213">
        <v>431</v>
      </c>
      <c r="AB213">
        <v>527.54999999999995</v>
      </c>
      <c r="AC213" s="2">
        <f>(Table2[[#This Row],[Close Price]]/Table2[[#This Row],[Day Low]])-1</f>
        <v>7.8004834102394227E-3</v>
      </c>
      <c r="AD213" s="2">
        <f>(Table2[[#This Row],[Day High]]/Table2[[#This Row],[Close Price]])-1</f>
        <v>1.5698244849013498E-2</v>
      </c>
      <c r="AE213" s="2">
        <f>(Table2[[#This Row],[Close Price]]/Table2[[#This Row],[Current Week Low]])-1</f>
        <v>7.8004834102394227E-3</v>
      </c>
      <c r="AF213" s="2">
        <f>(Table2[[#This Row],[Current Week High]]/Table2[[#This Row],[Close Price]])-1</f>
        <v>2.7580944075002778E-2</v>
      </c>
      <c r="AG213" s="2">
        <f>(Table2[[#This Row],[Close Price]]/Table2[[#This Row],[Current Month Low]])-1</f>
        <v>6.4153132250579947E-2</v>
      </c>
      <c r="AH213" s="2">
        <f>(Table2[[#This Row],[Current Month High]]/Table2[[#This Row],[Close Price]])-1</f>
        <v>0.15022348195792001</v>
      </c>
      <c r="AI213">
        <v>15.022348195792</v>
      </c>
      <c r="AJ213">
        <v>66.027149321266904</v>
      </c>
      <c r="AK213" t="str">
        <f>IF(AND(Table2[[#This Row],[20D EMA]]&gt;Table2[[#This Row],[50D EMA]],Table2[[#This Row],[50D EMA]]&gt;Table2[[#This Row],[200D EMA]]),"Uptrend","Downtrend/NoTrend")</f>
        <v>Uptrend</v>
      </c>
      <c r="AL213">
        <v>0.22</v>
      </c>
      <c r="AM213" t="s">
        <v>10188</v>
      </c>
      <c r="AN213">
        <v>6.39</v>
      </c>
      <c r="AO213" t="s">
        <v>10188</v>
      </c>
      <c r="AP213">
        <v>5.4666394008113003E-2</v>
      </c>
      <c r="AQ213">
        <f>(Table2[[#This Row],[Sharpe Ratio]]-AVERAGE(Table2[Sharpe Ratio]))/_xlfn.STDEV.P(Table2[Sharpe Ratio])</f>
        <v>1.1845222449920204E-2</v>
      </c>
      <c r="AR2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1.2195771730196152</v>
      </c>
      <c r="AS213">
        <f>_xlfn.RANK.AVG(Table2[[#This Row],[1Y Return vs Nifty Z-Score]],Table2[1Y Return vs Nifty Z-Score])</f>
        <v>328</v>
      </c>
      <c r="AT213">
        <f>_xlfn.RANK.AVG(Table2[[#This Row],[6M Return vs Nifty Z-Score]],Table2[6M Return vs Nifty Z-Score])</f>
        <v>90</v>
      </c>
      <c r="AU213">
        <f>_xlfn.RANK.AVG(Table2[[#This Row],[Sharpe Ratio Z-Score]],Table2[Sharpe Ratio Z-Score])</f>
        <v>331</v>
      </c>
      <c r="AV213">
        <f>(Table2[[#This Row],[Rank 1Y]]+Table2[[#This Row],[Rank 6M]]+Table2[[#This Row],[Rank Sharpe]])/3</f>
        <v>249.66666666666666</v>
      </c>
    </row>
    <row r="214" spans="1:48" x14ac:dyDescent="0.3">
      <c r="A214" t="s">
        <v>376</v>
      </c>
      <c r="B214" t="s">
        <v>377</v>
      </c>
      <c r="C214" t="s">
        <v>10143</v>
      </c>
      <c r="D214" t="s">
        <v>146</v>
      </c>
      <c r="E214">
        <v>65420.06817834</v>
      </c>
      <c r="F214">
        <v>1422.55</v>
      </c>
      <c r="G214">
        <v>66.082032811306405</v>
      </c>
      <c r="H214">
        <f>(Table2[[#This Row],[1Y Return vs Nifty]]-AVERAGE(Table2[1Y Return vs Nifty]))/_xlfn.STDEV.P(Table2[1Y Return vs Nifty])</f>
        <v>0.2757572932590977</v>
      </c>
      <c r="I214">
        <v>0.32393938843110098</v>
      </c>
      <c r="J214">
        <f>(Table2[[#This Row],[1M Return vs Nifty]]-AVERAGE(Table2[1M Return vs Nifty]))/_xlfn.STDEV.P(Table2[1M Return vs Nifty])</f>
        <v>4.8916410565729172E-2</v>
      </c>
      <c r="K214">
        <v>49.6010251203679</v>
      </c>
      <c r="L214">
        <f>(Table2[[#This Row],[6M Return vs Nifty]]-AVERAGE(Table2[6M Return vs Nifty]))/_xlfn.STDEV.P(Table2[6M Return vs Nifty])</f>
        <v>1.1932038625147627</v>
      </c>
      <c r="M214">
        <v>0.52911782297340504</v>
      </c>
      <c r="N214">
        <f>(Table2[[#This Row],[1W Return vs Nifty]]-AVERAGE(Table2[1W Return vs Nifty]))/_xlfn.STDEV.P(Table2[1W Return vs Nifty])</f>
        <v>0.27860722399164856</v>
      </c>
      <c r="O214">
        <v>1405.91</v>
      </c>
      <c r="P214">
        <v>1338.79166222053</v>
      </c>
      <c r="Q214">
        <v>1089.20833186048</v>
      </c>
      <c r="R214">
        <v>56.071405123195198</v>
      </c>
      <c r="S214" s="2">
        <f>(Table2[[#This Row],[Close Price]]-Table2[[#This Row],[20D EMA]])/Table2[[#This Row],[20D EMA]]</f>
        <v>1.1835750510345522E-2</v>
      </c>
      <c r="T214" s="2">
        <f>(Table2[[#This Row],[Close Price]]-Table2[[#This Row],[50D EMA]])/Table2[[#This Row],[50D EMA]]</f>
        <v>6.2562637744955546E-2</v>
      </c>
      <c r="U214" s="2">
        <f>(Table2[[#This Row],[Close Price]]-Table2[[#This Row],[200D EMA]])/Table2[[#This Row],[200D EMA]]</f>
        <v>0.30604032157019773</v>
      </c>
      <c r="V214">
        <v>0.49793065423155602</v>
      </c>
      <c r="W214">
        <v>1404.3</v>
      </c>
      <c r="X214">
        <v>1448.8</v>
      </c>
      <c r="Y214">
        <v>1404.3</v>
      </c>
      <c r="Z214">
        <v>1487</v>
      </c>
      <c r="AA214">
        <v>1362.55</v>
      </c>
      <c r="AB214">
        <v>1543</v>
      </c>
      <c r="AC214" s="2">
        <f>(Table2[[#This Row],[Close Price]]/Table2[[#This Row],[Day Low]])-1</f>
        <v>1.2995798618528731E-2</v>
      </c>
      <c r="AD214" s="2">
        <f>(Table2[[#This Row],[Day High]]/Table2[[#This Row],[Close Price]])-1</f>
        <v>1.845277846121407E-2</v>
      </c>
      <c r="AE214" s="2">
        <f>(Table2[[#This Row],[Close Price]]/Table2[[#This Row],[Current Week Low]])-1</f>
        <v>1.2995798618528731E-2</v>
      </c>
      <c r="AF214" s="2">
        <f>(Table2[[#This Row],[Current Week High]]/Table2[[#This Row],[Close Price]])-1</f>
        <v>4.5305964640961705E-2</v>
      </c>
      <c r="AG214" s="2">
        <f>(Table2[[#This Row],[Close Price]]/Table2[[#This Row],[Current Month Low]])-1</f>
        <v>4.4035081281420974E-2</v>
      </c>
      <c r="AH214" s="2">
        <f>(Table2[[#This Row],[Current Month High]]/Table2[[#This Row],[Close Price]])-1</f>
        <v>8.4671892024885009E-2</v>
      </c>
      <c r="AI214">
        <v>8.4671892024885</v>
      </c>
      <c r="AJ214">
        <v>115.11416906094</v>
      </c>
      <c r="AK214" t="str">
        <f>IF(AND(Table2[[#This Row],[20D EMA]]&gt;Table2[[#This Row],[50D EMA]],Table2[[#This Row],[50D EMA]]&gt;Table2[[#This Row],[200D EMA]]),"Uptrend","Downtrend/NoTrend")</f>
        <v>Uptrend</v>
      </c>
      <c r="AL214">
        <v>-0.03</v>
      </c>
      <c r="AM214" t="s">
        <v>10189</v>
      </c>
      <c r="AN214">
        <v>1.81</v>
      </c>
      <c r="AO214" t="s">
        <v>10188</v>
      </c>
      <c r="AP214">
        <v>8.5179315084350001E-3</v>
      </c>
      <c r="AQ214">
        <f>(Table2[[#This Row],[Sharpe Ratio]]-AVERAGE(Table2[Sharpe Ratio]))/_xlfn.STDEV.P(Table2[Sharpe Ratio])</f>
        <v>-0.51021097188242148</v>
      </c>
      <c r="AR2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1.2862738184488167</v>
      </c>
      <c r="AS214">
        <f>_xlfn.RANK.AVG(Table2[[#This Row],[1Y Return vs Nifty Z-Score]],Table2[1Y Return vs Nifty Z-Score])</f>
        <v>200</v>
      </c>
      <c r="AT214">
        <f>_xlfn.RANK.AVG(Table2[[#This Row],[6M Return vs Nifty Z-Score]],Table2[6M Return vs Nifty Z-Score])</f>
        <v>76</v>
      </c>
      <c r="AU214">
        <f>_xlfn.RANK.AVG(Table2[[#This Row],[Sharpe Ratio Z-Score]],Table2[Sharpe Ratio Z-Score])</f>
        <v>475</v>
      </c>
      <c r="AV214">
        <f>(Table2[[#This Row],[Rank 1Y]]+Table2[[#This Row],[Rank 6M]]+Table2[[#This Row],[Rank Sharpe]])/3</f>
        <v>250.33333333333334</v>
      </c>
    </row>
    <row r="215" spans="1:48" x14ac:dyDescent="0.3">
      <c r="A215" t="s">
        <v>668</v>
      </c>
      <c r="B215" t="s">
        <v>669</v>
      </c>
      <c r="C215" t="s">
        <v>10150</v>
      </c>
      <c r="D215" t="s">
        <v>220</v>
      </c>
      <c r="E215">
        <v>26045.975566770001</v>
      </c>
      <c r="F215">
        <v>4157.1000000000004</v>
      </c>
      <c r="G215">
        <v>99.518788884525705</v>
      </c>
      <c r="H215">
        <f>(Table2[[#This Row],[1Y Return vs Nifty]]-AVERAGE(Table2[1Y Return vs Nifty]))/_xlfn.STDEV.P(Table2[1Y Return vs Nifty])</f>
        <v>0.68883188507823923</v>
      </c>
      <c r="I215">
        <v>0.92174994269914201</v>
      </c>
      <c r="J215">
        <f>(Table2[[#This Row],[1M Return vs Nifty]]-AVERAGE(Table2[1M Return vs Nifty]))/_xlfn.STDEV.P(Table2[1M Return vs Nifty])</f>
        <v>0.10530497262322409</v>
      </c>
      <c r="K215">
        <v>38.851755322590698</v>
      </c>
      <c r="L215">
        <f>(Table2[[#This Row],[6M Return vs Nifty]]-AVERAGE(Table2[6M Return vs Nifty]))/_xlfn.STDEV.P(Table2[6M Return vs Nifty])</f>
        <v>0.86286621343405645</v>
      </c>
      <c r="M215">
        <v>-8.4762730363746908</v>
      </c>
      <c r="N215">
        <f>(Table2[[#This Row],[1W Return vs Nifty]]-AVERAGE(Table2[1W Return vs Nifty]))/_xlfn.STDEV.P(Table2[1W Return vs Nifty])</f>
        <v>-1.7195750330327433</v>
      </c>
      <c r="O215">
        <v>3979.78</v>
      </c>
      <c r="P215">
        <v>3616.3417204213702</v>
      </c>
      <c r="Q215">
        <v>2837.8525527266602</v>
      </c>
      <c r="R215">
        <v>53.103206070939798</v>
      </c>
      <c r="S215" s="2">
        <f>(Table2[[#This Row],[Close Price]]-Table2[[#This Row],[20D EMA]])/Table2[[#This Row],[20D EMA]]</f>
        <v>4.4555226670821041E-2</v>
      </c>
      <c r="T215" s="2">
        <f>(Table2[[#This Row],[Close Price]]-Table2[[#This Row],[50D EMA]])/Table2[[#This Row],[50D EMA]]</f>
        <v>0.1495318532883618</v>
      </c>
      <c r="U215" s="2">
        <f>(Table2[[#This Row],[Close Price]]-Table2[[#This Row],[200D EMA]])/Table2[[#This Row],[200D EMA]]</f>
        <v>0.46487526140348034</v>
      </c>
      <c r="V215">
        <v>1.12113543443502</v>
      </c>
      <c r="W215">
        <v>4068.95</v>
      </c>
      <c r="X215">
        <v>4297.8999999999996</v>
      </c>
      <c r="Y215">
        <v>4025.1</v>
      </c>
      <c r="Z215">
        <v>4297.8999999999996</v>
      </c>
      <c r="AA215">
        <v>3870</v>
      </c>
      <c r="AB215">
        <v>4574.1499999999996</v>
      </c>
      <c r="AC215" s="2">
        <f>(Table2[[#This Row],[Close Price]]/Table2[[#This Row],[Day Low]])-1</f>
        <v>2.1664065668047128E-2</v>
      </c>
      <c r="AD215" s="2">
        <f>(Table2[[#This Row],[Day High]]/Table2[[#This Row],[Close Price]])-1</f>
        <v>3.3869764980394734E-2</v>
      </c>
      <c r="AE215" s="2">
        <f>(Table2[[#This Row],[Close Price]]/Table2[[#This Row],[Current Week Low]])-1</f>
        <v>3.2794216292763023E-2</v>
      </c>
      <c r="AF215" s="2">
        <f>(Table2[[#This Row],[Current Week High]]/Table2[[#This Row],[Close Price]])-1</f>
        <v>3.3869764980394734E-2</v>
      </c>
      <c r="AG215" s="2">
        <f>(Table2[[#This Row],[Close Price]]/Table2[[#This Row],[Current Month Low]])-1</f>
        <v>7.4186046511627968E-2</v>
      </c>
      <c r="AH215" s="2">
        <f>(Table2[[#This Row],[Current Month High]]/Table2[[#This Row],[Close Price]])-1</f>
        <v>0.10032234009285301</v>
      </c>
      <c r="AI215">
        <v>10.0322340092853</v>
      </c>
      <c r="AJ215">
        <v>146.71216617210601</v>
      </c>
      <c r="AK215" t="str">
        <f>IF(AND(Table2[[#This Row],[20D EMA]]&gt;Table2[[#This Row],[50D EMA]],Table2[[#This Row],[50D EMA]]&gt;Table2[[#This Row],[200D EMA]]),"Uptrend","Downtrend/NoTrend")</f>
        <v>Uptrend</v>
      </c>
      <c r="AL215">
        <v>0.37</v>
      </c>
      <c r="AM215" t="s">
        <v>10188</v>
      </c>
      <c r="AN215">
        <v>7.88</v>
      </c>
      <c r="AO215" t="s">
        <v>10188</v>
      </c>
      <c r="AQ215">
        <f>(Table2[[#This Row],[Sharpe Ratio]]-AVERAGE(Table2[Sharpe Ratio]))/_xlfn.STDEV.P(Table2[Sharpe Ratio])</f>
        <v>-0.60657038812317154</v>
      </c>
      <c r="AR2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-0.66914235002039502</v>
      </c>
      <c r="AS215">
        <f>_xlfn.RANK.AVG(Table2[[#This Row],[1Y Return vs Nifty Z-Score]],Table2[1Y Return vs Nifty Z-Score])</f>
        <v>118</v>
      </c>
      <c r="AT215">
        <f>_xlfn.RANK.AVG(Table2[[#This Row],[6M Return vs Nifty Z-Score]],Table2[6M Return vs Nifty Z-Score])</f>
        <v>117</v>
      </c>
      <c r="AU215">
        <f>_xlfn.RANK.AVG(Table2[[#This Row],[Sharpe Ratio Z-Score]],Table2[Sharpe Ratio Z-Score])</f>
        <v>518.5</v>
      </c>
      <c r="AV215">
        <f>(Table2[[#This Row],[Rank 1Y]]+Table2[[#This Row],[Rank 6M]]+Table2[[#This Row],[Rank Sharpe]])/3</f>
        <v>251.16666666666666</v>
      </c>
    </row>
    <row r="216" spans="1:48" x14ac:dyDescent="0.3">
      <c r="A216" t="s">
        <v>505</v>
      </c>
      <c r="B216" t="s">
        <v>506</v>
      </c>
      <c r="C216" t="s">
        <v>10143</v>
      </c>
      <c r="D216" t="s">
        <v>244</v>
      </c>
      <c r="E216">
        <v>42382.847100375002</v>
      </c>
      <c r="F216">
        <v>662.4</v>
      </c>
      <c r="G216">
        <v>96.067992579962706</v>
      </c>
      <c r="H216">
        <f>(Table2[[#This Row],[1Y Return vs Nifty]]-AVERAGE(Table2[1Y Return vs Nifty]))/_xlfn.STDEV.P(Table2[1Y Return vs Nifty])</f>
        <v>0.64620106671066302</v>
      </c>
      <c r="I216">
        <v>-1.35766801787471</v>
      </c>
      <c r="J216">
        <f>(Table2[[#This Row],[1M Return vs Nifty]]-AVERAGE(Table2[1M Return vs Nifty]))/_xlfn.STDEV.P(Table2[1M Return vs Nifty])</f>
        <v>-0.10970143736256657</v>
      </c>
      <c r="K216">
        <v>20.3968343891435</v>
      </c>
      <c r="L216">
        <f>(Table2[[#This Row],[6M Return vs Nifty]]-AVERAGE(Table2[6M Return vs Nifty]))/_xlfn.STDEV.P(Table2[6M Return vs Nifty])</f>
        <v>0.29572488106319111</v>
      </c>
      <c r="M216">
        <v>-1.29090236394568</v>
      </c>
      <c r="N216">
        <f>(Table2[[#This Row],[1W Return vs Nifty]]-AVERAGE(Table2[1W Return vs Nifty]))/_xlfn.STDEV.P(Table2[1W Return vs Nifty])</f>
        <v>-0.12523222081743526</v>
      </c>
      <c r="O216">
        <v>655.04999999999995</v>
      </c>
      <c r="P216">
        <v>625.10582721551702</v>
      </c>
      <c r="Q216">
        <v>513.39519891014595</v>
      </c>
      <c r="R216">
        <v>61.475576585502203</v>
      </c>
      <c r="S216" s="2">
        <f>(Table2[[#This Row],[Close Price]]-Table2[[#This Row],[20D EMA]])/Table2[[#This Row],[20D EMA]]</f>
        <v>1.1220517517746772E-2</v>
      </c>
      <c r="T216" s="2">
        <f>(Table2[[#This Row],[Close Price]]-Table2[[#This Row],[50D EMA]])/Table2[[#This Row],[50D EMA]]</f>
        <v>5.9660574515209383E-2</v>
      </c>
      <c r="U216" s="2">
        <f>(Table2[[#This Row],[Close Price]]-Table2[[#This Row],[200D EMA]])/Table2[[#This Row],[200D EMA]]</f>
        <v>0.29023411478363426</v>
      </c>
      <c r="V216">
        <v>0.73371925363055301</v>
      </c>
      <c r="W216">
        <v>658.5</v>
      </c>
      <c r="X216">
        <v>680.9</v>
      </c>
      <c r="Y216">
        <v>657.4</v>
      </c>
      <c r="Z216">
        <v>680.9</v>
      </c>
      <c r="AA216">
        <v>643.04999999999995</v>
      </c>
      <c r="AB216">
        <v>685.9</v>
      </c>
      <c r="AC216" s="2">
        <f>(Table2[[#This Row],[Close Price]]/Table2[[#This Row],[Day Low]])-1</f>
        <v>5.9225512528473523E-3</v>
      </c>
      <c r="AD216" s="2">
        <f>(Table2[[#This Row],[Day High]]/Table2[[#This Row],[Close Price]])-1</f>
        <v>2.7928743961352698E-2</v>
      </c>
      <c r="AE216" s="2">
        <f>(Table2[[#This Row],[Close Price]]/Table2[[#This Row],[Current Week Low]])-1</f>
        <v>7.6057195010648115E-3</v>
      </c>
      <c r="AF216" s="2">
        <f>(Table2[[#This Row],[Current Week High]]/Table2[[#This Row],[Close Price]])-1</f>
        <v>2.7928743961352698E-2</v>
      </c>
      <c r="AG216" s="2">
        <f>(Table2[[#This Row],[Close Price]]/Table2[[#This Row],[Current Month Low]])-1</f>
        <v>3.0090972708187502E-2</v>
      </c>
      <c r="AH216" s="2">
        <f>(Table2[[#This Row],[Current Month High]]/Table2[[#This Row],[Close Price]])-1</f>
        <v>3.5477053140096526E-2</v>
      </c>
      <c r="AI216">
        <v>3.5477053140096499</v>
      </c>
      <c r="AJ216">
        <v>124.010821778829</v>
      </c>
      <c r="AK216" t="str">
        <f>IF(AND(Table2[[#This Row],[20D EMA]]&gt;Table2[[#This Row],[50D EMA]],Table2[[#This Row],[50D EMA]]&gt;Table2[[#This Row],[200D EMA]]),"Uptrend","Downtrend/NoTrend")</f>
        <v>Uptrend</v>
      </c>
      <c r="AL216">
        <v>0.03</v>
      </c>
      <c r="AM216" t="s">
        <v>10188</v>
      </c>
      <c r="AN216">
        <v>2.79</v>
      </c>
      <c r="AO216" t="s">
        <v>10188</v>
      </c>
      <c r="AP216">
        <v>3.2553654380502998E-2</v>
      </c>
      <c r="AQ216">
        <f>(Table2[[#This Row],[Sharpe Ratio]]-AVERAGE(Table2[Sharpe Ratio]))/_xlfn.STDEV.P(Table2[Sharpe Ratio])</f>
        <v>-0.23830596506434618</v>
      </c>
      <c r="AR2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0.46868632452950609</v>
      </c>
      <c r="AS216">
        <f>_xlfn.RANK.AVG(Table2[[#This Row],[1Y Return vs Nifty Z-Score]],Table2[1Y Return vs Nifty Z-Score])</f>
        <v>123</v>
      </c>
      <c r="AT216">
        <f>_xlfn.RANK.AVG(Table2[[#This Row],[6M Return vs Nifty Z-Score]],Table2[6M Return vs Nifty Z-Score])</f>
        <v>228</v>
      </c>
      <c r="AU216">
        <f>_xlfn.RANK.AVG(Table2[[#This Row],[Sharpe Ratio Z-Score]],Table2[Sharpe Ratio Z-Score])</f>
        <v>404</v>
      </c>
      <c r="AV216">
        <f>(Table2[[#This Row],[Rank 1Y]]+Table2[[#This Row],[Rank 6M]]+Table2[[#This Row],[Rank Sharpe]])/3</f>
        <v>251.66666666666666</v>
      </c>
    </row>
    <row r="217" spans="1:48" x14ac:dyDescent="0.3">
      <c r="A217" t="s">
        <v>1357</v>
      </c>
      <c r="B217" t="s">
        <v>1358</v>
      </c>
      <c r="C217" t="s">
        <v>10157</v>
      </c>
      <c r="D217" t="s">
        <v>369</v>
      </c>
      <c r="E217">
        <v>7839.6996196199998</v>
      </c>
      <c r="F217">
        <v>1683.55</v>
      </c>
      <c r="G217">
        <v>91.078057059623006</v>
      </c>
      <c r="H217">
        <f>(Table2[[#This Row],[1Y Return vs Nifty]]-AVERAGE(Table2[1Y Return vs Nifty]))/_xlfn.STDEV.P(Table2[1Y Return vs Nifty])</f>
        <v>0.58455586483298871</v>
      </c>
      <c r="I217">
        <v>6.9434544757871102</v>
      </c>
      <c r="J217">
        <f>(Table2[[#This Row],[1M Return vs Nifty]]-AVERAGE(Table2[1M Return vs Nifty]))/_xlfn.STDEV.P(Table2[1M Return vs Nifty])</f>
        <v>0.67330307391416022</v>
      </c>
      <c r="K217">
        <v>21.737656204741601</v>
      </c>
      <c r="L217">
        <f>(Table2[[#This Row],[6M Return vs Nifty]]-AVERAGE(Table2[6M Return vs Nifty]))/_xlfn.STDEV.P(Table2[6M Return vs Nifty])</f>
        <v>0.33692990565866565</v>
      </c>
      <c r="M217">
        <v>-4.7551172672074502</v>
      </c>
      <c r="N217">
        <f>(Table2[[#This Row],[1W Return vs Nifty]]-AVERAGE(Table2[1W Return vs Nifty]))/_xlfn.STDEV.P(Table2[1W Return vs Nifty])</f>
        <v>-0.89389766380946045</v>
      </c>
      <c r="O217">
        <v>1665.69</v>
      </c>
      <c r="P217">
        <v>1529.5915637175599</v>
      </c>
      <c r="Q217">
        <v>1209.20397994574</v>
      </c>
      <c r="R217">
        <v>56.5770033749451</v>
      </c>
      <c r="S217" s="2">
        <f>(Table2[[#This Row],[Close Price]]-Table2[[#This Row],[20D EMA]])/Table2[[#This Row],[20D EMA]]</f>
        <v>1.0722283257989121E-2</v>
      </c>
      <c r="T217" s="2">
        <f>(Table2[[#This Row],[Close Price]]-Table2[[#This Row],[50D EMA]])/Table2[[#This Row],[50D EMA]]</f>
        <v>0.10065329852385914</v>
      </c>
      <c r="U217" s="2">
        <f>(Table2[[#This Row],[Close Price]]-Table2[[#This Row],[200D EMA]])/Table2[[#This Row],[200D EMA]]</f>
        <v>0.39227957228154758</v>
      </c>
      <c r="V217">
        <v>1.0296339418384901</v>
      </c>
      <c r="W217">
        <v>1676</v>
      </c>
      <c r="X217">
        <v>1729.9</v>
      </c>
      <c r="Y217">
        <v>1652.45</v>
      </c>
      <c r="Z217">
        <v>1729.9</v>
      </c>
      <c r="AA217">
        <v>1603.7</v>
      </c>
      <c r="AB217">
        <v>1803.95</v>
      </c>
      <c r="AC217" s="2">
        <f>(Table2[[#This Row],[Close Price]]/Table2[[#This Row],[Day Low]])-1</f>
        <v>4.504773269689677E-3</v>
      </c>
      <c r="AD217" s="2">
        <f>(Table2[[#This Row],[Day High]]/Table2[[#This Row],[Close Price]])-1</f>
        <v>2.7531109857147129E-2</v>
      </c>
      <c r="AE217" s="2">
        <f>(Table2[[#This Row],[Close Price]]/Table2[[#This Row],[Current Week Low]])-1</f>
        <v>1.8820539199370545E-2</v>
      </c>
      <c r="AF217" s="2">
        <f>(Table2[[#This Row],[Current Week High]]/Table2[[#This Row],[Close Price]])-1</f>
        <v>2.7531109857147129E-2</v>
      </c>
      <c r="AG217" s="2">
        <f>(Table2[[#This Row],[Close Price]]/Table2[[#This Row],[Current Month Low]])-1</f>
        <v>4.9791108062605227E-2</v>
      </c>
      <c r="AH217" s="2">
        <f>(Table2[[#This Row],[Current Month High]]/Table2[[#This Row],[Close Price]])-1</f>
        <v>7.1515547503786747E-2</v>
      </c>
      <c r="AI217">
        <v>7.1515547503786703</v>
      </c>
      <c r="AJ217">
        <v>139.361626501741</v>
      </c>
      <c r="AK217" t="str">
        <f>IF(AND(Table2[[#This Row],[20D EMA]]&gt;Table2[[#This Row],[50D EMA]],Table2[[#This Row],[50D EMA]]&gt;Table2[[#This Row],[200D EMA]]),"Uptrend","Downtrend/NoTrend")</f>
        <v>Uptrend</v>
      </c>
      <c r="AL217">
        <v>0.12</v>
      </c>
      <c r="AM217" t="s">
        <v>10188</v>
      </c>
      <c r="AN217">
        <v>-0.14000000000000001</v>
      </c>
      <c r="AO217" t="s">
        <v>10189</v>
      </c>
      <c r="AP217">
        <v>3.3120125051880001E-2</v>
      </c>
      <c r="AQ217">
        <f>(Table2[[#This Row],[Sharpe Ratio]]-AVERAGE(Table2[Sharpe Ratio]))/_xlfn.STDEV.P(Table2[Sharpe Ratio])</f>
        <v>-0.2318977445759165</v>
      </c>
      <c r="AR2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0.46899343602043775</v>
      </c>
      <c r="AS217">
        <f>_xlfn.RANK.AVG(Table2[[#This Row],[1Y Return vs Nifty Z-Score]],Table2[1Y Return vs Nifty Z-Score])</f>
        <v>134</v>
      </c>
      <c r="AT217">
        <f>_xlfn.RANK.AVG(Table2[[#This Row],[6M Return vs Nifty Z-Score]],Table2[6M Return vs Nifty Z-Score])</f>
        <v>219</v>
      </c>
      <c r="AU217">
        <f>_xlfn.RANK.AVG(Table2[[#This Row],[Sharpe Ratio Z-Score]],Table2[Sharpe Ratio Z-Score])</f>
        <v>402</v>
      </c>
      <c r="AV217">
        <f>(Table2[[#This Row],[Rank 1Y]]+Table2[[#This Row],[Rank 6M]]+Table2[[#This Row],[Rank Sharpe]])/3</f>
        <v>251.66666666666666</v>
      </c>
    </row>
    <row r="218" spans="1:48" x14ac:dyDescent="0.3">
      <c r="A218" t="s">
        <v>1280</v>
      </c>
      <c r="B218" t="s">
        <v>1281</v>
      </c>
      <c r="C218" t="s">
        <v>10154</v>
      </c>
      <c r="D218" t="s">
        <v>288</v>
      </c>
      <c r="E218">
        <v>8650.8157666499992</v>
      </c>
      <c r="F218">
        <v>529.9</v>
      </c>
      <c r="G218">
        <v>9.1847827482795807</v>
      </c>
      <c r="H218">
        <f>(Table2[[#This Row],[1Y Return vs Nifty]]-AVERAGE(Table2[1Y Return vs Nifty]))/_xlfn.STDEV.P(Table2[1Y Return vs Nifty])</f>
        <v>-0.427146071348113</v>
      </c>
      <c r="I218">
        <v>6.0474629717187103</v>
      </c>
      <c r="J218">
        <f>(Table2[[#This Row],[1M Return vs Nifty]]-AVERAGE(Table2[1M Return vs Nifty]))/_xlfn.STDEV.P(Table2[1M Return vs Nifty])</f>
        <v>0.58878855310244527</v>
      </c>
      <c r="K218">
        <v>31.502958862240401</v>
      </c>
      <c r="L218">
        <f>(Table2[[#This Row],[6M Return vs Nifty]]-AVERAGE(Table2[6M Return vs Nifty]))/_xlfn.STDEV.P(Table2[6M Return vs Nifty])</f>
        <v>0.63702909221985782</v>
      </c>
      <c r="M218">
        <v>3.0373280048223901</v>
      </c>
      <c r="N218">
        <f>(Table2[[#This Row],[1W Return vs Nifty]]-AVERAGE(Table2[1W Return vs Nifty]))/_xlfn.STDEV.P(Table2[1W Return vs Nifty])</f>
        <v>0.83514731875677195</v>
      </c>
      <c r="O218">
        <v>505.38</v>
      </c>
      <c r="P218">
        <v>472.41923498440002</v>
      </c>
      <c r="Q218">
        <v>411.150278582243</v>
      </c>
      <c r="R218">
        <v>76.213625715332398</v>
      </c>
      <c r="S218" s="2">
        <f>(Table2[[#This Row],[Close Price]]-Table2[[#This Row],[20D EMA]])/Table2[[#This Row],[20D EMA]]</f>
        <v>4.8517946891447984E-2</v>
      </c>
      <c r="T218" s="2">
        <f>(Table2[[#This Row],[Close Price]]-Table2[[#This Row],[50D EMA]])/Table2[[#This Row],[50D EMA]]</f>
        <v>0.12167321048538182</v>
      </c>
      <c r="U218" s="2">
        <f>(Table2[[#This Row],[Close Price]]-Table2[[#This Row],[200D EMA]])/Table2[[#This Row],[200D EMA]]</f>
        <v>0.28882315689347948</v>
      </c>
      <c r="V218">
        <v>0.74812642729869205</v>
      </c>
      <c r="W218">
        <v>525</v>
      </c>
      <c r="X218">
        <v>534.1</v>
      </c>
      <c r="Y218">
        <v>520</v>
      </c>
      <c r="Z218">
        <v>535.20000000000005</v>
      </c>
      <c r="AA218">
        <v>496</v>
      </c>
      <c r="AB218">
        <v>536.9</v>
      </c>
      <c r="AC218" s="2">
        <f>(Table2[[#This Row],[Close Price]]/Table2[[#This Row],[Day Low]])-1</f>
        <v>9.3333333333331936E-3</v>
      </c>
      <c r="AD218" s="2">
        <f>(Table2[[#This Row],[Day High]]/Table2[[#This Row],[Close Price]])-1</f>
        <v>7.9260237780713894E-3</v>
      </c>
      <c r="AE218" s="2">
        <f>(Table2[[#This Row],[Close Price]]/Table2[[#This Row],[Current Week Low]])-1</f>
        <v>1.903846153846156E-2</v>
      </c>
      <c r="AF218" s="2">
        <f>(Table2[[#This Row],[Current Week High]]/Table2[[#This Row],[Close Price]])-1</f>
        <v>1.0001887148518795E-2</v>
      </c>
      <c r="AG218" s="2">
        <f>(Table2[[#This Row],[Close Price]]/Table2[[#This Row],[Current Month Low]])-1</f>
        <v>6.8346774193548399E-2</v>
      </c>
      <c r="AH218" s="2">
        <f>(Table2[[#This Row],[Current Month High]]/Table2[[#This Row],[Close Price]])-1</f>
        <v>1.3210039630118908E-2</v>
      </c>
      <c r="AI218">
        <v>1.3210039630118899</v>
      </c>
      <c r="AJ218">
        <v>55.2593026662759</v>
      </c>
      <c r="AK218" t="str">
        <f>IF(AND(Table2[[#This Row],[20D EMA]]&gt;Table2[[#This Row],[50D EMA]],Table2[[#This Row],[50D EMA]]&gt;Table2[[#This Row],[200D EMA]]),"Uptrend","Downtrend/NoTrend")</f>
        <v>Uptrend</v>
      </c>
      <c r="AL218">
        <v>0.13</v>
      </c>
      <c r="AM218" t="s">
        <v>10188</v>
      </c>
      <c r="AN218">
        <v>7.37</v>
      </c>
      <c r="AO218" t="s">
        <v>10188</v>
      </c>
      <c r="AP218">
        <v>0.121408411861588</v>
      </c>
      <c r="AQ218">
        <f>(Table2[[#This Row],[Sharpe Ratio]]-AVERAGE(Table2[Sharpe Ratio]))/_xlfn.STDEV.P(Table2[Sharpe Ratio])</f>
        <v>0.7668667758308042</v>
      </c>
      <c r="AR2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2.4006856685617661</v>
      </c>
      <c r="AS218">
        <f>_xlfn.RANK.AVG(Table2[[#This Row],[1Y Return vs Nifty Z-Score]],Table2[1Y Return vs Nifty Z-Score])</f>
        <v>442</v>
      </c>
      <c r="AT218">
        <f>_xlfn.RANK.AVG(Table2[[#This Row],[6M Return vs Nifty Z-Score]],Table2[6M Return vs Nifty Z-Score])</f>
        <v>154</v>
      </c>
      <c r="AU218">
        <f>_xlfn.RANK.AVG(Table2[[#This Row],[Sharpe Ratio Z-Score]],Table2[Sharpe Ratio Z-Score])</f>
        <v>162</v>
      </c>
      <c r="AV218">
        <f>(Table2[[#This Row],[Rank 1Y]]+Table2[[#This Row],[Rank 6M]]+Table2[[#This Row],[Rank Sharpe]])/3</f>
        <v>252.66666666666666</v>
      </c>
    </row>
    <row r="219" spans="1:48" x14ac:dyDescent="0.3">
      <c r="A219" t="s">
        <v>1921</v>
      </c>
      <c r="B219" t="s">
        <v>1922</v>
      </c>
      <c r="C219" t="s">
        <v>10144</v>
      </c>
      <c r="D219" t="s">
        <v>916</v>
      </c>
      <c r="E219">
        <v>3444.1612169650002</v>
      </c>
      <c r="F219">
        <v>396.65</v>
      </c>
      <c r="G219">
        <v>47.778473955362799</v>
      </c>
      <c r="H219">
        <f>(Table2[[#This Row],[1Y Return vs Nifty]]-AVERAGE(Table2[1Y Return vs Nifty]))/_xlfn.STDEV.P(Table2[1Y Return vs Nifty])</f>
        <v>4.9636820127668443E-2</v>
      </c>
      <c r="I219">
        <v>38.660119127310097</v>
      </c>
      <c r="J219">
        <f>(Table2[[#This Row],[1M Return vs Nifty]]-AVERAGE(Table2[1M Return vs Nifty]))/_xlfn.STDEV.P(Table2[1M Return vs Nifty])</f>
        <v>3.6649817925158179</v>
      </c>
      <c r="K219">
        <v>18.4639661445473</v>
      </c>
      <c r="L219">
        <f>(Table2[[#This Row],[6M Return vs Nifty]]-AVERAGE(Table2[6M Return vs Nifty]))/_xlfn.STDEV.P(Table2[6M Return vs Nifty])</f>
        <v>0.23632557637416995</v>
      </c>
      <c r="M219">
        <v>5.1125040874399303</v>
      </c>
      <c r="N219">
        <f>(Table2[[#This Row],[1W Return vs Nifty]]-AVERAGE(Table2[1W Return vs Nifty]))/_xlfn.STDEV.P(Table2[1W Return vs Nifty])</f>
        <v>1.2956026274992429</v>
      </c>
      <c r="O219">
        <v>356.92</v>
      </c>
      <c r="P219">
        <v>319.30243732103298</v>
      </c>
      <c r="Q219">
        <v>293.67148833039198</v>
      </c>
      <c r="R219">
        <v>72.446561320690293</v>
      </c>
      <c r="S219" s="2">
        <f>(Table2[[#This Row],[Close Price]]-Table2[[#This Row],[20D EMA]])/Table2[[#This Row],[20D EMA]]</f>
        <v>0.11131345959878954</v>
      </c>
      <c r="T219" s="2">
        <f>(Table2[[#This Row],[Close Price]]-Table2[[#This Row],[50D EMA]])/Table2[[#This Row],[50D EMA]]</f>
        <v>0.24223918654651616</v>
      </c>
      <c r="U219" s="2">
        <f>(Table2[[#This Row],[Close Price]]-Table2[[#This Row],[200D EMA]])/Table2[[#This Row],[200D EMA]]</f>
        <v>0.35065886802655188</v>
      </c>
      <c r="V219">
        <v>3.1523494858633101</v>
      </c>
      <c r="W219">
        <v>395.05</v>
      </c>
      <c r="X219">
        <v>407.9</v>
      </c>
      <c r="Y219">
        <v>390</v>
      </c>
      <c r="Z219">
        <v>419</v>
      </c>
      <c r="AA219">
        <v>314.05</v>
      </c>
      <c r="AB219">
        <v>431.5</v>
      </c>
      <c r="AC219" s="2">
        <f>(Table2[[#This Row],[Close Price]]/Table2[[#This Row],[Day Low]])-1</f>
        <v>4.0501202379443768E-3</v>
      </c>
      <c r="AD219" s="2">
        <f>(Table2[[#This Row],[Day High]]/Table2[[#This Row],[Close Price]])-1</f>
        <v>2.8362536241018477E-2</v>
      </c>
      <c r="AE219" s="2">
        <f>(Table2[[#This Row],[Close Price]]/Table2[[#This Row],[Current Week Low]])-1</f>
        <v>1.7051282051282035E-2</v>
      </c>
      <c r="AF219" s="2">
        <f>(Table2[[#This Row],[Current Week High]]/Table2[[#This Row],[Close Price]])-1</f>
        <v>5.6346905332156805E-2</v>
      </c>
      <c r="AG219" s="2">
        <f>(Table2[[#This Row],[Close Price]]/Table2[[#This Row],[Current Month Low]])-1</f>
        <v>0.26301544340073235</v>
      </c>
      <c r="AH219" s="2">
        <f>(Table2[[#This Row],[Current Month High]]/Table2[[#This Row],[Close Price]])-1</f>
        <v>8.7860834488844075E-2</v>
      </c>
      <c r="AI219">
        <v>8.7860834488843995</v>
      </c>
      <c r="AJ219">
        <v>96.410002475860296</v>
      </c>
      <c r="AK219" t="str">
        <f>IF(AND(Table2[[#This Row],[20D EMA]]&gt;Table2[[#This Row],[50D EMA]],Table2[[#This Row],[50D EMA]]&gt;Table2[[#This Row],[200D EMA]]),"Uptrend","Downtrend/NoTrend")</f>
        <v>Uptrend</v>
      </c>
      <c r="AL219">
        <v>0.28000000000000003</v>
      </c>
      <c r="AM219" t="s">
        <v>10188</v>
      </c>
      <c r="AN219">
        <v>25.21</v>
      </c>
      <c r="AO219" t="s">
        <v>10188</v>
      </c>
      <c r="AP219">
        <v>7.7192256114711005E-2</v>
      </c>
      <c r="AQ219">
        <f>(Table2[[#This Row],[Sharpe Ratio]]-AVERAGE(Table2[Sharpe Ratio]))/_xlfn.STDEV.P(Table2[Sharpe Ratio])</f>
        <v>0.26666987333634379</v>
      </c>
      <c r="AR2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5.5132166898532429</v>
      </c>
      <c r="AS219">
        <f>_xlfn.RANK.AVG(Table2[[#This Row],[1Y Return vs Nifty Z-Score]],Table2[1Y Return vs Nifty Z-Score])</f>
        <v>261</v>
      </c>
      <c r="AT219">
        <f>_xlfn.RANK.AVG(Table2[[#This Row],[6M Return vs Nifty Z-Score]],Table2[6M Return vs Nifty Z-Score])</f>
        <v>243</v>
      </c>
      <c r="AU219">
        <f>_xlfn.RANK.AVG(Table2[[#This Row],[Sharpe Ratio Z-Score]],Table2[Sharpe Ratio Z-Score])</f>
        <v>255</v>
      </c>
      <c r="AV219">
        <f>(Table2[[#This Row],[Rank 1Y]]+Table2[[#This Row],[Rank 6M]]+Table2[[#This Row],[Rank Sharpe]])/3</f>
        <v>253</v>
      </c>
    </row>
    <row r="220" spans="1:48" x14ac:dyDescent="0.3">
      <c r="A220" t="s">
        <v>1035</v>
      </c>
      <c r="B220" t="s">
        <v>1036</v>
      </c>
      <c r="C220" t="s">
        <v>10147</v>
      </c>
      <c r="D220" t="s">
        <v>393</v>
      </c>
      <c r="E220">
        <v>12560.360827074999</v>
      </c>
      <c r="F220">
        <v>473.05</v>
      </c>
      <c r="G220">
        <v>65.365542714429296</v>
      </c>
      <c r="H220">
        <f>(Table2[[#This Row],[1Y Return vs Nifty]]-AVERAGE(Table2[1Y Return vs Nifty]))/_xlfn.STDEV.P(Table2[1Y Return vs Nifty])</f>
        <v>0.2669058408735292</v>
      </c>
      <c r="I220">
        <v>14.594529791729199</v>
      </c>
      <c r="J220">
        <f>(Table2[[#This Row],[1M Return vs Nifty]]-AVERAGE(Table2[1M Return vs Nifty]))/_xlfn.STDEV.P(Table2[1M Return vs Nifty])</f>
        <v>1.394991796502564</v>
      </c>
      <c r="K220">
        <v>5.0171559711322002</v>
      </c>
      <c r="L220">
        <f>(Table2[[#This Row],[6M Return vs Nifty]]-AVERAGE(Table2[6M Return vs Nifty]))/_xlfn.STDEV.P(Table2[6M Return vs Nifty])</f>
        <v>-0.17691064747044982</v>
      </c>
      <c r="M220">
        <v>4.3858537957382602</v>
      </c>
      <c r="N220">
        <f>(Table2[[#This Row],[1W Return vs Nifty]]-AVERAGE(Table2[1W Return vs Nifty]))/_xlfn.STDEV.P(Table2[1W Return vs Nifty])</f>
        <v>1.1343681244534767</v>
      </c>
      <c r="O220">
        <v>442.76</v>
      </c>
      <c r="P220">
        <v>427.55308728950001</v>
      </c>
      <c r="Q220">
        <v>391.23665092911898</v>
      </c>
      <c r="R220">
        <v>75.860373778846395</v>
      </c>
      <c r="S220" s="2">
        <f>(Table2[[#This Row],[Close Price]]-Table2[[#This Row],[20D EMA]])/Table2[[#This Row],[20D EMA]]</f>
        <v>6.8411780648658466E-2</v>
      </c>
      <c r="T220" s="2">
        <f>(Table2[[#This Row],[Close Price]]-Table2[[#This Row],[50D EMA]])/Table2[[#This Row],[50D EMA]]</f>
        <v>0.10641231244272044</v>
      </c>
      <c r="U220" s="2">
        <f>(Table2[[#This Row],[Close Price]]-Table2[[#This Row],[200D EMA]])/Table2[[#This Row],[200D EMA]]</f>
        <v>0.20911473625129076</v>
      </c>
      <c r="V220">
        <v>2.15800188084649</v>
      </c>
      <c r="W220">
        <v>469.55</v>
      </c>
      <c r="X220">
        <v>486.8</v>
      </c>
      <c r="Y220">
        <v>456</v>
      </c>
      <c r="Z220">
        <v>511</v>
      </c>
      <c r="AA220">
        <v>433.25</v>
      </c>
      <c r="AB220">
        <v>511</v>
      </c>
      <c r="AC220" s="2">
        <f>(Table2[[#This Row],[Close Price]]/Table2[[#This Row],[Day Low]])-1</f>
        <v>7.4539452667448103E-3</v>
      </c>
      <c r="AD220" s="2">
        <f>(Table2[[#This Row],[Day High]]/Table2[[#This Row],[Close Price]])-1</f>
        <v>2.9066694852552644E-2</v>
      </c>
      <c r="AE220" s="2">
        <f>(Table2[[#This Row],[Close Price]]/Table2[[#This Row],[Current Week Low]])-1</f>
        <v>3.7390350877193113E-2</v>
      </c>
      <c r="AF220" s="2">
        <f>(Table2[[#This Row],[Current Week High]]/Table2[[#This Row],[Close Price]])-1</f>
        <v>8.022407779304519E-2</v>
      </c>
      <c r="AG220" s="2">
        <f>(Table2[[#This Row],[Close Price]]/Table2[[#This Row],[Current Month Low]])-1</f>
        <v>9.1863819965378068E-2</v>
      </c>
      <c r="AH220" s="2">
        <f>(Table2[[#This Row],[Current Month High]]/Table2[[#This Row],[Close Price]])-1</f>
        <v>8.022407779304519E-2</v>
      </c>
      <c r="AI220">
        <v>17.101786280519999</v>
      </c>
      <c r="AJ220">
        <v>96.694386694386694</v>
      </c>
      <c r="AK220" t="str">
        <f>IF(AND(Table2[[#This Row],[20D EMA]]&gt;Table2[[#This Row],[50D EMA]],Table2[[#This Row],[50D EMA]]&gt;Table2[[#This Row],[200D EMA]]),"Uptrend","Downtrend/NoTrend")</f>
        <v>Uptrend</v>
      </c>
      <c r="AL220">
        <v>0</v>
      </c>
      <c r="AM220" t="s">
        <v>10187</v>
      </c>
      <c r="AN220">
        <v>10.08</v>
      </c>
      <c r="AO220" t="s">
        <v>10188</v>
      </c>
      <c r="AP220">
        <v>0.112468362280236</v>
      </c>
      <c r="AQ220">
        <f>(Table2[[#This Row],[Sharpe Ratio]]-AVERAGE(Table2[Sharpe Ratio]))/_xlfn.STDEV.P(Table2[Sharpe Ratio])</f>
        <v>0.66573213322780023</v>
      </c>
      <c r="AR2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3.2850872475869202</v>
      </c>
      <c r="AS220">
        <f>_xlfn.RANK.AVG(Table2[[#This Row],[1Y Return vs Nifty Z-Score]],Table2[1Y Return vs Nifty Z-Score])</f>
        <v>203</v>
      </c>
      <c r="AT220">
        <f>_xlfn.RANK.AVG(Table2[[#This Row],[6M Return vs Nifty Z-Score]],Table2[6M Return vs Nifty Z-Score])</f>
        <v>375</v>
      </c>
      <c r="AU220">
        <f>_xlfn.RANK.AVG(Table2[[#This Row],[Sharpe Ratio Z-Score]],Table2[Sharpe Ratio Z-Score])</f>
        <v>183</v>
      </c>
      <c r="AV220">
        <f>(Table2[[#This Row],[Rank 1Y]]+Table2[[#This Row],[Rank 6M]]+Table2[[#This Row],[Rank Sharpe]])/3</f>
        <v>253.66666666666666</v>
      </c>
    </row>
    <row r="221" spans="1:48" x14ac:dyDescent="0.3">
      <c r="A221" t="s">
        <v>154</v>
      </c>
      <c r="B221" t="s">
        <v>155</v>
      </c>
      <c r="C221" t="s">
        <v>10151</v>
      </c>
      <c r="D221" t="s">
        <v>156</v>
      </c>
      <c r="E221">
        <v>170484.53413041</v>
      </c>
      <c r="F221">
        <v>455.5</v>
      </c>
      <c r="G221">
        <v>34.667689718681501</v>
      </c>
      <c r="H221">
        <f>(Table2[[#This Row],[1Y Return vs Nifty]]-AVERAGE(Table2[1Y Return vs Nifty]))/_xlfn.STDEV.P(Table2[1Y Return vs Nifty])</f>
        <v>-0.11233259565945741</v>
      </c>
      <c r="I221">
        <v>-2.9482864450955901</v>
      </c>
      <c r="J221">
        <f>(Table2[[#This Row],[1M Return vs Nifty]]-AVERAGE(Table2[1M Return vs Nifty]))/_xlfn.STDEV.P(Table2[1M Return vs Nifty])</f>
        <v>-0.25973673743009257</v>
      </c>
      <c r="K221">
        <v>55.014414681163302</v>
      </c>
      <c r="L221">
        <f>(Table2[[#This Row],[6M Return vs Nifty]]-AVERAGE(Table2[6M Return vs Nifty]))/_xlfn.STDEV.P(Table2[6M Return vs Nifty])</f>
        <v>1.3595636632001058</v>
      </c>
      <c r="M221">
        <v>-2.50258591963521</v>
      </c>
      <c r="N221">
        <f>(Table2[[#This Row],[1W Return vs Nifty]]-AVERAGE(Table2[1W Return vs Nifty]))/_xlfn.STDEV.P(Table2[1W Return vs Nifty])</f>
        <v>-0.39408946642979448</v>
      </c>
      <c r="O221">
        <v>456.41</v>
      </c>
      <c r="P221">
        <v>435.68414642118</v>
      </c>
      <c r="Q221">
        <v>347.33120368220102</v>
      </c>
      <c r="R221">
        <v>51.918170516859099</v>
      </c>
      <c r="S221" s="2">
        <f>(Table2[[#This Row],[Close Price]]-Table2[[#This Row],[20D EMA]])/Table2[[#This Row],[20D EMA]]</f>
        <v>-1.9938213448435068E-3</v>
      </c>
      <c r="T221" s="2">
        <f>(Table2[[#This Row],[Close Price]]-Table2[[#This Row],[50D EMA]])/Table2[[#This Row],[50D EMA]]</f>
        <v>4.5482154311999735E-2</v>
      </c>
      <c r="U221" s="2">
        <f>(Table2[[#This Row],[Close Price]]-Table2[[#This Row],[200D EMA]])/Table2[[#This Row],[200D EMA]]</f>
        <v>0.31142838642499454</v>
      </c>
      <c r="V221">
        <v>0.65225814249573899</v>
      </c>
      <c r="W221">
        <v>453.6</v>
      </c>
      <c r="X221">
        <v>467.55</v>
      </c>
      <c r="Y221">
        <v>446.25</v>
      </c>
      <c r="Z221">
        <v>467.55</v>
      </c>
      <c r="AA221">
        <v>441.65</v>
      </c>
      <c r="AB221">
        <v>479.6</v>
      </c>
      <c r="AC221" s="2">
        <f>(Table2[[#This Row],[Close Price]]/Table2[[#This Row],[Day Low]])-1</f>
        <v>4.1887125220458898E-3</v>
      </c>
      <c r="AD221" s="2">
        <f>(Table2[[#This Row],[Day High]]/Table2[[#This Row],[Close Price]])-1</f>
        <v>2.6454445664105375E-2</v>
      </c>
      <c r="AE221" s="2">
        <f>(Table2[[#This Row],[Close Price]]/Table2[[#This Row],[Current Week Low]])-1</f>
        <v>2.0728291316526537E-2</v>
      </c>
      <c r="AF221" s="2">
        <f>(Table2[[#This Row],[Current Week High]]/Table2[[#This Row],[Close Price]])-1</f>
        <v>2.6454445664105375E-2</v>
      </c>
      <c r="AG221" s="2">
        <f>(Table2[[#This Row],[Close Price]]/Table2[[#This Row],[Current Month Low]])-1</f>
        <v>3.135967394996042E-2</v>
      </c>
      <c r="AH221" s="2">
        <f>(Table2[[#This Row],[Current Month High]]/Table2[[#This Row],[Close Price]])-1</f>
        <v>5.290889132821075E-2</v>
      </c>
      <c r="AI221">
        <v>11.251372118551</v>
      </c>
      <c r="AJ221">
        <v>118.990384615384</v>
      </c>
      <c r="AK221" t="str">
        <f>IF(AND(Table2[[#This Row],[20D EMA]]&gt;Table2[[#This Row],[50D EMA]],Table2[[#This Row],[50D EMA]]&gt;Table2[[#This Row],[200D EMA]]),"Uptrend","Downtrend/NoTrend")</f>
        <v>Uptrend</v>
      </c>
      <c r="AL221">
        <v>0.09</v>
      </c>
      <c r="AM221" t="s">
        <v>10188</v>
      </c>
      <c r="AN221">
        <v>0.33</v>
      </c>
      <c r="AO221" t="s">
        <v>10188</v>
      </c>
      <c r="AP221">
        <v>3.8842819536411999E-2</v>
      </c>
      <c r="AQ221">
        <f>(Table2[[#This Row],[Sharpe Ratio]]-AVERAGE(Table2[Sharpe Ratio]))/_xlfn.STDEV.P(Table2[Sharpe Ratio])</f>
        <v>-0.16715955088328152</v>
      </c>
      <c r="AR2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0.4262453127974799</v>
      </c>
      <c r="AS221">
        <f>_xlfn.RANK.AVG(Table2[[#This Row],[1Y Return vs Nifty Z-Score]],Table2[1Y Return vs Nifty Z-Score])</f>
        <v>317</v>
      </c>
      <c r="AT221">
        <f>_xlfn.RANK.AVG(Table2[[#This Row],[6M Return vs Nifty Z-Score]],Table2[6M Return vs Nifty Z-Score])</f>
        <v>62</v>
      </c>
      <c r="AU221">
        <f>_xlfn.RANK.AVG(Table2[[#This Row],[Sharpe Ratio Z-Score]],Table2[Sharpe Ratio Z-Score])</f>
        <v>384</v>
      </c>
      <c r="AV221">
        <f>(Table2[[#This Row],[Rank 1Y]]+Table2[[#This Row],[Rank 6M]]+Table2[[#This Row],[Rank Sharpe]])/3</f>
        <v>254.33333333333334</v>
      </c>
    </row>
    <row r="222" spans="1:48" x14ac:dyDescent="0.3">
      <c r="A222" t="s">
        <v>1638</v>
      </c>
      <c r="B222" t="s">
        <v>1639</v>
      </c>
      <c r="C222" t="s">
        <v>10158</v>
      </c>
      <c r="D222" t="s">
        <v>114</v>
      </c>
      <c r="E222">
        <v>5111.30495694</v>
      </c>
      <c r="F222">
        <v>293.7</v>
      </c>
      <c r="G222">
        <v>91.188590554522307</v>
      </c>
      <c r="H222">
        <f>(Table2[[#This Row],[1Y Return vs Nifty]]-AVERAGE(Table2[1Y Return vs Nifty]))/_xlfn.STDEV.P(Table2[1Y Return vs Nifty])</f>
        <v>0.58592138540525618</v>
      </c>
      <c r="I222">
        <v>3.9397083649276499</v>
      </c>
      <c r="J222">
        <f>(Table2[[#This Row],[1M Return vs Nifty]]-AVERAGE(Table2[1M Return vs Nifty]))/_xlfn.STDEV.P(Table2[1M Return vs Nifty])</f>
        <v>0.38997431237273383</v>
      </c>
      <c r="K222">
        <v>5.6259356144621098</v>
      </c>
      <c r="L222">
        <f>(Table2[[#This Row],[6M Return vs Nifty]]-AVERAGE(Table2[6M Return vs Nifty]))/_xlfn.STDEV.P(Table2[6M Return vs Nifty])</f>
        <v>-0.15820213610464726</v>
      </c>
      <c r="M222">
        <v>1.7544972625680499</v>
      </c>
      <c r="N222">
        <f>(Table2[[#This Row],[1W Return vs Nifty]]-AVERAGE(Table2[1W Return vs Nifty]))/_xlfn.STDEV.P(Table2[1W Return vs Nifty])</f>
        <v>0.55050341290373783</v>
      </c>
      <c r="O222">
        <v>284.25</v>
      </c>
      <c r="P222">
        <v>276.04256360929401</v>
      </c>
      <c r="Q222">
        <v>235.68332299977101</v>
      </c>
      <c r="R222">
        <v>69.890099848880197</v>
      </c>
      <c r="S222" s="2">
        <f>(Table2[[#This Row],[Close Price]]-Table2[[#This Row],[20D EMA]])/Table2[[#This Row],[20D EMA]]</f>
        <v>3.3245382585751937E-2</v>
      </c>
      <c r="T222" s="2">
        <f>(Table2[[#This Row],[Close Price]]-Table2[[#This Row],[50D EMA]])/Table2[[#This Row],[50D EMA]]</f>
        <v>6.3966354173184761E-2</v>
      </c>
      <c r="U222" s="2">
        <f>(Table2[[#This Row],[Close Price]]-Table2[[#This Row],[200D EMA]])/Table2[[#This Row],[200D EMA]]</f>
        <v>0.24616369228757587</v>
      </c>
      <c r="V222">
        <v>1.10089202968505</v>
      </c>
      <c r="W222">
        <v>291.64999999999998</v>
      </c>
      <c r="X222">
        <v>299.75</v>
      </c>
      <c r="Y222">
        <v>291.64999999999998</v>
      </c>
      <c r="Z222">
        <v>306.8</v>
      </c>
      <c r="AA222">
        <v>268.2</v>
      </c>
      <c r="AB222">
        <v>311.5</v>
      </c>
      <c r="AC222" s="2">
        <f>(Table2[[#This Row],[Close Price]]/Table2[[#This Row],[Day Low]])-1</f>
        <v>7.028973084176382E-3</v>
      </c>
      <c r="AD222" s="2">
        <f>(Table2[[#This Row],[Day High]]/Table2[[#This Row],[Close Price]])-1</f>
        <v>2.0599250936329527E-2</v>
      </c>
      <c r="AE222" s="2">
        <f>(Table2[[#This Row],[Close Price]]/Table2[[#This Row],[Current Week Low]])-1</f>
        <v>7.028973084176382E-3</v>
      </c>
      <c r="AF222" s="2">
        <f>(Table2[[#This Row],[Current Week High]]/Table2[[#This Row],[Close Price]])-1</f>
        <v>4.4603336738168187E-2</v>
      </c>
      <c r="AG222" s="2">
        <f>(Table2[[#This Row],[Close Price]]/Table2[[#This Row],[Current Month Low]])-1</f>
        <v>9.5078299776286457E-2</v>
      </c>
      <c r="AH222" s="2">
        <f>(Table2[[#This Row],[Current Month High]]/Table2[[#This Row],[Close Price]])-1</f>
        <v>6.0606060606060552E-2</v>
      </c>
      <c r="AI222">
        <v>9.1079332652366407</v>
      </c>
      <c r="AJ222">
        <v>126.970633693972</v>
      </c>
      <c r="AK222" t="str">
        <f>IF(AND(Table2[[#This Row],[20D EMA]]&gt;Table2[[#This Row],[50D EMA]],Table2[[#This Row],[50D EMA]]&gt;Table2[[#This Row],[200D EMA]]),"Uptrend","Downtrend/NoTrend")</f>
        <v>Uptrend</v>
      </c>
      <c r="AL222">
        <v>0</v>
      </c>
      <c r="AM222">
        <v>0</v>
      </c>
      <c r="AN222">
        <v>8.68</v>
      </c>
      <c r="AO222" t="s">
        <v>10188</v>
      </c>
      <c r="AP222">
        <v>7.4667290528170005E-2</v>
      </c>
      <c r="AQ222">
        <f>(Table2[[#This Row],[Sharpe Ratio]]-AVERAGE(Table2[Sharpe Ratio]))/_xlfn.STDEV.P(Table2[Sharpe Ratio])</f>
        <v>0.2381061064516091</v>
      </c>
      <c r="AR2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1.6063030810286896</v>
      </c>
      <c r="AS222">
        <f>_xlfn.RANK.AVG(Table2[[#This Row],[1Y Return vs Nifty Z-Score]],Table2[1Y Return vs Nifty Z-Score])</f>
        <v>133</v>
      </c>
      <c r="AT222">
        <f>_xlfn.RANK.AVG(Table2[[#This Row],[6M Return vs Nifty Z-Score]],Table2[6M Return vs Nifty Z-Score])</f>
        <v>364</v>
      </c>
      <c r="AU222">
        <f>_xlfn.RANK.AVG(Table2[[#This Row],[Sharpe Ratio Z-Score]],Table2[Sharpe Ratio Z-Score])</f>
        <v>266</v>
      </c>
      <c r="AV222">
        <f>(Table2[[#This Row],[Rank 1Y]]+Table2[[#This Row],[Rank 6M]]+Table2[[#This Row],[Rank Sharpe]])/3</f>
        <v>254.33333333333334</v>
      </c>
    </row>
    <row r="223" spans="1:48" x14ac:dyDescent="0.3">
      <c r="A223" t="s">
        <v>1470</v>
      </c>
      <c r="B223" t="s">
        <v>1471</v>
      </c>
      <c r="C223" t="s">
        <v>10154</v>
      </c>
      <c r="D223" t="s">
        <v>140</v>
      </c>
      <c r="E223">
        <v>6763.05</v>
      </c>
      <c r="F223">
        <v>230.69</v>
      </c>
      <c r="G223">
        <v>106.161421360378</v>
      </c>
      <c r="H223">
        <f>(Table2[[#This Row],[1Y Return vs Nifty]]-AVERAGE(Table2[1Y Return vs Nifty]))/_xlfn.STDEV.P(Table2[1Y Return vs Nifty])</f>
        <v>0.77089435227926506</v>
      </c>
      <c r="I223">
        <v>13.5934633883294</v>
      </c>
      <c r="J223">
        <f>(Table2[[#This Row],[1M Return vs Nifty]]-AVERAGE(Table2[1M Return vs Nifty]))/_xlfn.STDEV.P(Table2[1M Return vs Nifty])</f>
        <v>1.3005660714818699</v>
      </c>
      <c r="K223">
        <v>19.3233799649677</v>
      </c>
      <c r="L223">
        <f>(Table2[[#This Row],[6M Return vs Nifty]]-AVERAGE(Table2[6M Return vs Nifty]))/_xlfn.STDEV.P(Table2[6M Return vs Nifty])</f>
        <v>0.2627363695132397</v>
      </c>
      <c r="M223">
        <v>13.8854632346843</v>
      </c>
      <c r="N223">
        <f>(Table2[[#This Row],[1W Return vs Nifty]]-AVERAGE(Table2[1W Return vs Nifty]))/_xlfn.STDEV.P(Table2[1W Return vs Nifty])</f>
        <v>3.242211229326498</v>
      </c>
      <c r="O223">
        <v>207.78</v>
      </c>
      <c r="P223">
        <v>202.329191681368</v>
      </c>
      <c r="Q223">
        <v>180.78041255721399</v>
      </c>
      <c r="R223">
        <v>88.763030466252204</v>
      </c>
      <c r="S223" s="2">
        <f>(Table2[[#This Row],[Close Price]]-Table2[[#This Row],[20D EMA]])/Table2[[#This Row],[20D EMA]]</f>
        <v>0.11026085282510346</v>
      </c>
      <c r="T223" s="2">
        <f>(Table2[[#This Row],[Close Price]]-Table2[[#This Row],[50D EMA]])/Table2[[#This Row],[50D EMA]]</f>
        <v>0.14017160886648108</v>
      </c>
      <c r="U223" s="2">
        <f>(Table2[[#This Row],[Close Price]]-Table2[[#This Row],[200D EMA]])/Table2[[#This Row],[200D EMA]]</f>
        <v>0.27607851280342915</v>
      </c>
      <c r="V223">
        <v>2.4322563391389802</v>
      </c>
      <c r="W223">
        <v>230.1</v>
      </c>
      <c r="X223">
        <v>242</v>
      </c>
      <c r="Y223">
        <v>227.22</v>
      </c>
      <c r="Z223">
        <v>242</v>
      </c>
      <c r="AA223">
        <v>188.14</v>
      </c>
      <c r="AB223">
        <v>242</v>
      </c>
      <c r="AC223" s="2">
        <f>(Table2[[#This Row],[Close Price]]/Table2[[#This Row],[Day Low]])-1</f>
        <v>2.564102564102555E-3</v>
      </c>
      <c r="AD223" s="2">
        <f>(Table2[[#This Row],[Day High]]/Table2[[#This Row],[Close Price]])-1</f>
        <v>4.9026832545840726E-2</v>
      </c>
      <c r="AE223" s="2">
        <f>(Table2[[#This Row],[Close Price]]/Table2[[#This Row],[Current Week Low]])-1</f>
        <v>1.5271542997975507E-2</v>
      </c>
      <c r="AF223" s="2">
        <f>(Table2[[#This Row],[Current Week High]]/Table2[[#This Row],[Close Price]])-1</f>
        <v>4.9026832545840726E-2</v>
      </c>
      <c r="AG223" s="2">
        <f>(Table2[[#This Row],[Close Price]]/Table2[[#This Row],[Current Month Low]])-1</f>
        <v>0.2261613691931541</v>
      </c>
      <c r="AH223" s="2">
        <f>(Table2[[#This Row],[Current Month High]]/Table2[[#This Row],[Close Price]])-1</f>
        <v>4.9026832545840726E-2</v>
      </c>
      <c r="AI223">
        <v>14.851098877281199</v>
      </c>
      <c r="AJ223">
        <v>134.67955239064</v>
      </c>
      <c r="AK223" t="str">
        <f>IF(AND(Table2[[#This Row],[20D EMA]]&gt;Table2[[#This Row],[50D EMA]],Table2[[#This Row],[50D EMA]]&gt;Table2[[#This Row],[200D EMA]]),"Uptrend","Downtrend/NoTrend")</f>
        <v>Uptrend</v>
      </c>
      <c r="AL223">
        <v>-7.0000000000000007E-2</v>
      </c>
      <c r="AM223" t="s">
        <v>10189</v>
      </c>
      <c r="AN223">
        <v>22.48</v>
      </c>
      <c r="AO223" t="s">
        <v>10188</v>
      </c>
      <c r="AP223">
        <v>2.6393622096610999E-2</v>
      </c>
      <c r="AQ223">
        <f>(Table2[[#This Row],[Sharpe Ratio]]-AVERAGE(Table2[Sharpe Ratio]))/_xlfn.STDEV.P(Table2[Sharpe Ratio])</f>
        <v>-0.30799155883933832</v>
      </c>
      <c r="AR2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5.2684164637615343</v>
      </c>
      <c r="AS223">
        <f>_xlfn.RANK.AVG(Table2[[#This Row],[1Y Return vs Nifty Z-Score]],Table2[1Y Return vs Nifty Z-Score])</f>
        <v>111</v>
      </c>
      <c r="AT223">
        <f>_xlfn.RANK.AVG(Table2[[#This Row],[6M Return vs Nifty Z-Score]],Table2[6M Return vs Nifty Z-Score])</f>
        <v>235</v>
      </c>
      <c r="AU223">
        <f>_xlfn.RANK.AVG(Table2[[#This Row],[Sharpe Ratio Z-Score]],Table2[Sharpe Ratio Z-Score])</f>
        <v>420</v>
      </c>
      <c r="AV223">
        <f>(Table2[[#This Row],[Rank 1Y]]+Table2[[#This Row],[Rank 6M]]+Table2[[#This Row],[Rank Sharpe]])/3</f>
        <v>255.33333333333334</v>
      </c>
    </row>
    <row r="224" spans="1:48" x14ac:dyDescent="0.3">
      <c r="A224" t="s">
        <v>1352</v>
      </c>
      <c r="B224" t="s">
        <v>1353</v>
      </c>
      <c r="C224" t="s">
        <v>647</v>
      </c>
      <c r="D224" t="s">
        <v>647</v>
      </c>
      <c r="E224">
        <v>7861.7670263</v>
      </c>
      <c r="F224">
        <v>400.1</v>
      </c>
      <c r="G224">
        <v>51.191849164529003</v>
      </c>
      <c r="H224">
        <f>(Table2[[#This Row],[1Y Return vs Nifty]]-AVERAGE(Table2[1Y Return vs Nifty]))/_xlfn.STDEV.P(Table2[1Y Return vs Nifty])</f>
        <v>9.1805341743950761E-2</v>
      </c>
      <c r="I224">
        <v>-0.75466771353685402</v>
      </c>
      <c r="J224">
        <f>(Table2[[#This Row],[1M Return vs Nifty]]-AVERAGE(Table2[1M Return vs Nifty]))/_xlfn.STDEV.P(Table2[1M Return vs Nifty])</f>
        <v>-5.2823351421986367E-2</v>
      </c>
      <c r="K224">
        <v>30.772497631779199</v>
      </c>
      <c r="L224">
        <f>(Table2[[#This Row],[6M Return vs Nifty]]-AVERAGE(Table2[6M Return vs Nifty]))/_xlfn.STDEV.P(Table2[6M Return vs Nifty])</f>
        <v>0.61458116318331524</v>
      </c>
      <c r="M224">
        <v>-5.2445307514906299</v>
      </c>
      <c r="N224">
        <f>(Table2[[#This Row],[1W Return vs Nifty]]-AVERAGE(Table2[1W Return vs Nifty]))/_xlfn.STDEV.P(Table2[1W Return vs Nifty])</f>
        <v>-1.0024923218223309</v>
      </c>
      <c r="O224">
        <v>397.14</v>
      </c>
      <c r="P224">
        <v>382.56108037107799</v>
      </c>
      <c r="Q224">
        <v>324.55031890019001</v>
      </c>
      <c r="R224">
        <v>45.607676044480201</v>
      </c>
      <c r="S224" s="2">
        <f>(Table2[[#This Row],[Close Price]]-Table2[[#This Row],[20D EMA]])/Table2[[#This Row],[20D EMA]]</f>
        <v>7.453291030870818E-3</v>
      </c>
      <c r="T224" s="2">
        <f>(Table2[[#This Row],[Close Price]]-Table2[[#This Row],[50D EMA]])/Table2[[#This Row],[50D EMA]]</f>
        <v>4.5846063619199226E-2</v>
      </c>
      <c r="U224" s="2">
        <f>(Table2[[#This Row],[Close Price]]-Table2[[#This Row],[200D EMA]])/Table2[[#This Row],[200D EMA]]</f>
        <v>0.23278264324566586</v>
      </c>
      <c r="V224">
        <v>1.0495152011123701</v>
      </c>
      <c r="W224">
        <v>395.3</v>
      </c>
      <c r="X224">
        <v>411.9</v>
      </c>
      <c r="Y224">
        <v>395.3</v>
      </c>
      <c r="Z224">
        <v>411.9</v>
      </c>
      <c r="AA224">
        <v>389.65</v>
      </c>
      <c r="AB224">
        <v>450.65</v>
      </c>
      <c r="AC224" s="2">
        <f>(Table2[[#This Row],[Close Price]]/Table2[[#This Row],[Day Low]])-1</f>
        <v>1.2142676448267276E-2</v>
      </c>
      <c r="AD224" s="2">
        <f>(Table2[[#This Row],[Day High]]/Table2[[#This Row],[Close Price]])-1</f>
        <v>2.9492626843289127E-2</v>
      </c>
      <c r="AE224" s="2">
        <f>(Table2[[#This Row],[Close Price]]/Table2[[#This Row],[Current Week Low]])-1</f>
        <v>1.2142676448267276E-2</v>
      </c>
      <c r="AF224" s="2">
        <f>(Table2[[#This Row],[Current Week High]]/Table2[[#This Row],[Close Price]])-1</f>
        <v>2.9492626843289127E-2</v>
      </c>
      <c r="AG224" s="2">
        <f>(Table2[[#This Row],[Close Price]]/Table2[[#This Row],[Current Month Low]])-1</f>
        <v>2.6818940074425868E-2</v>
      </c>
      <c r="AH224" s="2">
        <f>(Table2[[#This Row],[Current Month High]]/Table2[[#This Row],[Close Price]])-1</f>
        <v>0.12634341414646322</v>
      </c>
      <c r="AI224">
        <v>12.6343414146463</v>
      </c>
      <c r="AJ224">
        <v>99.950024987506197</v>
      </c>
      <c r="AK224" t="str">
        <f>IF(AND(Table2[[#This Row],[20D EMA]]&gt;Table2[[#This Row],[50D EMA]],Table2[[#This Row],[50D EMA]]&gt;Table2[[#This Row],[200D EMA]]),"Uptrend","Downtrend/NoTrend")</f>
        <v>Uptrend</v>
      </c>
      <c r="AL224">
        <v>-0.09</v>
      </c>
      <c r="AM224" t="s">
        <v>10189</v>
      </c>
      <c r="AN224">
        <v>2.68</v>
      </c>
      <c r="AO224" t="s">
        <v>10188</v>
      </c>
      <c r="AP224">
        <v>4.7165274647501997E-2</v>
      </c>
      <c r="AQ224">
        <f>(Table2[[#This Row],[Sharpe Ratio]]-AVERAGE(Table2[Sharpe Ratio]))/_xlfn.STDEV.P(Table2[Sharpe Ratio])</f>
        <v>-7.3011468640504618E-2</v>
      </c>
      <c r="AR2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-0.4219406369575559</v>
      </c>
      <c r="AS224">
        <f>_xlfn.RANK.AVG(Table2[[#This Row],[1Y Return vs Nifty Z-Score]],Table2[1Y Return vs Nifty Z-Score])</f>
        <v>252</v>
      </c>
      <c r="AT224">
        <f>_xlfn.RANK.AVG(Table2[[#This Row],[6M Return vs Nifty Z-Score]],Table2[6M Return vs Nifty Z-Score])</f>
        <v>157</v>
      </c>
      <c r="AU224">
        <f>_xlfn.RANK.AVG(Table2[[#This Row],[Sharpe Ratio Z-Score]],Table2[Sharpe Ratio Z-Score])</f>
        <v>360</v>
      </c>
      <c r="AV224">
        <f>(Table2[[#This Row],[Rank 1Y]]+Table2[[#This Row],[Rank 6M]]+Table2[[#This Row],[Rank Sharpe]])/3</f>
        <v>256.33333333333331</v>
      </c>
    </row>
    <row r="225" spans="1:48" x14ac:dyDescent="0.3">
      <c r="A225" t="s">
        <v>300</v>
      </c>
      <c r="B225" t="s">
        <v>301</v>
      </c>
      <c r="C225" t="s">
        <v>10148</v>
      </c>
      <c r="D225" t="s">
        <v>293</v>
      </c>
      <c r="E225">
        <v>89299.312047040003</v>
      </c>
      <c r="F225">
        <v>921</v>
      </c>
      <c r="G225">
        <v>24.685805472997998</v>
      </c>
      <c r="H225">
        <f>(Table2[[#This Row],[1Y Return vs Nifty]]-AVERAGE(Table2[1Y Return vs Nifty]))/_xlfn.STDEV.P(Table2[1Y Return vs Nifty])</f>
        <v>-0.2356478703632168</v>
      </c>
      <c r="I225">
        <v>-5.4778509704115796</v>
      </c>
      <c r="J225">
        <f>(Table2[[#This Row],[1M Return vs Nifty]]-AVERAGE(Table2[1M Return vs Nifty]))/_xlfn.STDEV.P(Table2[1M Return vs Nifty])</f>
        <v>-0.4983382562488175</v>
      </c>
      <c r="K225">
        <v>16.524002462231401</v>
      </c>
      <c r="L225">
        <f>(Table2[[#This Row],[6M Return vs Nifty]]-AVERAGE(Table2[6M Return vs Nifty]))/_xlfn.STDEV.P(Table2[6M Return vs Nifty])</f>
        <v>0.17670822057473679</v>
      </c>
      <c r="M225">
        <v>-3.2686010426601402</v>
      </c>
      <c r="N225">
        <f>(Table2[[#This Row],[1W Return vs Nifty]]-AVERAGE(Table2[1W Return vs Nifty]))/_xlfn.STDEV.P(Table2[1W Return vs Nifty])</f>
        <v>-0.56405852733422879</v>
      </c>
      <c r="O225">
        <v>904.58</v>
      </c>
      <c r="P225">
        <v>871.27446583987205</v>
      </c>
      <c r="Q225">
        <v>762.36974605272303</v>
      </c>
      <c r="R225">
        <v>55.459231372780202</v>
      </c>
      <c r="S225" s="2">
        <f>(Table2[[#This Row],[Close Price]]-Table2[[#This Row],[20D EMA]])/Table2[[#This Row],[20D EMA]]</f>
        <v>1.8152070574189081E-2</v>
      </c>
      <c r="T225" s="2">
        <f>(Table2[[#This Row],[Close Price]]-Table2[[#This Row],[50D EMA]])/Table2[[#This Row],[50D EMA]]</f>
        <v>5.7072181166464717E-2</v>
      </c>
      <c r="U225" s="2">
        <f>(Table2[[#This Row],[Close Price]]-Table2[[#This Row],[200D EMA]])/Table2[[#This Row],[200D EMA]]</f>
        <v>0.2080752217262129</v>
      </c>
      <c r="V225">
        <v>0.80450812156547002</v>
      </c>
      <c r="W225">
        <v>908.5</v>
      </c>
      <c r="X225">
        <v>926.3</v>
      </c>
      <c r="Y225">
        <v>896</v>
      </c>
      <c r="Z225">
        <v>926.3</v>
      </c>
      <c r="AA225">
        <v>886.15</v>
      </c>
      <c r="AB225">
        <v>965.6</v>
      </c>
      <c r="AC225" s="2">
        <f>(Table2[[#This Row],[Close Price]]/Table2[[#This Row],[Day Low]])-1</f>
        <v>1.3758943313153527E-2</v>
      </c>
      <c r="AD225" s="2">
        <f>(Table2[[#This Row],[Day High]]/Table2[[#This Row],[Close Price]])-1</f>
        <v>5.7546145494027368E-3</v>
      </c>
      <c r="AE225" s="2">
        <f>(Table2[[#This Row],[Close Price]]/Table2[[#This Row],[Current Week Low]])-1</f>
        <v>2.7901785714285809E-2</v>
      </c>
      <c r="AF225" s="2">
        <f>(Table2[[#This Row],[Current Week High]]/Table2[[#This Row],[Close Price]])-1</f>
        <v>5.7546145494027368E-3</v>
      </c>
      <c r="AG225" s="2">
        <f>(Table2[[#This Row],[Close Price]]/Table2[[#This Row],[Current Month Low]])-1</f>
        <v>3.9327427636404622E-2</v>
      </c>
      <c r="AH225" s="2">
        <f>(Table2[[#This Row],[Current Month High]]/Table2[[#This Row],[Close Price]])-1</f>
        <v>4.842562432138986E-2</v>
      </c>
      <c r="AI225">
        <v>6.3952225841476604</v>
      </c>
      <c r="AJ225">
        <v>81.120943952802307</v>
      </c>
      <c r="AK225" t="str">
        <f>IF(AND(Table2[[#This Row],[20D EMA]]&gt;Table2[[#This Row],[50D EMA]],Table2[[#This Row],[50D EMA]]&gt;Table2[[#This Row],[200D EMA]]),"Uptrend","Downtrend/NoTrend")</f>
        <v>Uptrend</v>
      </c>
      <c r="AL225">
        <v>0.05</v>
      </c>
      <c r="AM225" t="s">
        <v>10188</v>
      </c>
      <c r="AN225">
        <v>-2.09</v>
      </c>
      <c r="AO225" t="s">
        <v>10189</v>
      </c>
      <c r="AP225">
        <v>0.122114016454409</v>
      </c>
      <c r="AQ225">
        <f>(Table2[[#This Row],[Sharpe Ratio]]-AVERAGE(Table2[Sharpe Ratio]))/_xlfn.STDEV.P(Table2[Sharpe Ratio])</f>
        <v>0.774848953968031</v>
      </c>
      <c r="AR2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-0.34648747940349528</v>
      </c>
      <c r="AS225">
        <f>_xlfn.RANK.AVG(Table2[[#This Row],[1Y Return vs Nifty Z-Score]],Table2[1Y Return vs Nifty Z-Score])</f>
        <v>356</v>
      </c>
      <c r="AT225">
        <f>_xlfn.RANK.AVG(Table2[[#This Row],[6M Return vs Nifty Z-Score]],Table2[6M Return vs Nifty Z-Score])</f>
        <v>257</v>
      </c>
      <c r="AU225">
        <f>_xlfn.RANK.AVG(Table2[[#This Row],[Sharpe Ratio Z-Score]],Table2[Sharpe Ratio Z-Score])</f>
        <v>160</v>
      </c>
      <c r="AV225">
        <f>(Table2[[#This Row],[Rank 1Y]]+Table2[[#This Row],[Rank 6M]]+Table2[[#This Row],[Rank Sharpe]])/3</f>
        <v>257.66666666666669</v>
      </c>
    </row>
    <row r="226" spans="1:48" x14ac:dyDescent="0.3">
      <c r="A226" t="s">
        <v>1517</v>
      </c>
      <c r="B226" t="s">
        <v>1518</v>
      </c>
      <c r="C226" t="s">
        <v>10148</v>
      </c>
      <c r="D226" t="s">
        <v>62</v>
      </c>
      <c r="E226">
        <v>6396.9922468199902</v>
      </c>
      <c r="F226">
        <v>647.9</v>
      </c>
      <c r="G226">
        <v>79.487117632842896</v>
      </c>
      <c r="H226">
        <f>(Table2[[#This Row],[1Y Return vs Nifty]]-AVERAGE(Table2[1Y Return vs Nifty]))/_xlfn.STDEV.P(Table2[1Y Return vs Nifty])</f>
        <v>0.44136247125039751</v>
      </c>
      <c r="I226">
        <v>18.302379499530399</v>
      </c>
      <c r="J226">
        <f>(Table2[[#This Row],[1M Return vs Nifty]]-AVERAGE(Table2[1M Return vs Nifty]))/_xlfn.STDEV.P(Table2[1M Return vs Nifty])</f>
        <v>1.7447352258473505</v>
      </c>
      <c r="K226">
        <v>85.0673045290918</v>
      </c>
      <c r="L226">
        <f>(Table2[[#This Row],[6M Return vs Nifty]]-AVERAGE(Table2[6M Return vs Nifty]))/_xlfn.STDEV.P(Table2[6M Return vs Nifty])</f>
        <v>2.2831241623978298</v>
      </c>
      <c r="M226">
        <v>-3.1673589734930201</v>
      </c>
      <c r="N226">
        <f>(Table2[[#This Row],[1W Return vs Nifty]]-AVERAGE(Table2[1W Return vs Nifty]))/_xlfn.STDEV.P(Table2[1W Return vs Nifty])</f>
        <v>-0.5415941935330838</v>
      </c>
      <c r="O226">
        <v>612.55999999999995</v>
      </c>
      <c r="P226">
        <v>564.11377709491603</v>
      </c>
      <c r="Q226">
        <v>457.41078571518398</v>
      </c>
      <c r="R226">
        <v>66.259609305932599</v>
      </c>
      <c r="S226" s="2">
        <f>(Table2[[#This Row],[Close Price]]-Table2[[#This Row],[20D EMA]])/Table2[[#This Row],[20D EMA]]</f>
        <v>5.7692307692307751E-2</v>
      </c>
      <c r="T226" s="2">
        <f>(Table2[[#This Row],[Close Price]]-Table2[[#This Row],[50D EMA]])/Table2[[#This Row],[50D EMA]]</f>
        <v>0.14852717006233715</v>
      </c>
      <c r="U226" s="2">
        <f>(Table2[[#This Row],[Close Price]]-Table2[[#This Row],[200D EMA]])/Table2[[#This Row],[200D EMA]]</f>
        <v>0.41645107687388017</v>
      </c>
      <c r="V226">
        <v>1.40353368892672</v>
      </c>
      <c r="W226">
        <v>644.79999999999995</v>
      </c>
      <c r="X226">
        <v>659.2</v>
      </c>
      <c r="Y226">
        <v>639.70000000000005</v>
      </c>
      <c r="Z226">
        <v>661.6</v>
      </c>
      <c r="AA226">
        <v>559</v>
      </c>
      <c r="AB226">
        <v>685</v>
      </c>
      <c r="AC226" s="2">
        <f>(Table2[[#This Row],[Close Price]]/Table2[[#This Row],[Day Low]])-1</f>
        <v>4.8076923076922906E-3</v>
      </c>
      <c r="AD226" s="2">
        <f>(Table2[[#This Row],[Day High]]/Table2[[#This Row],[Close Price]])-1</f>
        <v>1.744096311159149E-2</v>
      </c>
      <c r="AE226" s="2">
        <f>(Table2[[#This Row],[Close Price]]/Table2[[#This Row],[Current Week Low]])-1</f>
        <v>1.2818508675941809E-2</v>
      </c>
      <c r="AF226" s="2">
        <f>(Table2[[#This Row],[Current Week High]]/Table2[[#This Row],[Close Price]])-1</f>
        <v>2.1145238462725757E-2</v>
      </c>
      <c r="AG226" s="2">
        <f>(Table2[[#This Row],[Close Price]]/Table2[[#This Row],[Current Month Low]])-1</f>
        <v>0.15903398926654733</v>
      </c>
      <c r="AH226" s="2">
        <f>(Table2[[#This Row],[Current Month High]]/Table2[[#This Row],[Close Price]])-1</f>
        <v>5.726192313628653E-2</v>
      </c>
      <c r="AI226">
        <v>5.7261923136286503</v>
      </c>
      <c r="AJ226">
        <v>118.29514824797801</v>
      </c>
      <c r="AK226" t="str">
        <f>IF(AND(Table2[[#This Row],[20D EMA]]&gt;Table2[[#This Row],[50D EMA]],Table2[[#This Row],[50D EMA]]&gt;Table2[[#This Row],[200D EMA]]),"Uptrend","Downtrend/NoTrend")</f>
        <v>Uptrend</v>
      </c>
      <c r="AL226">
        <v>0.09</v>
      </c>
      <c r="AM226" t="s">
        <v>10188</v>
      </c>
      <c r="AN226">
        <v>13.75</v>
      </c>
      <c r="AO226" t="s">
        <v>10188</v>
      </c>
      <c r="AP226">
        <v>-2.3861431315508001E-2</v>
      </c>
      <c r="AQ226">
        <f>(Table2[[#This Row],[Sharpe Ratio]]-AVERAGE(Table2[Sharpe Ratio]))/_xlfn.STDEV.P(Table2[Sharpe Ratio])</f>
        <v>-0.87650371524070203</v>
      </c>
      <c r="AR2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3.051123950721792</v>
      </c>
      <c r="AS226">
        <f>_xlfn.RANK.AVG(Table2[[#This Row],[1Y Return vs Nifty Z-Score]],Table2[1Y Return vs Nifty Z-Score])</f>
        <v>164</v>
      </c>
      <c r="AT226">
        <f>_xlfn.RANK.AVG(Table2[[#This Row],[6M Return vs Nifty Z-Score]],Table2[6M Return vs Nifty Z-Score])</f>
        <v>20</v>
      </c>
      <c r="AU226">
        <f>_xlfn.RANK.AVG(Table2[[#This Row],[Sharpe Ratio Z-Score]],Table2[Sharpe Ratio Z-Score])</f>
        <v>589</v>
      </c>
      <c r="AV226">
        <f>(Table2[[#This Row],[Rank 1Y]]+Table2[[#This Row],[Rank 6M]]+Table2[[#This Row],[Rank Sharpe]])/3</f>
        <v>257.66666666666669</v>
      </c>
    </row>
    <row r="227" spans="1:48" x14ac:dyDescent="0.3">
      <c r="A227" t="s">
        <v>803</v>
      </c>
      <c r="B227" t="s">
        <v>804</v>
      </c>
      <c r="C227" t="s">
        <v>10150</v>
      </c>
      <c r="D227" t="s">
        <v>396</v>
      </c>
      <c r="E227">
        <v>19932.219072675001</v>
      </c>
      <c r="F227">
        <v>323.39999999999998</v>
      </c>
      <c r="G227">
        <v>54.162220412930601</v>
      </c>
      <c r="H227">
        <f>(Table2[[#This Row],[1Y Return vs Nifty]]-AVERAGE(Table2[1Y Return vs Nifty]))/_xlfn.STDEV.P(Table2[1Y Return vs Nifty])</f>
        <v>0.1285010334042892</v>
      </c>
      <c r="I227">
        <v>-8.3343716717473306</v>
      </c>
      <c r="J227">
        <f>(Table2[[#This Row],[1M Return vs Nifty]]-AVERAGE(Table2[1M Return vs Nifty]))/_xlfn.STDEV.P(Table2[1M Return vs Nifty])</f>
        <v>-0.76777996095911694</v>
      </c>
      <c r="K227">
        <v>25.407794161818099</v>
      </c>
      <c r="L227">
        <f>(Table2[[#This Row],[6M Return vs Nifty]]-AVERAGE(Table2[6M Return vs Nifty]))/_xlfn.STDEV.P(Table2[6M Return vs Nifty])</f>
        <v>0.44971754308434653</v>
      </c>
      <c r="M227">
        <v>-0.13023199128971899</v>
      </c>
      <c r="N227">
        <f>(Table2[[#This Row],[1W Return vs Nifty]]-AVERAGE(Table2[1W Return vs Nifty]))/_xlfn.STDEV.P(Table2[1W Return vs Nifty])</f>
        <v>0.13230584511643143</v>
      </c>
      <c r="O227">
        <v>323.45</v>
      </c>
      <c r="P227">
        <v>312.59868369050503</v>
      </c>
      <c r="Q227">
        <v>259.24416961443399</v>
      </c>
      <c r="R227">
        <v>49.138013284533301</v>
      </c>
      <c r="S227" s="2">
        <f>(Table2[[#This Row],[Close Price]]-Table2[[#This Row],[20D EMA]])/Table2[[#This Row],[20D EMA]]</f>
        <v>-1.5458339774311754E-4</v>
      </c>
      <c r="T227" s="2">
        <f>(Table2[[#This Row],[Close Price]]-Table2[[#This Row],[50D EMA]])/Table2[[#This Row],[50D EMA]]</f>
        <v>3.4553300679247334E-2</v>
      </c>
      <c r="U227" s="2">
        <f>(Table2[[#This Row],[Close Price]]-Table2[[#This Row],[200D EMA]])/Table2[[#This Row],[200D EMA]]</f>
        <v>0.24747260654302475</v>
      </c>
      <c r="V227">
        <v>0.464414107065729</v>
      </c>
      <c r="W227">
        <v>318</v>
      </c>
      <c r="X227">
        <v>331.45</v>
      </c>
      <c r="Y227">
        <v>307.5</v>
      </c>
      <c r="Z227">
        <v>331.45</v>
      </c>
      <c r="AA227">
        <v>307.5</v>
      </c>
      <c r="AB227">
        <v>334.2</v>
      </c>
      <c r="AC227" s="2">
        <f>(Table2[[#This Row],[Close Price]]/Table2[[#This Row],[Day Low]])-1</f>
        <v>1.6981132075471583E-2</v>
      </c>
      <c r="AD227" s="2">
        <f>(Table2[[#This Row],[Day High]]/Table2[[#This Row],[Close Price]])-1</f>
        <v>2.4891774891774965E-2</v>
      </c>
      <c r="AE227" s="2">
        <f>(Table2[[#This Row],[Close Price]]/Table2[[#This Row],[Current Week Low]])-1</f>
        <v>5.1707317073170556E-2</v>
      </c>
      <c r="AF227" s="2">
        <f>(Table2[[#This Row],[Current Week High]]/Table2[[#This Row],[Close Price]])-1</f>
        <v>2.4891774891774965E-2</v>
      </c>
      <c r="AG227" s="2">
        <f>(Table2[[#This Row],[Close Price]]/Table2[[#This Row],[Current Month Low]])-1</f>
        <v>5.1707317073170556E-2</v>
      </c>
      <c r="AH227" s="2">
        <f>(Table2[[#This Row],[Current Month High]]/Table2[[#This Row],[Close Price]])-1</f>
        <v>3.3395176252319247E-2</v>
      </c>
      <c r="AI227">
        <v>10.0494743351886</v>
      </c>
      <c r="AJ227">
        <v>83.073874893857806</v>
      </c>
      <c r="AK227" t="str">
        <f>IF(AND(Table2[[#This Row],[20D EMA]]&gt;Table2[[#This Row],[50D EMA]],Table2[[#This Row],[50D EMA]]&gt;Table2[[#This Row],[200D EMA]]),"Uptrend","Downtrend/NoTrend")</f>
        <v>Uptrend</v>
      </c>
      <c r="AL227">
        <v>7.0000000000000007E-2</v>
      </c>
      <c r="AM227" t="s">
        <v>10188</v>
      </c>
      <c r="AN227">
        <v>-0.63</v>
      </c>
      <c r="AO227" t="s">
        <v>10189</v>
      </c>
      <c r="AP227">
        <v>5.1035211737439003E-2</v>
      </c>
      <c r="AQ227">
        <f>(Table2[[#This Row],[Sharpe Ratio]]-AVERAGE(Table2[Sharpe Ratio]))/_xlfn.STDEV.P(Table2[Sharpe Ratio])</f>
        <v>-2.9232661719424916E-2</v>
      </c>
      <c r="AR2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-8.6488201073474741E-2</v>
      </c>
      <c r="AS227">
        <f>_xlfn.RANK.AVG(Table2[[#This Row],[1Y Return vs Nifty Z-Score]],Table2[1Y Return vs Nifty Z-Score])</f>
        <v>243</v>
      </c>
      <c r="AT227">
        <f>_xlfn.RANK.AVG(Table2[[#This Row],[6M Return vs Nifty Z-Score]],Table2[6M Return vs Nifty Z-Score])</f>
        <v>189</v>
      </c>
      <c r="AU227">
        <f>_xlfn.RANK.AVG(Table2[[#This Row],[Sharpe Ratio Z-Score]],Table2[Sharpe Ratio Z-Score])</f>
        <v>347</v>
      </c>
      <c r="AV227">
        <f>(Table2[[#This Row],[Rank 1Y]]+Table2[[#This Row],[Rank 6M]]+Table2[[#This Row],[Rank Sharpe]])/3</f>
        <v>259.66666666666669</v>
      </c>
    </row>
    <row r="228" spans="1:48" x14ac:dyDescent="0.3">
      <c r="A228" t="s">
        <v>451</v>
      </c>
      <c r="B228" t="s">
        <v>452</v>
      </c>
      <c r="C228" t="s">
        <v>10155</v>
      </c>
      <c r="D228" t="s">
        <v>332</v>
      </c>
      <c r="E228">
        <v>50516.1732558</v>
      </c>
      <c r="F228">
        <v>1521.7</v>
      </c>
      <c r="G228">
        <v>73.384037956645301</v>
      </c>
      <c r="H228">
        <f>(Table2[[#This Row],[1Y Return vs Nifty]]-AVERAGE(Table2[1Y Return vs Nifty]))/_xlfn.STDEV.P(Table2[1Y Return vs Nifty])</f>
        <v>0.36596558943074631</v>
      </c>
      <c r="I228">
        <v>-3.0300967908267298</v>
      </c>
      <c r="J228">
        <f>(Table2[[#This Row],[1M Return vs Nifty]]-AVERAGE(Table2[1M Return vs Nifty]))/_xlfn.STDEV.P(Table2[1M Return vs Nifty])</f>
        <v>-0.2674535094480337</v>
      </c>
      <c r="K228">
        <v>33.017577723064299</v>
      </c>
      <c r="L228">
        <f>(Table2[[#This Row],[6M Return vs Nifty]]-AVERAGE(Table2[6M Return vs Nifty]))/_xlfn.STDEV.P(Table2[6M Return vs Nifty])</f>
        <v>0.68357510354439699</v>
      </c>
      <c r="M228">
        <v>3.7964064748774602</v>
      </c>
      <c r="N228">
        <f>(Table2[[#This Row],[1W Return vs Nifty]]-AVERAGE(Table2[1W Return vs Nifty]))/_xlfn.STDEV.P(Table2[1W Return vs Nifty])</f>
        <v>1.0035772241593524</v>
      </c>
      <c r="O228">
        <v>1481.27</v>
      </c>
      <c r="P228">
        <v>1420.4646657401399</v>
      </c>
      <c r="Q228">
        <v>1181.6953926481399</v>
      </c>
      <c r="R228">
        <v>74.264671798458494</v>
      </c>
      <c r="S228" s="2">
        <f>(Table2[[#This Row],[Close Price]]-Table2[[#This Row],[20D EMA]])/Table2[[#This Row],[20D EMA]]</f>
        <v>2.7294146239375715E-2</v>
      </c>
      <c r="T228" s="2">
        <f>(Table2[[#This Row],[Close Price]]-Table2[[#This Row],[50D EMA]])/Table2[[#This Row],[50D EMA]]</f>
        <v>7.1269167548853429E-2</v>
      </c>
      <c r="U228" s="2">
        <f>(Table2[[#This Row],[Close Price]]-Table2[[#This Row],[200D EMA]])/Table2[[#This Row],[200D EMA]]</f>
        <v>0.28772610053926095</v>
      </c>
      <c r="V228">
        <v>0.61476397803834704</v>
      </c>
      <c r="W228">
        <v>1514.85</v>
      </c>
      <c r="X228">
        <v>1539.8</v>
      </c>
      <c r="Y228">
        <v>1514.85</v>
      </c>
      <c r="Z228">
        <v>1539.8</v>
      </c>
      <c r="AA228">
        <v>1416.5</v>
      </c>
      <c r="AB228">
        <v>1539.8</v>
      </c>
      <c r="AC228" s="2">
        <f>(Table2[[#This Row],[Close Price]]/Table2[[#This Row],[Day Low]])-1</f>
        <v>4.5218998580718317E-3</v>
      </c>
      <c r="AD228" s="2">
        <f>(Table2[[#This Row],[Day High]]/Table2[[#This Row],[Close Price]])-1</f>
        <v>1.1894591575211777E-2</v>
      </c>
      <c r="AE228" s="2">
        <f>(Table2[[#This Row],[Close Price]]/Table2[[#This Row],[Current Week Low]])-1</f>
        <v>4.5218998580718317E-3</v>
      </c>
      <c r="AF228" s="2">
        <f>(Table2[[#This Row],[Current Week High]]/Table2[[#This Row],[Close Price]])-1</f>
        <v>1.1894591575211777E-2</v>
      </c>
      <c r="AG228" s="2">
        <f>(Table2[[#This Row],[Close Price]]/Table2[[#This Row],[Current Month Low]])-1</f>
        <v>7.4267560889516471E-2</v>
      </c>
      <c r="AH228" s="2">
        <f>(Table2[[#This Row],[Current Month High]]/Table2[[#This Row],[Close Price]])-1</f>
        <v>1.1894591575211777E-2</v>
      </c>
      <c r="AI228">
        <v>2.5169218637050599</v>
      </c>
      <c r="AJ228">
        <v>102.24614566719799</v>
      </c>
      <c r="AK228" t="str">
        <f>IF(AND(Table2[[#This Row],[20D EMA]]&gt;Table2[[#This Row],[50D EMA]],Table2[[#This Row],[50D EMA]]&gt;Table2[[#This Row],[200D EMA]]),"Uptrend","Downtrend/NoTrend")</f>
        <v>Uptrend</v>
      </c>
      <c r="AL228">
        <v>-0.06</v>
      </c>
      <c r="AM228" t="s">
        <v>10189</v>
      </c>
      <c r="AN228">
        <v>3.36</v>
      </c>
      <c r="AO228" t="s">
        <v>10188</v>
      </c>
      <c r="AP228">
        <v>1.331143187296E-2</v>
      </c>
      <c r="AQ228">
        <f>(Table2[[#This Row],[Sharpe Ratio]]-AVERAGE(Table2[Sharpe Ratio]))/_xlfn.STDEV.P(Table2[Sharpe Ratio])</f>
        <v>-0.45598432114942955</v>
      </c>
      <c r="AR2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1.3296800865370324</v>
      </c>
      <c r="AS228">
        <f>_xlfn.RANK.AVG(Table2[[#This Row],[1Y Return vs Nifty Z-Score]],Table2[1Y Return vs Nifty Z-Score])</f>
        <v>181</v>
      </c>
      <c r="AT228">
        <f>_xlfn.RANK.AVG(Table2[[#This Row],[6M Return vs Nifty Z-Score]],Table2[6M Return vs Nifty Z-Score])</f>
        <v>145</v>
      </c>
      <c r="AU228">
        <f>_xlfn.RANK.AVG(Table2[[#This Row],[Sharpe Ratio Z-Score]],Table2[Sharpe Ratio Z-Score])</f>
        <v>457</v>
      </c>
      <c r="AV228">
        <f>(Table2[[#This Row],[Rank 1Y]]+Table2[[#This Row],[Rank 6M]]+Table2[[#This Row],[Rank Sharpe]])/3</f>
        <v>261</v>
      </c>
    </row>
    <row r="229" spans="1:48" x14ac:dyDescent="0.3">
      <c r="A229" t="s">
        <v>987</v>
      </c>
      <c r="B229" t="s">
        <v>988</v>
      </c>
      <c r="C229" t="s">
        <v>10157</v>
      </c>
      <c r="D229" t="s">
        <v>989</v>
      </c>
      <c r="E229">
        <v>14074.482202435</v>
      </c>
      <c r="F229">
        <v>793.75</v>
      </c>
      <c r="G229">
        <v>45.262419739394197</v>
      </c>
      <c r="H229">
        <f>(Table2[[#This Row],[1Y Return vs Nifty]]-AVERAGE(Table2[1Y Return vs Nifty]))/_xlfn.STDEV.P(Table2[1Y Return vs Nifty])</f>
        <v>1.8553719064270505E-2</v>
      </c>
      <c r="I229">
        <v>0.96476173422374401</v>
      </c>
      <c r="J229">
        <f>(Table2[[#This Row],[1M Return vs Nifty]]-AVERAGE(Table2[1M Return vs Nifty]))/_xlfn.STDEV.P(Table2[1M Return vs Nifty])</f>
        <v>0.10936206572449708</v>
      </c>
      <c r="K229">
        <v>25.010539045989798</v>
      </c>
      <c r="L229">
        <f>(Table2[[#This Row],[6M Return vs Nifty]]-AVERAGE(Table2[6M Return vs Nifty]))/_xlfn.STDEV.P(Table2[6M Return vs Nifty])</f>
        <v>0.43750942815963406</v>
      </c>
      <c r="M229">
        <v>-1.4968276122630799</v>
      </c>
      <c r="N229">
        <f>(Table2[[#This Row],[1W Return vs Nifty]]-AVERAGE(Table2[1W Return vs Nifty]))/_xlfn.STDEV.P(Table2[1W Return vs Nifty])</f>
        <v>-0.17092442717336875</v>
      </c>
      <c r="O229">
        <v>765.2</v>
      </c>
      <c r="P229">
        <v>719.860272215289</v>
      </c>
      <c r="Q229">
        <v>621.85508291923395</v>
      </c>
      <c r="R229">
        <v>66.382653675889799</v>
      </c>
      <c r="S229" s="2">
        <f>(Table2[[#This Row],[Close Price]]-Table2[[#This Row],[20D EMA]])/Table2[[#This Row],[20D EMA]]</f>
        <v>3.7310507056978505E-2</v>
      </c>
      <c r="T229" s="2">
        <f>(Table2[[#This Row],[Close Price]]-Table2[[#This Row],[50D EMA]])/Table2[[#This Row],[50D EMA]]</f>
        <v>0.10264454177659182</v>
      </c>
      <c r="U229" s="2">
        <f>(Table2[[#This Row],[Close Price]]-Table2[[#This Row],[200D EMA]])/Table2[[#This Row],[200D EMA]]</f>
        <v>0.27642279013596427</v>
      </c>
      <c r="V229">
        <v>0.81555081900294002</v>
      </c>
      <c r="W229">
        <v>790</v>
      </c>
      <c r="X229">
        <v>805.1</v>
      </c>
      <c r="Y229">
        <v>788.05</v>
      </c>
      <c r="Z229">
        <v>805.1</v>
      </c>
      <c r="AA229">
        <v>746.35</v>
      </c>
      <c r="AB229">
        <v>807.6</v>
      </c>
      <c r="AC229" s="2">
        <f>(Table2[[#This Row],[Close Price]]/Table2[[#This Row],[Day Low]])-1</f>
        <v>4.746835443038E-3</v>
      </c>
      <c r="AD229" s="2">
        <f>(Table2[[#This Row],[Day High]]/Table2[[#This Row],[Close Price]])-1</f>
        <v>1.4299212598425148E-2</v>
      </c>
      <c r="AE229" s="2">
        <f>(Table2[[#This Row],[Close Price]]/Table2[[#This Row],[Current Week Low]])-1</f>
        <v>7.2330435886047706E-3</v>
      </c>
      <c r="AF229" s="2">
        <f>(Table2[[#This Row],[Current Week High]]/Table2[[#This Row],[Close Price]])-1</f>
        <v>1.4299212598425148E-2</v>
      </c>
      <c r="AG229" s="2">
        <f>(Table2[[#This Row],[Close Price]]/Table2[[#This Row],[Current Month Low]])-1</f>
        <v>6.3509077510551348E-2</v>
      </c>
      <c r="AH229" s="2">
        <f>(Table2[[#This Row],[Current Month High]]/Table2[[#This Row],[Close Price]])-1</f>
        <v>1.744881889763783E-2</v>
      </c>
      <c r="AI229">
        <v>4.9448818897637796</v>
      </c>
      <c r="AJ229">
        <v>75.336867682792104</v>
      </c>
      <c r="AK229" t="str">
        <f>IF(AND(Table2[[#This Row],[20D EMA]]&gt;Table2[[#This Row],[50D EMA]],Table2[[#This Row],[50D EMA]]&gt;Table2[[#This Row],[200D EMA]]),"Uptrend","Downtrend/NoTrend")</f>
        <v>Uptrend</v>
      </c>
      <c r="AL229">
        <v>0.13</v>
      </c>
      <c r="AM229" t="s">
        <v>10188</v>
      </c>
      <c r="AN229">
        <v>3.93</v>
      </c>
      <c r="AO229" t="s">
        <v>10188</v>
      </c>
      <c r="AP229">
        <v>5.7574391998072003E-2</v>
      </c>
      <c r="AQ229">
        <f>(Table2[[#This Row],[Sharpe Ratio]]-AVERAGE(Table2[Sharpe Ratio]))/_xlfn.STDEV.P(Table2[Sharpe Ratio])</f>
        <v>4.4742057610456416E-2</v>
      </c>
      <c r="AR2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0.43924284338548936</v>
      </c>
      <c r="AS229">
        <f>_xlfn.RANK.AVG(Table2[[#This Row],[1Y Return vs Nifty Z-Score]],Table2[1Y Return vs Nifty Z-Score])</f>
        <v>272</v>
      </c>
      <c r="AT229">
        <f>_xlfn.RANK.AVG(Table2[[#This Row],[6M Return vs Nifty Z-Score]],Table2[6M Return vs Nifty Z-Score])</f>
        <v>191</v>
      </c>
      <c r="AU229">
        <f>_xlfn.RANK.AVG(Table2[[#This Row],[Sharpe Ratio Z-Score]],Table2[Sharpe Ratio Z-Score])</f>
        <v>320</v>
      </c>
      <c r="AV229">
        <f>(Table2[[#This Row],[Rank 1Y]]+Table2[[#This Row],[Rank 6M]]+Table2[[#This Row],[Rank Sharpe]])/3</f>
        <v>261</v>
      </c>
    </row>
    <row r="230" spans="1:48" x14ac:dyDescent="0.3">
      <c r="A230" t="s">
        <v>863</v>
      </c>
      <c r="B230" t="s">
        <v>864</v>
      </c>
      <c r="C230" t="s">
        <v>10144</v>
      </c>
      <c r="D230" t="s">
        <v>609</v>
      </c>
      <c r="E230">
        <v>17677.345941132</v>
      </c>
      <c r="F230">
        <v>120.13</v>
      </c>
      <c r="G230">
        <v>56.210760909718203</v>
      </c>
      <c r="H230">
        <f>(Table2[[#This Row],[1Y Return vs Nifty]]-AVERAGE(Table2[1Y Return vs Nifty]))/_xlfn.STDEV.P(Table2[1Y Return vs Nifty])</f>
        <v>0.15380851322328012</v>
      </c>
      <c r="I230">
        <v>-7.0131243229475002</v>
      </c>
      <c r="J230">
        <f>(Table2[[#This Row],[1M Return vs Nifty]]-AVERAGE(Table2[1M Return vs Nifty]))/_xlfn.STDEV.P(Table2[1M Return vs Nifty])</f>
        <v>-0.64315312459902352</v>
      </c>
      <c r="K230">
        <v>27.810552169833699</v>
      </c>
      <c r="L230">
        <f>(Table2[[#This Row],[6M Return vs Nifty]]-AVERAGE(Table2[6M Return vs Nifty]))/_xlfn.STDEV.P(Table2[6M Return vs Nifty])</f>
        <v>0.52355711047913323</v>
      </c>
      <c r="M230">
        <v>-6.7251124832403804</v>
      </c>
      <c r="N230">
        <f>(Table2[[#This Row],[1W Return vs Nifty]]-AVERAGE(Table2[1W Return vs Nifty]))/_xlfn.STDEV.P(Table2[1W Return vs Nifty])</f>
        <v>-1.3310146694543319</v>
      </c>
      <c r="O230">
        <v>119.41</v>
      </c>
      <c r="P230">
        <v>111.987639364313</v>
      </c>
      <c r="Q230">
        <v>95.474562619367802</v>
      </c>
      <c r="R230">
        <v>53.182872613368701</v>
      </c>
      <c r="S230" s="2">
        <f>(Table2[[#This Row],[Close Price]]-Table2[[#This Row],[20D EMA]])/Table2[[#This Row],[20D EMA]]</f>
        <v>6.0296457583116896E-3</v>
      </c>
      <c r="T230" s="2">
        <f>(Table2[[#This Row],[Close Price]]-Table2[[#This Row],[50D EMA]])/Table2[[#This Row],[50D EMA]]</f>
        <v>7.2707672756621364E-2</v>
      </c>
      <c r="U230" s="2">
        <f>(Table2[[#This Row],[Close Price]]-Table2[[#This Row],[200D EMA]])/Table2[[#This Row],[200D EMA]]</f>
        <v>0.25824090421788048</v>
      </c>
      <c r="V230">
        <v>1.28916442567018</v>
      </c>
      <c r="W230">
        <v>119.6</v>
      </c>
      <c r="X230">
        <v>123.49</v>
      </c>
      <c r="Y230">
        <v>119.51</v>
      </c>
      <c r="Z230">
        <v>124.18</v>
      </c>
      <c r="AA230">
        <v>111.8</v>
      </c>
      <c r="AB230">
        <v>135.4</v>
      </c>
      <c r="AC230" s="2">
        <f>(Table2[[#This Row],[Close Price]]/Table2[[#This Row],[Day Low]])-1</f>
        <v>4.431438127090237E-3</v>
      </c>
      <c r="AD230" s="2">
        <f>(Table2[[#This Row],[Day High]]/Table2[[#This Row],[Close Price]])-1</f>
        <v>2.7969699492216726E-2</v>
      </c>
      <c r="AE230" s="2">
        <f>(Table2[[#This Row],[Close Price]]/Table2[[#This Row],[Current Week Low]])-1</f>
        <v>5.1878503890887551E-3</v>
      </c>
      <c r="AF230" s="2">
        <f>(Table2[[#This Row],[Current Week High]]/Table2[[#This Row],[Close Price]])-1</f>
        <v>3.3713477066511288E-2</v>
      </c>
      <c r="AG230" s="2">
        <f>(Table2[[#This Row],[Close Price]]/Table2[[#This Row],[Current Month Low]])-1</f>
        <v>7.4508050089445499E-2</v>
      </c>
      <c r="AH230" s="2">
        <f>(Table2[[#This Row],[Current Month High]]/Table2[[#This Row],[Close Price]])-1</f>
        <v>0.12711229501373511</v>
      </c>
      <c r="AI230">
        <v>12.7112295013735</v>
      </c>
      <c r="AJ230">
        <v>95.3333333333333</v>
      </c>
      <c r="AK230" t="str">
        <f>IF(AND(Table2[[#This Row],[20D EMA]]&gt;Table2[[#This Row],[50D EMA]],Table2[[#This Row],[50D EMA]]&gt;Table2[[#This Row],[200D EMA]]),"Uptrend","Downtrend/NoTrend")</f>
        <v>Uptrend</v>
      </c>
      <c r="AL230">
        <v>0.14000000000000001</v>
      </c>
      <c r="AM230" t="s">
        <v>10188</v>
      </c>
      <c r="AN230">
        <v>6.15</v>
      </c>
      <c r="AO230" t="s">
        <v>10188</v>
      </c>
      <c r="AP230">
        <v>3.9091472809914998E-2</v>
      </c>
      <c r="AQ230">
        <f>(Table2[[#This Row],[Sharpe Ratio]]-AVERAGE(Table2[Sharpe Ratio]))/_xlfn.STDEV.P(Table2[Sharpe Ratio])</f>
        <v>-0.16434665150068214</v>
      </c>
      <c r="AR2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-1.4611488218516242</v>
      </c>
      <c r="AS230">
        <f>_xlfn.RANK.AVG(Table2[[#This Row],[1Y Return vs Nifty Z-Score]],Table2[1Y Return vs Nifty Z-Score])</f>
        <v>236</v>
      </c>
      <c r="AT230">
        <f>_xlfn.RANK.AVG(Table2[[#This Row],[6M Return vs Nifty Z-Score]],Table2[6M Return vs Nifty Z-Score])</f>
        <v>168</v>
      </c>
      <c r="AU230">
        <f>_xlfn.RANK.AVG(Table2[[#This Row],[Sharpe Ratio Z-Score]],Table2[Sharpe Ratio Z-Score])</f>
        <v>383</v>
      </c>
      <c r="AV230">
        <f>(Table2[[#This Row],[Rank 1Y]]+Table2[[#This Row],[Rank 6M]]+Table2[[#This Row],[Rank Sharpe]])/3</f>
        <v>262.33333333333331</v>
      </c>
    </row>
    <row r="231" spans="1:48" x14ac:dyDescent="0.3">
      <c r="A231" t="s">
        <v>1012</v>
      </c>
      <c r="B231" t="s">
        <v>1013</v>
      </c>
      <c r="C231" t="s">
        <v>10150</v>
      </c>
      <c r="D231" t="s">
        <v>46</v>
      </c>
      <c r="E231">
        <v>13284.171869760001</v>
      </c>
      <c r="F231">
        <v>717.35</v>
      </c>
      <c r="G231">
        <v>42.745891349453899</v>
      </c>
      <c r="H231">
        <f>(Table2[[#This Row],[1Y Return vs Nifty]]-AVERAGE(Table2[1Y Return vs Nifty]))/_xlfn.STDEV.P(Table2[1Y Return vs Nifty])</f>
        <v>-1.2535239900515381E-2</v>
      </c>
      <c r="I231">
        <v>-1.6763432866953201</v>
      </c>
      <c r="J231">
        <f>(Table2[[#This Row],[1M Return vs Nifty]]-AVERAGE(Table2[1M Return vs Nifty]))/_xlfn.STDEV.P(Table2[1M Return vs Nifty])</f>
        <v>-0.13976052555327587</v>
      </c>
      <c r="K231">
        <v>23.712455313571901</v>
      </c>
      <c r="L231">
        <f>(Table2[[#This Row],[6M Return vs Nifty]]-AVERAGE(Table2[6M Return vs Nifty]))/_xlfn.STDEV.P(Table2[6M Return vs Nifty])</f>
        <v>0.39761779490976368</v>
      </c>
      <c r="M231">
        <v>-0.863915085280059</v>
      </c>
      <c r="N231">
        <f>(Table2[[#This Row],[1W Return vs Nifty]]-AVERAGE(Table2[1W Return vs Nifty]))/_xlfn.STDEV.P(Table2[1W Return vs Nifty])</f>
        <v>-3.0489147748140745E-2</v>
      </c>
      <c r="O231">
        <v>704.73</v>
      </c>
      <c r="P231">
        <v>643.97418603851395</v>
      </c>
      <c r="Q231">
        <v>554.23486050495796</v>
      </c>
      <c r="R231">
        <v>53.091041241061703</v>
      </c>
      <c r="S231" s="2">
        <f>(Table2[[#This Row],[Close Price]]-Table2[[#This Row],[20D EMA]])/Table2[[#This Row],[20D EMA]]</f>
        <v>1.7907567437174528E-2</v>
      </c>
      <c r="T231" s="2">
        <f>(Table2[[#This Row],[Close Price]]-Table2[[#This Row],[50D EMA]])/Table2[[#This Row],[50D EMA]]</f>
        <v>0.11394216655308247</v>
      </c>
      <c r="U231" s="2">
        <f>(Table2[[#This Row],[Close Price]]-Table2[[#This Row],[200D EMA]])/Table2[[#This Row],[200D EMA]]</f>
        <v>0.29430689247231662</v>
      </c>
      <c r="V231">
        <v>0.71511513241529601</v>
      </c>
      <c r="W231">
        <v>714</v>
      </c>
      <c r="X231">
        <v>738.95</v>
      </c>
      <c r="Y231">
        <v>712.55</v>
      </c>
      <c r="Z231">
        <v>738.95</v>
      </c>
      <c r="AA231">
        <v>711.9</v>
      </c>
      <c r="AB231">
        <v>757.95</v>
      </c>
      <c r="AC231" s="2">
        <f>(Table2[[#This Row],[Close Price]]/Table2[[#This Row],[Day Low]])-1</f>
        <v>4.6918767507002634E-3</v>
      </c>
      <c r="AD231" s="2">
        <f>(Table2[[#This Row],[Day High]]/Table2[[#This Row],[Close Price]])-1</f>
        <v>3.0110824562626259E-2</v>
      </c>
      <c r="AE231" s="2">
        <f>(Table2[[#This Row],[Close Price]]/Table2[[#This Row],[Current Week Low]])-1</f>
        <v>6.7363693775877032E-3</v>
      </c>
      <c r="AF231" s="2">
        <f>(Table2[[#This Row],[Current Week High]]/Table2[[#This Row],[Close Price]])-1</f>
        <v>3.0110824562626259E-2</v>
      </c>
      <c r="AG231" s="2">
        <f>(Table2[[#This Row],[Close Price]]/Table2[[#This Row],[Current Month Low]])-1</f>
        <v>7.6555696024722675E-3</v>
      </c>
      <c r="AH231" s="2">
        <f>(Table2[[#This Row],[Current Month High]]/Table2[[#This Row],[Close Price]])-1</f>
        <v>5.6597198020492012E-2</v>
      </c>
      <c r="AI231">
        <v>5.6597198020492003</v>
      </c>
      <c r="AJ231">
        <v>80.238693467336702</v>
      </c>
      <c r="AK231" t="str">
        <f>IF(AND(Table2[[#This Row],[20D EMA]]&gt;Table2[[#This Row],[50D EMA]],Table2[[#This Row],[50D EMA]]&gt;Table2[[#This Row],[200D EMA]]),"Uptrend","Downtrend/NoTrend")</f>
        <v>Uptrend</v>
      </c>
      <c r="AL231">
        <v>0.25</v>
      </c>
      <c r="AM231" t="s">
        <v>10188</v>
      </c>
      <c r="AN231">
        <v>-1.55</v>
      </c>
      <c r="AO231" t="s">
        <v>10189</v>
      </c>
      <c r="AP231">
        <v>6.0517055414285002E-2</v>
      </c>
      <c r="AQ231">
        <f>(Table2[[#This Row],[Sharpe Ratio]]-AVERAGE(Table2[Sharpe Ratio]))/_xlfn.STDEV.P(Table2[Sharpe Ratio])</f>
        <v>7.8031046691726141E-2</v>
      </c>
      <c r="AR2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0.29286392839955783</v>
      </c>
      <c r="AS231">
        <f>_xlfn.RANK.AVG(Table2[[#This Row],[1Y Return vs Nifty Z-Score]],Table2[1Y Return vs Nifty Z-Score])</f>
        <v>284</v>
      </c>
      <c r="AT231">
        <f>_xlfn.RANK.AVG(Table2[[#This Row],[6M Return vs Nifty Z-Score]],Table2[6M Return vs Nifty Z-Score])</f>
        <v>197</v>
      </c>
      <c r="AU231">
        <f>_xlfn.RANK.AVG(Table2[[#This Row],[Sharpe Ratio Z-Score]],Table2[Sharpe Ratio Z-Score])</f>
        <v>308</v>
      </c>
      <c r="AV231">
        <f>(Table2[[#This Row],[Rank 1Y]]+Table2[[#This Row],[Rank 6M]]+Table2[[#This Row],[Rank Sharpe]])/3</f>
        <v>263</v>
      </c>
    </row>
    <row r="232" spans="1:48" x14ac:dyDescent="0.3">
      <c r="A232" t="s">
        <v>921</v>
      </c>
      <c r="B232" t="s">
        <v>922</v>
      </c>
      <c r="C232" t="s">
        <v>10143</v>
      </c>
      <c r="D232" t="s">
        <v>24</v>
      </c>
      <c r="E232">
        <v>16087.940489365999</v>
      </c>
      <c r="F232">
        <v>202.05</v>
      </c>
      <c r="G232">
        <v>33.918929552669397</v>
      </c>
      <c r="H232">
        <f>(Table2[[#This Row],[1Y Return vs Nifty]]-AVERAGE(Table2[1Y Return vs Nifty]))/_xlfn.STDEV.P(Table2[1Y Return vs Nifty])</f>
        <v>-0.12158270949432212</v>
      </c>
      <c r="I232">
        <v>-8.5332599826527904</v>
      </c>
      <c r="J232">
        <f>(Table2[[#This Row],[1M Return vs Nifty]]-AVERAGE(Table2[1M Return vs Nifty]))/_xlfn.STDEV.P(Table2[1M Return vs Nifty])</f>
        <v>-0.78654012800858386</v>
      </c>
      <c r="K232">
        <v>4.9437865259318698</v>
      </c>
      <c r="L232">
        <f>(Table2[[#This Row],[6M Return vs Nifty]]-AVERAGE(Table2[6M Return vs Nifty]))/_xlfn.STDEV.P(Table2[6M Return vs Nifty])</f>
        <v>-0.1791653764425373</v>
      </c>
      <c r="M232">
        <v>-1.43290005536001</v>
      </c>
      <c r="N232">
        <f>(Table2[[#This Row],[1W Return vs Nifty]]-AVERAGE(Table2[1W Return vs Nifty]))/_xlfn.STDEV.P(Table2[1W Return vs Nifty])</f>
        <v>-0.15673971138104625</v>
      </c>
      <c r="O232">
        <v>201.53</v>
      </c>
      <c r="P232">
        <v>199.666421289965</v>
      </c>
      <c r="Q232">
        <v>176.778104850679</v>
      </c>
      <c r="R232">
        <v>47.655373785998101</v>
      </c>
      <c r="S232" s="2">
        <f>(Table2[[#This Row],[Close Price]]-Table2[[#This Row],[20D EMA]])/Table2[[#This Row],[20D EMA]]</f>
        <v>2.5802610033246179E-3</v>
      </c>
      <c r="T232" s="2">
        <f>(Table2[[#This Row],[Close Price]]-Table2[[#This Row],[50D EMA]])/Table2[[#This Row],[50D EMA]]</f>
        <v>1.1937804537366174E-2</v>
      </c>
      <c r="U232" s="2">
        <f>(Table2[[#This Row],[Close Price]]-Table2[[#This Row],[200D EMA]])/Table2[[#This Row],[200D EMA]]</f>
        <v>0.14295828756998885</v>
      </c>
      <c r="V232">
        <v>0.64232285648604104</v>
      </c>
      <c r="W232">
        <v>198.54</v>
      </c>
      <c r="X232">
        <v>202.75</v>
      </c>
      <c r="Y232">
        <v>196.15</v>
      </c>
      <c r="Z232">
        <v>202.75</v>
      </c>
      <c r="AA232">
        <v>191.15</v>
      </c>
      <c r="AB232">
        <v>212.07</v>
      </c>
      <c r="AC232" s="2">
        <f>(Table2[[#This Row],[Close Price]]/Table2[[#This Row],[Day Low]])-1</f>
        <v>1.7679057116953834E-2</v>
      </c>
      <c r="AD232" s="2">
        <f>(Table2[[#This Row],[Day High]]/Table2[[#This Row],[Close Price]])-1</f>
        <v>3.4644889878743257E-3</v>
      </c>
      <c r="AE232" s="2">
        <f>(Table2[[#This Row],[Close Price]]/Table2[[#This Row],[Current Week Low]])-1</f>
        <v>3.0079021157277674E-2</v>
      </c>
      <c r="AF232" s="2">
        <f>(Table2[[#This Row],[Current Week High]]/Table2[[#This Row],[Close Price]])-1</f>
        <v>3.4644889878743257E-3</v>
      </c>
      <c r="AG232" s="2">
        <f>(Table2[[#This Row],[Close Price]]/Table2[[#This Row],[Current Month Low]])-1</f>
        <v>5.7023280146481836E-2</v>
      </c>
      <c r="AH232" s="2">
        <f>(Table2[[#This Row],[Current Month High]]/Table2[[#This Row],[Close Price]])-1</f>
        <v>4.9591685226429094E-2</v>
      </c>
      <c r="AI232">
        <v>8.8344469190794399</v>
      </c>
      <c r="AJ232">
        <v>74.783737024221395</v>
      </c>
      <c r="AK232" t="str">
        <f>IF(AND(Table2[[#This Row],[20D EMA]]&gt;Table2[[#This Row],[50D EMA]],Table2[[#This Row],[50D EMA]]&gt;Table2[[#This Row],[200D EMA]]),"Uptrend","Downtrend/NoTrend")</f>
        <v>Uptrend</v>
      </c>
      <c r="AL232">
        <v>-0.03</v>
      </c>
      <c r="AM232" t="s">
        <v>10189</v>
      </c>
      <c r="AN232">
        <v>-2.2599999999999998</v>
      </c>
      <c r="AO232" t="s">
        <v>10189</v>
      </c>
      <c r="AP232">
        <v>0.152826562656869</v>
      </c>
      <c r="AQ232">
        <f>(Table2[[#This Row],[Sharpe Ratio]]-AVERAGE(Table2[Sharpe Ratio]))/_xlfn.STDEV.P(Table2[Sharpe Ratio])</f>
        <v>1.1222857724497812</v>
      </c>
      <c r="AR2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-0.12174215287670823</v>
      </c>
      <c r="AS232">
        <f>_xlfn.RANK.AVG(Table2[[#This Row],[1Y Return vs Nifty Z-Score]],Table2[1Y Return vs Nifty Z-Score])</f>
        <v>320</v>
      </c>
      <c r="AT232">
        <f>_xlfn.RANK.AVG(Table2[[#This Row],[6M Return vs Nifty Z-Score]],Table2[6M Return vs Nifty Z-Score])</f>
        <v>376</v>
      </c>
      <c r="AU232">
        <f>_xlfn.RANK.AVG(Table2[[#This Row],[Sharpe Ratio Z-Score]],Table2[Sharpe Ratio Z-Score])</f>
        <v>101</v>
      </c>
      <c r="AV232">
        <f>(Table2[[#This Row],[Rank 1Y]]+Table2[[#This Row],[Rank 6M]]+Table2[[#This Row],[Rank Sharpe]])/3</f>
        <v>265.66666666666669</v>
      </c>
    </row>
    <row r="233" spans="1:48" x14ac:dyDescent="0.3">
      <c r="A233" t="s">
        <v>878</v>
      </c>
      <c r="B233" t="s">
        <v>879</v>
      </c>
      <c r="C233" t="s">
        <v>10153</v>
      </c>
      <c r="D233" t="s">
        <v>308</v>
      </c>
      <c r="E233">
        <v>17274.631964554999</v>
      </c>
      <c r="F233">
        <v>780.65</v>
      </c>
      <c r="G233">
        <v>44.031353982840301</v>
      </c>
      <c r="H233">
        <f>(Table2[[#This Row],[1Y Return vs Nifty]]-AVERAGE(Table2[1Y Return vs Nifty]))/_xlfn.STDEV.P(Table2[1Y Return vs Nifty])</f>
        <v>3.3452465743713778E-3</v>
      </c>
      <c r="I233">
        <v>-10.0561380990149</v>
      </c>
      <c r="J233">
        <f>(Table2[[#This Row],[1M Return vs Nifty]]-AVERAGE(Table2[1M Return vs Nifty]))/_xlfn.STDEV.P(Table2[1M Return vs Nifty])</f>
        <v>-0.93018581401630007</v>
      </c>
      <c r="K233">
        <v>-3.1614948565829999</v>
      </c>
      <c r="L233">
        <f>(Table2[[#This Row],[6M Return vs Nifty]]-AVERAGE(Table2[6M Return vs Nifty]))/_xlfn.STDEV.P(Table2[6M Return vs Nifty])</f>
        <v>-0.42825016521500309</v>
      </c>
      <c r="M233">
        <v>-8.1046307455939601</v>
      </c>
      <c r="N233">
        <f>(Table2[[#This Row],[1W Return vs Nifty]]-AVERAGE(Table2[1W Return vs Nifty]))/_xlfn.STDEV.P(Table2[1W Return vs Nifty])</f>
        <v>-1.6371123123139546</v>
      </c>
      <c r="O233">
        <v>823.85</v>
      </c>
      <c r="P233">
        <v>820.512481230601</v>
      </c>
      <c r="Q233">
        <v>736.31277982617803</v>
      </c>
      <c r="R233">
        <v>26.1028904992984</v>
      </c>
      <c r="S233" s="2">
        <f>(Table2[[#This Row],[Close Price]]-Table2[[#This Row],[20D EMA]])/Table2[[#This Row],[20D EMA]]</f>
        <v>-5.2436729987255015E-2</v>
      </c>
      <c r="T233" s="2">
        <f>(Table2[[#This Row],[Close Price]]-Table2[[#This Row],[50D EMA]])/Table2[[#This Row],[50D EMA]]</f>
        <v>-4.8582419088635247E-2</v>
      </c>
      <c r="U233" s="2">
        <f>(Table2[[#This Row],[Close Price]]-Table2[[#This Row],[200D EMA]])/Table2[[#This Row],[200D EMA]]</f>
        <v>6.0215198470802957E-2</v>
      </c>
      <c r="V233">
        <v>0.91705452194853099</v>
      </c>
      <c r="W233">
        <v>772</v>
      </c>
      <c r="X233">
        <v>803.8</v>
      </c>
      <c r="Y233">
        <v>772</v>
      </c>
      <c r="Z233">
        <v>832.8</v>
      </c>
      <c r="AA233">
        <v>772</v>
      </c>
      <c r="AB233">
        <v>909.9</v>
      </c>
      <c r="AC233" s="2">
        <f>(Table2[[#This Row],[Close Price]]/Table2[[#This Row],[Day Low]])-1</f>
        <v>1.1204663212435184E-2</v>
      </c>
      <c r="AD233" s="2">
        <f>(Table2[[#This Row],[Day High]]/Table2[[#This Row],[Close Price]])-1</f>
        <v>2.9654774867097888E-2</v>
      </c>
      <c r="AE233" s="2">
        <f>(Table2[[#This Row],[Close Price]]/Table2[[#This Row],[Current Week Low]])-1</f>
        <v>1.1204663212435184E-2</v>
      </c>
      <c r="AF233" s="2">
        <f>(Table2[[#This Row],[Current Week High]]/Table2[[#This Row],[Close Price]])-1</f>
        <v>6.680330493819242E-2</v>
      </c>
      <c r="AG233" s="2">
        <f>(Table2[[#This Row],[Close Price]]/Table2[[#This Row],[Current Month Low]])-1</f>
        <v>1.1204663212435184E-2</v>
      </c>
      <c r="AH233" s="2">
        <f>(Table2[[#This Row],[Current Month High]]/Table2[[#This Row],[Close Price]])-1</f>
        <v>0.16556715557548207</v>
      </c>
      <c r="AI233">
        <v>22.718247614167598</v>
      </c>
      <c r="AJ233">
        <v>74.915975801030598</v>
      </c>
      <c r="AK233" t="str">
        <f>IF(AND(Table2[[#This Row],[20D EMA]]&gt;Table2[[#This Row],[50D EMA]],Table2[[#This Row],[50D EMA]]&gt;Table2[[#This Row],[200D EMA]]),"Uptrend","Downtrend/NoTrend")</f>
        <v>Uptrend</v>
      </c>
      <c r="AL233">
        <v>-0.2</v>
      </c>
      <c r="AM233" t="s">
        <v>10189</v>
      </c>
      <c r="AN233">
        <v>-2.83</v>
      </c>
      <c r="AO233" t="s">
        <v>10189</v>
      </c>
      <c r="AP233">
        <v>0.18554491409595</v>
      </c>
      <c r="AQ233">
        <f>(Table2[[#This Row],[Sharpe Ratio]]-AVERAGE(Table2[Sharpe Ratio]))/_xlfn.STDEV.P(Table2[Sharpe Ratio])</f>
        <v>1.4924133370947334</v>
      </c>
      <c r="AR2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-1.4997897078761531</v>
      </c>
      <c r="AS233">
        <f>_xlfn.RANK.AVG(Table2[[#This Row],[1Y Return vs Nifty Z-Score]],Table2[1Y Return vs Nifty Z-Score])</f>
        <v>281</v>
      </c>
      <c r="AT233">
        <f>_xlfn.RANK.AVG(Table2[[#This Row],[6M Return vs Nifty Z-Score]],Table2[6M Return vs Nifty Z-Score])</f>
        <v>467</v>
      </c>
      <c r="AU233">
        <f>_xlfn.RANK.AVG(Table2[[#This Row],[Sharpe Ratio Z-Score]],Table2[Sharpe Ratio Z-Score])</f>
        <v>52</v>
      </c>
      <c r="AV233">
        <f>(Table2[[#This Row],[Rank 1Y]]+Table2[[#This Row],[Rank 6M]]+Table2[[#This Row],[Rank Sharpe]])/3</f>
        <v>266.66666666666669</v>
      </c>
    </row>
    <row r="234" spans="1:48" x14ac:dyDescent="0.3">
      <c r="A234" t="s">
        <v>1652</v>
      </c>
      <c r="B234" t="s">
        <v>1653</v>
      </c>
      <c r="C234" t="s">
        <v>10147</v>
      </c>
      <c r="D234" t="s">
        <v>193</v>
      </c>
      <c r="E234">
        <v>4968.0430222499999</v>
      </c>
      <c r="F234">
        <v>702.15</v>
      </c>
      <c r="G234">
        <v>85.209884375783801</v>
      </c>
      <c r="H234">
        <f>(Table2[[#This Row],[1Y Return vs Nifty]]-AVERAGE(Table2[1Y Return vs Nifty]))/_xlfn.STDEV.P(Table2[1Y Return vs Nifty])</f>
        <v>0.51206100226937479</v>
      </c>
      <c r="I234">
        <v>6.3254668177869604</v>
      </c>
      <c r="J234">
        <f>(Table2[[#This Row],[1M Return vs Nifty]]-AVERAGE(Table2[1M Return vs Nifty]))/_xlfn.STDEV.P(Table2[1M Return vs Nifty])</f>
        <v>0.61501130379549018</v>
      </c>
      <c r="K234">
        <v>-9.9376376989532904</v>
      </c>
      <c r="L234">
        <f>(Table2[[#This Row],[6M Return vs Nifty]]-AVERAGE(Table2[6M Return vs Nifty]))/_xlfn.STDEV.P(Table2[6M Return vs Nifty])</f>
        <v>-0.63648897012866623</v>
      </c>
      <c r="M234">
        <v>1.3827786877154999</v>
      </c>
      <c r="N234">
        <f>(Table2[[#This Row],[1W Return vs Nifty]]-AVERAGE(Table2[1W Return vs Nifty]))/_xlfn.STDEV.P(Table2[1W Return vs Nifty])</f>
        <v>0.46802376571488413</v>
      </c>
      <c r="O234">
        <v>673.81</v>
      </c>
      <c r="P234">
        <v>648.33729876519806</v>
      </c>
      <c r="Q234">
        <v>583.22932539133603</v>
      </c>
      <c r="R234">
        <v>59.4300572869859</v>
      </c>
      <c r="S234" s="2">
        <f>(Table2[[#This Row],[Close Price]]-Table2[[#This Row],[20D EMA]])/Table2[[#This Row],[20D EMA]]</f>
        <v>4.2059334233686102E-2</v>
      </c>
      <c r="T234" s="2">
        <f>(Table2[[#This Row],[Close Price]]-Table2[[#This Row],[50D EMA]])/Table2[[#This Row],[50D EMA]]</f>
        <v>8.3001088071427989E-2</v>
      </c>
      <c r="U234" s="2">
        <f>(Table2[[#This Row],[Close Price]]-Table2[[#This Row],[200D EMA]])/Table2[[#This Row],[200D EMA]]</f>
        <v>0.20390036891384086</v>
      </c>
      <c r="V234">
        <v>1.83376253639739</v>
      </c>
      <c r="W234">
        <v>695.05</v>
      </c>
      <c r="X234">
        <v>709.85</v>
      </c>
      <c r="Y234">
        <v>685.2</v>
      </c>
      <c r="Z234">
        <v>709.85</v>
      </c>
      <c r="AA234">
        <v>658</v>
      </c>
      <c r="AB234">
        <v>744.15</v>
      </c>
      <c r="AC234" s="2">
        <f>(Table2[[#This Row],[Close Price]]/Table2[[#This Row],[Day Low]])-1</f>
        <v>1.0215092439392892E-2</v>
      </c>
      <c r="AD234" s="2">
        <f>(Table2[[#This Row],[Day High]]/Table2[[#This Row],[Close Price]])-1</f>
        <v>1.0966317738374975E-2</v>
      </c>
      <c r="AE234" s="2">
        <f>(Table2[[#This Row],[Close Price]]/Table2[[#This Row],[Current Week Low]])-1</f>
        <v>2.4737302977232867E-2</v>
      </c>
      <c r="AF234" s="2">
        <f>(Table2[[#This Row],[Current Week High]]/Table2[[#This Row],[Close Price]])-1</f>
        <v>1.0966317738374975E-2</v>
      </c>
      <c r="AG234" s="2">
        <f>(Table2[[#This Row],[Close Price]]/Table2[[#This Row],[Current Month Low]])-1</f>
        <v>6.709726443768993E-2</v>
      </c>
      <c r="AH234" s="2">
        <f>(Table2[[#This Row],[Current Month High]]/Table2[[#This Row],[Close Price]])-1</f>
        <v>5.9816278572954573E-2</v>
      </c>
      <c r="AI234">
        <v>5.9816278572954502</v>
      </c>
      <c r="AJ234">
        <v>122.340088663711</v>
      </c>
      <c r="AK234" t="str">
        <f>IF(AND(Table2[[#This Row],[20D EMA]]&gt;Table2[[#This Row],[50D EMA]],Table2[[#This Row],[50D EMA]]&gt;Table2[[#This Row],[200D EMA]]),"Uptrend","Downtrend/NoTrend")</f>
        <v>Uptrend</v>
      </c>
      <c r="AL234">
        <v>-0.03</v>
      </c>
      <c r="AM234" t="s">
        <v>10189</v>
      </c>
      <c r="AN234">
        <v>2.1</v>
      </c>
      <c r="AO234" t="s">
        <v>10188</v>
      </c>
      <c r="AP234">
        <v>0.14395864395876601</v>
      </c>
      <c r="AQ234">
        <f>(Table2[[#This Row],[Sharpe Ratio]]-AVERAGE(Table2[Sharpe Ratio]))/_xlfn.STDEV.P(Table2[Sharpe Ratio])</f>
        <v>1.0219671131398949</v>
      </c>
      <c r="AR2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1.9805742147909777</v>
      </c>
      <c r="AS234">
        <f>_xlfn.RANK.AVG(Table2[[#This Row],[1Y Return vs Nifty Z-Score]],Table2[1Y Return vs Nifty Z-Score])</f>
        <v>147</v>
      </c>
      <c r="AT234">
        <f>_xlfn.RANK.AVG(Table2[[#This Row],[6M Return vs Nifty Z-Score]],Table2[6M Return vs Nifty Z-Score])</f>
        <v>540</v>
      </c>
      <c r="AU234">
        <f>_xlfn.RANK.AVG(Table2[[#This Row],[Sharpe Ratio Z-Score]],Table2[Sharpe Ratio Z-Score])</f>
        <v>114</v>
      </c>
      <c r="AV234">
        <f>(Table2[[#This Row],[Rank 1Y]]+Table2[[#This Row],[Rank 6M]]+Table2[[#This Row],[Rank Sharpe]])/3</f>
        <v>267</v>
      </c>
    </row>
    <row r="235" spans="1:48" x14ac:dyDescent="0.3">
      <c r="A235" t="s">
        <v>30</v>
      </c>
      <c r="B235" t="s">
        <v>31</v>
      </c>
      <c r="C235" t="s">
        <v>10143</v>
      </c>
      <c r="D235" t="s">
        <v>32</v>
      </c>
      <c r="E235">
        <v>788043.23377219995</v>
      </c>
      <c r="F235">
        <v>880.7</v>
      </c>
      <c r="G235">
        <v>20.7103324023856</v>
      </c>
      <c r="H235">
        <f>(Table2[[#This Row],[1Y Return vs Nifty]]-AVERAGE(Table2[1Y Return vs Nifty]))/_xlfn.STDEV.P(Table2[1Y Return vs Nifty])</f>
        <v>-0.28476049696895611</v>
      </c>
      <c r="I235">
        <v>-0.21631422136549699</v>
      </c>
      <c r="J235">
        <f>(Table2[[#This Row],[1M Return vs Nifty]]-AVERAGE(Table2[1M Return vs Nifty]))/_xlfn.STDEV.P(Table2[1M Return vs Nifty])</f>
        <v>-2.043084855192891E-3</v>
      </c>
      <c r="K235">
        <v>26.565907350059401</v>
      </c>
      <c r="L235">
        <f>(Table2[[#This Row],[6M Return vs Nifty]]-AVERAGE(Table2[6M Return vs Nifty]))/_xlfn.STDEV.P(Table2[6M Return vs Nifty])</f>
        <v>0.48530771759574481</v>
      </c>
      <c r="M235">
        <v>1.6927887701703399</v>
      </c>
      <c r="N235">
        <f>(Table2[[#This Row],[1W Return vs Nifty]]-AVERAGE(Table2[1W Return vs Nifty]))/_xlfn.STDEV.P(Table2[1W Return vs Nifty])</f>
        <v>0.53681107944007356</v>
      </c>
      <c r="O235">
        <v>852.37</v>
      </c>
      <c r="P235">
        <v>831.99573234166098</v>
      </c>
      <c r="Q235">
        <v>735.237928930512</v>
      </c>
      <c r="R235">
        <v>72.211111531379302</v>
      </c>
      <c r="S235" s="2">
        <f>(Table2[[#This Row],[Close Price]]-Table2[[#This Row],[20D EMA]])/Table2[[#This Row],[20D EMA]]</f>
        <v>3.3236739913417933E-2</v>
      </c>
      <c r="T235" s="2">
        <f>(Table2[[#This Row],[Close Price]]-Table2[[#This Row],[50D EMA]])/Table2[[#This Row],[50D EMA]]</f>
        <v>5.8539083513397809E-2</v>
      </c>
      <c r="U235" s="2">
        <f>(Table2[[#This Row],[Close Price]]-Table2[[#This Row],[200D EMA]])/Table2[[#This Row],[200D EMA]]</f>
        <v>0.19784353519557857</v>
      </c>
      <c r="V235">
        <v>0.76751237550138196</v>
      </c>
      <c r="W235">
        <v>874.3</v>
      </c>
      <c r="X235">
        <v>888.1</v>
      </c>
      <c r="Y235">
        <v>859.7</v>
      </c>
      <c r="Z235">
        <v>888.1</v>
      </c>
      <c r="AA235">
        <v>823.15</v>
      </c>
      <c r="AB235">
        <v>888.1</v>
      </c>
      <c r="AC235" s="2">
        <f>(Table2[[#This Row],[Close Price]]/Table2[[#This Row],[Day Low]])-1</f>
        <v>7.3201418277479835E-3</v>
      </c>
      <c r="AD235" s="2">
        <f>(Table2[[#This Row],[Day High]]/Table2[[#This Row],[Close Price]])-1</f>
        <v>8.4024071761099606E-3</v>
      </c>
      <c r="AE235" s="2">
        <f>(Table2[[#This Row],[Close Price]]/Table2[[#This Row],[Current Week Low]])-1</f>
        <v>2.4427125741537825E-2</v>
      </c>
      <c r="AF235" s="2">
        <f>(Table2[[#This Row],[Current Week High]]/Table2[[#This Row],[Close Price]])-1</f>
        <v>8.4024071761099606E-3</v>
      </c>
      <c r="AG235" s="2">
        <f>(Table2[[#This Row],[Close Price]]/Table2[[#This Row],[Current Month Low]])-1</f>
        <v>6.9914353398530027E-2</v>
      </c>
      <c r="AH235" s="2">
        <f>(Table2[[#This Row],[Current Month High]]/Table2[[#This Row],[Close Price]])-1</f>
        <v>8.4024071761099606E-3</v>
      </c>
      <c r="AI235">
        <v>3.55399114340864</v>
      </c>
      <c r="AJ235">
        <v>62.1318114874815</v>
      </c>
      <c r="AK235" t="str">
        <f>IF(AND(Table2[[#This Row],[20D EMA]]&gt;Table2[[#This Row],[50D EMA]],Table2[[#This Row],[50D EMA]]&gt;Table2[[#This Row],[200D EMA]]),"Uptrend","Downtrend/NoTrend")</f>
        <v>Uptrend</v>
      </c>
      <c r="AL235">
        <v>0.01</v>
      </c>
      <c r="AM235" t="s">
        <v>10188</v>
      </c>
      <c r="AN235">
        <v>3.74</v>
      </c>
      <c r="AO235" t="s">
        <v>10188</v>
      </c>
      <c r="AP235">
        <v>8.1541274686532994E-2</v>
      </c>
      <c r="AQ235">
        <f>(Table2[[#This Row],[Sharpe Ratio]]-AVERAGE(Table2[Sharpe Ratio]))/_xlfn.STDEV.P(Table2[Sharpe Ratio])</f>
        <v>0.31586830729721316</v>
      </c>
      <c r="AR2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1.0511835225088826</v>
      </c>
      <c r="AS235">
        <f>_xlfn.RANK.AVG(Table2[[#This Row],[1Y Return vs Nifty Z-Score]],Table2[1Y Return vs Nifty Z-Score])</f>
        <v>380</v>
      </c>
      <c r="AT235">
        <f>_xlfn.RANK.AVG(Table2[[#This Row],[6M Return vs Nifty Z-Score]],Table2[6M Return vs Nifty Z-Score])</f>
        <v>177</v>
      </c>
      <c r="AU235">
        <f>_xlfn.RANK.AVG(Table2[[#This Row],[Sharpe Ratio Z-Score]],Table2[Sharpe Ratio Z-Score])</f>
        <v>245</v>
      </c>
      <c r="AV235">
        <f>(Table2[[#This Row],[Rank 1Y]]+Table2[[#This Row],[Rank 6M]]+Table2[[#This Row],[Rank Sharpe]])/3</f>
        <v>267.33333333333331</v>
      </c>
    </row>
    <row r="236" spans="1:48" x14ac:dyDescent="0.3">
      <c r="A236" t="s">
        <v>238</v>
      </c>
      <c r="B236" t="s">
        <v>239</v>
      </c>
      <c r="C236" t="s">
        <v>10147</v>
      </c>
      <c r="D236" t="s">
        <v>117</v>
      </c>
      <c r="E236">
        <v>111778.48463435</v>
      </c>
      <c r="F236">
        <v>5578.1</v>
      </c>
      <c r="G236">
        <v>54.623219693441001</v>
      </c>
      <c r="H236">
        <f>(Table2[[#This Row],[1Y Return vs Nifty]]-AVERAGE(Table2[1Y Return vs Nifty]))/_xlfn.STDEV.P(Table2[1Y Return vs Nifty])</f>
        <v>0.13419617587590807</v>
      </c>
      <c r="I236">
        <v>-8.9628407296367598</v>
      </c>
      <c r="J236">
        <f>(Table2[[#This Row],[1M Return vs Nifty]]-AVERAGE(Table2[1M Return vs Nifty]))/_xlfn.STDEV.P(Table2[1M Return vs Nifty])</f>
        <v>-0.82706039055173974</v>
      </c>
      <c r="K236">
        <v>15.505562848320899</v>
      </c>
      <c r="L236">
        <f>(Table2[[#This Row],[6M Return vs Nifty]]-AVERAGE(Table2[6M Return vs Nifty]))/_xlfn.STDEV.P(Table2[6M Return vs Nifty])</f>
        <v>0.14541037857067562</v>
      </c>
      <c r="M236">
        <v>0.63674504840604496</v>
      </c>
      <c r="N236">
        <f>(Table2[[#This Row],[1W Return vs Nifty]]-AVERAGE(Table2[1W Return vs Nifty]))/_xlfn.STDEV.P(Table2[1W Return vs Nifty])</f>
        <v>0.30248834315584588</v>
      </c>
      <c r="O236">
        <v>5537.61</v>
      </c>
      <c r="P236">
        <v>5339.8063229669797</v>
      </c>
      <c r="Q236">
        <v>4501.5160349430298</v>
      </c>
      <c r="R236">
        <v>57.116297441425502</v>
      </c>
      <c r="S236" s="2">
        <f>(Table2[[#This Row],[Close Price]]-Table2[[#This Row],[20D EMA]])/Table2[[#This Row],[20D EMA]]</f>
        <v>7.3118186365599405E-3</v>
      </c>
      <c r="T236" s="2">
        <f>(Table2[[#This Row],[Close Price]]-Table2[[#This Row],[50D EMA]])/Table2[[#This Row],[50D EMA]]</f>
        <v>4.4625902630231827E-2</v>
      </c>
      <c r="U236" s="2">
        <f>(Table2[[#This Row],[Close Price]]-Table2[[#This Row],[200D EMA]])/Table2[[#This Row],[200D EMA]]</f>
        <v>0.23916030881595995</v>
      </c>
      <c r="V236">
        <v>0.58911396232869395</v>
      </c>
      <c r="W236">
        <v>5562</v>
      </c>
      <c r="X236">
        <v>5659</v>
      </c>
      <c r="Y236">
        <v>5528.6</v>
      </c>
      <c r="Z236">
        <v>5659</v>
      </c>
      <c r="AA236">
        <v>5382.6</v>
      </c>
      <c r="AB236">
        <v>5728.3</v>
      </c>
      <c r="AC236" s="2">
        <f>(Table2[[#This Row],[Close Price]]/Table2[[#This Row],[Day Low]])-1</f>
        <v>2.8946422150306628E-3</v>
      </c>
      <c r="AD236" s="2">
        <f>(Table2[[#This Row],[Day High]]/Table2[[#This Row],[Close Price]])-1</f>
        <v>1.4503146232588193E-2</v>
      </c>
      <c r="AE236" s="2">
        <f>(Table2[[#This Row],[Close Price]]/Table2[[#This Row],[Current Week Low]])-1</f>
        <v>8.9534421010744047E-3</v>
      </c>
      <c r="AF236" s="2">
        <f>(Table2[[#This Row],[Current Week High]]/Table2[[#This Row],[Close Price]])-1</f>
        <v>1.4503146232588193E-2</v>
      </c>
      <c r="AG236" s="2">
        <f>(Table2[[#This Row],[Close Price]]/Table2[[#This Row],[Current Month Low]])-1</f>
        <v>3.6320737190205454E-2</v>
      </c>
      <c r="AH236" s="2">
        <f>(Table2[[#This Row],[Current Month High]]/Table2[[#This Row],[Close Price]])-1</f>
        <v>2.6926731324286024E-2</v>
      </c>
      <c r="AI236">
        <v>5.6730786468510699</v>
      </c>
      <c r="AJ236">
        <v>93.013840830449794</v>
      </c>
      <c r="AK236" t="str">
        <f>IF(AND(Table2[[#This Row],[20D EMA]]&gt;Table2[[#This Row],[50D EMA]],Table2[[#This Row],[50D EMA]]&gt;Table2[[#This Row],[200D EMA]]),"Uptrend","Downtrend/NoTrend")</f>
        <v>Uptrend</v>
      </c>
      <c r="AL236">
        <v>0.08</v>
      </c>
      <c r="AM236" t="s">
        <v>10188</v>
      </c>
      <c r="AN236">
        <v>-0.03</v>
      </c>
      <c r="AO236" t="s">
        <v>10189</v>
      </c>
      <c r="AP236">
        <v>6.3955404469407007E-2</v>
      </c>
      <c r="AQ236">
        <f>(Table2[[#This Row],[Sharpe Ratio]]-AVERAGE(Table2[Sharpe Ratio]))/_xlfn.STDEV.P(Table2[Sharpe Ratio])</f>
        <v>0.11692749795520477</v>
      </c>
      <c r="AR2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-0.12803799499410534</v>
      </c>
      <c r="AS236">
        <f>_xlfn.RANK.AVG(Table2[[#This Row],[1Y Return vs Nifty Z-Score]],Table2[1Y Return vs Nifty Z-Score])</f>
        <v>242</v>
      </c>
      <c r="AT236">
        <f>_xlfn.RANK.AVG(Table2[[#This Row],[6M Return vs Nifty Z-Score]],Table2[6M Return vs Nifty Z-Score])</f>
        <v>264</v>
      </c>
      <c r="AU236">
        <f>_xlfn.RANK.AVG(Table2[[#This Row],[Sharpe Ratio Z-Score]],Table2[Sharpe Ratio Z-Score])</f>
        <v>300</v>
      </c>
      <c r="AV236">
        <f>(Table2[[#This Row],[Rank 1Y]]+Table2[[#This Row],[Rank 6M]]+Table2[[#This Row],[Rank Sharpe]])/3</f>
        <v>268.66666666666669</v>
      </c>
    </row>
    <row r="237" spans="1:48" x14ac:dyDescent="0.3">
      <c r="A237" t="s">
        <v>745</v>
      </c>
      <c r="B237" t="s">
        <v>746</v>
      </c>
      <c r="C237" t="s">
        <v>10156</v>
      </c>
      <c r="D237" t="s">
        <v>140</v>
      </c>
      <c r="E237">
        <v>21123.674731485</v>
      </c>
      <c r="F237">
        <v>1459.9</v>
      </c>
      <c r="G237">
        <v>192.56874209547101</v>
      </c>
      <c r="H237">
        <f>(Table2[[#This Row],[1Y Return vs Nifty]]-AVERAGE(Table2[1Y Return vs Nifty]))/_xlfn.STDEV.P(Table2[1Y Return vs Nifty])</f>
        <v>1.8383624004557966</v>
      </c>
      <c r="I237">
        <v>4.2068057949064803</v>
      </c>
      <c r="J237">
        <f>(Table2[[#This Row],[1M Return vs Nifty]]-AVERAGE(Table2[1M Return vs Nifty]))/_xlfn.STDEV.P(Table2[1M Return vs Nifty])</f>
        <v>0.41516831388078629</v>
      </c>
      <c r="K237">
        <v>16.533766847719601</v>
      </c>
      <c r="L237">
        <f>(Table2[[#This Row],[6M Return vs Nifty]]-AVERAGE(Table2[6M Return vs Nifty]))/_xlfn.STDEV.P(Table2[6M Return vs Nifty])</f>
        <v>0.17700829157561138</v>
      </c>
      <c r="M237">
        <v>-3.8738988081687702</v>
      </c>
      <c r="N237">
        <f>(Table2[[#This Row],[1W Return vs Nifty]]-AVERAGE(Table2[1W Return vs Nifty]))/_xlfn.STDEV.P(Table2[1W Return vs Nifty])</f>
        <v>-0.69836644068818743</v>
      </c>
      <c r="O237">
        <v>1452.27</v>
      </c>
      <c r="P237">
        <v>1379.20772366971</v>
      </c>
      <c r="Q237">
        <v>1083.8187499999899</v>
      </c>
      <c r="R237">
        <v>63.428991893161502</v>
      </c>
      <c r="S237" s="2">
        <f>(Table2[[#This Row],[Close Price]]-Table2[[#This Row],[20D EMA]])/Table2[[#This Row],[20D EMA]]</f>
        <v>5.2538439821796972E-3</v>
      </c>
      <c r="T237" s="2">
        <f>(Table2[[#This Row],[Close Price]]-Table2[[#This Row],[50D EMA]])/Table2[[#This Row],[50D EMA]]</f>
        <v>5.8506253224560732E-2</v>
      </c>
      <c r="U237" s="2">
        <f>(Table2[[#This Row],[Close Price]]-Table2[[#This Row],[200D EMA]])/Table2[[#This Row],[200D EMA]]</f>
        <v>0.34699644197889518</v>
      </c>
      <c r="V237">
        <v>0.97169389118878902</v>
      </c>
      <c r="W237">
        <v>1438.05</v>
      </c>
      <c r="X237">
        <v>1516</v>
      </c>
      <c r="Y237">
        <v>1438.05</v>
      </c>
      <c r="Z237">
        <v>1536</v>
      </c>
      <c r="AA237">
        <v>1402.3</v>
      </c>
      <c r="AB237">
        <v>1564</v>
      </c>
      <c r="AC237" s="2">
        <f>(Table2[[#This Row],[Close Price]]/Table2[[#This Row],[Day Low]])-1</f>
        <v>1.5194186572094148E-2</v>
      </c>
      <c r="AD237" s="2">
        <f>(Table2[[#This Row],[Day High]]/Table2[[#This Row],[Close Price]])-1</f>
        <v>3.8427289540379439E-2</v>
      </c>
      <c r="AE237" s="2">
        <f>(Table2[[#This Row],[Close Price]]/Table2[[#This Row],[Current Week Low]])-1</f>
        <v>1.5194186572094148E-2</v>
      </c>
      <c r="AF237" s="2">
        <f>(Table2[[#This Row],[Current Week High]]/Table2[[#This Row],[Close Price]])-1</f>
        <v>5.2126858003972876E-2</v>
      </c>
      <c r="AG237" s="2">
        <f>(Table2[[#This Row],[Close Price]]/Table2[[#This Row],[Current Month Low]])-1</f>
        <v>4.1075376167724498E-2</v>
      </c>
      <c r="AH237" s="2">
        <f>(Table2[[#This Row],[Current Month High]]/Table2[[#This Row],[Close Price]])-1</f>
        <v>7.1306253853003598E-2</v>
      </c>
      <c r="AI237">
        <v>7.1306253853003598</v>
      </c>
      <c r="AJ237">
        <v>228.806306306306</v>
      </c>
      <c r="AK237" t="str">
        <f>IF(AND(Table2[[#This Row],[20D EMA]]&gt;Table2[[#This Row],[50D EMA]],Table2[[#This Row],[50D EMA]]&gt;Table2[[#This Row],[200D EMA]]),"Uptrend","Downtrend/NoTrend")</f>
        <v>Uptrend</v>
      </c>
      <c r="AL237">
        <v>0</v>
      </c>
      <c r="AM237" t="s">
        <v>10187</v>
      </c>
      <c r="AN237">
        <v>5.28</v>
      </c>
      <c r="AO237" t="s">
        <v>10188</v>
      </c>
      <c r="AQ237">
        <f>(Table2[[#This Row],[Sharpe Ratio]]-AVERAGE(Table2[Sharpe Ratio]))/_xlfn.STDEV.P(Table2[Sharpe Ratio])</f>
        <v>-0.60657038812317154</v>
      </c>
      <c r="AR2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1.1256021771008355</v>
      </c>
      <c r="AS237">
        <f>_xlfn.RANK.AVG(Table2[[#This Row],[1Y Return vs Nifty Z-Score]],Table2[1Y Return vs Nifty Z-Score])</f>
        <v>35</v>
      </c>
      <c r="AT237">
        <f>_xlfn.RANK.AVG(Table2[[#This Row],[6M Return vs Nifty Z-Score]],Table2[6M Return vs Nifty Z-Score])</f>
        <v>256</v>
      </c>
      <c r="AU237">
        <f>_xlfn.RANK.AVG(Table2[[#This Row],[Sharpe Ratio Z-Score]],Table2[Sharpe Ratio Z-Score])</f>
        <v>518.5</v>
      </c>
      <c r="AV237">
        <f>(Table2[[#This Row],[Rank 1Y]]+Table2[[#This Row],[Rank 6M]]+Table2[[#This Row],[Rank Sharpe]])/3</f>
        <v>269.83333333333331</v>
      </c>
    </row>
    <row r="238" spans="1:48" x14ac:dyDescent="0.3">
      <c r="A238" t="s">
        <v>126</v>
      </c>
      <c r="B238" t="s">
        <v>127</v>
      </c>
      <c r="C238" t="s">
        <v>10141</v>
      </c>
      <c r="D238" t="s">
        <v>18</v>
      </c>
      <c r="E238">
        <v>239637.41535950999</v>
      </c>
      <c r="F238">
        <v>170.74</v>
      </c>
      <c r="G238">
        <v>49.583385460308797</v>
      </c>
      <c r="H238">
        <f>(Table2[[#This Row],[1Y Return vs Nifty]]-AVERAGE(Table2[1Y Return vs Nifty]))/_xlfn.STDEV.P(Table2[1Y Return vs Nifty])</f>
        <v>7.1934529915741729E-2</v>
      </c>
      <c r="I238">
        <v>-5.4522328694644102</v>
      </c>
      <c r="J238">
        <f>(Table2[[#This Row],[1M Return vs Nifty]]-AVERAGE(Table2[1M Return vs Nifty]))/_xlfn.STDEV.P(Table2[1M Return vs Nifty])</f>
        <v>-0.49592182538331803</v>
      </c>
      <c r="K238">
        <v>7.1864640944922096</v>
      </c>
      <c r="L238">
        <f>(Table2[[#This Row],[6M Return vs Nifty]]-AVERAGE(Table2[6M Return vs Nifty]))/_xlfn.STDEV.P(Table2[6M Return vs Nifty])</f>
        <v>-0.11024526841832033</v>
      </c>
      <c r="M238">
        <v>-1.72993766738998</v>
      </c>
      <c r="N238">
        <f>(Table2[[#This Row],[1W Return vs Nifty]]-AVERAGE(Table2[1W Return vs Nifty]))/_xlfn.STDEV.P(Table2[1W Return vs Nifty])</f>
        <v>-0.22264859810205501</v>
      </c>
      <c r="O238">
        <v>169.02</v>
      </c>
      <c r="P238">
        <v>167.46651130717001</v>
      </c>
      <c r="Q238">
        <v>147.91025554759401</v>
      </c>
      <c r="R238">
        <v>50.954907013180197</v>
      </c>
      <c r="S238" s="2">
        <f>(Table2[[#This Row],[Close Price]]-Table2[[#This Row],[20D EMA]])/Table2[[#This Row],[20D EMA]]</f>
        <v>1.0176310495799307E-2</v>
      </c>
      <c r="T238" s="2">
        <f>(Table2[[#This Row],[Close Price]]-Table2[[#This Row],[50D EMA]])/Table2[[#This Row],[50D EMA]]</f>
        <v>1.9547124181895147E-2</v>
      </c>
      <c r="U238" s="2">
        <f>(Table2[[#This Row],[Close Price]]-Table2[[#This Row],[200D EMA]])/Table2[[#This Row],[200D EMA]]</f>
        <v>0.15434862422409876</v>
      </c>
      <c r="V238">
        <v>1.20643526700007</v>
      </c>
      <c r="W238">
        <v>169.25</v>
      </c>
      <c r="X238">
        <v>172.3</v>
      </c>
      <c r="Y238">
        <v>166.4</v>
      </c>
      <c r="Z238">
        <v>172.3</v>
      </c>
      <c r="AA238">
        <v>165.62</v>
      </c>
      <c r="AB238">
        <v>175.8</v>
      </c>
      <c r="AC238" s="2">
        <f>(Table2[[#This Row],[Close Price]]/Table2[[#This Row],[Day Low]])-1</f>
        <v>8.8035450516987801E-3</v>
      </c>
      <c r="AD238" s="2">
        <f>(Table2[[#This Row],[Day High]]/Table2[[#This Row],[Close Price]])-1</f>
        <v>9.13669907461645E-3</v>
      </c>
      <c r="AE238" s="2">
        <f>(Table2[[#This Row],[Close Price]]/Table2[[#This Row],[Current Week Low]])-1</f>
        <v>2.6081730769230704E-2</v>
      </c>
      <c r="AF238" s="2">
        <f>(Table2[[#This Row],[Current Week High]]/Table2[[#This Row],[Close Price]])-1</f>
        <v>9.13669907461645E-3</v>
      </c>
      <c r="AG238" s="2">
        <f>(Table2[[#This Row],[Close Price]]/Table2[[#This Row],[Current Month Low]])-1</f>
        <v>3.0914140804250811E-2</v>
      </c>
      <c r="AH238" s="2">
        <f>(Table2[[#This Row],[Current Month High]]/Table2[[#This Row],[Close Price]])-1</f>
        <v>2.9635703408691594E-2</v>
      </c>
      <c r="AI238">
        <v>15.262972941314199</v>
      </c>
      <c r="AJ238">
        <v>99.695906432748501</v>
      </c>
      <c r="AK238" t="str">
        <f>IF(AND(Table2[[#This Row],[20D EMA]]&gt;Table2[[#This Row],[50D EMA]],Table2[[#This Row],[50D EMA]]&gt;Table2[[#This Row],[200D EMA]]),"Uptrend","Downtrend/NoTrend")</f>
        <v>Uptrend</v>
      </c>
      <c r="AL238">
        <v>-0.08</v>
      </c>
      <c r="AM238" t="s">
        <v>10189</v>
      </c>
      <c r="AN238">
        <v>3.09</v>
      </c>
      <c r="AO238" t="s">
        <v>10188</v>
      </c>
      <c r="AP238">
        <v>9.9316959883889999E-2</v>
      </c>
      <c r="AQ238">
        <f>(Table2[[#This Row],[Sharpe Ratio]]-AVERAGE(Table2[Sharpe Ratio]))/_xlfn.STDEV.P(Table2[Sharpe Ratio])</f>
        <v>0.51695640564603007</v>
      </c>
      <c r="AR2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-0.23992475634192162</v>
      </c>
      <c r="AS238">
        <f>_xlfn.RANK.AVG(Table2[[#This Row],[1Y Return vs Nifty Z-Score]],Table2[1Y Return vs Nifty Z-Score])</f>
        <v>256</v>
      </c>
      <c r="AT238">
        <f>_xlfn.RANK.AVG(Table2[[#This Row],[6M Return vs Nifty Z-Score]],Table2[6M Return vs Nifty Z-Score])</f>
        <v>346</v>
      </c>
      <c r="AU238">
        <f>_xlfn.RANK.AVG(Table2[[#This Row],[Sharpe Ratio Z-Score]],Table2[Sharpe Ratio Z-Score])</f>
        <v>209</v>
      </c>
      <c r="AV238">
        <f>(Table2[[#This Row],[Rank 1Y]]+Table2[[#This Row],[Rank 6M]]+Table2[[#This Row],[Rank Sharpe]])/3</f>
        <v>270.33333333333331</v>
      </c>
    </row>
    <row r="239" spans="1:48" x14ac:dyDescent="0.3">
      <c r="A239" t="s">
        <v>1207</v>
      </c>
      <c r="B239" t="s">
        <v>1208</v>
      </c>
      <c r="C239" t="s">
        <v>10151</v>
      </c>
      <c r="D239" t="s">
        <v>130</v>
      </c>
      <c r="E239">
        <v>9531.9133535000001</v>
      </c>
      <c r="F239">
        <v>285.58999999999997</v>
      </c>
      <c r="G239">
        <v>53.024663871711297</v>
      </c>
      <c r="H239">
        <f>(Table2[[#This Row],[1Y Return vs Nifty]]-AVERAGE(Table2[1Y Return vs Nifty]))/_xlfn.STDEV.P(Table2[1Y Return vs Nifty])</f>
        <v>0.11444776511156403</v>
      </c>
      <c r="I239">
        <v>8.5830924513305007</v>
      </c>
      <c r="J239">
        <f>(Table2[[#This Row],[1M Return vs Nifty]]-AVERAGE(Table2[1M Return vs Nifty]))/_xlfn.STDEV.P(Table2[1M Return vs Nifty])</f>
        <v>0.82796214956222725</v>
      </c>
      <c r="K239">
        <v>1.4365049281161399</v>
      </c>
      <c r="L239">
        <f>(Table2[[#This Row],[6M Return vs Nifty]]-AVERAGE(Table2[6M Return vs Nifty]))/_xlfn.STDEV.P(Table2[6M Return vs Nifty])</f>
        <v>-0.28694824723121648</v>
      </c>
      <c r="M239">
        <v>7.5829342013489303</v>
      </c>
      <c r="N239">
        <f>(Table2[[#This Row],[1W Return vs Nifty]]-AVERAGE(Table2[1W Return vs Nifty]))/_xlfn.STDEV.P(Table2[1W Return vs Nifty])</f>
        <v>1.8437598033432525</v>
      </c>
      <c r="O239">
        <v>254.21</v>
      </c>
      <c r="P239">
        <v>244.50778724264401</v>
      </c>
      <c r="Q239">
        <v>224.38242266518799</v>
      </c>
      <c r="R239">
        <v>70.534145244178205</v>
      </c>
      <c r="S239" s="2">
        <f>(Table2[[#This Row],[Close Price]]-Table2[[#This Row],[20D EMA]])/Table2[[#This Row],[20D EMA]]</f>
        <v>0.12344124936076459</v>
      </c>
      <c r="T239" s="2">
        <f>(Table2[[#This Row],[Close Price]]-Table2[[#This Row],[50D EMA]])/Table2[[#This Row],[50D EMA]]</f>
        <v>0.16802005866826197</v>
      </c>
      <c r="U239" s="2">
        <f>(Table2[[#This Row],[Close Price]]-Table2[[#This Row],[200D EMA]])/Table2[[#This Row],[200D EMA]]</f>
        <v>0.27278240696305706</v>
      </c>
      <c r="V239">
        <v>1.7775352559317401</v>
      </c>
      <c r="W239">
        <v>270.63</v>
      </c>
      <c r="X239">
        <v>293</v>
      </c>
      <c r="Y239">
        <v>266.02</v>
      </c>
      <c r="Z239">
        <v>293</v>
      </c>
      <c r="AA239">
        <v>229.92</v>
      </c>
      <c r="AB239">
        <v>293</v>
      </c>
      <c r="AC239" s="2">
        <f>(Table2[[#This Row],[Close Price]]/Table2[[#This Row],[Day Low]])-1</f>
        <v>5.5278424417100736E-2</v>
      </c>
      <c r="AD239" s="2">
        <f>(Table2[[#This Row],[Day High]]/Table2[[#This Row],[Close Price]])-1</f>
        <v>2.5946286634686233E-2</v>
      </c>
      <c r="AE239" s="2">
        <f>(Table2[[#This Row],[Close Price]]/Table2[[#This Row],[Current Week Low]])-1</f>
        <v>7.3565897300954752E-2</v>
      </c>
      <c r="AF239" s="2">
        <f>(Table2[[#This Row],[Current Week High]]/Table2[[#This Row],[Close Price]])-1</f>
        <v>2.5946286634686233E-2</v>
      </c>
      <c r="AG239" s="2">
        <f>(Table2[[#This Row],[Close Price]]/Table2[[#This Row],[Current Month Low]])-1</f>
        <v>0.24212769659011824</v>
      </c>
      <c r="AH239" s="2">
        <f>(Table2[[#This Row],[Current Month High]]/Table2[[#This Row],[Close Price]])-1</f>
        <v>2.5946286634686233E-2</v>
      </c>
      <c r="AI239">
        <v>2.5946286634686202</v>
      </c>
      <c r="AJ239">
        <v>82.369093231162097</v>
      </c>
      <c r="AK239" t="str">
        <f>IF(AND(Table2[[#This Row],[20D EMA]]&gt;Table2[[#This Row],[50D EMA]],Table2[[#This Row],[50D EMA]]&gt;Table2[[#This Row],[200D EMA]]),"Uptrend","Downtrend/NoTrend")</f>
        <v>Uptrend</v>
      </c>
      <c r="AL239">
        <v>0.17</v>
      </c>
      <c r="AM239" t="s">
        <v>10188</v>
      </c>
      <c r="AN239">
        <v>22.79</v>
      </c>
      <c r="AO239" t="s">
        <v>10188</v>
      </c>
      <c r="AP239">
        <v>0.132149616588281</v>
      </c>
      <c r="AQ239">
        <f>(Table2[[#This Row],[Sharpe Ratio]]-AVERAGE(Table2[Sharpe Ratio]))/_xlfn.STDEV.P(Table2[Sharpe Ratio])</f>
        <v>0.88837705284601443</v>
      </c>
      <c r="AR2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3.3875985236318416</v>
      </c>
      <c r="AS239">
        <f>_xlfn.RANK.AVG(Table2[[#This Row],[1Y Return vs Nifty Z-Score]],Table2[1Y Return vs Nifty Z-Score])</f>
        <v>248</v>
      </c>
      <c r="AT239">
        <f>_xlfn.RANK.AVG(Table2[[#This Row],[6M Return vs Nifty Z-Score]],Table2[6M Return vs Nifty Z-Score])</f>
        <v>420</v>
      </c>
      <c r="AU239">
        <f>_xlfn.RANK.AVG(Table2[[#This Row],[Sharpe Ratio Z-Score]],Table2[Sharpe Ratio Z-Score])</f>
        <v>143</v>
      </c>
      <c r="AV239">
        <f>(Table2[[#This Row],[Rank 1Y]]+Table2[[#This Row],[Rank 6M]]+Table2[[#This Row],[Rank Sharpe]])/3</f>
        <v>270.33333333333331</v>
      </c>
    </row>
    <row r="240" spans="1:48" x14ac:dyDescent="0.3">
      <c r="A240" t="s">
        <v>1875</v>
      </c>
      <c r="B240" t="s">
        <v>1876</v>
      </c>
      <c r="C240" t="s">
        <v>10142</v>
      </c>
      <c r="D240" t="s">
        <v>288</v>
      </c>
      <c r="E240">
        <v>3714.3129286199901</v>
      </c>
      <c r="F240">
        <v>1355.25</v>
      </c>
      <c r="G240">
        <v>37.1547869331947</v>
      </c>
      <c r="H240">
        <f>(Table2[[#This Row],[1Y Return vs Nifty]]-AVERAGE(Table2[1Y Return vs Nifty]))/_xlfn.STDEV.P(Table2[1Y Return vs Nifty])</f>
        <v>-8.1607226713681882E-2</v>
      </c>
      <c r="I240">
        <v>-3.7974643603031999</v>
      </c>
      <c r="J240">
        <f>(Table2[[#This Row],[1M Return vs Nifty]]-AVERAGE(Table2[1M Return vs Nifty]))/_xlfn.STDEV.P(Table2[1M Return vs Nifty])</f>
        <v>-0.33983556008833005</v>
      </c>
      <c r="K240">
        <v>18.211965539323</v>
      </c>
      <c r="L240">
        <f>(Table2[[#This Row],[6M Return vs Nifty]]-AVERAGE(Table2[6M Return vs Nifty]))/_xlfn.STDEV.P(Table2[6M Return vs Nifty])</f>
        <v>0.22858130266416182</v>
      </c>
      <c r="M240">
        <v>-1.6723612843431399</v>
      </c>
      <c r="N240">
        <f>(Table2[[#This Row],[1W Return vs Nifty]]-AVERAGE(Table2[1W Return vs Nifty]))/_xlfn.STDEV.P(Table2[1W Return vs Nifty])</f>
        <v>-0.209873127406254</v>
      </c>
      <c r="O240">
        <v>1357.02</v>
      </c>
      <c r="P240">
        <v>1331.32042887941</v>
      </c>
      <c r="Q240">
        <v>1162.11956164097</v>
      </c>
      <c r="R240">
        <v>50.353203486227102</v>
      </c>
      <c r="S240" s="2">
        <f>(Table2[[#This Row],[Close Price]]-Table2[[#This Row],[20D EMA]])/Table2[[#This Row],[20D EMA]]</f>
        <v>-1.3043286023787283E-3</v>
      </c>
      <c r="T240" s="2">
        <f>(Table2[[#This Row],[Close Price]]-Table2[[#This Row],[50D EMA]])/Table2[[#This Row],[50D EMA]]</f>
        <v>1.7974313772629376E-2</v>
      </c>
      <c r="U240" s="2">
        <f>(Table2[[#This Row],[Close Price]]-Table2[[#This Row],[200D EMA]])/Table2[[#This Row],[200D EMA]]</f>
        <v>0.16618809693412295</v>
      </c>
      <c r="V240">
        <v>1.8476141498623899</v>
      </c>
      <c r="W240">
        <v>1351</v>
      </c>
      <c r="X240">
        <v>1363</v>
      </c>
      <c r="Y240">
        <v>1351</v>
      </c>
      <c r="Z240">
        <v>1369</v>
      </c>
      <c r="AA240">
        <v>1345</v>
      </c>
      <c r="AB240">
        <v>1415</v>
      </c>
      <c r="AC240" s="2">
        <f>(Table2[[#This Row],[Close Price]]/Table2[[#This Row],[Day Low]])-1</f>
        <v>3.1458179126573338E-3</v>
      </c>
      <c r="AD240" s="2">
        <f>(Table2[[#This Row],[Day High]]/Table2[[#This Row],[Close Price]])-1</f>
        <v>5.7185021213799203E-3</v>
      </c>
      <c r="AE240" s="2">
        <f>(Table2[[#This Row],[Close Price]]/Table2[[#This Row],[Current Week Low]])-1</f>
        <v>3.1458179126573338E-3</v>
      </c>
      <c r="AF240" s="2">
        <f>(Table2[[#This Row],[Current Week High]]/Table2[[#This Row],[Close Price]])-1</f>
        <v>1.014572957019011E-2</v>
      </c>
      <c r="AG240" s="2">
        <f>(Table2[[#This Row],[Close Price]]/Table2[[#This Row],[Current Month Low]])-1</f>
        <v>7.6208178438661456E-3</v>
      </c>
      <c r="AH240" s="2">
        <f>(Table2[[#This Row],[Current Month High]]/Table2[[#This Row],[Close Price]])-1</f>
        <v>4.408780667773482E-2</v>
      </c>
      <c r="AI240">
        <v>4.4087806677734802</v>
      </c>
      <c r="AJ240">
        <v>78.781083042015695</v>
      </c>
      <c r="AK240" t="str">
        <f>IF(AND(Table2[[#This Row],[20D EMA]]&gt;Table2[[#This Row],[50D EMA]],Table2[[#This Row],[50D EMA]]&gt;Table2[[#This Row],[200D EMA]]),"Uptrend","Downtrend/NoTrend")</f>
        <v>Uptrend</v>
      </c>
      <c r="AL240">
        <v>-0.1</v>
      </c>
      <c r="AM240" t="s">
        <v>10189</v>
      </c>
      <c r="AN240">
        <v>-0.37</v>
      </c>
      <c r="AO240" t="s">
        <v>10189</v>
      </c>
      <c r="AP240">
        <v>7.5401548454731002E-2</v>
      </c>
      <c r="AQ240">
        <f>(Table2[[#This Row],[Sharpe Ratio]]-AVERAGE(Table2[Sharpe Ratio]))/_xlfn.STDEV.P(Table2[Sharpe Ratio])</f>
        <v>0.24641242648993031</v>
      </c>
      <c r="AR2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-0.15632218505417381</v>
      </c>
      <c r="AS240">
        <f>_xlfn.RANK.AVG(Table2[[#This Row],[1Y Return vs Nifty Z-Score]],Table2[1Y Return vs Nifty Z-Score])</f>
        <v>310</v>
      </c>
      <c r="AT240">
        <f>_xlfn.RANK.AVG(Table2[[#This Row],[6M Return vs Nifty Z-Score]],Table2[6M Return vs Nifty Z-Score])</f>
        <v>245</v>
      </c>
      <c r="AU240">
        <f>_xlfn.RANK.AVG(Table2[[#This Row],[Sharpe Ratio Z-Score]],Table2[Sharpe Ratio Z-Score])</f>
        <v>262</v>
      </c>
      <c r="AV240">
        <f>(Table2[[#This Row],[Rank 1Y]]+Table2[[#This Row],[Rank 6M]]+Table2[[#This Row],[Rank Sharpe]])/3</f>
        <v>272.33333333333331</v>
      </c>
    </row>
    <row r="241" spans="1:48" x14ac:dyDescent="0.3">
      <c r="A241" t="s">
        <v>682</v>
      </c>
      <c r="B241" t="s">
        <v>683</v>
      </c>
      <c r="C241" t="s">
        <v>10143</v>
      </c>
      <c r="D241" t="s">
        <v>576</v>
      </c>
      <c r="E241">
        <v>25152.627499999999</v>
      </c>
      <c r="F241">
        <v>2383.0500000000002</v>
      </c>
      <c r="G241">
        <v>67.978898681006996</v>
      </c>
      <c r="H241">
        <f>(Table2[[#This Row],[1Y Return vs Nifty]]-AVERAGE(Table2[1Y Return vs Nifty]))/_xlfn.STDEV.P(Table2[1Y Return vs Nifty])</f>
        <v>0.29919099876409444</v>
      </c>
      <c r="I241">
        <v>8.9544418769010594</v>
      </c>
      <c r="J241">
        <f>(Table2[[#This Row],[1M Return vs Nifty]]-AVERAGE(Table2[1M Return vs Nifty]))/_xlfn.STDEV.P(Table2[1M Return vs Nifty])</f>
        <v>0.86298973477179131</v>
      </c>
      <c r="K241">
        <v>14.9571301440309</v>
      </c>
      <c r="L241">
        <f>(Table2[[#This Row],[6M Return vs Nifty]]-AVERAGE(Table2[6M Return vs Nifty]))/_xlfn.STDEV.P(Table2[6M Return vs Nifty])</f>
        <v>0.12855639931232679</v>
      </c>
      <c r="M241">
        <v>3.1567629771132801</v>
      </c>
      <c r="N241">
        <f>(Table2[[#This Row],[1W Return vs Nifty]]-AVERAGE(Table2[1W Return vs Nifty]))/_xlfn.STDEV.P(Table2[1W Return vs Nifty])</f>
        <v>0.86164842750677373</v>
      </c>
      <c r="O241">
        <v>2282.2600000000002</v>
      </c>
      <c r="P241">
        <v>2170.0202479331201</v>
      </c>
      <c r="Q241">
        <v>1870.9410083806499</v>
      </c>
      <c r="R241">
        <v>68.102286402167195</v>
      </c>
      <c r="S241" s="2">
        <f>(Table2[[#This Row],[Close Price]]-Table2[[#This Row],[20D EMA]])/Table2[[#This Row],[20D EMA]]</f>
        <v>4.4162365374672455E-2</v>
      </c>
      <c r="T241" s="2">
        <f>(Table2[[#This Row],[Close Price]]-Table2[[#This Row],[50D EMA]])/Table2[[#This Row],[50D EMA]]</f>
        <v>9.8169476653402005E-2</v>
      </c>
      <c r="U241" s="2">
        <f>(Table2[[#This Row],[Close Price]]-Table2[[#This Row],[200D EMA]])/Table2[[#This Row],[200D EMA]]</f>
        <v>0.27371733759932626</v>
      </c>
      <c r="V241">
        <v>1.0508712837632599</v>
      </c>
      <c r="W241">
        <v>2378</v>
      </c>
      <c r="X241">
        <v>2415.9499999999998</v>
      </c>
      <c r="Y241">
        <v>2378</v>
      </c>
      <c r="Z241">
        <v>2474.6999999999998</v>
      </c>
      <c r="AA241">
        <v>2260</v>
      </c>
      <c r="AB241">
        <v>2538.65</v>
      </c>
      <c r="AC241" s="2">
        <f>(Table2[[#This Row],[Close Price]]/Table2[[#This Row],[Day Low]])-1</f>
        <v>2.1236333052987444E-3</v>
      </c>
      <c r="AD241" s="2">
        <f>(Table2[[#This Row],[Day High]]/Table2[[#This Row],[Close Price]])-1</f>
        <v>1.3805837057552228E-2</v>
      </c>
      <c r="AE241" s="2">
        <f>(Table2[[#This Row],[Close Price]]/Table2[[#This Row],[Current Week Low]])-1</f>
        <v>2.1236333052987444E-3</v>
      </c>
      <c r="AF241" s="2">
        <f>(Table2[[#This Row],[Current Week High]]/Table2[[#This Row],[Close Price]])-1</f>
        <v>3.845911751746689E-2</v>
      </c>
      <c r="AG241" s="2">
        <f>(Table2[[#This Row],[Close Price]]/Table2[[#This Row],[Current Month Low]])-1</f>
        <v>5.4446902654867291E-2</v>
      </c>
      <c r="AH241" s="2">
        <f>(Table2[[#This Row],[Current Month High]]/Table2[[#This Row],[Close Price]])-1</f>
        <v>6.5294475567025501E-2</v>
      </c>
      <c r="AI241">
        <v>6.5294475567025501</v>
      </c>
      <c r="AJ241">
        <v>115.20296202645901</v>
      </c>
      <c r="AK241" t="str">
        <f>IF(AND(Table2[[#This Row],[20D EMA]]&gt;Table2[[#This Row],[50D EMA]],Table2[[#This Row],[50D EMA]]&gt;Table2[[#This Row],[200D EMA]]),"Uptrend","Downtrend/NoTrend")</f>
        <v>Uptrend</v>
      </c>
      <c r="AL241">
        <v>0.02</v>
      </c>
      <c r="AM241" t="s">
        <v>10188</v>
      </c>
      <c r="AN241">
        <v>-0.18</v>
      </c>
      <c r="AO241" t="s">
        <v>10189</v>
      </c>
      <c r="AP241">
        <v>4.6507118875356003E-2</v>
      </c>
      <c r="AQ241">
        <f>(Table2[[#This Row],[Sharpe Ratio]]-AVERAGE(Table2[Sharpe Ratio]))/_xlfn.STDEV.P(Table2[Sharpe Ratio])</f>
        <v>-8.0456880233291672E-2</v>
      </c>
      <c r="AR2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2.0719286801216947</v>
      </c>
      <c r="AS241">
        <f>_xlfn.RANK.AVG(Table2[[#This Row],[1Y Return vs Nifty Z-Score]],Table2[1Y Return vs Nifty Z-Score])</f>
        <v>194</v>
      </c>
      <c r="AT241">
        <f>_xlfn.RANK.AVG(Table2[[#This Row],[6M Return vs Nifty Z-Score]],Table2[6M Return vs Nifty Z-Score])</f>
        <v>266</v>
      </c>
      <c r="AU241">
        <f>_xlfn.RANK.AVG(Table2[[#This Row],[Sharpe Ratio Z-Score]],Table2[Sharpe Ratio Z-Score])</f>
        <v>361</v>
      </c>
      <c r="AV241">
        <f>(Table2[[#This Row],[Rank 1Y]]+Table2[[#This Row],[Rank 6M]]+Table2[[#This Row],[Rank Sharpe]])/3</f>
        <v>273.66666666666669</v>
      </c>
    </row>
    <row r="242" spans="1:48" x14ac:dyDescent="0.3">
      <c r="A242" t="s">
        <v>1519</v>
      </c>
      <c r="B242" t="s">
        <v>1520</v>
      </c>
      <c r="C242" t="s">
        <v>10157</v>
      </c>
      <c r="D242" t="s">
        <v>170</v>
      </c>
      <c r="E242">
        <v>6392.4442650000001</v>
      </c>
      <c r="F242">
        <v>920.95</v>
      </c>
      <c r="G242">
        <v>63.205357983586701</v>
      </c>
      <c r="H242">
        <f>(Table2[[#This Row],[1Y Return vs Nifty]]-AVERAGE(Table2[1Y Return vs Nifty]))/_xlfn.STDEV.P(Table2[1Y Return vs Nifty])</f>
        <v>0.24021911851347838</v>
      </c>
      <c r="I242">
        <v>8.4109026009826895</v>
      </c>
      <c r="J242">
        <f>(Table2[[#This Row],[1M Return vs Nifty]]-AVERAGE(Table2[1M Return vs Nifty]))/_xlfn.STDEV.P(Table2[1M Return vs Nifty])</f>
        <v>0.8117203184458518</v>
      </c>
      <c r="K242">
        <v>65.120460003935094</v>
      </c>
      <c r="L242">
        <f>(Table2[[#This Row],[6M Return vs Nifty]]-AVERAGE(Table2[6M Return vs Nifty]))/_xlfn.STDEV.P(Table2[6M Return vs Nifty])</f>
        <v>1.6701342709001601</v>
      </c>
      <c r="M242">
        <v>2.2620997099856099</v>
      </c>
      <c r="N242">
        <f>(Table2[[#This Row],[1W Return vs Nifty]]-AVERAGE(Table2[1W Return vs Nifty]))/_xlfn.STDEV.P(Table2[1W Return vs Nifty])</f>
        <v>0.66313397163168519</v>
      </c>
      <c r="O242">
        <v>889.54</v>
      </c>
      <c r="P242">
        <v>830.06597597310804</v>
      </c>
      <c r="Q242">
        <v>661.02491149591799</v>
      </c>
      <c r="R242">
        <v>65.605940925447001</v>
      </c>
      <c r="S242" s="2">
        <f>(Table2[[#This Row],[Close Price]]-Table2[[#This Row],[20D EMA]])/Table2[[#This Row],[20D EMA]]</f>
        <v>3.5310385142882934E-2</v>
      </c>
      <c r="T242" s="2">
        <f>(Table2[[#This Row],[Close Price]]-Table2[[#This Row],[50D EMA]])/Table2[[#This Row],[50D EMA]]</f>
        <v>0.10949012085496733</v>
      </c>
      <c r="U242" s="2">
        <f>(Table2[[#This Row],[Close Price]]-Table2[[#This Row],[200D EMA]])/Table2[[#This Row],[200D EMA]]</f>
        <v>0.39321526917323624</v>
      </c>
      <c r="V242">
        <v>0.64025585391656303</v>
      </c>
      <c r="W242">
        <v>917.05</v>
      </c>
      <c r="X242">
        <v>935.2</v>
      </c>
      <c r="Y242">
        <v>901</v>
      </c>
      <c r="Z242">
        <v>937</v>
      </c>
      <c r="AA242">
        <v>852.3</v>
      </c>
      <c r="AB242">
        <v>964</v>
      </c>
      <c r="AC242" s="2">
        <f>(Table2[[#This Row],[Close Price]]/Table2[[#This Row],[Day Low]])-1</f>
        <v>4.2527670246987892E-3</v>
      </c>
      <c r="AD242" s="2">
        <f>(Table2[[#This Row],[Day High]]/Table2[[#This Row],[Close Price]])-1</f>
        <v>1.5473152722731864E-2</v>
      </c>
      <c r="AE242" s="2">
        <f>(Table2[[#This Row],[Close Price]]/Table2[[#This Row],[Current Week Low]])-1</f>
        <v>2.2142064372919101E-2</v>
      </c>
      <c r="AF242" s="2">
        <f>(Table2[[#This Row],[Current Week High]]/Table2[[#This Row],[Close Price]])-1</f>
        <v>1.742765622455078E-2</v>
      </c>
      <c r="AG242" s="2">
        <f>(Table2[[#This Row],[Close Price]]/Table2[[#This Row],[Current Month Low]])-1</f>
        <v>8.0546755837146655E-2</v>
      </c>
      <c r="AH242" s="2">
        <f>(Table2[[#This Row],[Current Month High]]/Table2[[#This Row],[Close Price]])-1</f>
        <v>4.6745208751832301E-2</v>
      </c>
      <c r="AI242">
        <v>4.6745208751832301</v>
      </c>
      <c r="AJ242">
        <v>110.695493022191</v>
      </c>
      <c r="AK242" t="str">
        <f>IF(AND(Table2[[#This Row],[20D EMA]]&gt;Table2[[#This Row],[50D EMA]],Table2[[#This Row],[50D EMA]]&gt;Table2[[#This Row],[200D EMA]]),"Uptrend","Downtrend/NoTrend")</f>
        <v>Uptrend</v>
      </c>
      <c r="AL242">
        <v>0.18</v>
      </c>
      <c r="AM242" t="s">
        <v>10188</v>
      </c>
      <c r="AN242">
        <v>2.2000000000000002</v>
      </c>
      <c r="AO242" t="s">
        <v>10188</v>
      </c>
      <c r="AP242">
        <v>-1.4429285547069E-2</v>
      </c>
      <c r="AQ242">
        <f>(Table2[[#This Row],[Sharpe Ratio]]-AVERAGE(Table2[Sharpe Ratio]))/_xlfn.STDEV.P(Table2[Sharpe Ratio])</f>
        <v>-0.76980221626240941</v>
      </c>
      <c r="AR2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2.615405463228766</v>
      </c>
      <c r="AS242">
        <f>_xlfn.RANK.AVG(Table2[[#This Row],[1Y Return vs Nifty Z-Score]],Table2[1Y Return vs Nifty Z-Score])</f>
        <v>210</v>
      </c>
      <c r="AT242">
        <f>_xlfn.RANK.AVG(Table2[[#This Row],[6M Return vs Nifty Z-Score]],Table2[6M Return vs Nifty Z-Score])</f>
        <v>43</v>
      </c>
      <c r="AU242">
        <f>_xlfn.RANK.AVG(Table2[[#This Row],[Sharpe Ratio Z-Score]],Table2[Sharpe Ratio Z-Score])</f>
        <v>569</v>
      </c>
      <c r="AV242">
        <f>(Table2[[#This Row],[Rank 1Y]]+Table2[[#This Row],[Rank 6M]]+Table2[[#This Row],[Rank Sharpe]])/3</f>
        <v>274</v>
      </c>
    </row>
    <row r="243" spans="1:48" x14ac:dyDescent="0.3">
      <c r="A243" t="s">
        <v>1799</v>
      </c>
      <c r="B243" t="s">
        <v>1800</v>
      </c>
      <c r="C243" t="s">
        <v>10141</v>
      </c>
      <c r="D243" t="s">
        <v>253</v>
      </c>
      <c r="E243">
        <v>4032.9652523</v>
      </c>
      <c r="F243">
        <v>2398.85</v>
      </c>
      <c r="G243">
        <v>92.630320740405296</v>
      </c>
      <c r="H243">
        <f>(Table2[[#This Row],[1Y Return vs Nifty]]-AVERAGE(Table2[1Y Return vs Nifty]))/_xlfn.STDEV.P(Table2[1Y Return vs Nifty])</f>
        <v>0.60373238676982766</v>
      </c>
      <c r="I243">
        <v>18.5844552937582</v>
      </c>
      <c r="J243">
        <f>(Table2[[#This Row],[1M Return vs Nifty]]-AVERAGE(Table2[1M Return vs Nifty]))/_xlfn.STDEV.P(Table2[1M Return vs Nifty])</f>
        <v>1.7713420636058552</v>
      </c>
      <c r="K243">
        <v>62.7612498829141</v>
      </c>
      <c r="L243">
        <f>(Table2[[#This Row],[6M Return vs Nifty]]-AVERAGE(Table2[6M Return vs Nifty]))/_xlfn.STDEV.P(Table2[6M Return vs Nifty])</f>
        <v>1.5976329810705345</v>
      </c>
      <c r="M243">
        <v>-2.4328430272748398</v>
      </c>
      <c r="N243">
        <f>(Table2[[#This Row],[1W Return vs Nifty]]-AVERAGE(Table2[1W Return vs Nifty]))/_xlfn.STDEV.P(Table2[1W Return vs Nifty])</f>
        <v>-0.3786144012999571</v>
      </c>
      <c r="O243">
        <v>2258.31</v>
      </c>
      <c r="P243">
        <v>2056.9165612742099</v>
      </c>
      <c r="Q243">
        <v>1649.5045505723201</v>
      </c>
      <c r="R243">
        <v>64.8820045935189</v>
      </c>
      <c r="S243" s="2">
        <f>(Table2[[#This Row],[Close Price]]-Table2[[#This Row],[20D EMA]])/Table2[[#This Row],[20D EMA]]</f>
        <v>6.2232377308695429E-2</v>
      </c>
      <c r="T243" s="2">
        <f>(Table2[[#This Row],[Close Price]]-Table2[[#This Row],[50D EMA]])/Table2[[#This Row],[50D EMA]]</f>
        <v>0.16623593059796773</v>
      </c>
      <c r="U243" s="2">
        <f>(Table2[[#This Row],[Close Price]]-Table2[[#This Row],[200D EMA]])/Table2[[#This Row],[200D EMA]]</f>
        <v>0.45428516651723289</v>
      </c>
      <c r="V243">
        <v>0.65533962161581205</v>
      </c>
      <c r="W243">
        <v>2374.5500000000002</v>
      </c>
      <c r="X243">
        <v>2420.5</v>
      </c>
      <c r="Y243">
        <v>2322</v>
      </c>
      <c r="Z243">
        <v>2420.5</v>
      </c>
      <c r="AA243">
        <v>2274</v>
      </c>
      <c r="AB243">
        <v>2471</v>
      </c>
      <c r="AC243" s="2">
        <f>(Table2[[#This Row],[Close Price]]/Table2[[#This Row],[Day Low]])-1</f>
        <v>1.0233517929712832E-2</v>
      </c>
      <c r="AD243" s="2">
        <f>(Table2[[#This Row],[Day High]]/Table2[[#This Row],[Close Price]])-1</f>
        <v>9.0251578881548333E-3</v>
      </c>
      <c r="AE243" s="2">
        <f>(Table2[[#This Row],[Close Price]]/Table2[[#This Row],[Current Week Low]])-1</f>
        <v>3.309646856158488E-2</v>
      </c>
      <c r="AF243" s="2">
        <f>(Table2[[#This Row],[Current Week High]]/Table2[[#This Row],[Close Price]])-1</f>
        <v>9.0251578881548333E-3</v>
      </c>
      <c r="AG243" s="2">
        <f>(Table2[[#This Row],[Close Price]]/Table2[[#This Row],[Current Month Low]])-1</f>
        <v>5.4903254177660399E-2</v>
      </c>
      <c r="AH243" s="2">
        <f>(Table2[[#This Row],[Current Month High]]/Table2[[#This Row],[Close Price]])-1</f>
        <v>3.0076911853596622E-2</v>
      </c>
      <c r="AI243">
        <v>3.00769118535966</v>
      </c>
      <c r="AJ243">
        <v>128.46190476190401</v>
      </c>
      <c r="AK243" t="str">
        <f>IF(AND(Table2[[#This Row],[20D EMA]]&gt;Table2[[#This Row],[50D EMA]],Table2[[#This Row],[50D EMA]]&gt;Table2[[#This Row],[200D EMA]]),"Uptrend","Downtrend/NoTrend")</f>
        <v>Uptrend</v>
      </c>
      <c r="AL243">
        <v>0.17</v>
      </c>
      <c r="AM243" t="s">
        <v>10188</v>
      </c>
      <c r="AN243">
        <v>4.7</v>
      </c>
      <c r="AO243" t="s">
        <v>10188</v>
      </c>
      <c r="AP243">
        <v>-5.8223988846201002E-2</v>
      </c>
      <c r="AQ243">
        <f>(Table2[[#This Row],[Sharpe Ratio]]-AVERAGE(Table2[Sharpe Ratio]))/_xlfn.STDEV.P(Table2[Sharpe Ratio])</f>
        <v>-1.2652314223040717</v>
      </c>
      <c r="AR2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2.3288616078421884</v>
      </c>
      <c r="AS243">
        <f>_xlfn.RANK.AVG(Table2[[#This Row],[1Y Return vs Nifty Z-Score]],Table2[1Y Return vs Nifty Z-Score])</f>
        <v>128</v>
      </c>
      <c r="AT243">
        <f>_xlfn.RANK.AVG(Table2[[#This Row],[6M Return vs Nifty Z-Score]],Table2[6M Return vs Nifty Z-Score])</f>
        <v>48</v>
      </c>
      <c r="AU243">
        <f>_xlfn.RANK.AVG(Table2[[#This Row],[Sharpe Ratio Z-Score]],Table2[Sharpe Ratio Z-Score])</f>
        <v>647</v>
      </c>
      <c r="AV243">
        <f>(Table2[[#This Row],[Rank 1Y]]+Table2[[#This Row],[Rank 6M]]+Table2[[#This Row],[Rank Sharpe]])/3</f>
        <v>274.33333333333331</v>
      </c>
    </row>
    <row r="244" spans="1:48" x14ac:dyDescent="0.3">
      <c r="A244" t="s">
        <v>1145</v>
      </c>
      <c r="B244" t="s">
        <v>1146</v>
      </c>
      <c r="C244" t="s">
        <v>10155</v>
      </c>
      <c r="D244" t="s">
        <v>476</v>
      </c>
      <c r="E244">
        <v>10492.75376424</v>
      </c>
      <c r="F244">
        <v>2149.4499999999998</v>
      </c>
      <c r="G244">
        <v>19.081187905570602</v>
      </c>
      <c r="H244">
        <f>(Table2[[#This Row],[1Y Return vs Nifty]]-AVERAGE(Table2[1Y Return vs Nifty]))/_xlfn.STDEV.P(Table2[1Y Return vs Nifty])</f>
        <v>-0.3048867973960257</v>
      </c>
      <c r="I244">
        <v>-1.74493620755097</v>
      </c>
      <c r="J244">
        <f>(Table2[[#This Row],[1M Return vs Nifty]]-AVERAGE(Table2[1M Return vs Nifty]))/_xlfn.STDEV.P(Table2[1M Return vs Nifty])</f>
        <v>-0.14623056216731567</v>
      </c>
      <c r="K244">
        <v>3.7337442841798301</v>
      </c>
      <c r="L244">
        <f>(Table2[[#This Row],[6M Return vs Nifty]]-AVERAGE(Table2[6M Return vs Nifty]))/_xlfn.STDEV.P(Table2[6M Return vs Nifty])</f>
        <v>-0.21635139158110733</v>
      </c>
      <c r="M244">
        <v>-1.4206249760437699</v>
      </c>
      <c r="N244">
        <f>(Table2[[#This Row],[1W Return vs Nifty]]-AVERAGE(Table2[1W Return vs Nifty]))/_xlfn.STDEV.P(Table2[1W Return vs Nifty])</f>
        <v>-0.15401602663749994</v>
      </c>
      <c r="O244">
        <v>2113.71</v>
      </c>
      <c r="P244">
        <v>2070.1973834197502</v>
      </c>
      <c r="Q244">
        <v>1933.9393834707701</v>
      </c>
      <c r="R244">
        <v>57.670624107950403</v>
      </c>
      <c r="S244" s="2">
        <f>(Table2[[#This Row],[Close Price]]-Table2[[#This Row],[20D EMA]])/Table2[[#This Row],[20D EMA]]</f>
        <v>1.6908658235992535E-2</v>
      </c>
      <c r="T244" s="2">
        <f>(Table2[[#This Row],[Close Price]]-Table2[[#This Row],[50D EMA]])/Table2[[#This Row],[50D EMA]]</f>
        <v>3.8282637788543912E-2</v>
      </c>
      <c r="U244" s="2">
        <f>(Table2[[#This Row],[Close Price]]-Table2[[#This Row],[200D EMA]])/Table2[[#This Row],[200D EMA]]</f>
        <v>0.11143607621375431</v>
      </c>
      <c r="V244">
        <v>1.2982459886795401</v>
      </c>
      <c r="W244">
        <v>2121</v>
      </c>
      <c r="X244">
        <v>2180.8000000000002</v>
      </c>
      <c r="Y244">
        <v>2121</v>
      </c>
      <c r="Z244">
        <v>2350</v>
      </c>
      <c r="AA244">
        <v>2035</v>
      </c>
      <c r="AB244">
        <v>2350</v>
      </c>
      <c r="AC244" s="2">
        <f>(Table2[[#This Row],[Close Price]]/Table2[[#This Row],[Day Low]])-1</f>
        <v>1.341348420556332E-2</v>
      </c>
      <c r="AD244" s="2">
        <f>(Table2[[#This Row],[Day High]]/Table2[[#This Row],[Close Price]])-1</f>
        <v>1.4585126427691053E-2</v>
      </c>
      <c r="AE244" s="2">
        <f>(Table2[[#This Row],[Close Price]]/Table2[[#This Row],[Current Week Low]])-1</f>
        <v>1.341348420556332E-2</v>
      </c>
      <c r="AF244" s="2">
        <f>(Table2[[#This Row],[Current Week High]]/Table2[[#This Row],[Close Price]])-1</f>
        <v>9.3302937960873855E-2</v>
      </c>
      <c r="AG244" s="2">
        <f>(Table2[[#This Row],[Close Price]]/Table2[[#This Row],[Current Month Low]])-1</f>
        <v>5.62407862407861E-2</v>
      </c>
      <c r="AH244" s="2">
        <f>(Table2[[#This Row],[Current Month High]]/Table2[[#This Row],[Close Price]])-1</f>
        <v>9.3302937960873855E-2</v>
      </c>
      <c r="AI244">
        <v>9.3302937960873802</v>
      </c>
      <c r="AJ244">
        <v>53.532142857142802</v>
      </c>
      <c r="AK244" t="str">
        <f>IF(AND(Table2[[#This Row],[20D EMA]]&gt;Table2[[#This Row],[50D EMA]],Table2[[#This Row],[50D EMA]]&gt;Table2[[#This Row],[200D EMA]]),"Uptrend","Downtrend/NoTrend")</f>
        <v>Uptrend</v>
      </c>
      <c r="AL244">
        <v>-7.0000000000000007E-2</v>
      </c>
      <c r="AM244" t="s">
        <v>10189</v>
      </c>
      <c r="AN244">
        <v>5.45</v>
      </c>
      <c r="AO244" t="s">
        <v>10188</v>
      </c>
      <c r="AP244">
        <v>0.19210449885101399</v>
      </c>
      <c r="AQ244">
        <f>(Table2[[#This Row],[Sharpe Ratio]]-AVERAGE(Table2[Sharpe Ratio]))/_xlfn.STDEV.P(Table2[Sharpe Ratio])</f>
        <v>1.566618883024959</v>
      </c>
      <c r="AR2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0.74513410524301049</v>
      </c>
      <c r="AS244">
        <f>_xlfn.RANK.AVG(Table2[[#This Row],[1Y Return vs Nifty Z-Score]],Table2[1Y Return vs Nifty Z-Score])</f>
        <v>387</v>
      </c>
      <c r="AT244">
        <f>_xlfn.RANK.AVG(Table2[[#This Row],[6M Return vs Nifty Z-Score]],Table2[6M Return vs Nifty Z-Score])</f>
        <v>394</v>
      </c>
      <c r="AU244">
        <f>_xlfn.RANK.AVG(Table2[[#This Row],[Sharpe Ratio Z-Score]],Table2[Sharpe Ratio Z-Score])</f>
        <v>43</v>
      </c>
      <c r="AV244">
        <f>(Table2[[#This Row],[Rank 1Y]]+Table2[[#This Row],[Rank 6M]]+Table2[[#This Row],[Rank Sharpe]])/3</f>
        <v>274.66666666666669</v>
      </c>
    </row>
    <row r="245" spans="1:48" x14ac:dyDescent="0.3">
      <c r="A245" t="s">
        <v>349</v>
      </c>
      <c r="B245" t="s">
        <v>350</v>
      </c>
      <c r="C245" t="s">
        <v>10151</v>
      </c>
      <c r="D245" t="s">
        <v>351</v>
      </c>
      <c r="E245">
        <v>72529.564181649999</v>
      </c>
      <c r="F245">
        <v>246.72</v>
      </c>
      <c r="G245">
        <v>91.922481641262706</v>
      </c>
      <c r="H245">
        <f>(Table2[[#This Row],[1Y Return vs Nifty]]-AVERAGE(Table2[1Y Return vs Nifty]))/_xlfn.STDEV.P(Table2[1Y Return vs Nifty])</f>
        <v>0.59498780801010343</v>
      </c>
      <c r="I245">
        <v>-12.8181758735951</v>
      </c>
      <c r="J245">
        <f>(Table2[[#This Row],[1M Return vs Nifty]]-AVERAGE(Table2[1M Return vs Nifty]))/_xlfn.STDEV.P(Table2[1M Return vs Nifty])</f>
        <v>-1.1907154037753129</v>
      </c>
      <c r="K245">
        <v>4.2538401783391597</v>
      </c>
      <c r="L245">
        <f>(Table2[[#This Row],[6M Return vs Nifty]]-AVERAGE(Table2[6M Return vs Nifty]))/_xlfn.STDEV.P(Table2[6M Return vs Nifty])</f>
        <v>-0.20036823568258777</v>
      </c>
      <c r="M245">
        <v>-2.5783875185138401</v>
      </c>
      <c r="N245">
        <f>(Table2[[#This Row],[1W Return vs Nifty]]-AVERAGE(Table2[1W Return vs Nifty]))/_xlfn.STDEV.P(Table2[1W Return vs Nifty])</f>
        <v>-0.41090888185540358</v>
      </c>
      <c r="O245">
        <v>251.11</v>
      </c>
      <c r="P245">
        <v>251.87553153613399</v>
      </c>
      <c r="Q245">
        <v>218.512992942197</v>
      </c>
      <c r="R245">
        <v>43.125146156085101</v>
      </c>
      <c r="S245" s="2">
        <f>(Table2[[#This Row],[Close Price]]-Table2[[#This Row],[20D EMA]])/Table2[[#This Row],[20D EMA]]</f>
        <v>-1.7482378240611742E-2</v>
      </c>
      <c r="T245" s="2">
        <f>(Table2[[#This Row],[Close Price]]-Table2[[#This Row],[50D EMA]])/Table2[[#This Row],[50D EMA]]</f>
        <v>-2.0468568362681076E-2</v>
      </c>
      <c r="U245" s="2">
        <f>(Table2[[#This Row],[Close Price]]-Table2[[#This Row],[200D EMA]])/Table2[[#This Row],[200D EMA]]</f>
        <v>0.12908617779659703</v>
      </c>
      <c r="V245">
        <v>0.80628960776716496</v>
      </c>
      <c r="W245">
        <v>246.16</v>
      </c>
      <c r="X245">
        <v>250.72</v>
      </c>
      <c r="Y245">
        <v>243.64</v>
      </c>
      <c r="Z245">
        <v>250.72</v>
      </c>
      <c r="AA245">
        <v>239.57</v>
      </c>
      <c r="AB245">
        <v>255.4</v>
      </c>
      <c r="AC245" s="2">
        <f>(Table2[[#This Row],[Close Price]]/Table2[[#This Row],[Day Low]])-1</f>
        <v>2.2749431264219577E-3</v>
      </c>
      <c r="AD245" s="2">
        <f>(Table2[[#This Row],[Day High]]/Table2[[#This Row],[Close Price]])-1</f>
        <v>1.6212710765239891E-2</v>
      </c>
      <c r="AE245" s="2">
        <f>(Table2[[#This Row],[Close Price]]/Table2[[#This Row],[Current Week Low]])-1</f>
        <v>1.26416023641438E-2</v>
      </c>
      <c r="AF245" s="2">
        <f>(Table2[[#This Row],[Current Week High]]/Table2[[#This Row],[Close Price]])-1</f>
        <v>1.6212710765239891E-2</v>
      </c>
      <c r="AG245" s="2">
        <f>(Table2[[#This Row],[Close Price]]/Table2[[#This Row],[Current Month Low]])-1</f>
        <v>2.9845139207747229E-2</v>
      </c>
      <c r="AH245" s="2">
        <f>(Table2[[#This Row],[Current Month High]]/Table2[[#This Row],[Close Price]])-1</f>
        <v>3.5181582360570784E-2</v>
      </c>
      <c r="AI245">
        <v>16.0627431906615</v>
      </c>
      <c r="AJ245">
        <v>123.78231292517</v>
      </c>
      <c r="AK245" t="str">
        <f>IF(AND(Table2[[#This Row],[20D EMA]]&gt;Table2[[#This Row],[50D EMA]],Table2[[#This Row],[50D EMA]]&gt;Table2[[#This Row],[200D EMA]]),"Uptrend","Downtrend/NoTrend")</f>
        <v>Downtrend/NoTrend</v>
      </c>
      <c r="AL245">
        <v>-0.09</v>
      </c>
      <c r="AM245" t="s">
        <v>10189</v>
      </c>
      <c r="AN245">
        <v>0.27</v>
      </c>
      <c r="AO245" t="s">
        <v>10188</v>
      </c>
      <c r="AP245">
        <v>6.3268462691322996E-2</v>
      </c>
      <c r="AQ245">
        <f>(Table2[[#This Row],[Sharpe Ratio]]-AVERAGE(Table2[Sharpe Ratio]))/_xlfn.STDEV.P(Table2[Sharpe Ratio])</f>
        <v>0.10915644360216034</v>
      </c>
      <c r="AR2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5">
        <f>_xlfn.RANK.AVG(Table2[[#This Row],[1Y Return vs Nifty Z-Score]],Table2[1Y Return vs Nifty Z-Score])</f>
        <v>132</v>
      </c>
      <c r="AT245">
        <f>_xlfn.RANK.AVG(Table2[[#This Row],[6M Return vs Nifty Z-Score]],Table2[6M Return vs Nifty Z-Score])</f>
        <v>391</v>
      </c>
      <c r="AU245">
        <f>_xlfn.RANK.AVG(Table2[[#This Row],[Sharpe Ratio Z-Score]],Table2[Sharpe Ratio Z-Score])</f>
        <v>303</v>
      </c>
      <c r="AV245">
        <f>(Table2[[#This Row],[Rank 1Y]]+Table2[[#This Row],[Rank 6M]]+Table2[[#This Row],[Rank Sharpe]])/3</f>
        <v>275.33333333333331</v>
      </c>
    </row>
    <row r="246" spans="1:48" x14ac:dyDescent="0.3">
      <c r="A246" t="s">
        <v>1306</v>
      </c>
      <c r="B246" t="s">
        <v>1307</v>
      </c>
      <c r="C246" t="s">
        <v>10145</v>
      </c>
      <c r="D246" t="s">
        <v>122</v>
      </c>
      <c r="E246">
        <v>8465.0108580800006</v>
      </c>
      <c r="F246">
        <v>1431.2</v>
      </c>
      <c r="G246">
        <v>46.297581496538697</v>
      </c>
      <c r="H246">
        <f>(Table2[[#This Row],[1Y Return vs Nifty]]-AVERAGE(Table2[1Y Return vs Nifty]))/_xlfn.STDEV.P(Table2[1Y Return vs Nifty])</f>
        <v>3.134201166546962E-2</v>
      </c>
      <c r="I246">
        <v>-2.7390969418011899</v>
      </c>
      <c r="J246">
        <f>(Table2[[#This Row],[1M Return vs Nifty]]-AVERAGE(Table2[1M Return vs Nifty]))/_xlfn.STDEV.P(Table2[1M Return vs Nifty])</f>
        <v>-0.2400049090037181</v>
      </c>
      <c r="K246">
        <v>4.33312227790619</v>
      </c>
      <c r="L246">
        <f>(Table2[[#This Row],[6M Return vs Nifty]]-AVERAGE(Table2[6M Return vs Nifty]))/_xlfn.STDEV.P(Table2[6M Return vs Nifty])</f>
        <v>-0.19793180391765328</v>
      </c>
      <c r="M246">
        <v>0.55756331975235096</v>
      </c>
      <c r="N246">
        <f>(Table2[[#This Row],[1W Return vs Nifty]]-AVERAGE(Table2[1W Return vs Nifty]))/_xlfn.STDEV.P(Table2[1W Return vs Nifty])</f>
        <v>0.28491891971298772</v>
      </c>
      <c r="O246">
        <v>1405.77</v>
      </c>
      <c r="P246">
        <v>1348.66679226107</v>
      </c>
      <c r="Q246">
        <v>1168.7225990130601</v>
      </c>
      <c r="R246">
        <v>62.943106276644599</v>
      </c>
      <c r="S246" s="2">
        <f>(Table2[[#This Row],[Close Price]]-Table2[[#This Row],[20D EMA]])/Table2[[#This Row],[20D EMA]]</f>
        <v>1.8089730183458223E-2</v>
      </c>
      <c r="T246" s="2">
        <f>(Table2[[#This Row],[Close Price]]-Table2[[#This Row],[50D EMA]])/Table2[[#This Row],[50D EMA]]</f>
        <v>6.1196144379414348E-2</v>
      </c>
      <c r="U246" s="2">
        <f>(Table2[[#This Row],[Close Price]]-Table2[[#This Row],[200D EMA]])/Table2[[#This Row],[200D EMA]]</f>
        <v>0.22458485975080122</v>
      </c>
      <c r="V246">
        <v>0.71492007979932304</v>
      </c>
      <c r="W246">
        <v>1422</v>
      </c>
      <c r="X246">
        <v>1476</v>
      </c>
      <c r="Y246">
        <v>1399.4</v>
      </c>
      <c r="Z246">
        <v>1476</v>
      </c>
      <c r="AA246">
        <v>1371.9</v>
      </c>
      <c r="AB246">
        <v>1476</v>
      </c>
      <c r="AC246" s="2">
        <f>(Table2[[#This Row],[Close Price]]/Table2[[#This Row],[Day Low]])-1</f>
        <v>6.4697609001407308E-3</v>
      </c>
      <c r="AD246" s="2">
        <f>(Table2[[#This Row],[Day High]]/Table2[[#This Row],[Close Price]])-1</f>
        <v>3.1302403577417426E-2</v>
      </c>
      <c r="AE246" s="2">
        <f>(Table2[[#This Row],[Close Price]]/Table2[[#This Row],[Current Week Low]])-1</f>
        <v>2.2724024581963764E-2</v>
      </c>
      <c r="AF246" s="2">
        <f>(Table2[[#This Row],[Current Week High]]/Table2[[#This Row],[Close Price]])-1</f>
        <v>3.1302403577417426E-2</v>
      </c>
      <c r="AG246" s="2">
        <f>(Table2[[#This Row],[Close Price]]/Table2[[#This Row],[Current Month Low]])-1</f>
        <v>4.3224724834171502E-2</v>
      </c>
      <c r="AH246" s="2">
        <f>(Table2[[#This Row],[Current Month High]]/Table2[[#This Row],[Close Price]])-1</f>
        <v>3.1302403577417426E-2</v>
      </c>
      <c r="AI246">
        <v>9.41517607602011</v>
      </c>
      <c r="AJ246">
        <v>78.888819448784403</v>
      </c>
      <c r="AK246" t="str">
        <f>IF(AND(Table2[[#This Row],[20D EMA]]&gt;Table2[[#This Row],[50D EMA]],Table2[[#This Row],[50D EMA]]&gt;Table2[[#This Row],[200D EMA]]),"Uptrend","Downtrend/NoTrend")</f>
        <v>Uptrend</v>
      </c>
      <c r="AL246">
        <v>0.04</v>
      </c>
      <c r="AM246" t="s">
        <v>10188</v>
      </c>
      <c r="AN246">
        <v>4.08</v>
      </c>
      <c r="AO246" t="s">
        <v>10188</v>
      </c>
      <c r="AP246">
        <v>0.114287381229665</v>
      </c>
      <c r="AQ246">
        <f>(Table2[[#This Row],[Sharpe Ratio]]-AVERAGE(Table2[Sharpe Ratio]))/_xlfn.STDEV.P(Table2[Sharpe Ratio])</f>
        <v>0.68630985258657506</v>
      </c>
      <c r="AR2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0.56463407104366103</v>
      </c>
      <c r="AS246">
        <f>_xlfn.RANK.AVG(Table2[[#This Row],[1Y Return vs Nifty Z-Score]],Table2[1Y Return vs Nifty Z-Score])</f>
        <v>266</v>
      </c>
      <c r="AT246">
        <f>_xlfn.RANK.AVG(Table2[[#This Row],[6M Return vs Nifty Z-Score]],Table2[6M Return vs Nifty Z-Score])</f>
        <v>389</v>
      </c>
      <c r="AU246">
        <f>_xlfn.RANK.AVG(Table2[[#This Row],[Sharpe Ratio Z-Score]],Table2[Sharpe Ratio Z-Score])</f>
        <v>174</v>
      </c>
      <c r="AV246">
        <f>(Table2[[#This Row],[Rank 1Y]]+Table2[[#This Row],[Rank 6M]]+Table2[[#This Row],[Rank Sharpe]])/3</f>
        <v>276.33333333333331</v>
      </c>
    </row>
    <row r="247" spans="1:48" x14ac:dyDescent="0.3">
      <c r="A247" t="s">
        <v>1108</v>
      </c>
      <c r="B247" t="s">
        <v>1109</v>
      </c>
      <c r="C247" t="s">
        <v>10156</v>
      </c>
      <c r="D247" t="s">
        <v>140</v>
      </c>
      <c r="E247">
        <v>11153.774180574001</v>
      </c>
      <c r="F247">
        <v>202.76</v>
      </c>
      <c r="G247">
        <v>148.93815682004001</v>
      </c>
      <c r="H247">
        <f>(Table2[[#This Row],[1Y Return vs Nifty]]-AVERAGE(Table2[1Y Return vs Nifty]))/_xlfn.STDEV.P(Table2[1Y Return vs Nifty])</f>
        <v>1.299354185543647</v>
      </c>
      <c r="I247">
        <v>-3.2707940984616002</v>
      </c>
      <c r="J247">
        <f>(Table2[[#This Row],[1M Return vs Nifty]]-AVERAGE(Table2[1M Return vs Nifty]))/_xlfn.STDEV.P(Table2[1M Return vs Nifty])</f>
        <v>-0.29015731581568655</v>
      </c>
      <c r="K247">
        <v>-24.859541354832398</v>
      </c>
      <c r="L247">
        <f>(Table2[[#This Row],[6M Return vs Nifty]]-AVERAGE(Table2[6M Return vs Nifty]))/_xlfn.STDEV.P(Table2[6M Return vs Nifty])</f>
        <v>-1.0950565441336657</v>
      </c>
      <c r="M247">
        <v>-8.5755074563680491</v>
      </c>
      <c r="N247">
        <f>(Table2[[#This Row],[1W Return vs Nifty]]-AVERAGE(Table2[1W Return vs Nifty]))/_xlfn.STDEV.P(Table2[1W Return vs Nifty])</f>
        <v>-1.7415938948915821</v>
      </c>
      <c r="O247">
        <v>205.04</v>
      </c>
      <c r="P247">
        <v>205.74497611867699</v>
      </c>
      <c r="Q247">
        <v>197.11982959840199</v>
      </c>
      <c r="R247">
        <v>50.366140344550097</v>
      </c>
      <c r="S247" s="2">
        <f>(Table2[[#This Row],[Close Price]]-Table2[[#This Row],[20D EMA]])/Table2[[#This Row],[20D EMA]]</f>
        <v>-1.1119781506047607E-2</v>
      </c>
      <c r="T247" s="2">
        <f>(Table2[[#This Row],[Close Price]]-Table2[[#This Row],[50D EMA]])/Table2[[#This Row],[50D EMA]]</f>
        <v>-1.4508136115825326E-2</v>
      </c>
      <c r="U247" s="2">
        <f>(Table2[[#This Row],[Close Price]]-Table2[[#This Row],[200D EMA]])/Table2[[#This Row],[200D EMA]]</f>
        <v>2.8612902177771172E-2</v>
      </c>
      <c r="V247">
        <v>1.3041773410834101</v>
      </c>
      <c r="W247">
        <v>201.98</v>
      </c>
      <c r="X247">
        <v>210.4</v>
      </c>
      <c r="Y247">
        <v>201.98</v>
      </c>
      <c r="Z247">
        <v>212.77</v>
      </c>
      <c r="AA247">
        <v>185.4</v>
      </c>
      <c r="AB247">
        <v>228.95</v>
      </c>
      <c r="AC247" s="2">
        <f>(Table2[[#This Row],[Close Price]]/Table2[[#This Row],[Day Low]])-1</f>
        <v>3.8617684919299844E-3</v>
      </c>
      <c r="AD247" s="2">
        <f>(Table2[[#This Row],[Day High]]/Table2[[#This Row],[Close Price]])-1</f>
        <v>3.76800157822057E-2</v>
      </c>
      <c r="AE247" s="2">
        <f>(Table2[[#This Row],[Close Price]]/Table2[[#This Row],[Current Week Low]])-1</f>
        <v>3.8617684919299844E-3</v>
      </c>
      <c r="AF247" s="2">
        <f>(Table2[[#This Row],[Current Week High]]/Table2[[#This Row],[Close Price]])-1</f>
        <v>4.9368711777471042E-2</v>
      </c>
      <c r="AG247" s="2">
        <f>(Table2[[#This Row],[Close Price]]/Table2[[#This Row],[Current Month Low]])-1</f>
        <v>9.3635382955771229E-2</v>
      </c>
      <c r="AH247" s="2">
        <f>(Table2[[#This Row],[Current Month High]]/Table2[[#This Row],[Close Price]])-1</f>
        <v>0.12916748865653971</v>
      </c>
      <c r="AI247">
        <v>40.510948905109402</v>
      </c>
      <c r="AJ247">
        <v>177.94379712131499</v>
      </c>
      <c r="AK247" t="str">
        <f>IF(AND(Table2[[#This Row],[20D EMA]]&gt;Table2[[#This Row],[50D EMA]],Table2[[#This Row],[50D EMA]]&gt;Table2[[#This Row],[200D EMA]]),"Uptrend","Downtrend/NoTrend")</f>
        <v>Downtrend/NoTrend</v>
      </c>
      <c r="AL247">
        <v>-0.25</v>
      </c>
      <c r="AM247" t="s">
        <v>10189</v>
      </c>
      <c r="AN247">
        <v>8.98</v>
      </c>
      <c r="AO247" t="s">
        <v>10188</v>
      </c>
      <c r="AP247">
        <v>0.153257918960606</v>
      </c>
      <c r="AQ247">
        <f>(Table2[[#This Row],[Sharpe Ratio]]-AVERAGE(Table2[Sharpe Ratio]))/_xlfn.STDEV.P(Table2[Sharpe Ratio])</f>
        <v>1.127165506640964</v>
      </c>
      <c r="AR2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7">
        <f>_xlfn.RANK.AVG(Table2[[#This Row],[1Y Return vs Nifty Z-Score]],Table2[1Y Return vs Nifty Z-Score])</f>
        <v>70</v>
      </c>
      <c r="AT247">
        <f>_xlfn.RANK.AVG(Table2[[#This Row],[6M Return vs Nifty Z-Score]],Table2[6M Return vs Nifty Z-Score])</f>
        <v>664</v>
      </c>
      <c r="AU247">
        <f>_xlfn.RANK.AVG(Table2[[#This Row],[Sharpe Ratio Z-Score]],Table2[Sharpe Ratio Z-Score])</f>
        <v>100</v>
      </c>
      <c r="AV247">
        <f>(Table2[[#This Row],[Rank 1Y]]+Table2[[#This Row],[Rank 6M]]+Table2[[#This Row],[Rank Sharpe]])/3</f>
        <v>278</v>
      </c>
    </row>
    <row r="248" spans="1:48" x14ac:dyDescent="0.3">
      <c r="A248" t="s">
        <v>462</v>
      </c>
      <c r="B248" t="s">
        <v>463</v>
      </c>
      <c r="C248" t="s">
        <v>10143</v>
      </c>
      <c r="D248" t="s">
        <v>24</v>
      </c>
      <c r="E248">
        <v>47679.652663649998</v>
      </c>
      <c r="F248">
        <v>195.35</v>
      </c>
      <c r="G248">
        <v>21.5183846585184</v>
      </c>
      <c r="H248">
        <f>(Table2[[#This Row],[1Y Return vs Nifty]]-AVERAGE(Table2[1Y Return vs Nifty]))/_xlfn.STDEV.P(Table2[1Y Return vs Nifty])</f>
        <v>-0.27477789413692078</v>
      </c>
      <c r="I248">
        <v>6.7788670857015498</v>
      </c>
      <c r="J248">
        <f>(Table2[[#This Row],[1M Return vs Nifty]]-AVERAGE(Table2[1M Return vs Nifty]))/_xlfn.STDEV.P(Table2[1M Return vs Nifty])</f>
        <v>0.65777834589880391</v>
      </c>
      <c r="K248">
        <v>18.781064623312101</v>
      </c>
      <c r="L248">
        <f>(Table2[[#This Row],[6M Return vs Nifty]]-AVERAGE(Table2[6M Return vs Nifty]))/_xlfn.STDEV.P(Table2[6M Return vs Nifty])</f>
        <v>0.24607038397253295</v>
      </c>
      <c r="M248">
        <v>2.5139625356720301</v>
      </c>
      <c r="N248">
        <f>(Table2[[#This Row],[1W Return vs Nifty]]-AVERAGE(Table2[1W Return vs Nifty]))/_xlfn.STDEV.P(Table2[1W Return vs Nifty])</f>
        <v>0.71901914500738728</v>
      </c>
      <c r="O248">
        <v>184.03</v>
      </c>
      <c r="P248">
        <v>174.32182530032901</v>
      </c>
      <c r="Q248">
        <v>157.34385850626501</v>
      </c>
      <c r="R248">
        <v>83.286336726130799</v>
      </c>
      <c r="S248" s="2">
        <f>(Table2[[#This Row],[Close Price]]-Table2[[#This Row],[20D EMA]])/Table2[[#This Row],[20D EMA]]</f>
        <v>6.1511710047274862E-2</v>
      </c>
      <c r="T248" s="2">
        <f>(Table2[[#This Row],[Close Price]]-Table2[[#This Row],[50D EMA]])/Table2[[#This Row],[50D EMA]]</f>
        <v>0.12062846785503052</v>
      </c>
      <c r="U248" s="2">
        <f>(Table2[[#This Row],[Close Price]]-Table2[[#This Row],[200D EMA]])/Table2[[#This Row],[200D EMA]]</f>
        <v>0.24154829972103223</v>
      </c>
      <c r="V248">
        <v>1.0705335013741899</v>
      </c>
      <c r="W248">
        <v>193.42</v>
      </c>
      <c r="X248">
        <v>195.93</v>
      </c>
      <c r="Y248">
        <v>193.21</v>
      </c>
      <c r="Z248">
        <v>196.84</v>
      </c>
      <c r="AA248">
        <v>173.91</v>
      </c>
      <c r="AB248">
        <v>197.19</v>
      </c>
      <c r="AC248" s="2">
        <f>(Table2[[#This Row],[Close Price]]/Table2[[#This Row],[Day Low]])-1</f>
        <v>9.9782855961121353E-3</v>
      </c>
      <c r="AD248" s="2">
        <f>(Table2[[#This Row],[Day High]]/Table2[[#This Row],[Close Price]])-1</f>
        <v>2.9690299462503678E-3</v>
      </c>
      <c r="AE248" s="2">
        <f>(Table2[[#This Row],[Close Price]]/Table2[[#This Row],[Current Week Low]])-1</f>
        <v>1.1076031261321839E-2</v>
      </c>
      <c r="AF248" s="2">
        <f>(Table2[[#This Row],[Current Week High]]/Table2[[#This Row],[Close Price]])-1</f>
        <v>7.6273355515741326E-3</v>
      </c>
      <c r="AG248" s="2">
        <f>(Table2[[#This Row],[Close Price]]/Table2[[#This Row],[Current Month Low]])-1</f>
        <v>0.12328215743775517</v>
      </c>
      <c r="AH248" s="2">
        <f>(Table2[[#This Row],[Current Month High]]/Table2[[#This Row],[Close Price]])-1</f>
        <v>9.4189915536218027E-3</v>
      </c>
      <c r="AI248">
        <v>0.94189915536218005</v>
      </c>
      <c r="AJ248">
        <v>50.500770416024601</v>
      </c>
      <c r="AK248" t="str">
        <f>IF(AND(Table2[[#This Row],[20D EMA]]&gt;Table2[[#This Row],[50D EMA]],Table2[[#This Row],[50D EMA]]&gt;Table2[[#This Row],[200D EMA]]),"Uptrend","Downtrend/NoTrend")</f>
        <v>Uptrend</v>
      </c>
      <c r="AL248">
        <v>0.14000000000000001</v>
      </c>
      <c r="AM248" t="s">
        <v>10188</v>
      </c>
      <c r="AN248">
        <v>10.210000000000001</v>
      </c>
      <c r="AO248" t="s">
        <v>10188</v>
      </c>
      <c r="AP248">
        <v>9.4085094803577005E-2</v>
      </c>
      <c r="AQ248">
        <f>(Table2[[#This Row],[Sharpe Ratio]]-AVERAGE(Table2[Sharpe Ratio]))/_xlfn.STDEV.P(Table2[Sharpe Ratio])</f>
        <v>0.45777073780048627</v>
      </c>
      <c r="AR2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1.8058607185422897</v>
      </c>
      <c r="AS248">
        <f>_xlfn.RANK.AVG(Table2[[#This Row],[1Y Return vs Nifty Z-Score]],Table2[1Y Return vs Nifty Z-Score])</f>
        <v>373</v>
      </c>
      <c r="AT248">
        <f>_xlfn.RANK.AVG(Table2[[#This Row],[6M Return vs Nifty Z-Score]],Table2[6M Return vs Nifty Z-Score])</f>
        <v>240</v>
      </c>
      <c r="AU248">
        <f>_xlfn.RANK.AVG(Table2[[#This Row],[Sharpe Ratio Z-Score]],Table2[Sharpe Ratio Z-Score])</f>
        <v>224</v>
      </c>
      <c r="AV248">
        <f>(Table2[[#This Row],[Rank 1Y]]+Table2[[#This Row],[Rank 6M]]+Table2[[#This Row],[Rank Sharpe]])/3</f>
        <v>279</v>
      </c>
    </row>
    <row r="249" spans="1:48" x14ac:dyDescent="0.3">
      <c r="A249" t="s">
        <v>147</v>
      </c>
      <c r="B249" t="s">
        <v>148</v>
      </c>
      <c r="C249" t="s">
        <v>10152</v>
      </c>
      <c r="D249" t="s">
        <v>78</v>
      </c>
      <c r="E249">
        <v>192707.04219942499</v>
      </c>
      <c r="F249">
        <v>2827.35</v>
      </c>
      <c r="G249">
        <v>32.506428414463699</v>
      </c>
      <c r="H249">
        <f>(Table2[[#This Row],[1Y Return vs Nifty]]-AVERAGE(Table2[1Y Return vs Nifty]))/_xlfn.STDEV.P(Table2[1Y Return vs Nifty])</f>
        <v>-0.13903261790740865</v>
      </c>
      <c r="I249">
        <v>8.3931173868784494</v>
      </c>
      <c r="J249">
        <f>(Table2[[#This Row],[1M Return vs Nifty]]-AVERAGE(Table2[1M Return vs Nifty]))/_xlfn.STDEV.P(Table2[1M Return vs Nifty])</f>
        <v>0.81004272570001834</v>
      </c>
      <c r="K249">
        <v>21.954953689897099</v>
      </c>
      <c r="L249">
        <f>(Table2[[#This Row],[6M Return vs Nifty]]-AVERAGE(Table2[6M Return vs Nifty]))/_xlfn.STDEV.P(Table2[6M Return vs Nifty])</f>
        <v>0.34360771184902289</v>
      </c>
      <c r="M249">
        <v>1.5268223126346001</v>
      </c>
      <c r="N249">
        <f>(Table2[[#This Row],[1W Return vs Nifty]]-AVERAGE(Table2[1W Return vs Nifty]))/_xlfn.STDEV.P(Table2[1W Return vs Nifty])</f>
        <v>0.49998522302931536</v>
      </c>
      <c r="O249">
        <v>2695.73</v>
      </c>
      <c r="P249">
        <v>2551.46567312242</v>
      </c>
      <c r="Q249">
        <v>2247.6216784696298</v>
      </c>
      <c r="R249">
        <v>72.095378440987602</v>
      </c>
      <c r="S249" s="2">
        <f>(Table2[[#This Row],[Close Price]]-Table2[[#This Row],[20D EMA]])/Table2[[#This Row],[20D EMA]]</f>
        <v>4.88253645580232E-2</v>
      </c>
      <c r="T249" s="2">
        <f>(Table2[[#This Row],[Close Price]]-Table2[[#This Row],[50D EMA]])/Table2[[#This Row],[50D EMA]]</f>
        <v>0.10812778309494543</v>
      </c>
      <c r="U249" s="2">
        <f>(Table2[[#This Row],[Close Price]]-Table2[[#This Row],[200D EMA]])/Table2[[#This Row],[200D EMA]]</f>
        <v>0.25792967165412728</v>
      </c>
      <c r="V249">
        <v>0.87765076792283303</v>
      </c>
      <c r="W249">
        <v>2810.3</v>
      </c>
      <c r="X249">
        <v>2844.75</v>
      </c>
      <c r="Y249">
        <v>2786</v>
      </c>
      <c r="Z249">
        <v>2852.95</v>
      </c>
      <c r="AA249">
        <v>2662.05</v>
      </c>
      <c r="AB249">
        <v>2852.95</v>
      </c>
      <c r="AC249" s="2">
        <f>(Table2[[#This Row],[Close Price]]/Table2[[#This Row],[Day Low]])-1</f>
        <v>6.0669679393658971E-3</v>
      </c>
      <c r="AD249" s="2">
        <f>(Table2[[#This Row],[Day High]]/Table2[[#This Row],[Close Price]])-1</f>
        <v>6.1541726351530546E-3</v>
      </c>
      <c r="AE249" s="2">
        <f>(Table2[[#This Row],[Close Price]]/Table2[[#This Row],[Current Week Low]])-1</f>
        <v>1.4842067480258292E-2</v>
      </c>
      <c r="AF249" s="2">
        <f>(Table2[[#This Row],[Current Week High]]/Table2[[#This Row],[Close Price]])-1</f>
        <v>9.0544149114895056E-3</v>
      </c>
      <c r="AG249" s="2">
        <f>(Table2[[#This Row],[Close Price]]/Table2[[#This Row],[Current Month Low]])-1</f>
        <v>6.2095001972164221E-2</v>
      </c>
      <c r="AH249" s="2">
        <f>(Table2[[#This Row],[Current Month High]]/Table2[[#This Row],[Close Price]])-1</f>
        <v>9.0544149114895056E-3</v>
      </c>
      <c r="AI249">
        <v>0.90544149114895001</v>
      </c>
      <c r="AJ249">
        <v>62.335133274405997</v>
      </c>
      <c r="AK249" t="str">
        <f>IF(AND(Table2[[#This Row],[20D EMA]]&gt;Table2[[#This Row],[50D EMA]],Table2[[#This Row],[50D EMA]]&gt;Table2[[#This Row],[200D EMA]]),"Uptrend","Downtrend/NoTrend")</f>
        <v>Uptrend</v>
      </c>
      <c r="AL249">
        <v>0.1</v>
      </c>
      <c r="AM249" t="s">
        <v>10188</v>
      </c>
      <c r="AN249">
        <v>5.88</v>
      </c>
      <c r="AO249" t="s">
        <v>10188</v>
      </c>
      <c r="AP249">
        <v>6.4720018265736007E-2</v>
      </c>
      <c r="AQ249">
        <f>(Table2[[#This Row],[Sharpe Ratio]]-AVERAGE(Table2[Sharpe Ratio]))/_xlfn.STDEV.P(Table2[Sharpe Ratio])</f>
        <v>0.12557721989660872</v>
      </c>
      <c r="AR2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1.6401802625675566</v>
      </c>
      <c r="AS249">
        <f>_xlfn.RANK.AVG(Table2[[#This Row],[1Y Return vs Nifty Z-Score]],Table2[1Y Return vs Nifty Z-Score])</f>
        <v>327</v>
      </c>
      <c r="AT249">
        <f>_xlfn.RANK.AVG(Table2[[#This Row],[6M Return vs Nifty Z-Score]],Table2[6M Return vs Nifty Z-Score])</f>
        <v>216</v>
      </c>
      <c r="AU249">
        <f>_xlfn.RANK.AVG(Table2[[#This Row],[Sharpe Ratio Z-Score]],Table2[Sharpe Ratio Z-Score])</f>
        <v>297</v>
      </c>
      <c r="AV249">
        <f>(Table2[[#This Row],[Rank 1Y]]+Table2[[#This Row],[Rank 6M]]+Table2[[#This Row],[Rank Sharpe]])/3</f>
        <v>280</v>
      </c>
    </row>
    <row r="250" spans="1:48" x14ac:dyDescent="0.3">
      <c r="A250" t="s">
        <v>1010</v>
      </c>
      <c r="B250" t="s">
        <v>1011</v>
      </c>
      <c r="C250" t="s">
        <v>10151</v>
      </c>
      <c r="D250" t="s">
        <v>106</v>
      </c>
      <c r="E250">
        <v>13414.83</v>
      </c>
      <c r="F250">
        <v>416.85</v>
      </c>
      <c r="G250">
        <v>107.855923295911</v>
      </c>
      <c r="H250">
        <f>(Table2[[#This Row],[1Y Return vs Nifty]]-AVERAGE(Table2[1Y Return vs Nifty]))/_xlfn.STDEV.P(Table2[1Y Return vs Nifty])</f>
        <v>0.79182807245906628</v>
      </c>
      <c r="I250">
        <v>-0.32904662528430401</v>
      </c>
      <c r="J250">
        <f>(Table2[[#This Row],[1M Return vs Nifty]]-AVERAGE(Table2[1M Return vs Nifty]))/_xlfn.STDEV.P(Table2[1M Return vs Nifty])</f>
        <v>-1.2676584228668355E-2</v>
      </c>
      <c r="K250">
        <v>-22.241267656615801</v>
      </c>
      <c r="L250">
        <f>(Table2[[#This Row],[6M Return vs Nifty]]-AVERAGE(Table2[6M Return vs Nifty]))/_xlfn.STDEV.P(Table2[6M Return vs Nifty])</f>
        <v>-1.0145939271940883</v>
      </c>
      <c r="M250">
        <v>-2.3995413088421498</v>
      </c>
      <c r="N250">
        <f>(Table2[[#This Row],[1W Return vs Nifty]]-AVERAGE(Table2[1W Return vs Nifty]))/_xlfn.STDEV.P(Table2[1W Return vs Nifty])</f>
        <v>-0.3712251714553082</v>
      </c>
      <c r="O250">
        <v>407.67</v>
      </c>
      <c r="P250">
        <v>402.36834115216197</v>
      </c>
      <c r="Q250">
        <v>372.04205044530602</v>
      </c>
      <c r="R250">
        <v>65.540731619309597</v>
      </c>
      <c r="S250" s="2">
        <f>(Table2[[#This Row],[Close Price]]-Table2[[#This Row],[20D EMA]])/Table2[[#This Row],[20D EMA]]</f>
        <v>2.2518213260725603E-2</v>
      </c>
      <c r="T250" s="2">
        <f>(Table2[[#This Row],[Close Price]]-Table2[[#This Row],[50D EMA]])/Table2[[#This Row],[50D EMA]]</f>
        <v>3.5991049411021082E-2</v>
      </c>
      <c r="U250" s="2">
        <f>(Table2[[#This Row],[Close Price]]-Table2[[#This Row],[200D EMA]])/Table2[[#This Row],[200D EMA]]</f>
        <v>0.12043786314225045</v>
      </c>
      <c r="V250">
        <v>1.4573140393049799</v>
      </c>
      <c r="W250">
        <v>415.1</v>
      </c>
      <c r="X250">
        <v>431.9</v>
      </c>
      <c r="Y250">
        <v>408.5</v>
      </c>
      <c r="Z250">
        <v>431.9</v>
      </c>
      <c r="AA250">
        <v>387.45</v>
      </c>
      <c r="AB250">
        <v>439.9</v>
      </c>
      <c r="AC250" s="2">
        <f>(Table2[[#This Row],[Close Price]]/Table2[[#This Row],[Day Low]])-1</f>
        <v>4.2158516020236458E-3</v>
      </c>
      <c r="AD250" s="2">
        <f>(Table2[[#This Row],[Day High]]/Table2[[#This Row],[Close Price]])-1</f>
        <v>3.6104114189756453E-2</v>
      </c>
      <c r="AE250" s="2">
        <f>(Table2[[#This Row],[Close Price]]/Table2[[#This Row],[Current Week Low]])-1</f>
        <v>2.0440636474908347E-2</v>
      </c>
      <c r="AF250" s="2">
        <f>(Table2[[#This Row],[Current Week High]]/Table2[[#This Row],[Close Price]])-1</f>
        <v>3.6104114189756453E-2</v>
      </c>
      <c r="AG250" s="2">
        <f>(Table2[[#This Row],[Close Price]]/Table2[[#This Row],[Current Month Low]])-1</f>
        <v>7.5880758807588267E-2</v>
      </c>
      <c r="AH250" s="2">
        <f>(Table2[[#This Row],[Current Month High]]/Table2[[#This Row],[Close Price]])-1</f>
        <v>5.5295669905241596E-2</v>
      </c>
      <c r="AI250">
        <v>21.386589900443798</v>
      </c>
      <c r="AJ250">
        <v>149.61077844311299</v>
      </c>
      <c r="AK250" t="str">
        <f>IF(AND(Table2[[#This Row],[20D EMA]]&gt;Table2[[#This Row],[50D EMA]],Table2[[#This Row],[50D EMA]]&gt;Table2[[#This Row],[200D EMA]]),"Uptrend","Downtrend/NoTrend")</f>
        <v>Uptrend</v>
      </c>
      <c r="AL250">
        <v>-0.09</v>
      </c>
      <c r="AM250" t="s">
        <v>10189</v>
      </c>
      <c r="AN250">
        <v>6.08</v>
      </c>
      <c r="AO250" t="s">
        <v>10188</v>
      </c>
      <c r="AP250">
        <v>0.156377869624196</v>
      </c>
      <c r="AQ250">
        <f>(Table2[[#This Row],[Sharpe Ratio]]-AVERAGE(Table2[Sharpe Ratio]))/_xlfn.STDEV.P(Table2[Sharpe Ratio])</f>
        <v>1.162460064286299</v>
      </c>
      <c r="AR2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0.55579245386730036</v>
      </c>
      <c r="AS250">
        <f>_xlfn.RANK.AVG(Table2[[#This Row],[1Y Return vs Nifty Z-Score]],Table2[1Y Return vs Nifty Z-Score])</f>
        <v>108</v>
      </c>
      <c r="AT250">
        <f>_xlfn.RANK.AVG(Table2[[#This Row],[6M Return vs Nifty Z-Score]],Table2[6M Return vs Nifty Z-Score])</f>
        <v>642</v>
      </c>
      <c r="AU250">
        <f>_xlfn.RANK.AVG(Table2[[#This Row],[Sharpe Ratio Z-Score]],Table2[Sharpe Ratio Z-Score])</f>
        <v>92</v>
      </c>
      <c r="AV250">
        <f>(Table2[[#This Row],[Rank 1Y]]+Table2[[#This Row],[Rank 6M]]+Table2[[#This Row],[Rank Sharpe]])/3</f>
        <v>280.66666666666669</v>
      </c>
    </row>
    <row r="251" spans="1:48" x14ac:dyDescent="0.3">
      <c r="A251" t="s">
        <v>716</v>
      </c>
      <c r="B251" t="s">
        <v>717</v>
      </c>
      <c r="C251" t="s">
        <v>10146</v>
      </c>
      <c r="D251" t="s">
        <v>46</v>
      </c>
      <c r="E251">
        <v>22781.88590755</v>
      </c>
      <c r="F251">
        <v>887.55</v>
      </c>
      <c r="G251">
        <v>22.0343701174783</v>
      </c>
      <c r="H251">
        <f>(Table2[[#This Row],[1Y Return vs Nifty]]-AVERAGE(Table2[1Y Return vs Nifty]))/_xlfn.STDEV.P(Table2[1Y Return vs Nifty])</f>
        <v>-0.26840345750264499</v>
      </c>
      <c r="I251">
        <v>-10.603388610478699</v>
      </c>
      <c r="J251">
        <f>(Table2[[#This Row],[1M Return vs Nifty]]-AVERAGE(Table2[1M Return vs Nifty]))/_xlfn.STDEV.P(Table2[1M Return vs Nifty])</f>
        <v>-0.98180529314118037</v>
      </c>
      <c r="K251">
        <v>30.2720250008474</v>
      </c>
      <c r="L251">
        <f>(Table2[[#This Row],[6M Return vs Nifty]]-AVERAGE(Table2[6M Return vs Nifty]))/_xlfn.STDEV.P(Table2[6M Return vs Nifty])</f>
        <v>0.59920105314407945</v>
      </c>
      <c r="M251">
        <v>-2.55889354012769</v>
      </c>
      <c r="N251">
        <f>(Table2[[#This Row],[1W Return vs Nifty]]-AVERAGE(Table2[1W Return vs Nifty]))/_xlfn.STDEV.P(Table2[1W Return vs Nifty])</f>
        <v>-0.40658341477258536</v>
      </c>
      <c r="O251">
        <v>877.02</v>
      </c>
      <c r="P251">
        <v>833.41355115167005</v>
      </c>
      <c r="Q251">
        <v>717.45626811082502</v>
      </c>
      <c r="R251">
        <v>51.667162161624198</v>
      </c>
      <c r="S251" s="2">
        <f>(Table2[[#This Row],[Close Price]]-Table2[[#This Row],[20D EMA]])/Table2[[#This Row],[20D EMA]]</f>
        <v>1.2006567695149453E-2</v>
      </c>
      <c r="T251" s="2">
        <f>(Table2[[#This Row],[Close Price]]-Table2[[#This Row],[50D EMA]])/Table2[[#This Row],[50D EMA]]</f>
        <v>6.4957485720648911E-2</v>
      </c>
      <c r="U251" s="2">
        <f>(Table2[[#This Row],[Close Price]]-Table2[[#This Row],[200D EMA]])/Table2[[#This Row],[200D EMA]]</f>
        <v>0.23707888473405972</v>
      </c>
      <c r="V251">
        <v>1.3060532849386199</v>
      </c>
      <c r="W251">
        <v>882</v>
      </c>
      <c r="X251">
        <v>899.7</v>
      </c>
      <c r="Y251">
        <v>869.6</v>
      </c>
      <c r="Z251">
        <v>899.7</v>
      </c>
      <c r="AA251">
        <v>855</v>
      </c>
      <c r="AB251">
        <v>968.8</v>
      </c>
      <c r="AC251" s="2">
        <f>(Table2[[#This Row],[Close Price]]/Table2[[#This Row],[Day Low]])-1</f>
        <v>6.292517006802667E-3</v>
      </c>
      <c r="AD251" s="2">
        <f>(Table2[[#This Row],[Day High]]/Table2[[#This Row],[Close Price]])-1</f>
        <v>1.3689369612979618E-2</v>
      </c>
      <c r="AE251" s="2">
        <f>(Table2[[#This Row],[Close Price]]/Table2[[#This Row],[Current Week Low]])-1</f>
        <v>2.0641674333026661E-2</v>
      </c>
      <c r="AF251" s="2">
        <f>(Table2[[#This Row],[Current Week High]]/Table2[[#This Row],[Close Price]])-1</f>
        <v>1.3689369612979618E-2</v>
      </c>
      <c r="AG251" s="2">
        <f>(Table2[[#This Row],[Close Price]]/Table2[[#This Row],[Current Month Low]])-1</f>
        <v>3.8070175438596365E-2</v>
      </c>
      <c r="AH251" s="2">
        <f>(Table2[[#This Row],[Current Month High]]/Table2[[#This Row],[Close Price]])-1</f>
        <v>9.154413835840236E-2</v>
      </c>
      <c r="AI251">
        <v>9.1544138358402307</v>
      </c>
      <c r="AJ251">
        <v>61.358058358331</v>
      </c>
      <c r="AK251" t="str">
        <f>IF(AND(Table2[[#This Row],[20D EMA]]&gt;Table2[[#This Row],[50D EMA]],Table2[[#This Row],[50D EMA]]&gt;Table2[[#This Row],[200D EMA]]),"Uptrend","Downtrend/NoTrend")</f>
        <v>Uptrend</v>
      </c>
      <c r="AL251">
        <v>0.12</v>
      </c>
      <c r="AM251" t="s">
        <v>10188</v>
      </c>
      <c r="AN251">
        <v>7.0000000000000007E-2</v>
      </c>
      <c r="AO251" t="s">
        <v>10188</v>
      </c>
      <c r="AP251">
        <v>5.8715568275134002E-2</v>
      </c>
      <c r="AQ251">
        <f>(Table2[[#This Row],[Sharpe Ratio]]-AVERAGE(Table2[Sharpe Ratio]))/_xlfn.STDEV.P(Table2[Sharpe Ratio])</f>
        <v>5.7651656587226097E-2</v>
      </c>
      <c r="AR2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-0.99993945568510512</v>
      </c>
      <c r="AS251">
        <f>_xlfn.RANK.AVG(Table2[[#This Row],[1Y Return vs Nifty Z-Score]],Table2[1Y Return vs Nifty Z-Score])</f>
        <v>368</v>
      </c>
      <c r="AT251">
        <f>_xlfn.RANK.AVG(Table2[[#This Row],[6M Return vs Nifty Z-Score]],Table2[6M Return vs Nifty Z-Score])</f>
        <v>160</v>
      </c>
      <c r="AU251">
        <f>_xlfn.RANK.AVG(Table2[[#This Row],[Sharpe Ratio Z-Score]],Table2[Sharpe Ratio Z-Score])</f>
        <v>315</v>
      </c>
      <c r="AV251">
        <f>(Table2[[#This Row],[Rank 1Y]]+Table2[[#This Row],[Rank 6M]]+Table2[[#This Row],[Rank Sharpe]])/3</f>
        <v>281</v>
      </c>
    </row>
    <row r="252" spans="1:48" x14ac:dyDescent="0.3">
      <c r="A252" t="s">
        <v>769</v>
      </c>
      <c r="B252" t="s">
        <v>770</v>
      </c>
      <c r="C252" t="s">
        <v>10157</v>
      </c>
      <c r="D252" t="s">
        <v>369</v>
      </c>
      <c r="E252">
        <v>20393.201917300001</v>
      </c>
      <c r="F252">
        <v>505.4</v>
      </c>
      <c r="G252">
        <v>63.094880558835001</v>
      </c>
      <c r="H252">
        <f>(Table2[[#This Row],[1Y Return vs Nifty]]-AVERAGE(Table2[1Y Return vs Nifty]))/_xlfn.STDEV.P(Table2[1Y Return vs Nifty])</f>
        <v>0.23885429062662814</v>
      </c>
      <c r="I252">
        <v>14.0792404807344</v>
      </c>
      <c r="J252">
        <f>(Table2[[#This Row],[1M Return vs Nifty]]-AVERAGE(Table2[1M Return vs Nifty]))/_xlfn.STDEV.P(Table2[1M Return vs Nifty])</f>
        <v>1.3463870619706173</v>
      </c>
      <c r="K252">
        <v>18.948583390595001</v>
      </c>
      <c r="L252">
        <f>(Table2[[#This Row],[6M Return vs Nifty]]-AVERAGE(Table2[6M Return vs Nifty]))/_xlfn.STDEV.P(Table2[6M Return vs Nifty])</f>
        <v>0.25121843186808152</v>
      </c>
      <c r="M252">
        <v>-6.4774885393192498</v>
      </c>
      <c r="N252">
        <f>(Table2[[#This Row],[1W Return vs Nifty]]-AVERAGE(Table2[1W Return vs Nifty]))/_xlfn.STDEV.P(Table2[1W Return vs Nifty])</f>
        <v>-1.2760700502939122</v>
      </c>
      <c r="O252">
        <v>497.11</v>
      </c>
      <c r="P252">
        <v>460.41713692643799</v>
      </c>
      <c r="Q252">
        <v>385.35644754825199</v>
      </c>
      <c r="R252">
        <v>53.197968526403301</v>
      </c>
      <c r="S252" s="2">
        <f>(Table2[[#This Row],[Close Price]]-Table2[[#This Row],[20D EMA]])/Table2[[#This Row],[20D EMA]]</f>
        <v>1.6676389531491951E-2</v>
      </c>
      <c r="T252" s="2">
        <f>(Table2[[#This Row],[Close Price]]-Table2[[#This Row],[50D EMA]])/Table2[[#This Row],[50D EMA]]</f>
        <v>9.7700236298435203E-2</v>
      </c>
      <c r="U252" s="2">
        <f>(Table2[[#This Row],[Close Price]]-Table2[[#This Row],[200D EMA]])/Table2[[#This Row],[200D EMA]]</f>
        <v>0.31151302441025552</v>
      </c>
      <c r="V252">
        <v>0.96631494312675703</v>
      </c>
      <c r="W252">
        <v>502.5</v>
      </c>
      <c r="X252">
        <v>514</v>
      </c>
      <c r="Y252">
        <v>494.25</v>
      </c>
      <c r="Z252">
        <v>514</v>
      </c>
      <c r="AA252">
        <v>485.05</v>
      </c>
      <c r="AB252">
        <v>542.70000000000005</v>
      </c>
      <c r="AC252" s="2">
        <f>(Table2[[#This Row],[Close Price]]/Table2[[#This Row],[Day Low]])-1</f>
        <v>5.7711442786068101E-3</v>
      </c>
      <c r="AD252" s="2">
        <f>(Table2[[#This Row],[Day High]]/Table2[[#This Row],[Close Price]])-1</f>
        <v>1.7016224772457456E-2</v>
      </c>
      <c r="AE252" s="2">
        <f>(Table2[[#This Row],[Close Price]]/Table2[[#This Row],[Current Week Low]])-1</f>
        <v>2.2559433485078273E-2</v>
      </c>
      <c r="AF252" s="2">
        <f>(Table2[[#This Row],[Current Week High]]/Table2[[#This Row],[Close Price]])-1</f>
        <v>1.7016224772457456E-2</v>
      </c>
      <c r="AG252" s="2">
        <f>(Table2[[#This Row],[Close Price]]/Table2[[#This Row],[Current Month Low]])-1</f>
        <v>4.1954437686836377E-2</v>
      </c>
      <c r="AH252" s="2">
        <f>(Table2[[#This Row],[Current Month High]]/Table2[[#This Row],[Close Price]])-1</f>
        <v>7.3802928373565724E-2</v>
      </c>
      <c r="AI252">
        <v>13.6426592797784</v>
      </c>
      <c r="AJ252">
        <v>102.11957608478301</v>
      </c>
      <c r="AK252" t="str">
        <f>IF(AND(Table2[[#This Row],[20D EMA]]&gt;Table2[[#This Row],[50D EMA]],Table2[[#This Row],[50D EMA]]&gt;Table2[[#This Row],[200D EMA]]),"Uptrend","Downtrend/NoTrend")</f>
        <v>Uptrend</v>
      </c>
      <c r="AL252">
        <v>0.11</v>
      </c>
      <c r="AM252" t="s">
        <v>10188</v>
      </c>
      <c r="AN252">
        <v>-0.28000000000000003</v>
      </c>
      <c r="AO252" t="s">
        <v>10189</v>
      </c>
      <c r="AP252">
        <v>3.6171676809070998E-2</v>
      </c>
      <c r="AQ252">
        <f>(Table2[[#This Row],[Sharpe Ratio]]-AVERAGE(Table2[Sharpe Ratio]))/_xlfn.STDEV.P(Table2[Sharpe Ratio])</f>
        <v>-0.19737695209711145</v>
      </c>
      <c r="AR2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0.36301278207430321</v>
      </c>
      <c r="AS252">
        <f>_xlfn.RANK.AVG(Table2[[#This Row],[1Y Return vs Nifty Z-Score]],Table2[1Y Return vs Nifty Z-Score])</f>
        <v>211</v>
      </c>
      <c r="AT252">
        <f>_xlfn.RANK.AVG(Table2[[#This Row],[6M Return vs Nifty Z-Score]],Table2[6M Return vs Nifty Z-Score])</f>
        <v>239</v>
      </c>
      <c r="AU252">
        <f>_xlfn.RANK.AVG(Table2[[#This Row],[Sharpe Ratio Z-Score]],Table2[Sharpe Ratio Z-Score])</f>
        <v>395</v>
      </c>
      <c r="AV252">
        <f>(Table2[[#This Row],[Rank 1Y]]+Table2[[#This Row],[Rank 6M]]+Table2[[#This Row],[Rank Sharpe]])/3</f>
        <v>281.66666666666669</v>
      </c>
    </row>
    <row r="253" spans="1:48" x14ac:dyDescent="0.3">
      <c r="A253" t="s">
        <v>1397</v>
      </c>
      <c r="B253" t="s">
        <v>1398</v>
      </c>
      <c r="C253" t="s">
        <v>10147</v>
      </c>
      <c r="D253" t="s">
        <v>193</v>
      </c>
      <c r="E253">
        <v>7461.7584019399901</v>
      </c>
      <c r="F253">
        <v>1405.25</v>
      </c>
      <c r="G253">
        <v>26.2131342755705</v>
      </c>
      <c r="H253">
        <f>(Table2[[#This Row],[1Y Return vs Nifty]]-AVERAGE(Table2[1Y Return vs Nifty]))/_xlfn.STDEV.P(Table2[1Y Return vs Nifty])</f>
        <v>-0.21677939160544743</v>
      </c>
      <c r="I253">
        <v>8.0065309341155206</v>
      </c>
      <c r="J253">
        <f>(Table2[[#This Row],[1M Return vs Nifty]]-AVERAGE(Table2[1M Return vs Nifty]))/_xlfn.STDEV.P(Table2[1M Return vs Nifty])</f>
        <v>0.77357790582259078</v>
      </c>
      <c r="K253">
        <v>26.926245408455099</v>
      </c>
      <c r="L253">
        <f>(Table2[[#This Row],[6M Return vs Nifty]]-AVERAGE(Table2[6M Return vs Nifty]))/_xlfn.STDEV.P(Table2[6M Return vs Nifty])</f>
        <v>0.49638132811293134</v>
      </c>
      <c r="M253">
        <v>0.43274490273025401</v>
      </c>
      <c r="N253">
        <f>(Table2[[#This Row],[1W Return vs Nifty]]-AVERAGE(Table2[1W Return vs Nifty]))/_xlfn.STDEV.P(Table2[1W Return vs Nifty])</f>
        <v>0.2572232927114651</v>
      </c>
      <c r="O253">
        <v>1321.38</v>
      </c>
      <c r="P253">
        <v>1214.84190230427</v>
      </c>
      <c r="Q253">
        <v>1046.05410839366</v>
      </c>
      <c r="R253">
        <v>69.415607338771096</v>
      </c>
      <c r="S253" s="2">
        <f>(Table2[[#This Row],[Close Price]]-Table2[[#This Row],[20D EMA]])/Table2[[#This Row],[20D EMA]]</f>
        <v>6.3471522196491464E-2</v>
      </c>
      <c r="T253" s="2">
        <f>(Table2[[#This Row],[Close Price]]-Table2[[#This Row],[50D EMA]])/Table2[[#This Row],[50D EMA]]</f>
        <v>0.15673487828710103</v>
      </c>
      <c r="U253" s="2">
        <f>(Table2[[#This Row],[Close Price]]-Table2[[#This Row],[200D EMA]])/Table2[[#This Row],[200D EMA]]</f>
        <v>0.34338175121545844</v>
      </c>
      <c r="V253">
        <v>0.87572005596733804</v>
      </c>
      <c r="W253">
        <v>1366.55</v>
      </c>
      <c r="X253">
        <v>1418</v>
      </c>
      <c r="Y253">
        <v>1361.35</v>
      </c>
      <c r="Z253">
        <v>1418</v>
      </c>
      <c r="AA253">
        <v>1296.8</v>
      </c>
      <c r="AB253">
        <v>1430.9</v>
      </c>
      <c r="AC253" s="2">
        <f>(Table2[[#This Row],[Close Price]]/Table2[[#This Row],[Day Low]])-1</f>
        <v>2.8319490688229587E-2</v>
      </c>
      <c r="AD253" s="2">
        <f>(Table2[[#This Row],[Day High]]/Table2[[#This Row],[Close Price]])-1</f>
        <v>9.0731186621597626E-3</v>
      </c>
      <c r="AE253" s="2">
        <f>(Table2[[#This Row],[Close Price]]/Table2[[#This Row],[Current Week Low]])-1</f>
        <v>3.2247401476475535E-2</v>
      </c>
      <c r="AF253" s="2">
        <f>(Table2[[#This Row],[Current Week High]]/Table2[[#This Row],[Close Price]])-1</f>
        <v>9.0731186621597626E-3</v>
      </c>
      <c r="AG253" s="2">
        <f>(Table2[[#This Row],[Close Price]]/Table2[[#This Row],[Current Month Low]])-1</f>
        <v>8.3628932757557006E-2</v>
      </c>
      <c r="AH253" s="2">
        <f>(Table2[[#This Row],[Current Month High]]/Table2[[#This Row],[Close Price]])-1</f>
        <v>1.8252979896815624E-2</v>
      </c>
      <c r="AI253">
        <v>1.82529798968156</v>
      </c>
      <c r="AJ253">
        <v>71.267519804996894</v>
      </c>
      <c r="AK253" t="str">
        <f>IF(AND(Table2[[#This Row],[20D EMA]]&gt;Table2[[#This Row],[50D EMA]],Table2[[#This Row],[50D EMA]]&gt;Table2[[#This Row],[200D EMA]]),"Uptrend","Downtrend/NoTrend")</f>
        <v>Uptrend</v>
      </c>
      <c r="AL253">
        <v>0.21</v>
      </c>
      <c r="AM253" t="s">
        <v>10188</v>
      </c>
      <c r="AN253">
        <v>8.83</v>
      </c>
      <c r="AO253" t="s">
        <v>10188</v>
      </c>
      <c r="AP253">
        <v>5.6337198509304E-2</v>
      </c>
      <c r="AQ253">
        <f>(Table2[[#This Row],[Sharpe Ratio]]-AVERAGE(Table2[Sharpe Ratio]))/_xlfn.STDEV.P(Table2[Sharpe Ratio])</f>
        <v>3.0746260363614601E-2</v>
      </c>
      <c r="AR2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1.3411493954051543</v>
      </c>
      <c r="AS253">
        <f>_xlfn.RANK.AVG(Table2[[#This Row],[1Y Return vs Nifty Z-Score]],Table2[1Y Return vs Nifty Z-Score])</f>
        <v>349</v>
      </c>
      <c r="AT253">
        <f>_xlfn.RANK.AVG(Table2[[#This Row],[6M Return vs Nifty Z-Score]],Table2[6M Return vs Nifty Z-Score])</f>
        <v>175</v>
      </c>
      <c r="AU253">
        <f>_xlfn.RANK.AVG(Table2[[#This Row],[Sharpe Ratio Z-Score]],Table2[Sharpe Ratio Z-Score])</f>
        <v>324</v>
      </c>
      <c r="AV253">
        <f>(Table2[[#This Row],[Rank 1Y]]+Table2[[#This Row],[Rank 6M]]+Table2[[#This Row],[Rank Sharpe]])/3</f>
        <v>282.66666666666669</v>
      </c>
    </row>
    <row r="254" spans="1:48" x14ac:dyDescent="0.3">
      <c r="A254" t="s">
        <v>570</v>
      </c>
      <c r="B254" t="s">
        <v>571</v>
      </c>
      <c r="C254" t="s">
        <v>10145</v>
      </c>
      <c r="D254" t="s">
        <v>180</v>
      </c>
      <c r="E254">
        <v>33392.25</v>
      </c>
      <c r="F254">
        <v>773.2</v>
      </c>
      <c r="G254">
        <v>58.994844576211001</v>
      </c>
      <c r="H254">
        <f>(Table2[[#This Row],[1Y Return vs Nifty]]-AVERAGE(Table2[1Y Return vs Nifty]))/_xlfn.STDEV.P(Table2[1Y Return vs Nifty])</f>
        <v>0.1882028253272571</v>
      </c>
      <c r="I254">
        <v>2.22959891677375</v>
      </c>
      <c r="J254">
        <f>(Table2[[#This Row],[1M Return vs Nifty]]-AVERAGE(Table2[1M Return vs Nifty]))/_xlfn.STDEV.P(Table2[1M Return vs Nifty])</f>
        <v>0.22866800546016319</v>
      </c>
      <c r="K254">
        <v>34.823272542736099</v>
      </c>
      <c r="L254">
        <f>(Table2[[#This Row],[6M Return vs Nifty]]-AVERAGE(Table2[6M Return vs Nifty]))/_xlfn.STDEV.P(Table2[6M Return vs Nifty])</f>
        <v>0.73906621995594501</v>
      </c>
      <c r="M254">
        <v>-1.8000018656057599</v>
      </c>
      <c r="N254">
        <f>(Table2[[#This Row],[1W Return vs Nifty]]-AVERAGE(Table2[1W Return vs Nifty]))/_xlfn.STDEV.P(Table2[1W Return vs Nifty])</f>
        <v>-0.23819495693467388</v>
      </c>
      <c r="O254">
        <v>733.07</v>
      </c>
      <c r="P254">
        <v>664.82817011060797</v>
      </c>
      <c r="Q254">
        <v>548.042488841362</v>
      </c>
      <c r="R254">
        <v>66.445687832632004</v>
      </c>
      <c r="S254" s="2">
        <f>(Table2[[#This Row],[Close Price]]-Table2[[#This Row],[20D EMA]])/Table2[[#This Row],[20D EMA]]</f>
        <v>5.4742384765438488E-2</v>
      </c>
      <c r="T254" s="2">
        <f>(Table2[[#This Row],[Close Price]]-Table2[[#This Row],[50D EMA]])/Table2[[#This Row],[50D EMA]]</f>
        <v>0.16300727731101131</v>
      </c>
      <c r="U254" s="2">
        <f>(Table2[[#This Row],[Close Price]]-Table2[[#This Row],[200D EMA]])/Table2[[#This Row],[200D EMA]]</f>
        <v>0.41083951653940615</v>
      </c>
      <c r="V254">
        <v>0.80895210418233499</v>
      </c>
      <c r="W254">
        <v>767.1</v>
      </c>
      <c r="X254">
        <v>783.95</v>
      </c>
      <c r="Y254">
        <v>757.6</v>
      </c>
      <c r="Z254">
        <v>785</v>
      </c>
      <c r="AA254">
        <v>690.1</v>
      </c>
      <c r="AB254">
        <v>806.05</v>
      </c>
      <c r="AC254" s="2">
        <f>(Table2[[#This Row],[Close Price]]/Table2[[#This Row],[Day Low]])-1</f>
        <v>7.952027115108784E-3</v>
      </c>
      <c r="AD254" s="2">
        <f>(Table2[[#This Row],[Day High]]/Table2[[#This Row],[Close Price]])-1</f>
        <v>1.3903259182617589E-2</v>
      </c>
      <c r="AE254" s="2">
        <f>(Table2[[#This Row],[Close Price]]/Table2[[#This Row],[Current Week Low]])-1</f>
        <v>2.059134107708549E-2</v>
      </c>
      <c r="AF254" s="2">
        <f>(Table2[[#This Row],[Current Week High]]/Table2[[#This Row],[Close Price]])-1</f>
        <v>1.5261251939989506E-2</v>
      </c>
      <c r="AG254" s="2">
        <f>(Table2[[#This Row],[Close Price]]/Table2[[#This Row],[Current Month Low]])-1</f>
        <v>0.12041733082162009</v>
      </c>
      <c r="AH254" s="2">
        <f>(Table2[[#This Row],[Current Month High]]/Table2[[#This Row],[Close Price]])-1</f>
        <v>4.2485773409208338E-2</v>
      </c>
      <c r="AI254">
        <v>4.2485773409208303</v>
      </c>
      <c r="AJ254">
        <v>88.585365853658502</v>
      </c>
      <c r="AK254" t="str">
        <f>IF(AND(Table2[[#This Row],[20D EMA]]&gt;Table2[[#This Row],[50D EMA]],Table2[[#This Row],[50D EMA]]&gt;Table2[[#This Row],[200D EMA]]),"Uptrend","Downtrend/NoTrend")</f>
        <v>Uptrend</v>
      </c>
      <c r="AL254">
        <v>0.44</v>
      </c>
      <c r="AM254" t="s">
        <v>10188</v>
      </c>
      <c r="AN254">
        <v>12.17</v>
      </c>
      <c r="AO254" t="s">
        <v>10188</v>
      </c>
      <c r="AP254">
        <v>2.08301408904E-3</v>
      </c>
      <c r="AQ254">
        <f>(Table2[[#This Row],[Sharpe Ratio]]-AVERAGE(Table2[Sharpe Ratio]))/_xlfn.STDEV.P(Table2[Sharpe Ratio])</f>
        <v>-0.58300621395220198</v>
      </c>
      <c r="AR2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0.33473587985648945</v>
      </c>
      <c r="AS254">
        <f>_xlfn.RANK.AVG(Table2[[#This Row],[1Y Return vs Nifty Z-Score]],Table2[1Y Return vs Nifty Z-Score])</f>
        <v>226</v>
      </c>
      <c r="AT254">
        <f>_xlfn.RANK.AVG(Table2[[#This Row],[6M Return vs Nifty Z-Score]],Table2[6M Return vs Nifty Z-Score])</f>
        <v>135</v>
      </c>
      <c r="AU254">
        <f>_xlfn.RANK.AVG(Table2[[#This Row],[Sharpe Ratio Z-Score]],Table2[Sharpe Ratio Z-Score])</f>
        <v>492</v>
      </c>
      <c r="AV254">
        <f>(Table2[[#This Row],[Rank 1Y]]+Table2[[#This Row],[Rank 6M]]+Table2[[#This Row],[Rank Sharpe]])/3</f>
        <v>284.33333333333331</v>
      </c>
    </row>
    <row r="255" spans="1:48" x14ac:dyDescent="0.3">
      <c r="A255" t="s">
        <v>1775</v>
      </c>
      <c r="B255" t="s">
        <v>1776</v>
      </c>
      <c r="C255" t="s">
        <v>10155</v>
      </c>
      <c r="D255" t="s">
        <v>944</v>
      </c>
      <c r="E255">
        <v>4174.3400565749998</v>
      </c>
      <c r="F255">
        <v>325.2</v>
      </c>
      <c r="G255">
        <v>57.355282726022502</v>
      </c>
      <c r="H255">
        <f>(Table2[[#This Row],[1Y Return vs Nifty]]-AVERAGE(Table2[1Y Return vs Nifty]))/_xlfn.STDEV.P(Table2[1Y Return vs Nifty])</f>
        <v>0.16794782988015708</v>
      </c>
      <c r="I255">
        <v>14.7591630178646</v>
      </c>
      <c r="J255">
        <f>(Table2[[#This Row],[1M Return vs Nifty]]-AVERAGE(Table2[1M Return vs Nifty]))/_xlfn.STDEV.P(Table2[1M Return vs Nifty])</f>
        <v>1.4105208480095723</v>
      </c>
      <c r="K255">
        <v>22.031344743494898</v>
      </c>
      <c r="L255">
        <f>(Table2[[#This Row],[6M Return vs Nifty]]-AVERAGE(Table2[6M Return vs Nifty]))/_xlfn.STDEV.P(Table2[6M Return vs Nifty])</f>
        <v>0.34595529838569289</v>
      </c>
      <c r="M255">
        <v>-1.12669841162514</v>
      </c>
      <c r="N255">
        <f>(Table2[[#This Row],[1W Return vs Nifty]]-AVERAGE(Table2[1W Return vs Nifty]))/_xlfn.STDEV.P(Table2[1W Return vs Nifty])</f>
        <v>-8.8797442007186672E-2</v>
      </c>
      <c r="O255">
        <v>318.37</v>
      </c>
      <c r="P255">
        <v>296.104943523065</v>
      </c>
      <c r="Q255">
        <v>246.72436416983399</v>
      </c>
      <c r="R255">
        <v>63.056269839198997</v>
      </c>
      <c r="S255" s="2">
        <f>(Table2[[#This Row],[Close Price]]-Table2[[#This Row],[20D EMA]])/Table2[[#This Row],[20D EMA]]</f>
        <v>2.1453026352985471E-2</v>
      </c>
      <c r="T255" s="2">
        <f>(Table2[[#This Row],[Close Price]]-Table2[[#This Row],[50D EMA]])/Table2[[#This Row],[50D EMA]]</f>
        <v>9.8259272981940732E-2</v>
      </c>
      <c r="U255" s="2">
        <f>(Table2[[#This Row],[Close Price]]-Table2[[#This Row],[200D EMA]])/Table2[[#This Row],[200D EMA]]</f>
        <v>0.31807007019439265</v>
      </c>
      <c r="V255">
        <v>0.90432173386822301</v>
      </c>
      <c r="W255">
        <v>321.2</v>
      </c>
      <c r="X255">
        <v>347</v>
      </c>
      <c r="Y255">
        <v>305.5</v>
      </c>
      <c r="Z255">
        <v>347</v>
      </c>
      <c r="AA255">
        <v>305.5</v>
      </c>
      <c r="AB255">
        <v>347</v>
      </c>
      <c r="AC255" s="2">
        <f>(Table2[[#This Row],[Close Price]]/Table2[[#This Row],[Day Low]])-1</f>
        <v>1.2453300124533051E-2</v>
      </c>
      <c r="AD255" s="2">
        <f>(Table2[[#This Row],[Day High]]/Table2[[#This Row],[Close Price]])-1</f>
        <v>6.7035670356703658E-2</v>
      </c>
      <c r="AE255" s="2">
        <f>(Table2[[#This Row],[Close Price]]/Table2[[#This Row],[Current Week Low]])-1</f>
        <v>6.4484451718494151E-2</v>
      </c>
      <c r="AF255" s="2">
        <f>(Table2[[#This Row],[Current Week High]]/Table2[[#This Row],[Close Price]])-1</f>
        <v>6.7035670356703658E-2</v>
      </c>
      <c r="AG255" s="2">
        <f>(Table2[[#This Row],[Close Price]]/Table2[[#This Row],[Current Month Low]])-1</f>
        <v>6.4484451718494151E-2</v>
      </c>
      <c r="AH255" s="2">
        <f>(Table2[[#This Row],[Current Month High]]/Table2[[#This Row],[Close Price]])-1</f>
        <v>6.7035670356703658E-2</v>
      </c>
      <c r="AI255">
        <v>6.7035670356703596</v>
      </c>
      <c r="AJ255">
        <v>118.474974806852</v>
      </c>
      <c r="AK255" t="str">
        <f>IF(AND(Table2[[#This Row],[20D EMA]]&gt;Table2[[#This Row],[50D EMA]],Table2[[#This Row],[50D EMA]]&gt;Table2[[#This Row],[200D EMA]]),"Uptrend","Downtrend/NoTrend")</f>
        <v>Uptrend</v>
      </c>
      <c r="AL255">
        <v>0.13</v>
      </c>
      <c r="AM255" t="s">
        <v>10188</v>
      </c>
      <c r="AN255">
        <v>2.23</v>
      </c>
      <c r="AO255" t="s">
        <v>10188</v>
      </c>
      <c r="AP255">
        <v>3.0317486676790999E-2</v>
      </c>
      <c r="AQ255">
        <f>(Table2[[#This Row],[Sharpe Ratio]]-AVERAGE(Table2[Sharpe Ratio]))/_xlfn.STDEV.P(Table2[Sharpe Ratio])</f>
        <v>-0.26360269518394491</v>
      </c>
      <c r="AR2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1.5720238390842907</v>
      </c>
      <c r="AS255">
        <f>_xlfn.RANK.AVG(Table2[[#This Row],[1Y Return vs Nifty Z-Score]],Table2[1Y Return vs Nifty Z-Score])</f>
        <v>231</v>
      </c>
      <c r="AT255">
        <f>_xlfn.RANK.AVG(Table2[[#This Row],[6M Return vs Nifty Z-Score]],Table2[6M Return vs Nifty Z-Score])</f>
        <v>213</v>
      </c>
      <c r="AU255">
        <f>_xlfn.RANK.AVG(Table2[[#This Row],[Sharpe Ratio Z-Score]],Table2[Sharpe Ratio Z-Score])</f>
        <v>410</v>
      </c>
      <c r="AV255">
        <f>(Table2[[#This Row],[Rank 1Y]]+Table2[[#This Row],[Rank 6M]]+Table2[[#This Row],[Rank Sharpe]])/3</f>
        <v>284.66666666666669</v>
      </c>
    </row>
    <row r="256" spans="1:48" x14ac:dyDescent="0.3">
      <c r="A256" t="s">
        <v>690</v>
      </c>
      <c r="B256" t="s">
        <v>691</v>
      </c>
      <c r="C256" t="s">
        <v>10147</v>
      </c>
      <c r="D256" t="s">
        <v>193</v>
      </c>
      <c r="E256">
        <v>25056.567270799998</v>
      </c>
      <c r="F256">
        <v>2086.4499999999998</v>
      </c>
      <c r="G256">
        <v>15.343627254125501</v>
      </c>
      <c r="H256">
        <f>(Table2[[#This Row],[1Y Return vs Nifty]]-AVERAGE(Table2[1Y Return vs Nifty]))/_xlfn.STDEV.P(Table2[1Y Return vs Nifty])</f>
        <v>-0.35106027598091538</v>
      </c>
      <c r="I256">
        <v>-2.3038170919257199</v>
      </c>
      <c r="J256">
        <f>(Table2[[#This Row],[1M Return vs Nifty]]-AVERAGE(Table2[1M Return vs Nifty]))/_xlfn.STDEV.P(Table2[1M Return vs Nifty])</f>
        <v>-0.19894707780310861</v>
      </c>
      <c r="K256">
        <v>0.58524368211239097</v>
      </c>
      <c r="L256">
        <f>(Table2[[#This Row],[6M Return vs Nifty]]-AVERAGE(Table2[6M Return vs Nifty]))/_xlfn.STDEV.P(Table2[6M Return vs Nifty])</f>
        <v>-0.31310850221119108</v>
      </c>
      <c r="M256">
        <v>-6.56877954290254</v>
      </c>
      <c r="N256">
        <f>(Table2[[#This Row],[1W Return vs Nifty]]-AVERAGE(Table2[1W Return vs Nifty]))/_xlfn.STDEV.P(Table2[1W Return vs Nifty])</f>
        <v>-1.2963263685853856</v>
      </c>
      <c r="O256">
        <v>2131.89</v>
      </c>
      <c r="P256">
        <v>2055.98966281301</v>
      </c>
      <c r="Q256">
        <v>1762.23577394882</v>
      </c>
      <c r="R256">
        <v>43.371445794948997</v>
      </c>
      <c r="S256" s="2">
        <f>(Table2[[#This Row],[Close Price]]-Table2[[#This Row],[20D EMA]])/Table2[[#This Row],[20D EMA]]</f>
        <v>-2.1314420537645026E-2</v>
      </c>
      <c r="T256" s="2">
        <f>(Table2[[#This Row],[Close Price]]-Table2[[#This Row],[50D EMA]])/Table2[[#This Row],[50D EMA]]</f>
        <v>1.481541358788444E-2</v>
      </c>
      <c r="U256" s="2">
        <f>(Table2[[#This Row],[Close Price]]-Table2[[#This Row],[200D EMA]])/Table2[[#This Row],[200D EMA]]</f>
        <v>0.18397891521897788</v>
      </c>
      <c r="V256">
        <v>0.93394917992491799</v>
      </c>
      <c r="W256">
        <v>2071.5</v>
      </c>
      <c r="X256">
        <v>2141</v>
      </c>
      <c r="Y256">
        <v>2071.5</v>
      </c>
      <c r="Z256">
        <v>2159.4</v>
      </c>
      <c r="AA256">
        <v>2029.95</v>
      </c>
      <c r="AB256">
        <v>2338.75</v>
      </c>
      <c r="AC256" s="2">
        <f>(Table2[[#This Row],[Close Price]]/Table2[[#This Row],[Day Low]])-1</f>
        <v>7.2169925174994098E-3</v>
      </c>
      <c r="AD256" s="2">
        <f>(Table2[[#This Row],[Day High]]/Table2[[#This Row],[Close Price]])-1</f>
        <v>2.614488724867603E-2</v>
      </c>
      <c r="AE256" s="2">
        <f>(Table2[[#This Row],[Close Price]]/Table2[[#This Row],[Current Week Low]])-1</f>
        <v>7.2169925174994098E-3</v>
      </c>
      <c r="AF256" s="2">
        <f>(Table2[[#This Row],[Current Week High]]/Table2[[#This Row],[Close Price]])-1</f>
        <v>3.496369431330737E-2</v>
      </c>
      <c r="AG256" s="2">
        <f>(Table2[[#This Row],[Close Price]]/Table2[[#This Row],[Current Month Low]])-1</f>
        <v>2.7833197862016101E-2</v>
      </c>
      <c r="AH256" s="2">
        <f>(Table2[[#This Row],[Current Month High]]/Table2[[#This Row],[Close Price]])-1</f>
        <v>0.12092309904383058</v>
      </c>
      <c r="AI256">
        <v>16.386685518464301</v>
      </c>
      <c r="AJ256">
        <v>87.402883190371398</v>
      </c>
      <c r="AK256" t="str">
        <f>IF(AND(Table2[[#This Row],[20D EMA]]&gt;Table2[[#This Row],[50D EMA]],Table2[[#This Row],[50D EMA]]&gt;Table2[[#This Row],[200D EMA]]),"Uptrend","Downtrend/NoTrend")</f>
        <v>Uptrend</v>
      </c>
      <c r="AL256">
        <v>0.02</v>
      </c>
      <c r="AM256" t="s">
        <v>10188</v>
      </c>
      <c r="AN256">
        <v>1.71</v>
      </c>
      <c r="AO256" t="s">
        <v>10188</v>
      </c>
      <c r="AP256">
        <v>0.21821922076175601</v>
      </c>
      <c r="AQ256">
        <f>(Table2[[#This Row],[Sharpe Ratio]]-AVERAGE(Table2[Sharpe Ratio]))/_xlfn.STDEV.P(Table2[Sharpe Ratio])</f>
        <v>1.8620426436077633</v>
      </c>
      <c r="AR2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-0.29739958097283736</v>
      </c>
      <c r="AS256">
        <f>_xlfn.RANK.AVG(Table2[[#This Row],[1Y Return vs Nifty Z-Score]],Table2[1Y Return vs Nifty Z-Score])</f>
        <v>403</v>
      </c>
      <c r="AT256">
        <f>_xlfn.RANK.AVG(Table2[[#This Row],[6M Return vs Nifty Z-Score]],Table2[6M Return vs Nifty Z-Score])</f>
        <v>432</v>
      </c>
      <c r="AU256">
        <f>_xlfn.RANK.AVG(Table2[[#This Row],[Sharpe Ratio Z-Score]],Table2[Sharpe Ratio Z-Score])</f>
        <v>20</v>
      </c>
      <c r="AV256">
        <f>(Table2[[#This Row],[Rank 1Y]]+Table2[[#This Row],[Rank 6M]]+Table2[[#This Row],[Rank Sharpe]])/3</f>
        <v>285</v>
      </c>
    </row>
    <row r="257" spans="1:48" x14ac:dyDescent="0.3">
      <c r="A257" t="s">
        <v>313</v>
      </c>
      <c r="B257" t="s">
        <v>314</v>
      </c>
      <c r="C257" t="s">
        <v>10148</v>
      </c>
      <c r="D257" t="s">
        <v>62</v>
      </c>
      <c r="E257">
        <v>83565.864648375005</v>
      </c>
      <c r="F257">
        <v>1845.05</v>
      </c>
      <c r="G257">
        <v>71.653871380867997</v>
      </c>
      <c r="H257">
        <f>(Table2[[#This Row],[1Y Return vs Nifty]]-AVERAGE(Table2[1Y Return vs Nifty]))/_xlfn.STDEV.P(Table2[1Y Return vs Nifty])</f>
        <v>0.34459127158414299</v>
      </c>
      <c r="I257">
        <v>8.6811643945226695</v>
      </c>
      <c r="J257">
        <f>(Table2[[#This Row],[1M Return vs Nifty]]-AVERAGE(Table2[1M Return vs Nifty]))/_xlfn.STDEV.P(Table2[1M Return vs Nifty])</f>
        <v>0.83721279897834844</v>
      </c>
      <c r="K257">
        <v>21.248944930461899</v>
      </c>
      <c r="L257">
        <f>(Table2[[#This Row],[6M Return vs Nifty]]-AVERAGE(Table2[6M Return vs Nifty]))/_xlfn.STDEV.P(Table2[6M Return vs Nifty])</f>
        <v>0.32191123588277293</v>
      </c>
      <c r="M257">
        <v>2.0087353536260402</v>
      </c>
      <c r="N257">
        <f>(Table2[[#This Row],[1W Return vs Nifty]]-AVERAGE(Table2[1W Return vs Nifty]))/_xlfn.STDEV.P(Table2[1W Return vs Nifty])</f>
        <v>0.6069156276033898</v>
      </c>
      <c r="O257">
        <v>1726.11</v>
      </c>
      <c r="P257">
        <v>1665.3073031690201</v>
      </c>
      <c r="Q257">
        <v>1467.8996461015099</v>
      </c>
      <c r="R257">
        <v>80.2993139406354</v>
      </c>
      <c r="S257" s="2">
        <f>(Table2[[#This Row],[Close Price]]-Table2[[#This Row],[20D EMA]])/Table2[[#This Row],[20D EMA]]</f>
        <v>6.8906384876977755E-2</v>
      </c>
      <c r="T257" s="2">
        <f>(Table2[[#This Row],[Close Price]]-Table2[[#This Row],[50D EMA]])/Table2[[#This Row],[50D EMA]]</f>
        <v>0.10793365073757616</v>
      </c>
      <c r="U257" s="2">
        <f>(Table2[[#This Row],[Close Price]]-Table2[[#This Row],[200D EMA]])/Table2[[#This Row],[200D EMA]]</f>
        <v>0.25693197413061364</v>
      </c>
      <c r="V257">
        <v>1.2062669786237601</v>
      </c>
      <c r="W257">
        <v>1820.25</v>
      </c>
      <c r="X257">
        <v>1848</v>
      </c>
      <c r="Y257">
        <v>1801.25</v>
      </c>
      <c r="Z257">
        <v>1848</v>
      </c>
      <c r="AA257">
        <v>1598.25</v>
      </c>
      <c r="AB257">
        <v>1848</v>
      </c>
      <c r="AC257" s="2">
        <f>(Table2[[#This Row],[Close Price]]/Table2[[#This Row],[Day Low]])-1</f>
        <v>1.3624502128828375E-2</v>
      </c>
      <c r="AD257" s="2">
        <f>(Table2[[#This Row],[Day High]]/Table2[[#This Row],[Close Price]])-1</f>
        <v>1.5988726592774949E-3</v>
      </c>
      <c r="AE257" s="2">
        <f>(Table2[[#This Row],[Close Price]]/Table2[[#This Row],[Current Week Low]])-1</f>
        <v>2.4316446911866629E-2</v>
      </c>
      <c r="AF257" s="2">
        <f>(Table2[[#This Row],[Current Week High]]/Table2[[#This Row],[Close Price]])-1</f>
        <v>1.5988726592774949E-3</v>
      </c>
      <c r="AG257" s="2">
        <f>(Table2[[#This Row],[Close Price]]/Table2[[#This Row],[Current Month Low]])-1</f>
        <v>0.15441889566713596</v>
      </c>
      <c r="AH257" s="2">
        <f>(Table2[[#This Row],[Current Month High]]/Table2[[#This Row],[Close Price]])-1</f>
        <v>1.5988726592774949E-3</v>
      </c>
      <c r="AI257">
        <v>0.15988726592774899</v>
      </c>
      <c r="AJ257">
        <v>98.680880848543495</v>
      </c>
      <c r="AK257" t="str">
        <f>IF(AND(Table2[[#This Row],[20D EMA]]&gt;Table2[[#This Row],[50D EMA]],Table2[[#This Row],[50D EMA]]&gt;Table2[[#This Row],[200D EMA]]),"Uptrend","Downtrend/NoTrend")</f>
        <v>Uptrend</v>
      </c>
      <c r="AL257">
        <v>0.04</v>
      </c>
      <c r="AM257" t="s">
        <v>10188</v>
      </c>
      <c r="AN257">
        <v>13.8</v>
      </c>
      <c r="AO257" t="s">
        <v>10188</v>
      </c>
      <c r="AP257">
        <v>1.4477867746907999E-2</v>
      </c>
      <c r="AQ257">
        <f>(Table2[[#This Row],[Sharpe Ratio]]-AVERAGE(Table2[Sharpe Ratio]))/_xlfn.STDEV.P(Table2[Sharpe Ratio])</f>
        <v>-0.44278897204564827</v>
      </c>
      <c r="AR2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1.6678419620030058</v>
      </c>
      <c r="AS257">
        <f>_xlfn.RANK.AVG(Table2[[#This Row],[1Y Return vs Nifty Z-Score]],Table2[1Y Return vs Nifty Z-Score])</f>
        <v>183</v>
      </c>
      <c r="AT257">
        <f>_xlfn.RANK.AVG(Table2[[#This Row],[6M Return vs Nifty Z-Score]],Table2[6M Return vs Nifty Z-Score])</f>
        <v>226</v>
      </c>
      <c r="AU257">
        <f>_xlfn.RANK.AVG(Table2[[#This Row],[Sharpe Ratio Z-Score]],Table2[Sharpe Ratio Z-Score])</f>
        <v>450</v>
      </c>
      <c r="AV257">
        <f>(Table2[[#This Row],[Rank 1Y]]+Table2[[#This Row],[Rank 6M]]+Table2[[#This Row],[Rank Sharpe]])/3</f>
        <v>286.33333333333331</v>
      </c>
    </row>
    <row r="258" spans="1:48" x14ac:dyDescent="0.3">
      <c r="A258" t="s">
        <v>468</v>
      </c>
      <c r="B258" t="s">
        <v>469</v>
      </c>
      <c r="C258" t="s">
        <v>10157</v>
      </c>
      <c r="D258" t="s">
        <v>369</v>
      </c>
      <c r="E258">
        <v>47049.412501040002</v>
      </c>
      <c r="F258">
        <v>1584</v>
      </c>
      <c r="G258">
        <v>39.118301882462902</v>
      </c>
      <c r="H258">
        <f>(Table2[[#This Row],[1Y Return vs Nifty]]-AVERAGE(Table2[1Y Return vs Nifty]))/_xlfn.STDEV.P(Table2[1Y Return vs Nifty])</f>
        <v>-5.7350144644366954E-2</v>
      </c>
      <c r="I258">
        <v>0.447710394394015</v>
      </c>
      <c r="J258">
        <f>(Table2[[#This Row],[1M Return vs Nifty]]-AVERAGE(Table2[1M Return vs Nifty]))/_xlfn.STDEV.P(Table2[1M Return vs Nifty])</f>
        <v>6.059112758239972E-2</v>
      </c>
      <c r="K258">
        <v>21.653754517709</v>
      </c>
      <c r="L258">
        <f>(Table2[[#This Row],[6M Return vs Nifty]]-AVERAGE(Table2[6M Return vs Nifty]))/_xlfn.STDEV.P(Table2[6M Return vs Nifty])</f>
        <v>0.33435150856103341</v>
      </c>
      <c r="M258">
        <v>-2.6991389743178802</v>
      </c>
      <c r="N258">
        <f>(Table2[[#This Row],[1W Return vs Nifty]]-AVERAGE(Table2[1W Return vs Nifty]))/_xlfn.STDEV.P(Table2[1W Return vs Nifty])</f>
        <v>-0.43770210163520162</v>
      </c>
      <c r="O258">
        <v>1562.96</v>
      </c>
      <c r="P258">
        <v>1449.9080532201499</v>
      </c>
      <c r="Q258">
        <v>1235.10210054807</v>
      </c>
      <c r="R258">
        <v>58.984098609461697</v>
      </c>
      <c r="S258" s="2">
        <f>(Table2[[#This Row],[Close Price]]-Table2[[#This Row],[20D EMA]])/Table2[[#This Row],[20D EMA]]</f>
        <v>1.3461636894098353E-2</v>
      </c>
      <c r="T258" s="2">
        <f>(Table2[[#This Row],[Close Price]]-Table2[[#This Row],[50D EMA]])/Table2[[#This Row],[50D EMA]]</f>
        <v>9.2483069172587015E-2</v>
      </c>
      <c r="U258" s="2">
        <f>(Table2[[#This Row],[Close Price]]-Table2[[#This Row],[200D EMA]])/Table2[[#This Row],[200D EMA]]</f>
        <v>0.28248506685974256</v>
      </c>
      <c r="V258">
        <v>0.54999374992260697</v>
      </c>
      <c r="W258">
        <v>1575.5</v>
      </c>
      <c r="X258">
        <v>1610</v>
      </c>
      <c r="Y258">
        <v>1575.5</v>
      </c>
      <c r="Z258">
        <v>1622.65</v>
      </c>
      <c r="AA258">
        <v>1562.05</v>
      </c>
      <c r="AB258">
        <v>1638.8</v>
      </c>
      <c r="AC258" s="2">
        <f>(Table2[[#This Row],[Close Price]]/Table2[[#This Row],[Day Low]])-1</f>
        <v>5.395112662646806E-3</v>
      </c>
      <c r="AD258" s="2">
        <f>(Table2[[#This Row],[Day High]]/Table2[[#This Row],[Close Price]])-1</f>
        <v>1.6414141414141437E-2</v>
      </c>
      <c r="AE258" s="2">
        <f>(Table2[[#This Row],[Close Price]]/Table2[[#This Row],[Current Week Low]])-1</f>
        <v>5.395112662646806E-3</v>
      </c>
      <c r="AF258" s="2">
        <f>(Table2[[#This Row],[Current Week High]]/Table2[[#This Row],[Close Price]])-1</f>
        <v>2.4400252525252686E-2</v>
      </c>
      <c r="AG258" s="2">
        <f>(Table2[[#This Row],[Close Price]]/Table2[[#This Row],[Current Month Low]])-1</f>
        <v>1.4052046989533107E-2</v>
      </c>
      <c r="AH258" s="2">
        <f>(Table2[[#This Row],[Current Month High]]/Table2[[#This Row],[Close Price]])-1</f>
        <v>3.4595959595959513E-2</v>
      </c>
      <c r="AI258">
        <v>6.5940656565656601</v>
      </c>
      <c r="AJ258">
        <v>68.152866242038201</v>
      </c>
      <c r="AK258" t="str">
        <f>IF(AND(Table2[[#This Row],[20D EMA]]&gt;Table2[[#This Row],[50D EMA]],Table2[[#This Row],[50D EMA]]&gt;Table2[[#This Row],[200D EMA]]),"Uptrend","Downtrend/NoTrend")</f>
        <v>Uptrend</v>
      </c>
      <c r="AL258">
        <v>0.24</v>
      </c>
      <c r="AM258" t="s">
        <v>10188</v>
      </c>
      <c r="AN258">
        <v>-1.05</v>
      </c>
      <c r="AO258" t="s">
        <v>10189</v>
      </c>
      <c r="AP258">
        <v>5.2916009480797999E-2</v>
      </c>
      <c r="AQ258">
        <f>(Table2[[#This Row],[Sharpe Ratio]]-AVERAGE(Table2[Sharpe Ratio]))/_xlfn.STDEV.P(Table2[Sharpe Ratio])</f>
        <v>-7.9560674620603334E-3</v>
      </c>
      <c r="AR2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-0.1080656775981958</v>
      </c>
      <c r="AS258">
        <f>_xlfn.RANK.AVG(Table2[[#This Row],[1Y Return vs Nifty Z-Score]],Table2[1Y Return vs Nifty Z-Score])</f>
        <v>298</v>
      </c>
      <c r="AT258">
        <f>_xlfn.RANK.AVG(Table2[[#This Row],[6M Return vs Nifty Z-Score]],Table2[6M Return vs Nifty Z-Score])</f>
        <v>221</v>
      </c>
      <c r="AU258">
        <f>_xlfn.RANK.AVG(Table2[[#This Row],[Sharpe Ratio Z-Score]],Table2[Sharpe Ratio Z-Score])</f>
        <v>341</v>
      </c>
      <c r="AV258">
        <f>(Table2[[#This Row],[Rank 1Y]]+Table2[[#This Row],[Rank 6M]]+Table2[[#This Row],[Rank Sharpe]])/3</f>
        <v>286.66666666666669</v>
      </c>
    </row>
    <row r="259" spans="1:48" x14ac:dyDescent="0.3">
      <c r="A259" t="s">
        <v>1205</v>
      </c>
      <c r="B259" t="s">
        <v>1206</v>
      </c>
      <c r="C259" t="s">
        <v>10150</v>
      </c>
      <c r="D259" t="s">
        <v>156</v>
      </c>
      <c r="E259">
        <v>9554.34</v>
      </c>
      <c r="F259">
        <v>503.6</v>
      </c>
      <c r="G259">
        <v>34.068625267582497</v>
      </c>
      <c r="H259">
        <f>(Table2[[#This Row],[1Y Return vs Nifty]]-AVERAGE(Table2[1Y Return vs Nifty]))/_xlfn.STDEV.P(Table2[1Y Return vs Nifty])</f>
        <v>-0.11973338247828633</v>
      </c>
      <c r="I259">
        <v>4.3413878403962904</v>
      </c>
      <c r="J259">
        <f>(Table2[[#This Row],[1M Return vs Nifty]]-AVERAGE(Table2[1M Return vs Nifty]))/_xlfn.STDEV.P(Table2[1M Return vs Nifty])</f>
        <v>0.42786278367518227</v>
      </c>
      <c r="K259">
        <v>11.130991944719201</v>
      </c>
      <c r="L259">
        <f>(Table2[[#This Row],[6M Return vs Nifty]]-AVERAGE(Table2[6M Return vs Nifty]))/_xlfn.STDEV.P(Table2[6M Return vs Nifty])</f>
        <v>1.0974691754863224E-2</v>
      </c>
      <c r="M259">
        <v>-4.3933697513616998</v>
      </c>
      <c r="N259">
        <f>(Table2[[#This Row],[1W Return vs Nifty]]-AVERAGE(Table2[1W Return vs Nifty]))/_xlfn.STDEV.P(Table2[1W Return vs Nifty])</f>
        <v>-0.81363046841779318</v>
      </c>
      <c r="O259">
        <v>488.48</v>
      </c>
      <c r="P259">
        <v>464.00892286240799</v>
      </c>
      <c r="Q259">
        <v>416.21328816006098</v>
      </c>
      <c r="R259">
        <v>59.890011191267</v>
      </c>
      <c r="S259" s="2">
        <f>(Table2[[#This Row],[Close Price]]-Table2[[#This Row],[20D EMA]])/Table2[[#This Row],[20D EMA]]</f>
        <v>3.095316082541763E-2</v>
      </c>
      <c r="T259" s="2">
        <f>(Table2[[#This Row],[Close Price]]-Table2[[#This Row],[50D EMA]])/Table2[[#This Row],[50D EMA]]</f>
        <v>8.5323956473423099E-2</v>
      </c>
      <c r="U259" s="2">
        <f>(Table2[[#This Row],[Close Price]]-Table2[[#This Row],[200D EMA]])/Table2[[#This Row],[200D EMA]]</f>
        <v>0.20995656392001877</v>
      </c>
      <c r="V259">
        <v>1.95864466481993</v>
      </c>
      <c r="W259">
        <v>495.35</v>
      </c>
      <c r="X259">
        <v>527</v>
      </c>
      <c r="Y259">
        <v>495.35</v>
      </c>
      <c r="Z259">
        <v>527</v>
      </c>
      <c r="AA259">
        <v>458.05</v>
      </c>
      <c r="AB259">
        <v>541</v>
      </c>
      <c r="AC259" s="2">
        <f>(Table2[[#This Row],[Close Price]]/Table2[[#This Row],[Day Low]])-1</f>
        <v>1.6654890481477835E-2</v>
      </c>
      <c r="AD259" s="2">
        <f>(Table2[[#This Row],[Day High]]/Table2[[#This Row],[Close Price]])-1</f>
        <v>4.6465448768864048E-2</v>
      </c>
      <c r="AE259" s="2">
        <f>(Table2[[#This Row],[Close Price]]/Table2[[#This Row],[Current Week Low]])-1</f>
        <v>1.6654890481477835E-2</v>
      </c>
      <c r="AF259" s="2">
        <f>(Table2[[#This Row],[Current Week High]]/Table2[[#This Row],[Close Price]])-1</f>
        <v>4.6465448768864048E-2</v>
      </c>
      <c r="AG259" s="2">
        <f>(Table2[[#This Row],[Close Price]]/Table2[[#This Row],[Current Month Low]])-1</f>
        <v>9.9443292217006984E-2</v>
      </c>
      <c r="AH259" s="2">
        <f>(Table2[[#This Row],[Current Month High]]/Table2[[#This Row],[Close Price]])-1</f>
        <v>7.426528991262904E-2</v>
      </c>
      <c r="AI259">
        <v>8.7172359015091203</v>
      </c>
      <c r="AJ259">
        <v>65.657894736842096</v>
      </c>
      <c r="AK259" t="str">
        <f>IF(AND(Table2[[#This Row],[20D EMA]]&gt;Table2[[#This Row],[50D EMA]],Table2[[#This Row],[50D EMA]]&gt;Table2[[#This Row],[200D EMA]]),"Uptrend","Downtrend/NoTrend")</f>
        <v>Uptrend</v>
      </c>
      <c r="AL259">
        <v>0.08</v>
      </c>
      <c r="AM259" t="s">
        <v>10188</v>
      </c>
      <c r="AN259">
        <v>9.5399999999999991</v>
      </c>
      <c r="AO259" t="s">
        <v>10188</v>
      </c>
      <c r="AP259">
        <v>8.9800464241544004E-2</v>
      </c>
      <c r="AQ259">
        <f>(Table2[[#This Row],[Sharpe Ratio]]-AVERAGE(Table2[Sharpe Ratio]))/_xlfn.STDEV.P(Table2[Sharpe Ratio])</f>
        <v>0.40930069558942461</v>
      </c>
      <c r="AR2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-8.522567987660945E-2</v>
      </c>
      <c r="AS259">
        <f>_xlfn.RANK.AVG(Table2[[#This Row],[1Y Return vs Nifty Z-Score]],Table2[1Y Return vs Nifty Z-Score])</f>
        <v>319</v>
      </c>
      <c r="AT259">
        <f>_xlfn.RANK.AVG(Table2[[#This Row],[6M Return vs Nifty Z-Score]],Table2[6M Return vs Nifty Z-Score])</f>
        <v>308</v>
      </c>
      <c r="AU259">
        <f>_xlfn.RANK.AVG(Table2[[#This Row],[Sharpe Ratio Z-Score]],Table2[Sharpe Ratio Z-Score])</f>
        <v>234</v>
      </c>
      <c r="AV259">
        <f>(Table2[[#This Row],[Rank 1Y]]+Table2[[#This Row],[Rank 6M]]+Table2[[#This Row],[Rank Sharpe]])/3</f>
        <v>287</v>
      </c>
    </row>
    <row r="260" spans="1:48" x14ac:dyDescent="0.3">
      <c r="A260" t="s">
        <v>1018</v>
      </c>
      <c r="B260" t="s">
        <v>1019</v>
      </c>
      <c r="C260" t="s">
        <v>10143</v>
      </c>
      <c r="D260" t="s">
        <v>623</v>
      </c>
      <c r="E260">
        <v>12968.063690945</v>
      </c>
      <c r="F260">
        <v>753.1</v>
      </c>
      <c r="G260">
        <v>74.7014666895613</v>
      </c>
      <c r="H260">
        <f>(Table2[[#This Row],[1Y Return vs Nifty]]-AVERAGE(Table2[1Y Return vs Nifty]))/_xlfn.STDEV.P(Table2[1Y Return vs Nifty])</f>
        <v>0.38224098214253965</v>
      </c>
      <c r="I260">
        <v>-0.13604358346711801</v>
      </c>
      <c r="J260">
        <f>(Table2[[#This Row],[1M Return vs Nifty]]-AVERAGE(Table2[1M Return vs Nifty]))/_xlfn.STDEV.P(Table2[1M Return vs Nifty])</f>
        <v>5.5284540114460623E-3</v>
      </c>
      <c r="K260">
        <v>28.4114054053506</v>
      </c>
      <c r="L260">
        <f>(Table2[[#This Row],[6M Return vs Nifty]]-AVERAGE(Table2[6M Return vs Nifty]))/_xlfn.STDEV.P(Table2[6M Return vs Nifty])</f>
        <v>0.54202203405042848</v>
      </c>
      <c r="M260">
        <v>-0.84790415462550495</v>
      </c>
      <c r="N260">
        <f>(Table2[[#This Row],[1W Return vs Nifty]]-AVERAGE(Table2[1W Return vs Nifty]))/_xlfn.STDEV.P(Table2[1W Return vs Nifty])</f>
        <v>-2.6936524874568567E-2</v>
      </c>
      <c r="O260">
        <v>739.96</v>
      </c>
      <c r="P260">
        <v>721.528448676626</v>
      </c>
      <c r="Q260">
        <v>613.31998055353597</v>
      </c>
      <c r="R260">
        <v>61.388534533317703</v>
      </c>
      <c r="S260" s="2">
        <f>(Table2[[#This Row],[Close Price]]-Table2[[#This Row],[20D EMA]])/Table2[[#This Row],[20D EMA]]</f>
        <v>1.7757716633331512E-2</v>
      </c>
      <c r="T260" s="2">
        <f>(Table2[[#This Row],[Close Price]]-Table2[[#This Row],[50D EMA]])/Table2[[#This Row],[50D EMA]]</f>
        <v>4.3756488578212301E-2</v>
      </c>
      <c r="U260" s="2">
        <f>(Table2[[#This Row],[Close Price]]-Table2[[#This Row],[200D EMA]])/Table2[[#This Row],[200D EMA]]</f>
        <v>0.22790716734894115</v>
      </c>
      <c r="V260">
        <v>0.70261401575077298</v>
      </c>
      <c r="W260">
        <v>749.75</v>
      </c>
      <c r="X260">
        <v>762.85</v>
      </c>
      <c r="Y260">
        <v>738</v>
      </c>
      <c r="Z260">
        <v>766</v>
      </c>
      <c r="AA260">
        <v>705.2</v>
      </c>
      <c r="AB260">
        <v>791.4</v>
      </c>
      <c r="AC260" s="2">
        <f>(Table2[[#This Row],[Close Price]]/Table2[[#This Row],[Day Low]])-1</f>
        <v>4.4681560520174468E-3</v>
      </c>
      <c r="AD260" s="2">
        <f>(Table2[[#This Row],[Day High]]/Table2[[#This Row],[Close Price]])-1</f>
        <v>1.2946487850219013E-2</v>
      </c>
      <c r="AE260" s="2">
        <f>(Table2[[#This Row],[Close Price]]/Table2[[#This Row],[Current Week Low]])-1</f>
        <v>2.0460704607046187E-2</v>
      </c>
      <c r="AF260" s="2">
        <f>(Table2[[#This Row],[Current Week High]]/Table2[[#This Row],[Close Price]])-1</f>
        <v>1.7129199309520615E-2</v>
      </c>
      <c r="AG260" s="2">
        <f>(Table2[[#This Row],[Close Price]]/Table2[[#This Row],[Current Month Low]])-1</f>
        <v>6.7923993193420351E-2</v>
      </c>
      <c r="AH260" s="2">
        <f>(Table2[[#This Row],[Current Month High]]/Table2[[#This Row],[Close Price]])-1</f>
        <v>5.0856459965475942E-2</v>
      </c>
      <c r="AI260">
        <v>9.1488514141548194</v>
      </c>
      <c r="AJ260">
        <v>104.56335732717601</v>
      </c>
      <c r="AK260" t="str">
        <f>IF(AND(Table2[[#This Row],[20D EMA]]&gt;Table2[[#This Row],[50D EMA]],Table2[[#This Row],[50D EMA]]&gt;Table2[[#This Row],[200D EMA]]),"Uptrend","Downtrend/NoTrend")</f>
        <v>Uptrend</v>
      </c>
      <c r="AL260">
        <v>-0.02</v>
      </c>
      <c r="AM260" t="s">
        <v>10189</v>
      </c>
      <c r="AN260">
        <v>7.55</v>
      </c>
      <c r="AO260" t="s">
        <v>10188</v>
      </c>
      <c r="AQ260">
        <f>(Table2[[#This Row],[Sharpe Ratio]]-AVERAGE(Table2[Sharpe Ratio]))/_xlfn.STDEV.P(Table2[Sharpe Ratio])</f>
        <v>-0.60657038812317154</v>
      </c>
      <c r="AR2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0.29628455720667413</v>
      </c>
      <c r="AS260">
        <f>_xlfn.RANK.AVG(Table2[[#This Row],[1Y Return vs Nifty Z-Score]],Table2[1Y Return vs Nifty Z-Score])</f>
        <v>179</v>
      </c>
      <c r="AT260">
        <f>_xlfn.RANK.AVG(Table2[[#This Row],[6M Return vs Nifty Z-Score]],Table2[6M Return vs Nifty Z-Score])</f>
        <v>165</v>
      </c>
      <c r="AU260">
        <f>_xlfn.RANK.AVG(Table2[[#This Row],[Sharpe Ratio Z-Score]],Table2[Sharpe Ratio Z-Score])</f>
        <v>518.5</v>
      </c>
      <c r="AV260">
        <f>(Table2[[#This Row],[Rank 1Y]]+Table2[[#This Row],[Rank 6M]]+Table2[[#This Row],[Rank Sharpe]])/3</f>
        <v>287.5</v>
      </c>
    </row>
    <row r="261" spans="1:48" x14ac:dyDescent="0.3">
      <c r="A261" t="s">
        <v>1663</v>
      </c>
      <c r="B261" t="s">
        <v>1664</v>
      </c>
      <c r="C261" t="s">
        <v>10150</v>
      </c>
      <c r="D261" t="s">
        <v>1665</v>
      </c>
      <c r="E261">
        <v>4904.9028632079999</v>
      </c>
      <c r="F261">
        <v>71.099999999999994</v>
      </c>
      <c r="G261">
        <v>45.314742968573803</v>
      </c>
      <c r="H261">
        <f>(Table2[[#This Row],[1Y Return vs Nifty]]-AVERAGE(Table2[1Y Return vs Nifty]))/_xlfn.STDEV.P(Table2[1Y Return vs Nifty])</f>
        <v>1.9200115397954808E-2</v>
      </c>
      <c r="I261">
        <v>-10.663443015585701</v>
      </c>
      <c r="J261">
        <f>(Table2[[#This Row],[1M Return vs Nifty]]-AVERAGE(Table2[1M Return vs Nifty]))/_xlfn.STDEV.P(Table2[1M Return vs Nifty])</f>
        <v>-0.98746993309279241</v>
      </c>
      <c r="K261">
        <v>8.2867426460242299</v>
      </c>
      <c r="L261">
        <f>(Table2[[#This Row],[6M Return vs Nifty]]-AVERAGE(Table2[6M Return vs Nifty]))/_xlfn.STDEV.P(Table2[6M Return vs Nifty])</f>
        <v>-7.6432420021662562E-2</v>
      </c>
      <c r="M261">
        <v>0.54097001095536001</v>
      </c>
      <c r="N261">
        <f>(Table2[[#This Row],[1W Return vs Nifty]]-AVERAGE(Table2[1W Return vs Nifty]))/_xlfn.STDEV.P(Table2[1W Return vs Nifty])</f>
        <v>0.28123707450034424</v>
      </c>
      <c r="O261">
        <v>73.849999999999994</v>
      </c>
      <c r="P261">
        <v>70.531368223172095</v>
      </c>
      <c r="Q261">
        <v>62.170724041830802</v>
      </c>
      <c r="R261">
        <v>41.496844809673803</v>
      </c>
      <c r="S261" s="2">
        <f>(Table2[[#This Row],[Close Price]]-Table2[[#This Row],[20D EMA]])/Table2[[#This Row],[20D EMA]]</f>
        <v>-3.7237643872714964E-2</v>
      </c>
      <c r="T261" s="2">
        <f>(Table2[[#This Row],[Close Price]]-Table2[[#This Row],[50D EMA]])/Table2[[#This Row],[50D EMA]]</f>
        <v>8.0621118114235536E-3</v>
      </c>
      <c r="U261" s="2">
        <f>(Table2[[#This Row],[Close Price]]-Table2[[#This Row],[200D EMA]])/Table2[[#This Row],[200D EMA]]</f>
        <v>0.14362509196710077</v>
      </c>
      <c r="V261">
        <v>0.86042713294112405</v>
      </c>
      <c r="W261">
        <v>70.8</v>
      </c>
      <c r="X261">
        <v>73.45</v>
      </c>
      <c r="Y261">
        <v>70.8</v>
      </c>
      <c r="Z261">
        <v>75.69</v>
      </c>
      <c r="AA261">
        <v>69.69</v>
      </c>
      <c r="AB261">
        <v>79.59</v>
      </c>
      <c r="AC261" s="2">
        <f>(Table2[[#This Row],[Close Price]]/Table2[[#This Row],[Day Low]])-1</f>
        <v>4.237288135593209E-3</v>
      </c>
      <c r="AD261" s="2">
        <f>(Table2[[#This Row],[Day High]]/Table2[[#This Row],[Close Price]])-1</f>
        <v>3.3052039381153531E-2</v>
      </c>
      <c r="AE261" s="2">
        <f>(Table2[[#This Row],[Close Price]]/Table2[[#This Row],[Current Week Low]])-1</f>
        <v>4.237288135593209E-3</v>
      </c>
      <c r="AF261" s="2">
        <f>(Table2[[#This Row],[Current Week High]]/Table2[[#This Row],[Close Price]])-1</f>
        <v>6.4556962025316578E-2</v>
      </c>
      <c r="AG261" s="2">
        <f>(Table2[[#This Row],[Close Price]]/Table2[[#This Row],[Current Month Low]])-1</f>
        <v>2.0232458028411449E-2</v>
      </c>
      <c r="AH261" s="2">
        <f>(Table2[[#This Row],[Current Month High]]/Table2[[#This Row],[Close Price]])-1</f>
        <v>0.11940928270042206</v>
      </c>
      <c r="AI261">
        <v>18.410689170182799</v>
      </c>
      <c r="AJ261">
        <v>74.051407588739195</v>
      </c>
      <c r="AK261" t="str">
        <f>IF(AND(Table2[[#This Row],[20D EMA]]&gt;Table2[[#This Row],[50D EMA]],Table2[[#This Row],[50D EMA]]&gt;Table2[[#This Row],[200D EMA]]),"Uptrend","Downtrend/NoTrend")</f>
        <v>Uptrend</v>
      </c>
      <c r="AL261">
        <v>0.08</v>
      </c>
      <c r="AM261" t="s">
        <v>10188</v>
      </c>
      <c r="AN261">
        <v>-5.98</v>
      </c>
      <c r="AO261" t="s">
        <v>10189</v>
      </c>
      <c r="AP261">
        <v>7.4550292706763999E-2</v>
      </c>
      <c r="AQ261">
        <f>(Table2[[#This Row],[Sharpe Ratio]]-AVERAGE(Table2[Sharpe Ratio]))/_xlfn.STDEV.P(Table2[Sharpe Ratio])</f>
        <v>0.2367825642558356</v>
      </c>
      <c r="AR2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-0.52668259896032033</v>
      </c>
      <c r="AS261">
        <f>_xlfn.RANK.AVG(Table2[[#This Row],[1Y Return vs Nifty Z-Score]],Table2[1Y Return vs Nifty Z-Score])</f>
        <v>271</v>
      </c>
      <c r="AT261">
        <f>_xlfn.RANK.AVG(Table2[[#This Row],[6M Return vs Nifty Z-Score]],Table2[6M Return vs Nifty Z-Score])</f>
        <v>332</v>
      </c>
      <c r="AU261">
        <f>_xlfn.RANK.AVG(Table2[[#This Row],[Sharpe Ratio Z-Score]],Table2[Sharpe Ratio Z-Score])</f>
        <v>267</v>
      </c>
      <c r="AV261">
        <f>(Table2[[#This Row],[Rank 1Y]]+Table2[[#This Row],[Rank 6M]]+Table2[[#This Row],[Rank Sharpe]])/3</f>
        <v>290</v>
      </c>
    </row>
    <row r="262" spans="1:48" x14ac:dyDescent="0.3">
      <c r="A262" t="s">
        <v>1170</v>
      </c>
      <c r="B262" t="s">
        <v>1171</v>
      </c>
      <c r="C262" t="s">
        <v>10147</v>
      </c>
      <c r="D262" t="s">
        <v>193</v>
      </c>
      <c r="E262">
        <v>10033.482888</v>
      </c>
      <c r="F262">
        <v>666.7</v>
      </c>
      <c r="G262">
        <v>62.011997210954497</v>
      </c>
      <c r="H262">
        <f>(Table2[[#This Row],[1Y Return vs Nifty]]-AVERAGE(Table2[1Y Return vs Nifty]))/_xlfn.STDEV.P(Table2[1Y Return vs Nifty])</f>
        <v>0.22547644990745166</v>
      </c>
      <c r="I262">
        <v>-8.4579928342757995</v>
      </c>
      <c r="J262">
        <f>(Table2[[#This Row],[1M Return vs Nifty]]-AVERAGE(Table2[1M Return vs Nifty]))/_xlfn.STDEV.P(Table2[1M Return vs Nifty])</f>
        <v>-0.77944054397339857</v>
      </c>
      <c r="K262">
        <v>8.4453440698324798</v>
      </c>
      <c r="L262">
        <f>(Table2[[#This Row],[6M Return vs Nifty]]-AVERAGE(Table2[6M Return vs Nifty]))/_xlfn.STDEV.P(Table2[6M Return vs Nifty])</f>
        <v>-7.155841253396289E-2</v>
      </c>
      <c r="M262">
        <v>-3.5200044933936798</v>
      </c>
      <c r="N262">
        <f>(Table2[[#This Row],[1W Return vs Nifty]]-AVERAGE(Table2[1W Return vs Nifty]))/_xlfn.STDEV.P(Table2[1W Return vs Nifty])</f>
        <v>-0.61984177122186046</v>
      </c>
      <c r="O262">
        <v>658.18</v>
      </c>
      <c r="P262">
        <v>618.09187906905095</v>
      </c>
      <c r="Q262">
        <v>531.963843651057</v>
      </c>
      <c r="R262">
        <v>42.8486071896696</v>
      </c>
      <c r="S262" s="2">
        <f>(Table2[[#This Row],[Close Price]]-Table2[[#This Row],[20D EMA]])/Table2[[#This Row],[20D EMA]]</f>
        <v>1.2944787140296114E-2</v>
      </c>
      <c r="T262" s="2">
        <f>(Table2[[#This Row],[Close Price]]-Table2[[#This Row],[50D EMA]])/Table2[[#This Row],[50D EMA]]</f>
        <v>7.8642225495926282E-2</v>
      </c>
      <c r="U262" s="2">
        <f>(Table2[[#This Row],[Close Price]]-Table2[[#This Row],[200D EMA]])/Table2[[#This Row],[200D EMA]]</f>
        <v>0.25328066551328166</v>
      </c>
      <c r="V262">
        <v>0.55447412904178295</v>
      </c>
      <c r="W262">
        <v>656.6</v>
      </c>
      <c r="X262">
        <v>672.5</v>
      </c>
      <c r="Y262">
        <v>650.15</v>
      </c>
      <c r="Z262">
        <v>704.8</v>
      </c>
      <c r="AA262">
        <v>649.6</v>
      </c>
      <c r="AB262">
        <v>704.8</v>
      </c>
      <c r="AC262" s="2">
        <f>(Table2[[#This Row],[Close Price]]/Table2[[#This Row],[Day Low]])-1</f>
        <v>1.5382272311909917E-2</v>
      </c>
      <c r="AD262" s="2">
        <f>(Table2[[#This Row],[Day High]]/Table2[[#This Row],[Close Price]])-1</f>
        <v>8.6995650217487341E-3</v>
      </c>
      <c r="AE262" s="2">
        <f>(Table2[[#This Row],[Close Price]]/Table2[[#This Row],[Current Week Low]])-1</f>
        <v>2.5455664077520757E-2</v>
      </c>
      <c r="AF262" s="2">
        <f>(Table2[[#This Row],[Current Week High]]/Table2[[#This Row],[Close Price]])-1</f>
        <v>5.7147142642867799E-2</v>
      </c>
      <c r="AG262" s="2">
        <f>(Table2[[#This Row],[Close Price]]/Table2[[#This Row],[Current Month Low]])-1</f>
        <v>2.6323891625615881E-2</v>
      </c>
      <c r="AH262" s="2">
        <f>(Table2[[#This Row],[Current Month High]]/Table2[[#This Row],[Close Price]])-1</f>
        <v>5.7147142642867799E-2</v>
      </c>
      <c r="AI262">
        <v>6.1646917654117201</v>
      </c>
      <c r="AJ262">
        <v>108.34375</v>
      </c>
      <c r="AK262" t="str">
        <f>IF(AND(Table2[[#This Row],[20D EMA]]&gt;Table2[[#This Row],[50D EMA]],Table2[[#This Row],[50D EMA]]&gt;Table2[[#This Row],[200D EMA]]),"Uptrend","Downtrend/NoTrend")</f>
        <v>Uptrend</v>
      </c>
      <c r="AL262">
        <v>0.13</v>
      </c>
      <c r="AM262" t="s">
        <v>10188</v>
      </c>
      <c r="AN262">
        <v>2.42</v>
      </c>
      <c r="AO262" t="s">
        <v>10188</v>
      </c>
      <c r="AP262">
        <v>5.596574300663E-2</v>
      </c>
      <c r="AQ262">
        <f>(Table2[[#This Row],[Sharpe Ratio]]-AVERAGE(Table2[Sharpe Ratio]))/_xlfn.STDEV.P(Table2[Sharpe Ratio])</f>
        <v>2.654415620703196E-2</v>
      </c>
      <c r="AR2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-1.2188201216147383</v>
      </c>
      <c r="AS262">
        <f>_xlfn.RANK.AVG(Table2[[#This Row],[1Y Return vs Nifty Z-Score]],Table2[1Y Return vs Nifty Z-Score])</f>
        <v>214</v>
      </c>
      <c r="AT262">
        <f>_xlfn.RANK.AVG(Table2[[#This Row],[6M Return vs Nifty Z-Score]],Table2[6M Return vs Nifty Z-Score])</f>
        <v>331</v>
      </c>
      <c r="AU262">
        <f>_xlfn.RANK.AVG(Table2[[#This Row],[Sharpe Ratio Z-Score]],Table2[Sharpe Ratio Z-Score])</f>
        <v>326</v>
      </c>
      <c r="AV262">
        <f>(Table2[[#This Row],[Rank 1Y]]+Table2[[#This Row],[Rank 6M]]+Table2[[#This Row],[Rank Sharpe]])/3</f>
        <v>290.33333333333331</v>
      </c>
    </row>
    <row r="263" spans="1:48" x14ac:dyDescent="0.3">
      <c r="A263" t="s">
        <v>1068</v>
      </c>
      <c r="B263" t="s">
        <v>1069</v>
      </c>
      <c r="C263" t="s">
        <v>10150</v>
      </c>
      <c r="D263" t="s">
        <v>130</v>
      </c>
      <c r="E263">
        <v>11817.8951478</v>
      </c>
      <c r="F263">
        <v>391.9</v>
      </c>
      <c r="G263">
        <v>-2.1766303530673801</v>
      </c>
      <c r="H263">
        <f>(Table2[[#This Row],[1Y Return vs Nifty]]-AVERAGE(Table2[1Y Return vs Nifty]))/_xlfn.STDEV.P(Table2[1Y Return vs Nifty])</f>
        <v>-0.56750391793618027</v>
      </c>
      <c r="I263">
        <v>-9.0774811244859492</v>
      </c>
      <c r="J263">
        <f>(Table2[[#This Row],[1M Return vs Nifty]]-AVERAGE(Table2[1M Return vs Nifty]))/_xlfn.STDEV.P(Table2[1M Return vs Nifty])</f>
        <v>-0.83787386142992504</v>
      </c>
      <c r="K263">
        <v>12.109807416956301</v>
      </c>
      <c r="L263">
        <f>(Table2[[#This Row],[6M Return vs Nifty]]-AVERAGE(Table2[6M Return vs Nifty]))/_xlfn.STDEV.P(Table2[6M Return vs Nifty])</f>
        <v>4.10548374824816E-2</v>
      </c>
      <c r="M263">
        <v>-5.3901976035681196</v>
      </c>
      <c r="N263">
        <f>(Table2[[#This Row],[1W Return vs Nifty]]-AVERAGE(Table2[1W Return vs Nifty]))/_xlfn.STDEV.P(Table2[1W Return vs Nifty])</f>
        <v>-1.0348139526992064</v>
      </c>
      <c r="O263">
        <v>390.78</v>
      </c>
      <c r="P263">
        <v>375.41190331167701</v>
      </c>
      <c r="Q263">
        <v>335.203793271216</v>
      </c>
      <c r="R263">
        <v>43.560033094991702</v>
      </c>
      <c r="S263" s="2">
        <f>(Table2[[#This Row],[Close Price]]-Table2[[#This Row],[20D EMA]])/Table2[[#This Row],[20D EMA]]</f>
        <v>2.866062746302279E-3</v>
      </c>
      <c r="T263" s="2">
        <f>(Table2[[#This Row],[Close Price]]-Table2[[#This Row],[50D EMA]])/Table2[[#This Row],[50D EMA]]</f>
        <v>4.3920015702416632E-2</v>
      </c>
      <c r="U263" s="2">
        <f>(Table2[[#This Row],[Close Price]]-Table2[[#This Row],[200D EMA]])/Table2[[#This Row],[200D EMA]]</f>
        <v>0.16913951413106662</v>
      </c>
      <c r="V263">
        <v>0.81334887445790305</v>
      </c>
      <c r="W263">
        <v>386</v>
      </c>
      <c r="X263">
        <v>394</v>
      </c>
      <c r="Y263">
        <v>380.3</v>
      </c>
      <c r="Z263">
        <v>394</v>
      </c>
      <c r="AA263">
        <v>377.15</v>
      </c>
      <c r="AB263">
        <v>427.8</v>
      </c>
      <c r="AC263" s="2">
        <f>(Table2[[#This Row],[Close Price]]/Table2[[#This Row],[Day Low]])-1</f>
        <v>1.5284974093264125E-2</v>
      </c>
      <c r="AD263" s="2">
        <f>(Table2[[#This Row],[Day High]]/Table2[[#This Row],[Close Price]])-1</f>
        <v>5.3585098239348206E-3</v>
      </c>
      <c r="AE263" s="2">
        <f>(Table2[[#This Row],[Close Price]]/Table2[[#This Row],[Current Week Low]])-1</f>
        <v>3.0502235077570328E-2</v>
      </c>
      <c r="AF263" s="2">
        <f>(Table2[[#This Row],[Current Week High]]/Table2[[#This Row],[Close Price]])-1</f>
        <v>5.3585098239348206E-3</v>
      </c>
      <c r="AG263" s="2">
        <f>(Table2[[#This Row],[Close Price]]/Table2[[#This Row],[Current Month Low]])-1</f>
        <v>3.9109107782049568E-2</v>
      </c>
      <c r="AH263" s="2">
        <f>(Table2[[#This Row],[Current Month High]]/Table2[[#This Row],[Close Price]])-1</f>
        <v>9.1605001275835818E-2</v>
      </c>
      <c r="AI263">
        <v>9.16050012758358</v>
      </c>
      <c r="AJ263">
        <v>55.023734177215097</v>
      </c>
      <c r="AK263" t="str">
        <f>IF(AND(Table2[[#This Row],[20D EMA]]&gt;Table2[[#This Row],[50D EMA]],Table2[[#This Row],[50D EMA]]&gt;Table2[[#This Row],[200D EMA]]),"Uptrend","Downtrend/NoTrend")</f>
        <v>Uptrend</v>
      </c>
      <c r="AL263">
        <v>0.01</v>
      </c>
      <c r="AM263" t="s">
        <v>10188</v>
      </c>
      <c r="AN263">
        <v>1.04</v>
      </c>
      <c r="AO263" t="s">
        <v>10188</v>
      </c>
      <c r="AP263">
        <v>0.18049427732636</v>
      </c>
      <c r="AQ263">
        <f>(Table2[[#This Row],[Sharpe Ratio]]-AVERAGE(Table2[Sharpe Ratio]))/_xlfn.STDEV.P(Table2[Sharpe Ratio])</f>
        <v>1.4352778212385866</v>
      </c>
      <c r="AR2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-0.96385907334424348</v>
      </c>
      <c r="AS263">
        <f>_xlfn.RANK.AVG(Table2[[#This Row],[1Y Return vs Nifty Z-Score]],Table2[1Y Return vs Nifty Z-Score])</f>
        <v>518</v>
      </c>
      <c r="AT263">
        <f>_xlfn.RANK.AVG(Table2[[#This Row],[6M Return vs Nifty Z-Score]],Table2[6M Return vs Nifty Z-Score])</f>
        <v>298</v>
      </c>
      <c r="AU263">
        <f>_xlfn.RANK.AVG(Table2[[#This Row],[Sharpe Ratio Z-Score]],Table2[Sharpe Ratio Z-Score])</f>
        <v>56</v>
      </c>
      <c r="AV263">
        <f>(Table2[[#This Row],[Rank 1Y]]+Table2[[#This Row],[Rank 6M]]+Table2[[#This Row],[Rank Sharpe]])/3</f>
        <v>290.66666666666669</v>
      </c>
    </row>
    <row r="264" spans="1:48" x14ac:dyDescent="0.3">
      <c r="A264" t="s">
        <v>1601</v>
      </c>
      <c r="B264" t="s">
        <v>1602</v>
      </c>
      <c r="C264" t="s">
        <v>10155</v>
      </c>
      <c r="D264" t="s">
        <v>332</v>
      </c>
      <c r="E264">
        <v>5579.70535122</v>
      </c>
      <c r="F264">
        <v>2049.35</v>
      </c>
      <c r="G264">
        <v>71.428658814710005</v>
      </c>
      <c r="H264">
        <f>(Table2[[#This Row],[1Y Return vs Nifty]]-AVERAGE(Table2[1Y Return vs Nifty]))/_xlfn.STDEV.P(Table2[1Y Return vs Nifty])</f>
        <v>0.34180901637270628</v>
      </c>
      <c r="I264">
        <v>1.9962437359224701</v>
      </c>
      <c r="J264">
        <f>(Table2[[#This Row],[1M Return vs Nifty]]-AVERAGE(Table2[1M Return vs Nifty]))/_xlfn.STDEV.P(Table2[1M Return vs Nifty])</f>
        <v>0.20665674620265195</v>
      </c>
      <c r="K264">
        <v>57.836672322536103</v>
      </c>
      <c r="L264">
        <f>(Table2[[#This Row],[6M Return vs Nifty]]-AVERAGE(Table2[6M Return vs Nifty]))/_xlfn.STDEV.P(Table2[6M Return vs Nifty])</f>
        <v>1.4462949455932539</v>
      </c>
      <c r="M264">
        <v>6.0898350019352199</v>
      </c>
      <c r="N264">
        <f>(Table2[[#This Row],[1W Return vs Nifty]]-AVERAGE(Table2[1W Return vs Nifty]))/_xlfn.STDEV.P(Table2[1W Return vs Nifty])</f>
        <v>1.5124599880610787</v>
      </c>
      <c r="O264">
        <v>1932.36</v>
      </c>
      <c r="P264">
        <v>1744.6127323713199</v>
      </c>
      <c r="Q264">
        <v>1383.31526800761</v>
      </c>
      <c r="R264">
        <v>67.792283436139101</v>
      </c>
      <c r="S264" s="2">
        <f>(Table2[[#This Row],[Close Price]]-Table2[[#This Row],[20D EMA]])/Table2[[#This Row],[20D EMA]]</f>
        <v>6.0542549007431334E-2</v>
      </c>
      <c r="T264" s="2">
        <f>(Table2[[#This Row],[Close Price]]-Table2[[#This Row],[50D EMA]])/Table2[[#This Row],[50D EMA]]</f>
        <v>0.17467330254690605</v>
      </c>
      <c r="U264" s="2">
        <f>(Table2[[#This Row],[Close Price]]-Table2[[#This Row],[200D EMA]])/Table2[[#This Row],[200D EMA]]</f>
        <v>0.48147717833815296</v>
      </c>
      <c r="V264">
        <v>0.47607029869999501</v>
      </c>
      <c r="W264">
        <v>2020</v>
      </c>
      <c r="X264">
        <v>2096.8000000000002</v>
      </c>
      <c r="Y264">
        <v>1893.95</v>
      </c>
      <c r="Z264">
        <v>2115.9</v>
      </c>
      <c r="AA264">
        <v>1890.35</v>
      </c>
      <c r="AB264">
        <v>2115.9</v>
      </c>
      <c r="AC264" s="2">
        <f>(Table2[[#This Row],[Close Price]]/Table2[[#This Row],[Day Low]])-1</f>
        <v>1.4529702970296876E-2</v>
      </c>
      <c r="AD264" s="2">
        <f>(Table2[[#This Row],[Day High]]/Table2[[#This Row],[Close Price]])-1</f>
        <v>2.3153682875058035E-2</v>
      </c>
      <c r="AE264" s="2">
        <f>(Table2[[#This Row],[Close Price]]/Table2[[#This Row],[Current Week Low]])-1</f>
        <v>8.2050740515853038E-2</v>
      </c>
      <c r="AF264" s="2">
        <f>(Table2[[#This Row],[Current Week High]]/Table2[[#This Row],[Close Price]])-1</f>
        <v>3.2473711176714604E-2</v>
      </c>
      <c r="AG264" s="2">
        <f>(Table2[[#This Row],[Close Price]]/Table2[[#This Row],[Current Month Low]])-1</f>
        <v>8.4111407940328453E-2</v>
      </c>
      <c r="AH264" s="2">
        <f>(Table2[[#This Row],[Current Month High]]/Table2[[#This Row],[Close Price]])-1</f>
        <v>3.2473711176714604E-2</v>
      </c>
      <c r="AI264">
        <v>3.2473711176714599</v>
      </c>
      <c r="AJ264">
        <v>118.480810234541</v>
      </c>
      <c r="AK264" t="str">
        <f>IF(AND(Table2[[#This Row],[20D EMA]]&gt;Table2[[#This Row],[50D EMA]],Table2[[#This Row],[50D EMA]]&gt;Table2[[#This Row],[200D EMA]]),"Uptrend","Downtrend/NoTrend")</f>
        <v>Uptrend</v>
      </c>
      <c r="AL264">
        <v>0.62</v>
      </c>
      <c r="AM264" t="s">
        <v>10188</v>
      </c>
      <c r="AN264">
        <v>3.8</v>
      </c>
      <c r="AO264" t="s">
        <v>10188</v>
      </c>
      <c r="AP264">
        <v>-4.5535231589129997E-2</v>
      </c>
      <c r="AQ264">
        <f>(Table2[[#This Row],[Sharpe Ratio]]-AVERAGE(Table2[Sharpe Ratio]))/_xlfn.STDEV.P(Table2[Sharpe Ratio])</f>
        <v>-1.1216893850264573</v>
      </c>
      <c r="AR2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2.3855313112032337</v>
      </c>
      <c r="AS264">
        <f>_xlfn.RANK.AVG(Table2[[#This Row],[1Y Return vs Nifty Z-Score]],Table2[1Y Return vs Nifty Z-Score])</f>
        <v>184</v>
      </c>
      <c r="AT264">
        <f>_xlfn.RANK.AVG(Table2[[#This Row],[6M Return vs Nifty Z-Score]],Table2[6M Return vs Nifty Z-Score])</f>
        <v>57</v>
      </c>
      <c r="AU264">
        <f>_xlfn.RANK.AVG(Table2[[#This Row],[Sharpe Ratio Z-Score]],Table2[Sharpe Ratio Z-Score])</f>
        <v>631</v>
      </c>
      <c r="AV264">
        <f>(Table2[[#This Row],[Rank 1Y]]+Table2[[#This Row],[Rank 6M]]+Table2[[#This Row],[Rank Sharpe]])/3</f>
        <v>290.66666666666669</v>
      </c>
    </row>
    <row r="265" spans="1:48" x14ac:dyDescent="0.3">
      <c r="A265" t="s">
        <v>1493</v>
      </c>
      <c r="B265" t="s">
        <v>1494</v>
      </c>
      <c r="C265" t="s">
        <v>10149</v>
      </c>
      <c r="D265" t="s">
        <v>937</v>
      </c>
      <c r="E265">
        <v>6615.7859743500003</v>
      </c>
      <c r="F265">
        <v>220.25</v>
      </c>
      <c r="G265">
        <v>74.644039887840194</v>
      </c>
      <c r="H265">
        <f>(Table2[[#This Row],[1Y Return vs Nifty]]-AVERAGE(Table2[1Y Return vs Nifty]))/_xlfn.STDEV.P(Table2[1Y Return vs Nifty])</f>
        <v>0.38153153674572904</v>
      </c>
      <c r="I265">
        <v>0.361054350106218</v>
      </c>
      <c r="J265">
        <f>(Table2[[#This Row],[1M Return vs Nifty]]-AVERAGE(Table2[1M Return vs Nifty]))/_xlfn.STDEV.P(Table2[1M Return vs Nifty])</f>
        <v>5.2417284387271806E-2</v>
      </c>
      <c r="K265">
        <v>-0.250706746688305</v>
      </c>
      <c r="L265">
        <f>(Table2[[#This Row],[6M Return vs Nifty]]-AVERAGE(Table2[6M Return vs Nifty]))/_xlfn.STDEV.P(Table2[6M Return vs Nifty])</f>
        <v>-0.33879823784840929</v>
      </c>
      <c r="M265">
        <v>-0.45597727917199898</v>
      </c>
      <c r="N265">
        <f>(Table2[[#This Row],[1W Return vs Nifty]]-AVERAGE(Table2[1W Return vs Nifty]))/_xlfn.STDEV.P(Table2[1W Return vs Nifty])</f>
        <v>6.0027088455913376E-2</v>
      </c>
      <c r="O265">
        <v>216.26</v>
      </c>
      <c r="P265">
        <v>213.40332960409401</v>
      </c>
      <c r="Q265">
        <v>190.00735715897099</v>
      </c>
      <c r="R265">
        <v>62.712425407718101</v>
      </c>
      <c r="S265" s="2">
        <f>(Table2[[#This Row],[Close Price]]-Table2[[#This Row],[20D EMA]])/Table2[[#This Row],[20D EMA]]</f>
        <v>1.8450013872190925E-2</v>
      </c>
      <c r="T265" s="2">
        <f>(Table2[[#This Row],[Close Price]]-Table2[[#This Row],[50D EMA]])/Table2[[#This Row],[50D EMA]]</f>
        <v>3.2083240728286368E-2</v>
      </c>
      <c r="U265" s="2">
        <f>(Table2[[#This Row],[Close Price]]-Table2[[#This Row],[200D EMA]])/Table2[[#This Row],[200D EMA]]</f>
        <v>0.15916564123212498</v>
      </c>
      <c r="V265">
        <v>1.1432811496526101</v>
      </c>
      <c r="W265">
        <v>218.91</v>
      </c>
      <c r="X265">
        <v>229.14</v>
      </c>
      <c r="Y265">
        <v>218.91</v>
      </c>
      <c r="Z265">
        <v>229.95</v>
      </c>
      <c r="AA265">
        <v>204.5</v>
      </c>
      <c r="AB265">
        <v>235</v>
      </c>
      <c r="AC265" s="2">
        <f>(Table2[[#This Row],[Close Price]]/Table2[[#This Row],[Day Low]])-1</f>
        <v>6.1212370380521186E-3</v>
      </c>
      <c r="AD265" s="2">
        <f>(Table2[[#This Row],[Day High]]/Table2[[#This Row],[Close Price]])-1</f>
        <v>4.0363223609534593E-2</v>
      </c>
      <c r="AE265" s="2">
        <f>(Table2[[#This Row],[Close Price]]/Table2[[#This Row],[Current Week Low]])-1</f>
        <v>6.1212370380521186E-3</v>
      </c>
      <c r="AF265" s="2">
        <f>(Table2[[#This Row],[Current Week High]]/Table2[[#This Row],[Close Price]])-1</f>
        <v>4.4040862656072655E-2</v>
      </c>
      <c r="AG265" s="2">
        <f>(Table2[[#This Row],[Close Price]]/Table2[[#This Row],[Current Month Low]])-1</f>
        <v>7.7017114914425422E-2</v>
      </c>
      <c r="AH265" s="2">
        <f>(Table2[[#This Row],[Current Month High]]/Table2[[#This Row],[Close Price]])-1</f>
        <v>6.6969353007945598E-2</v>
      </c>
      <c r="AI265">
        <v>15.595913734392701</v>
      </c>
      <c r="AJ265">
        <v>101.694139194139</v>
      </c>
      <c r="AK265" t="str">
        <f>IF(AND(Table2[[#This Row],[20D EMA]]&gt;Table2[[#This Row],[50D EMA]],Table2[[#This Row],[50D EMA]]&gt;Table2[[#This Row],[200D EMA]]),"Uptrend","Downtrend/NoTrend")</f>
        <v>Uptrend</v>
      </c>
      <c r="AL265">
        <v>-0.1</v>
      </c>
      <c r="AM265" t="s">
        <v>10189</v>
      </c>
      <c r="AN265">
        <v>6.92</v>
      </c>
      <c r="AO265" t="s">
        <v>10188</v>
      </c>
      <c r="AP265">
        <v>7.6496702664097999E-2</v>
      </c>
      <c r="AQ265">
        <f>(Table2[[#This Row],[Sharpe Ratio]]-AVERAGE(Table2[Sharpe Ratio]))/_xlfn.STDEV.P(Table2[Sharpe Ratio])</f>
        <v>0.25880139911828531</v>
      </c>
      <c r="AR2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0.41397907085879027</v>
      </c>
      <c r="AS265">
        <f>_xlfn.RANK.AVG(Table2[[#This Row],[1Y Return vs Nifty Z-Score]],Table2[1Y Return vs Nifty Z-Score])</f>
        <v>180</v>
      </c>
      <c r="AT265">
        <f>_xlfn.RANK.AVG(Table2[[#This Row],[6M Return vs Nifty Z-Score]],Table2[6M Return vs Nifty Z-Score])</f>
        <v>442</v>
      </c>
      <c r="AU265">
        <f>_xlfn.RANK.AVG(Table2[[#This Row],[Sharpe Ratio Z-Score]],Table2[Sharpe Ratio Z-Score])</f>
        <v>260</v>
      </c>
      <c r="AV265">
        <f>(Table2[[#This Row],[Rank 1Y]]+Table2[[#This Row],[Rank 6M]]+Table2[[#This Row],[Rank Sharpe]])/3</f>
        <v>294</v>
      </c>
    </row>
    <row r="266" spans="1:48" x14ac:dyDescent="0.3">
      <c r="A266" t="s">
        <v>1321</v>
      </c>
      <c r="B266" t="s">
        <v>1322</v>
      </c>
      <c r="C266" t="s">
        <v>10148</v>
      </c>
      <c r="D266" t="s">
        <v>62</v>
      </c>
      <c r="E266">
        <v>8365.7997247099993</v>
      </c>
      <c r="F266">
        <v>942.55</v>
      </c>
      <c r="G266">
        <v>86.481645430602697</v>
      </c>
      <c r="H266">
        <f>(Table2[[#This Row],[1Y Return vs Nifty]]-AVERAGE(Table2[1Y Return vs Nifty]))/_xlfn.STDEV.P(Table2[1Y Return vs Nifty])</f>
        <v>0.52777222070995655</v>
      </c>
      <c r="I266">
        <v>-12.001526428441201</v>
      </c>
      <c r="J266">
        <f>(Table2[[#This Row],[1M Return vs Nifty]]-AVERAGE(Table2[1M Return vs Nifty]))/_xlfn.STDEV.P(Table2[1M Return vs Nifty])</f>
        <v>-1.1136848334909479</v>
      </c>
      <c r="K266">
        <v>27.346937393737399</v>
      </c>
      <c r="L266">
        <f>(Table2[[#This Row],[6M Return vs Nifty]]-AVERAGE(Table2[6M Return vs Nifty]))/_xlfn.STDEV.P(Table2[6M Return vs Nifty])</f>
        <v>0.50930968548228372</v>
      </c>
      <c r="M266">
        <v>-3.4800674474079898</v>
      </c>
      <c r="N266">
        <f>(Table2[[#This Row],[1W Return vs Nifty]]-AVERAGE(Table2[1W Return vs Nifty]))/_xlfn.STDEV.P(Table2[1W Return vs Nifty])</f>
        <v>-0.61098024617170288</v>
      </c>
      <c r="O266">
        <v>932</v>
      </c>
      <c r="P266">
        <v>905.75454164880205</v>
      </c>
      <c r="Q266">
        <v>749.22307231995001</v>
      </c>
      <c r="R266">
        <v>31.3346996065026</v>
      </c>
      <c r="S266" s="2">
        <f>(Table2[[#This Row],[Close Price]]-Table2[[#This Row],[20D EMA]])/Table2[[#This Row],[20D EMA]]</f>
        <v>1.1319742489270337E-2</v>
      </c>
      <c r="T266" s="2">
        <f>(Table2[[#This Row],[Close Price]]-Table2[[#This Row],[50D EMA]])/Table2[[#This Row],[50D EMA]]</f>
        <v>4.0624094784241234E-2</v>
      </c>
      <c r="U266" s="2">
        <f>(Table2[[#This Row],[Close Price]]-Table2[[#This Row],[200D EMA]])/Table2[[#This Row],[200D EMA]]</f>
        <v>0.25803653787838926</v>
      </c>
      <c r="V266">
        <v>0.52452775732837997</v>
      </c>
      <c r="W266">
        <v>910.2</v>
      </c>
      <c r="X266">
        <v>950</v>
      </c>
      <c r="Y266">
        <v>900.55</v>
      </c>
      <c r="Z266">
        <v>950</v>
      </c>
      <c r="AA266">
        <v>900.55</v>
      </c>
      <c r="AB266">
        <v>965</v>
      </c>
      <c r="AC266" s="2">
        <f>(Table2[[#This Row],[Close Price]]/Table2[[#This Row],[Day Low]])-1</f>
        <v>3.5541639200175723E-2</v>
      </c>
      <c r="AD266" s="2">
        <f>(Table2[[#This Row],[Day High]]/Table2[[#This Row],[Close Price]])-1</f>
        <v>7.904089968701955E-3</v>
      </c>
      <c r="AE266" s="2">
        <f>(Table2[[#This Row],[Close Price]]/Table2[[#This Row],[Current Week Low]])-1</f>
        <v>4.6638165565487721E-2</v>
      </c>
      <c r="AF266" s="2">
        <f>(Table2[[#This Row],[Current Week High]]/Table2[[#This Row],[Close Price]])-1</f>
        <v>7.904089968701955E-3</v>
      </c>
      <c r="AG266" s="2">
        <f>(Table2[[#This Row],[Close Price]]/Table2[[#This Row],[Current Month Low]])-1</f>
        <v>4.6638165565487721E-2</v>
      </c>
      <c r="AH266" s="2">
        <f>(Table2[[#This Row],[Current Month High]]/Table2[[#This Row],[Close Price]])-1</f>
        <v>2.3818365073470904E-2</v>
      </c>
      <c r="AI266">
        <v>5.4426820858309997</v>
      </c>
      <c r="AJ266">
        <v>128.71875758311</v>
      </c>
      <c r="AK266" t="str">
        <f>IF(AND(Table2[[#This Row],[20D EMA]]&gt;Table2[[#This Row],[50D EMA]],Table2[[#This Row],[50D EMA]]&gt;Table2[[#This Row],[200D EMA]]),"Uptrend","Downtrend/NoTrend")</f>
        <v>Uptrend</v>
      </c>
      <c r="AL266">
        <v>-0.02</v>
      </c>
      <c r="AM266" t="s">
        <v>10189</v>
      </c>
      <c r="AN266">
        <v>-0.66</v>
      </c>
      <c r="AO266" t="s">
        <v>10189</v>
      </c>
      <c r="AP266">
        <v>-1.3497020864610999E-2</v>
      </c>
      <c r="AQ266">
        <f>(Table2[[#This Row],[Sharpe Ratio]]-AVERAGE(Table2[Sharpe Ratio]))/_xlfn.STDEV.P(Table2[Sharpe Ratio])</f>
        <v>-0.75925593745110842</v>
      </c>
      <c r="AR2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-1.4468391109215188</v>
      </c>
      <c r="AS266">
        <f>_xlfn.RANK.AVG(Table2[[#This Row],[1Y Return vs Nifty Z-Score]],Table2[1Y Return vs Nifty Z-Score])</f>
        <v>144</v>
      </c>
      <c r="AT266">
        <f>_xlfn.RANK.AVG(Table2[[#This Row],[6M Return vs Nifty Z-Score]],Table2[6M Return vs Nifty Z-Score])</f>
        <v>172</v>
      </c>
      <c r="AU266">
        <f>_xlfn.RANK.AVG(Table2[[#This Row],[Sharpe Ratio Z-Score]],Table2[Sharpe Ratio Z-Score])</f>
        <v>567</v>
      </c>
      <c r="AV266">
        <f>(Table2[[#This Row],[Rank 1Y]]+Table2[[#This Row],[Rank 6M]]+Table2[[#This Row],[Rank Sharpe]])/3</f>
        <v>294.33333333333331</v>
      </c>
    </row>
    <row r="267" spans="1:48" x14ac:dyDescent="0.3">
      <c r="A267" t="s">
        <v>1200</v>
      </c>
      <c r="B267" t="s">
        <v>1201</v>
      </c>
      <c r="C267" t="s">
        <v>10142</v>
      </c>
      <c r="D267" t="s">
        <v>288</v>
      </c>
      <c r="E267">
        <v>9591.07264158</v>
      </c>
      <c r="F267">
        <v>812.4</v>
      </c>
      <c r="G267">
        <v>58.999977001482002</v>
      </c>
      <c r="H267">
        <f>(Table2[[#This Row],[1Y Return vs Nifty]]-AVERAGE(Table2[1Y Return vs Nifty]))/_xlfn.STDEV.P(Table2[1Y Return vs Nifty])</f>
        <v>0.18826623083433494</v>
      </c>
      <c r="I267">
        <v>3.41368231762302</v>
      </c>
      <c r="J267">
        <f>(Table2[[#This Row],[1M Return vs Nifty]]-AVERAGE(Table2[1M Return vs Nifty]))/_xlfn.STDEV.P(Table2[1M Return vs Nifty])</f>
        <v>0.34035683372414449</v>
      </c>
      <c r="K267">
        <v>-2.40952375155396</v>
      </c>
      <c r="L267">
        <f>(Table2[[#This Row],[6M Return vs Nifty]]-AVERAGE(Table2[6M Return vs Nifty]))/_xlfn.STDEV.P(Table2[6M Return vs Nifty])</f>
        <v>-0.40514121254332669</v>
      </c>
      <c r="M267">
        <v>0.42965595188011302</v>
      </c>
      <c r="N267">
        <f>(Table2[[#This Row],[1W Return vs Nifty]]-AVERAGE(Table2[1W Return vs Nifty]))/_xlfn.STDEV.P(Table2[1W Return vs Nifty])</f>
        <v>0.25653789361241719</v>
      </c>
      <c r="O267">
        <v>781.15</v>
      </c>
      <c r="P267">
        <v>754.17071965913101</v>
      </c>
      <c r="Q267">
        <v>694.007874910959</v>
      </c>
      <c r="R267">
        <v>67.211862867022006</v>
      </c>
      <c r="S267" s="2">
        <f>(Table2[[#This Row],[Close Price]]-Table2[[#This Row],[20D EMA]])/Table2[[#This Row],[20D EMA]]</f>
        <v>4.0005120655443899E-2</v>
      </c>
      <c r="T267" s="2">
        <f>(Table2[[#This Row],[Close Price]]-Table2[[#This Row],[50D EMA]])/Table2[[#This Row],[50D EMA]]</f>
        <v>7.7209680544462603E-2</v>
      </c>
      <c r="U267" s="2">
        <f>(Table2[[#This Row],[Close Price]]-Table2[[#This Row],[200D EMA]])/Table2[[#This Row],[200D EMA]]</f>
        <v>0.17059190445674791</v>
      </c>
      <c r="V267">
        <v>1.02561265641598</v>
      </c>
      <c r="W267">
        <v>808.05</v>
      </c>
      <c r="X267">
        <v>836.6</v>
      </c>
      <c r="Y267">
        <v>808.05</v>
      </c>
      <c r="Z267">
        <v>838.95</v>
      </c>
      <c r="AA267">
        <v>742.85</v>
      </c>
      <c r="AB267">
        <v>844</v>
      </c>
      <c r="AC267" s="2">
        <f>(Table2[[#This Row],[Close Price]]/Table2[[#This Row],[Day Low]])-1</f>
        <v>5.383330239465467E-3</v>
      </c>
      <c r="AD267" s="2">
        <f>(Table2[[#This Row],[Day High]]/Table2[[#This Row],[Close Price]])-1</f>
        <v>2.978828163466285E-2</v>
      </c>
      <c r="AE267" s="2">
        <f>(Table2[[#This Row],[Close Price]]/Table2[[#This Row],[Current Week Low]])-1</f>
        <v>5.383330239465467E-3</v>
      </c>
      <c r="AF267" s="2">
        <f>(Table2[[#This Row],[Current Week High]]/Table2[[#This Row],[Close Price]])-1</f>
        <v>3.2680945347119739E-2</v>
      </c>
      <c r="AG267" s="2">
        <f>(Table2[[#This Row],[Close Price]]/Table2[[#This Row],[Current Month Low]])-1</f>
        <v>9.3625900249040717E-2</v>
      </c>
      <c r="AH267" s="2">
        <f>(Table2[[#This Row],[Current Month High]]/Table2[[#This Row],[Close Price]])-1</f>
        <v>3.8897095027080386E-2</v>
      </c>
      <c r="AI267">
        <v>13.453963564746401</v>
      </c>
      <c r="AJ267">
        <v>90.213064856005602</v>
      </c>
      <c r="AK267" t="str">
        <f>IF(AND(Table2[[#This Row],[20D EMA]]&gt;Table2[[#This Row],[50D EMA]],Table2[[#This Row],[50D EMA]]&gt;Table2[[#This Row],[200D EMA]]),"Uptrend","Downtrend/NoTrend")</f>
        <v>Uptrend</v>
      </c>
      <c r="AL267">
        <v>-0.02</v>
      </c>
      <c r="AM267" t="s">
        <v>10189</v>
      </c>
      <c r="AN267">
        <v>8.86</v>
      </c>
      <c r="AO267" t="s">
        <v>10188</v>
      </c>
      <c r="AP267">
        <v>0.101490695866587</v>
      </c>
      <c r="AQ267">
        <f>(Table2[[#This Row],[Sharpe Ratio]]-AVERAGE(Table2[Sharpe Ratio]))/_xlfn.STDEV.P(Table2[Sharpe Ratio])</f>
        <v>0.5415468746051636</v>
      </c>
      <c r="AR2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0.9215666202327335</v>
      </c>
      <c r="AS267">
        <f>_xlfn.RANK.AVG(Table2[[#This Row],[1Y Return vs Nifty Z-Score]],Table2[1Y Return vs Nifty Z-Score])</f>
        <v>225</v>
      </c>
      <c r="AT267">
        <f>_xlfn.RANK.AVG(Table2[[#This Row],[6M Return vs Nifty Z-Score]],Table2[6M Return vs Nifty Z-Score])</f>
        <v>458</v>
      </c>
      <c r="AU267">
        <f>_xlfn.RANK.AVG(Table2[[#This Row],[Sharpe Ratio Z-Score]],Table2[Sharpe Ratio Z-Score])</f>
        <v>202</v>
      </c>
      <c r="AV267">
        <f>(Table2[[#This Row],[Rank 1Y]]+Table2[[#This Row],[Rank 6M]]+Table2[[#This Row],[Rank Sharpe]])/3</f>
        <v>295</v>
      </c>
    </row>
    <row r="268" spans="1:48" x14ac:dyDescent="0.3">
      <c r="A268" t="s">
        <v>1515</v>
      </c>
      <c r="B268" t="s">
        <v>1516</v>
      </c>
      <c r="C268" t="s">
        <v>10154</v>
      </c>
      <c r="D268" t="s">
        <v>75</v>
      </c>
      <c r="E268">
        <v>6426.8159999999998</v>
      </c>
      <c r="F268">
        <v>899.3</v>
      </c>
      <c r="G268">
        <v>105.229649214733</v>
      </c>
      <c r="H268">
        <f>(Table2[[#This Row],[1Y Return vs Nifty]]-AVERAGE(Table2[1Y Return vs Nifty]))/_xlfn.STDEV.P(Table2[1Y Return vs Nifty])</f>
        <v>0.75938332537558095</v>
      </c>
      <c r="I268">
        <v>-2.6612674469016699</v>
      </c>
      <c r="J268">
        <f>(Table2[[#This Row],[1M Return vs Nifty]]-AVERAGE(Table2[1M Return vs Nifty]))/_xlfn.STDEV.P(Table2[1M Return vs Nifty])</f>
        <v>-0.23266363128335635</v>
      </c>
      <c r="K268">
        <v>-13.6327687510746</v>
      </c>
      <c r="L268">
        <f>(Table2[[#This Row],[6M Return vs Nifty]]-AVERAGE(Table2[6M Return vs Nifty]))/_xlfn.STDEV.P(Table2[6M Return vs Nifty])</f>
        <v>-0.75004467463384872</v>
      </c>
      <c r="M268">
        <v>3.6431384791784098</v>
      </c>
      <c r="N268">
        <f>(Table2[[#This Row],[1W Return vs Nifty]]-AVERAGE(Table2[1W Return vs Nifty]))/_xlfn.STDEV.P(Table2[1W Return vs Nifty])</f>
        <v>0.96956899571498434</v>
      </c>
      <c r="O268">
        <v>885.91</v>
      </c>
      <c r="P268">
        <v>882.73129852106695</v>
      </c>
      <c r="Q268">
        <v>763.29155675190702</v>
      </c>
      <c r="R268">
        <v>61.379094692010298</v>
      </c>
      <c r="S268" s="2">
        <f>(Table2[[#This Row],[Close Price]]-Table2[[#This Row],[20D EMA]])/Table2[[#This Row],[20D EMA]]</f>
        <v>1.5114402140172237E-2</v>
      </c>
      <c r="T268" s="2">
        <f>(Table2[[#This Row],[Close Price]]-Table2[[#This Row],[50D EMA]])/Table2[[#This Row],[50D EMA]]</f>
        <v>1.876981308660099E-2</v>
      </c>
      <c r="U268" s="2">
        <f>(Table2[[#This Row],[Close Price]]-Table2[[#This Row],[200D EMA]])/Table2[[#This Row],[200D EMA]]</f>
        <v>0.17818675189708644</v>
      </c>
      <c r="V268">
        <v>1.41643216576766</v>
      </c>
      <c r="W268">
        <v>895</v>
      </c>
      <c r="X268">
        <v>921.95</v>
      </c>
      <c r="Y268">
        <v>887.85</v>
      </c>
      <c r="Z268">
        <v>934.9</v>
      </c>
      <c r="AA268">
        <v>838.05</v>
      </c>
      <c r="AB268">
        <v>956</v>
      </c>
      <c r="AC268" s="2">
        <f>(Table2[[#This Row],[Close Price]]/Table2[[#This Row],[Day Low]])-1</f>
        <v>4.8044692737430061E-3</v>
      </c>
      <c r="AD268" s="2">
        <f>(Table2[[#This Row],[Day High]]/Table2[[#This Row],[Close Price]])-1</f>
        <v>2.5186255976870964E-2</v>
      </c>
      <c r="AE268" s="2">
        <f>(Table2[[#This Row],[Close Price]]/Table2[[#This Row],[Current Week Low]])-1</f>
        <v>1.2896322577011787E-2</v>
      </c>
      <c r="AF268" s="2">
        <f>(Table2[[#This Row],[Current Week High]]/Table2[[#This Row],[Close Price]])-1</f>
        <v>3.9586344934949391E-2</v>
      </c>
      <c r="AG268" s="2">
        <f>(Table2[[#This Row],[Close Price]]/Table2[[#This Row],[Current Month Low]])-1</f>
        <v>7.3086331364476953E-2</v>
      </c>
      <c r="AH268" s="2">
        <f>(Table2[[#This Row],[Current Month High]]/Table2[[#This Row],[Close Price]])-1</f>
        <v>6.3049038140776226E-2</v>
      </c>
      <c r="AI268">
        <v>29.5452018236406</v>
      </c>
      <c r="AJ268">
        <v>139.17553191489301</v>
      </c>
      <c r="AK268" t="str">
        <f>IF(AND(Table2[[#This Row],[20D EMA]]&gt;Table2[[#This Row],[50D EMA]],Table2[[#This Row],[50D EMA]]&gt;Table2[[#This Row],[200D EMA]]),"Uptrend","Downtrend/NoTrend")</f>
        <v>Uptrend</v>
      </c>
      <c r="AL268">
        <v>-0.15</v>
      </c>
      <c r="AM268" t="s">
        <v>10189</v>
      </c>
      <c r="AN268">
        <v>4.9000000000000004</v>
      </c>
      <c r="AO268" t="s">
        <v>10188</v>
      </c>
      <c r="AP268">
        <v>0.101320722105848</v>
      </c>
      <c r="AQ268">
        <f>(Table2[[#This Row],[Sharpe Ratio]]-AVERAGE(Table2[Sharpe Ratio]))/_xlfn.STDEV.P(Table2[Sharpe Ratio])</f>
        <v>0.53962404013005227</v>
      </c>
      <c r="AR2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1.2858680553034127</v>
      </c>
      <c r="AS268">
        <f>_xlfn.RANK.AVG(Table2[[#This Row],[1Y Return vs Nifty Z-Score]],Table2[1Y Return vs Nifty Z-Score])</f>
        <v>113</v>
      </c>
      <c r="AT268">
        <f>_xlfn.RANK.AVG(Table2[[#This Row],[6M Return vs Nifty Z-Score]],Table2[6M Return vs Nifty Z-Score])</f>
        <v>569</v>
      </c>
      <c r="AU268">
        <f>_xlfn.RANK.AVG(Table2[[#This Row],[Sharpe Ratio Z-Score]],Table2[Sharpe Ratio Z-Score])</f>
        <v>203</v>
      </c>
      <c r="AV268">
        <f>(Table2[[#This Row],[Rank 1Y]]+Table2[[#This Row],[Rank 6M]]+Table2[[#This Row],[Rank Sharpe]])/3</f>
        <v>295</v>
      </c>
    </row>
    <row r="269" spans="1:48" x14ac:dyDescent="0.3">
      <c r="A269" t="s">
        <v>1399</v>
      </c>
      <c r="B269" t="s">
        <v>1400</v>
      </c>
      <c r="C269" t="s">
        <v>10155</v>
      </c>
      <c r="D269" t="s">
        <v>97</v>
      </c>
      <c r="E269">
        <v>7436.2893561000001</v>
      </c>
      <c r="F269">
        <v>975.3</v>
      </c>
      <c r="G269">
        <v>117.685810368227</v>
      </c>
      <c r="H269">
        <f>(Table2[[#This Row],[1Y Return vs Nifty]]-AVERAGE(Table2[1Y Return vs Nifty]))/_xlfn.STDEV.P(Table2[1Y Return vs Nifty])</f>
        <v>0.91326558814191583</v>
      </c>
      <c r="I269">
        <v>-8.0647955817276706</v>
      </c>
      <c r="J269">
        <f>(Table2[[#This Row],[1M Return vs Nifty]]-AVERAGE(Table2[1M Return vs Nifty]))/_xlfn.STDEV.P(Table2[1M Return vs Nifty])</f>
        <v>-0.74235215950468703</v>
      </c>
      <c r="K269">
        <v>14.784797120732399</v>
      </c>
      <c r="L269">
        <f>(Table2[[#This Row],[6M Return vs Nifty]]-AVERAGE(Table2[6M Return vs Nifty]))/_xlfn.STDEV.P(Table2[6M Return vs Nifty])</f>
        <v>0.12326040369156664</v>
      </c>
      <c r="M269">
        <v>-10.8486577403445</v>
      </c>
      <c r="N269">
        <f>(Table2[[#This Row],[1W Return vs Nifty]]-AVERAGE(Table2[1W Return vs Nifty]))/_xlfn.STDEV.P(Table2[1W Return vs Nifty])</f>
        <v>-2.2459771733005005</v>
      </c>
      <c r="O269">
        <v>1014.67</v>
      </c>
      <c r="P269">
        <v>973.91641409741896</v>
      </c>
      <c r="Q269">
        <v>788.41776187969595</v>
      </c>
      <c r="R269">
        <v>22.5733654180404</v>
      </c>
      <c r="S269" s="2">
        <f>(Table2[[#This Row],[Close Price]]-Table2[[#This Row],[20D EMA]])/Table2[[#This Row],[20D EMA]]</f>
        <v>-3.8800792375846341E-2</v>
      </c>
      <c r="T269" s="2">
        <f>(Table2[[#This Row],[Close Price]]-Table2[[#This Row],[50D EMA]])/Table2[[#This Row],[50D EMA]]</f>
        <v>1.4206413225545987E-3</v>
      </c>
      <c r="U269" s="2">
        <f>(Table2[[#This Row],[Close Price]]-Table2[[#This Row],[200D EMA]])/Table2[[#This Row],[200D EMA]]</f>
        <v>0.23703453569431407</v>
      </c>
      <c r="V269">
        <v>0.48387227533587301</v>
      </c>
      <c r="W269">
        <v>957.55</v>
      </c>
      <c r="X269">
        <v>981.95</v>
      </c>
      <c r="Y269">
        <v>954.95</v>
      </c>
      <c r="Z269">
        <v>981.95</v>
      </c>
      <c r="AA269">
        <v>954.95</v>
      </c>
      <c r="AB269">
        <v>1151</v>
      </c>
      <c r="AC269" s="2">
        <f>(Table2[[#This Row],[Close Price]]/Table2[[#This Row],[Day Low]])-1</f>
        <v>1.8536891023967383E-2</v>
      </c>
      <c r="AD269" s="2">
        <f>(Table2[[#This Row],[Day High]]/Table2[[#This Row],[Close Price]])-1</f>
        <v>6.8184148467138606E-3</v>
      </c>
      <c r="AE269" s="2">
        <f>(Table2[[#This Row],[Close Price]]/Table2[[#This Row],[Current Week Low]])-1</f>
        <v>2.1310016231216089E-2</v>
      </c>
      <c r="AF269" s="2">
        <f>(Table2[[#This Row],[Current Week High]]/Table2[[#This Row],[Close Price]])-1</f>
        <v>6.8184148467138606E-3</v>
      </c>
      <c r="AG269" s="2">
        <f>(Table2[[#This Row],[Close Price]]/Table2[[#This Row],[Current Month Low]])-1</f>
        <v>2.1310016231216089E-2</v>
      </c>
      <c r="AH269" s="2">
        <f>(Table2[[#This Row],[Current Month High]]/Table2[[#This Row],[Close Price]])-1</f>
        <v>0.18014969752896559</v>
      </c>
      <c r="AI269">
        <v>20.680816159130501</v>
      </c>
      <c r="AJ269">
        <v>172.08815734411999</v>
      </c>
      <c r="AK269" t="str">
        <f>IF(AND(Table2[[#This Row],[20D EMA]]&gt;Table2[[#This Row],[50D EMA]],Table2[[#This Row],[50D EMA]]&gt;Table2[[#This Row],[200D EMA]]),"Uptrend","Downtrend/NoTrend")</f>
        <v>Uptrend</v>
      </c>
      <c r="AL269">
        <v>-7.0000000000000007E-2</v>
      </c>
      <c r="AM269" t="s">
        <v>10189</v>
      </c>
      <c r="AN269">
        <v>-15.02</v>
      </c>
      <c r="AO269" t="s">
        <v>10189</v>
      </c>
      <c r="AQ269">
        <f>(Table2[[#This Row],[Sharpe Ratio]]-AVERAGE(Table2[Sharpe Ratio]))/_xlfn.STDEV.P(Table2[Sharpe Ratio])</f>
        <v>-0.60657038812317154</v>
      </c>
      <c r="AR2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-2.5583737290948765</v>
      </c>
      <c r="AS269">
        <f>_xlfn.RANK.AVG(Table2[[#This Row],[1Y Return vs Nifty Z-Score]],Table2[1Y Return vs Nifty Z-Score])</f>
        <v>100</v>
      </c>
      <c r="AT269">
        <f>_xlfn.RANK.AVG(Table2[[#This Row],[6M Return vs Nifty Z-Score]],Table2[6M Return vs Nifty Z-Score])</f>
        <v>268</v>
      </c>
      <c r="AU269">
        <f>_xlfn.RANK.AVG(Table2[[#This Row],[Sharpe Ratio Z-Score]],Table2[Sharpe Ratio Z-Score])</f>
        <v>518.5</v>
      </c>
      <c r="AV269">
        <f>(Table2[[#This Row],[Rank 1Y]]+Table2[[#This Row],[Rank 6M]]+Table2[[#This Row],[Rank Sharpe]])/3</f>
        <v>295.5</v>
      </c>
    </row>
    <row r="270" spans="1:48" x14ac:dyDescent="0.3">
      <c r="A270" t="s">
        <v>439</v>
      </c>
      <c r="B270" t="s">
        <v>440</v>
      </c>
      <c r="C270" t="s">
        <v>10141</v>
      </c>
      <c r="D270" t="s">
        <v>441</v>
      </c>
      <c r="E270">
        <v>52485.003079119997</v>
      </c>
      <c r="F270">
        <v>351.4</v>
      </c>
      <c r="G270">
        <v>27.626874468015401</v>
      </c>
      <c r="H270">
        <f>(Table2[[#This Row],[1Y Return vs Nifty]]-AVERAGE(Table2[1Y Return vs Nifty]))/_xlfn.STDEV.P(Table2[1Y Return vs Nifty])</f>
        <v>-0.19931417603089521</v>
      </c>
      <c r="I270">
        <v>2.93771591452782</v>
      </c>
      <c r="J270">
        <f>(Table2[[#This Row],[1M Return vs Nifty]]-AVERAGE(Table2[1M Return vs Nifty]))/_xlfn.STDEV.P(Table2[1M Return vs Nifty])</f>
        <v>0.29546123784247247</v>
      </c>
      <c r="K270">
        <v>36.8074527051958</v>
      </c>
      <c r="L270">
        <f>(Table2[[#This Row],[6M Return vs Nifty]]-AVERAGE(Table2[6M Return vs Nifty]))/_xlfn.STDEV.P(Table2[6M Return vs Nifty])</f>
        <v>0.80004239997098658</v>
      </c>
      <c r="M270">
        <v>2.9338596591073798</v>
      </c>
      <c r="N270">
        <f>(Table2[[#This Row],[1W Return vs Nifty]]-AVERAGE(Table2[1W Return vs Nifty]))/_xlfn.STDEV.P(Table2[1W Return vs Nifty])</f>
        <v>0.81218900236600877</v>
      </c>
      <c r="O270">
        <v>332.41</v>
      </c>
      <c r="P270">
        <v>318.16393407302502</v>
      </c>
      <c r="Q270">
        <v>277.44724151066799</v>
      </c>
      <c r="R270">
        <v>74.1350762389728</v>
      </c>
      <c r="S270" s="2">
        <f>(Table2[[#This Row],[Close Price]]-Table2[[#This Row],[20D EMA]])/Table2[[#This Row],[20D EMA]]</f>
        <v>5.7128245239312751E-2</v>
      </c>
      <c r="T270" s="2">
        <f>(Table2[[#This Row],[Close Price]]-Table2[[#This Row],[50D EMA]])/Table2[[#This Row],[50D EMA]]</f>
        <v>0.10446207871991743</v>
      </c>
      <c r="U270" s="2">
        <f>(Table2[[#This Row],[Close Price]]-Table2[[#This Row],[200D EMA]])/Table2[[#This Row],[200D EMA]]</f>
        <v>0.26654710310568525</v>
      </c>
      <c r="V270">
        <v>0.66625694962665005</v>
      </c>
      <c r="W270">
        <v>348.45</v>
      </c>
      <c r="X270">
        <v>355.75</v>
      </c>
      <c r="Y270">
        <v>338.25</v>
      </c>
      <c r="Z270">
        <v>355.75</v>
      </c>
      <c r="AA270">
        <v>321.2</v>
      </c>
      <c r="AB270">
        <v>355.75</v>
      </c>
      <c r="AC270" s="2">
        <f>(Table2[[#This Row],[Close Price]]/Table2[[#This Row],[Day Low]])-1</f>
        <v>8.4660639977041097E-3</v>
      </c>
      <c r="AD270" s="2">
        <f>(Table2[[#This Row],[Day High]]/Table2[[#This Row],[Close Price]])-1</f>
        <v>1.2379055207740519E-2</v>
      </c>
      <c r="AE270" s="2">
        <f>(Table2[[#This Row],[Close Price]]/Table2[[#This Row],[Current Week Low]])-1</f>
        <v>3.8876570583887604E-2</v>
      </c>
      <c r="AF270" s="2">
        <f>(Table2[[#This Row],[Current Week High]]/Table2[[#This Row],[Close Price]])-1</f>
        <v>1.2379055207740519E-2</v>
      </c>
      <c r="AG270" s="2">
        <f>(Table2[[#This Row],[Close Price]]/Table2[[#This Row],[Current Month Low]])-1</f>
        <v>9.4022415940224091E-2</v>
      </c>
      <c r="AH270" s="2">
        <f>(Table2[[#This Row],[Current Month High]]/Table2[[#This Row],[Close Price]])-1</f>
        <v>1.2379055207740519E-2</v>
      </c>
      <c r="AI270">
        <v>1.2379055207740499</v>
      </c>
      <c r="AJ270">
        <v>83.307250912884697</v>
      </c>
      <c r="AK270" t="str">
        <f>IF(AND(Table2[[#This Row],[20D EMA]]&gt;Table2[[#This Row],[50D EMA]],Table2[[#This Row],[50D EMA]]&gt;Table2[[#This Row],[200D EMA]]),"Uptrend","Downtrend/NoTrend")</f>
        <v>Uptrend</v>
      </c>
      <c r="AL270">
        <v>0.05</v>
      </c>
      <c r="AM270" t="s">
        <v>10188</v>
      </c>
      <c r="AN270">
        <v>6.4</v>
      </c>
      <c r="AO270" t="s">
        <v>10188</v>
      </c>
      <c r="AP270">
        <v>2.6708173849218999E-2</v>
      </c>
      <c r="AQ270">
        <f>(Table2[[#This Row],[Sharpe Ratio]]-AVERAGE(Table2[Sharpe Ratio]))/_xlfn.STDEV.P(Table2[Sharpe Ratio])</f>
        <v>-0.30443318046674905</v>
      </c>
      <c r="AR2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1.4039452836818236</v>
      </c>
      <c r="AS270">
        <f>_xlfn.RANK.AVG(Table2[[#This Row],[1Y Return vs Nifty Z-Score]],Table2[1Y Return vs Nifty Z-Score])</f>
        <v>342</v>
      </c>
      <c r="AT270">
        <f>_xlfn.RANK.AVG(Table2[[#This Row],[6M Return vs Nifty Z-Score]],Table2[6M Return vs Nifty Z-Score])</f>
        <v>127</v>
      </c>
      <c r="AU270">
        <f>_xlfn.RANK.AVG(Table2[[#This Row],[Sharpe Ratio Z-Score]],Table2[Sharpe Ratio Z-Score])</f>
        <v>418</v>
      </c>
      <c r="AV270">
        <f>(Table2[[#This Row],[Rank 1Y]]+Table2[[#This Row],[Rank 6M]]+Table2[[#This Row],[Rank Sharpe]])/3</f>
        <v>295.66666666666669</v>
      </c>
    </row>
    <row r="271" spans="1:48" x14ac:dyDescent="0.3">
      <c r="A271" t="s">
        <v>1252</v>
      </c>
      <c r="B271" t="s">
        <v>1253</v>
      </c>
      <c r="C271" t="s">
        <v>10156</v>
      </c>
      <c r="D271" t="s">
        <v>140</v>
      </c>
      <c r="E271">
        <v>8918.0931887200004</v>
      </c>
      <c r="F271">
        <v>630.04999999999995</v>
      </c>
      <c r="G271">
        <v>40.985814556710899</v>
      </c>
      <c r="H271">
        <f>(Table2[[#This Row],[1Y Return vs Nifty]]-AVERAGE(Table2[1Y Return vs Nifty]))/_xlfn.STDEV.P(Table2[1Y Return vs Nifty])</f>
        <v>-3.4279065800988225E-2</v>
      </c>
      <c r="I271">
        <v>2.59592763697108</v>
      </c>
      <c r="J271">
        <f>(Table2[[#This Row],[1M Return vs Nifty]]-AVERAGE(Table2[1M Return vs Nifty]))/_xlfn.STDEV.P(Table2[1M Return vs Nifty])</f>
        <v>0.26322201195070088</v>
      </c>
      <c r="K271">
        <v>25.612374729720798</v>
      </c>
      <c r="L271">
        <f>(Table2[[#This Row],[6M Return vs Nifty]]-AVERAGE(Table2[6M Return vs Nifty]))/_xlfn.STDEV.P(Table2[6M Return vs Nifty])</f>
        <v>0.45600454351506864</v>
      </c>
      <c r="M271">
        <v>7.5747161614365002</v>
      </c>
      <c r="N271">
        <f>(Table2[[#This Row],[1W Return vs Nifty]]-AVERAGE(Table2[1W Return vs Nifty]))/_xlfn.STDEV.P(Table2[1W Return vs Nifty])</f>
        <v>1.8419363242964224</v>
      </c>
      <c r="O271">
        <v>568.55999999999995</v>
      </c>
      <c r="P271">
        <v>529.32981458767404</v>
      </c>
      <c r="Q271">
        <v>464.34317947775202</v>
      </c>
      <c r="R271">
        <v>77.905531803456498</v>
      </c>
      <c r="S271" s="2">
        <f>(Table2[[#This Row],[Close Price]]-Table2[[#This Row],[20D EMA]])/Table2[[#This Row],[20D EMA]]</f>
        <v>0.10815041508372031</v>
      </c>
      <c r="T271" s="2">
        <f>(Table2[[#This Row],[Close Price]]-Table2[[#This Row],[50D EMA]])/Table2[[#This Row],[50D EMA]]</f>
        <v>0.19027869323926663</v>
      </c>
      <c r="U271" s="2">
        <f>(Table2[[#This Row],[Close Price]]-Table2[[#This Row],[200D EMA]])/Table2[[#This Row],[200D EMA]]</f>
        <v>0.3568628287134934</v>
      </c>
      <c r="V271">
        <v>1.6228441652274399</v>
      </c>
      <c r="W271">
        <v>606.20000000000005</v>
      </c>
      <c r="X271">
        <v>699</v>
      </c>
      <c r="Y271">
        <v>566.54999999999995</v>
      </c>
      <c r="Z271">
        <v>699</v>
      </c>
      <c r="AA271">
        <v>517.6</v>
      </c>
      <c r="AB271">
        <v>699</v>
      </c>
      <c r="AC271" s="2">
        <f>(Table2[[#This Row],[Close Price]]/Table2[[#This Row],[Day Low]])-1</f>
        <v>3.9343451006268459E-2</v>
      </c>
      <c r="AD271" s="2">
        <f>(Table2[[#This Row],[Day High]]/Table2[[#This Row],[Close Price]])-1</f>
        <v>0.10943575906674075</v>
      </c>
      <c r="AE271" s="2">
        <f>(Table2[[#This Row],[Close Price]]/Table2[[#This Row],[Current Week Low]])-1</f>
        <v>0.11208189921454426</v>
      </c>
      <c r="AF271" s="2">
        <f>(Table2[[#This Row],[Current Week High]]/Table2[[#This Row],[Close Price]])-1</f>
        <v>0.10943575906674075</v>
      </c>
      <c r="AG271" s="2">
        <f>(Table2[[#This Row],[Close Price]]/Table2[[#This Row],[Current Month Low]])-1</f>
        <v>0.21725270479134462</v>
      </c>
      <c r="AH271" s="2">
        <f>(Table2[[#This Row],[Current Month High]]/Table2[[#This Row],[Close Price]])-1</f>
        <v>0.10943575906674075</v>
      </c>
      <c r="AI271">
        <v>10.943575906674001</v>
      </c>
      <c r="AJ271">
        <v>79.501424501424395</v>
      </c>
      <c r="AK271" t="str">
        <f>IF(AND(Table2[[#This Row],[20D EMA]]&gt;Table2[[#This Row],[50D EMA]],Table2[[#This Row],[50D EMA]]&gt;Table2[[#This Row],[200D EMA]]),"Uptrend","Downtrend/NoTrend")</f>
        <v>Uptrend</v>
      </c>
      <c r="AL271">
        <v>0.22</v>
      </c>
      <c r="AM271" t="s">
        <v>10188</v>
      </c>
      <c r="AN271">
        <v>12.66</v>
      </c>
      <c r="AO271" t="s">
        <v>10188</v>
      </c>
      <c r="AP271">
        <v>2.8512619916808001E-2</v>
      </c>
      <c r="AQ271">
        <f>(Table2[[#This Row],[Sharpe Ratio]]-AVERAGE(Table2[Sharpe Ratio]))/_xlfn.STDEV.P(Table2[Sharpe Ratio])</f>
        <v>-0.28402031737450528</v>
      </c>
      <c r="AR2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2.2428634965866983</v>
      </c>
      <c r="AS271">
        <f>_xlfn.RANK.AVG(Table2[[#This Row],[1Y Return vs Nifty Z-Score]],Table2[1Y Return vs Nifty Z-Score])</f>
        <v>293</v>
      </c>
      <c r="AT271">
        <f>_xlfn.RANK.AVG(Table2[[#This Row],[6M Return vs Nifty Z-Score]],Table2[6M Return vs Nifty Z-Score])</f>
        <v>185</v>
      </c>
      <c r="AU271">
        <f>_xlfn.RANK.AVG(Table2[[#This Row],[Sharpe Ratio Z-Score]],Table2[Sharpe Ratio Z-Score])</f>
        <v>413</v>
      </c>
      <c r="AV271">
        <f>(Table2[[#This Row],[Rank 1Y]]+Table2[[#This Row],[Rank 6M]]+Table2[[#This Row],[Rank Sharpe]])/3</f>
        <v>297</v>
      </c>
    </row>
    <row r="272" spans="1:48" x14ac:dyDescent="0.3">
      <c r="A272" t="s">
        <v>1527</v>
      </c>
      <c r="B272" t="s">
        <v>1528</v>
      </c>
      <c r="C272" t="s">
        <v>10152</v>
      </c>
      <c r="D272" t="s">
        <v>78</v>
      </c>
      <c r="E272">
        <v>6268.9840560000002</v>
      </c>
      <c r="F272">
        <v>303.10000000000002</v>
      </c>
      <c r="G272">
        <v>82.288094943699605</v>
      </c>
      <c r="H272">
        <f>(Table2[[#This Row],[1Y Return vs Nifty]]-AVERAGE(Table2[1Y Return vs Nifty]))/_xlfn.STDEV.P(Table2[1Y Return vs Nifty])</f>
        <v>0.47596548587428034</v>
      </c>
      <c r="I272">
        <v>23.143761907397401</v>
      </c>
      <c r="J272">
        <f>(Table2[[#This Row],[1M Return vs Nifty]]-AVERAGE(Table2[1M Return vs Nifty]))/_xlfn.STDEV.P(Table2[1M Return vs Nifty])</f>
        <v>2.2013992817108874</v>
      </c>
      <c r="K272">
        <v>8.0843341923255707E-3</v>
      </c>
      <c r="L272">
        <f>(Table2[[#This Row],[6M Return vs Nifty]]-AVERAGE(Table2[6M Return vs Nifty]))/_xlfn.STDEV.P(Table2[6M Return vs Nifty])</f>
        <v>-0.33084528486932968</v>
      </c>
      <c r="M272">
        <v>-2.4094043735026101</v>
      </c>
      <c r="N272">
        <f>(Table2[[#This Row],[1W Return vs Nifty]]-AVERAGE(Table2[1W Return vs Nifty]))/_xlfn.STDEV.P(Table2[1W Return vs Nifty])</f>
        <v>-0.37341366067384757</v>
      </c>
      <c r="O272">
        <v>285.41000000000003</v>
      </c>
      <c r="P272">
        <v>257.25294375942701</v>
      </c>
      <c r="Q272">
        <v>226.19368365752001</v>
      </c>
      <c r="R272">
        <v>64.175836970631295</v>
      </c>
      <c r="S272" s="2">
        <f>(Table2[[#This Row],[Close Price]]-Table2[[#This Row],[20D EMA]])/Table2[[#This Row],[20D EMA]]</f>
        <v>6.1981009775410802E-2</v>
      </c>
      <c r="T272" s="2">
        <f>(Table2[[#This Row],[Close Price]]-Table2[[#This Row],[50D EMA]])/Table2[[#This Row],[50D EMA]]</f>
        <v>0.17821780995224451</v>
      </c>
      <c r="U272" s="2">
        <f>(Table2[[#This Row],[Close Price]]-Table2[[#This Row],[200D EMA]])/Table2[[#This Row],[200D EMA]]</f>
        <v>0.34000205089247282</v>
      </c>
      <c r="V272">
        <v>1.69448055939984</v>
      </c>
      <c r="W272">
        <v>299.55</v>
      </c>
      <c r="X272">
        <v>321.39999999999998</v>
      </c>
      <c r="Y272">
        <v>298.10000000000002</v>
      </c>
      <c r="Z272">
        <v>321.39999999999998</v>
      </c>
      <c r="AA272">
        <v>267.39999999999998</v>
      </c>
      <c r="AB272">
        <v>330</v>
      </c>
      <c r="AC272" s="2">
        <f>(Table2[[#This Row],[Close Price]]/Table2[[#This Row],[Day Low]])-1</f>
        <v>1.1851109998330944E-2</v>
      </c>
      <c r="AD272" s="2">
        <f>(Table2[[#This Row],[Day High]]/Table2[[#This Row],[Close Price]])-1</f>
        <v>6.0376113493896266E-2</v>
      </c>
      <c r="AE272" s="2">
        <f>(Table2[[#This Row],[Close Price]]/Table2[[#This Row],[Current Week Low]])-1</f>
        <v>1.6772895001677224E-2</v>
      </c>
      <c r="AF272" s="2">
        <f>(Table2[[#This Row],[Current Week High]]/Table2[[#This Row],[Close Price]])-1</f>
        <v>6.0376113493896266E-2</v>
      </c>
      <c r="AG272" s="2">
        <f>(Table2[[#This Row],[Close Price]]/Table2[[#This Row],[Current Month Low]])-1</f>
        <v>0.13350785340314153</v>
      </c>
      <c r="AH272" s="2">
        <f>(Table2[[#This Row],[Current Month High]]/Table2[[#This Row],[Close Price]])-1</f>
        <v>8.8749587594853185E-2</v>
      </c>
      <c r="AI272">
        <v>8.8749587594853097</v>
      </c>
      <c r="AJ272">
        <v>118.686868686868</v>
      </c>
      <c r="AK272" t="str">
        <f>IF(AND(Table2[[#This Row],[20D EMA]]&gt;Table2[[#This Row],[50D EMA]],Table2[[#This Row],[50D EMA]]&gt;Table2[[#This Row],[200D EMA]]),"Uptrend","Downtrend/NoTrend")</f>
        <v>Uptrend</v>
      </c>
      <c r="AL272">
        <v>0.21</v>
      </c>
      <c r="AM272" t="s">
        <v>10188</v>
      </c>
      <c r="AN272">
        <v>10.119999999999999</v>
      </c>
      <c r="AO272" t="s">
        <v>10188</v>
      </c>
      <c r="AP272">
        <v>6.3828487393135E-2</v>
      </c>
      <c r="AQ272">
        <f>(Table2[[#This Row],[Sharpe Ratio]]-AVERAGE(Table2[Sharpe Ratio]))/_xlfn.STDEV.P(Table2[Sharpe Ratio])</f>
        <v>0.11549174382071299</v>
      </c>
      <c r="AR2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2.0885975658627038</v>
      </c>
      <c r="AS272">
        <f>_xlfn.RANK.AVG(Table2[[#This Row],[1Y Return vs Nifty Z-Score]],Table2[1Y Return vs Nifty Z-Score])</f>
        <v>154</v>
      </c>
      <c r="AT272">
        <f>_xlfn.RANK.AVG(Table2[[#This Row],[6M Return vs Nifty Z-Score]],Table2[6M Return vs Nifty Z-Score])</f>
        <v>438</v>
      </c>
      <c r="AU272">
        <f>_xlfn.RANK.AVG(Table2[[#This Row],[Sharpe Ratio Z-Score]],Table2[Sharpe Ratio Z-Score])</f>
        <v>301</v>
      </c>
      <c r="AV272">
        <f>(Table2[[#This Row],[Rank 1Y]]+Table2[[#This Row],[Rank 6M]]+Table2[[#This Row],[Rank Sharpe]])/3</f>
        <v>297.66666666666669</v>
      </c>
    </row>
    <row r="273" spans="1:48" x14ac:dyDescent="0.3">
      <c r="A273" t="s">
        <v>1499</v>
      </c>
      <c r="B273" t="s">
        <v>1500</v>
      </c>
      <c r="C273" t="s">
        <v>647</v>
      </c>
      <c r="D273" t="s">
        <v>476</v>
      </c>
      <c r="E273">
        <v>6562.7640038400004</v>
      </c>
      <c r="F273">
        <v>941.75</v>
      </c>
      <c r="G273">
        <v>46.677294376251602</v>
      </c>
      <c r="H273">
        <f>(Table2[[#This Row],[1Y Return vs Nifty]]-AVERAGE(Table2[1Y Return vs Nifty]))/_xlfn.STDEV.P(Table2[1Y Return vs Nifty])</f>
        <v>3.6032949460165123E-2</v>
      </c>
      <c r="I273">
        <v>8.1615222672213292</v>
      </c>
      <c r="J273">
        <f>(Table2[[#This Row],[1M Return vs Nifty]]-AVERAGE(Table2[1M Return vs Nifty]))/_xlfn.STDEV.P(Table2[1M Return vs Nifty])</f>
        <v>0.78819748445467375</v>
      </c>
      <c r="K273">
        <v>-8.6376813675476907</v>
      </c>
      <c r="L273">
        <f>(Table2[[#This Row],[6M Return vs Nifty]]-AVERAGE(Table2[6M Return vs Nifty]))/_xlfn.STDEV.P(Table2[6M Return vs Nifty])</f>
        <v>-0.59653978971895083</v>
      </c>
      <c r="M273">
        <v>-5.0673123317019702</v>
      </c>
      <c r="N273">
        <f>(Table2[[#This Row],[1W Return vs Nifty]]-AVERAGE(Table2[1W Return vs Nifty]))/_xlfn.STDEV.P(Table2[1W Return vs Nifty])</f>
        <v>-0.96316979739553055</v>
      </c>
      <c r="O273">
        <v>919.45</v>
      </c>
      <c r="P273">
        <v>882.39451175261104</v>
      </c>
      <c r="Q273">
        <v>806.05499195907396</v>
      </c>
      <c r="R273">
        <v>46.4502151777452</v>
      </c>
      <c r="S273" s="2">
        <f>(Table2[[#This Row],[Close Price]]-Table2[[#This Row],[20D EMA]])/Table2[[#This Row],[20D EMA]]</f>
        <v>2.4253629887432654E-2</v>
      </c>
      <c r="T273" s="2">
        <f>(Table2[[#This Row],[Close Price]]-Table2[[#This Row],[50D EMA]])/Table2[[#This Row],[50D EMA]]</f>
        <v>6.7266384204381732E-2</v>
      </c>
      <c r="U273" s="2">
        <f>(Table2[[#This Row],[Close Price]]-Table2[[#This Row],[200D EMA]])/Table2[[#This Row],[200D EMA]]</f>
        <v>0.16834460352528369</v>
      </c>
      <c r="V273">
        <v>2.2866287639798002</v>
      </c>
      <c r="W273">
        <v>914.15</v>
      </c>
      <c r="X273">
        <v>950.5</v>
      </c>
      <c r="Y273">
        <v>913.55</v>
      </c>
      <c r="Z273">
        <v>950.5</v>
      </c>
      <c r="AA273">
        <v>901</v>
      </c>
      <c r="AB273">
        <v>994.7</v>
      </c>
      <c r="AC273" s="2">
        <f>(Table2[[#This Row],[Close Price]]/Table2[[#This Row],[Day Low]])-1</f>
        <v>3.0191981622271991E-2</v>
      </c>
      <c r="AD273" s="2">
        <f>(Table2[[#This Row],[Day High]]/Table2[[#This Row],[Close Price]])-1</f>
        <v>9.2912131669764531E-3</v>
      </c>
      <c r="AE273" s="2">
        <f>(Table2[[#This Row],[Close Price]]/Table2[[#This Row],[Current Week Low]])-1</f>
        <v>3.0868589568168181E-2</v>
      </c>
      <c r="AF273" s="2">
        <f>(Table2[[#This Row],[Current Week High]]/Table2[[#This Row],[Close Price]])-1</f>
        <v>9.2912131669764531E-3</v>
      </c>
      <c r="AG273" s="2">
        <f>(Table2[[#This Row],[Close Price]]/Table2[[#This Row],[Current Month Low]])-1</f>
        <v>4.522752497225313E-2</v>
      </c>
      <c r="AH273" s="2">
        <f>(Table2[[#This Row],[Current Month High]]/Table2[[#This Row],[Close Price]])-1</f>
        <v>5.6225112821874257E-2</v>
      </c>
      <c r="AI273">
        <v>8.6222458189540703</v>
      </c>
      <c r="AJ273">
        <v>95.363551498807098</v>
      </c>
      <c r="AK273" t="str">
        <f>IF(AND(Table2[[#This Row],[20D EMA]]&gt;Table2[[#This Row],[50D EMA]],Table2[[#This Row],[50D EMA]]&gt;Table2[[#This Row],[200D EMA]]),"Uptrend","Downtrend/NoTrend")</f>
        <v>Uptrend</v>
      </c>
      <c r="AL273">
        <v>0.06</v>
      </c>
      <c r="AM273" t="s">
        <v>10188</v>
      </c>
      <c r="AN273">
        <v>0.18</v>
      </c>
      <c r="AO273" t="s">
        <v>10188</v>
      </c>
      <c r="AP273">
        <v>0.14770060420068501</v>
      </c>
      <c r="AQ273">
        <f>(Table2[[#This Row],[Sharpe Ratio]]-AVERAGE(Table2[Sharpe Ratio]))/_xlfn.STDEV.P(Table2[Sharpe Ratio])</f>
        <v>1.0642981772192841</v>
      </c>
      <c r="AR2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0.32881902401964169</v>
      </c>
      <c r="AS273">
        <f>_xlfn.RANK.AVG(Table2[[#This Row],[1Y Return vs Nifty Z-Score]],Table2[1Y Return vs Nifty Z-Score])</f>
        <v>265</v>
      </c>
      <c r="AT273">
        <f>_xlfn.RANK.AVG(Table2[[#This Row],[6M Return vs Nifty Z-Score]],Table2[6M Return vs Nifty Z-Score])</f>
        <v>523</v>
      </c>
      <c r="AU273">
        <f>_xlfn.RANK.AVG(Table2[[#This Row],[Sharpe Ratio Z-Score]],Table2[Sharpe Ratio Z-Score])</f>
        <v>110</v>
      </c>
      <c r="AV273">
        <f>(Table2[[#This Row],[Rank 1Y]]+Table2[[#This Row],[Rank 6M]]+Table2[[#This Row],[Rank Sharpe]])/3</f>
        <v>299.33333333333331</v>
      </c>
    </row>
    <row r="274" spans="1:48" x14ac:dyDescent="0.3">
      <c r="A274" t="s">
        <v>845</v>
      </c>
      <c r="B274" t="s">
        <v>846</v>
      </c>
      <c r="C274" t="s">
        <v>10145</v>
      </c>
      <c r="D274" t="s">
        <v>40</v>
      </c>
      <c r="E274">
        <v>18446.726231339999</v>
      </c>
      <c r="F274">
        <v>491.95</v>
      </c>
      <c r="G274">
        <v>82.781575050704006</v>
      </c>
      <c r="H274">
        <f>(Table2[[#This Row],[1Y Return vs Nifty]]-AVERAGE(Table2[1Y Return vs Nifty]))/_xlfn.STDEV.P(Table2[1Y Return vs Nifty])</f>
        <v>0.48206189347211476</v>
      </c>
      <c r="I274">
        <v>5.5168825106435797</v>
      </c>
      <c r="J274">
        <f>(Table2[[#This Row],[1M Return vs Nifty]]-AVERAGE(Table2[1M Return vs Nifty]))/_xlfn.STDEV.P(Table2[1M Return vs Nifty])</f>
        <v>0.53874147875384726</v>
      </c>
      <c r="K274">
        <v>-13.175450643910599</v>
      </c>
      <c r="L274">
        <f>(Table2[[#This Row],[6M Return vs Nifty]]-AVERAGE(Table2[6M Return vs Nifty]))/_xlfn.STDEV.P(Table2[6M Return vs Nifty])</f>
        <v>-0.73599075364715671</v>
      </c>
      <c r="M274">
        <v>0.61145489096886496</v>
      </c>
      <c r="N274">
        <f>(Table2[[#This Row],[1W Return vs Nifty]]-AVERAGE(Table2[1W Return vs Nifty]))/_xlfn.STDEV.P(Table2[1W Return vs Nifty])</f>
        <v>0.29687677729961554</v>
      </c>
      <c r="O274">
        <v>470.85</v>
      </c>
      <c r="P274">
        <v>453.907523591847</v>
      </c>
      <c r="Q274">
        <v>420.55262211459001</v>
      </c>
      <c r="R274">
        <v>71.088920503625999</v>
      </c>
      <c r="S274" s="2">
        <f>(Table2[[#This Row],[Close Price]]-Table2[[#This Row],[20D EMA]])/Table2[[#This Row],[20D EMA]]</f>
        <v>4.4812573006265191E-2</v>
      </c>
      <c r="T274" s="2">
        <f>(Table2[[#This Row],[Close Price]]-Table2[[#This Row],[50D EMA]])/Table2[[#This Row],[50D EMA]]</f>
        <v>8.3811072588346733E-2</v>
      </c>
      <c r="U274" s="2">
        <f>(Table2[[#This Row],[Close Price]]-Table2[[#This Row],[200D EMA]])/Table2[[#This Row],[200D EMA]]</f>
        <v>0.16977037861853109</v>
      </c>
      <c r="V274">
        <v>1.11853274613958</v>
      </c>
      <c r="W274">
        <v>489</v>
      </c>
      <c r="X274">
        <v>507.65</v>
      </c>
      <c r="Y274">
        <v>483.1</v>
      </c>
      <c r="Z274">
        <v>507.65</v>
      </c>
      <c r="AA274">
        <v>430.2</v>
      </c>
      <c r="AB274">
        <v>511.95</v>
      </c>
      <c r="AC274" s="2">
        <f>(Table2[[#This Row],[Close Price]]/Table2[[#This Row],[Day Low]])-1</f>
        <v>6.0327198364007462E-3</v>
      </c>
      <c r="AD274" s="2">
        <f>(Table2[[#This Row],[Day High]]/Table2[[#This Row],[Close Price]])-1</f>
        <v>3.1913812379306794E-2</v>
      </c>
      <c r="AE274" s="2">
        <f>(Table2[[#This Row],[Close Price]]/Table2[[#This Row],[Current Week Low]])-1</f>
        <v>1.831918857379411E-2</v>
      </c>
      <c r="AF274" s="2">
        <f>(Table2[[#This Row],[Current Week High]]/Table2[[#This Row],[Close Price]])-1</f>
        <v>3.1913812379306794E-2</v>
      </c>
      <c r="AG274" s="2">
        <f>(Table2[[#This Row],[Close Price]]/Table2[[#This Row],[Current Month Low]])-1</f>
        <v>0.14353788935378886</v>
      </c>
      <c r="AH274" s="2">
        <f>(Table2[[#This Row],[Current Month High]]/Table2[[#This Row],[Close Price]])-1</f>
        <v>4.0654538062811163E-2</v>
      </c>
      <c r="AI274">
        <v>12.6130704339872</v>
      </c>
      <c r="AJ274">
        <v>110.64011988867399</v>
      </c>
      <c r="AK274" t="str">
        <f>IF(AND(Table2[[#This Row],[20D EMA]]&gt;Table2[[#This Row],[50D EMA]],Table2[[#This Row],[50D EMA]]&gt;Table2[[#This Row],[200D EMA]]),"Uptrend","Downtrend/NoTrend")</f>
        <v>Uptrend</v>
      </c>
      <c r="AL274">
        <v>0.05</v>
      </c>
      <c r="AM274" t="s">
        <v>10188</v>
      </c>
      <c r="AN274">
        <v>13.98</v>
      </c>
      <c r="AO274" t="s">
        <v>10188</v>
      </c>
      <c r="AP274">
        <v>0.106455224514151</v>
      </c>
      <c r="AQ274">
        <f>(Table2[[#This Row],[Sharpe Ratio]]-AVERAGE(Table2[Sharpe Ratio]))/_xlfn.STDEV.P(Table2[Sharpe Ratio])</f>
        <v>0.59770828913591267</v>
      </c>
      <c r="AR2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1.1793976850143337</v>
      </c>
      <c r="AS274">
        <f>_xlfn.RANK.AVG(Table2[[#This Row],[1Y Return vs Nifty Z-Score]],Table2[1Y Return vs Nifty Z-Score])</f>
        <v>151</v>
      </c>
      <c r="AT274">
        <f>_xlfn.RANK.AVG(Table2[[#This Row],[6M Return vs Nifty Z-Score]],Table2[6M Return vs Nifty Z-Score])</f>
        <v>563</v>
      </c>
      <c r="AU274">
        <f>_xlfn.RANK.AVG(Table2[[#This Row],[Sharpe Ratio Z-Score]],Table2[Sharpe Ratio Z-Score])</f>
        <v>190</v>
      </c>
      <c r="AV274">
        <f>(Table2[[#This Row],[Rank 1Y]]+Table2[[#This Row],[Rank 6M]]+Table2[[#This Row],[Rank Sharpe]])/3</f>
        <v>301.33333333333331</v>
      </c>
    </row>
    <row r="275" spans="1:48" x14ac:dyDescent="0.3">
      <c r="A275" t="s">
        <v>1230</v>
      </c>
      <c r="B275" t="s">
        <v>1231</v>
      </c>
      <c r="C275" t="s">
        <v>10145</v>
      </c>
      <c r="D275" t="s">
        <v>989</v>
      </c>
      <c r="E275">
        <v>9161.9744506400002</v>
      </c>
      <c r="F275">
        <v>420.5</v>
      </c>
      <c r="G275">
        <v>21.791256990214201</v>
      </c>
      <c r="H275">
        <f>(Table2[[#This Row],[1Y Return vs Nifty]]-AVERAGE(Table2[1Y Return vs Nifty]))/_xlfn.STDEV.P(Table2[1Y Return vs Nifty])</f>
        <v>-0.27140685459028668</v>
      </c>
      <c r="I275">
        <v>1.0320909514498999</v>
      </c>
      <c r="J275">
        <f>(Table2[[#This Row],[1M Return vs Nifty]]-AVERAGE(Table2[1M Return vs Nifty]))/_xlfn.STDEV.P(Table2[1M Return vs Nifty])</f>
        <v>0.11571290332134782</v>
      </c>
      <c r="K275">
        <v>14.298130119803</v>
      </c>
      <c r="L275">
        <f>(Table2[[#This Row],[6M Return vs Nifty]]-AVERAGE(Table2[6M Return vs Nifty]))/_xlfn.STDEV.P(Table2[6M Return vs Nifty])</f>
        <v>0.10830455682972495</v>
      </c>
      <c r="M275">
        <v>3.1084417646237399</v>
      </c>
      <c r="N275">
        <f>(Table2[[#This Row],[1W Return vs Nifty]]-AVERAGE(Table2[1W Return vs Nifty]))/_xlfn.STDEV.P(Table2[1W Return vs Nifty])</f>
        <v>0.85092656202169314</v>
      </c>
      <c r="O275">
        <v>399.9</v>
      </c>
      <c r="P275">
        <v>378.26354737651599</v>
      </c>
      <c r="Q275">
        <v>348.80598957990497</v>
      </c>
      <c r="R275">
        <v>68.177206556216504</v>
      </c>
      <c r="S275" s="2">
        <f>(Table2[[#This Row],[Close Price]]-Table2[[#This Row],[20D EMA]])/Table2[[#This Row],[20D EMA]]</f>
        <v>5.1512878219554949E-2</v>
      </c>
      <c r="T275" s="2">
        <f>(Table2[[#This Row],[Close Price]]-Table2[[#This Row],[50D EMA]])/Table2[[#This Row],[50D EMA]]</f>
        <v>0.11165879693250666</v>
      </c>
      <c r="U275" s="2">
        <f>(Table2[[#This Row],[Close Price]]-Table2[[#This Row],[200D EMA]])/Table2[[#This Row],[200D EMA]]</f>
        <v>0.20554122509892067</v>
      </c>
      <c r="V275">
        <v>1.0196285592146599</v>
      </c>
      <c r="W275">
        <v>417.35</v>
      </c>
      <c r="X275">
        <v>428</v>
      </c>
      <c r="Y275">
        <v>414.35</v>
      </c>
      <c r="Z275">
        <v>434.85</v>
      </c>
      <c r="AA275">
        <v>388</v>
      </c>
      <c r="AB275">
        <v>434.85</v>
      </c>
      <c r="AC275" s="2">
        <f>(Table2[[#This Row],[Close Price]]/Table2[[#This Row],[Day Low]])-1</f>
        <v>7.5476219000838451E-3</v>
      </c>
      <c r="AD275" s="2">
        <f>(Table2[[#This Row],[Day High]]/Table2[[#This Row],[Close Price]])-1</f>
        <v>1.7835909631391145E-2</v>
      </c>
      <c r="AE275" s="2">
        <f>(Table2[[#This Row],[Close Price]]/Table2[[#This Row],[Current Week Low]])-1</f>
        <v>1.4842524435863425E-2</v>
      </c>
      <c r="AF275" s="2">
        <f>(Table2[[#This Row],[Current Week High]]/Table2[[#This Row],[Close Price]])-1</f>
        <v>3.4126040428061888E-2</v>
      </c>
      <c r="AG275" s="2">
        <f>(Table2[[#This Row],[Close Price]]/Table2[[#This Row],[Current Month Low]])-1</f>
        <v>8.3762886597938069E-2</v>
      </c>
      <c r="AH275" s="2">
        <f>(Table2[[#This Row],[Current Month High]]/Table2[[#This Row],[Close Price]])-1</f>
        <v>3.4126040428061888E-2</v>
      </c>
      <c r="AI275">
        <v>3.4126040428061799</v>
      </c>
      <c r="AJ275">
        <v>57.196261682242898</v>
      </c>
      <c r="AK275" t="str">
        <f>IF(AND(Table2[[#This Row],[20D EMA]]&gt;Table2[[#This Row],[50D EMA]],Table2[[#This Row],[50D EMA]]&gt;Table2[[#This Row],[200D EMA]]),"Uptrend","Downtrend/NoTrend")</f>
        <v>Uptrend</v>
      </c>
      <c r="AL275">
        <v>0.03</v>
      </c>
      <c r="AM275" t="s">
        <v>10188</v>
      </c>
      <c r="AN275">
        <v>6.17</v>
      </c>
      <c r="AO275" t="s">
        <v>10188</v>
      </c>
      <c r="AP275">
        <v>7.6654501435154995E-2</v>
      </c>
      <c r="AQ275">
        <f>(Table2[[#This Row],[Sharpe Ratio]]-AVERAGE(Table2[Sharpe Ratio]))/_xlfn.STDEV.P(Table2[Sharpe Ratio])</f>
        <v>0.26058650357087487</v>
      </c>
      <c r="AR2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1.0641236711533542</v>
      </c>
      <c r="AS275">
        <f>_xlfn.RANK.AVG(Table2[[#This Row],[1Y Return vs Nifty Z-Score]],Table2[1Y Return vs Nifty Z-Score])</f>
        <v>371</v>
      </c>
      <c r="AT275">
        <f>_xlfn.RANK.AVG(Table2[[#This Row],[6M Return vs Nifty Z-Score]],Table2[6M Return vs Nifty Z-Score])</f>
        <v>275</v>
      </c>
      <c r="AU275">
        <f>_xlfn.RANK.AVG(Table2[[#This Row],[Sharpe Ratio Z-Score]],Table2[Sharpe Ratio Z-Score])</f>
        <v>258</v>
      </c>
      <c r="AV275">
        <f>(Table2[[#This Row],[Rank 1Y]]+Table2[[#This Row],[Rank 6M]]+Table2[[#This Row],[Rank Sharpe]])/3</f>
        <v>301.33333333333331</v>
      </c>
    </row>
    <row r="276" spans="1:48" x14ac:dyDescent="0.3">
      <c r="A276" t="s">
        <v>1296</v>
      </c>
      <c r="B276" t="s">
        <v>1297</v>
      </c>
      <c r="C276" t="s">
        <v>10148</v>
      </c>
      <c r="D276" t="s">
        <v>62</v>
      </c>
      <c r="E276">
        <v>8513.5872961019995</v>
      </c>
      <c r="F276">
        <v>187.59</v>
      </c>
      <c r="G276">
        <v>50.6678577482826</v>
      </c>
      <c r="H276">
        <f>(Table2[[#This Row],[1Y Return vs Nifty]]-AVERAGE(Table2[1Y Return vs Nifty]))/_xlfn.STDEV.P(Table2[1Y Return vs Nifty])</f>
        <v>8.5332000253862922E-2</v>
      </c>
      <c r="I276">
        <v>11.1582228862479</v>
      </c>
      <c r="J276">
        <f>(Table2[[#This Row],[1M Return vs Nifty]]-AVERAGE(Table2[1M Return vs Nifty]))/_xlfn.STDEV.P(Table2[1M Return vs Nifty])</f>
        <v>1.0708616790181369</v>
      </c>
      <c r="K276">
        <v>5.3841209231778002</v>
      </c>
      <c r="L276">
        <f>(Table2[[#This Row],[6M Return vs Nifty]]-AVERAGE(Table2[6M Return vs Nifty]))/_xlfn.STDEV.P(Table2[6M Return vs Nifty])</f>
        <v>-0.1656333847508161</v>
      </c>
      <c r="M276">
        <v>-1.94875389313317</v>
      </c>
      <c r="N276">
        <f>(Table2[[#This Row],[1W Return vs Nifty]]-AVERAGE(Table2[1W Return vs Nifty]))/_xlfn.STDEV.P(Table2[1W Return vs Nifty])</f>
        <v>-0.27120114919707078</v>
      </c>
      <c r="O276">
        <v>176.51</v>
      </c>
      <c r="P276">
        <v>168.084193007377</v>
      </c>
      <c r="Q276">
        <v>148.94958406491099</v>
      </c>
      <c r="R276">
        <v>70.760422882637698</v>
      </c>
      <c r="S276" s="2">
        <f>(Table2[[#This Row],[Close Price]]-Table2[[#This Row],[20D EMA]])/Table2[[#This Row],[20D EMA]]</f>
        <v>6.2772647442071339E-2</v>
      </c>
      <c r="T276" s="2">
        <f>(Table2[[#This Row],[Close Price]]-Table2[[#This Row],[50D EMA]])/Table2[[#This Row],[50D EMA]]</f>
        <v>0.11604783676337085</v>
      </c>
      <c r="U276" s="2">
        <f>(Table2[[#This Row],[Close Price]]-Table2[[#This Row],[200D EMA]])/Table2[[#This Row],[200D EMA]]</f>
        <v>0.25941942824257797</v>
      </c>
      <c r="V276">
        <v>1.63087933665976</v>
      </c>
      <c r="W276">
        <v>186</v>
      </c>
      <c r="X276">
        <v>197.05</v>
      </c>
      <c r="Y276">
        <v>184.01</v>
      </c>
      <c r="Z276">
        <v>197.05</v>
      </c>
      <c r="AA276">
        <v>160</v>
      </c>
      <c r="AB276">
        <v>197.05</v>
      </c>
      <c r="AC276" s="2">
        <f>(Table2[[#This Row],[Close Price]]/Table2[[#This Row],[Day Low]])-1</f>
        <v>8.5483870967741904E-3</v>
      </c>
      <c r="AD276" s="2">
        <f>(Table2[[#This Row],[Day High]]/Table2[[#This Row],[Close Price]])-1</f>
        <v>5.0429127352204395E-2</v>
      </c>
      <c r="AE276" s="2">
        <f>(Table2[[#This Row],[Close Price]]/Table2[[#This Row],[Current Week Low]])-1</f>
        <v>1.9455464376936016E-2</v>
      </c>
      <c r="AF276" s="2">
        <f>(Table2[[#This Row],[Current Week High]]/Table2[[#This Row],[Close Price]])-1</f>
        <v>5.0429127352204395E-2</v>
      </c>
      <c r="AG276" s="2">
        <f>(Table2[[#This Row],[Close Price]]/Table2[[#This Row],[Current Month Low]])-1</f>
        <v>0.17243750000000002</v>
      </c>
      <c r="AH276" s="2">
        <f>(Table2[[#This Row],[Current Month High]]/Table2[[#This Row],[Close Price]])-1</f>
        <v>5.0429127352204395E-2</v>
      </c>
      <c r="AI276">
        <v>5.0429127352204297</v>
      </c>
      <c r="AJ276">
        <v>92.498717290918407</v>
      </c>
      <c r="AK276" t="str">
        <f>IF(AND(Table2[[#This Row],[20D EMA]]&gt;Table2[[#This Row],[50D EMA]],Table2[[#This Row],[50D EMA]]&gt;Table2[[#This Row],[200D EMA]]),"Uptrend","Downtrend/NoTrend")</f>
        <v>Uptrend</v>
      </c>
      <c r="AL276">
        <v>0</v>
      </c>
      <c r="AM276" t="s">
        <v>10187</v>
      </c>
      <c r="AN276">
        <v>17.95</v>
      </c>
      <c r="AO276" t="s">
        <v>10188</v>
      </c>
      <c r="AP276">
        <v>7.1692222820995993E-2</v>
      </c>
      <c r="AQ276">
        <f>(Table2[[#This Row],[Sharpe Ratio]]-AVERAGE(Table2[Sharpe Ratio]))/_xlfn.STDEV.P(Table2[Sharpe Ratio])</f>
        <v>0.20445054262650555</v>
      </c>
      <c r="AR2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0.92380968795061857</v>
      </c>
      <c r="AS276">
        <f>_xlfn.RANK.AVG(Table2[[#This Row],[1Y Return vs Nifty Z-Score]],Table2[1Y Return vs Nifty Z-Score])</f>
        <v>253</v>
      </c>
      <c r="AT276">
        <f>_xlfn.RANK.AVG(Table2[[#This Row],[6M Return vs Nifty Z-Score]],Table2[6M Return vs Nifty Z-Score])</f>
        <v>372</v>
      </c>
      <c r="AU276">
        <f>_xlfn.RANK.AVG(Table2[[#This Row],[Sharpe Ratio Z-Score]],Table2[Sharpe Ratio Z-Score])</f>
        <v>279</v>
      </c>
      <c r="AV276">
        <f>(Table2[[#This Row],[Rank 1Y]]+Table2[[#This Row],[Rank 6M]]+Table2[[#This Row],[Rank Sharpe]])/3</f>
        <v>301.33333333333331</v>
      </c>
    </row>
    <row r="277" spans="1:48" x14ac:dyDescent="0.3">
      <c r="A277" t="s">
        <v>861</v>
      </c>
      <c r="B277" t="s">
        <v>862</v>
      </c>
      <c r="C277" t="s">
        <v>10150</v>
      </c>
      <c r="D277" t="s">
        <v>396</v>
      </c>
      <c r="E277">
        <v>17713.607313445002</v>
      </c>
      <c r="F277">
        <v>564.20000000000005</v>
      </c>
      <c r="G277">
        <v>37.377098910112601</v>
      </c>
      <c r="H277">
        <f>(Table2[[#This Row],[1Y Return vs Nifty]]-AVERAGE(Table2[1Y Return vs Nifty]))/_xlfn.STDEV.P(Table2[1Y Return vs Nifty])</f>
        <v>-7.8860805113429244E-2</v>
      </c>
      <c r="I277">
        <v>-6.2277702667960702</v>
      </c>
      <c r="J277">
        <f>(Table2[[#This Row],[1M Return vs Nifty]]-AVERAGE(Table2[1M Return vs Nifty]))/_xlfn.STDEV.P(Table2[1M Return vs Nifty])</f>
        <v>-0.56907449615021199</v>
      </c>
      <c r="K277">
        <v>-3.0356112016112999</v>
      </c>
      <c r="L277">
        <f>(Table2[[#This Row],[6M Return vs Nifty]]-AVERAGE(Table2[6M Return vs Nifty]))/_xlfn.STDEV.P(Table2[6M Return vs Nifty])</f>
        <v>-0.42438161307859312</v>
      </c>
      <c r="M277">
        <v>-3.5869837605852202</v>
      </c>
      <c r="N277">
        <f>(Table2[[#This Row],[1W Return vs Nifty]]-AVERAGE(Table2[1W Return vs Nifty]))/_xlfn.STDEV.P(Table2[1W Return vs Nifty])</f>
        <v>-0.63470362290392301</v>
      </c>
      <c r="O277">
        <v>556.46</v>
      </c>
      <c r="P277">
        <v>545.63276866761305</v>
      </c>
      <c r="Q277">
        <v>472.210210971999</v>
      </c>
      <c r="R277">
        <v>49.165133389733299</v>
      </c>
      <c r="S277" s="2">
        <f>(Table2[[#This Row],[Close Price]]-Table2[[#This Row],[20D EMA]])/Table2[[#This Row],[20D EMA]]</f>
        <v>1.3909355569133466E-2</v>
      </c>
      <c r="T277" s="2">
        <f>(Table2[[#This Row],[Close Price]]-Table2[[#This Row],[50D EMA]])/Table2[[#This Row],[50D EMA]]</f>
        <v>3.4028805450461733E-2</v>
      </c>
      <c r="U277" s="2">
        <f>(Table2[[#This Row],[Close Price]]-Table2[[#This Row],[200D EMA]])/Table2[[#This Row],[200D EMA]]</f>
        <v>0.19480686120414248</v>
      </c>
      <c r="V277">
        <v>0.73017838737172303</v>
      </c>
      <c r="W277">
        <v>553.6</v>
      </c>
      <c r="X277">
        <v>573.85</v>
      </c>
      <c r="Y277">
        <v>553.6</v>
      </c>
      <c r="Z277">
        <v>573.85</v>
      </c>
      <c r="AA277">
        <v>537.95000000000005</v>
      </c>
      <c r="AB277">
        <v>583.25</v>
      </c>
      <c r="AC277" s="2">
        <f>(Table2[[#This Row],[Close Price]]/Table2[[#This Row],[Day Low]])-1</f>
        <v>1.9147398843930574E-2</v>
      </c>
      <c r="AD277" s="2">
        <f>(Table2[[#This Row],[Day High]]/Table2[[#This Row],[Close Price]])-1</f>
        <v>1.7103863878057401E-2</v>
      </c>
      <c r="AE277" s="2">
        <f>(Table2[[#This Row],[Close Price]]/Table2[[#This Row],[Current Week Low]])-1</f>
        <v>1.9147398843930574E-2</v>
      </c>
      <c r="AF277" s="2">
        <f>(Table2[[#This Row],[Current Week High]]/Table2[[#This Row],[Close Price]])-1</f>
        <v>1.7103863878057401E-2</v>
      </c>
      <c r="AG277" s="2">
        <f>(Table2[[#This Row],[Close Price]]/Table2[[#This Row],[Current Month Low]])-1</f>
        <v>4.8796356538711727E-2</v>
      </c>
      <c r="AH277" s="2">
        <f>(Table2[[#This Row],[Current Month High]]/Table2[[#This Row],[Close Price]])-1</f>
        <v>3.3764622474299788E-2</v>
      </c>
      <c r="AI277">
        <v>5.9907834101382296</v>
      </c>
      <c r="AJ277">
        <v>87.878787878787804</v>
      </c>
      <c r="AK277" t="str">
        <f>IF(AND(Table2[[#This Row],[20D EMA]]&gt;Table2[[#This Row],[50D EMA]],Table2[[#This Row],[50D EMA]]&gt;Table2[[#This Row],[200D EMA]]),"Uptrend","Downtrend/NoTrend")</f>
        <v>Uptrend</v>
      </c>
      <c r="AL277">
        <v>-0.04</v>
      </c>
      <c r="AM277" t="s">
        <v>10189</v>
      </c>
      <c r="AN277">
        <v>3.74</v>
      </c>
      <c r="AO277" t="s">
        <v>10188</v>
      </c>
      <c r="AP277">
        <v>0.136551379315108</v>
      </c>
      <c r="AQ277">
        <f>(Table2[[#This Row],[Sharpe Ratio]]-AVERAGE(Table2[Sharpe Ratio]))/_xlfn.STDEV.P(Table2[Sharpe Ratio])</f>
        <v>0.93817215701741097</v>
      </c>
      <c r="AR2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-0.76884838022874646</v>
      </c>
      <c r="AS277">
        <f>_xlfn.RANK.AVG(Table2[[#This Row],[1Y Return vs Nifty Z-Score]],Table2[1Y Return vs Nifty Z-Score])</f>
        <v>308</v>
      </c>
      <c r="AT277">
        <f>_xlfn.RANK.AVG(Table2[[#This Row],[6M Return vs Nifty Z-Score]],Table2[6M Return vs Nifty Z-Score])</f>
        <v>465</v>
      </c>
      <c r="AU277">
        <f>_xlfn.RANK.AVG(Table2[[#This Row],[Sharpe Ratio Z-Score]],Table2[Sharpe Ratio Z-Score])</f>
        <v>136</v>
      </c>
      <c r="AV277">
        <f>(Table2[[#This Row],[Rank 1Y]]+Table2[[#This Row],[Rank 6M]]+Table2[[#This Row],[Rank Sharpe]])/3</f>
        <v>303</v>
      </c>
    </row>
    <row r="278" spans="1:48" x14ac:dyDescent="0.3">
      <c r="A278" t="s">
        <v>60</v>
      </c>
      <c r="B278" t="s">
        <v>61</v>
      </c>
      <c r="C278" t="s">
        <v>10148</v>
      </c>
      <c r="D278" t="s">
        <v>62</v>
      </c>
      <c r="E278">
        <v>379334.85875700001</v>
      </c>
      <c r="F278">
        <v>1579.3</v>
      </c>
      <c r="G278">
        <v>20.7527734628666</v>
      </c>
      <c r="H278">
        <f>(Table2[[#This Row],[1Y Return vs Nifty]]-AVERAGE(Table2[1Y Return vs Nifty]))/_xlfn.STDEV.P(Table2[1Y Return vs Nifty])</f>
        <v>-0.28423618403333006</v>
      </c>
      <c r="I278">
        <v>-0.69895945086311995</v>
      </c>
      <c r="J278">
        <f>(Table2[[#This Row],[1M Return vs Nifty]]-AVERAGE(Table2[1M Return vs Nifty]))/_xlfn.STDEV.P(Table2[1M Return vs Nifty])</f>
        <v>-4.7568661948095586E-2</v>
      </c>
      <c r="K278">
        <v>8.52733041107048</v>
      </c>
      <c r="L278">
        <f>(Table2[[#This Row],[6M Return vs Nifty]]-AVERAGE(Table2[6M Return vs Nifty]))/_xlfn.STDEV.P(Table2[6M Return vs Nifty])</f>
        <v>-6.9038876255611226E-2</v>
      </c>
      <c r="M278">
        <v>0.56913867884284497</v>
      </c>
      <c r="N278">
        <f>(Table2[[#This Row],[1W Return vs Nifty]]-AVERAGE(Table2[1W Return vs Nifty]))/_xlfn.STDEV.P(Table2[1W Return vs Nifty])</f>
        <v>0.28748734539428961</v>
      </c>
      <c r="O278">
        <v>1549.97</v>
      </c>
      <c r="P278">
        <v>1529.0618587478</v>
      </c>
      <c r="Q278">
        <v>1409.98636845121</v>
      </c>
      <c r="R278">
        <v>65.745529642093601</v>
      </c>
      <c r="S278" s="2">
        <f>(Table2[[#This Row],[Close Price]]-Table2[[#This Row],[20D EMA]])/Table2[[#This Row],[20D EMA]]</f>
        <v>1.892294689574632E-2</v>
      </c>
      <c r="T278" s="2">
        <f>(Table2[[#This Row],[Close Price]]-Table2[[#This Row],[50D EMA]])/Table2[[#This Row],[50D EMA]]</f>
        <v>3.2855532276072637E-2</v>
      </c>
      <c r="U278" s="2">
        <f>(Table2[[#This Row],[Close Price]]-Table2[[#This Row],[200D EMA]])/Table2[[#This Row],[200D EMA]]</f>
        <v>0.12008175067307311</v>
      </c>
      <c r="V278">
        <v>0.59599104529803204</v>
      </c>
      <c r="W278">
        <v>1574.95</v>
      </c>
      <c r="X278">
        <v>1595</v>
      </c>
      <c r="Y278">
        <v>1574.95</v>
      </c>
      <c r="Z278">
        <v>1595</v>
      </c>
      <c r="AA278">
        <v>1498.3</v>
      </c>
      <c r="AB278">
        <v>1602.5</v>
      </c>
      <c r="AC278" s="2">
        <f>(Table2[[#This Row],[Close Price]]/Table2[[#This Row],[Day Low]])-1</f>
        <v>2.7619924442046084E-3</v>
      </c>
      <c r="AD278" s="2">
        <f>(Table2[[#This Row],[Day High]]/Table2[[#This Row],[Close Price]])-1</f>
        <v>9.9411131513962303E-3</v>
      </c>
      <c r="AE278" s="2">
        <f>(Table2[[#This Row],[Close Price]]/Table2[[#This Row],[Current Week Low]])-1</f>
        <v>2.7619924442046084E-3</v>
      </c>
      <c r="AF278" s="2">
        <f>(Table2[[#This Row],[Current Week High]]/Table2[[#This Row],[Close Price]])-1</f>
        <v>9.9411131513962303E-3</v>
      </c>
      <c r="AG278" s="2">
        <f>(Table2[[#This Row],[Close Price]]/Table2[[#This Row],[Current Month Low]])-1</f>
        <v>5.4061269438697268E-2</v>
      </c>
      <c r="AH278" s="2">
        <f>(Table2[[#This Row],[Current Month High]]/Table2[[#This Row],[Close Price]])-1</f>
        <v>1.4690052554929389E-2</v>
      </c>
      <c r="AI278">
        <v>3.7706578864053499</v>
      </c>
      <c r="AJ278">
        <v>48.451379423790897</v>
      </c>
      <c r="AK278" t="str">
        <f>IF(AND(Table2[[#This Row],[20D EMA]]&gt;Table2[[#This Row],[50D EMA]],Table2[[#This Row],[50D EMA]]&gt;Table2[[#This Row],[200D EMA]]),"Uptrend","Downtrend/NoTrend")</f>
        <v>Uptrend</v>
      </c>
      <c r="AL278">
        <v>-0.04</v>
      </c>
      <c r="AM278" t="s">
        <v>10189</v>
      </c>
      <c r="AN278">
        <v>3.84</v>
      </c>
      <c r="AO278" t="s">
        <v>10188</v>
      </c>
      <c r="AP278">
        <v>0.100775732064595</v>
      </c>
      <c r="AQ278">
        <f>(Table2[[#This Row],[Sharpe Ratio]]-AVERAGE(Table2[Sharpe Ratio]))/_xlfn.STDEV.P(Table2[Sharpe Ratio])</f>
        <v>0.53345882006692347</v>
      </c>
      <c r="AR2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0.42010244322417623</v>
      </c>
      <c r="AS278">
        <f>_xlfn.RANK.AVG(Table2[[#This Row],[1Y Return vs Nifty Z-Score]],Table2[1Y Return vs Nifty Z-Score])</f>
        <v>378</v>
      </c>
      <c r="AT278">
        <f>_xlfn.RANK.AVG(Table2[[#This Row],[6M Return vs Nifty Z-Score]],Table2[6M Return vs Nifty Z-Score])</f>
        <v>329</v>
      </c>
      <c r="AU278">
        <f>_xlfn.RANK.AVG(Table2[[#This Row],[Sharpe Ratio Z-Score]],Table2[Sharpe Ratio Z-Score])</f>
        <v>206</v>
      </c>
      <c r="AV278">
        <f>(Table2[[#This Row],[Rank 1Y]]+Table2[[#This Row],[Rank 6M]]+Table2[[#This Row],[Rank Sharpe]])/3</f>
        <v>304.33333333333331</v>
      </c>
    </row>
    <row r="279" spans="1:48" x14ac:dyDescent="0.3">
      <c r="A279" t="s">
        <v>899</v>
      </c>
      <c r="B279" t="s">
        <v>900</v>
      </c>
      <c r="C279" t="s">
        <v>10145</v>
      </c>
      <c r="D279" t="s">
        <v>901</v>
      </c>
      <c r="E279">
        <v>16628.62690512</v>
      </c>
      <c r="F279">
        <v>855.85</v>
      </c>
      <c r="G279">
        <v>55.289557765281799</v>
      </c>
      <c r="H279">
        <f>(Table2[[#This Row],[1Y Return vs Nifty]]-AVERAGE(Table2[1Y Return vs Nifty]))/_xlfn.STDEV.P(Table2[1Y Return vs Nifty])</f>
        <v>0.14242805478295453</v>
      </c>
      <c r="I279">
        <v>40.572473977999699</v>
      </c>
      <c r="J279">
        <f>(Table2[[#This Row],[1M Return vs Nifty]]-AVERAGE(Table2[1M Return vs Nifty]))/_xlfn.STDEV.P(Table2[1M Return vs Nifty])</f>
        <v>3.8453649246037003</v>
      </c>
      <c r="K279">
        <v>43.528897552608697</v>
      </c>
      <c r="L279">
        <f>(Table2[[#This Row],[6M Return vs Nifty]]-AVERAGE(Table2[6M Return vs Nifty]))/_xlfn.STDEV.P(Table2[6M Return vs Nifty])</f>
        <v>1.0066002714441857</v>
      </c>
      <c r="M279">
        <v>3.7272981755444001</v>
      </c>
      <c r="N279">
        <f>(Table2[[#This Row],[1W Return vs Nifty]]-AVERAGE(Table2[1W Return vs Nifty]))/_xlfn.STDEV.P(Table2[1W Return vs Nifty])</f>
        <v>0.98824296719069393</v>
      </c>
      <c r="O279">
        <v>757.63</v>
      </c>
      <c r="P279">
        <v>668.19751490749104</v>
      </c>
      <c r="Q279">
        <v>563.96664518248599</v>
      </c>
      <c r="R279">
        <v>84.228515547034405</v>
      </c>
      <c r="S279" s="2">
        <f>(Table2[[#This Row],[Close Price]]-Table2[[#This Row],[20D EMA]])/Table2[[#This Row],[20D EMA]]</f>
        <v>0.129641117695973</v>
      </c>
      <c r="T279" s="2">
        <f>(Table2[[#This Row],[Close Price]]-Table2[[#This Row],[50D EMA]])/Table2[[#This Row],[50D EMA]]</f>
        <v>0.2808338566157173</v>
      </c>
      <c r="U279" s="2">
        <f>(Table2[[#This Row],[Close Price]]-Table2[[#This Row],[200D EMA]])/Table2[[#This Row],[200D EMA]]</f>
        <v>0.51755428678422577</v>
      </c>
      <c r="V279">
        <v>2.1147064344878501</v>
      </c>
      <c r="W279">
        <v>842.4</v>
      </c>
      <c r="X279">
        <v>870</v>
      </c>
      <c r="Y279">
        <v>837.75</v>
      </c>
      <c r="Z279">
        <v>876.7</v>
      </c>
      <c r="AA279">
        <v>675</v>
      </c>
      <c r="AB279">
        <v>876.7</v>
      </c>
      <c r="AC279" s="2">
        <f>(Table2[[#This Row],[Close Price]]/Table2[[#This Row],[Day Low]])-1</f>
        <v>1.59662867996202E-2</v>
      </c>
      <c r="AD279" s="2">
        <f>(Table2[[#This Row],[Day High]]/Table2[[#This Row],[Close Price]])-1</f>
        <v>1.6533271017117546E-2</v>
      </c>
      <c r="AE279" s="2">
        <f>(Table2[[#This Row],[Close Price]]/Table2[[#This Row],[Current Week Low]])-1</f>
        <v>2.1605490898239266E-2</v>
      </c>
      <c r="AF279" s="2">
        <f>(Table2[[#This Row],[Current Week High]]/Table2[[#This Row],[Close Price]])-1</f>
        <v>2.4361745632996534E-2</v>
      </c>
      <c r="AG279" s="2">
        <f>(Table2[[#This Row],[Close Price]]/Table2[[#This Row],[Current Month Low]])-1</f>
        <v>0.2679259259259259</v>
      </c>
      <c r="AH279" s="2">
        <f>(Table2[[#This Row],[Current Month High]]/Table2[[#This Row],[Close Price]])-1</f>
        <v>2.4361745632996534E-2</v>
      </c>
      <c r="AI279">
        <v>2.4361745632996499</v>
      </c>
      <c r="AJ279">
        <v>91.744146969866705</v>
      </c>
      <c r="AK279" t="str">
        <f>IF(AND(Table2[[#This Row],[20D EMA]]&gt;Table2[[#This Row],[50D EMA]],Table2[[#This Row],[50D EMA]]&gt;Table2[[#This Row],[200D EMA]]),"Uptrend","Downtrend/NoTrend")</f>
        <v>Uptrend</v>
      </c>
      <c r="AL279">
        <v>0.41</v>
      </c>
      <c r="AM279" t="s">
        <v>10188</v>
      </c>
      <c r="AN279">
        <v>26.74</v>
      </c>
      <c r="AO279" t="s">
        <v>10188</v>
      </c>
      <c r="AP279">
        <v>-2.0417386690750002E-2</v>
      </c>
      <c r="AQ279">
        <f>(Table2[[#This Row],[Sharpe Ratio]]-AVERAGE(Table2[Sharpe Ratio]))/_xlfn.STDEV.P(Table2[Sharpe Ratio])</f>
        <v>-0.83754283263438623</v>
      </c>
      <c r="AR2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5.145093385387149</v>
      </c>
      <c r="AS279">
        <f>_xlfn.RANK.AVG(Table2[[#This Row],[1Y Return vs Nifty Z-Score]],Table2[1Y Return vs Nifty Z-Score])</f>
        <v>238</v>
      </c>
      <c r="AT279">
        <f>_xlfn.RANK.AVG(Table2[[#This Row],[6M Return vs Nifty Z-Score]],Table2[6M Return vs Nifty Z-Score])</f>
        <v>93</v>
      </c>
      <c r="AU279">
        <f>_xlfn.RANK.AVG(Table2[[#This Row],[Sharpe Ratio Z-Score]],Table2[Sharpe Ratio Z-Score])</f>
        <v>582</v>
      </c>
      <c r="AV279">
        <f>(Table2[[#This Row],[Rank 1Y]]+Table2[[#This Row],[Rank 6M]]+Table2[[#This Row],[Rank Sharpe]])/3</f>
        <v>304.33333333333331</v>
      </c>
    </row>
    <row r="280" spans="1:48" x14ac:dyDescent="0.3">
      <c r="A280" t="s">
        <v>278</v>
      </c>
      <c r="B280" t="s">
        <v>279</v>
      </c>
      <c r="C280" t="s">
        <v>10143</v>
      </c>
      <c r="D280" t="s">
        <v>280</v>
      </c>
      <c r="E280">
        <v>98362.975096900002</v>
      </c>
      <c r="F280">
        <v>87.88</v>
      </c>
      <c r="G280">
        <v>25.322006643061901</v>
      </c>
      <c r="H280">
        <f>(Table2[[#This Row],[1Y Return vs Nifty]]-AVERAGE(Table2[1Y Return vs Nifty]))/_xlfn.STDEV.P(Table2[1Y Return vs Nifty])</f>
        <v>-0.22778829995323041</v>
      </c>
      <c r="I280">
        <v>0.453448938227976</v>
      </c>
      <c r="J280">
        <f>(Table2[[#This Row],[1M Return vs Nifty]]-AVERAGE(Table2[1M Return vs Nifty]))/_xlfn.STDEV.P(Table2[1M Return vs Nifty])</f>
        <v>6.1132416512129584E-2</v>
      </c>
      <c r="K280">
        <v>12.939224915527699</v>
      </c>
      <c r="L280">
        <f>(Table2[[#This Row],[6M Return vs Nifty]]-AVERAGE(Table2[6M Return vs Nifty]))/_xlfn.STDEV.P(Table2[6M Return vs Nifty])</f>
        <v>6.6543808523205961E-2</v>
      </c>
      <c r="M280">
        <v>7.2030352184751196</v>
      </c>
      <c r="N280">
        <f>(Table2[[#This Row],[1W Return vs Nifty]]-AVERAGE(Table2[1W Return vs Nifty]))/_xlfn.STDEV.P(Table2[1W Return vs Nifty])</f>
        <v>1.75946502714794</v>
      </c>
      <c r="O280">
        <v>85.98</v>
      </c>
      <c r="P280">
        <v>85.602388520789802</v>
      </c>
      <c r="Q280">
        <v>78.547862479672702</v>
      </c>
      <c r="R280">
        <v>84.195482594094798</v>
      </c>
      <c r="S280" s="2">
        <f>(Table2[[#This Row],[Close Price]]-Table2[[#This Row],[20D EMA]])/Table2[[#This Row],[20D EMA]]</f>
        <v>2.2098162363340213E-2</v>
      </c>
      <c r="T280" s="2">
        <f>(Table2[[#This Row],[Close Price]]-Table2[[#This Row],[50D EMA]])/Table2[[#This Row],[50D EMA]]</f>
        <v>2.6606868319533423E-2</v>
      </c>
      <c r="U280" s="2">
        <f>(Table2[[#This Row],[Close Price]]-Table2[[#This Row],[200D EMA]])/Table2[[#This Row],[200D EMA]]</f>
        <v>0.11880829376792201</v>
      </c>
      <c r="V280">
        <v>1.11037381311334</v>
      </c>
      <c r="W280">
        <v>87.5</v>
      </c>
      <c r="X280">
        <v>91.49</v>
      </c>
      <c r="Y280">
        <v>86.44</v>
      </c>
      <c r="Z280">
        <v>92.33</v>
      </c>
      <c r="AA280">
        <v>83.31</v>
      </c>
      <c r="AB280">
        <v>92.33</v>
      </c>
      <c r="AC280" s="2">
        <f>(Table2[[#This Row],[Close Price]]/Table2[[#This Row],[Day Low]])-1</f>
        <v>4.3428571428569818E-3</v>
      </c>
      <c r="AD280" s="2">
        <f>(Table2[[#This Row],[Day High]]/Table2[[#This Row],[Close Price]])-1</f>
        <v>4.1078743741465695E-2</v>
      </c>
      <c r="AE280" s="2">
        <f>(Table2[[#This Row],[Close Price]]/Table2[[#This Row],[Current Week Low]])-1</f>
        <v>1.6658954187875885E-2</v>
      </c>
      <c r="AF280" s="2">
        <f>(Table2[[#This Row],[Current Week High]]/Table2[[#This Row],[Close Price]])-1</f>
        <v>5.0637232589895387E-2</v>
      </c>
      <c r="AG280" s="2">
        <f>(Table2[[#This Row],[Close Price]]/Table2[[#This Row],[Current Month Low]])-1</f>
        <v>5.4855359500660006E-2</v>
      </c>
      <c r="AH280" s="2">
        <f>(Table2[[#This Row],[Current Month High]]/Table2[[#This Row],[Close Price]])-1</f>
        <v>5.0637232589895387E-2</v>
      </c>
      <c r="AI280">
        <v>12.3122439690487</v>
      </c>
      <c r="AJ280">
        <v>55.402298850574702</v>
      </c>
      <c r="AK280" t="str">
        <f>IF(AND(Table2[[#This Row],[20D EMA]]&gt;Table2[[#This Row],[50D EMA]],Table2[[#This Row],[50D EMA]]&gt;Table2[[#This Row],[200D EMA]]),"Uptrend","Downtrend/NoTrend")</f>
        <v>Uptrend</v>
      </c>
      <c r="AL280">
        <v>-0.09</v>
      </c>
      <c r="AM280" t="s">
        <v>10189</v>
      </c>
      <c r="AN280">
        <v>4.66</v>
      </c>
      <c r="AO280" t="s">
        <v>10188</v>
      </c>
      <c r="AP280">
        <v>7.3115548201507993E-2</v>
      </c>
      <c r="AQ280">
        <f>(Table2[[#This Row],[Sharpe Ratio]]-AVERAGE(Table2[Sharpe Ratio]))/_xlfn.STDEV.P(Table2[Sharpe Ratio])</f>
        <v>0.2205519638049882</v>
      </c>
      <c r="AR2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1.8799049160350334</v>
      </c>
      <c r="AS280">
        <f>_xlfn.RANK.AVG(Table2[[#This Row],[1Y Return vs Nifty Z-Score]],Table2[1Y Return vs Nifty Z-Score])</f>
        <v>353</v>
      </c>
      <c r="AT280">
        <f>_xlfn.RANK.AVG(Table2[[#This Row],[6M Return vs Nifty Z-Score]],Table2[6M Return vs Nifty Z-Score])</f>
        <v>291</v>
      </c>
      <c r="AU280">
        <f>_xlfn.RANK.AVG(Table2[[#This Row],[Sharpe Ratio Z-Score]],Table2[Sharpe Ratio Z-Score])</f>
        <v>272</v>
      </c>
      <c r="AV280">
        <f>(Table2[[#This Row],[Rank 1Y]]+Table2[[#This Row],[Rank 6M]]+Table2[[#This Row],[Rank Sharpe]])/3</f>
        <v>305.33333333333331</v>
      </c>
    </row>
    <row r="281" spans="1:48" x14ac:dyDescent="0.3">
      <c r="A281" t="s">
        <v>807</v>
      </c>
      <c r="B281" t="s">
        <v>808</v>
      </c>
      <c r="C281" t="s">
        <v>10143</v>
      </c>
      <c r="D281" t="s">
        <v>409</v>
      </c>
      <c r="E281">
        <v>19864.053043799999</v>
      </c>
      <c r="F281">
        <v>4226.75</v>
      </c>
      <c r="G281">
        <v>60.215766070915599</v>
      </c>
      <c r="H281">
        <f>(Table2[[#This Row],[1Y Return vs Nifty]]-AVERAGE(Table2[1Y Return vs Nifty]))/_xlfn.STDEV.P(Table2[1Y Return vs Nifty])</f>
        <v>0.20328597654455641</v>
      </c>
      <c r="I281">
        <v>7.1723463087030801</v>
      </c>
      <c r="J281">
        <f>(Table2[[#This Row],[1M Return vs Nifty]]-AVERAGE(Table2[1M Return vs Nifty]))/_xlfn.STDEV.P(Table2[1M Return vs Nifty])</f>
        <v>0.69489332726898623</v>
      </c>
      <c r="K281">
        <v>36.713543221927601</v>
      </c>
      <c r="L281">
        <f>(Table2[[#This Row],[6M Return vs Nifty]]-AVERAGE(Table2[6M Return vs Nifty]))/_xlfn.STDEV.P(Table2[6M Return vs Nifty])</f>
        <v>0.79715645157516013</v>
      </c>
      <c r="M281">
        <v>6.3035932619507102</v>
      </c>
      <c r="N281">
        <f>(Table2[[#This Row],[1W Return vs Nifty]]-AVERAGE(Table2[1W Return vs Nifty]))/_xlfn.STDEV.P(Table2[1W Return vs Nifty])</f>
        <v>1.5598902405761017</v>
      </c>
      <c r="O281">
        <v>3843.58</v>
      </c>
      <c r="P281">
        <v>3607.4042395902902</v>
      </c>
      <c r="Q281">
        <v>3091.9871806470601</v>
      </c>
      <c r="R281">
        <v>69.671480765230001</v>
      </c>
      <c r="S281" s="2">
        <f>(Table2[[#This Row],[Close Price]]-Table2[[#This Row],[20D EMA]])/Table2[[#This Row],[20D EMA]]</f>
        <v>9.9690913159086084E-2</v>
      </c>
      <c r="T281" s="2">
        <f>(Table2[[#This Row],[Close Price]]-Table2[[#This Row],[50D EMA]])/Table2[[#This Row],[50D EMA]]</f>
        <v>0.17168737387747035</v>
      </c>
      <c r="U281" s="2">
        <f>(Table2[[#This Row],[Close Price]]-Table2[[#This Row],[200D EMA]])/Table2[[#This Row],[200D EMA]]</f>
        <v>0.36700113973805937</v>
      </c>
      <c r="V281">
        <v>1.47812751212993</v>
      </c>
      <c r="W281">
        <v>4048.15</v>
      </c>
      <c r="X281">
        <v>4256</v>
      </c>
      <c r="Y281">
        <v>4011</v>
      </c>
      <c r="Z281">
        <v>4256</v>
      </c>
      <c r="AA281">
        <v>3601.1</v>
      </c>
      <c r="AB281">
        <v>4327.75</v>
      </c>
      <c r="AC281" s="2">
        <f>(Table2[[#This Row],[Close Price]]/Table2[[#This Row],[Day Low]])-1</f>
        <v>4.4118918518335493E-2</v>
      </c>
      <c r="AD281" s="2">
        <f>(Table2[[#This Row],[Day High]]/Table2[[#This Row],[Close Price]])-1</f>
        <v>6.9202105636718692E-3</v>
      </c>
      <c r="AE281" s="2">
        <f>(Table2[[#This Row],[Close Price]]/Table2[[#This Row],[Current Week Low]])-1</f>
        <v>5.3789578658688608E-2</v>
      </c>
      <c r="AF281" s="2">
        <f>(Table2[[#This Row],[Current Week High]]/Table2[[#This Row],[Close Price]])-1</f>
        <v>6.9202105636718692E-3</v>
      </c>
      <c r="AG281" s="2">
        <f>(Table2[[#This Row],[Close Price]]/Table2[[#This Row],[Current Month Low]])-1</f>
        <v>0.1737385798783706</v>
      </c>
      <c r="AH281" s="2">
        <f>(Table2[[#This Row],[Current Month High]]/Table2[[#This Row],[Close Price]])-1</f>
        <v>2.3895427929260027E-2</v>
      </c>
      <c r="AI281">
        <v>2.389542792926</v>
      </c>
      <c r="AJ281">
        <v>89.540358744394595</v>
      </c>
      <c r="AK281" t="str">
        <f>IF(AND(Table2[[#This Row],[20D EMA]]&gt;Table2[[#This Row],[50D EMA]],Table2[[#This Row],[50D EMA]]&gt;Table2[[#This Row],[200D EMA]]),"Uptrend","Downtrend/NoTrend")</f>
        <v>Uptrend</v>
      </c>
      <c r="AL281">
        <v>0.19</v>
      </c>
      <c r="AM281" t="s">
        <v>10188</v>
      </c>
      <c r="AN281">
        <v>17</v>
      </c>
      <c r="AO281" t="s">
        <v>10188</v>
      </c>
      <c r="AP281">
        <v>-1.5815129125039001E-2</v>
      </c>
      <c r="AQ281">
        <f>(Table2[[#This Row],[Sharpe Ratio]]-AVERAGE(Table2[Sharpe Ratio]))/_xlfn.STDEV.P(Table2[Sharpe Ratio])</f>
        <v>-0.78547962315890096</v>
      </c>
      <c r="AR2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2.4697463728059033</v>
      </c>
      <c r="AS281">
        <f>_xlfn.RANK.AVG(Table2[[#This Row],[1Y Return vs Nifty Z-Score]],Table2[1Y Return vs Nifty Z-Score])</f>
        <v>220</v>
      </c>
      <c r="AT281">
        <f>_xlfn.RANK.AVG(Table2[[#This Row],[6M Return vs Nifty Z-Score]],Table2[6M Return vs Nifty Z-Score])</f>
        <v>128</v>
      </c>
      <c r="AU281">
        <f>_xlfn.RANK.AVG(Table2[[#This Row],[Sharpe Ratio Z-Score]],Table2[Sharpe Ratio Z-Score])</f>
        <v>574</v>
      </c>
      <c r="AV281">
        <f>(Table2[[#This Row],[Rank 1Y]]+Table2[[#This Row],[Rank 6M]]+Table2[[#This Row],[Rank Sharpe]])/3</f>
        <v>307.33333333333331</v>
      </c>
    </row>
    <row r="282" spans="1:48" x14ac:dyDescent="0.3">
      <c r="A282" t="s">
        <v>1660</v>
      </c>
      <c r="B282" t="s">
        <v>1661</v>
      </c>
      <c r="C282" t="s">
        <v>10145</v>
      </c>
      <c r="D282" t="s">
        <v>1662</v>
      </c>
      <c r="E282">
        <v>4907.6054339000002</v>
      </c>
      <c r="F282">
        <v>968.4</v>
      </c>
      <c r="G282">
        <v>41.869403871235299</v>
      </c>
      <c r="H282">
        <f>(Table2[[#This Row],[1Y Return vs Nifty]]-AVERAGE(Table2[1Y Return vs Nifty]))/_xlfn.STDEV.P(Table2[1Y Return vs Nifty])</f>
        <v>-2.3363285136330569E-2</v>
      </c>
      <c r="I282">
        <v>-3.1474774786534301</v>
      </c>
      <c r="J282">
        <f>(Table2[[#This Row],[1M Return vs Nifty]]-AVERAGE(Table2[1M Return vs Nifty]))/_xlfn.STDEV.P(Table2[1M Return vs Nifty])</f>
        <v>-0.27852545883502894</v>
      </c>
      <c r="K282">
        <v>32.276037122271298</v>
      </c>
      <c r="L282">
        <f>(Table2[[#This Row],[6M Return vs Nifty]]-AVERAGE(Table2[6M Return vs Nifty]))/_xlfn.STDEV.P(Table2[6M Return vs Nifty])</f>
        <v>0.66078669248279087</v>
      </c>
      <c r="M282">
        <v>-2.4503455775295899</v>
      </c>
      <c r="N282">
        <f>(Table2[[#This Row],[1W Return vs Nifty]]-AVERAGE(Table2[1W Return vs Nifty]))/_xlfn.STDEV.P(Table2[1W Return vs Nifty])</f>
        <v>-0.38249799568447129</v>
      </c>
      <c r="O282">
        <v>962.05</v>
      </c>
      <c r="P282">
        <v>909.66104353111996</v>
      </c>
      <c r="Q282">
        <v>751.42288784810398</v>
      </c>
      <c r="R282">
        <v>49.374956601472</v>
      </c>
      <c r="S282" s="2">
        <f>(Table2[[#This Row],[Close Price]]-Table2[[#This Row],[20D EMA]])/Table2[[#This Row],[20D EMA]]</f>
        <v>6.6004885400966929E-3</v>
      </c>
      <c r="T282" s="2">
        <f>(Table2[[#This Row],[Close Price]]-Table2[[#This Row],[50D EMA]])/Table2[[#This Row],[50D EMA]]</f>
        <v>6.4572355699511197E-2</v>
      </c>
      <c r="U282" s="2">
        <f>(Table2[[#This Row],[Close Price]]-Table2[[#This Row],[200D EMA]])/Table2[[#This Row],[200D EMA]]</f>
        <v>0.28875499490475559</v>
      </c>
      <c r="V282">
        <v>0.48796903317012202</v>
      </c>
      <c r="W282">
        <v>963.95</v>
      </c>
      <c r="X282">
        <v>980.5</v>
      </c>
      <c r="Y282">
        <v>961</v>
      </c>
      <c r="Z282">
        <v>986.85</v>
      </c>
      <c r="AA282">
        <v>921.45</v>
      </c>
      <c r="AB282">
        <v>1018.95</v>
      </c>
      <c r="AC282" s="2">
        <f>(Table2[[#This Row],[Close Price]]/Table2[[#This Row],[Day Low]])-1</f>
        <v>4.6164220135898049E-3</v>
      </c>
      <c r="AD282" s="2">
        <f>(Table2[[#This Row],[Day High]]/Table2[[#This Row],[Close Price]])-1</f>
        <v>1.2494836844279211E-2</v>
      </c>
      <c r="AE282" s="2">
        <f>(Table2[[#This Row],[Close Price]]/Table2[[#This Row],[Current Week Low]])-1</f>
        <v>7.7003121748178138E-3</v>
      </c>
      <c r="AF282" s="2">
        <f>(Table2[[#This Row],[Current Week High]]/Table2[[#This Row],[Close Price]])-1</f>
        <v>1.9052044609665364E-2</v>
      </c>
      <c r="AG282" s="2">
        <f>(Table2[[#This Row],[Close Price]]/Table2[[#This Row],[Current Month Low]])-1</f>
        <v>5.0952303434803836E-2</v>
      </c>
      <c r="AH282" s="2">
        <f>(Table2[[#This Row],[Current Month High]]/Table2[[#This Row],[Close Price]])-1</f>
        <v>5.2199504337050895E-2</v>
      </c>
      <c r="AI282">
        <v>7.3471705906649998</v>
      </c>
      <c r="AJ282">
        <v>81.009345794392502</v>
      </c>
      <c r="AK282" t="str">
        <f>IF(AND(Table2[[#This Row],[20D EMA]]&gt;Table2[[#This Row],[50D EMA]],Table2[[#This Row],[50D EMA]]&gt;Table2[[#This Row],[200D EMA]]),"Uptrend","Downtrend/NoTrend")</f>
        <v>Uptrend</v>
      </c>
      <c r="AL282">
        <v>-0.01</v>
      </c>
      <c r="AM282" t="s">
        <v>10189</v>
      </c>
      <c r="AN282">
        <v>3.64</v>
      </c>
      <c r="AO282" t="s">
        <v>10188</v>
      </c>
      <c r="AP282">
        <v>3.096739481718E-3</v>
      </c>
      <c r="AQ282">
        <f>(Table2[[#This Row],[Sharpe Ratio]]-AVERAGE(Table2[Sharpe Ratio]))/_xlfn.STDEV.P(Table2[Sharpe Ratio])</f>
        <v>-0.57153840783399756</v>
      </c>
      <c r="AR2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-0.59513845500703755</v>
      </c>
      <c r="AS282">
        <f>_xlfn.RANK.AVG(Table2[[#This Row],[1Y Return vs Nifty Z-Score]],Table2[1Y Return vs Nifty Z-Score])</f>
        <v>287</v>
      </c>
      <c r="AT282">
        <f>_xlfn.RANK.AVG(Table2[[#This Row],[6M Return vs Nifty Z-Score]],Table2[6M Return vs Nifty Z-Score])</f>
        <v>147</v>
      </c>
      <c r="AU282">
        <f>_xlfn.RANK.AVG(Table2[[#This Row],[Sharpe Ratio Z-Score]],Table2[Sharpe Ratio Z-Score])</f>
        <v>489</v>
      </c>
      <c r="AV282">
        <f>(Table2[[#This Row],[Rank 1Y]]+Table2[[#This Row],[Rank 6M]]+Table2[[#This Row],[Rank Sharpe]])/3</f>
        <v>307.66666666666669</v>
      </c>
    </row>
    <row r="283" spans="1:48" x14ac:dyDescent="0.3">
      <c r="A283" t="s">
        <v>1453</v>
      </c>
      <c r="B283" t="s">
        <v>1454</v>
      </c>
      <c r="C283" t="s">
        <v>10150</v>
      </c>
      <c r="D283" t="s">
        <v>647</v>
      </c>
      <c r="E283">
        <v>6895.2852024000003</v>
      </c>
      <c r="F283">
        <v>388.7</v>
      </c>
      <c r="G283">
        <v>88.769167219573504</v>
      </c>
      <c r="H283">
        <f>(Table2[[#This Row],[1Y Return vs Nifty]]-AVERAGE(Table2[1Y Return vs Nifty]))/_xlfn.STDEV.P(Table2[1Y Return vs Nifty])</f>
        <v>0.55603205330817096</v>
      </c>
      <c r="I283">
        <v>-3.9756341135000901</v>
      </c>
      <c r="J283">
        <f>(Table2[[#This Row],[1M Return vs Nifty]]-AVERAGE(Table2[1M Return vs Nifty]))/_xlfn.STDEV.P(Table2[1M Return vs Nifty])</f>
        <v>-0.35664144635645162</v>
      </c>
      <c r="K283">
        <v>-10.581476425134801</v>
      </c>
      <c r="L283">
        <f>(Table2[[#This Row],[6M Return vs Nifty]]-AVERAGE(Table2[6M Return vs Nifty]))/_xlfn.STDEV.P(Table2[6M Return vs Nifty])</f>
        <v>-0.65627488816729396</v>
      </c>
      <c r="M283">
        <v>-4.1775312926922199</v>
      </c>
      <c r="N283">
        <f>(Table2[[#This Row],[1W Return vs Nifty]]-AVERAGE(Table2[1W Return vs Nifty]))/_xlfn.STDEV.P(Table2[1W Return vs Nifty])</f>
        <v>-0.76573864614900733</v>
      </c>
      <c r="O283">
        <v>384.38</v>
      </c>
      <c r="P283">
        <v>358.09724867317402</v>
      </c>
      <c r="Q283">
        <v>312.104496728985</v>
      </c>
      <c r="R283">
        <v>45.198644594625698</v>
      </c>
      <c r="S283" s="2">
        <f>(Table2[[#This Row],[Close Price]]-Table2[[#This Row],[20D EMA]])/Table2[[#This Row],[20D EMA]]</f>
        <v>1.1238878193454377E-2</v>
      </c>
      <c r="T283" s="2">
        <f>(Table2[[#This Row],[Close Price]]-Table2[[#This Row],[50D EMA]])/Table2[[#This Row],[50D EMA]]</f>
        <v>8.5459331062206226E-2</v>
      </c>
      <c r="U283" s="2">
        <f>(Table2[[#This Row],[Close Price]]-Table2[[#This Row],[200D EMA]])/Table2[[#This Row],[200D EMA]]</f>
        <v>0.24541621179372647</v>
      </c>
      <c r="V283">
        <v>1.4833240748187999</v>
      </c>
      <c r="W283">
        <v>385.1</v>
      </c>
      <c r="X283">
        <v>399.4</v>
      </c>
      <c r="Y283">
        <v>383.6</v>
      </c>
      <c r="Z283">
        <v>399.4</v>
      </c>
      <c r="AA283">
        <v>379</v>
      </c>
      <c r="AB283">
        <v>438.3</v>
      </c>
      <c r="AC283" s="2">
        <f>(Table2[[#This Row],[Close Price]]/Table2[[#This Row],[Day Low]])-1</f>
        <v>9.34822124123591E-3</v>
      </c>
      <c r="AD283" s="2">
        <f>(Table2[[#This Row],[Day High]]/Table2[[#This Row],[Close Price]])-1</f>
        <v>2.7527656290198044E-2</v>
      </c>
      <c r="AE283" s="2">
        <f>(Table2[[#This Row],[Close Price]]/Table2[[#This Row],[Current Week Low]])-1</f>
        <v>1.3295099061522375E-2</v>
      </c>
      <c r="AF283" s="2">
        <f>(Table2[[#This Row],[Current Week High]]/Table2[[#This Row],[Close Price]])-1</f>
        <v>2.7527656290198044E-2</v>
      </c>
      <c r="AG283" s="2">
        <f>(Table2[[#This Row],[Close Price]]/Table2[[#This Row],[Current Month Low]])-1</f>
        <v>2.5593667546174093E-2</v>
      </c>
      <c r="AH283" s="2">
        <f>(Table2[[#This Row],[Current Month High]]/Table2[[#This Row],[Close Price]])-1</f>
        <v>0.12760483663493694</v>
      </c>
      <c r="AI283">
        <v>12.7604836634936</v>
      </c>
      <c r="AJ283">
        <v>127.24349605378499</v>
      </c>
      <c r="AK283" t="str">
        <f>IF(AND(Table2[[#This Row],[20D EMA]]&gt;Table2[[#This Row],[50D EMA]],Table2[[#This Row],[50D EMA]]&gt;Table2[[#This Row],[200D EMA]]),"Uptrend","Downtrend/NoTrend")</f>
        <v>Uptrend</v>
      </c>
      <c r="AL283">
        <v>0.1</v>
      </c>
      <c r="AM283" t="s">
        <v>10188</v>
      </c>
      <c r="AN283">
        <v>1.78</v>
      </c>
      <c r="AO283" t="s">
        <v>10188</v>
      </c>
      <c r="AP283">
        <v>8.3018121079960996E-2</v>
      </c>
      <c r="AQ283">
        <f>(Table2[[#This Row],[Sharpe Ratio]]-AVERAGE(Table2[Sharpe Ratio]))/_xlfn.STDEV.P(Table2[Sharpe Ratio])</f>
        <v>0.33257518692016586</v>
      </c>
      <c r="AR2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-0.89004774044441615</v>
      </c>
      <c r="AS283">
        <f>_xlfn.RANK.AVG(Table2[[#This Row],[1Y Return vs Nifty Z-Score]],Table2[1Y Return vs Nifty Z-Score])</f>
        <v>141</v>
      </c>
      <c r="AT283">
        <f>_xlfn.RANK.AVG(Table2[[#This Row],[6M Return vs Nifty Z-Score]],Table2[6M Return vs Nifty Z-Score])</f>
        <v>544</v>
      </c>
      <c r="AU283">
        <f>_xlfn.RANK.AVG(Table2[[#This Row],[Sharpe Ratio Z-Score]],Table2[Sharpe Ratio Z-Score])</f>
        <v>241</v>
      </c>
      <c r="AV283">
        <f>(Table2[[#This Row],[Rank 1Y]]+Table2[[#This Row],[Rank 6M]]+Table2[[#This Row],[Rank Sharpe]])/3</f>
        <v>308.66666666666669</v>
      </c>
    </row>
    <row r="284" spans="1:48" x14ac:dyDescent="0.3">
      <c r="A284" t="s">
        <v>887</v>
      </c>
      <c r="B284" t="s">
        <v>888</v>
      </c>
      <c r="C284" t="s">
        <v>10143</v>
      </c>
      <c r="D284" t="s">
        <v>409</v>
      </c>
      <c r="E284">
        <v>16988.31906876</v>
      </c>
      <c r="F284">
        <v>4938.95</v>
      </c>
      <c r="G284">
        <v>57.912355806049902</v>
      </c>
      <c r="H284">
        <f>(Table2[[#This Row],[1Y Return vs Nifty]]-AVERAGE(Table2[1Y Return vs Nifty]))/_xlfn.STDEV.P(Table2[1Y Return vs Nifty])</f>
        <v>0.17482985918472996</v>
      </c>
      <c r="I284">
        <v>-11.657387663626499</v>
      </c>
      <c r="J284">
        <f>(Table2[[#This Row],[1M Return vs Nifty]]-AVERAGE(Table2[1M Return vs Nifty]))/_xlfn.STDEV.P(Table2[1M Return vs Nifty])</f>
        <v>-1.0812238975680226</v>
      </c>
      <c r="K284">
        <v>26.545543121914701</v>
      </c>
      <c r="L284">
        <f>(Table2[[#This Row],[6M Return vs Nifty]]-AVERAGE(Table2[6M Return vs Nifty]))/_xlfn.STDEV.P(Table2[6M Return vs Nifty])</f>
        <v>0.48468190101683128</v>
      </c>
      <c r="M284">
        <v>0.45676476167454999</v>
      </c>
      <c r="N284">
        <f>(Table2[[#This Row],[1W Return vs Nifty]]-AVERAGE(Table2[1W Return vs Nifty]))/_xlfn.STDEV.P(Table2[1W Return vs Nifty])</f>
        <v>0.26255299540936622</v>
      </c>
      <c r="O284">
        <v>4899.62</v>
      </c>
      <c r="P284">
        <v>4900.0024066579099</v>
      </c>
      <c r="Q284">
        <v>3974.59476243781</v>
      </c>
      <c r="R284">
        <v>41.979891856699403</v>
      </c>
      <c r="S284" s="2">
        <f>(Table2[[#This Row],[Close Price]]-Table2[[#This Row],[20D EMA]])/Table2[[#This Row],[20D EMA]]</f>
        <v>8.0271531261607888E-3</v>
      </c>
      <c r="T284" s="2">
        <f>(Table2[[#This Row],[Close Price]]-Table2[[#This Row],[50D EMA]])/Table2[[#This Row],[50D EMA]]</f>
        <v>7.9484845332258684E-3</v>
      </c>
      <c r="U284" s="2">
        <f>(Table2[[#This Row],[Close Price]]-Table2[[#This Row],[200D EMA]])/Table2[[#This Row],[200D EMA]]</f>
        <v>0.24262982648593448</v>
      </c>
      <c r="V284">
        <v>1.0188909271328099</v>
      </c>
      <c r="W284">
        <v>4773.6499999999996</v>
      </c>
      <c r="X284">
        <v>4950.5</v>
      </c>
      <c r="Y284">
        <v>4700</v>
      </c>
      <c r="Z284">
        <v>4950.5</v>
      </c>
      <c r="AA284">
        <v>4675</v>
      </c>
      <c r="AB284">
        <v>5150</v>
      </c>
      <c r="AC284" s="2">
        <f>(Table2[[#This Row],[Close Price]]/Table2[[#This Row],[Day Low]])-1</f>
        <v>3.4627591046683337E-2</v>
      </c>
      <c r="AD284" s="2">
        <f>(Table2[[#This Row],[Day High]]/Table2[[#This Row],[Close Price]])-1</f>
        <v>2.3385537411797497E-3</v>
      </c>
      <c r="AE284" s="2">
        <f>(Table2[[#This Row],[Close Price]]/Table2[[#This Row],[Current Week Low]])-1</f>
        <v>5.0840425531914812E-2</v>
      </c>
      <c r="AF284" s="2">
        <f>(Table2[[#This Row],[Current Week High]]/Table2[[#This Row],[Close Price]])-1</f>
        <v>2.3385537411797497E-3</v>
      </c>
      <c r="AG284" s="2">
        <f>(Table2[[#This Row],[Close Price]]/Table2[[#This Row],[Current Month Low]])-1</f>
        <v>5.6459893048128373E-2</v>
      </c>
      <c r="AH284" s="2">
        <f>(Table2[[#This Row],[Current Month High]]/Table2[[#This Row],[Close Price]])-1</f>
        <v>4.2731754725194637E-2</v>
      </c>
      <c r="AI284">
        <v>11.3597019609431</v>
      </c>
      <c r="AJ284">
        <v>135.188095238095</v>
      </c>
      <c r="AK284" t="str">
        <f>IF(AND(Table2[[#This Row],[20D EMA]]&gt;Table2[[#This Row],[50D EMA]],Table2[[#This Row],[50D EMA]]&gt;Table2[[#This Row],[200D EMA]]),"Uptrend","Downtrend/NoTrend")</f>
        <v>Downtrend/NoTrend</v>
      </c>
      <c r="AL284">
        <v>-0.17</v>
      </c>
      <c r="AM284" t="s">
        <v>10189</v>
      </c>
      <c r="AN284">
        <v>-0.33</v>
      </c>
      <c r="AO284" t="s">
        <v>10189</v>
      </c>
      <c r="AQ284">
        <f>(Table2[[#This Row],[Sharpe Ratio]]-AVERAGE(Table2[Sharpe Ratio]))/_xlfn.STDEV.P(Table2[Sharpe Ratio])</f>
        <v>-0.60657038812317154</v>
      </c>
      <c r="AR2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4">
        <f>_xlfn.RANK.AVG(Table2[[#This Row],[1Y Return vs Nifty Z-Score]],Table2[1Y Return vs Nifty Z-Score])</f>
        <v>230</v>
      </c>
      <c r="AT284">
        <f>_xlfn.RANK.AVG(Table2[[#This Row],[6M Return vs Nifty Z-Score]],Table2[6M Return vs Nifty Z-Score])</f>
        <v>178</v>
      </c>
      <c r="AU284">
        <f>_xlfn.RANK.AVG(Table2[[#This Row],[Sharpe Ratio Z-Score]],Table2[Sharpe Ratio Z-Score])</f>
        <v>518.5</v>
      </c>
      <c r="AV284">
        <f>(Table2[[#This Row],[Rank 1Y]]+Table2[[#This Row],[Rank 6M]]+Table2[[#This Row],[Rank Sharpe]])/3</f>
        <v>308.83333333333331</v>
      </c>
    </row>
    <row r="285" spans="1:48" x14ac:dyDescent="0.3">
      <c r="A285" t="s">
        <v>1159</v>
      </c>
      <c r="B285" t="s">
        <v>1160</v>
      </c>
      <c r="C285" t="s">
        <v>10159</v>
      </c>
      <c r="D285" t="s">
        <v>1161</v>
      </c>
      <c r="E285">
        <v>10278.840685499999</v>
      </c>
      <c r="F285">
        <v>539.35</v>
      </c>
      <c r="G285">
        <v>9.7163872875878692</v>
      </c>
      <c r="H285">
        <f>(Table2[[#This Row],[1Y Return vs Nifty]]-AVERAGE(Table2[1Y Return vs Nifty]))/_xlfn.STDEV.P(Table2[1Y Return vs Nifty])</f>
        <v>-0.42057867803988908</v>
      </c>
      <c r="I285">
        <v>-8.0424559584611401</v>
      </c>
      <c r="J285">
        <f>(Table2[[#This Row],[1M Return vs Nifty]]-AVERAGE(Table2[1M Return vs Nifty]))/_xlfn.STDEV.P(Table2[1M Return vs Nifty])</f>
        <v>-0.74024497149351487</v>
      </c>
      <c r="K285">
        <v>39.513435482138</v>
      </c>
      <c r="L285">
        <f>(Table2[[#This Row],[6M Return vs Nifty]]-AVERAGE(Table2[6M Return vs Nifty]))/_xlfn.STDEV.P(Table2[6M Return vs Nifty])</f>
        <v>0.88320041961366147</v>
      </c>
      <c r="M285">
        <v>-1.8843189593507199</v>
      </c>
      <c r="N285">
        <f>(Table2[[#This Row],[1W Return vs Nifty]]-AVERAGE(Table2[1W Return vs Nifty]))/_xlfn.STDEV.P(Table2[1W Return vs Nifty])</f>
        <v>-0.25690385289671297</v>
      </c>
      <c r="O285">
        <v>536.21</v>
      </c>
      <c r="P285">
        <v>509.39512946075803</v>
      </c>
      <c r="Q285">
        <v>428.84305954378902</v>
      </c>
      <c r="R285">
        <v>47.147139405139001</v>
      </c>
      <c r="S285" s="2">
        <f>(Table2[[#This Row],[Close Price]]-Table2[[#This Row],[20D EMA]])/Table2[[#This Row],[20D EMA]]</f>
        <v>5.8559146603009756E-3</v>
      </c>
      <c r="T285" s="2">
        <f>(Table2[[#This Row],[Close Price]]-Table2[[#This Row],[50D EMA]])/Table2[[#This Row],[50D EMA]]</f>
        <v>5.8804783962013933E-2</v>
      </c>
      <c r="U285" s="2">
        <f>(Table2[[#This Row],[Close Price]]-Table2[[#This Row],[200D EMA]])/Table2[[#This Row],[200D EMA]]</f>
        <v>0.25768620477097209</v>
      </c>
      <c r="V285">
        <v>0.475189742681765</v>
      </c>
      <c r="W285">
        <v>535</v>
      </c>
      <c r="X285">
        <v>546</v>
      </c>
      <c r="Y285">
        <v>521.04999999999995</v>
      </c>
      <c r="Z285">
        <v>546</v>
      </c>
      <c r="AA285">
        <v>515.95000000000005</v>
      </c>
      <c r="AB285">
        <v>579</v>
      </c>
      <c r="AC285" s="2">
        <f>(Table2[[#This Row],[Close Price]]/Table2[[#This Row],[Day Low]])-1</f>
        <v>8.1308411214953136E-3</v>
      </c>
      <c r="AD285" s="2">
        <f>(Table2[[#This Row],[Day High]]/Table2[[#This Row],[Close Price]])-1</f>
        <v>1.2329656067488592E-2</v>
      </c>
      <c r="AE285" s="2">
        <f>(Table2[[#This Row],[Close Price]]/Table2[[#This Row],[Current Week Low]])-1</f>
        <v>3.5121389501967304E-2</v>
      </c>
      <c r="AF285" s="2">
        <f>(Table2[[#This Row],[Current Week High]]/Table2[[#This Row],[Close Price]])-1</f>
        <v>1.2329656067488592E-2</v>
      </c>
      <c r="AG285" s="2">
        <f>(Table2[[#This Row],[Close Price]]/Table2[[#This Row],[Current Month Low]])-1</f>
        <v>4.5353231902315994E-2</v>
      </c>
      <c r="AH285" s="2">
        <f>(Table2[[#This Row],[Current Month High]]/Table2[[#This Row],[Close Price]])-1</f>
        <v>7.3514415500139041E-2</v>
      </c>
      <c r="AI285">
        <v>7.7964216186149997</v>
      </c>
      <c r="AJ285">
        <v>74.208656330749307</v>
      </c>
      <c r="AK285" t="str">
        <f>IF(AND(Table2[[#This Row],[20D EMA]]&gt;Table2[[#This Row],[50D EMA]],Table2[[#This Row],[50D EMA]]&gt;Table2[[#This Row],[200D EMA]]),"Uptrend","Downtrend/NoTrend")</f>
        <v>Uptrend</v>
      </c>
      <c r="AL285">
        <v>0.11</v>
      </c>
      <c r="AM285" t="s">
        <v>10188</v>
      </c>
      <c r="AN285">
        <v>-2.9</v>
      </c>
      <c r="AO285" t="s">
        <v>10189</v>
      </c>
      <c r="AP285">
        <v>4.0364140178325E-2</v>
      </c>
      <c r="AQ285">
        <f>(Table2[[#This Row],[Sharpe Ratio]]-AVERAGE(Table2[Sharpe Ratio]))/_xlfn.STDEV.P(Table2[Sharpe Ratio])</f>
        <v>-0.14994955467415802</v>
      </c>
      <c r="AR2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-0.68447663749061349</v>
      </c>
      <c r="AS285">
        <f>_xlfn.RANK.AVG(Table2[[#This Row],[1Y Return vs Nifty Z-Score]],Table2[1Y Return vs Nifty Z-Score])</f>
        <v>437</v>
      </c>
      <c r="AT285">
        <f>_xlfn.RANK.AVG(Table2[[#This Row],[6M Return vs Nifty Z-Score]],Table2[6M Return vs Nifty Z-Score])</f>
        <v>111</v>
      </c>
      <c r="AU285">
        <f>_xlfn.RANK.AVG(Table2[[#This Row],[Sharpe Ratio Z-Score]],Table2[Sharpe Ratio Z-Score])</f>
        <v>379</v>
      </c>
      <c r="AV285">
        <f>(Table2[[#This Row],[Rank 1Y]]+Table2[[#This Row],[Rank 6M]]+Table2[[#This Row],[Rank Sharpe]])/3</f>
        <v>309</v>
      </c>
    </row>
    <row r="286" spans="1:48" x14ac:dyDescent="0.3">
      <c r="A286" t="s">
        <v>961</v>
      </c>
      <c r="B286" t="s">
        <v>962</v>
      </c>
      <c r="C286" t="s">
        <v>10153</v>
      </c>
      <c r="D286" t="s">
        <v>871</v>
      </c>
      <c r="E286">
        <v>15034.357846999999</v>
      </c>
      <c r="F286">
        <v>363.9</v>
      </c>
      <c r="G286">
        <v>38.781769503114802</v>
      </c>
      <c r="H286">
        <f>(Table2[[#This Row],[1Y Return vs Nifty]]-AVERAGE(Table2[1Y Return vs Nifty]))/_xlfn.STDEV.P(Table2[1Y Return vs Nifty])</f>
        <v>-6.1507634531505893E-2</v>
      </c>
      <c r="I286">
        <v>-1.0692308505017301</v>
      </c>
      <c r="J286">
        <f>(Table2[[#This Row],[1M Return vs Nifty]]-AVERAGE(Table2[1M Return vs Nifty]))/_xlfn.STDEV.P(Table2[1M Return vs Nifty])</f>
        <v>-8.2494562214613307E-2</v>
      </c>
      <c r="K286">
        <v>-17.767213724183499</v>
      </c>
      <c r="L286">
        <f>(Table2[[#This Row],[6M Return vs Nifty]]-AVERAGE(Table2[6M Return vs Nifty]))/_xlfn.STDEV.P(Table2[6M Return vs Nifty])</f>
        <v>-0.87710101040027999</v>
      </c>
      <c r="M286">
        <v>-2.5489991596589601</v>
      </c>
      <c r="N286">
        <f>(Table2[[#This Row],[1W Return vs Nifty]]-AVERAGE(Table2[1W Return vs Nifty]))/_xlfn.STDEV.P(Table2[1W Return vs Nifty])</f>
        <v>-0.40438797697253237</v>
      </c>
      <c r="O286">
        <v>363.84</v>
      </c>
      <c r="P286">
        <v>350.836260392729</v>
      </c>
      <c r="Q286">
        <v>319.77004583393898</v>
      </c>
      <c r="R286">
        <v>46.695430748814999</v>
      </c>
      <c r="S286" s="2">
        <f>(Table2[[#This Row],[Close Price]]-Table2[[#This Row],[20D EMA]])/Table2[[#This Row],[20D EMA]]</f>
        <v>1.6490765171504583E-4</v>
      </c>
      <c r="T286" s="2">
        <f>(Table2[[#This Row],[Close Price]]-Table2[[#This Row],[50D EMA]])/Table2[[#This Row],[50D EMA]]</f>
        <v>3.7236001753773444E-2</v>
      </c>
      <c r="U286" s="2">
        <f>(Table2[[#This Row],[Close Price]]-Table2[[#This Row],[200D EMA]])/Table2[[#This Row],[200D EMA]]</f>
        <v>0.13800527829607373</v>
      </c>
      <c r="V286">
        <v>1.56039851733186</v>
      </c>
      <c r="W286">
        <v>361.8</v>
      </c>
      <c r="X286">
        <v>369.15</v>
      </c>
      <c r="Y286">
        <v>361.8</v>
      </c>
      <c r="Z286">
        <v>374.3</v>
      </c>
      <c r="AA286">
        <v>348</v>
      </c>
      <c r="AB286">
        <v>400</v>
      </c>
      <c r="AC286" s="2">
        <f>(Table2[[#This Row],[Close Price]]/Table2[[#This Row],[Day Low]])-1</f>
        <v>5.8043117744608352E-3</v>
      </c>
      <c r="AD286" s="2">
        <f>(Table2[[#This Row],[Day High]]/Table2[[#This Row],[Close Price]])-1</f>
        <v>1.4427040395713187E-2</v>
      </c>
      <c r="AE286" s="2">
        <f>(Table2[[#This Row],[Close Price]]/Table2[[#This Row],[Current Week Low]])-1</f>
        <v>5.8043117744608352E-3</v>
      </c>
      <c r="AF286" s="2">
        <f>(Table2[[#This Row],[Current Week High]]/Table2[[#This Row],[Close Price]])-1</f>
        <v>2.8579280021984177E-2</v>
      </c>
      <c r="AG286" s="2">
        <f>(Table2[[#This Row],[Close Price]]/Table2[[#This Row],[Current Month Low]])-1</f>
        <v>4.5689655172413746E-2</v>
      </c>
      <c r="AH286" s="2">
        <f>(Table2[[#This Row],[Current Month High]]/Table2[[#This Row],[Close Price]])-1</f>
        <v>9.920307776861792E-2</v>
      </c>
      <c r="AI286">
        <v>18.150590821654301</v>
      </c>
      <c r="AJ286">
        <v>71.650943396226396</v>
      </c>
      <c r="AK286" t="str">
        <f>IF(AND(Table2[[#This Row],[20D EMA]]&gt;Table2[[#This Row],[50D EMA]],Table2[[#This Row],[50D EMA]]&gt;Table2[[#This Row],[200D EMA]]),"Uptrend","Downtrend/NoTrend")</f>
        <v>Uptrend</v>
      </c>
      <c r="AL286">
        <v>0</v>
      </c>
      <c r="AM286" t="s">
        <v>10187</v>
      </c>
      <c r="AN286">
        <v>3.79</v>
      </c>
      <c r="AO286" t="s">
        <v>10188</v>
      </c>
      <c r="AP286">
        <v>0.212384118273862</v>
      </c>
      <c r="AQ286">
        <f>(Table2[[#This Row],[Sharpe Ratio]]-AVERAGE(Table2[Sharpe Ratio]))/_xlfn.STDEV.P(Table2[Sharpe Ratio])</f>
        <v>1.7960328302062794</v>
      </c>
      <c r="AR2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0.37054164608734763</v>
      </c>
      <c r="AS286">
        <f>_xlfn.RANK.AVG(Table2[[#This Row],[1Y Return vs Nifty Z-Score]],Table2[1Y Return vs Nifty Z-Score])</f>
        <v>300</v>
      </c>
      <c r="AT286">
        <f>_xlfn.RANK.AVG(Table2[[#This Row],[6M Return vs Nifty Z-Score]],Table2[6M Return vs Nifty Z-Score])</f>
        <v>603</v>
      </c>
      <c r="AU286">
        <f>_xlfn.RANK.AVG(Table2[[#This Row],[Sharpe Ratio Z-Score]],Table2[Sharpe Ratio Z-Score])</f>
        <v>25</v>
      </c>
      <c r="AV286">
        <f>(Table2[[#This Row],[Rank 1Y]]+Table2[[#This Row],[Rank 6M]]+Table2[[#This Row],[Rank Sharpe]])/3</f>
        <v>309.33333333333331</v>
      </c>
    </row>
    <row r="287" spans="1:48" x14ac:dyDescent="0.3">
      <c r="A287" t="s">
        <v>1363</v>
      </c>
      <c r="B287" t="s">
        <v>1364</v>
      </c>
      <c r="C287" t="s">
        <v>10146</v>
      </c>
      <c r="D287" t="s">
        <v>46</v>
      </c>
      <c r="E287">
        <v>7753.7799121300004</v>
      </c>
      <c r="F287">
        <v>531.85</v>
      </c>
      <c r="G287">
        <v>92.345732446248306</v>
      </c>
      <c r="H287">
        <f>(Table2[[#This Row],[1Y Return vs Nifty]]-AVERAGE(Table2[1Y Return vs Nifty]))/_xlfn.STDEV.P(Table2[1Y Return vs Nifty])</f>
        <v>0.60021660930660781</v>
      </c>
      <c r="I287">
        <v>0.93746930760234803</v>
      </c>
      <c r="J287">
        <f>(Table2[[#This Row],[1M Return vs Nifty]]-AVERAGE(Table2[1M Return vs Nifty]))/_xlfn.STDEV.P(Table2[1M Return vs Nifty])</f>
        <v>0.10678770386144076</v>
      </c>
      <c r="K287">
        <v>22.406021425497201</v>
      </c>
      <c r="L287">
        <f>(Table2[[#This Row],[6M Return vs Nifty]]-AVERAGE(Table2[6M Return vs Nifty]))/_xlfn.STDEV.P(Table2[6M Return vs Nifty])</f>
        <v>0.35746955159790589</v>
      </c>
      <c r="M287">
        <v>-1.8651201675228699</v>
      </c>
      <c r="N287">
        <f>(Table2[[#This Row],[1W Return vs Nifty]]-AVERAGE(Table2[1W Return vs Nifty]))/_xlfn.STDEV.P(Table2[1W Return vs Nifty])</f>
        <v>-0.25264388397522053</v>
      </c>
      <c r="O287">
        <v>523.75</v>
      </c>
      <c r="P287">
        <v>493.65788148501298</v>
      </c>
      <c r="Q287">
        <v>420.30931146503798</v>
      </c>
      <c r="R287">
        <v>49.891608596015899</v>
      </c>
      <c r="S287" s="2">
        <f>(Table2[[#This Row],[Close Price]]-Table2[[#This Row],[20D EMA]])/Table2[[#This Row],[20D EMA]]</f>
        <v>1.5465393794749446E-2</v>
      </c>
      <c r="T287" s="2">
        <f>(Table2[[#This Row],[Close Price]]-Table2[[#This Row],[50D EMA]])/Table2[[#This Row],[50D EMA]]</f>
        <v>7.7365560132653374E-2</v>
      </c>
      <c r="U287" s="2">
        <f>(Table2[[#This Row],[Close Price]]-Table2[[#This Row],[200D EMA]])/Table2[[#This Row],[200D EMA]]</f>
        <v>0.26537762902795026</v>
      </c>
      <c r="V287">
        <v>0.62713201933807206</v>
      </c>
      <c r="W287">
        <v>526.5</v>
      </c>
      <c r="X287">
        <v>535.45000000000005</v>
      </c>
      <c r="Y287">
        <v>525</v>
      </c>
      <c r="Z287">
        <v>539.25</v>
      </c>
      <c r="AA287">
        <v>517.35</v>
      </c>
      <c r="AB287">
        <v>559</v>
      </c>
      <c r="AC287" s="2">
        <f>(Table2[[#This Row],[Close Price]]/Table2[[#This Row],[Day Low]])-1</f>
        <v>1.0161443494776767E-2</v>
      </c>
      <c r="AD287" s="2">
        <f>(Table2[[#This Row],[Day High]]/Table2[[#This Row],[Close Price]])-1</f>
        <v>6.7688257967473131E-3</v>
      </c>
      <c r="AE287" s="2">
        <f>(Table2[[#This Row],[Close Price]]/Table2[[#This Row],[Current Week Low]])-1</f>
        <v>1.3047619047619197E-2</v>
      </c>
      <c r="AF287" s="2">
        <f>(Table2[[#This Row],[Current Week High]]/Table2[[#This Row],[Close Price]])-1</f>
        <v>1.3913697471091391E-2</v>
      </c>
      <c r="AG287" s="2">
        <f>(Table2[[#This Row],[Close Price]]/Table2[[#This Row],[Current Month Low]])-1</f>
        <v>2.8027447569343833E-2</v>
      </c>
      <c r="AH287" s="2">
        <f>(Table2[[#This Row],[Current Month High]]/Table2[[#This Row],[Close Price]])-1</f>
        <v>5.1048227883801811E-2</v>
      </c>
      <c r="AI287">
        <v>6.0449374823728403</v>
      </c>
      <c r="AJ287">
        <v>124.314635175031</v>
      </c>
      <c r="AK287" t="str">
        <f>IF(AND(Table2[[#This Row],[20D EMA]]&gt;Table2[[#This Row],[50D EMA]],Table2[[#This Row],[50D EMA]]&gt;Table2[[#This Row],[200D EMA]]),"Uptrend","Downtrend/NoTrend")</f>
        <v>Uptrend</v>
      </c>
      <c r="AL287">
        <v>7.0000000000000007E-2</v>
      </c>
      <c r="AM287" t="s">
        <v>10188</v>
      </c>
      <c r="AN287">
        <v>1.41</v>
      </c>
      <c r="AO287" t="s">
        <v>10188</v>
      </c>
      <c r="AP287">
        <v>-2.4397653899330001E-2</v>
      </c>
      <c r="AQ287">
        <f>(Table2[[#This Row],[Sharpe Ratio]]-AVERAGE(Table2[Sharpe Ratio]))/_xlfn.STDEV.P(Table2[Sharpe Ratio])</f>
        <v>-0.88256975311633268</v>
      </c>
      <c r="AR2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-7.0739772325598749E-2</v>
      </c>
      <c r="AS287">
        <f>_xlfn.RANK.AVG(Table2[[#This Row],[1Y Return vs Nifty Z-Score]],Table2[1Y Return vs Nifty Z-Score])</f>
        <v>130</v>
      </c>
      <c r="AT287">
        <f>_xlfn.RANK.AVG(Table2[[#This Row],[6M Return vs Nifty Z-Score]],Table2[6M Return vs Nifty Z-Score])</f>
        <v>209</v>
      </c>
      <c r="AU287">
        <f>_xlfn.RANK.AVG(Table2[[#This Row],[Sharpe Ratio Z-Score]],Table2[Sharpe Ratio Z-Score])</f>
        <v>590</v>
      </c>
      <c r="AV287">
        <f>(Table2[[#This Row],[Rank 1Y]]+Table2[[#This Row],[Rank 6M]]+Table2[[#This Row],[Rank Sharpe]])/3</f>
        <v>309.66666666666669</v>
      </c>
    </row>
    <row r="288" spans="1:48" x14ac:dyDescent="0.3">
      <c r="A288" t="s">
        <v>933</v>
      </c>
      <c r="B288" t="s">
        <v>934</v>
      </c>
      <c r="C288" t="s">
        <v>10155</v>
      </c>
      <c r="D288" t="s">
        <v>332</v>
      </c>
      <c r="E288">
        <v>15848.207253975001</v>
      </c>
      <c r="F288">
        <v>4593.25</v>
      </c>
      <c r="G288">
        <v>81.809512847830106</v>
      </c>
      <c r="H288">
        <f>(Table2[[#This Row],[1Y Return vs Nifty]]-AVERAGE(Table2[1Y Return vs Nifty]))/_xlfn.STDEV.P(Table2[1Y Return vs Nifty])</f>
        <v>0.47005312692802542</v>
      </c>
      <c r="I288">
        <v>10.577158980280799</v>
      </c>
      <c r="J288">
        <f>(Table2[[#This Row],[1M Return vs Nifty]]-AVERAGE(Table2[1M Return vs Nifty]))/_xlfn.STDEV.P(Table2[1M Return vs Nifty])</f>
        <v>1.0160527468454452</v>
      </c>
      <c r="K288">
        <v>7.5145168186394198</v>
      </c>
      <c r="L288">
        <f>(Table2[[#This Row],[6M Return vs Nifty]]-AVERAGE(Table2[6M Return vs Nifty]))/_xlfn.STDEV.P(Table2[6M Return vs Nifty])</f>
        <v>-0.10016382403111926</v>
      </c>
      <c r="M288">
        <v>1.87156592789649</v>
      </c>
      <c r="N288">
        <f>(Table2[[#This Row],[1W Return vs Nifty]]-AVERAGE(Table2[1W Return vs Nifty]))/_xlfn.STDEV.P(Table2[1W Return vs Nifty])</f>
        <v>0.57647946808739359</v>
      </c>
      <c r="O288">
        <v>4397.6499999999996</v>
      </c>
      <c r="P288">
        <v>4137.7921349117696</v>
      </c>
      <c r="Q288">
        <v>3608.2215048543399</v>
      </c>
      <c r="R288">
        <v>84.113085595426597</v>
      </c>
      <c r="S288" s="2">
        <f>(Table2[[#This Row],[Close Price]]-Table2[[#This Row],[20D EMA]])/Table2[[#This Row],[20D EMA]]</f>
        <v>4.447830091071376E-2</v>
      </c>
      <c r="T288" s="2">
        <f>(Table2[[#This Row],[Close Price]]-Table2[[#This Row],[50D EMA]])/Table2[[#This Row],[50D EMA]]</f>
        <v>0.11007267891622645</v>
      </c>
      <c r="U288" s="2">
        <f>(Table2[[#This Row],[Close Price]]-Table2[[#This Row],[200D EMA]])/Table2[[#This Row],[200D EMA]]</f>
        <v>0.27299557242271488</v>
      </c>
      <c r="V288">
        <v>0.83327045233085995</v>
      </c>
      <c r="W288">
        <v>4550</v>
      </c>
      <c r="X288">
        <v>4706.8</v>
      </c>
      <c r="Y288">
        <v>4545.6499999999996</v>
      </c>
      <c r="Z288">
        <v>4743.5</v>
      </c>
      <c r="AA288">
        <v>4416.1499999999996</v>
      </c>
      <c r="AB288">
        <v>4888</v>
      </c>
      <c r="AC288" s="2">
        <f>(Table2[[#This Row],[Close Price]]/Table2[[#This Row],[Day Low]])-1</f>
        <v>9.5054945054944273E-3</v>
      </c>
      <c r="AD288" s="2">
        <f>(Table2[[#This Row],[Day High]]/Table2[[#This Row],[Close Price]])-1</f>
        <v>2.4721058074348212E-2</v>
      </c>
      <c r="AE288" s="2">
        <f>(Table2[[#This Row],[Close Price]]/Table2[[#This Row],[Current Week Low]])-1</f>
        <v>1.0471549723362061E-2</v>
      </c>
      <c r="AF288" s="2">
        <f>(Table2[[#This Row],[Current Week High]]/Table2[[#This Row],[Close Price]])-1</f>
        <v>3.2711043378871096E-2</v>
      </c>
      <c r="AG288" s="2">
        <f>(Table2[[#This Row],[Close Price]]/Table2[[#This Row],[Current Month Low]])-1</f>
        <v>4.0102804479014598E-2</v>
      </c>
      <c r="AH288" s="2">
        <f>(Table2[[#This Row],[Current Month High]]/Table2[[#This Row],[Close Price]])-1</f>
        <v>6.4170249823110037E-2</v>
      </c>
      <c r="AI288">
        <v>6.4170249823110002</v>
      </c>
      <c r="AJ288">
        <v>111.573007830492</v>
      </c>
      <c r="AK288" t="str">
        <f>IF(AND(Table2[[#This Row],[20D EMA]]&gt;Table2[[#This Row],[50D EMA]],Table2[[#This Row],[50D EMA]]&gt;Table2[[#This Row],[200D EMA]]),"Uptrend","Downtrend/NoTrend")</f>
        <v>Uptrend</v>
      </c>
      <c r="AL288">
        <v>0.09</v>
      </c>
      <c r="AM288" t="s">
        <v>10188</v>
      </c>
      <c r="AN288">
        <v>1.58</v>
      </c>
      <c r="AO288" t="s">
        <v>10188</v>
      </c>
      <c r="AP288">
        <v>2.1604479978642999E-2</v>
      </c>
      <c r="AQ288">
        <f>(Table2[[#This Row],[Sharpe Ratio]]-AVERAGE(Table2[Sharpe Ratio]))/_xlfn.STDEV.P(Table2[Sharpe Ratio])</f>
        <v>-0.36216890674644459</v>
      </c>
      <c r="AR2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1.6002526110833002</v>
      </c>
      <c r="AS288">
        <f>_xlfn.RANK.AVG(Table2[[#This Row],[1Y Return vs Nifty Z-Score]],Table2[1Y Return vs Nifty Z-Score])</f>
        <v>157</v>
      </c>
      <c r="AT288">
        <f>_xlfn.RANK.AVG(Table2[[#This Row],[6M Return vs Nifty Z-Score]],Table2[6M Return vs Nifty Z-Score])</f>
        <v>342</v>
      </c>
      <c r="AU288">
        <f>_xlfn.RANK.AVG(Table2[[#This Row],[Sharpe Ratio Z-Score]],Table2[Sharpe Ratio Z-Score])</f>
        <v>431</v>
      </c>
      <c r="AV288">
        <f>(Table2[[#This Row],[Rank 1Y]]+Table2[[#This Row],[Rank 6M]]+Table2[[#This Row],[Rank Sharpe]])/3</f>
        <v>310</v>
      </c>
    </row>
    <row r="289" spans="1:48" x14ac:dyDescent="0.3">
      <c r="A289" t="s">
        <v>1076</v>
      </c>
      <c r="B289" t="s">
        <v>1077</v>
      </c>
      <c r="C289" t="s">
        <v>10153</v>
      </c>
      <c r="D289" t="s">
        <v>308</v>
      </c>
      <c r="E289">
        <v>11624.974640705999</v>
      </c>
      <c r="F289">
        <v>145.63</v>
      </c>
      <c r="G289">
        <v>31.293775521859001</v>
      </c>
      <c r="H289">
        <f>(Table2[[#This Row],[1Y Return vs Nifty]]-AVERAGE(Table2[1Y Return vs Nifty]))/_xlfn.STDEV.P(Table2[1Y Return vs Nifty])</f>
        <v>-0.1540136195791644</v>
      </c>
      <c r="I289">
        <v>-7.0430442292831401</v>
      </c>
      <c r="J289">
        <f>(Table2[[#This Row],[1M Return vs Nifty]]-AVERAGE(Table2[1M Return vs Nifty]))/_xlfn.STDEV.P(Table2[1M Return vs Nifty])</f>
        <v>-0.64597532384444734</v>
      </c>
      <c r="K289">
        <v>-3.5587827902921401</v>
      </c>
      <c r="L289">
        <f>(Table2[[#This Row],[6M Return vs Nifty]]-AVERAGE(Table2[6M Return vs Nifty]))/_xlfn.STDEV.P(Table2[6M Return vs Nifty])</f>
        <v>-0.44045928867162593</v>
      </c>
      <c r="M289">
        <v>-1.63276841278304</v>
      </c>
      <c r="N289">
        <f>(Table2[[#This Row],[1W Return vs Nifty]]-AVERAGE(Table2[1W Return vs Nifty]))/_xlfn.STDEV.P(Table2[1W Return vs Nifty])</f>
        <v>-0.20108797030517017</v>
      </c>
      <c r="O289">
        <v>146.58000000000001</v>
      </c>
      <c r="P289">
        <v>144.76225526718201</v>
      </c>
      <c r="Q289">
        <v>131.80081034782901</v>
      </c>
      <c r="R289">
        <v>48.813565536720702</v>
      </c>
      <c r="S289" s="2">
        <f>(Table2[[#This Row],[Close Price]]-Table2[[#This Row],[20D EMA]])/Table2[[#This Row],[20D EMA]]</f>
        <v>-6.4811024696412676E-3</v>
      </c>
      <c r="T289" s="2">
        <f>(Table2[[#This Row],[Close Price]]-Table2[[#This Row],[50D EMA]])/Table2[[#This Row],[50D EMA]]</f>
        <v>5.9942747590966995E-3</v>
      </c>
      <c r="U289" s="2">
        <f>(Table2[[#This Row],[Close Price]]-Table2[[#This Row],[200D EMA]])/Table2[[#This Row],[200D EMA]]</f>
        <v>0.10492492129354175</v>
      </c>
      <c r="V289">
        <v>0.60782157684978999</v>
      </c>
      <c r="W289">
        <v>143.94999999999999</v>
      </c>
      <c r="X289">
        <v>148.5</v>
      </c>
      <c r="Y289">
        <v>143.94999999999999</v>
      </c>
      <c r="Z289">
        <v>149.35</v>
      </c>
      <c r="AA289">
        <v>143.94999999999999</v>
      </c>
      <c r="AB289">
        <v>152.34</v>
      </c>
      <c r="AC289" s="2">
        <f>(Table2[[#This Row],[Close Price]]/Table2[[#This Row],[Day Low]])-1</f>
        <v>1.1670718999652774E-2</v>
      </c>
      <c r="AD289" s="2">
        <f>(Table2[[#This Row],[Day High]]/Table2[[#This Row],[Close Price]])-1</f>
        <v>1.9707477854837618E-2</v>
      </c>
      <c r="AE289" s="2">
        <f>(Table2[[#This Row],[Close Price]]/Table2[[#This Row],[Current Week Low]])-1</f>
        <v>1.1670718999652774E-2</v>
      </c>
      <c r="AF289" s="2">
        <f>(Table2[[#This Row],[Current Week High]]/Table2[[#This Row],[Close Price]])-1</f>
        <v>2.5544187324040291E-2</v>
      </c>
      <c r="AG289" s="2">
        <f>(Table2[[#This Row],[Close Price]]/Table2[[#This Row],[Current Month Low]])-1</f>
        <v>1.1670718999652774E-2</v>
      </c>
      <c r="AH289" s="2">
        <f>(Table2[[#This Row],[Current Month High]]/Table2[[#This Row],[Close Price]])-1</f>
        <v>4.6075671221589065E-2</v>
      </c>
      <c r="AI289">
        <v>8.4941289569456799</v>
      </c>
      <c r="AJ289">
        <v>61.452328159645198</v>
      </c>
      <c r="AK289" t="str">
        <f>IF(AND(Table2[[#This Row],[20D EMA]]&gt;Table2[[#This Row],[50D EMA]],Table2[[#This Row],[50D EMA]]&gt;Table2[[#This Row],[200D EMA]]),"Uptrend","Downtrend/NoTrend")</f>
        <v>Uptrend</v>
      </c>
      <c r="AL289">
        <v>-0.09</v>
      </c>
      <c r="AM289" t="s">
        <v>10189</v>
      </c>
      <c r="AN289">
        <v>1.02</v>
      </c>
      <c r="AO289" t="s">
        <v>10188</v>
      </c>
      <c r="AP289">
        <v>0.14083171232695299</v>
      </c>
      <c r="AQ289">
        <f>(Table2[[#This Row],[Sharpe Ratio]]-AVERAGE(Table2[Sharpe Ratio]))/_xlfn.STDEV.P(Table2[Sharpe Ratio])</f>
        <v>0.98659358303251343</v>
      </c>
      <c r="AR2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-0.45494261936789437</v>
      </c>
      <c r="AS289">
        <f>_xlfn.RANK.AVG(Table2[[#This Row],[1Y Return vs Nifty Z-Score]],Table2[1Y Return vs Nifty Z-Score])</f>
        <v>332</v>
      </c>
      <c r="AT289">
        <f>_xlfn.RANK.AVG(Table2[[#This Row],[6M Return vs Nifty Z-Score]],Table2[6M Return vs Nifty Z-Score])</f>
        <v>473</v>
      </c>
      <c r="AU289">
        <f>_xlfn.RANK.AVG(Table2[[#This Row],[Sharpe Ratio Z-Score]],Table2[Sharpe Ratio Z-Score])</f>
        <v>125</v>
      </c>
      <c r="AV289">
        <f>(Table2[[#This Row],[Rank 1Y]]+Table2[[#This Row],[Rank 6M]]+Table2[[#This Row],[Rank Sharpe]])/3</f>
        <v>310</v>
      </c>
    </row>
    <row r="290" spans="1:48" x14ac:dyDescent="0.3">
      <c r="A290" t="s">
        <v>254</v>
      </c>
      <c r="B290" t="s">
        <v>255</v>
      </c>
      <c r="C290" t="s">
        <v>10143</v>
      </c>
      <c r="D290" t="s">
        <v>49</v>
      </c>
      <c r="E290">
        <v>108080.2053375</v>
      </c>
      <c r="F290">
        <v>2813.5</v>
      </c>
      <c r="G290">
        <v>33.195326828870101</v>
      </c>
      <c r="H290">
        <f>(Table2[[#This Row],[1Y Return vs Nifty]]-AVERAGE(Table2[1Y Return vs Nifty]))/_xlfn.STDEV.P(Table2[1Y Return vs Nifty])</f>
        <v>-0.13052203061500986</v>
      </c>
      <c r="I290">
        <v>0.117848715686524</v>
      </c>
      <c r="J290">
        <f>(Table2[[#This Row],[1M Return vs Nifty]]-AVERAGE(Table2[1M Return vs Nifty]))/_xlfn.STDEV.P(Table2[1M Return vs Nifty])</f>
        <v>2.9476879753568455E-2</v>
      </c>
      <c r="K290">
        <v>10.0990992291302</v>
      </c>
      <c r="L290">
        <f>(Table2[[#This Row],[6M Return vs Nifty]]-AVERAGE(Table2[6M Return vs Nifty]))/_xlfn.STDEV.P(Table2[6M Return vs Nifty])</f>
        <v>-2.0736579818361616E-2</v>
      </c>
      <c r="M290">
        <v>1.84797967923146</v>
      </c>
      <c r="N290">
        <f>(Table2[[#This Row],[1W Return vs Nifty]]-AVERAGE(Table2[1W Return vs Nifty]))/_xlfn.STDEV.P(Table2[1W Return vs Nifty])</f>
        <v>0.5712459780225726</v>
      </c>
      <c r="O290">
        <v>2792.08</v>
      </c>
      <c r="P290">
        <v>2669.4315258320498</v>
      </c>
      <c r="Q290">
        <v>2323.80641066826</v>
      </c>
      <c r="R290">
        <v>60.807449974319603</v>
      </c>
      <c r="S290" s="2">
        <f>(Table2[[#This Row],[Close Price]]-Table2[[#This Row],[20D EMA]])/Table2[[#This Row],[20D EMA]]</f>
        <v>7.6716999512908201E-3</v>
      </c>
      <c r="T290" s="2">
        <f>(Table2[[#This Row],[Close Price]]-Table2[[#This Row],[50D EMA]])/Table2[[#This Row],[50D EMA]]</f>
        <v>5.3969720809019316E-2</v>
      </c>
      <c r="U290" s="2">
        <f>(Table2[[#This Row],[Close Price]]-Table2[[#This Row],[200D EMA]])/Table2[[#This Row],[200D EMA]]</f>
        <v>0.21072908099557147</v>
      </c>
      <c r="V290">
        <v>0.88110063811681005</v>
      </c>
      <c r="W290">
        <v>2802</v>
      </c>
      <c r="X290">
        <v>2900</v>
      </c>
      <c r="Y290">
        <v>2802</v>
      </c>
      <c r="Z290">
        <v>2900</v>
      </c>
      <c r="AA290">
        <v>2705</v>
      </c>
      <c r="AB290">
        <v>2942</v>
      </c>
      <c r="AC290" s="2">
        <f>(Table2[[#This Row],[Close Price]]/Table2[[#This Row],[Day Low]])-1</f>
        <v>4.1042112776588091E-3</v>
      </c>
      <c r="AD290" s="2">
        <f>(Table2[[#This Row],[Day High]]/Table2[[#This Row],[Close Price]])-1</f>
        <v>3.0744624133641318E-2</v>
      </c>
      <c r="AE290" s="2">
        <f>(Table2[[#This Row],[Close Price]]/Table2[[#This Row],[Current Week Low]])-1</f>
        <v>4.1042112776588091E-3</v>
      </c>
      <c r="AF290" s="2">
        <f>(Table2[[#This Row],[Current Week High]]/Table2[[#This Row],[Close Price]])-1</f>
        <v>3.0744624133641318E-2</v>
      </c>
      <c r="AG290" s="2">
        <f>(Table2[[#This Row],[Close Price]]/Table2[[#This Row],[Current Month Low]])-1</f>
        <v>4.0110905730129431E-2</v>
      </c>
      <c r="AH290" s="2">
        <f>(Table2[[#This Row],[Current Month High]]/Table2[[#This Row],[Close Price]])-1</f>
        <v>4.5672649724542325E-2</v>
      </c>
      <c r="AI290">
        <v>8.7417807001954895</v>
      </c>
      <c r="AJ290">
        <v>60.295123062898803</v>
      </c>
      <c r="AK290" t="str">
        <f>IF(AND(Table2[[#This Row],[20D EMA]]&gt;Table2[[#This Row],[50D EMA]],Table2[[#This Row],[50D EMA]]&gt;Table2[[#This Row],[200D EMA]]),"Uptrend","Downtrend/NoTrend")</f>
        <v>Uptrend</v>
      </c>
      <c r="AL290">
        <v>0.02</v>
      </c>
      <c r="AM290" t="s">
        <v>10188</v>
      </c>
      <c r="AN290">
        <v>-3.37</v>
      </c>
      <c r="AO290" t="s">
        <v>10189</v>
      </c>
      <c r="AP290">
        <v>6.6750628237890006E-2</v>
      </c>
      <c r="AQ290">
        <f>(Table2[[#This Row],[Sharpe Ratio]]-AVERAGE(Table2[Sharpe Ratio]))/_xlfn.STDEV.P(Table2[Sharpe Ratio])</f>
        <v>0.14854857055088924</v>
      </c>
      <c r="AR2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0.59801281789365879</v>
      </c>
      <c r="AS290">
        <f>_xlfn.RANK.AVG(Table2[[#This Row],[1Y Return vs Nifty Z-Score]],Table2[1Y Return vs Nifty Z-Score])</f>
        <v>324</v>
      </c>
      <c r="AT290">
        <f>_xlfn.RANK.AVG(Table2[[#This Row],[6M Return vs Nifty Z-Score]],Table2[6M Return vs Nifty Z-Score])</f>
        <v>316</v>
      </c>
      <c r="AU290">
        <f>_xlfn.RANK.AVG(Table2[[#This Row],[Sharpe Ratio Z-Score]],Table2[Sharpe Ratio Z-Score])</f>
        <v>291</v>
      </c>
      <c r="AV290">
        <f>(Table2[[#This Row],[Rank 1Y]]+Table2[[#This Row],[Rank 6M]]+Table2[[#This Row],[Rank Sharpe]])/3</f>
        <v>310.33333333333331</v>
      </c>
    </row>
    <row r="291" spans="1:48" x14ac:dyDescent="0.3">
      <c r="A291" t="s">
        <v>194</v>
      </c>
      <c r="B291" t="s">
        <v>195</v>
      </c>
      <c r="C291" t="s">
        <v>10147</v>
      </c>
      <c r="D291" t="s">
        <v>196</v>
      </c>
      <c r="E291">
        <v>133854.1365775</v>
      </c>
      <c r="F291">
        <v>4916.1000000000004</v>
      </c>
      <c r="G291">
        <v>20.949243831415501</v>
      </c>
      <c r="H291">
        <f>(Table2[[#This Row],[1Y Return vs Nifty]]-AVERAGE(Table2[1Y Return vs Nifty]))/_xlfn.STDEV.P(Table2[1Y Return vs Nifty])</f>
        <v>-0.28180900727266656</v>
      </c>
      <c r="I291">
        <v>-6.2486811097476602</v>
      </c>
      <c r="J291">
        <f>(Table2[[#This Row],[1M Return vs Nifty]]-AVERAGE(Table2[1M Return vs Nifty]))/_xlfn.STDEV.P(Table2[1M Return vs Nifty])</f>
        <v>-0.5710469142633281</v>
      </c>
      <c r="K291">
        <v>17.920474154607401</v>
      </c>
      <c r="L291">
        <f>(Table2[[#This Row],[6M Return vs Nifty]]-AVERAGE(Table2[6M Return vs Nifty]))/_xlfn.STDEV.P(Table2[6M Return vs Nifty])</f>
        <v>0.21962343105374396</v>
      </c>
      <c r="M291">
        <v>1.7994140639597</v>
      </c>
      <c r="N291">
        <f>(Table2[[#This Row],[1W Return vs Nifty]]-AVERAGE(Table2[1W Return vs Nifty]))/_xlfn.STDEV.P(Table2[1W Return vs Nifty])</f>
        <v>0.56046988265334519</v>
      </c>
      <c r="O291">
        <v>4794.71</v>
      </c>
      <c r="P291">
        <v>4692.1528622305004</v>
      </c>
      <c r="Q291">
        <v>4183.8457530865599</v>
      </c>
      <c r="R291">
        <v>70.226160530482701</v>
      </c>
      <c r="S291" s="2">
        <f>(Table2[[#This Row],[Close Price]]-Table2[[#This Row],[20D EMA]])/Table2[[#This Row],[20D EMA]]</f>
        <v>2.5317485311937598E-2</v>
      </c>
      <c r="T291" s="2">
        <f>(Table2[[#This Row],[Close Price]]-Table2[[#This Row],[50D EMA]])/Table2[[#This Row],[50D EMA]]</f>
        <v>4.7728014057718184E-2</v>
      </c>
      <c r="U291" s="2">
        <f>(Table2[[#This Row],[Close Price]]-Table2[[#This Row],[200D EMA]])/Table2[[#This Row],[200D EMA]]</f>
        <v>0.17501941757131764</v>
      </c>
      <c r="V291">
        <v>0.69569209600020099</v>
      </c>
      <c r="W291">
        <v>4861</v>
      </c>
      <c r="X291">
        <v>4935.6499999999996</v>
      </c>
      <c r="Y291">
        <v>4825.6000000000004</v>
      </c>
      <c r="Z291">
        <v>4935.6499999999996</v>
      </c>
      <c r="AA291">
        <v>4592.8999999999996</v>
      </c>
      <c r="AB291">
        <v>4955</v>
      </c>
      <c r="AC291" s="2">
        <f>(Table2[[#This Row],[Close Price]]/Table2[[#This Row],[Day Low]])-1</f>
        <v>1.1335116231228293E-2</v>
      </c>
      <c r="AD291" s="2">
        <f>(Table2[[#This Row],[Day High]]/Table2[[#This Row],[Close Price]])-1</f>
        <v>3.9767295213684051E-3</v>
      </c>
      <c r="AE291" s="2">
        <f>(Table2[[#This Row],[Close Price]]/Table2[[#This Row],[Current Week Low]])-1</f>
        <v>1.8754144562334263E-2</v>
      </c>
      <c r="AF291" s="2">
        <f>(Table2[[#This Row],[Current Week High]]/Table2[[#This Row],[Close Price]])-1</f>
        <v>3.9767295213684051E-3</v>
      </c>
      <c r="AG291" s="2">
        <f>(Table2[[#This Row],[Close Price]]/Table2[[#This Row],[Current Month Low]])-1</f>
        <v>7.0369483332970661E-2</v>
      </c>
      <c r="AH291" s="2">
        <f>(Table2[[#This Row],[Current Month High]]/Table2[[#This Row],[Close Price]])-1</f>
        <v>7.9127763877870905E-3</v>
      </c>
      <c r="AI291">
        <v>1.2184455157543399</v>
      </c>
      <c r="AJ291">
        <v>50.114507313200399</v>
      </c>
      <c r="AK291" t="str">
        <f>IF(AND(Table2[[#This Row],[20D EMA]]&gt;Table2[[#This Row],[50D EMA]],Table2[[#This Row],[50D EMA]]&gt;Table2[[#This Row],[200D EMA]]),"Uptrend","Downtrend/NoTrend")</f>
        <v>Uptrend</v>
      </c>
      <c r="AL291">
        <v>-7.0000000000000007E-2</v>
      </c>
      <c r="AM291" t="s">
        <v>10189</v>
      </c>
      <c r="AN291">
        <v>5.2</v>
      </c>
      <c r="AO291" t="s">
        <v>10188</v>
      </c>
      <c r="AP291">
        <v>6.0890015237825001E-2</v>
      </c>
      <c r="AQ291">
        <f>(Table2[[#This Row],[Sharpe Ratio]]-AVERAGE(Table2[Sharpe Ratio]))/_xlfn.STDEV.P(Table2[Sharpe Ratio])</f>
        <v>8.2250168533922127E-2</v>
      </c>
      <c r="AR2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9.4875607050166622E-3</v>
      </c>
      <c r="AS291">
        <f>_xlfn.RANK.AVG(Table2[[#This Row],[1Y Return vs Nifty Z-Score]],Table2[1Y Return vs Nifty Z-Score])</f>
        <v>377</v>
      </c>
      <c r="AT291">
        <f>_xlfn.RANK.AVG(Table2[[#This Row],[6M Return vs Nifty Z-Score]],Table2[6M Return vs Nifty Z-Score])</f>
        <v>248</v>
      </c>
      <c r="AU291">
        <f>_xlfn.RANK.AVG(Table2[[#This Row],[Sharpe Ratio Z-Score]],Table2[Sharpe Ratio Z-Score])</f>
        <v>307</v>
      </c>
      <c r="AV291">
        <f>(Table2[[#This Row],[Rank 1Y]]+Table2[[#This Row],[Rank 6M]]+Table2[[#This Row],[Rank Sharpe]])/3</f>
        <v>310.66666666666669</v>
      </c>
    </row>
    <row r="292" spans="1:48" x14ac:dyDescent="0.3">
      <c r="A292" t="s">
        <v>341</v>
      </c>
      <c r="B292" t="s">
        <v>342</v>
      </c>
      <c r="C292" t="s">
        <v>10141</v>
      </c>
      <c r="D292" t="s">
        <v>18</v>
      </c>
      <c r="E292">
        <v>74058.862704184998</v>
      </c>
      <c r="F292">
        <v>358.2</v>
      </c>
      <c r="G292">
        <v>56.733404536404599</v>
      </c>
      <c r="H292">
        <f>(Table2[[#This Row],[1Y Return vs Nifty]]-AVERAGE(Table2[1Y Return vs Nifty]))/_xlfn.STDEV.P(Table2[1Y Return vs Nifty])</f>
        <v>0.16026520424580648</v>
      </c>
      <c r="I292">
        <v>-7.7775457173783797</v>
      </c>
      <c r="J292">
        <f>(Table2[[#This Row],[1M Return vs Nifty]]-AVERAGE(Table2[1M Return vs Nifty]))/_xlfn.STDEV.P(Table2[1M Return vs Nifty])</f>
        <v>-0.7152572768763612</v>
      </c>
      <c r="K292">
        <v>6.9484034234093901</v>
      </c>
      <c r="L292">
        <f>(Table2[[#This Row],[6M Return vs Nifty]]-AVERAGE(Table2[6M Return vs Nifty]))/_xlfn.STDEV.P(Table2[6M Return vs Nifty])</f>
        <v>-0.11756115162746032</v>
      </c>
      <c r="M292">
        <v>4.9885862245290298</v>
      </c>
      <c r="N292">
        <f>(Table2[[#This Row],[1W Return vs Nifty]]-AVERAGE(Table2[1W Return vs Nifty]))/_xlfn.STDEV.P(Table2[1W Return vs Nifty])</f>
        <v>1.2681068220573382</v>
      </c>
      <c r="O292">
        <v>340.85</v>
      </c>
      <c r="P292">
        <v>339.90621945408299</v>
      </c>
      <c r="Q292">
        <v>297.80352211536803</v>
      </c>
      <c r="R292">
        <v>63.639499087112398</v>
      </c>
      <c r="S292" s="2">
        <f>(Table2[[#This Row],[Close Price]]-Table2[[#This Row],[20D EMA]])/Table2[[#This Row],[20D EMA]]</f>
        <v>5.0902156373771351E-2</v>
      </c>
      <c r="T292" s="2">
        <f>(Table2[[#This Row],[Close Price]]-Table2[[#This Row],[50D EMA]])/Table2[[#This Row],[50D EMA]]</f>
        <v>5.3820081831095358E-2</v>
      </c>
      <c r="U292" s="2">
        <f>(Table2[[#This Row],[Close Price]]-Table2[[#This Row],[200D EMA]])/Table2[[#This Row],[200D EMA]]</f>
        <v>0.20280645929108448</v>
      </c>
      <c r="V292">
        <v>0.76713556560281604</v>
      </c>
      <c r="W292">
        <v>347.6</v>
      </c>
      <c r="X292">
        <v>361</v>
      </c>
      <c r="Y292">
        <v>341.4</v>
      </c>
      <c r="Z292">
        <v>361</v>
      </c>
      <c r="AA292">
        <v>323</v>
      </c>
      <c r="AB292">
        <v>361</v>
      </c>
      <c r="AC292" s="2">
        <f>(Table2[[#This Row],[Close Price]]/Table2[[#This Row],[Day Low]])-1</f>
        <v>3.0494821634062141E-2</v>
      </c>
      <c r="AD292" s="2">
        <f>(Table2[[#This Row],[Day High]]/Table2[[#This Row],[Close Price]])-1</f>
        <v>7.8168620882188566E-3</v>
      </c>
      <c r="AE292" s="2">
        <f>(Table2[[#This Row],[Close Price]]/Table2[[#This Row],[Current Week Low]])-1</f>
        <v>4.9209138840070388E-2</v>
      </c>
      <c r="AF292" s="2">
        <f>(Table2[[#This Row],[Current Week High]]/Table2[[#This Row],[Close Price]])-1</f>
        <v>7.8168620882188566E-3</v>
      </c>
      <c r="AG292" s="2">
        <f>(Table2[[#This Row],[Close Price]]/Table2[[#This Row],[Current Month Low]])-1</f>
        <v>0.10897832817337449</v>
      </c>
      <c r="AH292" s="2">
        <f>(Table2[[#This Row],[Current Month High]]/Table2[[#This Row],[Close Price]])-1</f>
        <v>7.8168620882188566E-3</v>
      </c>
      <c r="AI292">
        <v>10.7016564302996</v>
      </c>
      <c r="AJ292">
        <v>124.623745819398</v>
      </c>
      <c r="AK292" t="str">
        <f>IF(AND(Table2[[#This Row],[20D EMA]]&gt;Table2[[#This Row],[50D EMA]],Table2[[#This Row],[50D EMA]]&gt;Table2[[#This Row],[200D EMA]]),"Uptrend","Downtrend/NoTrend")</f>
        <v>Uptrend</v>
      </c>
      <c r="AL292">
        <v>0.01</v>
      </c>
      <c r="AM292" t="s">
        <v>10188</v>
      </c>
      <c r="AN292">
        <v>7.86</v>
      </c>
      <c r="AO292" t="s">
        <v>10188</v>
      </c>
      <c r="AP292">
        <v>4.9728592079896002E-2</v>
      </c>
      <c r="AQ292">
        <f>(Table2[[#This Row],[Sharpe Ratio]]-AVERAGE(Table2[Sharpe Ratio]))/_xlfn.STDEV.P(Table2[Sharpe Ratio])</f>
        <v>-4.401384507654079E-2</v>
      </c>
      <c r="AR2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0.55153975272278233</v>
      </c>
      <c r="AS292">
        <f>_xlfn.RANK.AVG(Table2[[#This Row],[1Y Return vs Nifty Z-Score]],Table2[1Y Return vs Nifty Z-Score])</f>
        <v>234</v>
      </c>
      <c r="AT292">
        <f>_xlfn.RANK.AVG(Table2[[#This Row],[6M Return vs Nifty Z-Score]],Table2[6M Return vs Nifty Z-Score])</f>
        <v>351</v>
      </c>
      <c r="AU292">
        <f>_xlfn.RANK.AVG(Table2[[#This Row],[Sharpe Ratio Z-Score]],Table2[Sharpe Ratio Z-Score])</f>
        <v>349</v>
      </c>
      <c r="AV292">
        <f>(Table2[[#This Row],[Rank 1Y]]+Table2[[#This Row],[Rank 6M]]+Table2[[#This Row],[Rank Sharpe]])/3</f>
        <v>311.33333333333331</v>
      </c>
    </row>
    <row r="293" spans="1:48" x14ac:dyDescent="0.3">
      <c r="A293" t="s">
        <v>227</v>
      </c>
      <c r="B293" t="s">
        <v>228</v>
      </c>
      <c r="C293" t="s">
        <v>10144</v>
      </c>
      <c r="D293" t="s">
        <v>29</v>
      </c>
      <c r="E293">
        <v>113221.978131696</v>
      </c>
      <c r="F293">
        <v>16.8</v>
      </c>
      <c r="G293">
        <v>95.248240973514001</v>
      </c>
      <c r="H293">
        <f>(Table2[[#This Row],[1Y Return vs Nifty]]-AVERAGE(Table2[1Y Return vs Nifty]))/_xlfn.STDEV.P(Table2[1Y Return vs Nifty])</f>
        <v>0.63607393118694833</v>
      </c>
      <c r="I293">
        <v>-6.4826312499321199</v>
      </c>
      <c r="J293">
        <f>(Table2[[#This Row],[1M Return vs Nifty]]-AVERAGE(Table2[1M Return vs Nifty]))/_xlfn.STDEV.P(Table2[1M Return vs Nifty])</f>
        <v>-0.59311429314107889</v>
      </c>
      <c r="K293">
        <v>-5.04659068730908</v>
      </c>
      <c r="L293">
        <f>(Table2[[#This Row],[6M Return vs Nifty]]-AVERAGE(Table2[6M Return vs Nifty]))/_xlfn.STDEV.P(Table2[6M Return vs Nifty])</f>
        <v>-0.48618136768074305</v>
      </c>
      <c r="M293">
        <v>-0.86160344913757203</v>
      </c>
      <c r="N293">
        <f>(Table2[[#This Row],[1W Return vs Nifty]]-AVERAGE(Table2[1W Return vs Nifty]))/_xlfn.STDEV.P(Table2[1W Return vs Nifty])</f>
        <v>-2.9976224944815787E-2</v>
      </c>
      <c r="O293">
        <v>16.72</v>
      </c>
      <c r="P293">
        <v>15.898219959945401</v>
      </c>
      <c r="Q293">
        <v>13.8339738742926</v>
      </c>
      <c r="R293">
        <v>47.534970676909701</v>
      </c>
      <c r="S293" s="2">
        <f>(Table2[[#This Row],[Close Price]]-Table2[[#This Row],[20D EMA]])/Table2[[#This Row],[20D EMA]]</f>
        <v>4.7846889952154218E-3</v>
      </c>
      <c r="T293" s="2">
        <f>(Table2[[#This Row],[Close Price]]-Table2[[#This Row],[50D EMA]])/Table2[[#This Row],[50D EMA]]</f>
        <v>5.6722075951054905E-2</v>
      </c>
      <c r="U293" s="2">
        <f>(Table2[[#This Row],[Close Price]]-Table2[[#This Row],[200D EMA]])/Table2[[#This Row],[200D EMA]]</f>
        <v>0.21440159947237641</v>
      </c>
      <c r="V293">
        <v>0.52819047289172905</v>
      </c>
      <c r="W293">
        <v>16.670000000000002</v>
      </c>
      <c r="X293">
        <v>17.670000000000002</v>
      </c>
      <c r="Y293">
        <v>15.78</v>
      </c>
      <c r="Z293">
        <v>17.670000000000002</v>
      </c>
      <c r="AA293">
        <v>15.78</v>
      </c>
      <c r="AB293">
        <v>18.059999999999999</v>
      </c>
      <c r="AC293" s="2">
        <f>(Table2[[#This Row],[Close Price]]/Table2[[#This Row],[Day Low]])-1</f>
        <v>7.7984403119375489E-3</v>
      </c>
      <c r="AD293" s="2">
        <f>(Table2[[#This Row],[Day High]]/Table2[[#This Row],[Close Price]])-1</f>
        <v>5.1785714285714324E-2</v>
      </c>
      <c r="AE293" s="2">
        <f>(Table2[[#This Row],[Close Price]]/Table2[[#This Row],[Current Week Low]])-1</f>
        <v>6.4638783269961975E-2</v>
      </c>
      <c r="AF293" s="2">
        <f>(Table2[[#This Row],[Current Week High]]/Table2[[#This Row],[Close Price]])-1</f>
        <v>5.1785714285714324E-2</v>
      </c>
      <c r="AG293" s="2">
        <f>(Table2[[#This Row],[Close Price]]/Table2[[#This Row],[Current Month Low]])-1</f>
        <v>6.4638783269961975E-2</v>
      </c>
      <c r="AH293" s="2">
        <f>(Table2[[#This Row],[Current Month High]]/Table2[[#This Row],[Close Price]])-1</f>
        <v>7.4999999999999956E-2</v>
      </c>
      <c r="AI293">
        <v>14.1666666666666</v>
      </c>
      <c r="AJ293">
        <v>128.57142857142799</v>
      </c>
      <c r="AK293" t="str">
        <f>IF(AND(Table2[[#This Row],[20D EMA]]&gt;Table2[[#This Row],[50D EMA]],Table2[[#This Row],[50D EMA]]&gt;Table2[[#This Row],[200D EMA]]),"Uptrend","Downtrend/NoTrend")</f>
        <v>Uptrend</v>
      </c>
      <c r="AL293">
        <v>0.09</v>
      </c>
      <c r="AM293" t="s">
        <v>10188</v>
      </c>
      <c r="AN293">
        <v>-6.09</v>
      </c>
      <c r="AO293" t="s">
        <v>10189</v>
      </c>
      <c r="AP293">
        <v>5.7011420493619999E-2</v>
      </c>
      <c r="AQ293">
        <f>(Table2[[#This Row],[Sharpe Ratio]]-AVERAGE(Table2[Sharpe Ratio]))/_xlfn.STDEV.P(Table2[Sharpe Ratio])</f>
        <v>3.8373421577699823E-2</v>
      </c>
      <c r="AR2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-0.43482453300198953</v>
      </c>
      <c r="AS293">
        <f>_xlfn.RANK.AVG(Table2[[#This Row],[1Y Return vs Nifty Z-Score]],Table2[1Y Return vs Nifty Z-Score])</f>
        <v>124</v>
      </c>
      <c r="AT293">
        <f>_xlfn.RANK.AVG(Table2[[#This Row],[6M Return vs Nifty Z-Score]],Table2[6M Return vs Nifty Z-Score])</f>
        <v>488</v>
      </c>
      <c r="AU293">
        <f>_xlfn.RANK.AVG(Table2[[#This Row],[Sharpe Ratio Z-Score]],Table2[Sharpe Ratio Z-Score])</f>
        <v>323</v>
      </c>
      <c r="AV293">
        <f>(Table2[[#This Row],[Rank 1Y]]+Table2[[#This Row],[Rank 6M]]+Table2[[#This Row],[Rank Sharpe]])/3</f>
        <v>311.66666666666669</v>
      </c>
    </row>
    <row r="294" spans="1:48" x14ac:dyDescent="0.3">
      <c r="A294" t="s">
        <v>1246</v>
      </c>
      <c r="B294" t="s">
        <v>1247</v>
      </c>
      <c r="C294" t="s">
        <v>10141</v>
      </c>
      <c r="D294" t="s">
        <v>1128</v>
      </c>
      <c r="E294">
        <v>8991.3187096199999</v>
      </c>
      <c r="F294">
        <v>553.65</v>
      </c>
      <c r="G294">
        <v>134.38986019741699</v>
      </c>
      <c r="H294">
        <f>(Table2[[#This Row],[1Y Return vs Nifty]]-AVERAGE(Table2[1Y Return vs Nifty]))/_xlfn.STDEV.P(Table2[1Y Return vs Nifty])</f>
        <v>1.1196258747023018</v>
      </c>
      <c r="I294">
        <v>-2.25619340055388</v>
      </c>
      <c r="J294">
        <f>(Table2[[#This Row],[1M Return vs Nifty]]-AVERAGE(Table2[1M Return vs Nifty]))/_xlfn.STDEV.P(Table2[1M Return vs Nifty])</f>
        <v>-0.194454966619799</v>
      </c>
      <c r="K294">
        <v>7.6807691708418204</v>
      </c>
      <c r="L294">
        <f>(Table2[[#This Row],[6M Return vs Nifty]]-AVERAGE(Table2[6M Return vs Nifty]))/_xlfn.STDEV.P(Table2[6M Return vs Nifty])</f>
        <v>-9.5054694554060709E-2</v>
      </c>
      <c r="M294">
        <v>-5.8370456004248199</v>
      </c>
      <c r="N294">
        <f>(Table2[[#This Row],[1W Return vs Nifty]]-AVERAGE(Table2[1W Return vs Nifty]))/_xlfn.STDEV.P(Table2[1W Return vs Nifty])</f>
        <v>-1.1339638677724746</v>
      </c>
      <c r="O294">
        <v>559.13</v>
      </c>
      <c r="P294">
        <v>538.721522051335</v>
      </c>
      <c r="Q294">
        <v>435.157782966127</v>
      </c>
      <c r="R294">
        <v>45.062758259710698</v>
      </c>
      <c r="S294" s="2">
        <f>(Table2[[#This Row],[Close Price]]-Table2[[#This Row],[20D EMA]])/Table2[[#This Row],[20D EMA]]</f>
        <v>-9.8009407472323395E-3</v>
      </c>
      <c r="T294" s="2">
        <f>(Table2[[#This Row],[Close Price]]-Table2[[#This Row],[50D EMA]])/Table2[[#This Row],[50D EMA]]</f>
        <v>2.7710936611220881E-2</v>
      </c>
      <c r="U294" s="2">
        <f>(Table2[[#This Row],[Close Price]]-Table2[[#This Row],[200D EMA]])/Table2[[#This Row],[200D EMA]]</f>
        <v>0.27229713375733533</v>
      </c>
      <c r="V294">
        <v>0.64047031798252096</v>
      </c>
      <c r="W294">
        <v>551.70000000000005</v>
      </c>
      <c r="X294">
        <v>564.5</v>
      </c>
      <c r="Y294">
        <v>548</v>
      </c>
      <c r="Z294">
        <v>569</v>
      </c>
      <c r="AA294">
        <v>542.75</v>
      </c>
      <c r="AB294">
        <v>593.4</v>
      </c>
      <c r="AC294" s="2">
        <f>(Table2[[#This Row],[Close Price]]/Table2[[#This Row],[Day Low]])-1</f>
        <v>3.5345296356714684E-3</v>
      </c>
      <c r="AD294" s="2">
        <f>(Table2[[#This Row],[Day High]]/Table2[[#This Row],[Close Price]])-1</f>
        <v>1.9597218459315391E-2</v>
      </c>
      <c r="AE294" s="2">
        <f>(Table2[[#This Row],[Close Price]]/Table2[[#This Row],[Current Week Low]])-1</f>
        <v>1.0310218978102137E-2</v>
      </c>
      <c r="AF294" s="2">
        <f>(Table2[[#This Row],[Current Week High]]/Table2[[#This Row],[Close Price]])-1</f>
        <v>2.7725097082994754E-2</v>
      </c>
      <c r="AG294" s="2">
        <f>(Table2[[#This Row],[Close Price]]/Table2[[#This Row],[Current Month Low]])-1</f>
        <v>2.0082911100875123E-2</v>
      </c>
      <c r="AH294" s="2">
        <f>(Table2[[#This Row],[Current Month High]]/Table2[[#This Row],[Close Price]])-1</f>
        <v>7.1796261175833154E-2</v>
      </c>
      <c r="AI294">
        <v>14.657274451368099</v>
      </c>
      <c r="AJ294">
        <v>180.80304311073499</v>
      </c>
      <c r="AK294" t="str">
        <f>IF(AND(Table2[[#This Row],[20D EMA]]&gt;Table2[[#This Row],[50D EMA]],Table2[[#This Row],[50D EMA]]&gt;Table2[[#This Row],[200D EMA]]),"Uptrend","Downtrend/NoTrend")</f>
        <v>Uptrend</v>
      </c>
      <c r="AL294">
        <v>0</v>
      </c>
      <c r="AM294" t="s">
        <v>10187</v>
      </c>
      <c r="AN294">
        <v>2.0299999999999998</v>
      </c>
      <c r="AO294" t="s">
        <v>10188</v>
      </c>
      <c r="AQ294">
        <f>(Table2[[#This Row],[Sharpe Ratio]]-AVERAGE(Table2[Sharpe Ratio]))/_xlfn.STDEV.P(Table2[Sharpe Ratio])</f>
        <v>-0.60657038812317154</v>
      </c>
      <c r="AR2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-0.91041804236720403</v>
      </c>
      <c r="AS294">
        <f>_xlfn.RANK.AVG(Table2[[#This Row],[1Y Return vs Nifty Z-Score]],Table2[1Y Return vs Nifty Z-Score])</f>
        <v>78</v>
      </c>
      <c r="AT294">
        <f>_xlfn.RANK.AVG(Table2[[#This Row],[6M Return vs Nifty Z-Score]],Table2[6M Return vs Nifty Z-Score])</f>
        <v>339</v>
      </c>
      <c r="AU294">
        <f>_xlfn.RANK.AVG(Table2[[#This Row],[Sharpe Ratio Z-Score]],Table2[Sharpe Ratio Z-Score])</f>
        <v>518.5</v>
      </c>
      <c r="AV294">
        <f>(Table2[[#This Row],[Rank 1Y]]+Table2[[#This Row],[Rank 6M]]+Table2[[#This Row],[Rank Sharpe]])/3</f>
        <v>311.83333333333331</v>
      </c>
    </row>
    <row r="295" spans="1:48" x14ac:dyDescent="0.3">
      <c r="A295" t="s">
        <v>160</v>
      </c>
      <c r="B295" t="s">
        <v>161</v>
      </c>
      <c r="C295" t="s">
        <v>10152</v>
      </c>
      <c r="D295" t="s">
        <v>78</v>
      </c>
      <c r="E295">
        <v>168526.90836475999</v>
      </c>
      <c r="F295">
        <v>685.35</v>
      </c>
      <c r="G295">
        <v>38.705931046030898</v>
      </c>
      <c r="H295">
        <f>(Table2[[#This Row],[1Y Return vs Nifty]]-AVERAGE(Table2[1Y Return vs Nifty]))/_xlfn.STDEV.P(Table2[1Y Return vs Nifty])</f>
        <v>-6.2444535815695305E-2</v>
      </c>
      <c r="I295">
        <v>-4.2794616495708597</v>
      </c>
      <c r="J295">
        <f>(Table2[[#This Row],[1M Return vs Nifty]]-AVERAGE(Table2[1M Return vs Nifty]))/_xlfn.STDEV.P(Table2[1M Return vs Nifty])</f>
        <v>-0.38530002013067888</v>
      </c>
      <c r="K295">
        <v>17.916022010503099</v>
      </c>
      <c r="L295">
        <f>(Table2[[#This Row],[6M Return vs Nifty]]-AVERAGE(Table2[6M Return vs Nifty]))/_xlfn.STDEV.P(Table2[6M Return vs Nifty])</f>
        <v>0.21948661145162662</v>
      </c>
      <c r="M295">
        <v>-0.60398651893196098</v>
      </c>
      <c r="N295">
        <f>(Table2[[#This Row],[1W Return vs Nifty]]-AVERAGE(Table2[1W Return vs Nifty]))/_xlfn.STDEV.P(Table2[1W Return vs Nifty])</f>
        <v>2.7185711398190121E-2</v>
      </c>
      <c r="O295">
        <v>672.48</v>
      </c>
      <c r="P295">
        <v>651.88402574020597</v>
      </c>
      <c r="Q295">
        <v>575.81161750944</v>
      </c>
      <c r="R295">
        <v>58.249639560179801</v>
      </c>
      <c r="S295" s="2">
        <f>(Table2[[#This Row],[Close Price]]-Table2[[#This Row],[20D EMA]])/Table2[[#This Row],[20D EMA]]</f>
        <v>1.9138115631691655E-2</v>
      </c>
      <c r="T295" s="2">
        <f>(Table2[[#This Row],[Close Price]]-Table2[[#This Row],[50D EMA]])/Table2[[#This Row],[50D EMA]]</f>
        <v>5.1337312985686168E-2</v>
      </c>
      <c r="U295" s="2">
        <f>(Table2[[#This Row],[Close Price]]-Table2[[#This Row],[200D EMA]])/Table2[[#This Row],[200D EMA]]</f>
        <v>0.19023301920226404</v>
      </c>
      <c r="V295">
        <v>0.92221567803701199</v>
      </c>
      <c r="W295">
        <v>683.25</v>
      </c>
      <c r="X295">
        <v>692</v>
      </c>
      <c r="Y295">
        <v>681.5</v>
      </c>
      <c r="Z295">
        <v>692</v>
      </c>
      <c r="AA295">
        <v>656.2</v>
      </c>
      <c r="AB295">
        <v>706.95</v>
      </c>
      <c r="AC295" s="2">
        <f>(Table2[[#This Row],[Close Price]]/Table2[[#This Row],[Day Low]])-1</f>
        <v>3.0735455543360324E-3</v>
      </c>
      <c r="AD295" s="2">
        <f>(Table2[[#This Row],[Day High]]/Table2[[#This Row],[Close Price]])-1</f>
        <v>9.7030714233603543E-3</v>
      </c>
      <c r="AE295" s="2">
        <f>(Table2[[#This Row],[Close Price]]/Table2[[#This Row],[Current Week Low]])-1</f>
        <v>5.6493030080704276E-3</v>
      </c>
      <c r="AF295" s="2">
        <f>(Table2[[#This Row],[Current Week High]]/Table2[[#This Row],[Close Price]])-1</f>
        <v>9.7030714233603543E-3</v>
      </c>
      <c r="AG295" s="2">
        <f>(Table2[[#This Row],[Close Price]]/Table2[[#This Row],[Current Month Low]])-1</f>
        <v>4.442243218530928E-2</v>
      </c>
      <c r="AH295" s="2">
        <f>(Table2[[#This Row],[Current Month High]]/Table2[[#This Row],[Close Price]])-1</f>
        <v>3.1516743269862202E-2</v>
      </c>
      <c r="AI295">
        <v>3.1516743269862202</v>
      </c>
      <c r="AJ295">
        <v>69.620096522707598</v>
      </c>
      <c r="AK295" t="str">
        <f>IF(AND(Table2[[#This Row],[20D EMA]]&gt;Table2[[#This Row],[50D EMA]],Table2[[#This Row],[50D EMA]]&gt;Table2[[#This Row],[200D EMA]]),"Uptrend","Downtrend/NoTrend")</f>
        <v>Uptrend</v>
      </c>
      <c r="AL295">
        <v>-0.01</v>
      </c>
      <c r="AM295" t="s">
        <v>10189</v>
      </c>
      <c r="AN295">
        <v>2.25</v>
      </c>
      <c r="AO295" t="s">
        <v>10188</v>
      </c>
      <c r="AP295">
        <v>3.7875976001974003E-2</v>
      </c>
      <c r="AQ295">
        <f>(Table2[[#This Row],[Sharpe Ratio]]-AVERAGE(Table2[Sharpe Ratio]))/_xlfn.STDEV.P(Table2[Sharpe Ratio])</f>
        <v>-0.17809700424062908</v>
      </c>
      <c r="AR2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-0.37916923733718655</v>
      </c>
      <c r="AS295">
        <f>_xlfn.RANK.AVG(Table2[[#This Row],[1Y Return vs Nifty Z-Score]],Table2[1Y Return vs Nifty Z-Score])</f>
        <v>302</v>
      </c>
      <c r="AT295">
        <f>_xlfn.RANK.AVG(Table2[[#This Row],[6M Return vs Nifty Z-Score]],Table2[6M Return vs Nifty Z-Score])</f>
        <v>249</v>
      </c>
      <c r="AU295">
        <f>_xlfn.RANK.AVG(Table2[[#This Row],[Sharpe Ratio Z-Score]],Table2[Sharpe Ratio Z-Score])</f>
        <v>391</v>
      </c>
      <c r="AV295">
        <f>(Table2[[#This Row],[Rank 1Y]]+Table2[[#This Row],[Rank 6M]]+Table2[[#This Row],[Rank Sharpe]])/3</f>
        <v>314</v>
      </c>
    </row>
    <row r="296" spans="1:48" x14ac:dyDescent="0.3">
      <c r="A296" t="s">
        <v>572</v>
      </c>
      <c r="B296" t="s">
        <v>573</v>
      </c>
      <c r="C296" t="s">
        <v>10153</v>
      </c>
      <c r="D296" t="s">
        <v>143</v>
      </c>
      <c r="E296">
        <v>33292.646684799998</v>
      </c>
      <c r="F296">
        <v>330.2</v>
      </c>
      <c r="G296">
        <v>27.527394860087899</v>
      </c>
      <c r="H296">
        <f>(Table2[[#This Row],[1Y Return vs Nifty]]-AVERAGE(Table2[1Y Return vs Nifty]))/_xlfn.STDEV.P(Table2[1Y Return vs Nifty])</f>
        <v>-0.2005431379059347</v>
      </c>
      <c r="I296">
        <v>-5.4504868886748801</v>
      </c>
      <c r="J296">
        <f>(Table2[[#This Row],[1M Return vs Nifty]]-AVERAGE(Table2[1M Return vs Nifty]))/_xlfn.STDEV.P(Table2[1M Return vs Nifty])</f>
        <v>-0.49575713550723821</v>
      </c>
      <c r="K296">
        <v>30.7371309117705</v>
      </c>
      <c r="L296">
        <f>(Table2[[#This Row],[6M Return vs Nifty]]-AVERAGE(Table2[6M Return vs Nifty]))/_xlfn.STDEV.P(Table2[6M Return vs Nifty])</f>
        <v>0.61349430246038639</v>
      </c>
      <c r="M296">
        <v>0.69893148017922202</v>
      </c>
      <c r="N296">
        <f>(Table2[[#This Row],[1W Return vs Nifty]]-AVERAGE(Table2[1W Return vs Nifty]))/_xlfn.STDEV.P(Table2[1W Return vs Nifty])</f>
        <v>0.31628672531799618</v>
      </c>
      <c r="O296">
        <v>321.93</v>
      </c>
      <c r="P296">
        <v>303.476279936271</v>
      </c>
      <c r="Q296">
        <v>260.33283977449702</v>
      </c>
      <c r="R296">
        <v>58.844840084098202</v>
      </c>
      <c r="S296" s="2">
        <f>(Table2[[#This Row],[Close Price]]-Table2[[#This Row],[20D EMA]])/Table2[[#This Row],[20D EMA]]</f>
        <v>2.568881433852074E-2</v>
      </c>
      <c r="T296" s="2">
        <f>(Table2[[#This Row],[Close Price]]-Table2[[#This Row],[50D EMA]])/Table2[[#This Row],[50D EMA]]</f>
        <v>8.8058678158770373E-2</v>
      </c>
      <c r="U296" s="2">
        <f>(Table2[[#This Row],[Close Price]]-Table2[[#This Row],[200D EMA]])/Table2[[#This Row],[200D EMA]]</f>
        <v>0.2683762843213427</v>
      </c>
      <c r="V296">
        <v>0.80514476532078705</v>
      </c>
      <c r="W296">
        <v>326.39999999999998</v>
      </c>
      <c r="X296">
        <v>334.45</v>
      </c>
      <c r="Y296">
        <v>319.39999999999998</v>
      </c>
      <c r="Z296">
        <v>334.45</v>
      </c>
      <c r="AA296">
        <v>313.5</v>
      </c>
      <c r="AB296">
        <v>339.4</v>
      </c>
      <c r="AC296" s="2">
        <f>(Table2[[#This Row],[Close Price]]/Table2[[#This Row],[Day Low]])-1</f>
        <v>1.1642156862745168E-2</v>
      </c>
      <c r="AD296" s="2">
        <f>(Table2[[#This Row],[Day High]]/Table2[[#This Row],[Close Price]])-1</f>
        <v>1.2870987280436008E-2</v>
      </c>
      <c r="AE296" s="2">
        <f>(Table2[[#This Row],[Close Price]]/Table2[[#This Row],[Current Week Low]])-1</f>
        <v>3.3813400125234816E-2</v>
      </c>
      <c r="AF296" s="2">
        <f>(Table2[[#This Row],[Current Week High]]/Table2[[#This Row],[Close Price]])-1</f>
        <v>1.2870987280436008E-2</v>
      </c>
      <c r="AG296" s="2">
        <f>(Table2[[#This Row],[Close Price]]/Table2[[#This Row],[Current Month Low]])-1</f>
        <v>5.32695374800638E-2</v>
      </c>
      <c r="AH296" s="2">
        <f>(Table2[[#This Row],[Current Month High]]/Table2[[#This Row],[Close Price]])-1</f>
        <v>2.7861901877649808E-2</v>
      </c>
      <c r="AI296">
        <v>2.78619018776498</v>
      </c>
      <c r="AJ296">
        <v>71.132417724799097</v>
      </c>
      <c r="AK296" t="str">
        <f>IF(AND(Table2[[#This Row],[20D EMA]]&gt;Table2[[#This Row],[50D EMA]],Table2[[#This Row],[50D EMA]]&gt;Table2[[#This Row],[200D EMA]]),"Uptrend","Downtrend/NoTrend")</f>
        <v>Uptrend</v>
      </c>
      <c r="AL296">
        <v>0.11</v>
      </c>
      <c r="AM296" t="s">
        <v>10188</v>
      </c>
      <c r="AN296">
        <v>5.78</v>
      </c>
      <c r="AO296" t="s">
        <v>10188</v>
      </c>
      <c r="AP296">
        <v>1.6775598770360001E-2</v>
      </c>
      <c r="AQ296">
        <f>(Table2[[#This Row],[Sharpe Ratio]]-AVERAGE(Table2[Sharpe Ratio]))/_xlfn.STDEV.P(Table2[Sharpe Ratio])</f>
        <v>-0.41679580458722909</v>
      </c>
      <c r="AR2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-0.18331505022201944</v>
      </c>
      <c r="AS296">
        <f>_xlfn.RANK.AVG(Table2[[#This Row],[1Y Return vs Nifty Z-Score]],Table2[1Y Return vs Nifty Z-Score])</f>
        <v>343</v>
      </c>
      <c r="AT296">
        <f>_xlfn.RANK.AVG(Table2[[#This Row],[6M Return vs Nifty Z-Score]],Table2[6M Return vs Nifty Z-Score])</f>
        <v>158</v>
      </c>
      <c r="AU296">
        <f>_xlfn.RANK.AVG(Table2[[#This Row],[Sharpe Ratio Z-Score]],Table2[Sharpe Ratio Z-Score])</f>
        <v>444</v>
      </c>
      <c r="AV296">
        <f>(Table2[[#This Row],[Rank 1Y]]+Table2[[#This Row],[Rank 6M]]+Table2[[#This Row],[Rank Sharpe]])/3</f>
        <v>315</v>
      </c>
    </row>
    <row r="297" spans="1:48" x14ac:dyDescent="0.3">
      <c r="A297" t="s">
        <v>741</v>
      </c>
      <c r="B297" t="s">
        <v>742</v>
      </c>
      <c r="C297" t="s">
        <v>10148</v>
      </c>
      <c r="D297" t="s">
        <v>62</v>
      </c>
      <c r="E297">
        <v>21412.73127394</v>
      </c>
      <c r="F297">
        <v>858.6</v>
      </c>
      <c r="G297">
        <v>50.102185915771301</v>
      </c>
      <c r="H297">
        <f>(Table2[[#This Row],[1Y Return vs Nifty]]-AVERAGE(Table2[1Y Return vs Nifty]))/_xlfn.STDEV.P(Table2[1Y Return vs Nifty])</f>
        <v>7.8343742756439572E-2</v>
      </c>
      <c r="I297">
        <v>9.5602516865387699</v>
      </c>
      <c r="J297">
        <f>(Table2[[#This Row],[1M Return vs Nifty]]-AVERAGE(Table2[1M Return vs Nifty]))/_xlfn.STDEV.P(Table2[1M Return vs Nifty])</f>
        <v>0.92013282768292548</v>
      </c>
      <c r="K297">
        <v>11.9508647834288</v>
      </c>
      <c r="L297">
        <f>(Table2[[#This Row],[6M Return vs Nifty]]-AVERAGE(Table2[6M Return vs Nifty]))/_xlfn.STDEV.P(Table2[6M Return vs Nifty])</f>
        <v>3.6170344220527381E-2</v>
      </c>
      <c r="M297">
        <v>2.1857629284755502</v>
      </c>
      <c r="N297">
        <f>(Table2[[#This Row],[1W Return vs Nifty]]-AVERAGE(Table2[1W Return vs Nifty]))/_xlfn.STDEV.P(Table2[1W Return vs Nifty])</f>
        <v>0.64619580595357806</v>
      </c>
      <c r="O297">
        <v>795.19</v>
      </c>
      <c r="P297">
        <v>735.95144975360802</v>
      </c>
      <c r="Q297">
        <v>655.43510046472602</v>
      </c>
      <c r="R297">
        <v>68.148378232498004</v>
      </c>
      <c r="S297" s="2">
        <f>(Table2[[#This Row],[Close Price]]-Table2[[#This Row],[20D EMA]])/Table2[[#This Row],[20D EMA]]</f>
        <v>7.974194846514665E-2</v>
      </c>
      <c r="T297" s="2">
        <f>(Table2[[#This Row],[Close Price]]-Table2[[#This Row],[50D EMA]])/Table2[[#This Row],[50D EMA]]</f>
        <v>0.16665304523478278</v>
      </c>
      <c r="U297" s="2">
        <f>(Table2[[#This Row],[Close Price]]-Table2[[#This Row],[200D EMA]])/Table2[[#This Row],[200D EMA]]</f>
        <v>0.30996951397815453</v>
      </c>
      <c r="V297">
        <v>0.98034547358377799</v>
      </c>
      <c r="W297">
        <v>838.8</v>
      </c>
      <c r="X297">
        <v>878</v>
      </c>
      <c r="Y297">
        <v>836.55</v>
      </c>
      <c r="Z297">
        <v>878</v>
      </c>
      <c r="AA297">
        <v>789.1</v>
      </c>
      <c r="AB297">
        <v>889.7</v>
      </c>
      <c r="AC297" s="2">
        <f>(Table2[[#This Row],[Close Price]]/Table2[[#This Row],[Day Low]])-1</f>
        <v>2.3605150214592419E-2</v>
      </c>
      <c r="AD297" s="2">
        <f>(Table2[[#This Row],[Day High]]/Table2[[#This Row],[Close Price]])-1</f>
        <v>2.259492196599111E-2</v>
      </c>
      <c r="AE297" s="2">
        <f>(Table2[[#This Row],[Close Price]]/Table2[[#This Row],[Current Week Low]])-1</f>
        <v>2.6358257127488072E-2</v>
      </c>
      <c r="AF297" s="2">
        <f>(Table2[[#This Row],[Current Week High]]/Table2[[#This Row],[Close Price]])-1</f>
        <v>2.259492196599111E-2</v>
      </c>
      <c r="AG297" s="2">
        <f>(Table2[[#This Row],[Close Price]]/Table2[[#This Row],[Current Month Low]])-1</f>
        <v>8.8075022177163786E-2</v>
      </c>
      <c r="AH297" s="2">
        <f>(Table2[[#This Row],[Current Month High]]/Table2[[#This Row],[Close Price]])-1</f>
        <v>3.6221756347542433E-2</v>
      </c>
      <c r="AI297">
        <v>3.6221756347542402</v>
      </c>
      <c r="AJ297">
        <v>79.755050769391801</v>
      </c>
      <c r="AK297" t="str">
        <f>IF(AND(Table2[[#This Row],[20D EMA]]&gt;Table2[[#This Row],[50D EMA]],Table2[[#This Row],[50D EMA]]&gt;Table2[[#This Row],[200D EMA]]),"Uptrend","Downtrend/NoTrend")</f>
        <v>Uptrend</v>
      </c>
      <c r="AL297">
        <v>0.19</v>
      </c>
      <c r="AM297" t="s">
        <v>10188</v>
      </c>
      <c r="AN297">
        <v>6.79</v>
      </c>
      <c r="AO297" t="s">
        <v>10188</v>
      </c>
      <c r="AP297">
        <v>3.7653096287038001E-2</v>
      </c>
      <c r="AQ297">
        <f>(Table2[[#This Row],[Sharpe Ratio]]-AVERAGE(Table2[Sharpe Ratio]))/_xlfn.STDEV.P(Table2[Sharpe Ratio])</f>
        <v>-0.18061833928563037</v>
      </c>
      <c r="AR2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1.5002243813278402</v>
      </c>
      <c r="AS297">
        <f>_xlfn.RANK.AVG(Table2[[#This Row],[1Y Return vs Nifty Z-Score]],Table2[1Y Return vs Nifty Z-Score])</f>
        <v>255</v>
      </c>
      <c r="AT297">
        <f>_xlfn.RANK.AVG(Table2[[#This Row],[6M Return vs Nifty Z-Score]],Table2[6M Return vs Nifty Z-Score])</f>
        <v>299</v>
      </c>
      <c r="AU297">
        <f>_xlfn.RANK.AVG(Table2[[#This Row],[Sharpe Ratio Z-Score]],Table2[Sharpe Ratio Z-Score])</f>
        <v>392</v>
      </c>
      <c r="AV297">
        <f>(Table2[[#This Row],[Rank 1Y]]+Table2[[#This Row],[Rank 6M]]+Table2[[#This Row],[Rank Sharpe]])/3</f>
        <v>315.33333333333331</v>
      </c>
    </row>
    <row r="298" spans="1:48" x14ac:dyDescent="0.3">
      <c r="A298" t="s">
        <v>262</v>
      </c>
      <c r="B298" t="s">
        <v>263</v>
      </c>
      <c r="C298" t="s">
        <v>10143</v>
      </c>
      <c r="D298" t="s">
        <v>32</v>
      </c>
      <c r="E298">
        <v>106412.46216158</v>
      </c>
      <c r="F298">
        <v>139.65</v>
      </c>
      <c r="G298">
        <v>42.448621442759404</v>
      </c>
      <c r="H298">
        <f>(Table2[[#This Row],[1Y Return vs Nifty]]-AVERAGE(Table2[1Y Return vs Nifty]))/_xlfn.STDEV.P(Table2[1Y Return vs Nifty])</f>
        <v>-1.6207684832046692E-2</v>
      </c>
      <c r="I298">
        <v>-11.1910438702328</v>
      </c>
      <c r="J298">
        <f>(Table2[[#This Row],[1M Return vs Nifty]]-AVERAGE(Table2[1M Return vs Nifty]))/_xlfn.STDEV.P(Table2[1M Return vs Nifty])</f>
        <v>-1.0372359556587238</v>
      </c>
      <c r="K298">
        <v>-8.9916685345568403</v>
      </c>
      <c r="L298">
        <f>(Table2[[#This Row],[6M Return vs Nifty]]-AVERAGE(Table2[6M Return vs Nifty]))/_xlfn.STDEV.P(Table2[6M Return vs Nifty])</f>
        <v>-0.60741822990646233</v>
      </c>
      <c r="M298">
        <v>3.06398431008907</v>
      </c>
      <c r="N298">
        <f>(Table2[[#This Row],[1W Return vs Nifty]]-AVERAGE(Table2[1W Return vs Nifty]))/_xlfn.STDEV.P(Table2[1W Return vs Nifty])</f>
        <v>0.84106201552603144</v>
      </c>
      <c r="O298">
        <v>139.35</v>
      </c>
      <c r="P298">
        <v>142.62993253322901</v>
      </c>
      <c r="Q298">
        <v>130.751920004384</v>
      </c>
      <c r="R298">
        <v>54.202515460826397</v>
      </c>
      <c r="S298" s="2">
        <f>(Table2[[#This Row],[Close Price]]-Table2[[#This Row],[20D EMA]])/Table2[[#This Row],[20D EMA]]</f>
        <v>2.1528525296018041E-3</v>
      </c>
      <c r="T298" s="2">
        <f>(Table2[[#This Row],[Close Price]]-Table2[[#This Row],[50D EMA]])/Table2[[#This Row],[50D EMA]]</f>
        <v>-2.0892757083333529E-2</v>
      </c>
      <c r="U298" s="2">
        <f>(Table2[[#This Row],[Close Price]]-Table2[[#This Row],[200D EMA]])/Table2[[#This Row],[200D EMA]]</f>
        <v>6.8053149776444249E-2</v>
      </c>
      <c r="V298">
        <v>0.70784397948258404</v>
      </c>
      <c r="W298">
        <v>139.01</v>
      </c>
      <c r="X298">
        <v>142.74</v>
      </c>
      <c r="Y298">
        <v>135.4</v>
      </c>
      <c r="Z298">
        <v>142.74</v>
      </c>
      <c r="AA298">
        <v>133</v>
      </c>
      <c r="AB298">
        <v>142.74</v>
      </c>
      <c r="AC298" s="2">
        <f>(Table2[[#This Row],[Close Price]]/Table2[[#This Row],[Day Low]])-1</f>
        <v>4.6039853247967777E-3</v>
      </c>
      <c r="AD298" s="2">
        <f>(Table2[[#This Row],[Day High]]/Table2[[#This Row],[Close Price]])-1</f>
        <v>2.2126745435016026E-2</v>
      </c>
      <c r="AE298" s="2">
        <f>(Table2[[#This Row],[Close Price]]/Table2[[#This Row],[Current Week Low]])-1</f>
        <v>3.1388478581979351E-2</v>
      </c>
      <c r="AF298" s="2">
        <f>(Table2[[#This Row],[Current Week High]]/Table2[[#This Row],[Close Price]])-1</f>
        <v>2.2126745435016026E-2</v>
      </c>
      <c r="AG298" s="2">
        <f>(Table2[[#This Row],[Close Price]]/Table2[[#This Row],[Current Month Low]])-1</f>
        <v>5.0000000000000044E-2</v>
      </c>
      <c r="AH298" s="2">
        <f>(Table2[[#This Row],[Current Month High]]/Table2[[#This Row],[Close Price]])-1</f>
        <v>2.2126745435016026E-2</v>
      </c>
      <c r="AI298">
        <v>23.523093447905399</v>
      </c>
      <c r="AJ298">
        <v>72.620519159456094</v>
      </c>
      <c r="AK298" t="str">
        <f>IF(AND(Table2[[#This Row],[20D EMA]]&gt;Table2[[#This Row],[50D EMA]],Table2[[#This Row],[50D EMA]]&gt;Table2[[#This Row],[200D EMA]]),"Uptrend","Downtrend/NoTrend")</f>
        <v>Downtrend/NoTrend</v>
      </c>
      <c r="AL298">
        <v>-0.15</v>
      </c>
      <c r="AM298" t="s">
        <v>10189</v>
      </c>
      <c r="AN298">
        <v>2.17</v>
      </c>
      <c r="AO298" t="s">
        <v>10188</v>
      </c>
      <c r="AP298">
        <v>0.137630329031593</v>
      </c>
      <c r="AQ298">
        <f>(Table2[[#This Row],[Sharpe Ratio]]-AVERAGE(Table2[Sharpe Ratio]))/_xlfn.STDEV.P(Table2[Sharpe Ratio])</f>
        <v>0.95037781571878266</v>
      </c>
      <c r="AR2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8">
        <f>_xlfn.RANK.AVG(Table2[[#This Row],[1Y Return vs Nifty Z-Score]],Table2[1Y Return vs Nifty Z-Score])</f>
        <v>285</v>
      </c>
      <c r="AT298">
        <f>_xlfn.RANK.AVG(Table2[[#This Row],[6M Return vs Nifty Z-Score]],Table2[6M Return vs Nifty Z-Score])</f>
        <v>532</v>
      </c>
      <c r="AU298">
        <f>_xlfn.RANK.AVG(Table2[[#This Row],[Sharpe Ratio Z-Score]],Table2[Sharpe Ratio Z-Score])</f>
        <v>132</v>
      </c>
      <c r="AV298">
        <f>(Table2[[#This Row],[Rank 1Y]]+Table2[[#This Row],[Rank 6M]]+Table2[[#This Row],[Rank Sharpe]])/3</f>
        <v>316.33333333333331</v>
      </c>
    </row>
    <row r="299" spans="1:48" x14ac:dyDescent="0.3">
      <c r="A299" t="s">
        <v>2000</v>
      </c>
      <c r="B299" t="s">
        <v>2001</v>
      </c>
      <c r="C299" t="s">
        <v>10157</v>
      </c>
      <c r="D299" t="s">
        <v>253</v>
      </c>
      <c r="E299">
        <v>3105.4316795999998</v>
      </c>
      <c r="F299">
        <v>311.05</v>
      </c>
      <c r="G299">
        <v>35.111284510966001</v>
      </c>
      <c r="H299">
        <f>(Table2[[#This Row],[1Y Return vs Nifty]]-AVERAGE(Table2[1Y Return vs Nifty]))/_xlfn.STDEV.P(Table2[1Y Return vs Nifty])</f>
        <v>-0.10685246662556531</v>
      </c>
      <c r="I299">
        <v>-8.4004336918195595</v>
      </c>
      <c r="J299">
        <f>(Table2[[#This Row],[1M Return vs Nifty]]-AVERAGE(Table2[1M Return vs Nifty]))/_xlfn.STDEV.P(Table2[1M Return vs Nifty])</f>
        <v>-0.77401127001160996</v>
      </c>
      <c r="K299">
        <v>16.238202950425698</v>
      </c>
      <c r="L299">
        <f>(Table2[[#This Row],[6M Return vs Nifty]]-AVERAGE(Table2[6M Return vs Nifty]))/_xlfn.STDEV.P(Table2[6M Return vs Nifty])</f>
        <v>0.16792526688444687</v>
      </c>
      <c r="M299">
        <v>-7.0671194304674003</v>
      </c>
      <c r="N299">
        <f>(Table2[[#This Row],[1W Return vs Nifty]]-AVERAGE(Table2[1W Return vs Nifty]))/_xlfn.STDEV.P(Table2[1W Return vs Nifty])</f>
        <v>-1.4069016825114842</v>
      </c>
      <c r="O299">
        <v>305.43</v>
      </c>
      <c r="P299">
        <v>289.81608258292903</v>
      </c>
      <c r="Q299">
        <v>251.68611272233699</v>
      </c>
      <c r="R299">
        <v>43.330566655321398</v>
      </c>
      <c r="S299" s="2">
        <f>(Table2[[#This Row],[Close Price]]-Table2[[#This Row],[20D EMA]])/Table2[[#This Row],[20D EMA]]</f>
        <v>1.8400288118390479E-2</v>
      </c>
      <c r="T299" s="2">
        <f>(Table2[[#This Row],[Close Price]]-Table2[[#This Row],[50D EMA]])/Table2[[#This Row],[50D EMA]]</f>
        <v>7.3266870588505159E-2</v>
      </c>
      <c r="U299" s="2">
        <f>(Table2[[#This Row],[Close Price]]-Table2[[#This Row],[200D EMA]])/Table2[[#This Row],[200D EMA]]</f>
        <v>0.23586477074781614</v>
      </c>
      <c r="V299">
        <v>0.84757529534850296</v>
      </c>
      <c r="W299">
        <v>303.14999999999998</v>
      </c>
      <c r="X299">
        <v>315.2</v>
      </c>
      <c r="Y299">
        <v>302.05</v>
      </c>
      <c r="Z299">
        <v>315.2</v>
      </c>
      <c r="AA299">
        <v>298.05</v>
      </c>
      <c r="AB299">
        <v>332.95</v>
      </c>
      <c r="AC299" s="2">
        <f>(Table2[[#This Row],[Close Price]]/Table2[[#This Row],[Day Low]])-1</f>
        <v>2.6059706415965778E-2</v>
      </c>
      <c r="AD299" s="2">
        <f>(Table2[[#This Row],[Day High]]/Table2[[#This Row],[Close Price]])-1</f>
        <v>1.3341906445909046E-2</v>
      </c>
      <c r="AE299" s="2">
        <f>(Table2[[#This Row],[Close Price]]/Table2[[#This Row],[Current Week Low]])-1</f>
        <v>2.9796391325939364E-2</v>
      </c>
      <c r="AF299" s="2">
        <f>(Table2[[#This Row],[Current Week High]]/Table2[[#This Row],[Close Price]])-1</f>
        <v>1.3341906445909046E-2</v>
      </c>
      <c r="AG299" s="2">
        <f>(Table2[[#This Row],[Close Price]]/Table2[[#This Row],[Current Month Low]])-1</f>
        <v>4.3616842811608825E-2</v>
      </c>
      <c r="AH299" s="2">
        <f>(Table2[[#This Row],[Current Month High]]/Table2[[#This Row],[Close Price]])-1</f>
        <v>7.0406687027809056E-2</v>
      </c>
      <c r="AI299">
        <v>7.0406687027809003</v>
      </c>
      <c r="AJ299">
        <v>68.317099567099504</v>
      </c>
      <c r="AK299" t="str">
        <f>IF(AND(Table2[[#This Row],[20D EMA]]&gt;Table2[[#This Row],[50D EMA]],Table2[[#This Row],[50D EMA]]&gt;Table2[[#This Row],[200D EMA]]),"Uptrend","Downtrend/NoTrend")</f>
        <v>Uptrend</v>
      </c>
      <c r="AL299">
        <v>0.06</v>
      </c>
      <c r="AM299" t="s">
        <v>10188</v>
      </c>
      <c r="AN299">
        <v>3.56</v>
      </c>
      <c r="AO299" t="s">
        <v>10188</v>
      </c>
      <c r="AP299">
        <v>4.1436908608196002E-2</v>
      </c>
      <c r="AQ299">
        <f>(Table2[[#This Row],[Sharpe Ratio]]-AVERAGE(Table2[Sharpe Ratio]))/_xlfn.STDEV.P(Table2[Sharpe Ratio])</f>
        <v>-0.1378138220069593</v>
      </c>
      <c r="AR2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-2.2576539742711716</v>
      </c>
      <c r="AS299">
        <f>_xlfn.RANK.AVG(Table2[[#This Row],[1Y Return vs Nifty Z-Score]],Table2[1Y Return vs Nifty Z-Score])</f>
        <v>314</v>
      </c>
      <c r="AT299">
        <f>_xlfn.RANK.AVG(Table2[[#This Row],[6M Return vs Nifty Z-Score]],Table2[6M Return vs Nifty Z-Score])</f>
        <v>260</v>
      </c>
      <c r="AU299">
        <f>_xlfn.RANK.AVG(Table2[[#This Row],[Sharpe Ratio Z-Score]],Table2[Sharpe Ratio Z-Score])</f>
        <v>378</v>
      </c>
      <c r="AV299">
        <f>(Table2[[#This Row],[Rank 1Y]]+Table2[[#This Row],[Rank 6M]]+Table2[[#This Row],[Rank Sharpe]])/3</f>
        <v>317.33333333333331</v>
      </c>
    </row>
    <row r="300" spans="1:48" x14ac:dyDescent="0.3">
      <c r="A300" t="s">
        <v>883</v>
      </c>
      <c r="B300" t="s">
        <v>884</v>
      </c>
      <c r="C300" t="s">
        <v>10141</v>
      </c>
      <c r="D300" t="s">
        <v>176</v>
      </c>
      <c r="E300">
        <v>17208.076705379899</v>
      </c>
      <c r="F300">
        <v>1736.95</v>
      </c>
      <c r="G300">
        <v>35.764838732736997</v>
      </c>
      <c r="H300">
        <f>(Table2[[#This Row],[1Y Return vs Nifty]]-AVERAGE(Table2[1Y Return vs Nifty]))/_xlfn.STDEV.P(Table2[1Y Return vs Nifty])</f>
        <v>-9.8778518219847899E-2</v>
      </c>
      <c r="I300">
        <v>13.956010016831099</v>
      </c>
      <c r="J300">
        <f>(Table2[[#This Row],[1M Return vs Nifty]]-AVERAGE(Table2[1M Return vs Nifty]))/_xlfn.STDEV.P(Table2[1M Return vs Nifty])</f>
        <v>1.3347633316574359</v>
      </c>
      <c r="K300">
        <v>25.845149235079401</v>
      </c>
      <c r="L300">
        <f>(Table2[[#This Row],[6M Return vs Nifty]]-AVERAGE(Table2[6M Return vs Nifty]))/_xlfn.STDEV.P(Table2[6M Return vs Nifty])</f>
        <v>0.46315797666100994</v>
      </c>
      <c r="M300">
        <v>0.33032242099743397</v>
      </c>
      <c r="N300">
        <f>(Table2[[#This Row],[1W Return vs Nifty]]-AVERAGE(Table2[1W Return vs Nifty]))/_xlfn.STDEV.P(Table2[1W Return vs Nifty])</f>
        <v>0.23449704030161239</v>
      </c>
      <c r="O300">
        <v>1630.37</v>
      </c>
      <c r="P300">
        <v>1520.4900989458899</v>
      </c>
      <c r="Q300">
        <v>1336.36908152763</v>
      </c>
      <c r="R300">
        <v>71.594302556610401</v>
      </c>
      <c r="S300" s="2">
        <f>(Table2[[#This Row],[Close Price]]-Table2[[#This Row],[20D EMA]])/Table2[[#This Row],[20D EMA]]</f>
        <v>6.5371664100787041E-2</v>
      </c>
      <c r="T300" s="2">
        <f>(Table2[[#This Row],[Close Price]]-Table2[[#This Row],[50D EMA]])/Table2[[#This Row],[50D EMA]]</f>
        <v>0.14236192738392395</v>
      </c>
      <c r="U300" s="2">
        <f>(Table2[[#This Row],[Close Price]]-Table2[[#This Row],[200D EMA]])/Table2[[#This Row],[200D EMA]]</f>
        <v>0.29975320741067885</v>
      </c>
      <c r="V300">
        <v>1.6575157220149099</v>
      </c>
      <c r="W300">
        <v>1727.1</v>
      </c>
      <c r="X300">
        <v>1753.45</v>
      </c>
      <c r="Y300">
        <v>1683.55</v>
      </c>
      <c r="Z300">
        <v>1753.45</v>
      </c>
      <c r="AA300">
        <v>1596.1</v>
      </c>
      <c r="AB300">
        <v>1858.35</v>
      </c>
      <c r="AC300" s="2">
        <f>(Table2[[#This Row],[Close Price]]/Table2[[#This Row],[Day Low]])-1</f>
        <v>5.7032018991374223E-3</v>
      </c>
      <c r="AD300" s="2">
        <f>(Table2[[#This Row],[Day High]]/Table2[[#This Row],[Close Price]])-1</f>
        <v>9.4994098851435282E-3</v>
      </c>
      <c r="AE300" s="2">
        <f>(Table2[[#This Row],[Close Price]]/Table2[[#This Row],[Current Week Low]])-1</f>
        <v>3.1718689673606359E-2</v>
      </c>
      <c r="AF300" s="2">
        <f>(Table2[[#This Row],[Current Week High]]/Table2[[#This Row],[Close Price]])-1</f>
        <v>9.4994098851435282E-3</v>
      </c>
      <c r="AG300" s="2">
        <f>(Table2[[#This Row],[Close Price]]/Table2[[#This Row],[Current Month Low]])-1</f>
        <v>8.8246350479293412E-2</v>
      </c>
      <c r="AH300" s="2">
        <f>(Table2[[#This Row],[Current Month High]]/Table2[[#This Row],[Close Price]])-1</f>
        <v>6.9892627882207181E-2</v>
      </c>
      <c r="AI300">
        <v>6.9892627882207101</v>
      </c>
      <c r="AJ300">
        <v>78.965535005924494</v>
      </c>
      <c r="AK300" t="str">
        <f>IF(AND(Table2[[#This Row],[20D EMA]]&gt;Table2[[#This Row],[50D EMA]],Table2[[#This Row],[50D EMA]]&gt;Table2[[#This Row],[200D EMA]]),"Uptrend","Downtrend/NoTrend")</f>
        <v>Uptrend</v>
      </c>
      <c r="AL300">
        <v>0.1</v>
      </c>
      <c r="AM300" t="s">
        <v>10188</v>
      </c>
      <c r="AN300">
        <v>8.77</v>
      </c>
      <c r="AO300" t="s">
        <v>10188</v>
      </c>
      <c r="AP300">
        <v>1.2867393009158E-2</v>
      </c>
      <c r="AQ300">
        <f>(Table2[[#This Row],[Sharpe Ratio]]-AVERAGE(Table2[Sharpe Ratio]))/_xlfn.STDEV.P(Table2[Sharpe Ratio])</f>
        <v>-0.46100752727192496</v>
      </c>
      <c r="AR3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1.4726323031282853</v>
      </c>
      <c r="AS300">
        <f>_xlfn.RANK.AVG(Table2[[#This Row],[1Y Return vs Nifty Z-Score]],Table2[1Y Return vs Nifty Z-Score])</f>
        <v>313</v>
      </c>
      <c r="AT300">
        <f>_xlfn.RANK.AVG(Table2[[#This Row],[6M Return vs Nifty Z-Score]],Table2[6M Return vs Nifty Z-Score])</f>
        <v>183</v>
      </c>
      <c r="AU300">
        <f>_xlfn.RANK.AVG(Table2[[#This Row],[Sharpe Ratio Z-Score]],Table2[Sharpe Ratio Z-Score])</f>
        <v>460</v>
      </c>
      <c r="AV300">
        <f>(Table2[[#This Row],[Rank 1Y]]+Table2[[#This Row],[Rank 6M]]+Table2[[#This Row],[Rank Sharpe]])/3</f>
        <v>318.66666666666669</v>
      </c>
    </row>
    <row r="301" spans="1:48" x14ac:dyDescent="0.3">
      <c r="A301" t="s">
        <v>1000</v>
      </c>
      <c r="B301" t="s">
        <v>1001</v>
      </c>
      <c r="C301" t="s">
        <v>10142</v>
      </c>
      <c r="D301" t="s">
        <v>288</v>
      </c>
      <c r="E301">
        <v>13564.22804803</v>
      </c>
      <c r="F301">
        <v>2477.6</v>
      </c>
      <c r="G301">
        <v>41.499276083742103</v>
      </c>
      <c r="H301">
        <f>(Table2[[#This Row],[1Y Return vs Nifty]]-AVERAGE(Table2[1Y Return vs Nifty]))/_xlfn.STDEV.P(Table2[1Y Return vs Nifty])</f>
        <v>-2.7935809588310209E-2</v>
      </c>
      <c r="I301">
        <v>22.128694633304001</v>
      </c>
      <c r="J301">
        <f>(Table2[[#This Row],[1M Return vs Nifty]]-AVERAGE(Table2[1M Return vs Nifty]))/_xlfn.STDEV.P(Table2[1M Return vs Nifty])</f>
        <v>2.1056529226526566</v>
      </c>
      <c r="K301">
        <v>9.9195760489059897</v>
      </c>
      <c r="L301">
        <f>(Table2[[#This Row],[6M Return vs Nifty]]-AVERAGE(Table2[6M Return vs Nifty]))/_xlfn.STDEV.P(Table2[6M Return vs Nifty])</f>
        <v>-2.6253537381657747E-2</v>
      </c>
      <c r="M301">
        <v>2.3713816820349698</v>
      </c>
      <c r="N301">
        <f>(Table2[[#This Row],[1W Return vs Nifty]]-AVERAGE(Table2[1W Return vs Nifty]))/_xlfn.STDEV.P(Table2[1W Return vs Nifty])</f>
        <v>0.68738225812721132</v>
      </c>
      <c r="O301">
        <v>2345.5700000000002</v>
      </c>
      <c r="P301">
        <v>2186.45799641545</v>
      </c>
      <c r="Q301">
        <v>1944.2871623066901</v>
      </c>
      <c r="R301">
        <v>72.935722560395206</v>
      </c>
      <c r="S301" s="2">
        <f>(Table2[[#This Row],[Close Price]]-Table2[[#This Row],[20D EMA]])/Table2[[#This Row],[20D EMA]]</f>
        <v>5.6289089645587098E-2</v>
      </c>
      <c r="T301" s="2">
        <f>(Table2[[#This Row],[Close Price]]-Table2[[#This Row],[50D EMA]])/Table2[[#This Row],[50D EMA]]</f>
        <v>0.13315691591691106</v>
      </c>
      <c r="U301" s="2">
        <f>(Table2[[#This Row],[Close Price]]-Table2[[#This Row],[200D EMA]])/Table2[[#This Row],[200D EMA]]</f>
        <v>0.27429736102386787</v>
      </c>
      <c r="V301">
        <v>0.87895445535172401</v>
      </c>
      <c r="W301">
        <v>2455</v>
      </c>
      <c r="X301">
        <v>2543</v>
      </c>
      <c r="Y301">
        <v>2455</v>
      </c>
      <c r="Z301">
        <v>2690</v>
      </c>
      <c r="AA301">
        <v>2304</v>
      </c>
      <c r="AB301">
        <v>2690</v>
      </c>
      <c r="AC301" s="2">
        <f>(Table2[[#This Row],[Close Price]]/Table2[[#This Row],[Day Low]])-1</f>
        <v>9.205702647657743E-3</v>
      </c>
      <c r="AD301" s="2">
        <f>(Table2[[#This Row],[Day High]]/Table2[[#This Row],[Close Price]])-1</f>
        <v>2.6396512754278456E-2</v>
      </c>
      <c r="AE301" s="2">
        <f>(Table2[[#This Row],[Close Price]]/Table2[[#This Row],[Current Week Low]])-1</f>
        <v>9.205702647657743E-3</v>
      </c>
      <c r="AF301" s="2">
        <f>(Table2[[#This Row],[Current Week High]]/Table2[[#This Row],[Close Price]])-1</f>
        <v>8.5728123990959082E-2</v>
      </c>
      <c r="AG301" s="2">
        <f>(Table2[[#This Row],[Close Price]]/Table2[[#This Row],[Current Month Low]])-1</f>
        <v>7.5347222222222232E-2</v>
      </c>
      <c r="AH301" s="2">
        <f>(Table2[[#This Row],[Current Month High]]/Table2[[#This Row],[Close Price]])-1</f>
        <v>8.5728123990959082E-2</v>
      </c>
      <c r="AI301">
        <v>10.9077332902809</v>
      </c>
      <c r="AJ301">
        <v>73.842267751894397</v>
      </c>
      <c r="AK301" t="str">
        <f>IF(AND(Table2[[#This Row],[20D EMA]]&gt;Table2[[#This Row],[50D EMA]],Table2[[#This Row],[50D EMA]]&gt;Table2[[#This Row],[200D EMA]]),"Uptrend","Downtrend/NoTrend")</f>
        <v>Uptrend</v>
      </c>
      <c r="AL301">
        <v>7.0000000000000007E-2</v>
      </c>
      <c r="AM301" t="s">
        <v>10188</v>
      </c>
      <c r="AN301">
        <v>7.66</v>
      </c>
      <c r="AO301" t="s">
        <v>10188</v>
      </c>
      <c r="AP301">
        <v>5.0159663951246998E-2</v>
      </c>
      <c r="AQ301">
        <f>(Table2[[#This Row],[Sharpe Ratio]]-AVERAGE(Table2[Sharpe Ratio]))/_xlfn.STDEV.P(Table2[Sharpe Ratio])</f>
        <v>-3.9137328537278145E-2</v>
      </c>
      <c r="AR3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2.6997085052726213</v>
      </c>
      <c r="AS301">
        <f>_xlfn.RANK.AVG(Table2[[#This Row],[1Y Return vs Nifty Z-Score]],Table2[1Y Return vs Nifty Z-Score])</f>
        <v>290</v>
      </c>
      <c r="AT301">
        <f>_xlfn.RANK.AVG(Table2[[#This Row],[6M Return vs Nifty Z-Score]],Table2[6M Return vs Nifty Z-Score])</f>
        <v>319</v>
      </c>
      <c r="AU301">
        <f>_xlfn.RANK.AVG(Table2[[#This Row],[Sharpe Ratio Z-Score]],Table2[Sharpe Ratio Z-Score])</f>
        <v>348</v>
      </c>
      <c r="AV301">
        <f>(Table2[[#This Row],[Rank 1Y]]+Table2[[#This Row],[Rank 6M]]+Table2[[#This Row],[Rank Sharpe]])/3</f>
        <v>319</v>
      </c>
    </row>
    <row r="302" spans="1:48" x14ac:dyDescent="0.3">
      <c r="A302" t="s">
        <v>138</v>
      </c>
      <c r="B302" t="s">
        <v>139</v>
      </c>
      <c r="C302" t="s">
        <v>10156</v>
      </c>
      <c r="D302" t="s">
        <v>140</v>
      </c>
      <c r="E302">
        <v>206267.72446098001</v>
      </c>
      <c r="F302">
        <v>843.75</v>
      </c>
      <c r="G302">
        <v>43.6063111313401</v>
      </c>
      <c r="H302">
        <f>(Table2[[#This Row],[1Y Return vs Nifty]]-AVERAGE(Table2[1Y Return vs Nifty]))/_xlfn.STDEV.P(Table2[1Y Return vs Nifty])</f>
        <v>-1.9056934990202973E-3</v>
      </c>
      <c r="I302">
        <v>-10.239551877321899</v>
      </c>
      <c r="J302">
        <f>(Table2[[#This Row],[1M Return vs Nifty]]-AVERAGE(Table2[1M Return vs Nifty]))/_xlfn.STDEV.P(Table2[1M Return vs Nifty])</f>
        <v>-0.94748634366808426</v>
      </c>
      <c r="K302">
        <v>-4.4818917823928599</v>
      </c>
      <c r="L302">
        <f>(Table2[[#This Row],[6M Return vs Nifty]]-AVERAGE(Table2[6M Return vs Nifty]))/_xlfn.STDEV.P(Table2[6M Return vs Nifty])</f>
        <v>-0.46882750902821879</v>
      </c>
      <c r="M302">
        <v>-1.3150588694288099</v>
      </c>
      <c r="N302">
        <f>(Table2[[#This Row],[1W Return vs Nifty]]-AVERAGE(Table2[1W Return vs Nifty]))/_xlfn.STDEV.P(Table2[1W Return vs Nifty])</f>
        <v>-0.13059224365286795</v>
      </c>
      <c r="O302">
        <v>836.66</v>
      </c>
      <c r="P302">
        <v>842.30826275980803</v>
      </c>
      <c r="Q302">
        <v>766.11057790052701</v>
      </c>
      <c r="R302">
        <v>48.998930114554298</v>
      </c>
      <c r="S302" s="2">
        <f>(Table2[[#This Row],[Close Price]]-Table2[[#This Row],[20D EMA]])/Table2[[#This Row],[20D EMA]]</f>
        <v>8.4741711089331775E-3</v>
      </c>
      <c r="T302" s="2">
        <f>(Table2[[#This Row],[Close Price]]-Table2[[#This Row],[50D EMA]])/Table2[[#This Row],[50D EMA]]</f>
        <v>1.7116503588224849E-3</v>
      </c>
      <c r="U302" s="2">
        <f>(Table2[[#This Row],[Close Price]]-Table2[[#This Row],[200D EMA]])/Table2[[#This Row],[200D EMA]]</f>
        <v>0.10134231837946743</v>
      </c>
      <c r="V302">
        <v>0.57669981873863896</v>
      </c>
      <c r="W302">
        <v>831.1</v>
      </c>
      <c r="X302">
        <v>842.3</v>
      </c>
      <c r="Y302">
        <v>818.65</v>
      </c>
      <c r="Z302">
        <v>851.7</v>
      </c>
      <c r="AA302">
        <v>817.95</v>
      </c>
      <c r="AB302">
        <v>853</v>
      </c>
      <c r="AC302" s="2">
        <f>(Table2[[#This Row],[Close Price]]/Table2[[#This Row],[Day Low]])-1</f>
        <v>1.5220791721814342E-2</v>
      </c>
      <c r="AD302" s="2">
        <f>(Table2[[#This Row],[Day High]]/Table2[[#This Row],[Close Price]])-1</f>
        <v>-1.7185185185185636E-3</v>
      </c>
      <c r="AE302" s="2">
        <f>(Table2[[#This Row],[Close Price]]/Table2[[#This Row],[Current Week Low]])-1</f>
        <v>3.06602333109387E-2</v>
      </c>
      <c r="AF302" s="2">
        <f>(Table2[[#This Row],[Current Week High]]/Table2[[#This Row],[Close Price]])-1</f>
        <v>9.4222222222222207E-3</v>
      </c>
      <c r="AG302" s="2">
        <f>(Table2[[#This Row],[Close Price]]/Table2[[#This Row],[Current Month Low]])-1</f>
        <v>3.1542270309921072E-2</v>
      </c>
      <c r="AH302" s="2">
        <f>(Table2[[#This Row],[Current Month High]]/Table2[[#This Row],[Close Price]])-1</f>
        <v>1.0962962962963063E-2</v>
      </c>
      <c r="AI302">
        <v>14.6785185185185</v>
      </c>
      <c r="AJ302">
        <v>82.215743440233197</v>
      </c>
      <c r="AK302" t="str">
        <f>IF(AND(Table2[[#This Row],[20D EMA]]&gt;Table2[[#This Row],[50D EMA]],Table2[[#This Row],[50D EMA]]&gt;Table2[[#This Row],[200D EMA]]),"Uptrend","Downtrend/NoTrend")</f>
        <v>Downtrend/NoTrend</v>
      </c>
      <c r="AL302">
        <v>-0.2</v>
      </c>
      <c r="AM302" t="s">
        <v>10189</v>
      </c>
      <c r="AN302">
        <v>2.2999999999999998</v>
      </c>
      <c r="AO302" t="s">
        <v>10188</v>
      </c>
      <c r="AP302">
        <v>0.105877968708181</v>
      </c>
      <c r="AQ302">
        <f>(Table2[[#This Row],[Sharpe Ratio]]-AVERAGE(Table2[Sharpe Ratio]))/_xlfn.STDEV.P(Table2[Sharpe Ratio])</f>
        <v>0.59117806141222529</v>
      </c>
      <c r="AR3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2">
        <f>_xlfn.RANK.AVG(Table2[[#This Row],[1Y Return vs Nifty Z-Score]],Table2[1Y Return vs Nifty Z-Score])</f>
        <v>282</v>
      </c>
      <c r="AT302">
        <f>_xlfn.RANK.AVG(Table2[[#This Row],[6M Return vs Nifty Z-Score]],Table2[6M Return vs Nifty Z-Score])</f>
        <v>483</v>
      </c>
      <c r="AU302">
        <f>_xlfn.RANK.AVG(Table2[[#This Row],[Sharpe Ratio Z-Score]],Table2[Sharpe Ratio Z-Score])</f>
        <v>195</v>
      </c>
      <c r="AV302">
        <f>(Table2[[#This Row],[Rank 1Y]]+Table2[[#This Row],[Rank 6M]]+Table2[[#This Row],[Rank Sharpe]])/3</f>
        <v>320</v>
      </c>
    </row>
    <row r="303" spans="1:48" x14ac:dyDescent="0.3">
      <c r="A303" t="s">
        <v>735</v>
      </c>
      <c r="B303" t="s">
        <v>736</v>
      </c>
      <c r="C303" t="s">
        <v>10148</v>
      </c>
      <c r="D303" t="s">
        <v>62</v>
      </c>
      <c r="E303">
        <v>21636.472296</v>
      </c>
      <c r="F303">
        <v>1281.45</v>
      </c>
      <c r="G303">
        <v>52.397528460065203</v>
      </c>
      <c r="H303">
        <f>(Table2[[#This Row],[1Y Return vs Nifty]]-AVERAGE(Table2[1Y Return vs Nifty]))/_xlfn.STDEV.P(Table2[1Y Return vs Nifty])</f>
        <v>0.10670019224254025</v>
      </c>
      <c r="I303">
        <v>-7.6230952202523898</v>
      </c>
      <c r="J303">
        <f>(Table2[[#This Row],[1M Return vs Nifty]]-AVERAGE(Table2[1M Return vs Nifty]))/_xlfn.STDEV.P(Table2[1M Return vs Nifty])</f>
        <v>-0.70068871267183086</v>
      </c>
      <c r="K303">
        <v>42.334948452359498</v>
      </c>
      <c r="L303">
        <f>(Table2[[#This Row],[6M Return vs Nifty]]-AVERAGE(Table2[6M Return vs Nifty]))/_xlfn.STDEV.P(Table2[6M Return vs Nifty])</f>
        <v>0.96990881739026447</v>
      </c>
      <c r="M303">
        <v>-0.27747365222119802</v>
      </c>
      <c r="N303">
        <f>(Table2[[#This Row],[1W Return vs Nifty]]-AVERAGE(Table2[1W Return vs Nifty]))/_xlfn.STDEV.P(Table2[1W Return vs Nifty])</f>
        <v>9.9634784086063063E-2</v>
      </c>
      <c r="O303">
        <v>1188.3499999999999</v>
      </c>
      <c r="P303">
        <v>1125.4084677804999</v>
      </c>
      <c r="Q303">
        <v>963.78454128655596</v>
      </c>
      <c r="R303">
        <v>60.377168732490503</v>
      </c>
      <c r="S303" s="2">
        <f>(Table2[[#This Row],[Close Price]]-Table2[[#This Row],[20D EMA]])/Table2[[#This Row],[20D EMA]]</f>
        <v>7.8343922245129927E-2</v>
      </c>
      <c r="T303" s="2">
        <f>(Table2[[#This Row],[Close Price]]-Table2[[#This Row],[50D EMA]])/Table2[[#This Row],[50D EMA]]</f>
        <v>0.13865324163344978</v>
      </c>
      <c r="U303" s="2">
        <f>(Table2[[#This Row],[Close Price]]-Table2[[#This Row],[200D EMA]])/Table2[[#This Row],[200D EMA]]</f>
        <v>0.32960215183509012</v>
      </c>
      <c r="V303">
        <v>1.0913147011505799</v>
      </c>
      <c r="W303">
        <v>1208.4000000000001</v>
      </c>
      <c r="X303">
        <v>1305</v>
      </c>
      <c r="Y303">
        <v>1184.8</v>
      </c>
      <c r="Z303">
        <v>1305</v>
      </c>
      <c r="AA303">
        <v>1162.6500000000001</v>
      </c>
      <c r="AB303">
        <v>1305</v>
      </c>
      <c r="AC303" s="2">
        <f>(Table2[[#This Row],[Close Price]]/Table2[[#This Row],[Day Low]])-1</f>
        <v>6.0451837140019782E-2</v>
      </c>
      <c r="AD303" s="2">
        <f>(Table2[[#This Row],[Day High]]/Table2[[#This Row],[Close Price]])-1</f>
        <v>1.8377619103359333E-2</v>
      </c>
      <c r="AE303" s="2">
        <f>(Table2[[#This Row],[Close Price]]/Table2[[#This Row],[Current Week Low]])-1</f>
        <v>8.1574949358541593E-2</v>
      </c>
      <c r="AF303" s="2">
        <f>(Table2[[#This Row],[Current Week High]]/Table2[[#This Row],[Close Price]])-1</f>
        <v>1.8377619103359333E-2</v>
      </c>
      <c r="AG303" s="2">
        <f>(Table2[[#This Row],[Close Price]]/Table2[[#This Row],[Current Month Low]])-1</f>
        <v>0.10218036382402262</v>
      </c>
      <c r="AH303" s="2">
        <f>(Table2[[#This Row],[Current Month High]]/Table2[[#This Row],[Close Price]])-1</f>
        <v>1.8377619103359333E-2</v>
      </c>
      <c r="AI303">
        <v>1.8377619103359299</v>
      </c>
      <c r="AJ303">
        <v>80.982981427865198</v>
      </c>
      <c r="AK303" t="str">
        <f>IF(AND(Table2[[#This Row],[20D EMA]]&gt;Table2[[#This Row],[50D EMA]],Table2[[#This Row],[50D EMA]]&gt;Table2[[#This Row],[200D EMA]]),"Uptrend","Downtrend/NoTrend")</f>
        <v>Uptrend</v>
      </c>
      <c r="AL303">
        <v>0.14000000000000001</v>
      </c>
      <c r="AM303" t="s">
        <v>10188</v>
      </c>
      <c r="AN303">
        <v>9.82</v>
      </c>
      <c r="AO303" t="s">
        <v>10188</v>
      </c>
      <c r="AP303">
        <v>-3.5924047467500997E-2</v>
      </c>
      <c r="AQ303">
        <f>(Table2[[#This Row],[Sharpe Ratio]]-AVERAGE(Table2[Sharpe Ratio]))/_xlfn.STDEV.P(Table2[Sharpe Ratio])</f>
        <v>-1.0129625080346165</v>
      </c>
      <c r="AR3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-0.53740742698757971</v>
      </c>
      <c r="AS303">
        <f>_xlfn.RANK.AVG(Table2[[#This Row],[1Y Return vs Nifty Z-Score]],Table2[1Y Return vs Nifty Z-Score])</f>
        <v>250</v>
      </c>
      <c r="AT303">
        <f>_xlfn.RANK.AVG(Table2[[#This Row],[6M Return vs Nifty Z-Score]],Table2[6M Return vs Nifty Z-Score])</f>
        <v>98</v>
      </c>
      <c r="AU303">
        <f>_xlfn.RANK.AVG(Table2[[#This Row],[Sharpe Ratio Z-Score]],Table2[Sharpe Ratio Z-Score])</f>
        <v>612</v>
      </c>
      <c r="AV303">
        <f>(Table2[[#This Row],[Rank 1Y]]+Table2[[#This Row],[Rank 6M]]+Table2[[#This Row],[Rank Sharpe]])/3</f>
        <v>320</v>
      </c>
    </row>
    <row r="304" spans="1:48" x14ac:dyDescent="0.3">
      <c r="A304" t="s">
        <v>728</v>
      </c>
      <c r="B304" t="s">
        <v>729</v>
      </c>
      <c r="C304" t="s">
        <v>10150</v>
      </c>
      <c r="D304" t="s">
        <v>258</v>
      </c>
      <c r="E304">
        <v>22094.785302079999</v>
      </c>
      <c r="F304">
        <v>701.85</v>
      </c>
      <c r="G304">
        <v>-3.9977262527779902</v>
      </c>
      <c r="H304">
        <f>(Table2[[#This Row],[1Y Return vs Nifty]]-AVERAGE(Table2[1Y Return vs Nifty]))/_xlfn.STDEV.P(Table2[1Y Return vs Nifty])</f>
        <v>-0.59000156824021122</v>
      </c>
      <c r="I304">
        <v>-5.2115993079669902</v>
      </c>
      <c r="J304">
        <f>(Table2[[#This Row],[1M Return vs Nifty]]-AVERAGE(Table2[1M Return vs Nifty]))/_xlfn.STDEV.P(Table2[1M Return vs Nifty])</f>
        <v>-0.47322403187877354</v>
      </c>
      <c r="K304">
        <v>17.528985533419501</v>
      </c>
      <c r="L304">
        <f>(Table2[[#This Row],[6M Return vs Nifty]]-AVERAGE(Table2[6M Return vs Nifty]))/_xlfn.STDEV.P(Table2[6M Return vs Nifty])</f>
        <v>0.20759252726232547</v>
      </c>
      <c r="M304">
        <v>-7.4098235156038497</v>
      </c>
      <c r="N304">
        <f>(Table2[[#This Row],[1W Return vs Nifty]]-AVERAGE(Table2[1W Return vs Nifty]))/_xlfn.STDEV.P(Table2[1W Return vs Nifty])</f>
        <v>-1.4829433816475728</v>
      </c>
      <c r="O304">
        <v>707.52</v>
      </c>
      <c r="P304">
        <v>680.09228015387703</v>
      </c>
      <c r="Q304">
        <v>609.63793900631902</v>
      </c>
      <c r="R304">
        <v>37.718849350176001</v>
      </c>
      <c r="S304" s="2">
        <f>(Table2[[#This Row],[Close Price]]-Table2[[#This Row],[20D EMA]])/Table2[[#This Row],[20D EMA]]</f>
        <v>-8.0139077340569305E-3</v>
      </c>
      <c r="T304" s="2">
        <f>(Table2[[#This Row],[Close Price]]-Table2[[#This Row],[50D EMA]])/Table2[[#This Row],[50D EMA]]</f>
        <v>3.1992305281277583E-2</v>
      </c>
      <c r="U304" s="2">
        <f>(Table2[[#This Row],[Close Price]]-Table2[[#This Row],[200D EMA]])/Table2[[#This Row],[200D EMA]]</f>
        <v>0.15125709063314252</v>
      </c>
      <c r="V304">
        <v>0.62745914695126703</v>
      </c>
      <c r="W304">
        <v>695.15</v>
      </c>
      <c r="X304">
        <v>714</v>
      </c>
      <c r="Y304">
        <v>692.5</v>
      </c>
      <c r="Z304">
        <v>722</v>
      </c>
      <c r="AA304">
        <v>684.5</v>
      </c>
      <c r="AB304">
        <v>762.2</v>
      </c>
      <c r="AC304" s="2">
        <f>(Table2[[#This Row],[Close Price]]/Table2[[#This Row],[Day Low]])-1</f>
        <v>9.6382075810976797E-3</v>
      </c>
      <c r="AD304" s="2">
        <f>(Table2[[#This Row],[Day High]]/Table2[[#This Row],[Close Price]])-1</f>
        <v>1.7311391322932135E-2</v>
      </c>
      <c r="AE304" s="2">
        <f>(Table2[[#This Row],[Close Price]]/Table2[[#This Row],[Current Week Low]])-1</f>
        <v>1.350180505415155E-2</v>
      </c>
      <c r="AF304" s="2">
        <f>(Table2[[#This Row],[Current Week High]]/Table2[[#This Row],[Close Price]])-1</f>
        <v>2.8709838284533662E-2</v>
      </c>
      <c r="AG304" s="2">
        <f>(Table2[[#This Row],[Close Price]]/Table2[[#This Row],[Current Month Low]])-1</f>
        <v>2.5346968590211905E-2</v>
      </c>
      <c r="AH304" s="2">
        <f>(Table2[[#This Row],[Current Month High]]/Table2[[#This Row],[Close Price]])-1</f>
        <v>8.5987034266581164E-2</v>
      </c>
      <c r="AI304">
        <v>13.834864999643701</v>
      </c>
      <c r="AJ304">
        <v>51.587473002159797</v>
      </c>
      <c r="AK304" t="str">
        <f>IF(AND(Table2[[#This Row],[20D EMA]]&gt;Table2[[#This Row],[50D EMA]],Table2[[#This Row],[50D EMA]]&gt;Table2[[#This Row],[200D EMA]]),"Uptrend","Downtrend/NoTrend")</f>
        <v>Uptrend</v>
      </c>
      <c r="AL304">
        <v>-0.01</v>
      </c>
      <c r="AM304" t="s">
        <v>10189</v>
      </c>
      <c r="AN304">
        <v>-2.31</v>
      </c>
      <c r="AO304" t="s">
        <v>10189</v>
      </c>
      <c r="AP304">
        <v>0.10780413366676</v>
      </c>
      <c r="AQ304">
        <f>(Table2[[#This Row],[Sharpe Ratio]]-AVERAGE(Table2[Sharpe Ratio]))/_xlfn.STDEV.P(Table2[Sharpe Ratio])</f>
        <v>0.61296787397508334</v>
      </c>
      <c r="AR3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-1.7256085805291488</v>
      </c>
      <c r="AS304">
        <f>_xlfn.RANK.AVG(Table2[[#This Row],[1Y Return vs Nifty Z-Score]],Table2[1Y Return vs Nifty Z-Score])</f>
        <v>531</v>
      </c>
      <c r="AT304">
        <f>_xlfn.RANK.AVG(Table2[[#This Row],[6M Return vs Nifty Z-Score]],Table2[6M Return vs Nifty Z-Score])</f>
        <v>251</v>
      </c>
      <c r="AU304">
        <f>_xlfn.RANK.AVG(Table2[[#This Row],[Sharpe Ratio Z-Score]],Table2[Sharpe Ratio Z-Score])</f>
        <v>188</v>
      </c>
      <c r="AV304">
        <f>(Table2[[#This Row],[Rank 1Y]]+Table2[[#This Row],[Rank 6M]]+Table2[[#This Row],[Rank Sharpe]])/3</f>
        <v>323.33333333333331</v>
      </c>
    </row>
    <row r="305" spans="1:48" x14ac:dyDescent="0.3">
      <c r="A305" t="s">
        <v>311</v>
      </c>
      <c r="B305" t="s">
        <v>312</v>
      </c>
      <c r="C305" t="s">
        <v>10145</v>
      </c>
      <c r="D305" t="s">
        <v>180</v>
      </c>
      <c r="E305">
        <v>84220.351568099999</v>
      </c>
      <c r="F305">
        <v>3127.85</v>
      </c>
      <c r="G305">
        <v>44.266022357076501</v>
      </c>
      <c r="H305">
        <f>(Table2[[#This Row],[1Y Return vs Nifty]]-AVERAGE(Table2[1Y Return vs Nifty]))/_xlfn.STDEV.P(Table2[1Y Return vs Nifty])</f>
        <v>6.2443179641979516E-3</v>
      </c>
      <c r="I305">
        <v>-0.69823513317522801</v>
      </c>
      <c r="J305">
        <f>(Table2[[#This Row],[1M Return vs Nifty]]-AVERAGE(Table2[1M Return vs Nifty]))/_xlfn.STDEV.P(Table2[1M Return vs Nifty])</f>
        <v>-4.7500340583406658E-2</v>
      </c>
      <c r="K305">
        <v>13.393236256407601</v>
      </c>
      <c r="L305">
        <f>(Table2[[#This Row],[6M Return vs Nifty]]-AVERAGE(Table2[6M Return vs Nifty]))/_xlfn.STDEV.P(Table2[6M Return vs Nifty])</f>
        <v>8.0496108709518066E-2</v>
      </c>
      <c r="M305">
        <v>3.6603700038798199</v>
      </c>
      <c r="N305">
        <f>(Table2[[#This Row],[1W Return vs Nifty]]-AVERAGE(Table2[1W Return vs Nifty]))/_xlfn.STDEV.P(Table2[1W Return vs Nifty])</f>
        <v>0.97339245295938515</v>
      </c>
      <c r="O305">
        <v>2954.21</v>
      </c>
      <c r="P305">
        <v>2866.2714990074801</v>
      </c>
      <c r="Q305">
        <v>2545.2956259656698</v>
      </c>
      <c r="R305">
        <v>81.878300875868007</v>
      </c>
      <c r="S305" s="2">
        <f>(Table2[[#This Row],[Close Price]]-Table2[[#This Row],[20D EMA]])/Table2[[#This Row],[20D EMA]]</f>
        <v>5.8777135003943479E-2</v>
      </c>
      <c r="T305" s="2">
        <f>(Table2[[#This Row],[Close Price]]-Table2[[#This Row],[50D EMA]])/Table2[[#This Row],[50D EMA]]</f>
        <v>9.1260894539508239E-2</v>
      </c>
      <c r="U305" s="2">
        <f>(Table2[[#This Row],[Close Price]]-Table2[[#This Row],[200D EMA]])/Table2[[#This Row],[200D EMA]]</f>
        <v>0.22887493621229654</v>
      </c>
      <c r="V305">
        <v>0.83869308755802296</v>
      </c>
      <c r="W305">
        <v>3081.4</v>
      </c>
      <c r="X305">
        <v>3155</v>
      </c>
      <c r="Y305">
        <v>3013.1</v>
      </c>
      <c r="Z305">
        <v>3155</v>
      </c>
      <c r="AA305">
        <v>2832.2</v>
      </c>
      <c r="AB305">
        <v>3155</v>
      </c>
      <c r="AC305" s="2">
        <f>(Table2[[#This Row],[Close Price]]/Table2[[#This Row],[Day Low]])-1</f>
        <v>1.5074316868955551E-2</v>
      </c>
      <c r="AD305" s="2">
        <f>(Table2[[#This Row],[Day High]]/Table2[[#This Row],[Close Price]])-1</f>
        <v>8.6800837636076267E-3</v>
      </c>
      <c r="AE305" s="2">
        <f>(Table2[[#This Row],[Close Price]]/Table2[[#This Row],[Current Week Low]])-1</f>
        <v>3.808370117155091E-2</v>
      </c>
      <c r="AF305" s="2">
        <f>(Table2[[#This Row],[Current Week High]]/Table2[[#This Row],[Close Price]])-1</f>
        <v>8.6800837636076267E-3</v>
      </c>
      <c r="AG305" s="2">
        <f>(Table2[[#This Row],[Close Price]]/Table2[[#This Row],[Current Month Low]])-1</f>
        <v>0.10438881434926905</v>
      </c>
      <c r="AH305" s="2">
        <f>(Table2[[#This Row],[Current Month High]]/Table2[[#This Row],[Close Price]])-1</f>
        <v>8.6800837636076267E-3</v>
      </c>
      <c r="AI305">
        <v>0.868008376360762</v>
      </c>
      <c r="AJ305">
        <v>71.784380492091302</v>
      </c>
      <c r="AK305" t="str">
        <f>IF(AND(Table2[[#This Row],[20D EMA]]&gt;Table2[[#This Row],[50D EMA]],Table2[[#This Row],[50D EMA]]&gt;Table2[[#This Row],[200D EMA]]),"Uptrend","Downtrend/NoTrend")</f>
        <v>Uptrend</v>
      </c>
      <c r="AL305">
        <v>-0.02</v>
      </c>
      <c r="AM305" t="s">
        <v>10189</v>
      </c>
      <c r="AN305">
        <v>10.01</v>
      </c>
      <c r="AO305" t="s">
        <v>10188</v>
      </c>
      <c r="AP305">
        <v>3.2018261375567E-2</v>
      </c>
      <c r="AQ305">
        <f>(Table2[[#This Row],[Sharpe Ratio]]-AVERAGE(Table2[Sharpe Ratio]))/_xlfn.STDEV.P(Table2[Sharpe Ratio])</f>
        <v>-0.24436261829804803</v>
      </c>
      <c r="AR3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0.76826992075164646</v>
      </c>
      <c r="AS305">
        <f>_xlfn.RANK.AVG(Table2[[#This Row],[1Y Return vs Nifty Z-Score]],Table2[1Y Return vs Nifty Z-Score])</f>
        <v>280</v>
      </c>
      <c r="AT305">
        <f>_xlfn.RANK.AVG(Table2[[#This Row],[6M Return vs Nifty Z-Score]],Table2[6M Return vs Nifty Z-Score])</f>
        <v>286</v>
      </c>
      <c r="AU305">
        <f>_xlfn.RANK.AVG(Table2[[#This Row],[Sharpe Ratio Z-Score]],Table2[Sharpe Ratio Z-Score])</f>
        <v>406</v>
      </c>
      <c r="AV305">
        <f>(Table2[[#This Row],[Rank 1Y]]+Table2[[#This Row],[Rank 6M]]+Table2[[#This Row],[Rank Sharpe]])/3</f>
        <v>324</v>
      </c>
    </row>
    <row r="306" spans="1:48" x14ac:dyDescent="0.3">
      <c r="A306" t="s">
        <v>387</v>
      </c>
      <c r="B306" t="s">
        <v>388</v>
      </c>
      <c r="C306" t="s">
        <v>10156</v>
      </c>
      <c r="D306" t="s">
        <v>140</v>
      </c>
      <c r="E306">
        <v>62448.684204750003</v>
      </c>
      <c r="F306">
        <v>1727.45</v>
      </c>
      <c r="G306">
        <v>34.553653706055798</v>
      </c>
      <c r="H306">
        <f>(Table2[[#This Row],[1Y Return vs Nifty]]-AVERAGE(Table2[1Y Return vs Nifty]))/_xlfn.STDEV.P(Table2[1Y Return vs Nifty])</f>
        <v>-0.11374138601175397</v>
      </c>
      <c r="I306">
        <v>-14.4462858194972</v>
      </c>
      <c r="J306">
        <f>(Table2[[#This Row],[1M Return vs Nifty]]-AVERAGE(Table2[1M Return vs Nifty]))/_xlfn.STDEV.P(Table2[1M Return vs Nifty])</f>
        <v>-1.3442870964553351</v>
      </c>
      <c r="K306">
        <v>1.3804609346752601</v>
      </c>
      <c r="L306">
        <f>(Table2[[#This Row],[6M Return vs Nifty]]-AVERAGE(Table2[6M Return vs Nifty]))/_xlfn.STDEV.P(Table2[6M Return vs Nifty])</f>
        <v>-0.28867054478134252</v>
      </c>
      <c r="M306">
        <v>-1.93425217320053</v>
      </c>
      <c r="N306">
        <f>(Table2[[#This Row],[1W Return vs Nifty]]-AVERAGE(Table2[1W Return vs Nifty]))/_xlfn.STDEV.P(Table2[1W Return vs Nifty])</f>
        <v>-0.26798340108171181</v>
      </c>
      <c r="O306">
        <v>1765.11</v>
      </c>
      <c r="P306">
        <v>1735.9540618082599</v>
      </c>
      <c r="Q306">
        <v>1489.04072713091</v>
      </c>
      <c r="R306">
        <v>34.232125650740201</v>
      </c>
      <c r="S306" s="2">
        <f>(Table2[[#This Row],[Close Price]]-Table2[[#This Row],[20D EMA]])/Table2[[#This Row],[20D EMA]]</f>
        <v>-2.1335780772869597E-2</v>
      </c>
      <c r="T306" s="2">
        <f>(Table2[[#This Row],[Close Price]]-Table2[[#This Row],[50D EMA]])/Table2[[#This Row],[50D EMA]]</f>
        <v>-4.8987827473968848E-3</v>
      </c>
      <c r="U306" s="2">
        <f>(Table2[[#This Row],[Close Price]]-Table2[[#This Row],[200D EMA]])/Table2[[#This Row],[200D EMA]]</f>
        <v>0.16010930293925407</v>
      </c>
      <c r="V306">
        <v>0.65529529343658799</v>
      </c>
      <c r="W306">
        <v>1715.5</v>
      </c>
      <c r="X306">
        <v>1745</v>
      </c>
      <c r="Y306">
        <v>1680.65</v>
      </c>
      <c r="Z306">
        <v>1745</v>
      </c>
      <c r="AA306">
        <v>1680.65</v>
      </c>
      <c r="AB306">
        <v>1819</v>
      </c>
      <c r="AC306" s="2">
        <f>(Table2[[#This Row],[Close Price]]/Table2[[#This Row],[Day Low]])-1</f>
        <v>6.9658991547654203E-3</v>
      </c>
      <c r="AD306" s="2">
        <f>(Table2[[#This Row],[Day High]]/Table2[[#This Row],[Close Price]])-1</f>
        <v>1.0159483631942967E-2</v>
      </c>
      <c r="AE306" s="2">
        <f>(Table2[[#This Row],[Close Price]]/Table2[[#This Row],[Current Week Low]])-1</f>
        <v>2.7846368964388857E-2</v>
      </c>
      <c r="AF306" s="2">
        <f>(Table2[[#This Row],[Current Week High]]/Table2[[#This Row],[Close Price]])-1</f>
        <v>1.0159483631942967E-2</v>
      </c>
      <c r="AG306" s="2">
        <f>(Table2[[#This Row],[Close Price]]/Table2[[#This Row],[Current Month Low]])-1</f>
        <v>2.7846368964388857E-2</v>
      </c>
      <c r="AH306" s="2">
        <f>(Table2[[#This Row],[Current Month High]]/Table2[[#This Row],[Close Price]])-1</f>
        <v>5.2997192393412274E-2</v>
      </c>
      <c r="AI306">
        <v>13.059712292685701</v>
      </c>
      <c r="AJ306">
        <v>67.7543092983734</v>
      </c>
      <c r="AK306" t="str">
        <f>IF(AND(Table2[[#This Row],[20D EMA]]&gt;Table2[[#This Row],[50D EMA]],Table2[[#This Row],[50D EMA]]&gt;Table2[[#This Row],[200D EMA]]),"Uptrend","Downtrend/NoTrend")</f>
        <v>Uptrend</v>
      </c>
      <c r="AL306">
        <v>-0.01</v>
      </c>
      <c r="AM306" t="s">
        <v>10189</v>
      </c>
      <c r="AN306">
        <v>-2.17</v>
      </c>
      <c r="AO306" t="s">
        <v>10189</v>
      </c>
      <c r="AP306">
        <v>9.3230817324451001E-2</v>
      </c>
      <c r="AQ306">
        <f>(Table2[[#This Row],[Sharpe Ratio]]-AVERAGE(Table2[Sharpe Ratio]))/_xlfn.STDEV.P(Table2[Sharpe Ratio])</f>
        <v>0.44810669212053628</v>
      </c>
      <c r="AR3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-1.5665757362096069</v>
      </c>
      <c r="AS306">
        <f>_xlfn.RANK.AVG(Table2[[#This Row],[1Y Return vs Nifty Z-Score]],Table2[1Y Return vs Nifty Z-Score])</f>
        <v>318</v>
      </c>
      <c r="AT306">
        <f>_xlfn.RANK.AVG(Table2[[#This Row],[6M Return vs Nifty Z-Score]],Table2[6M Return vs Nifty Z-Score])</f>
        <v>426</v>
      </c>
      <c r="AU306">
        <f>_xlfn.RANK.AVG(Table2[[#This Row],[Sharpe Ratio Z-Score]],Table2[Sharpe Ratio Z-Score])</f>
        <v>229</v>
      </c>
      <c r="AV306">
        <f>(Table2[[#This Row],[Rank 1Y]]+Table2[[#This Row],[Rank 6M]]+Table2[[#This Row],[Rank Sharpe]])/3</f>
        <v>324.33333333333331</v>
      </c>
    </row>
    <row r="307" spans="1:48" x14ac:dyDescent="0.3">
      <c r="A307" t="s">
        <v>967</v>
      </c>
      <c r="B307" t="s">
        <v>968</v>
      </c>
      <c r="C307" t="s">
        <v>10147</v>
      </c>
      <c r="D307" t="s">
        <v>220</v>
      </c>
      <c r="E307">
        <v>14859.8966264799</v>
      </c>
      <c r="F307">
        <v>1812.9</v>
      </c>
      <c r="G307">
        <v>8.9531366564670201</v>
      </c>
      <c r="H307">
        <f>(Table2[[#This Row],[1Y Return vs Nifty]]-AVERAGE(Table2[1Y Return vs Nifty]))/_xlfn.STDEV.P(Table2[1Y Return vs Nifty])</f>
        <v>-0.43000780574042174</v>
      </c>
      <c r="I307">
        <v>-2.1981995087862498</v>
      </c>
      <c r="J307">
        <f>(Table2[[#This Row],[1M Return vs Nifty]]-AVERAGE(Table2[1M Return vs Nifty]))/_xlfn.STDEV.P(Table2[1M Return vs Nifty])</f>
        <v>-0.18898468486992478</v>
      </c>
      <c r="K307">
        <v>-3.2408107555194499</v>
      </c>
      <c r="L307">
        <f>(Table2[[#This Row],[6M Return vs Nifty]]-AVERAGE(Table2[6M Return vs Nifty]))/_xlfn.STDEV.P(Table2[6M Return vs Nifty])</f>
        <v>-0.43068763567414142</v>
      </c>
      <c r="M307">
        <v>-6.5247514362689598</v>
      </c>
      <c r="N307">
        <f>(Table2[[#This Row],[1W Return vs Nifty]]-AVERAGE(Table2[1W Return vs Nifty]))/_xlfn.STDEV.P(Table2[1W Return vs Nifty])</f>
        <v>-1.2865570889550324</v>
      </c>
      <c r="O307">
        <v>1812.64</v>
      </c>
      <c r="P307">
        <v>1786.9590917129201</v>
      </c>
      <c r="Q307">
        <v>1593.13713637558</v>
      </c>
      <c r="R307">
        <v>46.640014046911098</v>
      </c>
      <c r="S307" s="2">
        <f>(Table2[[#This Row],[Close Price]]-Table2[[#This Row],[20D EMA]])/Table2[[#This Row],[20D EMA]]</f>
        <v>1.4343719657515606E-4</v>
      </c>
      <c r="T307" s="2">
        <f>(Table2[[#This Row],[Close Price]]-Table2[[#This Row],[50D EMA]])/Table2[[#This Row],[50D EMA]]</f>
        <v>1.4516789112510625E-2</v>
      </c>
      <c r="U307" s="2">
        <f>(Table2[[#This Row],[Close Price]]-Table2[[#This Row],[200D EMA]])/Table2[[#This Row],[200D EMA]]</f>
        <v>0.13794346927621384</v>
      </c>
      <c r="V307">
        <v>1.20539984575848</v>
      </c>
      <c r="W307">
        <v>1804</v>
      </c>
      <c r="X307">
        <v>1842.55</v>
      </c>
      <c r="Y307">
        <v>1787.95</v>
      </c>
      <c r="Z307">
        <v>1842.55</v>
      </c>
      <c r="AA307">
        <v>1765.35</v>
      </c>
      <c r="AB307">
        <v>1960</v>
      </c>
      <c r="AC307" s="2">
        <f>(Table2[[#This Row],[Close Price]]/Table2[[#This Row],[Day Low]])-1</f>
        <v>4.933481152993302E-3</v>
      </c>
      <c r="AD307" s="2">
        <f>(Table2[[#This Row],[Day High]]/Table2[[#This Row],[Close Price]])-1</f>
        <v>1.6355011307849221E-2</v>
      </c>
      <c r="AE307" s="2">
        <f>(Table2[[#This Row],[Close Price]]/Table2[[#This Row],[Current Week Low]])-1</f>
        <v>1.3954528929779997E-2</v>
      </c>
      <c r="AF307" s="2">
        <f>(Table2[[#This Row],[Current Week High]]/Table2[[#This Row],[Close Price]])-1</f>
        <v>1.6355011307849221E-2</v>
      </c>
      <c r="AG307" s="2">
        <f>(Table2[[#This Row],[Close Price]]/Table2[[#This Row],[Current Month Low]])-1</f>
        <v>2.6935168663438036E-2</v>
      </c>
      <c r="AH307" s="2">
        <f>(Table2[[#This Row],[Current Month High]]/Table2[[#This Row],[Close Price]])-1</f>
        <v>8.1140713773512063E-2</v>
      </c>
      <c r="AI307">
        <v>22.563296375972101</v>
      </c>
      <c r="AJ307">
        <v>78.963474827245804</v>
      </c>
      <c r="AK307" t="str">
        <f>IF(AND(Table2[[#This Row],[20D EMA]]&gt;Table2[[#This Row],[50D EMA]],Table2[[#This Row],[50D EMA]]&gt;Table2[[#This Row],[200D EMA]]),"Uptrend","Downtrend/NoTrend")</f>
        <v>Uptrend</v>
      </c>
      <c r="AL307">
        <v>-0.1</v>
      </c>
      <c r="AM307" t="s">
        <v>10189</v>
      </c>
      <c r="AN307">
        <v>1.89</v>
      </c>
      <c r="AO307" t="s">
        <v>10188</v>
      </c>
      <c r="AP307">
        <v>0.176944103005268</v>
      </c>
      <c r="AQ307">
        <f>(Table2[[#This Row],[Sharpe Ratio]]-AVERAGE(Table2[Sharpe Ratio]))/_xlfn.STDEV.P(Table2[Sharpe Ratio])</f>
        <v>1.3951163425046282</v>
      </c>
      <c r="AR3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-0.94112087273489209</v>
      </c>
      <c r="AS307">
        <f>_xlfn.RANK.AVG(Table2[[#This Row],[1Y Return vs Nifty Z-Score]],Table2[1Y Return vs Nifty Z-Score])</f>
        <v>444</v>
      </c>
      <c r="AT307">
        <f>_xlfn.RANK.AVG(Table2[[#This Row],[6M Return vs Nifty Z-Score]],Table2[6M Return vs Nifty Z-Score])</f>
        <v>469</v>
      </c>
      <c r="AU307">
        <f>_xlfn.RANK.AVG(Table2[[#This Row],[Sharpe Ratio Z-Score]],Table2[Sharpe Ratio Z-Score])</f>
        <v>60</v>
      </c>
      <c r="AV307">
        <f>(Table2[[#This Row],[Rank 1Y]]+Table2[[#This Row],[Rank 6M]]+Table2[[#This Row],[Rank Sharpe]])/3</f>
        <v>324.33333333333331</v>
      </c>
    </row>
    <row r="308" spans="1:48" x14ac:dyDescent="0.3">
      <c r="A308" t="s">
        <v>274</v>
      </c>
      <c r="B308" t="s">
        <v>275</v>
      </c>
      <c r="C308" t="s">
        <v>10148</v>
      </c>
      <c r="D308" t="s">
        <v>62</v>
      </c>
      <c r="E308">
        <v>99966.629612799996</v>
      </c>
      <c r="F308">
        <v>2975.05</v>
      </c>
      <c r="G308">
        <v>27.327686808608199</v>
      </c>
      <c r="H308">
        <f>(Table2[[#This Row],[1Y Return vs Nifty]]-AVERAGE(Table2[1Y Return vs Nifty]))/_xlfn.STDEV.P(Table2[1Y Return vs Nifty])</f>
        <v>-0.20301031270205813</v>
      </c>
      <c r="I308">
        <v>-2.5102027418450499</v>
      </c>
      <c r="J308">
        <f>(Table2[[#This Row],[1M Return vs Nifty]]-AVERAGE(Table2[1M Return vs Nifty]))/_xlfn.STDEV.P(Table2[1M Return vs Nifty])</f>
        <v>-0.2184144323775053</v>
      </c>
      <c r="K308">
        <v>9.7322257664063407</v>
      </c>
      <c r="L308">
        <f>(Table2[[#This Row],[6M Return vs Nifty]]-AVERAGE(Table2[6M Return vs Nifty]))/_xlfn.STDEV.P(Table2[6M Return vs Nifty])</f>
        <v>-3.2011030963997454E-2</v>
      </c>
      <c r="M308">
        <v>1.45022965374104</v>
      </c>
      <c r="N308">
        <f>(Table2[[#This Row],[1W Return vs Nifty]]-AVERAGE(Table2[1W Return vs Nifty]))/_xlfn.STDEV.P(Table2[1W Return vs Nifty])</f>
        <v>0.48299028139826294</v>
      </c>
      <c r="O308">
        <v>2883.7</v>
      </c>
      <c r="P308">
        <v>2798.0964613228498</v>
      </c>
      <c r="Q308">
        <v>2484.0750577827898</v>
      </c>
      <c r="R308">
        <v>74.629945414653307</v>
      </c>
      <c r="S308" s="2">
        <f>(Table2[[#This Row],[Close Price]]-Table2[[#This Row],[20D EMA]])/Table2[[#This Row],[20D EMA]]</f>
        <v>3.1678052501994097E-2</v>
      </c>
      <c r="T308" s="2">
        <f>(Table2[[#This Row],[Close Price]]-Table2[[#This Row],[50D EMA]])/Table2[[#This Row],[50D EMA]]</f>
        <v>6.3240685631506949E-2</v>
      </c>
      <c r="U308" s="2">
        <f>(Table2[[#This Row],[Close Price]]-Table2[[#This Row],[200D EMA]])/Table2[[#This Row],[200D EMA]]</f>
        <v>0.19764899642583253</v>
      </c>
      <c r="V308">
        <v>0.96451519366074501</v>
      </c>
      <c r="W308">
        <v>2945.65</v>
      </c>
      <c r="X308">
        <v>3005</v>
      </c>
      <c r="Y308">
        <v>2945.65</v>
      </c>
      <c r="Z308">
        <v>3005</v>
      </c>
      <c r="AA308">
        <v>2757.9</v>
      </c>
      <c r="AB308">
        <v>3005</v>
      </c>
      <c r="AC308" s="2">
        <f>(Table2[[#This Row],[Close Price]]/Table2[[#This Row],[Day Low]])-1</f>
        <v>9.9808191740362595E-3</v>
      </c>
      <c r="AD308" s="2">
        <f>(Table2[[#This Row],[Day High]]/Table2[[#This Row],[Close Price]])-1</f>
        <v>1.0067057696509174E-2</v>
      </c>
      <c r="AE308" s="2">
        <f>(Table2[[#This Row],[Close Price]]/Table2[[#This Row],[Current Week Low]])-1</f>
        <v>9.9808191740362595E-3</v>
      </c>
      <c r="AF308" s="2">
        <f>(Table2[[#This Row],[Current Week High]]/Table2[[#This Row],[Close Price]])-1</f>
        <v>1.0067057696509174E-2</v>
      </c>
      <c r="AG308" s="2">
        <f>(Table2[[#This Row],[Close Price]]/Table2[[#This Row],[Current Month Low]])-1</f>
        <v>7.8737445157547548E-2</v>
      </c>
      <c r="AH308" s="2">
        <f>(Table2[[#This Row],[Current Month High]]/Table2[[#This Row],[Close Price]])-1</f>
        <v>1.0067057696509174E-2</v>
      </c>
      <c r="AI308">
        <v>1.0067057696509101</v>
      </c>
      <c r="AJ308">
        <v>67.887474958381503</v>
      </c>
      <c r="AK308" t="str">
        <f>IF(AND(Table2[[#This Row],[20D EMA]]&gt;Table2[[#This Row],[50D EMA]],Table2[[#This Row],[50D EMA]]&gt;Table2[[#This Row],[200D EMA]]),"Uptrend","Downtrend/NoTrend")</f>
        <v>Uptrend</v>
      </c>
      <c r="AL308">
        <v>0.01</v>
      </c>
      <c r="AM308" t="s">
        <v>10188</v>
      </c>
      <c r="AN308">
        <v>6.58</v>
      </c>
      <c r="AO308" t="s">
        <v>10188</v>
      </c>
      <c r="AP308">
        <v>5.9814362195718E-2</v>
      </c>
      <c r="AQ308">
        <f>(Table2[[#This Row],[Sharpe Ratio]]-AVERAGE(Table2[Sharpe Ratio]))/_xlfn.STDEV.P(Table2[Sharpe Ratio])</f>
        <v>7.0081803583772265E-2</v>
      </c>
      <c r="AR3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9.9636308938474361E-2</v>
      </c>
      <c r="AS308">
        <f>_xlfn.RANK.AVG(Table2[[#This Row],[1Y Return vs Nifty Z-Score]],Table2[1Y Return vs Nifty Z-Score])</f>
        <v>345</v>
      </c>
      <c r="AT308">
        <f>_xlfn.RANK.AVG(Table2[[#This Row],[6M Return vs Nifty Z-Score]],Table2[6M Return vs Nifty Z-Score])</f>
        <v>320</v>
      </c>
      <c r="AU308">
        <f>_xlfn.RANK.AVG(Table2[[#This Row],[Sharpe Ratio Z-Score]],Table2[Sharpe Ratio Z-Score])</f>
        <v>311</v>
      </c>
      <c r="AV308">
        <f>(Table2[[#This Row],[Rank 1Y]]+Table2[[#This Row],[Rank 6M]]+Table2[[#This Row],[Rank Sharpe]])/3</f>
        <v>325.33333333333331</v>
      </c>
    </row>
    <row r="309" spans="1:48" x14ac:dyDescent="0.3">
      <c r="A309" t="s">
        <v>389</v>
      </c>
      <c r="B309" t="s">
        <v>390</v>
      </c>
      <c r="C309" t="s">
        <v>10147</v>
      </c>
      <c r="D309" t="s">
        <v>193</v>
      </c>
      <c r="E309">
        <v>62136.17945345</v>
      </c>
      <c r="F309">
        <v>4045.85</v>
      </c>
      <c r="G309">
        <v>2.0205150072548599</v>
      </c>
      <c r="H309">
        <f>(Table2[[#This Row],[1Y Return vs Nifty]]-AVERAGE(Table2[1Y Return vs Nifty]))/_xlfn.STDEV.P(Table2[1Y Return vs Nifty])</f>
        <v>-0.5156527723667893</v>
      </c>
      <c r="I309">
        <v>-22.422124545986101</v>
      </c>
      <c r="J309">
        <f>(Table2[[#This Row],[1M Return vs Nifty]]-AVERAGE(Table2[1M Return vs Nifty]))/_xlfn.STDEV.P(Table2[1M Return vs Nifty])</f>
        <v>-2.0966091720330398</v>
      </c>
      <c r="K309">
        <v>10.1662142611527</v>
      </c>
      <c r="L309">
        <f>(Table2[[#This Row],[6M Return vs Nifty]]-AVERAGE(Table2[6M Return vs Nifty]))/_xlfn.STDEV.P(Table2[6M Return vs Nifty])</f>
        <v>-1.8674056287612262E-2</v>
      </c>
      <c r="M309">
        <v>-11.703239413284299</v>
      </c>
      <c r="N309">
        <f>(Table2[[#This Row],[1W Return vs Nifty]]-AVERAGE(Table2[1W Return vs Nifty]))/_xlfn.STDEV.P(Table2[1W Return vs Nifty])</f>
        <v>-2.435598030708809</v>
      </c>
      <c r="O309">
        <v>4355.8999999999996</v>
      </c>
      <c r="P309">
        <v>4243.0901096637599</v>
      </c>
      <c r="Q309">
        <v>3580.89792698479</v>
      </c>
      <c r="R309">
        <v>16.4611737693889</v>
      </c>
      <c r="S309" s="2">
        <f>(Table2[[#This Row],[Close Price]]-Table2[[#This Row],[20D EMA]])/Table2[[#This Row],[20D EMA]]</f>
        <v>-7.1179320002754828E-2</v>
      </c>
      <c r="T309" s="2">
        <f>(Table2[[#This Row],[Close Price]]-Table2[[#This Row],[50D EMA]])/Table2[[#This Row],[50D EMA]]</f>
        <v>-4.6485015534914041E-2</v>
      </c>
      <c r="U309" s="2">
        <f>(Table2[[#This Row],[Close Price]]-Table2[[#This Row],[200D EMA]])/Table2[[#This Row],[200D EMA]]</f>
        <v>0.12984231399377297</v>
      </c>
      <c r="V309">
        <v>1.3424442889086601</v>
      </c>
      <c r="W309">
        <v>3995.1</v>
      </c>
      <c r="X309">
        <v>4110.75</v>
      </c>
      <c r="Y309">
        <v>3861</v>
      </c>
      <c r="Z309">
        <v>4110.75</v>
      </c>
      <c r="AA309">
        <v>3861</v>
      </c>
      <c r="AB309">
        <v>4747</v>
      </c>
      <c r="AC309" s="2">
        <f>(Table2[[#This Row],[Close Price]]/Table2[[#This Row],[Day Low]])-1</f>
        <v>1.2703061250031178E-2</v>
      </c>
      <c r="AD309" s="2">
        <f>(Table2[[#This Row],[Day High]]/Table2[[#This Row],[Close Price]])-1</f>
        <v>1.6041128563837104E-2</v>
      </c>
      <c r="AE309" s="2">
        <f>(Table2[[#This Row],[Close Price]]/Table2[[#This Row],[Current Week Low]])-1</f>
        <v>4.7876197876197901E-2</v>
      </c>
      <c r="AF309" s="2">
        <f>(Table2[[#This Row],[Current Week High]]/Table2[[#This Row],[Close Price]])-1</f>
        <v>1.6041128563837104E-2</v>
      </c>
      <c r="AG309" s="2">
        <f>(Table2[[#This Row],[Close Price]]/Table2[[#This Row],[Current Month Low]])-1</f>
        <v>4.7876197876197901E-2</v>
      </c>
      <c r="AH309" s="2">
        <f>(Table2[[#This Row],[Current Month High]]/Table2[[#This Row],[Close Price]])-1</f>
        <v>0.1733010368649357</v>
      </c>
      <c r="AI309">
        <v>22.372307426128</v>
      </c>
      <c r="AJ309">
        <v>54.882857361610903</v>
      </c>
      <c r="AK309" t="str">
        <f>IF(AND(Table2[[#This Row],[20D EMA]]&gt;Table2[[#This Row],[50D EMA]],Table2[[#This Row],[50D EMA]]&gt;Table2[[#This Row],[200D EMA]]),"Uptrend","Downtrend/NoTrend")</f>
        <v>Uptrend</v>
      </c>
      <c r="AL309">
        <v>0.05</v>
      </c>
      <c r="AM309" t="s">
        <v>10188</v>
      </c>
      <c r="AN309">
        <v>-14.65</v>
      </c>
      <c r="AO309" t="s">
        <v>10189</v>
      </c>
      <c r="AP309">
        <v>0.11405278397346</v>
      </c>
      <c r="AQ309">
        <f>(Table2[[#This Row],[Sharpe Ratio]]-AVERAGE(Table2[Sharpe Ratio]))/_xlfn.STDEV.P(Table2[Sharpe Ratio])</f>
        <v>0.68365596242119742</v>
      </c>
      <c r="AR3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-4.3828780689750531</v>
      </c>
      <c r="AS309">
        <f>_xlfn.RANK.AVG(Table2[[#This Row],[1Y Return vs Nifty Z-Score]],Table2[1Y Return vs Nifty Z-Score])</f>
        <v>491</v>
      </c>
      <c r="AT309">
        <f>_xlfn.RANK.AVG(Table2[[#This Row],[6M Return vs Nifty Z-Score]],Table2[6M Return vs Nifty Z-Score])</f>
        <v>314</v>
      </c>
      <c r="AU309">
        <f>_xlfn.RANK.AVG(Table2[[#This Row],[Sharpe Ratio Z-Score]],Table2[Sharpe Ratio Z-Score])</f>
        <v>176</v>
      </c>
      <c r="AV309">
        <f>(Table2[[#This Row],[Rank 1Y]]+Table2[[#This Row],[Rank 6M]]+Table2[[#This Row],[Rank Sharpe]])/3</f>
        <v>327</v>
      </c>
    </row>
    <row r="310" spans="1:48" x14ac:dyDescent="0.3">
      <c r="A310" t="s">
        <v>1617</v>
      </c>
      <c r="B310" t="s">
        <v>1618</v>
      </c>
      <c r="C310" t="s">
        <v>10147</v>
      </c>
      <c r="D310" t="s">
        <v>193</v>
      </c>
      <c r="E310">
        <v>5358.7068987419998</v>
      </c>
      <c r="F310">
        <v>210.16</v>
      </c>
      <c r="G310">
        <v>17.0644061314803</v>
      </c>
      <c r="H310">
        <f>(Table2[[#This Row],[1Y Return vs Nifty]]-AVERAGE(Table2[1Y Return vs Nifty]))/_xlfn.STDEV.P(Table2[1Y Return vs Nifty])</f>
        <v>-0.32980193289231508</v>
      </c>
      <c r="I310">
        <v>3.12115476957218</v>
      </c>
      <c r="J310">
        <f>(Table2[[#This Row],[1M Return vs Nifty]]-AVERAGE(Table2[1M Return vs Nifty]))/_xlfn.STDEV.P(Table2[1M Return vs Nifty])</f>
        <v>0.31276413286092813</v>
      </c>
      <c r="K310">
        <v>17.377651736933299</v>
      </c>
      <c r="L310">
        <f>(Table2[[#This Row],[6M Return vs Nifty]]-AVERAGE(Table2[6M Return vs Nifty]))/_xlfn.STDEV.P(Table2[6M Return vs Nifty])</f>
        <v>0.20294186247316484</v>
      </c>
      <c r="M310">
        <v>-5.4442212683535498</v>
      </c>
      <c r="N310">
        <f>(Table2[[#This Row],[1W Return vs Nifty]]-AVERAGE(Table2[1W Return vs Nifty]))/_xlfn.STDEV.P(Table2[1W Return vs Nifty])</f>
        <v>-1.0468011201769647</v>
      </c>
      <c r="O310">
        <v>207.62</v>
      </c>
      <c r="P310">
        <v>193.282634692958</v>
      </c>
      <c r="Q310">
        <v>166.282301718903</v>
      </c>
      <c r="R310">
        <v>49.629214362227899</v>
      </c>
      <c r="S310" s="2">
        <f>(Table2[[#This Row],[Close Price]]-Table2[[#This Row],[20D EMA]])/Table2[[#This Row],[20D EMA]]</f>
        <v>1.2233888835372277E-2</v>
      </c>
      <c r="T310" s="2">
        <f>(Table2[[#This Row],[Close Price]]-Table2[[#This Row],[50D EMA]])/Table2[[#This Row],[50D EMA]]</f>
        <v>8.7319615307669976E-2</v>
      </c>
      <c r="U310" s="2">
        <f>(Table2[[#This Row],[Close Price]]-Table2[[#This Row],[200D EMA]])/Table2[[#This Row],[200D EMA]]</f>
        <v>0.26387473487870883</v>
      </c>
      <c r="V310">
        <v>0.87414716051949604</v>
      </c>
      <c r="W310">
        <v>206.39</v>
      </c>
      <c r="X310">
        <v>213.13</v>
      </c>
      <c r="Y310">
        <v>205.7</v>
      </c>
      <c r="Z310">
        <v>214</v>
      </c>
      <c r="AA310">
        <v>204</v>
      </c>
      <c r="AB310">
        <v>225.7</v>
      </c>
      <c r="AC310" s="2">
        <f>(Table2[[#This Row],[Close Price]]/Table2[[#This Row],[Day Low]])-1</f>
        <v>1.8266388875429973E-2</v>
      </c>
      <c r="AD310" s="2">
        <f>(Table2[[#This Row],[Day High]]/Table2[[#This Row],[Close Price]])-1</f>
        <v>1.4132089836315087E-2</v>
      </c>
      <c r="AE310" s="2">
        <f>(Table2[[#This Row],[Close Price]]/Table2[[#This Row],[Current Week Low]])-1</f>
        <v>2.168206125425387E-2</v>
      </c>
      <c r="AF310" s="2">
        <f>(Table2[[#This Row],[Current Week High]]/Table2[[#This Row],[Close Price]])-1</f>
        <v>1.8271792919680285E-2</v>
      </c>
      <c r="AG310" s="2">
        <f>(Table2[[#This Row],[Close Price]]/Table2[[#This Row],[Current Month Low]])-1</f>
        <v>3.0196078431372619E-2</v>
      </c>
      <c r="AH310" s="2">
        <f>(Table2[[#This Row],[Current Month High]]/Table2[[#This Row],[Close Price]])-1</f>
        <v>7.3943661971830998E-2</v>
      </c>
      <c r="AI310">
        <v>7.3943661971830998</v>
      </c>
      <c r="AJ310">
        <v>66.727489091630304</v>
      </c>
      <c r="AK310" t="str">
        <f>IF(AND(Table2[[#This Row],[20D EMA]]&gt;Table2[[#This Row],[50D EMA]],Table2[[#This Row],[50D EMA]]&gt;Table2[[#This Row],[200D EMA]]),"Uptrend","Downtrend/NoTrend")</f>
        <v>Uptrend</v>
      </c>
      <c r="AL310">
        <v>0.02</v>
      </c>
      <c r="AM310" t="s">
        <v>10188</v>
      </c>
      <c r="AN310">
        <v>-1.56</v>
      </c>
      <c r="AO310" t="s">
        <v>10189</v>
      </c>
      <c r="AP310">
        <v>5.3843986762511002E-2</v>
      </c>
      <c r="AQ310">
        <f>(Table2[[#This Row],[Sharpe Ratio]]-AVERAGE(Table2[Sharpe Ratio]))/_xlfn.STDEV.P(Table2[Sharpe Ratio])</f>
        <v>2.5417099692320354E-3</v>
      </c>
      <c r="AR3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-0.85835534776595479</v>
      </c>
      <c r="AS310">
        <f>_xlfn.RANK.AVG(Table2[[#This Row],[1Y Return vs Nifty Z-Score]],Table2[1Y Return vs Nifty Z-Score])</f>
        <v>396</v>
      </c>
      <c r="AT310">
        <f>_xlfn.RANK.AVG(Table2[[#This Row],[6M Return vs Nifty Z-Score]],Table2[6M Return vs Nifty Z-Score])</f>
        <v>252</v>
      </c>
      <c r="AU310">
        <f>_xlfn.RANK.AVG(Table2[[#This Row],[Sharpe Ratio Z-Score]],Table2[Sharpe Ratio Z-Score])</f>
        <v>337</v>
      </c>
      <c r="AV310">
        <f>(Table2[[#This Row],[Rank 1Y]]+Table2[[#This Row],[Rank 6M]]+Table2[[#This Row],[Rank Sharpe]])/3</f>
        <v>328.33333333333331</v>
      </c>
    </row>
    <row r="311" spans="1:48" x14ac:dyDescent="0.3">
      <c r="A311" t="s">
        <v>929</v>
      </c>
      <c r="B311" t="s">
        <v>930</v>
      </c>
      <c r="C311" t="s">
        <v>647</v>
      </c>
      <c r="D311" t="s">
        <v>647</v>
      </c>
      <c r="E311">
        <v>15975.461826000001</v>
      </c>
      <c r="F311">
        <v>558.29999999999995</v>
      </c>
      <c r="G311">
        <v>21.659951708354299</v>
      </c>
      <c r="H311">
        <f>(Table2[[#This Row],[1Y Return vs Nifty]]-AVERAGE(Table2[1Y Return vs Nifty]))/_xlfn.STDEV.P(Table2[1Y Return vs Nifty])</f>
        <v>-0.27302898789739355</v>
      </c>
      <c r="I311">
        <v>11.808641448790301</v>
      </c>
      <c r="J311">
        <f>(Table2[[#This Row],[1M Return vs Nifty]]-AVERAGE(Table2[1M Return vs Nifty]))/_xlfn.STDEV.P(Table2[1M Return vs Nifty])</f>
        <v>1.1322124986305058</v>
      </c>
      <c r="K311">
        <v>26.0195661319006</v>
      </c>
      <c r="L311">
        <f>(Table2[[#This Row],[6M Return vs Nifty]]-AVERAGE(Table2[6M Return vs Nifty]))/_xlfn.STDEV.P(Table2[6M Return vs Nifty])</f>
        <v>0.4685180121554936</v>
      </c>
      <c r="M311">
        <v>6.0551792060156302</v>
      </c>
      <c r="N311">
        <f>(Table2[[#This Row],[1W Return vs Nifty]]-AVERAGE(Table2[1W Return vs Nifty]))/_xlfn.STDEV.P(Table2[1W Return vs Nifty])</f>
        <v>1.504770305559658</v>
      </c>
      <c r="O311">
        <v>507.97</v>
      </c>
      <c r="P311">
        <v>482.41838825921201</v>
      </c>
      <c r="Q311">
        <v>432.69329548506602</v>
      </c>
      <c r="R311">
        <v>72.701578100723793</v>
      </c>
      <c r="S311" s="2">
        <f>(Table2[[#This Row],[Close Price]]-Table2[[#This Row],[20D EMA]])/Table2[[#This Row],[20D EMA]]</f>
        <v>9.9080654369352372E-2</v>
      </c>
      <c r="T311" s="2">
        <f>(Table2[[#This Row],[Close Price]]-Table2[[#This Row],[50D EMA]])/Table2[[#This Row],[50D EMA]]</f>
        <v>0.15729419439131206</v>
      </c>
      <c r="U311" s="2">
        <f>(Table2[[#This Row],[Close Price]]-Table2[[#This Row],[200D EMA]])/Table2[[#This Row],[200D EMA]]</f>
        <v>0.29029038773093058</v>
      </c>
      <c r="V311">
        <v>2.6085793651910301</v>
      </c>
      <c r="W311">
        <v>542.20000000000005</v>
      </c>
      <c r="X311">
        <v>569.29999999999995</v>
      </c>
      <c r="Y311">
        <v>525</v>
      </c>
      <c r="Z311">
        <v>585</v>
      </c>
      <c r="AA311">
        <v>477.8</v>
      </c>
      <c r="AB311">
        <v>585</v>
      </c>
      <c r="AC311" s="2">
        <f>(Table2[[#This Row],[Close Price]]/Table2[[#This Row],[Day Low]])-1</f>
        <v>2.9693839911471676E-2</v>
      </c>
      <c r="AD311" s="2">
        <f>(Table2[[#This Row],[Day High]]/Table2[[#This Row],[Close Price]])-1</f>
        <v>1.9702668816048652E-2</v>
      </c>
      <c r="AE311" s="2">
        <f>(Table2[[#This Row],[Close Price]]/Table2[[#This Row],[Current Week Low]])-1</f>
        <v>6.342857142857139E-2</v>
      </c>
      <c r="AF311" s="2">
        <f>(Table2[[#This Row],[Current Week High]]/Table2[[#This Row],[Close Price]])-1</f>
        <v>4.7823750671681875E-2</v>
      </c>
      <c r="AG311" s="2">
        <f>(Table2[[#This Row],[Close Price]]/Table2[[#This Row],[Current Month Low]])-1</f>
        <v>0.16848053578903288</v>
      </c>
      <c r="AH311" s="2">
        <f>(Table2[[#This Row],[Current Month High]]/Table2[[#This Row],[Close Price]])-1</f>
        <v>4.7823750671681875E-2</v>
      </c>
      <c r="AI311">
        <v>4.7823750671681804</v>
      </c>
      <c r="AJ311">
        <v>66.955741626794193</v>
      </c>
      <c r="AK311" t="str">
        <f>IF(AND(Table2[[#This Row],[20D EMA]]&gt;Table2[[#This Row],[50D EMA]],Table2[[#This Row],[50D EMA]]&gt;Table2[[#This Row],[200D EMA]]),"Uptrend","Downtrend/NoTrend")</f>
        <v>Uptrend</v>
      </c>
      <c r="AL311">
        <v>0.11</v>
      </c>
      <c r="AM311" t="s">
        <v>10188</v>
      </c>
      <c r="AN311">
        <v>16.22</v>
      </c>
      <c r="AO311" t="s">
        <v>10188</v>
      </c>
      <c r="AP311">
        <v>2.1571484378503002E-2</v>
      </c>
      <c r="AQ311">
        <f>(Table2[[#This Row],[Sharpe Ratio]]-AVERAGE(Table2[Sharpe Ratio]))/_xlfn.STDEV.P(Table2[Sharpe Ratio])</f>
        <v>-0.36254217069730582</v>
      </c>
      <c r="AR3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2.4699296577509582</v>
      </c>
      <c r="AS311">
        <f>_xlfn.RANK.AVG(Table2[[#This Row],[1Y Return vs Nifty Z-Score]],Table2[1Y Return vs Nifty Z-Score])</f>
        <v>372</v>
      </c>
      <c r="AT311">
        <f>_xlfn.RANK.AVG(Table2[[#This Row],[6M Return vs Nifty Z-Score]],Table2[6M Return vs Nifty Z-Score])</f>
        <v>182</v>
      </c>
      <c r="AU311">
        <f>_xlfn.RANK.AVG(Table2[[#This Row],[Sharpe Ratio Z-Score]],Table2[Sharpe Ratio Z-Score])</f>
        <v>432</v>
      </c>
      <c r="AV311">
        <f>(Table2[[#This Row],[Rank 1Y]]+Table2[[#This Row],[Rank 6M]]+Table2[[#This Row],[Rank Sharpe]])/3</f>
        <v>328.66666666666669</v>
      </c>
    </row>
    <row r="312" spans="1:48" x14ac:dyDescent="0.3">
      <c r="A312" t="s">
        <v>1933</v>
      </c>
      <c r="B312" t="s">
        <v>1934</v>
      </c>
      <c r="C312" t="s">
        <v>10143</v>
      </c>
      <c r="D312" t="s">
        <v>557</v>
      </c>
      <c r="E312">
        <v>3393.3415236599999</v>
      </c>
      <c r="F312">
        <v>60.83</v>
      </c>
      <c r="G312">
        <v>62.815764433326301</v>
      </c>
      <c r="H312">
        <f>(Table2[[#This Row],[1Y Return vs Nifty]]-AVERAGE(Table2[1Y Return vs Nifty]))/_xlfn.STDEV.P(Table2[1Y Return vs Nifty])</f>
        <v>0.23540611582874482</v>
      </c>
      <c r="I312">
        <v>11.0505876115128</v>
      </c>
      <c r="J312">
        <f>(Table2[[#This Row],[1M Return vs Nifty]]-AVERAGE(Table2[1M Return vs Nifty]))/_xlfn.STDEV.P(Table2[1M Return vs Nifty])</f>
        <v>1.0607089670500334</v>
      </c>
      <c r="K312">
        <v>38.2990731022511</v>
      </c>
      <c r="L312">
        <f>(Table2[[#This Row],[6M Return vs Nifty]]-AVERAGE(Table2[6M Return vs Nifty]))/_xlfn.STDEV.P(Table2[6M Return vs Nifty])</f>
        <v>0.84588164157100387</v>
      </c>
      <c r="M312">
        <v>4.3797533615639503</v>
      </c>
      <c r="N312">
        <f>(Table2[[#This Row],[1W Return vs Nifty]]-AVERAGE(Table2[1W Return vs Nifty]))/_xlfn.STDEV.P(Table2[1W Return vs Nifty])</f>
        <v>1.1330145153189439</v>
      </c>
      <c r="O312">
        <v>53.99</v>
      </c>
      <c r="P312">
        <v>50.374932300611903</v>
      </c>
      <c r="Q312">
        <v>44.890721279198502</v>
      </c>
      <c r="R312">
        <v>70.0009812408545</v>
      </c>
      <c r="S312" s="2">
        <f>(Table2[[#This Row],[Close Price]]-Table2[[#This Row],[20D EMA]])/Table2[[#This Row],[20D EMA]]</f>
        <v>0.12669012780144465</v>
      </c>
      <c r="T312" s="2">
        <f>(Table2[[#This Row],[Close Price]]-Table2[[#This Row],[50D EMA]])/Table2[[#This Row],[50D EMA]]</f>
        <v>0.20754504714760874</v>
      </c>
      <c r="U312" s="2">
        <f>(Table2[[#This Row],[Close Price]]-Table2[[#This Row],[200D EMA]])/Table2[[#This Row],[200D EMA]]</f>
        <v>0.35506844770140622</v>
      </c>
      <c r="V312">
        <v>1.31294482309472</v>
      </c>
      <c r="W312">
        <v>58.06</v>
      </c>
      <c r="X312">
        <v>62.26</v>
      </c>
      <c r="Y312">
        <v>55.25</v>
      </c>
      <c r="Z312">
        <v>62.26</v>
      </c>
      <c r="AA312">
        <v>49.8</v>
      </c>
      <c r="AB312">
        <v>62.26</v>
      </c>
      <c r="AC312" s="2">
        <f>(Table2[[#This Row],[Close Price]]/Table2[[#This Row],[Day Low]])-1</f>
        <v>4.7709266276265927E-2</v>
      </c>
      <c r="AD312" s="2">
        <f>(Table2[[#This Row],[Day High]]/Table2[[#This Row],[Close Price]])-1</f>
        <v>2.3508137432188159E-2</v>
      </c>
      <c r="AE312" s="2">
        <f>(Table2[[#This Row],[Close Price]]/Table2[[#This Row],[Current Week Low]])-1</f>
        <v>0.10099547511312212</v>
      </c>
      <c r="AF312" s="2">
        <f>(Table2[[#This Row],[Current Week High]]/Table2[[#This Row],[Close Price]])-1</f>
        <v>2.3508137432188159E-2</v>
      </c>
      <c r="AG312" s="2">
        <f>(Table2[[#This Row],[Close Price]]/Table2[[#This Row],[Current Month Low]])-1</f>
        <v>0.22148594377510045</v>
      </c>
      <c r="AH312" s="2">
        <f>(Table2[[#This Row],[Current Month High]]/Table2[[#This Row],[Close Price]])-1</f>
        <v>2.3508137432188159E-2</v>
      </c>
      <c r="AI312">
        <v>2.3508137432188101</v>
      </c>
      <c r="AJ312">
        <v>99.116202945990096</v>
      </c>
      <c r="AK312" t="str">
        <f>IF(AND(Table2[[#This Row],[20D EMA]]&gt;Table2[[#This Row],[50D EMA]],Table2[[#This Row],[50D EMA]]&gt;Table2[[#This Row],[200D EMA]]),"Uptrend","Downtrend/NoTrend")</f>
        <v>Uptrend</v>
      </c>
      <c r="AL312">
        <v>0.08</v>
      </c>
      <c r="AM312" t="s">
        <v>10188</v>
      </c>
      <c r="AN312">
        <v>21.71</v>
      </c>
      <c r="AO312" t="s">
        <v>10188</v>
      </c>
      <c r="AP312">
        <v>-6.1376837592728002E-2</v>
      </c>
      <c r="AQ312">
        <f>(Table2[[#This Row],[Sharpe Ratio]]-AVERAGE(Table2[Sharpe Ratio]))/_xlfn.STDEV.P(Table2[Sharpe Ratio])</f>
        <v>-1.3008981407332907</v>
      </c>
      <c r="AR3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1.9741130990354354</v>
      </c>
      <c r="AS312">
        <f>_xlfn.RANK.AVG(Table2[[#This Row],[1Y Return vs Nifty Z-Score]],Table2[1Y Return vs Nifty Z-Score])</f>
        <v>212</v>
      </c>
      <c r="AT312">
        <f>_xlfn.RANK.AVG(Table2[[#This Row],[6M Return vs Nifty Z-Score]],Table2[6M Return vs Nifty Z-Score])</f>
        <v>121</v>
      </c>
      <c r="AU312">
        <f>_xlfn.RANK.AVG(Table2[[#This Row],[Sharpe Ratio Z-Score]],Table2[Sharpe Ratio Z-Score])</f>
        <v>655</v>
      </c>
      <c r="AV312">
        <f>(Table2[[#This Row],[Rank 1Y]]+Table2[[#This Row],[Rank 6M]]+Table2[[#This Row],[Rank Sharpe]])/3</f>
        <v>329.33333333333331</v>
      </c>
    </row>
    <row r="313" spans="1:48" x14ac:dyDescent="0.3">
      <c r="A313" t="s">
        <v>242</v>
      </c>
      <c r="B313" t="s">
        <v>243</v>
      </c>
      <c r="C313" t="s">
        <v>10143</v>
      </c>
      <c r="D313" t="s">
        <v>244</v>
      </c>
      <c r="E313">
        <v>110347.515165</v>
      </c>
      <c r="F313">
        <v>9796.9</v>
      </c>
      <c r="G313">
        <v>5.6041375557406097</v>
      </c>
      <c r="H313">
        <f>(Table2[[#This Row],[1Y Return vs Nifty]]-AVERAGE(Table2[1Y Return vs Nifty]))/_xlfn.STDEV.P(Table2[1Y Return vs Nifty])</f>
        <v>-0.47138103086746214</v>
      </c>
      <c r="I313">
        <v>14.127164967361599</v>
      </c>
      <c r="J313">
        <f>(Table2[[#This Row],[1M Return vs Nifty]]-AVERAGE(Table2[1M Return vs Nifty]))/_xlfn.STDEV.P(Table2[1M Return vs Nifty])</f>
        <v>1.3509075457074096</v>
      </c>
      <c r="K313">
        <v>8.0920585490979597</v>
      </c>
      <c r="L313">
        <f>(Table2[[#This Row],[6M Return vs Nifty]]-AVERAGE(Table2[6M Return vs Nifty]))/_xlfn.STDEV.P(Table2[6M Return vs Nifty])</f>
        <v>-8.2415290309774902E-2</v>
      </c>
      <c r="M313">
        <v>-0.38263063996959801</v>
      </c>
      <c r="N313">
        <f>(Table2[[#This Row],[1W Return vs Nifty]]-AVERAGE(Table2[1W Return vs Nifty]))/_xlfn.STDEV.P(Table2[1W Return vs Nifty])</f>
        <v>7.6301779400001601E-2</v>
      </c>
      <c r="O313">
        <v>9298.19</v>
      </c>
      <c r="P313">
        <v>8801.6157827382995</v>
      </c>
      <c r="Q313">
        <v>8121.5823927759002</v>
      </c>
      <c r="R313">
        <v>75.886726215357299</v>
      </c>
      <c r="S313" s="2">
        <f>(Table2[[#This Row],[Close Price]]-Table2[[#This Row],[20D EMA]])/Table2[[#This Row],[20D EMA]]</f>
        <v>5.3635169855638473E-2</v>
      </c>
      <c r="T313" s="2">
        <f>(Table2[[#This Row],[Close Price]]-Table2[[#This Row],[50D EMA]])/Table2[[#This Row],[50D EMA]]</f>
        <v>0.11307971647815489</v>
      </c>
      <c r="U313" s="2">
        <f>(Table2[[#This Row],[Close Price]]-Table2[[#This Row],[200D EMA]])/Table2[[#This Row],[200D EMA]]</f>
        <v>0.20627970341275914</v>
      </c>
      <c r="V313">
        <v>1.78270892001047</v>
      </c>
      <c r="W313">
        <v>9735</v>
      </c>
      <c r="X313">
        <v>9910</v>
      </c>
      <c r="Y313">
        <v>9735</v>
      </c>
      <c r="Z313">
        <v>9920</v>
      </c>
      <c r="AA313">
        <v>8498.0499999999993</v>
      </c>
      <c r="AB313">
        <v>9980</v>
      </c>
      <c r="AC313" s="2">
        <f>(Table2[[#This Row],[Close Price]]/Table2[[#This Row],[Day Low]])-1</f>
        <v>6.3585002568053994E-3</v>
      </c>
      <c r="AD313" s="2">
        <f>(Table2[[#This Row],[Day High]]/Table2[[#This Row],[Close Price]])-1</f>
        <v>1.1544468148087628E-2</v>
      </c>
      <c r="AE313" s="2">
        <f>(Table2[[#This Row],[Close Price]]/Table2[[#This Row],[Current Week Low]])-1</f>
        <v>6.3585002568053994E-3</v>
      </c>
      <c r="AF313" s="2">
        <f>(Table2[[#This Row],[Current Week High]]/Table2[[#This Row],[Close Price]])-1</f>
        <v>1.2565199195663901E-2</v>
      </c>
      <c r="AG313" s="2">
        <f>(Table2[[#This Row],[Close Price]]/Table2[[#This Row],[Current Month Low]])-1</f>
        <v>0.15284094586405117</v>
      </c>
      <c r="AH313" s="2">
        <f>(Table2[[#This Row],[Current Month High]]/Table2[[#This Row],[Close Price]])-1</f>
        <v>1.868958548112154E-2</v>
      </c>
      <c r="AI313">
        <v>1.86895854811215</v>
      </c>
      <c r="AJ313">
        <v>47.813032785648502</v>
      </c>
      <c r="AK313" t="str">
        <f>IF(AND(Table2[[#This Row],[20D EMA]]&gt;Table2[[#This Row],[50D EMA]],Table2[[#This Row],[50D EMA]]&gt;Table2[[#This Row],[200D EMA]]),"Uptrend","Downtrend/NoTrend")</f>
        <v>Uptrend</v>
      </c>
      <c r="AL313">
        <v>0.09</v>
      </c>
      <c r="AM313" t="s">
        <v>10188</v>
      </c>
      <c r="AN313">
        <v>14.77</v>
      </c>
      <c r="AO313" t="s">
        <v>10188</v>
      </c>
      <c r="AP313">
        <v>0.106118997920264</v>
      </c>
      <c r="AQ313">
        <f>(Table2[[#This Row],[Sharpe Ratio]]-AVERAGE(Table2[Sharpe Ratio]))/_xlfn.STDEV.P(Table2[Sharpe Ratio])</f>
        <v>0.59390471331712569</v>
      </c>
      <c r="AR3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1.4673177172473</v>
      </c>
      <c r="AS313">
        <f>_xlfn.RANK.AVG(Table2[[#This Row],[1Y Return vs Nifty Z-Score]],Table2[1Y Return vs Nifty Z-Score])</f>
        <v>466</v>
      </c>
      <c r="AT313">
        <f>_xlfn.RANK.AVG(Table2[[#This Row],[6M Return vs Nifty Z-Score]],Table2[6M Return vs Nifty Z-Score])</f>
        <v>334</v>
      </c>
      <c r="AU313">
        <f>_xlfn.RANK.AVG(Table2[[#This Row],[Sharpe Ratio Z-Score]],Table2[Sharpe Ratio Z-Score])</f>
        <v>193</v>
      </c>
      <c r="AV313">
        <f>(Table2[[#This Row],[Rank 1Y]]+Table2[[#This Row],[Rank 6M]]+Table2[[#This Row],[Rank Sharpe]])/3</f>
        <v>331</v>
      </c>
    </row>
    <row r="314" spans="1:48" x14ac:dyDescent="0.3">
      <c r="A314" t="s">
        <v>998</v>
      </c>
      <c r="B314" t="s">
        <v>999</v>
      </c>
      <c r="C314" t="s">
        <v>10146</v>
      </c>
      <c r="D314" t="s">
        <v>46</v>
      </c>
      <c r="E314">
        <v>13581.183395100001</v>
      </c>
      <c r="F314">
        <v>526.75</v>
      </c>
      <c r="G314">
        <v>25.170100652806799</v>
      </c>
      <c r="H314">
        <f>(Table2[[#This Row],[1Y Return vs Nifty]]-AVERAGE(Table2[1Y Return vs Nifty]))/_xlfn.STDEV.P(Table2[1Y Return vs Nifty])</f>
        <v>-0.22966493250640344</v>
      </c>
      <c r="I314">
        <v>6.1701486281093096</v>
      </c>
      <c r="J314">
        <f>(Table2[[#This Row],[1M Return vs Nifty]]-AVERAGE(Table2[1M Return vs Nifty]))/_xlfn.STDEV.P(Table2[1M Return vs Nifty])</f>
        <v>0.60036089437269324</v>
      </c>
      <c r="K314">
        <v>18.300317865078899</v>
      </c>
      <c r="L314">
        <f>(Table2[[#This Row],[6M Return vs Nifty]]-AVERAGE(Table2[6M Return vs Nifty]))/_xlfn.STDEV.P(Table2[6M Return vs Nifty])</f>
        <v>0.23129647310179025</v>
      </c>
      <c r="M314">
        <v>1.9529198457956101</v>
      </c>
      <c r="N314">
        <f>(Table2[[#This Row],[1W Return vs Nifty]]-AVERAGE(Table2[1W Return vs Nifty]))/_xlfn.STDEV.P(Table2[1W Return vs Nifty])</f>
        <v>0.59453087283199668</v>
      </c>
      <c r="O314">
        <v>503.97</v>
      </c>
      <c r="P314">
        <v>486.86761675352398</v>
      </c>
      <c r="Q314">
        <v>425.79112112612898</v>
      </c>
      <c r="R314">
        <v>73.659107007651102</v>
      </c>
      <c r="S314" s="2">
        <f>(Table2[[#This Row],[Close Price]]-Table2[[#This Row],[20D EMA]])/Table2[[#This Row],[20D EMA]]</f>
        <v>4.5201103240272184E-2</v>
      </c>
      <c r="T314" s="2">
        <f>(Table2[[#This Row],[Close Price]]-Table2[[#This Row],[50D EMA]])/Table2[[#This Row],[50D EMA]]</f>
        <v>8.1916278417560939E-2</v>
      </c>
      <c r="U314" s="2">
        <f>(Table2[[#This Row],[Close Price]]-Table2[[#This Row],[200D EMA]])/Table2[[#This Row],[200D EMA]]</f>
        <v>0.23710893408687286</v>
      </c>
      <c r="V314">
        <v>0.83681679278661503</v>
      </c>
      <c r="W314">
        <v>524</v>
      </c>
      <c r="X314">
        <v>534.4</v>
      </c>
      <c r="Y314">
        <v>513.70000000000005</v>
      </c>
      <c r="Z314">
        <v>534.79999999999995</v>
      </c>
      <c r="AA314">
        <v>474</v>
      </c>
      <c r="AB314">
        <v>539.5</v>
      </c>
      <c r="AC314" s="2">
        <f>(Table2[[#This Row],[Close Price]]/Table2[[#This Row],[Day Low]])-1</f>
        <v>5.2480916030535063E-3</v>
      </c>
      <c r="AD314" s="2">
        <f>(Table2[[#This Row],[Day High]]/Table2[[#This Row],[Close Price]])-1</f>
        <v>1.4523018509729368E-2</v>
      </c>
      <c r="AE314" s="2">
        <f>(Table2[[#This Row],[Close Price]]/Table2[[#This Row],[Current Week Low]])-1</f>
        <v>2.5403932256180539E-2</v>
      </c>
      <c r="AF314" s="2">
        <f>(Table2[[#This Row],[Current Week High]]/Table2[[#This Row],[Close Price]])-1</f>
        <v>1.5282392026577885E-2</v>
      </c>
      <c r="AG314" s="2">
        <f>(Table2[[#This Row],[Close Price]]/Table2[[#This Row],[Current Month Low]])-1</f>
        <v>0.11128691983122363</v>
      </c>
      <c r="AH314" s="2">
        <f>(Table2[[#This Row],[Current Month High]]/Table2[[#This Row],[Close Price]])-1</f>
        <v>2.420503084954917E-2</v>
      </c>
      <c r="AI314">
        <v>9.1219743711437893</v>
      </c>
      <c r="AJ314">
        <v>69.864559819413003</v>
      </c>
      <c r="AK314" t="str">
        <f>IF(AND(Table2[[#This Row],[20D EMA]]&gt;Table2[[#This Row],[50D EMA]],Table2[[#This Row],[50D EMA]]&gt;Table2[[#This Row],[200D EMA]]),"Uptrend","Downtrend/NoTrend")</f>
        <v>Uptrend</v>
      </c>
      <c r="AL314">
        <v>7.0000000000000007E-2</v>
      </c>
      <c r="AM314" t="s">
        <v>10188</v>
      </c>
      <c r="AN314">
        <v>9.41</v>
      </c>
      <c r="AO314" t="s">
        <v>10188</v>
      </c>
      <c r="AP314">
        <v>3.4328503303221999E-2</v>
      </c>
      <c r="AQ314">
        <f>(Table2[[#This Row],[Sharpe Ratio]]-AVERAGE(Table2[Sharpe Ratio]))/_xlfn.STDEV.P(Table2[Sharpe Ratio])</f>
        <v>-0.21822792077162453</v>
      </c>
      <c r="AR3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0.9782953870284522</v>
      </c>
      <c r="AS314">
        <f>_xlfn.RANK.AVG(Table2[[#This Row],[1Y Return vs Nifty Z-Score]],Table2[1Y Return vs Nifty Z-Score])</f>
        <v>354</v>
      </c>
      <c r="AT314">
        <f>_xlfn.RANK.AVG(Table2[[#This Row],[6M Return vs Nifty Z-Score]],Table2[6M Return vs Nifty Z-Score])</f>
        <v>244</v>
      </c>
      <c r="AU314">
        <f>_xlfn.RANK.AVG(Table2[[#This Row],[Sharpe Ratio Z-Score]],Table2[Sharpe Ratio Z-Score])</f>
        <v>399</v>
      </c>
      <c r="AV314">
        <f>(Table2[[#This Row],[Rank 1Y]]+Table2[[#This Row],[Rank 6M]]+Table2[[#This Row],[Rank Sharpe]])/3</f>
        <v>332.33333333333331</v>
      </c>
    </row>
    <row r="315" spans="1:48" x14ac:dyDescent="0.3">
      <c r="A315" t="s">
        <v>199</v>
      </c>
      <c r="B315" t="s">
        <v>200</v>
      </c>
      <c r="C315" t="s">
        <v>10141</v>
      </c>
      <c r="D315" t="s">
        <v>18</v>
      </c>
      <c r="E315">
        <v>133517.50639319999</v>
      </c>
      <c r="F315">
        <v>315.95</v>
      </c>
      <c r="G315">
        <v>39.722786866734303</v>
      </c>
      <c r="H315">
        <f>(Table2[[#This Row],[1Y Return vs Nifty]]-AVERAGE(Table2[1Y Return vs Nifty]))/_xlfn.STDEV.P(Table2[1Y Return vs Nifty])</f>
        <v>-4.9882393060094669E-2</v>
      </c>
      <c r="I315">
        <v>-7.6235920590345101</v>
      </c>
      <c r="J315">
        <f>(Table2[[#This Row],[1M Return vs Nifty]]-AVERAGE(Table2[1M Return vs Nifty]))/_xlfn.STDEV.P(Table2[1M Return vs Nifty])</f>
        <v>-0.7007355770577105</v>
      </c>
      <c r="K315">
        <v>21.923202411277401</v>
      </c>
      <c r="L315">
        <f>(Table2[[#This Row],[6M Return vs Nifty]]-AVERAGE(Table2[6M Return vs Nifty]))/_xlfn.STDEV.P(Table2[6M Return vs Nifty])</f>
        <v>0.34263195787392903</v>
      </c>
      <c r="M315">
        <v>2.0215669282378799</v>
      </c>
      <c r="N315">
        <f>(Table2[[#This Row],[1W Return vs Nifty]]-AVERAGE(Table2[1W Return vs Nifty]))/_xlfn.STDEV.P(Table2[1W Return vs Nifty])</f>
        <v>0.60976279160987445</v>
      </c>
      <c r="O315">
        <v>305.89999999999998</v>
      </c>
      <c r="P315">
        <v>305.47582916173701</v>
      </c>
      <c r="Q315">
        <v>271.06108404602998</v>
      </c>
      <c r="R315">
        <v>57.675711615081099</v>
      </c>
      <c r="S315" s="2">
        <f>(Table2[[#This Row],[Close Price]]-Table2[[#This Row],[20D EMA]])/Table2[[#This Row],[20D EMA]]</f>
        <v>3.2853873814972255E-2</v>
      </c>
      <c r="T315" s="2">
        <f>(Table2[[#This Row],[Close Price]]-Table2[[#This Row],[50D EMA]])/Table2[[#This Row],[50D EMA]]</f>
        <v>3.4288051093945414E-2</v>
      </c>
      <c r="U315" s="2">
        <f>(Table2[[#This Row],[Close Price]]-Table2[[#This Row],[200D EMA]])/Table2[[#This Row],[200D EMA]]</f>
        <v>0.16560442865471328</v>
      </c>
      <c r="V315">
        <v>0.71473377717457698</v>
      </c>
      <c r="W315">
        <v>308</v>
      </c>
      <c r="X315">
        <v>319.25</v>
      </c>
      <c r="Y315">
        <v>304.14999999999998</v>
      </c>
      <c r="Z315">
        <v>319.25</v>
      </c>
      <c r="AA315">
        <v>293.39999999999998</v>
      </c>
      <c r="AB315">
        <v>319.25</v>
      </c>
      <c r="AC315" s="2">
        <f>(Table2[[#This Row],[Close Price]]/Table2[[#This Row],[Day Low]])-1</f>
        <v>2.5811688311688341E-2</v>
      </c>
      <c r="AD315" s="2">
        <f>(Table2[[#This Row],[Day High]]/Table2[[#This Row],[Close Price]])-1</f>
        <v>1.0444690615603713E-2</v>
      </c>
      <c r="AE315" s="2">
        <f>(Table2[[#This Row],[Close Price]]/Table2[[#This Row],[Current Week Low]])-1</f>
        <v>3.87966463915832E-2</v>
      </c>
      <c r="AF315" s="2">
        <f>(Table2[[#This Row],[Current Week High]]/Table2[[#This Row],[Close Price]])-1</f>
        <v>1.0444690615603713E-2</v>
      </c>
      <c r="AG315" s="2">
        <f>(Table2[[#This Row],[Close Price]]/Table2[[#This Row],[Current Month Low]])-1</f>
        <v>7.6857532379004834E-2</v>
      </c>
      <c r="AH315" s="2">
        <f>(Table2[[#This Row],[Current Month High]]/Table2[[#This Row],[Close Price]])-1</f>
        <v>1.0444690615603713E-2</v>
      </c>
      <c r="AI315">
        <v>8.8700743788574208</v>
      </c>
      <c r="AJ315">
        <v>90.647156433851194</v>
      </c>
      <c r="AK315" t="str">
        <f>IF(AND(Table2[[#This Row],[20D EMA]]&gt;Table2[[#This Row],[50D EMA]],Table2[[#This Row],[50D EMA]]&gt;Table2[[#This Row],[200D EMA]]),"Uptrend","Downtrend/NoTrend")</f>
        <v>Uptrend</v>
      </c>
      <c r="AL315">
        <v>-0.04</v>
      </c>
      <c r="AM315" t="s">
        <v>10189</v>
      </c>
      <c r="AN315">
        <v>3.95</v>
      </c>
      <c r="AO315" t="s">
        <v>10188</v>
      </c>
      <c r="AP315">
        <v>3.5123192941170001E-3</v>
      </c>
      <c r="AQ315">
        <f>(Table2[[#This Row],[Sharpe Ratio]]-AVERAGE(Table2[Sharpe Ratio]))/_xlfn.STDEV.P(Table2[Sharpe Ratio])</f>
        <v>-0.56683714578645072</v>
      </c>
      <c r="AR3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-0.36506036642045236</v>
      </c>
      <c r="AS315">
        <f>_xlfn.RANK.AVG(Table2[[#This Row],[1Y Return vs Nifty Z-Score]],Table2[1Y Return vs Nifty Z-Score])</f>
        <v>294</v>
      </c>
      <c r="AT315">
        <f>_xlfn.RANK.AVG(Table2[[#This Row],[6M Return vs Nifty Z-Score]],Table2[6M Return vs Nifty Z-Score])</f>
        <v>217</v>
      </c>
      <c r="AU315">
        <f>_xlfn.RANK.AVG(Table2[[#This Row],[Sharpe Ratio Z-Score]],Table2[Sharpe Ratio Z-Score])</f>
        <v>488</v>
      </c>
      <c r="AV315">
        <f>(Table2[[#This Row],[Rank 1Y]]+Table2[[#This Row],[Rank 6M]]+Table2[[#This Row],[Rank Sharpe]])/3</f>
        <v>333</v>
      </c>
    </row>
    <row r="316" spans="1:48" x14ac:dyDescent="0.3">
      <c r="A316" t="s">
        <v>1720</v>
      </c>
      <c r="B316" t="s">
        <v>1721</v>
      </c>
      <c r="C316" t="s">
        <v>10151</v>
      </c>
      <c r="D316" t="s">
        <v>106</v>
      </c>
      <c r="E316">
        <v>4472.88</v>
      </c>
      <c r="F316">
        <v>7359.65</v>
      </c>
      <c r="G316">
        <v>47.156291869714103</v>
      </c>
      <c r="H316">
        <f>(Table2[[#This Row],[1Y Return vs Nifty]]-AVERAGE(Table2[1Y Return vs Nifty]))/_xlfn.STDEV.P(Table2[1Y Return vs Nifty])</f>
        <v>4.1950440189862104E-2</v>
      </c>
      <c r="I316">
        <v>7.0610324589082598</v>
      </c>
      <c r="J316">
        <f>(Table2[[#This Row],[1M Return vs Nifty]]-AVERAGE(Table2[1M Return vs Nifty]))/_xlfn.STDEV.P(Table2[1M Return vs Nifty])</f>
        <v>0.68439363320671054</v>
      </c>
      <c r="K316">
        <v>-6.1152948028601797</v>
      </c>
      <c r="L316">
        <f>(Table2[[#This Row],[6M Return vs Nifty]]-AVERAGE(Table2[6M Return vs Nifty]))/_xlfn.STDEV.P(Table2[6M Return vs Nifty])</f>
        <v>-0.51902389668369253</v>
      </c>
      <c r="M316">
        <v>0.225552131639945</v>
      </c>
      <c r="N316">
        <f>(Table2[[#This Row],[1W Return vs Nifty]]-AVERAGE(Table2[1W Return vs Nifty]))/_xlfn.STDEV.P(Table2[1W Return vs Nifty])</f>
        <v>0.21124983909433453</v>
      </c>
      <c r="O316">
        <v>7207.15</v>
      </c>
      <c r="P316">
        <v>6898.9859356811903</v>
      </c>
      <c r="Q316">
        <v>6272.19103243478</v>
      </c>
      <c r="R316">
        <v>59.889342806987102</v>
      </c>
      <c r="S316" s="2">
        <f>(Table2[[#This Row],[Close Price]]-Table2[[#This Row],[20D EMA]])/Table2[[#This Row],[20D EMA]]</f>
        <v>2.1159542953872196E-2</v>
      </c>
      <c r="T316" s="2">
        <f>(Table2[[#This Row],[Close Price]]-Table2[[#This Row],[50D EMA]])/Table2[[#This Row],[50D EMA]]</f>
        <v>6.6772721181569475E-2</v>
      </c>
      <c r="U316" s="2">
        <f>(Table2[[#This Row],[Close Price]]-Table2[[#This Row],[200D EMA]])/Table2[[#This Row],[200D EMA]]</f>
        <v>0.17337784546767587</v>
      </c>
      <c r="V316">
        <v>0.85528380080492405</v>
      </c>
      <c r="W316">
        <v>7301.05</v>
      </c>
      <c r="X316">
        <v>7549.8</v>
      </c>
      <c r="Y316">
        <v>7264.8</v>
      </c>
      <c r="Z316">
        <v>7549.8</v>
      </c>
      <c r="AA316">
        <v>6834.05</v>
      </c>
      <c r="AB316">
        <v>7650</v>
      </c>
      <c r="AC316" s="2">
        <f>(Table2[[#This Row],[Close Price]]/Table2[[#This Row],[Day Low]])-1</f>
        <v>8.0262428006929731E-3</v>
      </c>
      <c r="AD316" s="2">
        <f>(Table2[[#This Row],[Day High]]/Table2[[#This Row],[Close Price]])-1</f>
        <v>2.5836826479520125E-2</v>
      </c>
      <c r="AE316" s="2">
        <f>(Table2[[#This Row],[Close Price]]/Table2[[#This Row],[Current Week Low]])-1</f>
        <v>1.3056106155709735E-2</v>
      </c>
      <c r="AF316" s="2">
        <f>(Table2[[#This Row],[Current Week High]]/Table2[[#This Row],[Close Price]])-1</f>
        <v>2.5836826479520125E-2</v>
      </c>
      <c r="AG316" s="2">
        <f>(Table2[[#This Row],[Close Price]]/Table2[[#This Row],[Current Month Low]])-1</f>
        <v>7.6909007104132954E-2</v>
      </c>
      <c r="AH316" s="2">
        <f>(Table2[[#This Row],[Current Month High]]/Table2[[#This Row],[Close Price]])-1</f>
        <v>3.9451604356185443E-2</v>
      </c>
      <c r="AI316">
        <v>15.494622706242801</v>
      </c>
      <c r="AJ316">
        <v>101.634246575342</v>
      </c>
      <c r="AK316" t="str">
        <f>IF(AND(Table2[[#This Row],[20D EMA]]&gt;Table2[[#This Row],[50D EMA]],Table2[[#This Row],[50D EMA]]&gt;Table2[[#This Row],[200D EMA]]),"Uptrend","Downtrend/NoTrend")</f>
        <v>Uptrend</v>
      </c>
      <c r="AL316">
        <v>0.04</v>
      </c>
      <c r="AM316" t="s">
        <v>10188</v>
      </c>
      <c r="AN316">
        <v>3.57</v>
      </c>
      <c r="AO316" t="s">
        <v>10188</v>
      </c>
      <c r="AP316">
        <v>8.1668206505998001E-2</v>
      </c>
      <c r="AQ316">
        <f>(Table2[[#This Row],[Sharpe Ratio]]-AVERAGE(Table2[Sharpe Ratio]))/_xlfn.STDEV.P(Table2[Sharpe Ratio])</f>
        <v>0.31730422821462273</v>
      </c>
      <c r="AR3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0.73587424402183732</v>
      </c>
      <c r="AS316">
        <f>_xlfn.RANK.AVG(Table2[[#This Row],[1Y Return vs Nifty Z-Score]],Table2[1Y Return vs Nifty Z-Score])</f>
        <v>262</v>
      </c>
      <c r="AT316">
        <f>_xlfn.RANK.AVG(Table2[[#This Row],[6M Return vs Nifty Z-Score]],Table2[6M Return vs Nifty Z-Score])</f>
        <v>495</v>
      </c>
      <c r="AU316">
        <f>_xlfn.RANK.AVG(Table2[[#This Row],[Sharpe Ratio Z-Score]],Table2[Sharpe Ratio Z-Score])</f>
        <v>244</v>
      </c>
      <c r="AV316">
        <f>(Table2[[#This Row],[Rank 1Y]]+Table2[[#This Row],[Rank 6M]]+Table2[[#This Row],[Rank Sharpe]])/3</f>
        <v>333.66666666666669</v>
      </c>
    </row>
    <row r="317" spans="1:48" x14ac:dyDescent="0.3">
      <c r="A317" t="s">
        <v>607</v>
      </c>
      <c r="B317" t="s">
        <v>608</v>
      </c>
      <c r="C317" t="s">
        <v>10144</v>
      </c>
      <c r="D317" t="s">
        <v>609</v>
      </c>
      <c r="E317">
        <v>30647.488887509899</v>
      </c>
      <c r="F317">
        <v>313.25</v>
      </c>
      <c r="G317">
        <v>163.03839408797299</v>
      </c>
      <c r="H317">
        <f>(Table2[[#This Row],[1Y Return vs Nifty]]-AVERAGE(Table2[1Y Return vs Nifty]))/_xlfn.STDEV.P(Table2[1Y Return vs Nifty])</f>
        <v>1.4735472125600888</v>
      </c>
      <c r="I317">
        <v>-1.6529411921142501</v>
      </c>
      <c r="J317">
        <f>(Table2[[#This Row],[1M Return vs Nifty]]-AVERAGE(Table2[1M Return vs Nifty]))/_xlfn.STDEV.P(Table2[1M Return vs Nifty])</f>
        <v>-0.13755311979046567</v>
      </c>
      <c r="K317">
        <v>-27.922967130624102</v>
      </c>
      <c r="L317">
        <f>(Table2[[#This Row],[6M Return vs Nifty]]-AVERAGE(Table2[6M Return vs Nifty]))/_xlfn.STDEV.P(Table2[6M Return vs Nifty])</f>
        <v>-1.1891992057233423</v>
      </c>
      <c r="M317">
        <v>0.77474578931713101</v>
      </c>
      <c r="N317">
        <f>(Table2[[#This Row],[1W Return vs Nifty]]-AVERAGE(Table2[1W Return vs Nifty]))/_xlfn.STDEV.P(Table2[1W Return vs Nifty])</f>
        <v>0.33310896098927484</v>
      </c>
      <c r="O317">
        <v>309.63</v>
      </c>
      <c r="P317">
        <v>303.26246152022799</v>
      </c>
      <c r="Q317">
        <v>271.16601663646401</v>
      </c>
      <c r="R317">
        <v>69.5209121334629</v>
      </c>
      <c r="S317" s="2">
        <f>(Table2[[#This Row],[Close Price]]-Table2[[#This Row],[20D EMA]])/Table2[[#This Row],[20D EMA]]</f>
        <v>1.1691373574912007E-2</v>
      </c>
      <c r="T317" s="2">
        <f>(Table2[[#This Row],[Close Price]]-Table2[[#This Row],[50D EMA]])/Table2[[#This Row],[50D EMA]]</f>
        <v>3.2933645759205946E-2</v>
      </c>
      <c r="U317" s="2">
        <f>(Table2[[#This Row],[Close Price]]-Table2[[#This Row],[200D EMA]])/Table2[[#This Row],[200D EMA]]</f>
        <v>0.15519637705913372</v>
      </c>
      <c r="V317">
        <v>0.749389541201396</v>
      </c>
      <c r="W317">
        <v>311.89999999999998</v>
      </c>
      <c r="X317">
        <v>322.95</v>
      </c>
      <c r="Y317">
        <v>311.89999999999998</v>
      </c>
      <c r="Z317">
        <v>328.95</v>
      </c>
      <c r="AA317">
        <v>300.05</v>
      </c>
      <c r="AB317">
        <v>341.5</v>
      </c>
      <c r="AC317" s="2">
        <f>(Table2[[#This Row],[Close Price]]/Table2[[#This Row],[Day Low]])-1</f>
        <v>4.3283103558833247E-3</v>
      </c>
      <c r="AD317" s="2">
        <f>(Table2[[#This Row],[Day High]]/Table2[[#This Row],[Close Price]])-1</f>
        <v>3.0965682362330327E-2</v>
      </c>
      <c r="AE317" s="2">
        <f>(Table2[[#This Row],[Close Price]]/Table2[[#This Row],[Current Week Low]])-1</f>
        <v>4.3283103558833247E-3</v>
      </c>
      <c r="AF317" s="2">
        <f>(Table2[[#This Row],[Current Week High]]/Table2[[#This Row],[Close Price]])-1</f>
        <v>5.011971268954496E-2</v>
      </c>
      <c r="AG317" s="2">
        <f>(Table2[[#This Row],[Close Price]]/Table2[[#This Row],[Current Month Low]])-1</f>
        <v>4.3992667888685277E-2</v>
      </c>
      <c r="AH317" s="2">
        <f>(Table2[[#This Row],[Current Month High]]/Table2[[#This Row],[Close Price]])-1</f>
        <v>9.0183559457302387E-2</v>
      </c>
      <c r="AI317">
        <v>22.681564245810002</v>
      </c>
      <c r="AJ317">
        <v>189.64401294498299</v>
      </c>
      <c r="AK317" t="str">
        <f>IF(AND(Table2[[#This Row],[20D EMA]]&gt;Table2[[#This Row],[50D EMA]],Table2[[#This Row],[50D EMA]]&gt;Table2[[#This Row],[200D EMA]]),"Uptrend","Downtrend/NoTrend")</f>
        <v>Uptrend</v>
      </c>
      <c r="AL317">
        <v>-0.03</v>
      </c>
      <c r="AM317" t="s">
        <v>10189</v>
      </c>
      <c r="AN317">
        <v>1.41</v>
      </c>
      <c r="AO317" t="s">
        <v>10188</v>
      </c>
      <c r="AP317">
        <v>7.4874232643829003E-2</v>
      </c>
      <c r="AQ317">
        <f>(Table2[[#This Row],[Sharpe Ratio]]-AVERAGE(Table2[Sharpe Ratio]))/_xlfn.STDEV.P(Table2[Sharpe Ratio])</f>
        <v>0.2404471468134364</v>
      </c>
      <c r="AR3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0.72035099484899212</v>
      </c>
      <c r="AS317">
        <f>_xlfn.RANK.AVG(Table2[[#This Row],[1Y Return vs Nifty Z-Score]],Table2[1Y Return vs Nifty Z-Score])</f>
        <v>56</v>
      </c>
      <c r="AT317">
        <f>_xlfn.RANK.AVG(Table2[[#This Row],[6M Return vs Nifty Z-Score]],Table2[6M Return vs Nifty Z-Score])</f>
        <v>682</v>
      </c>
      <c r="AU317">
        <f>_xlfn.RANK.AVG(Table2[[#This Row],[Sharpe Ratio Z-Score]],Table2[Sharpe Ratio Z-Score])</f>
        <v>265</v>
      </c>
      <c r="AV317">
        <f>(Table2[[#This Row],[Rank 1Y]]+Table2[[#This Row],[Rank 6M]]+Table2[[#This Row],[Rank Sharpe]])/3</f>
        <v>334.33333333333331</v>
      </c>
    </row>
    <row r="318" spans="1:48" x14ac:dyDescent="0.3">
      <c r="A318" t="s">
        <v>544</v>
      </c>
      <c r="B318" t="s">
        <v>545</v>
      </c>
      <c r="C318" t="s">
        <v>10147</v>
      </c>
      <c r="D318" t="s">
        <v>193</v>
      </c>
      <c r="E318">
        <v>36423.94117536</v>
      </c>
      <c r="F318">
        <v>2577.35</v>
      </c>
      <c r="G318">
        <v>25.817811353562998</v>
      </c>
      <c r="H318">
        <f>(Table2[[#This Row],[1Y Return vs Nifty]]-AVERAGE(Table2[1Y Return vs Nifty]))/_xlfn.STDEV.P(Table2[1Y Return vs Nifty])</f>
        <v>-0.22166317441881042</v>
      </c>
      <c r="I318">
        <v>-9.5105072420399193</v>
      </c>
      <c r="J318">
        <f>(Table2[[#This Row],[1M Return vs Nifty]]-AVERAGE(Table2[1M Return vs Nifty]))/_xlfn.STDEV.P(Table2[1M Return vs Nifty])</f>
        <v>-0.87871910902195716</v>
      </c>
      <c r="K318">
        <v>20.299445286431901</v>
      </c>
      <c r="L318">
        <f>(Table2[[#This Row],[6M Return vs Nifty]]-AVERAGE(Table2[6M Return vs Nifty]))/_xlfn.STDEV.P(Table2[6M Return vs Nifty])</f>
        <v>0.29273199988697562</v>
      </c>
      <c r="M318">
        <v>-4.5109689024293198</v>
      </c>
      <c r="N318">
        <f>(Table2[[#This Row],[1W Return vs Nifty]]-AVERAGE(Table2[1W Return vs Nifty]))/_xlfn.STDEV.P(Table2[1W Return vs Nifty])</f>
        <v>-0.83972423167300181</v>
      </c>
      <c r="O318">
        <v>2615.86</v>
      </c>
      <c r="P318">
        <v>2443.7757775526202</v>
      </c>
      <c r="Q318">
        <v>2030.69535051917</v>
      </c>
      <c r="R318">
        <v>32.931772270202501</v>
      </c>
      <c r="S318" s="2">
        <f>(Table2[[#This Row],[Close Price]]-Table2[[#This Row],[20D EMA]])/Table2[[#This Row],[20D EMA]]</f>
        <v>-1.4721735872714983E-2</v>
      </c>
      <c r="T318" s="2">
        <f>(Table2[[#This Row],[Close Price]]-Table2[[#This Row],[50D EMA]])/Table2[[#This Row],[50D EMA]]</f>
        <v>5.4658951804960984E-2</v>
      </c>
      <c r="U318" s="2">
        <f>(Table2[[#This Row],[Close Price]]-Table2[[#This Row],[200D EMA]])/Table2[[#This Row],[200D EMA]]</f>
        <v>0.2691957950960352</v>
      </c>
      <c r="V318">
        <v>0.52166907673885199</v>
      </c>
      <c r="W318">
        <v>2564.9</v>
      </c>
      <c r="X318">
        <v>2626.8</v>
      </c>
      <c r="Y318">
        <v>2564.9</v>
      </c>
      <c r="Z318">
        <v>2639.75</v>
      </c>
      <c r="AA318">
        <v>2564.9</v>
      </c>
      <c r="AB318">
        <v>2818.3</v>
      </c>
      <c r="AC318" s="2">
        <f>(Table2[[#This Row],[Close Price]]/Table2[[#This Row],[Day Low]])-1</f>
        <v>4.8539904089828223E-3</v>
      </c>
      <c r="AD318" s="2">
        <f>(Table2[[#This Row],[Day High]]/Table2[[#This Row],[Close Price]])-1</f>
        <v>1.9186373600791562E-2</v>
      </c>
      <c r="AE318" s="2">
        <f>(Table2[[#This Row],[Close Price]]/Table2[[#This Row],[Current Week Low]])-1</f>
        <v>4.8539904089828223E-3</v>
      </c>
      <c r="AF318" s="2">
        <f>(Table2[[#This Row],[Current Week High]]/Table2[[#This Row],[Close Price]])-1</f>
        <v>2.4210914311211251E-2</v>
      </c>
      <c r="AG318" s="2">
        <f>(Table2[[#This Row],[Close Price]]/Table2[[#This Row],[Current Month Low]])-1</f>
        <v>4.8539904089828223E-3</v>
      </c>
      <c r="AH318" s="2">
        <f>(Table2[[#This Row],[Current Month High]]/Table2[[#This Row],[Close Price]])-1</f>
        <v>9.348749684753721E-2</v>
      </c>
      <c r="AI318">
        <v>18.777038430946501</v>
      </c>
      <c r="AJ318">
        <v>67.3549560079218</v>
      </c>
      <c r="AK318" t="str">
        <f>IF(AND(Table2[[#This Row],[20D EMA]]&gt;Table2[[#This Row],[50D EMA]],Table2[[#This Row],[50D EMA]]&gt;Table2[[#This Row],[200D EMA]]),"Uptrend","Downtrend/NoTrend")</f>
        <v>Uptrend</v>
      </c>
      <c r="AL318">
        <v>0.13</v>
      </c>
      <c r="AM318" t="s">
        <v>10188</v>
      </c>
      <c r="AN318">
        <v>-3.76</v>
      </c>
      <c r="AO318" t="s">
        <v>10189</v>
      </c>
      <c r="AP318">
        <v>2.3321715226043999E-2</v>
      </c>
      <c r="AQ318">
        <f>(Table2[[#This Row],[Sharpe Ratio]]-AVERAGE(Table2[Sharpe Ratio]))/_xlfn.STDEV.P(Table2[Sharpe Ratio])</f>
        <v>-0.34274261929347088</v>
      </c>
      <c r="AR3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-1.9901171345202646</v>
      </c>
      <c r="AS318">
        <f>_xlfn.RANK.AVG(Table2[[#This Row],[1Y Return vs Nifty Z-Score]],Table2[1Y Return vs Nifty Z-Score])</f>
        <v>351</v>
      </c>
      <c r="AT318">
        <f>_xlfn.RANK.AVG(Table2[[#This Row],[6M Return vs Nifty Z-Score]],Table2[6M Return vs Nifty Z-Score])</f>
        <v>229</v>
      </c>
      <c r="AU318">
        <f>_xlfn.RANK.AVG(Table2[[#This Row],[Sharpe Ratio Z-Score]],Table2[Sharpe Ratio Z-Score])</f>
        <v>425</v>
      </c>
      <c r="AV318">
        <f>(Table2[[#This Row],[Rank 1Y]]+Table2[[#This Row],[Rank 6M]]+Table2[[#This Row],[Rank Sharpe]])/3</f>
        <v>335</v>
      </c>
    </row>
    <row r="319" spans="1:48" x14ac:dyDescent="0.3">
      <c r="A319" t="s">
        <v>1335</v>
      </c>
      <c r="B319" t="s">
        <v>1336</v>
      </c>
      <c r="C319" t="s">
        <v>10161</v>
      </c>
      <c r="D319" t="s">
        <v>1337</v>
      </c>
      <c r="E319">
        <v>8088.8236100000004</v>
      </c>
      <c r="F319">
        <v>644.29999999999995</v>
      </c>
      <c r="G319">
        <v>-3.2090143329568499</v>
      </c>
      <c r="H319">
        <f>(Table2[[#This Row],[1Y Return vs Nifty]]-AVERAGE(Table2[1Y Return vs Nifty]))/_xlfn.STDEV.P(Table2[1Y Return vs Nifty])</f>
        <v>-0.58025789413409934</v>
      </c>
      <c r="I319">
        <v>18.231188822888001</v>
      </c>
      <c r="J319">
        <f>(Table2[[#This Row],[1M Return vs Nifty]]-AVERAGE(Table2[1M Return vs Nifty]))/_xlfn.STDEV.P(Table2[1M Return vs Nifty])</f>
        <v>1.7380201555644579</v>
      </c>
      <c r="K319">
        <v>4.5234375765672699</v>
      </c>
      <c r="L319">
        <f>(Table2[[#This Row],[6M Return vs Nifty]]-AVERAGE(Table2[6M Return vs Nifty]))/_xlfn.STDEV.P(Table2[6M Return vs Nifty])</f>
        <v>-0.19208319191641818</v>
      </c>
      <c r="M319">
        <v>0.59534879055799395</v>
      </c>
      <c r="N319">
        <f>(Table2[[#This Row],[1W Return vs Nifty]]-AVERAGE(Table2[1W Return vs Nifty]))/_xlfn.STDEV.P(Table2[1W Return vs Nifty])</f>
        <v>0.29330303746161085</v>
      </c>
      <c r="O319">
        <v>617.77</v>
      </c>
      <c r="P319">
        <v>574.97168325156997</v>
      </c>
      <c r="Q319">
        <v>526.09440959027302</v>
      </c>
      <c r="R319">
        <v>62.298190092956602</v>
      </c>
      <c r="S319" s="2">
        <f>(Table2[[#This Row],[Close Price]]-Table2[[#This Row],[20D EMA]])/Table2[[#This Row],[20D EMA]]</f>
        <v>4.294478527607358E-2</v>
      </c>
      <c r="T319" s="2">
        <f>(Table2[[#This Row],[Close Price]]-Table2[[#This Row],[50D EMA]])/Table2[[#This Row],[50D EMA]]</f>
        <v>0.12057692364320566</v>
      </c>
      <c r="U319" s="2">
        <f>(Table2[[#This Row],[Close Price]]-Table2[[#This Row],[200D EMA]])/Table2[[#This Row],[200D EMA]]</f>
        <v>0.22468512923713921</v>
      </c>
      <c r="V319">
        <v>1.3323045518882199</v>
      </c>
      <c r="W319">
        <v>635.1</v>
      </c>
      <c r="X319">
        <v>666.95</v>
      </c>
      <c r="Y319">
        <v>635.1</v>
      </c>
      <c r="Z319">
        <v>672.85</v>
      </c>
      <c r="AA319">
        <v>585.04999999999995</v>
      </c>
      <c r="AB319">
        <v>710</v>
      </c>
      <c r="AC319" s="2">
        <f>(Table2[[#This Row],[Close Price]]/Table2[[#This Row],[Day Low]])-1</f>
        <v>1.448590773106595E-2</v>
      </c>
      <c r="AD319" s="2">
        <f>(Table2[[#This Row],[Day High]]/Table2[[#This Row],[Close Price]])-1</f>
        <v>3.5154431165606237E-2</v>
      </c>
      <c r="AE319" s="2">
        <f>(Table2[[#This Row],[Close Price]]/Table2[[#This Row],[Current Week Low]])-1</f>
        <v>1.448590773106595E-2</v>
      </c>
      <c r="AF319" s="2">
        <f>(Table2[[#This Row],[Current Week High]]/Table2[[#This Row],[Close Price]])-1</f>
        <v>4.431165606084142E-2</v>
      </c>
      <c r="AG319" s="2">
        <f>(Table2[[#This Row],[Close Price]]/Table2[[#This Row],[Current Month Low]])-1</f>
        <v>0.10127339543628744</v>
      </c>
      <c r="AH319" s="2">
        <f>(Table2[[#This Row],[Current Month High]]/Table2[[#This Row],[Close Price]])-1</f>
        <v>0.10197113146049985</v>
      </c>
      <c r="AI319">
        <v>10.197113146049899</v>
      </c>
      <c r="AJ319">
        <v>58.324118442069</v>
      </c>
      <c r="AK319" t="str">
        <f>IF(AND(Table2[[#This Row],[20D EMA]]&gt;Table2[[#This Row],[50D EMA]],Table2[[#This Row],[50D EMA]]&gt;Table2[[#This Row],[200D EMA]]),"Uptrend","Downtrend/NoTrend")</f>
        <v>Uptrend</v>
      </c>
      <c r="AL319">
        <v>0.08</v>
      </c>
      <c r="AM319" t="s">
        <v>10188</v>
      </c>
      <c r="AN319">
        <v>12.15</v>
      </c>
      <c r="AO319" t="s">
        <v>10188</v>
      </c>
      <c r="AP319">
        <v>0.151558871095759</v>
      </c>
      <c r="AQ319">
        <f>(Table2[[#This Row],[Sharpe Ratio]]-AVERAGE(Table2[Sharpe Ratio]))/_xlfn.STDEV.P(Table2[Sharpe Ratio])</f>
        <v>1.107944964627962</v>
      </c>
      <c r="AR3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2.3669270716035133</v>
      </c>
      <c r="AS319">
        <f>_xlfn.RANK.AVG(Table2[[#This Row],[1Y Return vs Nifty Z-Score]],Table2[1Y Return vs Nifty Z-Score])</f>
        <v>524</v>
      </c>
      <c r="AT319">
        <f>_xlfn.RANK.AVG(Table2[[#This Row],[6M Return vs Nifty Z-Score]],Table2[6M Return vs Nifty Z-Score])</f>
        <v>384</v>
      </c>
      <c r="AU319">
        <f>_xlfn.RANK.AVG(Table2[[#This Row],[Sharpe Ratio Z-Score]],Table2[Sharpe Ratio Z-Score])</f>
        <v>103</v>
      </c>
      <c r="AV319">
        <f>(Table2[[#This Row],[Rank 1Y]]+Table2[[#This Row],[Rank 6M]]+Table2[[#This Row],[Rank Sharpe]])/3</f>
        <v>337</v>
      </c>
    </row>
    <row r="320" spans="1:48" x14ac:dyDescent="0.3">
      <c r="A320" t="s">
        <v>1901</v>
      </c>
      <c r="B320" t="s">
        <v>1902</v>
      </c>
      <c r="C320" t="s">
        <v>10157</v>
      </c>
      <c r="D320" t="s">
        <v>253</v>
      </c>
      <c r="E320">
        <v>3524.83122744</v>
      </c>
      <c r="F320">
        <v>149.01</v>
      </c>
      <c r="G320">
        <v>32.212576520759598</v>
      </c>
      <c r="H320">
        <f>(Table2[[#This Row],[1Y Return vs Nifty]]-AVERAGE(Table2[1Y Return vs Nifty]))/_xlfn.STDEV.P(Table2[1Y Return vs Nifty])</f>
        <v>-0.14266283702260335</v>
      </c>
      <c r="I320">
        <v>30.949936174156601</v>
      </c>
      <c r="J320">
        <f>(Table2[[#This Row],[1M Return vs Nifty]]-AVERAGE(Table2[1M Return vs Nifty]))/_xlfn.STDEV.P(Table2[1M Return vs Nifty])</f>
        <v>2.9377177339866689</v>
      </c>
      <c r="K320">
        <v>19.112027984040001</v>
      </c>
      <c r="L320">
        <f>(Table2[[#This Row],[6M Return vs Nifty]]-AVERAGE(Table2[6M Return vs Nifty]))/_xlfn.STDEV.P(Table2[6M Return vs Nifty])</f>
        <v>0.25624127563043064</v>
      </c>
      <c r="M320">
        <v>-9.76755917436539</v>
      </c>
      <c r="N320">
        <f>(Table2[[#This Row],[1W Return vs Nifty]]-AVERAGE(Table2[1W Return vs Nifty]))/_xlfn.STDEV.P(Table2[1W Return vs Nifty])</f>
        <v>-2.0060950841858975</v>
      </c>
      <c r="O320">
        <v>136.38</v>
      </c>
      <c r="P320">
        <v>120.94987769313001</v>
      </c>
      <c r="Q320">
        <v>103.50103004834</v>
      </c>
      <c r="R320">
        <v>52.897264924782903</v>
      </c>
      <c r="S320" s="2">
        <f>(Table2[[#This Row],[Close Price]]-Table2[[#This Row],[20D EMA]])/Table2[[#This Row],[20D EMA]]</f>
        <v>9.2608886933567947E-2</v>
      </c>
      <c r="T320" s="2">
        <f>(Table2[[#This Row],[Close Price]]-Table2[[#This Row],[50D EMA]])/Table2[[#This Row],[50D EMA]]</f>
        <v>0.23199793866731466</v>
      </c>
      <c r="U320" s="2">
        <f>(Table2[[#This Row],[Close Price]]-Table2[[#This Row],[200D EMA]])/Table2[[#This Row],[200D EMA]]</f>
        <v>0.43969581684747577</v>
      </c>
      <c r="V320">
        <v>2.2160532084123199</v>
      </c>
      <c r="W320">
        <v>143.01</v>
      </c>
      <c r="X320">
        <v>152</v>
      </c>
      <c r="Y320">
        <v>138.55000000000001</v>
      </c>
      <c r="Z320">
        <v>152</v>
      </c>
      <c r="AA320">
        <v>125.35</v>
      </c>
      <c r="AB320">
        <v>164.5</v>
      </c>
      <c r="AC320" s="2">
        <f>(Table2[[#This Row],[Close Price]]/Table2[[#This Row],[Day Low]])-1</f>
        <v>4.1955108034403166E-2</v>
      </c>
      <c r="AD320" s="2">
        <f>(Table2[[#This Row],[Day High]]/Table2[[#This Row],[Close Price]])-1</f>
        <v>2.0065767398161238E-2</v>
      </c>
      <c r="AE320" s="2">
        <f>(Table2[[#This Row],[Close Price]]/Table2[[#This Row],[Current Week Low]])-1</f>
        <v>7.5496210754240289E-2</v>
      </c>
      <c r="AF320" s="2">
        <f>(Table2[[#This Row],[Current Week High]]/Table2[[#This Row],[Close Price]])-1</f>
        <v>2.0065767398161238E-2</v>
      </c>
      <c r="AG320" s="2">
        <f>(Table2[[#This Row],[Close Price]]/Table2[[#This Row],[Current Month Low]])-1</f>
        <v>0.18875149581172712</v>
      </c>
      <c r="AH320" s="2">
        <f>(Table2[[#This Row],[Current Month High]]/Table2[[#This Row],[Close Price]])-1</f>
        <v>0.10395275484866784</v>
      </c>
      <c r="AI320">
        <v>10.3952754848667</v>
      </c>
      <c r="AJ320">
        <v>82.610294117647001</v>
      </c>
      <c r="AK320" t="str">
        <f>IF(AND(Table2[[#This Row],[20D EMA]]&gt;Table2[[#This Row],[50D EMA]],Table2[[#This Row],[50D EMA]]&gt;Table2[[#This Row],[200D EMA]]),"Uptrend","Downtrend/NoTrend")</f>
        <v>Uptrend</v>
      </c>
      <c r="AL320">
        <v>0.36</v>
      </c>
      <c r="AM320" t="s">
        <v>10188</v>
      </c>
      <c r="AN320">
        <v>14.88</v>
      </c>
      <c r="AO320" t="s">
        <v>10188</v>
      </c>
      <c r="AP320">
        <v>1.5762384509785E-2</v>
      </c>
      <c r="AQ320">
        <f>(Table2[[#This Row],[Sharpe Ratio]]-AVERAGE(Table2[Sharpe Ratio]))/_xlfn.STDEV.P(Table2[Sharpe Ratio])</f>
        <v>-0.42825782850455313</v>
      </c>
      <c r="AR3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0.61694325990404542</v>
      </c>
      <c r="AS320">
        <f>_xlfn.RANK.AVG(Table2[[#This Row],[1Y Return vs Nifty Z-Score]],Table2[1Y Return vs Nifty Z-Score])</f>
        <v>329</v>
      </c>
      <c r="AT320">
        <f>_xlfn.RANK.AVG(Table2[[#This Row],[6M Return vs Nifty Z-Score]],Table2[6M Return vs Nifty Z-Score])</f>
        <v>237</v>
      </c>
      <c r="AU320">
        <f>_xlfn.RANK.AVG(Table2[[#This Row],[Sharpe Ratio Z-Score]],Table2[Sharpe Ratio Z-Score])</f>
        <v>446</v>
      </c>
      <c r="AV320">
        <f>(Table2[[#This Row],[Rank 1Y]]+Table2[[#This Row],[Rank 6M]]+Table2[[#This Row],[Rank Sharpe]])/3</f>
        <v>337.33333333333331</v>
      </c>
    </row>
    <row r="321" spans="1:48" x14ac:dyDescent="0.3">
      <c r="A321" t="s">
        <v>971</v>
      </c>
      <c r="B321" t="s">
        <v>972</v>
      </c>
      <c r="C321" t="s">
        <v>10142</v>
      </c>
      <c r="D321" t="s">
        <v>288</v>
      </c>
      <c r="E321">
        <v>14848.378727400001</v>
      </c>
      <c r="F321">
        <v>1094</v>
      </c>
      <c r="G321">
        <v>45.5212690923194</v>
      </c>
      <c r="H321">
        <f>(Table2[[#This Row],[1Y Return vs Nifty]]-AVERAGE(Table2[1Y Return vs Nifty]))/_xlfn.STDEV.P(Table2[1Y Return vs Nifty])</f>
        <v>2.1751520028218282E-2</v>
      </c>
      <c r="I321">
        <v>-3.6663981837306601</v>
      </c>
      <c r="J321">
        <f>(Table2[[#This Row],[1M Return vs Nifty]]-AVERAGE(Table2[1M Return vs Nifty]))/_xlfn.STDEV.P(Table2[1M Return vs Nifty])</f>
        <v>-0.32747272510903075</v>
      </c>
      <c r="K321">
        <v>16.419794883082101</v>
      </c>
      <c r="L321">
        <f>(Table2[[#This Row],[6M Return vs Nifty]]-AVERAGE(Table2[6M Return vs Nifty]))/_xlfn.STDEV.P(Table2[6M Return vs Nifty])</f>
        <v>0.17350579963264734</v>
      </c>
      <c r="M321">
        <v>-0.20072579324043399</v>
      </c>
      <c r="N321">
        <f>(Table2[[#This Row],[1W Return vs Nifty]]-AVERAGE(Table2[1W Return vs Nifty]))/_xlfn.STDEV.P(Table2[1W Return vs Nifty])</f>
        <v>0.11666416265221163</v>
      </c>
      <c r="O321">
        <v>1063.96</v>
      </c>
      <c r="P321">
        <v>1029.4955641643901</v>
      </c>
      <c r="Q321">
        <v>912.80600939660496</v>
      </c>
      <c r="R321">
        <v>58.277933846464002</v>
      </c>
      <c r="S321" s="2">
        <f>(Table2[[#This Row],[Close Price]]-Table2[[#This Row],[20D EMA]])/Table2[[#This Row],[20D EMA]]</f>
        <v>2.8234144140757138E-2</v>
      </c>
      <c r="T321" s="2">
        <f>(Table2[[#This Row],[Close Price]]-Table2[[#This Row],[50D EMA]])/Table2[[#This Row],[50D EMA]]</f>
        <v>6.2656351402510593E-2</v>
      </c>
      <c r="U321" s="2">
        <f>(Table2[[#This Row],[Close Price]]-Table2[[#This Row],[200D EMA]])/Table2[[#This Row],[200D EMA]]</f>
        <v>0.19850218856816057</v>
      </c>
      <c r="V321">
        <v>0.52653956151625902</v>
      </c>
      <c r="W321">
        <v>1084.3</v>
      </c>
      <c r="X321">
        <v>1122</v>
      </c>
      <c r="Y321">
        <v>1081</v>
      </c>
      <c r="Z321">
        <v>1122</v>
      </c>
      <c r="AA321">
        <v>1059</v>
      </c>
      <c r="AB321">
        <v>1143.1500000000001</v>
      </c>
      <c r="AC321" s="2">
        <f>(Table2[[#This Row],[Close Price]]/Table2[[#This Row],[Day Low]])-1</f>
        <v>8.9458636908605893E-3</v>
      </c>
      <c r="AD321" s="2">
        <f>(Table2[[#This Row],[Day High]]/Table2[[#This Row],[Close Price]])-1</f>
        <v>2.5594149908592323E-2</v>
      </c>
      <c r="AE321" s="2">
        <f>(Table2[[#This Row],[Close Price]]/Table2[[#This Row],[Current Week Low]])-1</f>
        <v>1.2025901942645634E-2</v>
      </c>
      <c r="AF321" s="2">
        <f>(Table2[[#This Row],[Current Week High]]/Table2[[#This Row],[Close Price]])-1</f>
        <v>2.5594149908592323E-2</v>
      </c>
      <c r="AG321" s="2">
        <f>(Table2[[#This Row],[Close Price]]/Table2[[#This Row],[Current Month Low]])-1</f>
        <v>3.3050047214353118E-2</v>
      </c>
      <c r="AH321" s="2">
        <f>(Table2[[#This Row],[Current Month High]]/Table2[[#This Row],[Close Price]])-1</f>
        <v>4.4926873857404015E-2</v>
      </c>
      <c r="AI321">
        <v>9.5978062157221196</v>
      </c>
      <c r="AJ321">
        <v>91.258741258741196</v>
      </c>
      <c r="AK321" t="str">
        <f>IF(AND(Table2[[#This Row],[20D EMA]]&gt;Table2[[#This Row],[50D EMA]],Table2[[#This Row],[50D EMA]]&gt;Table2[[#This Row],[200D EMA]]),"Uptrend","Downtrend/NoTrend")</f>
        <v>Uptrend</v>
      </c>
      <c r="AL321">
        <v>-0.1</v>
      </c>
      <c r="AM321" t="s">
        <v>10189</v>
      </c>
      <c r="AN321">
        <v>2.42</v>
      </c>
      <c r="AO321" t="s">
        <v>10188</v>
      </c>
      <c r="AP321">
        <v>4.506451159528E-3</v>
      </c>
      <c r="AQ321">
        <f>(Table2[[#This Row],[Sharpe Ratio]]-AVERAGE(Table2[Sharpe Ratio]))/_xlfn.STDEV.P(Table2[Sharpe Ratio])</f>
        <v>-0.55559099217245766</v>
      </c>
      <c r="AR3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-0.57114223496841121</v>
      </c>
      <c r="AS321">
        <f>_xlfn.RANK.AVG(Table2[[#This Row],[1Y Return vs Nifty Z-Score]],Table2[1Y Return vs Nifty Z-Score])</f>
        <v>270</v>
      </c>
      <c r="AT321">
        <f>_xlfn.RANK.AVG(Table2[[#This Row],[6M Return vs Nifty Z-Score]],Table2[6M Return vs Nifty Z-Score])</f>
        <v>258</v>
      </c>
      <c r="AU321">
        <f>_xlfn.RANK.AVG(Table2[[#This Row],[Sharpe Ratio Z-Score]],Table2[Sharpe Ratio Z-Score])</f>
        <v>486</v>
      </c>
      <c r="AV321">
        <f>(Table2[[#This Row],[Rank 1Y]]+Table2[[#This Row],[Rank 6M]]+Table2[[#This Row],[Rank Sharpe]])/3</f>
        <v>338</v>
      </c>
    </row>
    <row r="322" spans="1:48" x14ac:dyDescent="0.3">
      <c r="A322" t="s">
        <v>319</v>
      </c>
      <c r="B322" t="s">
        <v>320</v>
      </c>
      <c r="C322" t="s">
        <v>10148</v>
      </c>
      <c r="D322" t="s">
        <v>62</v>
      </c>
      <c r="E322">
        <v>80598.785360994996</v>
      </c>
      <c r="F322">
        <v>1371.05</v>
      </c>
      <c r="G322">
        <v>60.264687225875598</v>
      </c>
      <c r="H322">
        <f>(Table2[[#This Row],[1Y Return vs Nifty]]-AVERAGE(Table2[1Y Return vs Nifty]))/_xlfn.STDEV.P(Table2[1Y Return vs Nifty])</f>
        <v>0.20389034396800415</v>
      </c>
      <c r="I322">
        <v>3.8714630618066801</v>
      </c>
      <c r="J322">
        <f>(Table2[[#This Row],[1M Return vs Nifty]]-AVERAGE(Table2[1M Return vs Nifty]))/_xlfn.STDEV.P(Table2[1M Return vs Nifty])</f>
        <v>0.38353706484892403</v>
      </c>
      <c r="K322">
        <v>10.827744567640099</v>
      </c>
      <c r="L322">
        <f>(Table2[[#This Row],[6M Return vs Nifty]]-AVERAGE(Table2[6M Return vs Nifty]))/_xlfn.STDEV.P(Table2[6M Return vs Nifty])</f>
        <v>1.6555447319728544E-3</v>
      </c>
      <c r="M322">
        <v>4.9234741570706904</v>
      </c>
      <c r="N322">
        <f>(Table2[[#This Row],[1W Return vs Nifty]]-AVERAGE(Table2[1W Return vs Nifty]))/_xlfn.STDEV.P(Table2[1W Return vs Nifty])</f>
        <v>1.2536592783642877</v>
      </c>
      <c r="O322">
        <v>1287.07</v>
      </c>
      <c r="P322">
        <v>1234.23165758098</v>
      </c>
      <c r="Q322">
        <v>1076.7293858764899</v>
      </c>
      <c r="R322">
        <v>81.550916741197895</v>
      </c>
      <c r="S322" s="2">
        <f>(Table2[[#This Row],[Close Price]]-Table2[[#This Row],[20D EMA]])/Table2[[#This Row],[20D EMA]]</f>
        <v>6.5248976357152308E-2</v>
      </c>
      <c r="T322" s="2">
        <f>(Table2[[#This Row],[Close Price]]-Table2[[#This Row],[50D EMA]])/Table2[[#This Row],[50D EMA]]</f>
        <v>0.11085304900311475</v>
      </c>
      <c r="U322" s="2">
        <f>(Table2[[#This Row],[Close Price]]-Table2[[#This Row],[200D EMA]])/Table2[[#This Row],[200D EMA]]</f>
        <v>0.27334687618275066</v>
      </c>
      <c r="V322">
        <v>1.03369397332261</v>
      </c>
      <c r="W322">
        <v>1367.3</v>
      </c>
      <c r="X322">
        <v>1388.05</v>
      </c>
      <c r="Y322">
        <v>1342.2</v>
      </c>
      <c r="Z322">
        <v>1409.9</v>
      </c>
      <c r="AA322">
        <v>1203</v>
      </c>
      <c r="AB322">
        <v>1409.9</v>
      </c>
      <c r="AC322" s="2">
        <f>(Table2[[#This Row],[Close Price]]/Table2[[#This Row],[Day Low]])-1</f>
        <v>2.7426314634682036E-3</v>
      </c>
      <c r="AD322" s="2">
        <f>(Table2[[#This Row],[Day High]]/Table2[[#This Row],[Close Price]])-1</f>
        <v>1.2399256044637319E-2</v>
      </c>
      <c r="AE322" s="2">
        <f>(Table2[[#This Row],[Close Price]]/Table2[[#This Row],[Current Week Low]])-1</f>
        <v>2.1494561168231119E-2</v>
      </c>
      <c r="AF322" s="2">
        <f>(Table2[[#This Row],[Current Week High]]/Table2[[#This Row],[Close Price]])-1</f>
        <v>2.8335946902009468E-2</v>
      </c>
      <c r="AG322" s="2">
        <f>(Table2[[#This Row],[Close Price]]/Table2[[#This Row],[Current Month Low]])-1</f>
        <v>0.13969243557772226</v>
      </c>
      <c r="AH322" s="2">
        <f>(Table2[[#This Row],[Current Month High]]/Table2[[#This Row],[Close Price]])-1</f>
        <v>2.8335946902009468E-2</v>
      </c>
      <c r="AI322">
        <v>2.8335946902009401</v>
      </c>
      <c r="AJ322">
        <v>87.699363406119502</v>
      </c>
      <c r="AK322" t="str">
        <f>IF(AND(Table2[[#This Row],[20D EMA]]&gt;Table2[[#This Row],[50D EMA]],Table2[[#This Row],[50D EMA]]&gt;Table2[[#This Row],[200D EMA]]),"Uptrend","Downtrend/NoTrend")</f>
        <v>Uptrend</v>
      </c>
      <c r="AL322">
        <v>0.11</v>
      </c>
      <c r="AM322" t="s">
        <v>10188</v>
      </c>
      <c r="AN322">
        <v>13.54</v>
      </c>
      <c r="AO322" t="s">
        <v>10188</v>
      </c>
      <c r="AP322">
        <v>4.4455701784339996E-3</v>
      </c>
      <c r="AQ322">
        <f>(Table2[[#This Row],[Sharpe Ratio]]-AVERAGE(Table2[Sharpe Ratio]))/_xlfn.STDEV.P(Table2[Sharpe Ratio])</f>
        <v>-0.55627971053002756</v>
      </c>
      <c r="AR3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1.2864625213831611</v>
      </c>
      <c r="AS322">
        <f>_xlfn.RANK.AVG(Table2[[#This Row],[1Y Return vs Nifty Z-Score]],Table2[1Y Return vs Nifty Z-Score])</f>
        <v>219</v>
      </c>
      <c r="AT322">
        <f>_xlfn.RANK.AVG(Table2[[#This Row],[6M Return vs Nifty Z-Score]],Table2[6M Return vs Nifty Z-Score])</f>
        <v>309</v>
      </c>
      <c r="AU322">
        <f>_xlfn.RANK.AVG(Table2[[#This Row],[Sharpe Ratio Z-Score]],Table2[Sharpe Ratio Z-Score])</f>
        <v>487</v>
      </c>
      <c r="AV322">
        <f>(Table2[[#This Row],[Rank 1Y]]+Table2[[#This Row],[Rank 6M]]+Table2[[#This Row],[Rank Sharpe]])/3</f>
        <v>338.33333333333331</v>
      </c>
    </row>
    <row r="323" spans="1:48" x14ac:dyDescent="0.3">
      <c r="A323" t="s">
        <v>1636</v>
      </c>
      <c r="B323" t="s">
        <v>1637</v>
      </c>
      <c r="C323" t="s">
        <v>10153</v>
      </c>
      <c r="D323" t="s">
        <v>1446</v>
      </c>
      <c r="E323">
        <v>5144.21189667</v>
      </c>
      <c r="F323">
        <v>903.05</v>
      </c>
      <c r="G323">
        <v>33.6324031798774</v>
      </c>
      <c r="H323">
        <f>(Table2[[#This Row],[1Y Return vs Nifty]]-AVERAGE(Table2[1Y Return vs Nifty]))/_xlfn.STDEV.P(Table2[1Y Return vs Nifty])</f>
        <v>-0.12512242980173763</v>
      </c>
      <c r="I323">
        <v>-4.9336814356882002</v>
      </c>
      <c r="J323">
        <f>(Table2[[#This Row],[1M Return vs Nifty]]-AVERAGE(Table2[1M Return vs Nifty]))/_xlfn.STDEV.P(Table2[1M Return vs Nifty])</f>
        <v>-0.44700939067514417</v>
      </c>
      <c r="K323">
        <v>-12.4224382225848</v>
      </c>
      <c r="L323">
        <f>(Table2[[#This Row],[6M Return vs Nifty]]-AVERAGE(Table2[6M Return vs Nifty]))/_xlfn.STDEV.P(Table2[6M Return vs Nifty])</f>
        <v>-0.71284980010622201</v>
      </c>
      <c r="M323">
        <v>-4.1909775994452803</v>
      </c>
      <c r="N323">
        <f>(Table2[[#This Row],[1W Return vs Nifty]]-AVERAGE(Table2[1W Return vs Nifty]))/_xlfn.STDEV.P(Table2[1W Return vs Nifty])</f>
        <v>-0.76872221143741259</v>
      </c>
      <c r="O323">
        <v>907.95</v>
      </c>
      <c r="P323">
        <v>910.33728443628195</v>
      </c>
      <c r="Q323">
        <v>854.01495494199196</v>
      </c>
      <c r="R323">
        <v>49.2708059610597</v>
      </c>
      <c r="S323" s="2">
        <f>(Table2[[#This Row],[Close Price]]-Table2[[#This Row],[20D EMA]])/Table2[[#This Row],[20D EMA]]</f>
        <v>-5.3967729500524154E-3</v>
      </c>
      <c r="T323" s="2">
        <f>(Table2[[#This Row],[Close Price]]-Table2[[#This Row],[50D EMA]])/Table2[[#This Row],[50D EMA]]</f>
        <v>-8.0050378698864107E-3</v>
      </c>
      <c r="U323" s="2">
        <f>(Table2[[#This Row],[Close Price]]-Table2[[#This Row],[200D EMA]])/Table2[[#This Row],[200D EMA]]</f>
        <v>5.7417080080686231E-2</v>
      </c>
      <c r="V323">
        <v>0.57029925821857796</v>
      </c>
      <c r="W323">
        <v>893.55</v>
      </c>
      <c r="X323">
        <v>910</v>
      </c>
      <c r="Y323">
        <v>892.2</v>
      </c>
      <c r="Z323">
        <v>915</v>
      </c>
      <c r="AA323">
        <v>881</v>
      </c>
      <c r="AB323">
        <v>953.9</v>
      </c>
      <c r="AC323" s="2">
        <f>(Table2[[#This Row],[Close Price]]/Table2[[#This Row],[Day Low]])-1</f>
        <v>1.0631749762184617E-2</v>
      </c>
      <c r="AD323" s="2">
        <f>(Table2[[#This Row],[Day High]]/Table2[[#This Row],[Close Price]])-1</f>
        <v>7.6961408559881317E-3</v>
      </c>
      <c r="AE323" s="2">
        <f>(Table2[[#This Row],[Close Price]]/Table2[[#This Row],[Current Week Low]])-1</f>
        <v>1.2160950459538133E-2</v>
      </c>
      <c r="AF323" s="2">
        <f>(Table2[[#This Row],[Current Week High]]/Table2[[#This Row],[Close Price]])-1</f>
        <v>1.3232932838713296E-2</v>
      </c>
      <c r="AG323" s="2">
        <f>(Table2[[#This Row],[Close Price]]/Table2[[#This Row],[Current Month Low]])-1</f>
        <v>2.5028376844494771E-2</v>
      </c>
      <c r="AH323" s="2">
        <f>(Table2[[#This Row],[Current Month High]]/Table2[[#This Row],[Close Price]])-1</f>
        <v>5.6309174464315381E-2</v>
      </c>
      <c r="AI323">
        <v>22.462765073916099</v>
      </c>
      <c r="AJ323">
        <v>64.489981785063705</v>
      </c>
      <c r="AK323" t="str">
        <f>IF(AND(Table2[[#This Row],[20D EMA]]&gt;Table2[[#This Row],[50D EMA]],Table2[[#This Row],[50D EMA]]&gt;Table2[[#This Row],[200D EMA]]),"Uptrend","Downtrend/NoTrend")</f>
        <v>Downtrend/NoTrend</v>
      </c>
      <c r="AL323">
        <v>-0.17</v>
      </c>
      <c r="AM323" t="s">
        <v>10189</v>
      </c>
      <c r="AN323">
        <v>-1.2</v>
      </c>
      <c r="AO323" t="s">
        <v>10189</v>
      </c>
      <c r="AP323">
        <v>0.134722640189473</v>
      </c>
      <c r="AQ323">
        <f>(Table2[[#This Row],[Sharpe Ratio]]-AVERAGE(Table2[Sharpe Ratio]))/_xlfn.STDEV.P(Table2[Sharpe Ratio])</f>
        <v>0.91748447780464581</v>
      </c>
      <c r="AR3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3">
        <f>_xlfn.RANK.AVG(Table2[[#This Row],[1Y Return vs Nifty Z-Score]],Table2[1Y Return vs Nifty Z-Score])</f>
        <v>321</v>
      </c>
      <c r="AT323">
        <f>_xlfn.RANK.AVG(Table2[[#This Row],[6M Return vs Nifty Z-Score]],Table2[6M Return vs Nifty Z-Score])</f>
        <v>554</v>
      </c>
      <c r="AU323">
        <f>_xlfn.RANK.AVG(Table2[[#This Row],[Sharpe Ratio Z-Score]],Table2[Sharpe Ratio Z-Score])</f>
        <v>140</v>
      </c>
      <c r="AV323">
        <f>(Table2[[#This Row],[Rank 1Y]]+Table2[[#This Row],[Rank 6M]]+Table2[[#This Row],[Rank Sharpe]])/3</f>
        <v>338.33333333333331</v>
      </c>
    </row>
    <row r="324" spans="1:48" x14ac:dyDescent="0.3">
      <c r="A324" t="s">
        <v>1889</v>
      </c>
      <c r="B324" t="s">
        <v>1890</v>
      </c>
      <c r="C324" t="s">
        <v>10147</v>
      </c>
      <c r="D324" t="s">
        <v>193</v>
      </c>
      <c r="E324">
        <v>3578.4209735999998</v>
      </c>
      <c r="F324">
        <v>1344.95</v>
      </c>
      <c r="G324">
        <v>13.749435594307201</v>
      </c>
      <c r="H324">
        <f>(Table2[[#This Row],[1Y Return vs Nifty]]-AVERAGE(Table2[1Y Return vs Nifty]))/_xlfn.STDEV.P(Table2[1Y Return vs Nifty])</f>
        <v>-0.37075477229266601</v>
      </c>
      <c r="I324">
        <v>2.3638685621024602</v>
      </c>
      <c r="J324">
        <f>(Table2[[#This Row],[1M Return vs Nifty]]-AVERAGE(Table2[1M Return vs Nifty]))/_xlfn.STDEV.P(Table2[1M Return vs Nifty])</f>
        <v>0.24133300806675997</v>
      </c>
      <c r="K324">
        <v>-0.57414236823019305</v>
      </c>
      <c r="L324">
        <f>(Table2[[#This Row],[6M Return vs Nifty]]-AVERAGE(Table2[6M Return vs Nifty]))/_xlfn.STDEV.P(Table2[6M Return vs Nifty])</f>
        <v>-0.34873779326557802</v>
      </c>
      <c r="M324">
        <v>5.8846792927100301E-2</v>
      </c>
      <c r="N324">
        <f>(Table2[[#This Row],[1W Return vs Nifty]]-AVERAGE(Table2[1W Return vs Nifty]))/_xlfn.STDEV.P(Table2[1W Return vs Nifty])</f>
        <v>0.17426003430185696</v>
      </c>
      <c r="O324">
        <v>1322.7</v>
      </c>
      <c r="P324">
        <v>1270.8818443145201</v>
      </c>
      <c r="Q324">
        <v>1134.6759173321</v>
      </c>
      <c r="R324">
        <v>61.695400462524503</v>
      </c>
      <c r="S324" s="2">
        <f>(Table2[[#This Row],[Close Price]]-Table2[[#This Row],[20D EMA]])/Table2[[#This Row],[20D EMA]]</f>
        <v>1.6821652680123988E-2</v>
      </c>
      <c r="T324" s="2">
        <f>(Table2[[#This Row],[Close Price]]-Table2[[#This Row],[50D EMA]])/Table2[[#This Row],[50D EMA]]</f>
        <v>5.8280914167461687E-2</v>
      </c>
      <c r="U324" s="2">
        <f>(Table2[[#This Row],[Close Price]]-Table2[[#This Row],[200D EMA]])/Table2[[#This Row],[200D EMA]]</f>
        <v>0.18531642335575937</v>
      </c>
      <c r="V324">
        <v>1.0259051362488101</v>
      </c>
      <c r="W324">
        <v>1337.7</v>
      </c>
      <c r="X324">
        <v>1365</v>
      </c>
      <c r="Y324">
        <v>1325.85</v>
      </c>
      <c r="Z324">
        <v>1365</v>
      </c>
      <c r="AA324">
        <v>1280</v>
      </c>
      <c r="AB324">
        <v>1406.8</v>
      </c>
      <c r="AC324" s="2">
        <f>(Table2[[#This Row],[Close Price]]/Table2[[#This Row],[Day Low]])-1</f>
        <v>5.4197503177095818E-3</v>
      </c>
      <c r="AD324" s="2">
        <f>(Table2[[#This Row],[Day High]]/Table2[[#This Row],[Close Price]])-1</f>
        <v>1.4907617383545846E-2</v>
      </c>
      <c r="AE324" s="2">
        <f>(Table2[[#This Row],[Close Price]]/Table2[[#This Row],[Current Week Low]])-1</f>
        <v>1.4405852849115774E-2</v>
      </c>
      <c r="AF324" s="2">
        <f>(Table2[[#This Row],[Current Week High]]/Table2[[#This Row],[Close Price]])-1</f>
        <v>1.4907617383545846E-2</v>
      </c>
      <c r="AG324" s="2">
        <f>(Table2[[#This Row],[Close Price]]/Table2[[#This Row],[Current Month Low]])-1</f>
        <v>5.0742187500000036E-2</v>
      </c>
      <c r="AH324" s="2">
        <f>(Table2[[#This Row],[Current Month High]]/Table2[[#This Row],[Close Price]])-1</f>
        <v>4.5986839659466927E-2</v>
      </c>
      <c r="AI324">
        <v>4.59868396594669</v>
      </c>
      <c r="AJ324">
        <v>63.6192214111922</v>
      </c>
      <c r="AK324" t="str">
        <f>IF(AND(Table2[[#This Row],[20D EMA]]&gt;Table2[[#This Row],[50D EMA]],Table2[[#This Row],[50D EMA]]&gt;Table2[[#This Row],[200D EMA]]),"Uptrend","Downtrend/NoTrend")</f>
        <v>Uptrend</v>
      </c>
      <c r="AL324">
        <v>-0.03</v>
      </c>
      <c r="AM324" t="s">
        <v>10189</v>
      </c>
      <c r="AN324">
        <v>5.25</v>
      </c>
      <c r="AO324" t="s">
        <v>10188</v>
      </c>
      <c r="AP324">
        <v>0.12604647569840999</v>
      </c>
      <c r="AQ324">
        <f>(Table2[[#This Row],[Sharpe Ratio]]-AVERAGE(Table2[Sharpe Ratio]))/_xlfn.STDEV.P(Table2[Sharpe Ratio])</f>
        <v>0.819335045076798</v>
      </c>
      <c r="AR3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0.5154355218871709</v>
      </c>
      <c r="AS324">
        <f>_xlfn.RANK.AVG(Table2[[#This Row],[1Y Return vs Nifty Z-Score]],Table2[1Y Return vs Nifty Z-Score])</f>
        <v>417</v>
      </c>
      <c r="AT324">
        <f>_xlfn.RANK.AVG(Table2[[#This Row],[6M Return vs Nifty Z-Score]],Table2[6M Return vs Nifty Z-Score])</f>
        <v>444</v>
      </c>
      <c r="AU324">
        <f>_xlfn.RANK.AVG(Table2[[#This Row],[Sharpe Ratio Z-Score]],Table2[Sharpe Ratio Z-Score])</f>
        <v>154</v>
      </c>
      <c r="AV324">
        <f>(Table2[[#This Row],[Rank 1Y]]+Table2[[#This Row],[Rank 6M]]+Table2[[#This Row],[Rank Sharpe]])/3</f>
        <v>338.33333333333331</v>
      </c>
    </row>
    <row r="325" spans="1:48" x14ac:dyDescent="0.3">
      <c r="A325" t="s">
        <v>1133</v>
      </c>
      <c r="B325" t="s">
        <v>1134</v>
      </c>
      <c r="C325" t="s">
        <v>10157</v>
      </c>
      <c r="D325" t="s">
        <v>253</v>
      </c>
      <c r="E325">
        <v>10680.304380179999</v>
      </c>
      <c r="F325">
        <v>291.95</v>
      </c>
      <c r="G325">
        <v>53.7006855366986</v>
      </c>
      <c r="H325">
        <f>(Table2[[#This Row],[1Y Return vs Nifty]]-AVERAGE(Table2[1Y Return vs Nifty]))/_xlfn.STDEV.P(Table2[1Y Return vs Nifty])</f>
        <v>0.12279927423266522</v>
      </c>
      <c r="I325">
        <v>6.5891873189691799</v>
      </c>
      <c r="J325">
        <f>(Table2[[#This Row],[1M Return vs Nifty]]-AVERAGE(Table2[1M Return vs Nifty]))/_xlfn.STDEV.P(Table2[1M Return vs Nifty])</f>
        <v>0.63988677603427502</v>
      </c>
      <c r="K325">
        <v>-8.0378312176121298</v>
      </c>
      <c r="L325">
        <f>(Table2[[#This Row],[6M Return vs Nifty]]-AVERAGE(Table2[6M Return vs Nifty]))/_xlfn.STDEV.P(Table2[6M Return vs Nifty])</f>
        <v>-0.57810569214225804</v>
      </c>
      <c r="M325">
        <v>3.2247881233448998</v>
      </c>
      <c r="N325">
        <f>(Table2[[#This Row],[1W Return vs Nifty]]-AVERAGE(Table2[1W Return vs Nifty]))/_xlfn.STDEV.P(Table2[1W Return vs Nifty])</f>
        <v>0.87674234651090155</v>
      </c>
      <c r="O325">
        <v>266.45</v>
      </c>
      <c r="P325">
        <v>261.32067167089099</v>
      </c>
      <c r="Q325">
        <v>246.09081520597201</v>
      </c>
      <c r="R325">
        <v>74.665840156985197</v>
      </c>
      <c r="S325" s="2">
        <f>(Table2[[#This Row],[Close Price]]-Table2[[#This Row],[20D EMA]])/Table2[[#This Row],[20D EMA]]</f>
        <v>9.5702758491274159E-2</v>
      </c>
      <c r="T325" s="2">
        <f>(Table2[[#This Row],[Close Price]]-Table2[[#This Row],[50D EMA]])/Table2[[#This Row],[50D EMA]]</f>
        <v>0.1172097413238084</v>
      </c>
      <c r="U325" s="2">
        <f>(Table2[[#This Row],[Close Price]]-Table2[[#This Row],[200D EMA]])/Table2[[#This Row],[200D EMA]]</f>
        <v>0.18635065577577514</v>
      </c>
      <c r="V325">
        <v>1.8449418826469199</v>
      </c>
      <c r="W325">
        <v>282.64999999999998</v>
      </c>
      <c r="X325">
        <v>297.5</v>
      </c>
      <c r="Y325">
        <v>271</v>
      </c>
      <c r="Z325">
        <v>297.5</v>
      </c>
      <c r="AA325">
        <v>252</v>
      </c>
      <c r="AB325">
        <v>297.5</v>
      </c>
      <c r="AC325" s="2">
        <f>(Table2[[#This Row],[Close Price]]/Table2[[#This Row],[Day Low]])-1</f>
        <v>3.2902883424730245E-2</v>
      </c>
      <c r="AD325" s="2">
        <f>(Table2[[#This Row],[Day High]]/Table2[[#This Row],[Close Price]])-1</f>
        <v>1.9010104469943556E-2</v>
      </c>
      <c r="AE325" s="2">
        <f>(Table2[[#This Row],[Close Price]]/Table2[[#This Row],[Current Week Low]])-1</f>
        <v>7.7306273062730524E-2</v>
      </c>
      <c r="AF325" s="2">
        <f>(Table2[[#This Row],[Current Week High]]/Table2[[#This Row],[Close Price]])-1</f>
        <v>1.9010104469943556E-2</v>
      </c>
      <c r="AG325" s="2">
        <f>(Table2[[#This Row],[Close Price]]/Table2[[#This Row],[Current Month Low]])-1</f>
        <v>0.15853174603174591</v>
      </c>
      <c r="AH325" s="2">
        <f>(Table2[[#This Row],[Current Month High]]/Table2[[#This Row],[Close Price]])-1</f>
        <v>1.9010104469943556E-2</v>
      </c>
      <c r="AI325">
        <v>17.657133070731199</v>
      </c>
      <c r="AJ325">
        <v>93.0247933884297</v>
      </c>
      <c r="AK325" t="str">
        <f>IF(AND(Table2[[#This Row],[20D EMA]]&gt;Table2[[#This Row],[50D EMA]],Table2[[#This Row],[50D EMA]]&gt;Table2[[#This Row],[200D EMA]]),"Uptrend","Downtrend/NoTrend")</f>
        <v>Uptrend</v>
      </c>
      <c r="AL325">
        <v>0.01</v>
      </c>
      <c r="AM325" t="s">
        <v>10188</v>
      </c>
      <c r="AN325">
        <v>13.95</v>
      </c>
      <c r="AO325" t="s">
        <v>10188</v>
      </c>
      <c r="AP325">
        <v>7.8427779112418994E-2</v>
      </c>
      <c r="AQ325">
        <f>(Table2[[#This Row],[Sharpe Ratio]]-AVERAGE(Table2[Sharpe Ratio]))/_xlfn.STDEV.P(Table2[Sharpe Ratio])</f>
        <v>0.28064677309108688</v>
      </c>
      <c r="AR3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1.3419694777266704</v>
      </c>
      <c r="AS325">
        <f>_xlfn.RANK.AVG(Table2[[#This Row],[1Y Return vs Nifty Z-Score]],Table2[1Y Return vs Nifty Z-Score])</f>
        <v>246</v>
      </c>
      <c r="AT325">
        <f>_xlfn.RANK.AVG(Table2[[#This Row],[6M Return vs Nifty Z-Score]],Table2[6M Return vs Nifty Z-Score])</f>
        <v>519</v>
      </c>
      <c r="AU325">
        <f>_xlfn.RANK.AVG(Table2[[#This Row],[Sharpe Ratio Z-Score]],Table2[Sharpe Ratio Z-Score])</f>
        <v>254</v>
      </c>
      <c r="AV325">
        <f>(Table2[[#This Row],[Rank 1Y]]+Table2[[#This Row],[Rank 6M]]+Table2[[#This Row],[Rank Sharpe]])/3</f>
        <v>339.66666666666669</v>
      </c>
    </row>
    <row r="326" spans="1:48" x14ac:dyDescent="0.3">
      <c r="A326" t="s">
        <v>315</v>
      </c>
      <c r="B326" t="s">
        <v>316</v>
      </c>
      <c r="C326" t="s">
        <v>10153</v>
      </c>
      <c r="D326" t="s">
        <v>146</v>
      </c>
      <c r="E326">
        <v>83032</v>
      </c>
      <c r="F326">
        <v>1029</v>
      </c>
      <c r="G326">
        <v>38.690853579683797</v>
      </c>
      <c r="H326">
        <f>(Table2[[#This Row],[1Y Return vs Nifty]]-AVERAGE(Table2[1Y Return vs Nifty]))/_xlfn.STDEV.P(Table2[1Y Return vs Nifty])</f>
        <v>-6.2630801440367673E-2</v>
      </c>
      <c r="I326">
        <v>-3.3090894131996298</v>
      </c>
      <c r="J326">
        <f>(Table2[[#This Row],[1M Return vs Nifty]]-AVERAGE(Table2[1M Return vs Nifty]))/_xlfn.STDEV.P(Table2[1M Return vs Nifty])</f>
        <v>-0.29376952660085859</v>
      </c>
      <c r="K326">
        <v>-3.3575473555552802</v>
      </c>
      <c r="L326">
        <f>(Table2[[#This Row],[6M Return vs Nifty]]-AVERAGE(Table2[6M Return vs Nifty]))/_xlfn.STDEV.P(Table2[6M Return vs Nifty])</f>
        <v>-0.43427508810048993</v>
      </c>
      <c r="M326">
        <v>-2.0387222541493899</v>
      </c>
      <c r="N326">
        <f>(Table2[[#This Row],[1W Return vs Nifty]]-AVERAGE(Table2[1W Return vs Nifty]))/_xlfn.STDEV.P(Table2[1W Return vs Nifty])</f>
        <v>-0.29116398984263375</v>
      </c>
      <c r="O326">
        <v>1021.08</v>
      </c>
      <c r="P326">
        <v>1015.28022554464</v>
      </c>
      <c r="Q326">
        <v>917.20491292982695</v>
      </c>
      <c r="R326">
        <v>61.512281601645</v>
      </c>
      <c r="S326" s="2">
        <f>(Table2[[#This Row],[Close Price]]-Table2[[#This Row],[20D EMA]])/Table2[[#This Row],[20D EMA]]</f>
        <v>7.7564931249265081E-3</v>
      </c>
      <c r="T326" s="2">
        <f>(Table2[[#This Row],[Close Price]]-Table2[[#This Row],[50D EMA]])/Table2[[#This Row],[50D EMA]]</f>
        <v>1.3513288361348869E-2</v>
      </c>
      <c r="U326" s="2">
        <f>(Table2[[#This Row],[Close Price]]-Table2[[#This Row],[200D EMA]])/Table2[[#This Row],[200D EMA]]</f>
        <v>0.12188670764209722</v>
      </c>
      <c r="V326">
        <v>0.94978027690474598</v>
      </c>
      <c r="W326">
        <v>1024.5</v>
      </c>
      <c r="X326">
        <v>1044.95</v>
      </c>
      <c r="Y326">
        <v>1024.5</v>
      </c>
      <c r="Z326">
        <v>1047.4000000000001</v>
      </c>
      <c r="AA326">
        <v>989.05</v>
      </c>
      <c r="AB326">
        <v>1059.45</v>
      </c>
      <c r="AC326" s="2">
        <f>(Table2[[#This Row],[Close Price]]/Table2[[#This Row],[Day Low]])-1</f>
        <v>4.3923865300146137E-3</v>
      </c>
      <c r="AD326" s="2">
        <f>(Table2[[#This Row],[Day High]]/Table2[[#This Row],[Close Price]])-1</f>
        <v>1.5500485908649164E-2</v>
      </c>
      <c r="AE326" s="2">
        <f>(Table2[[#This Row],[Close Price]]/Table2[[#This Row],[Current Week Low]])-1</f>
        <v>4.3923865300146137E-3</v>
      </c>
      <c r="AF326" s="2">
        <f>(Table2[[#This Row],[Current Week High]]/Table2[[#This Row],[Close Price]])-1</f>
        <v>1.7881438289601537E-2</v>
      </c>
      <c r="AG326" s="2">
        <f>(Table2[[#This Row],[Close Price]]/Table2[[#This Row],[Current Month Low]])-1</f>
        <v>4.0392295637227793E-2</v>
      </c>
      <c r="AH326" s="2">
        <f>(Table2[[#This Row],[Current Month High]]/Table2[[#This Row],[Close Price]])-1</f>
        <v>2.9591836734693899E-2</v>
      </c>
      <c r="AI326">
        <v>10.6802721088435</v>
      </c>
      <c r="AJ326">
        <v>67.153996101364498</v>
      </c>
      <c r="AK326" t="str">
        <f>IF(AND(Table2[[#This Row],[20D EMA]]&gt;Table2[[#This Row],[50D EMA]],Table2[[#This Row],[50D EMA]]&gt;Table2[[#This Row],[200D EMA]]),"Uptrend","Downtrend/NoTrend")</f>
        <v>Uptrend</v>
      </c>
      <c r="AL326">
        <v>-0.11</v>
      </c>
      <c r="AM326" t="s">
        <v>10189</v>
      </c>
      <c r="AN326">
        <v>4.0199999999999996</v>
      </c>
      <c r="AO326" t="s">
        <v>10188</v>
      </c>
      <c r="AP326">
        <v>8.0505261892293997E-2</v>
      </c>
      <c r="AQ326">
        <f>(Table2[[#This Row],[Sharpe Ratio]]-AVERAGE(Table2[Sharpe Ratio]))/_xlfn.STDEV.P(Table2[Sharpe Ratio])</f>
        <v>0.30414837412189227</v>
      </c>
      <c r="AR3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-0.77769103186245769</v>
      </c>
      <c r="AS326">
        <f>_xlfn.RANK.AVG(Table2[[#This Row],[1Y Return vs Nifty Z-Score]],Table2[1Y Return vs Nifty Z-Score])</f>
        <v>303</v>
      </c>
      <c r="AT326">
        <f>_xlfn.RANK.AVG(Table2[[#This Row],[6M Return vs Nifty Z-Score]],Table2[6M Return vs Nifty Z-Score])</f>
        <v>471</v>
      </c>
      <c r="AU326">
        <f>_xlfn.RANK.AVG(Table2[[#This Row],[Sharpe Ratio Z-Score]],Table2[Sharpe Ratio Z-Score])</f>
        <v>247</v>
      </c>
      <c r="AV326">
        <f>(Table2[[#This Row],[Rank 1Y]]+Table2[[#This Row],[Rank 6M]]+Table2[[#This Row],[Rank Sharpe]])/3</f>
        <v>340.33333333333331</v>
      </c>
    </row>
    <row r="327" spans="1:48" x14ac:dyDescent="0.3">
      <c r="A327" t="s">
        <v>218</v>
      </c>
      <c r="B327" t="s">
        <v>219</v>
      </c>
      <c r="C327" t="s">
        <v>10155</v>
      </c>
      <c r="D327" t="s">
        <v>220</v>
      </c>
      <c r="E327">
        <v>118174.244695</v>
      </c>
      <c r="F327">
        <v>1875.4</v>
      </c>
      <c r="G327">
        <v>18.623795763453799</v>
      </c>
      <c r="H327">
        <f>(Table2[[#This Row],[1Y Return vs Nifty]]-AVERAGE(Table2[1Y Return vs Nifty]))/_xlfn.STDEV.P(Table2[1Y Return vs Nifty])</f>
        <v>-0.31053737761356981</v>
      </c>
      <c r="I327">
        <v>-1.9148326944855101</v>
      </c>
      <c r="J327">
        <f>(Table2[[#This Row],[1M Return vs Nifty]]-AVERAGE(Table2[1M Return vs Nifty]))/_xlfn.STDEV.P(Table2[1M Return vs Nifty])</f>
        <v>-0.16225607146697785</v>
      </c>
      <c r="K327">
        <v>19.415256140640299</v>
      </c>
      <c r="L327">
        <f>(Table2[[#This Row],[6M Return vs Nifty]]-AVERAGE(Table2[6M Return vs Nifty]))/_xlfn.STDEV.P(Table2[6M Return vs Nifty])</f>
        <v>0.26555983198549882</v>
      </c>
      <c r="M327">
        <v>-1.2280480012461299</v>
      </c>
      <c r="N327">
        <f>(Table2[[#This Row],[1W Return vs Nifty]]-AVERAGE(Table2[1W Return vs Nifty]))/_xlfn.STDEV.P(Table2[1W Return vs Nifty])</f>
        <v>-0.11128563323623741</v>
      </c>
      <c r="O327">
        <v>1878.63</v>
      </c>
      <c r="P327">
        <v>1813.4950858085199</v>
      </c>
      <c r="Q327">
        <v>1574.6573436326601</v>
      </c>
      <c r="R327">
        <v>48.8035762356851</v>
      </c>
      <c r="S327" s="2">
        <f>(Table2[[#This Row],[Close Price]]-Table2[[#This Row],[20D EMA]])/Table2[[#This Row],[20D EMA]]</f>
        <v>-1.7193380282439958E-3</v>
      </c>
      <c r="T327" s="2">
        <f>(Table2[[#This Row],[Close Price]]-Table2[[#This Row],[50D EMA]])/Table2[[#This Row],[50D EMA]]</f>
        <v>3.4135694480738457E-2</v>
      </c>
      <c r="U327" s="2">
        <f>(Table2[[#This Row],[Close Price]]-Table2[[#This Row],[200D EMA]])/Table2[[#This Row],[200D EMA]]</f>
        <v>0.19098926987730611</v>
      </c>
      <c r="V327">
        <v>0.59757881176579997</v>
      </c>
      <c r="W327">
        <v>1870</v>
      </c>
      <c r="X327">
        <v>1910</v>
      </c>
      <c r="Y327">
        <v>1870</v>
      </c>
      <c r="Z327">
        <v>1939.1</v>
      </c>
      <c r="AA327">
        <v>1806.75</v>
      </c>
      <c r="AB327">
        <v>1949.7</v>
      </c>
      <c r="AC327" s="2">
        <f>(Table2[[#This Row],[Close Price]]/Table2[[#This Row],[Day Low]])-1</f>
        <v>2.8877005347593965E-3</v>
      </c>
      <c r="AD327" s="2">
        <f>(Table2[[#This Row],[Day High]]/Table2[[#This Row],[Close Price]])-1</f>
        <v>1.8449397461874684E-2</v>
      </c>
      <c r="AE327" s="2">
        <f>(Table2[[#This Row],[Close Price]]/Table2[[#This Row],[Current Week Low]])-1</f>
        <v>2.8877005347593965E-3</v>
      </c>
      <c r="AF327" s="2">
        <f>(Table2[[#This Row],[Current Week High]]/Table2[[#This Row],[Close Price]])-1</f>
        <v>3.3966087234723163E-2</v>
      </c>
      <c r="AG327" s="2">
        <f>(Table2[[#This Row],[Close Price]]/Table2[[#This Row],[Current Month Low]])-1</f>
        <v>3.7996402379964156E-2</v>
      </c>
      <c r="AH327" s="2">
        <f>(Table2[[#This Row],[Current Month High]]/Table2[[#This Row],[Close Price]])-1</f>
        <v>3.9618214780846817E-2</v>
      </c>
      <c r="AI327">
        <v>5.8654153780526697</v>
      </c>
      <c r="AJ327">
        <v>52.119073691041002</v>
      </c>
      <c r="AK327" t="str">
        <f>IF(AND(Table2[[#This Row],[20D EMA]]&gt;Table2[[#This Row],[50D EMA]],Table2[[#This Row],[50D EMA]]&gt;Table2[[#This Row],[200D EMA]]),"Uptrend","Downtrend/NoTrend")</f>
        <v>Uptrend</v>
      </c>
      <c r="AL327">
        <v>0.05</v>
      </c>
      <c r="AM327" t="s">
        <v>10188</v>
      </c>
      <c r="AN327">
        <v>2.91</v>
      </c>
      <c r="AO327" t="s">
        <v>10188</v>
      </c>
      <c r="AP327">
        <v>3.3831780069129999E-2</v>
      </c>
      <c r="AQ327">
        <f>(Table2[[#This Row],[Sharpe Ratio]]-AVERAGE(Table2[Sharpe Ratio]))/_xlfn.STDEV.P(Table2[Sharpe Ratio])</f>
        <v>-0.22384712078784028</v>
      </c>
      <c r="AR3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-0.54236637111912656</v>
      </c>
      <c r="AS327">
        <f>_xlfn.RANK.AVG(Table2[[#This Row],[1Y Return vs Nifty Z-Score]],Table2[1Y Return vs Nifty Z-Score])</f>
        <v>388</v>
      </c>
      <c r="AT327">
        <f>_xlfn.RANK.AVG(Table2[[#This Row],[6M Return vs Nifty Z-Score]],Table2[6M Return vs Nifty Z-Score])</f>
        <v>234</v>
      </c>
      <c r="AU327">
        <f>_xlfn.RANK.AVG(Table2[[#This Row],[Sharpe Ratio Z-Score]],Table2[Sharpe Ratio Z-Score])</f>
        <v>401</v>
      </c>
      <c r="AV327">
        <f>(Table2[[#This Row],[Rank 1Y]]+Table2[[#This Row],[Rank 6M]]+Table2[[#This Row],[Rank Sharpe]])/3</f>
        <v>341</v>
      </c>
    </row>
    <row r="328" spans="1:48" x14ac:dyDescent="0.3">
      <c r="A328" t="s">
        <v>1424</v>
      </c>
      <c r="B328" t="s">
        <v>1425</v>
      </c>
      <c r="C328" t="s">
        <v>10157</v>
      </c>
      <c r="D328" t="s">
        <v>369</v>
      </c>
      <c r="E328">
        <v>7216.4944676220002</v>
      </c>
      <c r="F328">
        <v>90.85</v>
      </c>
      <c r="G328">
        <v>15.006420205377401</v>
      </c>
      <c r="H328">
        <f>(Table2[[#This Row],[1Y Return vs Nifty]]-AVERAGE(Table2[1Y Return vs Nifty]))/_xlfn.STDEV.P(Table2[1Y Return vs Nifty])</f>
        <v>-0.3552261006714188</v>
      </c>
      <c r="I328">
        <v>14.783306263893399</v>
      </c>
      <c r="J328">
        <f>(Table2[[#This Row],[1M Return vs Nifty]]-AVERAGE(Table2[1M Return vs Nifty]))/_xlfn.STDEV.P(Table2[1M Return vs Nifty])</f>
        <v>1.4127981629837638</v>
      </c>
      <c r="K328">
        <v>5.73987774621816</v>
      </c>
      <c r="L328">
        <f>(Table2[[#This Row],[6M Return vs Nifty]]-AVERAGE(Table2[6M Return vs Nifty]))/_xlfn.STDEV.P(Table2[6M Return vs Nifty])</f>
        <v>-0.15470056096106669</v>
      </c>
      <c r="M328">
        <v>-6.0744146044292497</v>
      </c>
      <c r="N328">
        <f>(Table2[[#This Row],[1W Return vs Nifty]]-AVERAGE(Table2[1W Return vs Nifty]))/_xlfn.STDEV.P(Table2[1W Return vs Nifty])</f>
        <v>-1.1866330455546745</v>
      </c>
      <c r="O328">
        <v>84.87</v>
      </c>
      <c r="P328">
        <v>79.345177405634402</v>
      </c>
      <c r="Q328">
        <v>72.443865989419507</v>
      </c>
      <c r="R328">
        <v>60.528361143724503</v>
      </c>
      <c r="S328" s="2">
        <f>(Table2[[#This Row],[Close Price]]-Table2[[#This Row],[20D EMA]])/Table2[[#This Row],[20D EMA]]</f>
        <v>7.046070460704594E-2</v>
      </c>
      <c r="T328" s="2">
        <f>(Table2[[#This Row],[Close Price]]-Table2[[#This Row],[50D EMA]])/Table2[[#This Row],[50D EMA]]</f>
        <v>0.14499712484792579</v>
      </c>
      <c r="U328" s="2">
        <f>(Table2[[#This Row],[Close Price]]-Table2[[#This Row],[200D EMA]])/Table2[[#This Row],[200D EMA]]</f>
        <v>0.25407443072224667</v>
      </c>
      <c r="V328">
        <v>1.43822100972982</v>
      </c>
      <c r="W328">
        <v>88.04</v>
      </c>
      <c r="X328">
        <v>94.88</v>
      </c>
      <c r="Y328">
        <v>85.75</v>
      </c>
      <c r="Z328">
        <v>94.88</v>
      </c>
      <c r="AA328">
        <v>83.01</v>
      </c>
      <c r="AB328">
        <v>95.74</v>
      </c>
      <c r="AC328" s="2">
        <f>(Table2[[#This Row],[Close Price]]/Table2[[#This Row],[Day Low]])-1</f>
        <v>3.1917310313493763E-2</v>
      </c>
      <c r="AD328" s="2">
        <f>(Table2[[#This Row],[Day High]]/Table2[[#This Row],[Close Price]])-1</f>
        <v>4.4358833241607165E-2</v>
      </c>
      <c r="AE328" s="2">
        <f>(Table2[[#This Row],[Close Price]]/Table2[[#This Row],[Current Week Low]])-1</f>
        <v>5.9475218658892048E-2</v>
      </c>
      <c r="AF328" s="2">
        <f>(Table2[[#This Row],[Current Week High]]/Table2[[#This Row],[Close Price]])-1</f>
        <v>4.4358833241607165E-2</v>
      </c>
      <c r="AG328" s="2">
        <f>(Table2[[#This Row],[Close Price]]/Table2[[#This Row],[Current Month Low]])-1</f>
        <v>9.4446452234670408E-2</v>
      </c>
      <c r="AH328" s="2">
        <f>(Table2[[#This Row],[Current Month High]]/Table2[[#This Row],[Close Price]])-1</f>
        <v>5.3824986241056694E-2</v>
      </c>
      <c r="AI328">
        <v>5.3824986241056596</v>
      </c>
      <c r="AJ328">
        <v>54.901960784313701</v>
      </c>
      <c r="AK328" t="str">
        <f>IF(AND(Table2[[#This Row],[20D EMA]]&gt;Table2[[#This Row],[50D EMA]],Table2[[#This Row],[50D EMA]]&gt;Table2[[#This Row],[200D EMA]]),"Uptrend","Downtrend/NoTrend")</f>
        <v>Uptrend</v>
      </c>
      <c r="AL328">
        <v>0.19</v>
      </c>
      <c r="AM328" t="s">
        <v>10188</v>
      </c>
      <c r="AN328">
        <v>8.7200000000000006</v>
      </c>
      <c r="AO328" t="s">
        <v>10188</v>
      </c>
      <c r="AP328">
        <v>7.5771284296711996E-2</v>
      </c>
      <c r="AQ328">
        <f>(Table2[[#This Row],[Sharpe Ratio]]-AVERAGE(Table2[Sharpe Ratio]))/_xlfn.STDEV.P(Table2[Sharpe Ratio])</f>
        <v>0.2505950769211166</v>
      </c>
      <c r="AR3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-3.3166467282279566E-2</v>
      </c>
      <c r="AS328">
        <f>_xlfn.RANK.AVG(Table2[[#This Row],[1Y Return vs Nifty Z-Score]],Table2[1Y Return vs Nifty Z-Score])</f>
        <v>404</v>
      </c>
      <c r="AT328">
        <f>_xlfn.RANK.AVG(Table2[[#This Row],[6M Return vs Nifty Z-Score]],Table2[6M Return vs Nifty Z-Score])</f>
        <v>363</v>
      </c>
      <c r="AU328">
        <f>_xlfn.RANK.AVG(Table2[[#This Row],[Sharpe Ratio Z-Score]],Table2[Sharpe Ratio Z-Score])</f>
        <v>261</v>
      </c>
      <c r="AV328">
        <f>(Table2[[#This Row],[Rank 1Y]]+Table2[[#This Row],[Rank 6M]]+Table2[[#This Row],[Rank Sharpe]])/3</f>
        <v>342.66666666666669</v>
      </c>
    </row>
    <row r="329" spans="1:48" x14ac:dyDescent="0.3">
      <c r="A329" t="s">
        <v>1416</v>
      </c>
      <c r="B329" t="s">
        <v>1417</v>
      </c>
      <c r="C329" t="s">
        <v>10146</v>
      </c>
      <c r="D329" t="s">
        <v>46</v>
      </c>
      <c r="E329">
        <v>7270.1966811149996</v>
      </c>
      <c r="F329">
        <v>196.04</v>
      </c>
      <c r="G329">
        <v>44.887816621384196</v>
      </c>
      <c r="H329">
        <f>(Table2[[#This Row],[1Y Return vs Nifty]]-AVERAGE(Table2[1Y Return vs Nifty]))/_xlfn.STDEV.P(Table2[1Y Return vs Nifty])</f>
        <v>1.3925906793028837E-2</v>
      </c>
      <c r="I329">
        <v>-8.1787622071256791</v>
      </c>
      <c r="J329">
        <f>(Table2[[#This Row],[1M Return vs Nifty]]-AVERAGE(Table2[1M Return vs Nifty]))/_xlfn.STDEV.P(Table2[1M Return vs Nifty])</f>
        <v>-0.75310207698750453</v>
      </c>
      <c r="K329">
        <v>-23.565775339587201</v>
      </c>
      <c r="L329">
        <f>(Table2[[#This Row],[6M Return vs Nifty]]-AVERAGE(Table2[6M Return vs Nifty]))/_xlfn.STDEV.P(Table2[6M Return vs Nifty])</f>
        <v>-1.0552975993888807</v>
      </c>
      <c r="M329">
        <v>-0.89351938108719697</v>
      </c>
      <c r="N329">
        <f>(Table2[[#This Row],[1W Return vs Nifty]]-AVERAGE(Table2[1W Return vs Nifty]))/_xlfn.STDEV.P(Table2[1W Return vs Nifty])</f>
        <v>-3.7057966307761481E-2</v>
      </c>
      <c r="O329">
        <v>197.5</v>
      </c>
      <c r="P329">
        <v>199.050520435923</v>
      </c>
      <c r="Q329">
        <v>188.48480872416101</v>
      </c>
      <c r="R329">
        <v>45.320620563317</v>
      </c>
      <c r="S329" s="2">
        <f>(Table2[[#This Row],[Close Price]]-Table2[[#This Row],[20D EMA]])/Table2[[#This Row],[20D EMA]]</f>
        <v>-7.3924050632911799E-3</v>
      </c>
      <c r="T329" s="2">
        <f>(Table2[[#This Row],[Close Price]]-Table2[[#This Row],[50D EMA]])/Table2[[#This Row],[50D EMA]]</f>
        <v>-1.5124403740969565E-2</v>
      </c>
      <c r="U329" s="2">
        <f>(Table2[[#This Row],[Close Price]]-Table2[[#This Row],[200D EMA]])/Table2[[#This Row],[200D EMA]]</f>
        <v>4.0083820690799861E-2</v>
      </c>
      <c r="V329">
        <v>1.31083230230018</v>
      </c>
      <c r="W329">
        <v>195.15</v>
      </c>
      <c r="X329">
        <v>199</v>
      </c>
      <c r="Y329">
        <v>194.55</v>
      </c>
      <c r="Z329">
        <v>199</v>
      </c>
      <c r="AA329">
        <v>191.15</v>
      </c>
      <c r="AB329">
        <v>205.55</v>
      </c>
      <c r="AC329" s="2">
        <f>(Table2[[#This Row],[Close Price]]/Table2[[#This Row],[Day Low]])-1</f>
        <v>4.5605944145528099E-3</v>
      </c>
      <c r="AD329" s="2">
        <f>(Table2[[#This Row],[Day High]]/Table2[[#This Row],[Close Price]])-1</f>
        <v>1.5098959396041556E-2</v>
      </c>
      <c r="AE329" s="2">
        <f>(Table2[[#This Row],[Close Price]]/Table2[[#This Row],[Current Week Low]])-1</f>
        <v>7.6586995630942845E-3</v>
      </c>
      <c r="AF329" s="2">
        <f>(Table2[[#This Row],[Current Week High]]/Table2[[#This Row],[Close Price]])-1</f>
        <v>1.5098959396041556E-2</v>
      </c>
      <c r="AG329" s="2">
        <f>(Table2[[#This Row],[Close Price]]/Table2[[#This Row],[Current Month Low]])-1</f>
        <v>2.5582003662045549E-2</v>
      </c>
      <c r="AH329" s="2">
        <f>(Table2[[#This Row],[Current Month High]]/Table2[[#This Row],[Close Price]])-1</f>
        <v>4.8510508059579793E-2</v>
      </c>
      <c r="AI329">
        <v>27.167924913282999</v>
      </c>
      <c r="AJ329">
        <v>74.412811387900305</v>
      </c>
      <c r="AK329" t="str">
        <f>IF(AND(Table2[[#This Row],[20D EMA]]&gt;Table2[[#This Row],[50D EMA]],Table2[[#This Row],[50D EMA]]&gt;Table2[[#This Row],[200D EMA]]),"Uptrend","Downtrend/NoTrend")</f>
        <v>Downtrend/NoTrend</v>
      </c>
      <c r="AL329">
        <v>-0.14000000000000001</v>
      </c>
      <c r="AM329" t="s">
        <v>10189</v>
      </c>
      <c r="AN329">
        <v>-0.04</v>
      </c>
      <c r="AO329" t="s">
        <v>10189</v>
      </c>
      <c r="AP329">
        <v>0.15218845615332499</v>
      </c>
      <c r="AQ329">
        <f>(Table2[[#This Row],[Sharpe Ratio]]-AVERAGE(Table2[Sharpe Ratio]))/_xlfn.STDEV.P(Table2[Sharpe Ratio])</f>
        <v>1.1150671689519673</v>
      </c>
      <c r="AR3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9">
        <f>_xlfn.RANK.AVG(Table2[[#This Row],[1Y Return vs Nifty Z-Score]],Table2[1Y Return vs Nifty Z-Score])</f>
        <v>276</v>
      </c>
      <c r="AT329">
        <f>_xlfn.RANK.AVG(Table2[[#This Row],[6M Return vs Nifty Z-Score]],Table2[6M Return vs Nifty Z-Score])</f>
        <v>657</v>
      </c>
      <c r="AU329">
        <f>_xlfn.RANK.AVG(Table2[[#This Row],[Sharpe Ratio Z-Score]],Table2[Sharpe Ratio Z-Score])</f>
        <v>102</v>
      </c>
      <c r="AV329">
        <f>(Table2[[#This Row],[Rank 1Y]]+Table2[[#This Row],[Rank 6M]]+Table2[[#This Row],[Rank Sharpe]])/3</f>
        <v>345</v>
      </c>
    </row>
    <row r="330" spans="1:48" x14ac:dyDescent="0.3">
      <c r="A330" t="s">
        <v>492</v>
      </c>
      <c r="B330" t="s">
        <v>493</v>
      </c>
      <c r="C330" t="s">
        <v>10148</v>
      </c>
      <c r="D330" t="s">
        <v>62</v>
      </c>
      <c r="E330">
        <v>43241.737208669998</v>
      </c>
      <c r="F330">
        <v>2619.75</v>
      </c>
      <c r="G330">
        <v>59.1735440812392</v>
      </c>
      <c r="H330">
        <f>(Table2[[#This Row],[1Y Return vs Nifty]]-AVERAGE(Table2[1Y Return vs Nifty]))/_xlfn.STDEV.P(Table2[1Y Return vs Nifty])</f>
        <v>0.19041046248368951</v>
      </c>
      <c r="I330">
        <v>-10.235133078617499</v>
      </c>
      <c r="J330">
        <f>(Table2[[#This Row],[1M Return vs Nifty]]-AVERAGE(Table2[1M Return vs Nifty]))/_xlfn.STDEV.P(Table2[1M Return vs Nifty])</f>
        <v>-0.94706953987767994</v>
      </c>
      <c r="K330">
        <v>4.5624577877210397</v>
      </c>
      <c r="L330">
        <f>(Table2[[#This Row],[6M Return vs Nifty]]-AVERAGE(Table2[6M Return vs Nifty]))/_xlfn.STDEV.P(Table2[6M Return vs Nifty])</f>
        <v>-0.19088405513209125</v>
      </c>
      <c r="M330">
        <v>-0.65652382659181396</v>
      </c>
      <c r="N330">
        <f>(Table2[[#This Row],[1W Return vs Nifty]]-AVERAGE(Table2[1W Return vs Nifty]))/_xlfn.STDEV.P(Table2[1W Return vs Nifty])</f>
        <v>1.5528347754859111E-2</v>
      </c>
      <c r="O330">
        <v>2566.44</v>
      </c>
      <c r="P330">
        <v>2461.54215296447</v>
      </c>
      <c r="Q330">
        <v>2088.15310527061</v>
      </c>
      <c r="R330">
        <v>46.5799779911016</v>
      </c>
      <c r="S330" s="2">
        <f>(Table2[[#This Row],[Close Price]]-Table2[[#This Row],[20D EMA]])/Table2[[#This Row],[20D EMA]]</f>
        <v>2.0771964277364732E-2</v>
      </c>
      <c r="T330" s="2">
        <f>(Table2[[#This Row],[Close Price]]-Table2[[#This Row],[50D EMA]])/Table2[[#This Row],[50D EMA]]</f>
        <v>6.4271841473443003E-2</v>
      </c>
      <c r="U330" s="2">
        <f>(Table2[[#This Row],[Close Price]]-Table2[[#This Row],[200D EMA]])/Table2[[#This Row],[200D EMA]]</f>
        <v>0.2545775467266318</v>
      </c>
      <c r="V330">
        <v>0.60262538098941998</v>
      </c>
      <c r="W330">
        <v>2543</v>
      </c>
      <c r="X330">
        <v>2690</v>
      </c>
      <c r="Y330">
        <v>2541.6999999999998</v>
      </c>
      <c r="Z330">
        <v>2690</v>
      </c>
      <c r="AA330">
        <v>2501</v>
      </c>
      <c r="AB330">
        <v>2698.95</v>
      </c>
      <c r="AC330" s="2">
        <f>(Table2[[#This Row],[Close Price]]/Table2[[#This Row],[Day Low]])-1</f>
        <v>3.0180888714117282E-2</v>
      </c>
      <c r="AD330" s="2">
        <f>(Table2[[#This Row],[Day High]]/Table2[[#This Row],[Close Price]])-1</f>
        <v>2.6815535833571991E-2</v>
      </c>
      <c r="AE330" s="2">
        <f>(Table2[[#This Row],[Close Price]]/Table2[[#This Row],[Current Week Low]])-1</f>
        <v>3.0707793996144428E-2</v>
      </c>
      <c r="AF330" s="2">
        <f>(Table2[[#This Row],[Current Week High]]/Table2[[#This Row],[Close Price]])-1</f>
        <v>2.6815535833571991E-2</v>
      </c>
      <c r="AG330" s="2">
        <f>(Table2[[#This Row],[Close Price]]/Table2[[#This Row],[Current Month Low]])-1</f>
        <v>4.7481007596961167E-2</v>
      </c>
      <c r="AH330" s="2">
        <f>(Table2[[#This Row],[Current Month High]]/Table2[[#This Row],[Close Price]])-1</f>
        <v>3.0231892356140877E-2</v>
      </c>
      <c r="AI330">
        <v>5.3535642713999403</v>
      </c>
      <c r="AJ330">
        <v>90.216010165184201</v>
      </c>
      <c r="AK330" t="str">
        <f>IF(AND(Table2[[#This Row],[20D EMA]]&gt;Table2[[#This Row],[50D EMA]],Table2[[#This Row],[50D EMA]]&gt;Table2[[#This Row],[200D EMA]]),"Uptrend","Downtrend/NoTrend")</f>
        <v>Uptrend</v>
      </c>
      <c r="AL330">
        <v>0.13</v>
      </c>
      <c r="AM330" t="s">
        <v>10188</v>
      </c>
      <c r="AN330">
        <v>-1.18</v>
      </c>
      <c r="AO330" t="s">
        <v>10189</v>
      </c>
      <c r="AP330">
        <v>2.1484762010344001E-2</v>
      </c>
      <c r="AQ330">
        <f>(Table2[[#This Row],[Sharpe Ratio]]-AVERAGE(Table2[Sharpe Ratio]))/_xlfn.STDEV.P(Table2[Sharpe Ratio])</f>
        <v>-0.36352322070487414</v>
      </c>
      <c r="AR3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-1.2955380054760965</v>
      </c>
      <c r="AS330">
        <f>_xlfn.RANK.AVG(Table2[[#This Row],[1Y Return vs Nifty Z-Score]],Table2[1Y Return vs Nifty Z-Score])</f>
        <v>223</v>
      </c>
      <c r="AT330">
        <f>_xlfn.RANK.AVG(Table2[[#This Row],[6M Return vs Nifty Z-Score]],Table2[6M Return vs Nifty Z-Score])</f>
        <v>383</v>
      </c>
      <c r="AU330">
        <f>_xlfn.RANK.AVG(Table2[[#This Row],[Sharpe Ratio Z-Score]],Table2[Sharpe Ratio Z-Score])</f>
        <v>433</v>
      </c>
      <c r="AV330">
        <f>(Table2[[#This Row],[Rank 1Y]]+Table2[[#This Row],[Rank 6M]]+Table2[[#This Row],[Rank Sharpe]])/3</f>
        <v>346.33333333333331</v>
      </c>
    </row>
    <row r="331" spans="1:48" x14ac:dyDescent="0.3">
      <c r="A331" t="s">
        <v>537</v>
      </c>
      <c r="B331" t="s">
        <v>538</v>
      </c>
      <c r="C331" t="s">
        <v>10148</v>
      </c>
      <c r="D331" t="s">
        <v>293</v>
      </c>
      <c r="E331">
        <v>36698.515574279998</v>
      </c>
      <c r="F331">
        <v>488.9</v>
      </c>
      <c r="G331">
        <v>22.324680747392001</v>
      </c>
      <c r="H331">
        <f>(Table2[[#This Row],[1Y Return vs Nifty]]-AVERAGE(Table2[1Y Return vs Nifty]))/_xlfn.STDEV.P(Table2[1Y Return vs Nifty])</f>
        <v>-0.26481698683277016</v>
      </c>
      <c r="I331">
        <v>-8.1533924879896098</v>
      </c>
      <c r="J331">
        <f>(Table2[[#This Row],[1M Return vs Nifty]]-AVERAGE(Table2[1M Return vs Nifty]))/_xlfn.STDEV.P(Table2[1M Return vs Nifty])</f>
        <v>-0.75070907477021009</v>
      </c>
      <c r="K331">
        <v>5.4867905904087504</v>
      </c>
      <c r="L331">
        <f>(Table2[[#This Row],[6M Return vs Nifty]]-AVERAGE(Table2[6M Return vs Nifty]))/_xlfn.STDEV.P(Table2[6M Return vs Nifty])</f>
        <v>-0.16247822564298686</v>
      </c>
      <c r="M331">
        <v>4.4147628847482396</v>
      </c>
      <c r="N331">
        <f>(Table2[[#This Row],[1W Return vs Nifty]]-AVERAGE(Table2[1W Return vs Nifty]))/_xlfn.STDEV.P(Table2[1W Return vs Nifty])</f>
        <v>1.1407826854235332</v>
      </c>
      <c r="O331">
        <v>473.47</v>
      </c>
      <c r="P331">
        <v>464.94523493740297</v>
      </c>
      <c r="Q331">
        <v>418.037481811595</v>
      </c>
      <c r="R331">
        <v>66.896109462410394</v>
      </c>
      <c r="S331" s="2">
        <f>(Table2[[#This Row],[Close Price]]-Table2[[#This Row],[20D EMA]])/Table2[[#This Row],[20D EMA]]</f>
        <v>3.2589181996747311E-2</v>
      </c>
      <c r="T331" s="2">
        <f>(Table2[[#This Row],[Close Price]]-Table2[[#This Row],[50D EMA]])/Table2[[#This Row],[50D EMA]]</f>
        <v>5.1521691723159846E-2</v>
      </c>
      <c r="U331" s="2">
        <f>(Table2[[#This Row],[Close Price]]-Table2[[#This Row],[200D EMA]])/Table2[[#This Row],[200D EMA]]</f>
        <v>0.16951235540248027</v>
      </c>
      <c r="V331">
        <v>1.46561127260931</v>
      </c>
      <c r="W331">
        <v>486.15</v>
      </c>
      <c r="X331">
        <v>492</v>
      </c>
      <c r="Y331">
        <v>480.3</v>
      </c>
      <c r="Z331">
        <v>492</v>
      </c>
      <c r="AA331">
        <v>453</v>
      </c>
      <c r="AB331">
        <v>492</v>
      </c>
      <c r="AC331" s="2">
        <f>(Table2[[#This Row],[Close Price]]/Table2[[#This Row],[Day Low]])-1</f>
        <v>5.6566903219170683E-3</v>
      </c>
      <c r="AD331" s="2">
        <f>(Table2[[#This Row],[Day High]]/Table2[[#This Row],[Close Price]])-1</f>
        <v>6.3407649826141554E-3</v>
      </c>
      <c r="AE331" s="2">
        <f>(Table2[[#This Row],[Close Price]]/Table2[[#This Row],[Current Week Low]])-1</f>
        <v>1.7905475744326438E-2</v>
      </c>
      <c r="AF331" s="2">
        <f>(Table2[[#This Row],[Current Week High]]/Table2[[#This Row],[Close Price]])-1</f>
        <v>6.3407649826141554E-3</v>
      </c>
      <c r="AG331" s="2">
        <f>(Table2[[#This Row],[Close Price]]/Table2[[#This Row],[Current Month Low]])-1</f>
        <v>7.9249448123620336E-2</v>
      </c>
      <c r="AH331" s="2">
        <f>(Table2[[#This Row],[Current Month High]]/Table2[[#This Row],[Close Price]])-1</f>
        <v>6.3407649826141554E-3</v>
      </c>
      <c r="AI331">
        <v>4.2851298834117397</v>
      </c>
      <c r="AJ331">
        <v>58.476499189627198</v>
      </c>
      <c r="AK331" t="str">
        <f>IF(AND(Table2[[#This Row],[20D EMA]]&gt;Table2[[#This Row],[50D EMA]],Table2[[#This Row],[50D EMA]]&gt;Table2[[#This Row],[200D EMA]]),"Uptrend","Downtrend/NoTrend")</f>
        <v>Uptrend</v>
      </c>
      <c r="AL331">
        <v>0.01</v>
      </c>
      <c r="AM331" t="s">
        <v>10188</v>
      </c>
      <c r="AN331">
        <v>2.85</v>
      </c>
      <c r="AO331" t="s">
        <v>10188</v>
      </c>
      <c r="AP331">
        <v>5.9234663542822003E-2</v>
      </c>
      <c r="AQ331">
        <f>(Table2[[#This Row],[Sharpe Ratio]]-AVERAGE(Table2[Sharpe Ratio]))/_xlfn.STDEV.P(Table2[Sharpe Ratio])</f>
        <v>6.352394106359445E-2</v>
      </c>
      <c r="AR3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2.6302339241160544E-2</v>
      </c>
      <c r="AS331">
        <f>_xlfn.RANK.AVG(Table2[[#This Row],[1Y Return vs Nifty Z-Score]],Table2[1Y Return vs Nifty Z-Score])</f>
        <v>364</v>
      </c>
      <c r="AT331">
        <f>_xlfn.RANK.AVG(Table2[[#This Row],[6M Return vs Nifty Z-Score]],Table2[6M Return vs Nifty Z-Score])</f>
        <v>368</v>
      </c>
      <c r="AU331">
        <f>_xlfn.RANK.AVG(Table2[[#This Row],[Sharpe Ratio Z-Score]],Table2[Sharpe Ratio Z-Score])</f>
        <v>312</v>
      </c>
      <c r="AV331">
        <f>(Table2[[#This Row],[Rank 1Y]]+Table2[[#This Row],[Rank 6M]]+Table2[[#This Row],[Rank Sharpe]])/3</f>
        <v>348</v>
      </c>
    </row>
    <row r="332" spans="1:48" x14ac:dyDescent="0.3">
      <c r="A332" t="s">
        <v>1089</v>
      </c>
      <c r="B332" t="s">
        <v>1090</v>
      </c>
      <c r="C332" t="s">
        <v>10148</v>
      </c>
      <c r="D332" t="s">
        <v>62</v>
      </c>
      <c r="E332">
        <v>11493.888245144901</v>
      </c>
      <c r="F332">
        <v>738.75</v>
      </c>
      <c r="G332">
        <v>64.595093930649099</v>
      </c>
      <c r="H332">
        <f>(Table2[[#This Row],[1Y Return vs Nifty]]-AVERAGE(Table2[1Y Return vs Nifty]))/_xlfn.STDEV.P(Table2[1Y Return vs Nifty])</f>
        <v>0.25738778786083105</v>
      </c>
      <c r="I332">
        <v>-9.7337067008790203</v>
      </c>
      <c r="J332">
        <f>(Table2[[#This Row],[1M Return vs Nifty]]-AVERAGE(Table2[1M Return vs Nifty]))/_xlfn.STDEV.P(Table2[1M Return vs Nifty])</f>
        <v>-0.89977242841568739</v>
      </c>
      <c r="K332">
        <v>19.736920581967301</v>
      </c>
      <c r="L332">
        <f>(Table2[[#This Row],[6M Return vs Nifty]]-AVERAGE(Table2[6M Return vs Nifty]))/_xlfn.STDEV.P(Table2[6M Return vs Nifty])</f>
        <v>0.27544495696048021</v>
      </c>
      <c r="M332">
        <v>-3.50275971776095</v>
      </c>
      <c r="N332">
        <f>(Table2[[#This Row],[1W Return vs Nifty]]-AVERAGE(Table2[1W Return vs Nifty]))/_xlfn.STDEV.P(Table2[1W Return vs Nifty])</f>
        <v>-0.61601537376350723</v>
      </c>
      <c r="O332">
        <v>731.81</v>
      </c>
      <c r="P332">
        <v>713.22980504624502</v>
      </c>
      <c r="Q332">
        <v>601.16018807036005</v>
      </c>
      <c r="R332">
        <v>42.880556743728903</v>
      </c>
      <c r="S332" s="2">
        <f>(Table2[[#This Row],[Close Price]]-Table2[[#This Row],[20D EMA]])/Table2[[#This Row],[20D EMA]]</f>
        <v>9.4833358385374E-3</v>
      </c>
      <c r="T332" s="2">
        <f>(Table2[[#This Row],[Close Price]]-Table2[[#This Row],[50D EMA]])/Table2[[#This Row],[50D EMA]]</f>
        <v>3.578116726641882E-2</v>
      </c>
      <c r="U332" s="2">
        <f>(Table2[[#This Row],[Close Price]]-Table2[[#This Row],[200D EMA]])/Table2[[#This Row],[200D EMA]]</f>
        <v>0.22887379214396078</v>
      </c>
      <c r="V332">
        <v>0.44598387337335299</v>
      </c>
      <c r="W332">
        <v>725.85</v>
      </c>
      <c r="X332">
        <v>748</v>
      </c>
      <c r="Y332">
        <v>712</v>
      </c>
      <c r="Z332">
        <v>748</v>
      </c>
      <c r="AA332">
        <v>712</v>
      </c>
      <c r="AB332">
        <v>780.3</v>
      </c>
      <c r="AC332" s="2">
        <f>(Table2[[#This Row],[Close Price]]/Table2[[#This Row],[Day Low]])-1</f>
        <v>1.7772266997313491E-2</v>
      </c>
      <c r="AD332" s="2">
        <f>(Table2[[#This Row],[Day High]]/Table2[[#This Row],[Close Price]])-1</f>
        <v>1.2521150592216479E-2</v>
      </c>
      <c r="AE332" s="2">
        <f>(Table2[[#This Row],[Close Price]]/Table2[[#This Row],[Current Week Low]])-1</f>
        <v>3.7570224719101208E-2</v>
      </c>
      <c r="AF332" s="2">
        <f>(Table2[[#This Row],[Current Week High]]/Table2[[#This Row],[Close Price]])-1</f>
        <v>1.2521150592216479E-2</v>
      </c>
      <c r="AG332" s="2">
        <f>(Table2[[#This Row],[Close Price]]/Table2[[#This Row],[Current Month Low]])-1</f>
        <v>3.7570224719101208E-2</v>
      </c>
      <c r="AH332" s="2">
        <f>(Table2[[#This Row],[Current Month High]]/Table2[[#This Row],[Close Price]])-1</f>
        <v>5.6243654822335065E-2</v>
      </c>
      <c r="AI332">
        <v>5.6243654822335003</v>
      </c>
      <c r="AJ332">
        <v>131.76470588235199</v>
      </c>
      <c r="AK332" t="str">
        <f>IF(AND(Table2[[#This Row],[20D EMA]]&gt;Table2[[#This Row],[50D EMA]],Table2[[#This Row],[50D EMA]]&gt;Table2[[#This Row],[200D EMA]]),"Uptrend","Downtrend/NoTrend")</f>
        <v>Uptrend</v>
      </c>
      <c r="AL332">
        <v>-0.01</v>
      </c>
      <c r="AM332" t="s">
        <v>10189</v>
      </c>
      <c r="AN332">
        <v>-0.14000000000000001</v>
      </c>
      <c r="AO332" t="s">
        <v>10189</v>
      </c>
      <c r="AP332">
        <v>-3.3537477235910003E-2</v>
      </c>
      <c r="AQ332">
        <f>(Table2[[#This Row],[Sharpe Ratio]]-AVERAGE(Table2[Sharpe Ratio]))/_xlfn.STDEV.P(Table2[Sharpe Ratio])</f>
        <v>-0.98596434373781161</v>
      </c>
      <c r="AR3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-1.968919401095695</v>
      </c>
      <c r="AS332">
        <f>_xlfn.RANK.AVG(Table2[[#This Row],[1Y Return vs Nifty Z-Score]],Table2[1Y Return vs Nifty Z-Score])</f>
        <v>205</v>
      </c>
      <c r="AT332">
        <f>_xlfn.RANK.AVG(Table2[[#This Row],[6M Return vs Nifty Z-Score]],Table2[6M Return vs Nifty Z-Score])</f>
        <v>232</v>
      </c>
      <c r="AU332">
        <f>_xlfn.RANK.AVG(Table2[[#This Row],[Sharpe Ratio Z-Score]],Table2[Sharpe Ratio Z-Score])</f>
        <v>607</v>
      </c>
      <c r="AV332">
        <f>(Table2[[#This Row],[Rank 1Y]]+Table2[[#This Row],[Rank 6M]]+Table2[[#This Row],[Rank Sharpe]])/3</f>
        <v>348</v>
      </c>
    </row>
    <row r="333" spans="1:48" x14ac:dyDescent="0.3">
      <c r="A333" t="s">
        <v>1325</v>
      </c>
      <c r="B333" t="s">
        <v>1326</v>
      </c>
      <c r="C333" t="s">
        <v>10143</v>
      </c>
      <c r="D333" t="s">
        <v>21</v>
      </c>
      <c r="E333">
        <v>8306.3017735119993</v>
      </c>
      <c r="F333">
        <v>29.89</v>
      </c>
      <c r="G333">
        <v>66.414258912251498</v>
      </c>
      <c r="H333">
        <f>(Table2[[#This Row],[1Y Return vs Nifty]]-AVERAGE(Table2[1Y Return vs Nifty]))/_xlfn.STDEV.P(Table2[1Y Return vs Nifty])</f>
        <v>0.27986158378115211</v>
      </c>
      <c r="I333">
        <v>-11.839757436439999</v>
      </c>
      <c r="J333">
        <f>(Table2[[#This Row],[1M Return vs Nifty]]-AVERAGE(Table2[1M Return vs Nifty]))/_xlfn.STDEV.P(Table2[1M Return vs Nifty])</f>
        <v>-1.0984259512592567</v>
      </c>
      <c r="K333">
        <v>2.58884589650226</v>
      </c>
      <c r="L333">
        <f>(Table2[[#This Row],[6M Return vs Nifty]]-AVERAGE(Table2[6M Return vs Nifty]))/_xlfn.STDEV.P(Table2[6M Return vs Nifty])</f>
        <v>-0.25153545979566705</v>
      </c>
      <c r="M333">
        <v>-2.1179097732946</v>
      </c>
      <c r="N333">
        <f>(Table2[[#This Row],[1W Return vs Nifty]]-AVERAGE(Table2[1W Return vs Nifty]))/_xlfn.STDEV.P(Table2[1W Return vs Nifty])</f>
        <v>-0.30873469812227333</v>
      </c>
      <c r="O333">
        <v>30.41</v>
      </c>
      <c r="P333">
        <v>31.226980660253499</v>
      </c>
      <c r="Q333">
        <v>28.655293984120501</v>
      </c>
      <c r="R333">
        <v>41.103575298571997</v>
      </c>
      <c r="S333" s="2">
        <f>(Table2[[#This Row],[Close Price]]-Table2[[#This Row],[20D EMA]])/Table2[[#This Row],[20D EMA]]</f>
        <v>-1.709963827688259E-2</v>
      </c>
      <c r="T333" s="2">
        <f>(Table2[[#This Row],[Close Price]]-Table2[[#This Row],[50D EMA]])/Table2[[#This Row],[50D EMA]]</f>
        <v>-4.2814919405744591E-2</v>
      </c>
      <c r="U333" s="2">
        <f>(Table2[[#This Row],[Close Price]]-Table2[[#This Row],[200D EMA]])/Table2[[#This Row],[200D EMA]]</f>
        <v>4.3088234117008857E-2</v>
      </c>
      <c r="V333">
        <v>0.77777828962379802</v>
      </c>
      <c r="W333">
        <v>29.8</v>
      </c>
      <c r="X333">
        <v>30.35</v>
      </c>
      <c r="Y333">
        <v>29.8</v>
      </c>
      <c r="Z333">
        <v>30.35</v>
      </c>
      <c r="AA333">
        <v>29.01</v>
      </c>
      <c r="AB333">
        <v>31.8</v>
      </c>
      <c r="AC333" s="2">
        <f>(Table2[[#This Row],[Close Price]]/Table2[[#This Row],[Day Low]])-1</f>
        <v>3.0201342281879207E-3</v>
      </c>
      <c r="AD333" s="2">
        <f>(Table2[[#This Row],[Day High]]/Table2[[#This Row],[Close Price]])-1</f>
        <v>1.5389762462362011E-2</v>
      </c>
      <c r="AE333" s="2">
        <f>(Table2[[#This Row],[Close Price]]/Table2[[#This Row],[Current Week Low]])-1</f>
        <v>3.0201342281879207E-3</v>
      </c>
      <c r="AF333" s="2">
        <f>(Table2[[#This Row],[Current Week High]]/Table2[[#This Row],[Close Price]])-1</f>
        <v>1.5389762462362011E-2</v>
      </c>
      <c r="AG333" s="2">
        <f>(Table2[[#This Row],[Close Price]]/Table2[[#This Row],[Current Month Low]])-1</f>
        <v>3.0334367459496692E-2</v>
      </c>
      <c r="AH333" s="2">
        <f>(Table2[[#This Row],[Current Month High]]/Table2[[#This Row],[Close Price]])-1</f>
        <v>6.3900970224155307E-2</v>
      </c>
      <c r="AI333">
        <v>42.188022750083597</v>
      </c>
      <c r="AJ333">
        <v>118.17518248175099</v>
      </c>
      <c r="AK333" t="str">
        <f>IF(AND(Table2[[#This Row],[20D EMA]]&gt;Table2[[#This Row],[50D EMA]],Table2[[#This Row],[50D EMA]]&gt;Table2[[#This Row],[200D EMA]]),"Uptrend","Downtrend/NoTrend")</f>
        <v>Downtrend/NoTrend</v>
      </c>
      <c r="AL333">
        <v>-0.27</v>
      </c>
      <c r="AM333" t="s">
        <v>10189</v>
      </c>
      <c r="AN333">
        <v>-3.17</v>
      </c>
      <c r="AO333" t="s">
        <v>10189</v>
      </c>
      <c r="AP333">
        <v>1.9399776986161001E-2</v>
      </c>
      <c r="AQ333">
        <f>(Table2[[#This Row],[Sharpe Ratio]]-AVERAGE(Table2[Sharpe Ratio]))/_xlfn.STDEV.P(Table2[Sharpe Ratio])</f>
        <v>-0.38710969115277905</v>
      </c>
      <c r="AR3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3">
        <f>_xlfn.RANK.AVG(Table2[[#This Row],[1Y Return vs Nifty Z-Score]],Table2[1Y Return vs Nifty Z-Score])</f>
        <v>197</v>
      </c>
      <c r="AT333">
        <f>_xlfn.RANK.AVG(Table2[[#This Row],[6M Return vs Nifty Z-Score]],Table2[6M Return vs Nifty Z-Score])</f>
        <v>410</v>
      </c>
      <c r="AU333">
        <f>_xlfn.RANK.AVG(Table2[[#This Row],[Sharpe Ratio Z-Score]],Table2[Sharpe Ratio Z-Score])</f>
        <v>439</v>
      </c>
      <c r="AV333">
        <f>(Table2[[#This Row],[Rank 1Y]]+Table2[[#This Row],[Rank 6M]]+Table2[[#This Row],[Rank Sharpe]])/3</f>
        <v>348.66666666666669</v>
      </c>
    </row>
    <row r="334" spans="1:48" x14ac:dyDescent="0.3">
      <c r="A334" t="s">
        <v>374</v>
      </c>
      <c r="B334" t="s">
        <v>375</v>
      </c>
      <c r="C334" t="s">
        <v>10150</v>
      </c>
      <c r="D334" t="s">
        <v>196</v>
      </c>
      <c r="E334">
        <v>67009.270438319902</v>
      </c>
      <c r="F334">
        <v>228.41</v>
      </c>
      <c r="G334">
        <v>6.68400846649243</v>
      </c>
      <c r="H334">
        <f>(Table2[[#This Row],[1Y Return vs Nifty]]-AVERAGE(Table2[1Y Return vs Nifty]))/_xlfn.STDEV.P(Table2[1Y Return vs Nifty])</f>
        <v>-0.45804040551794012</v>
      </c>
      <c r="I334">
        <v>-10.004056010294899</v>
      </c>
      <c r="J334">
        <f>(Table2[[#This Row],[1M Return vs Nifty]]-AVERAGE(Table2[1M Return vs Nifty]))/_xlfn.STDEV.P(Table2[1M Return vs Nifty])</f>
        <v>-0.92527316389511316</v>
      </c>
      <c r="K334">
        <v>18.546223683948298</v>
      </c>
      <c r="L334">
        <f>(Table2[[#This Row],[6M Return vs Nifty]]-AVERAGE(Table2[6M Return vs Nifty]))/_xlfn.STDEV.P(Table2[6M Return vs Nifty])</f>
        <v>0.23885344688966381</v>
      </c>
      <c r="M334">
        <v>-0.92423635130981596</v>
      </c>
      <c r="N334">
        <f>(Table2[[#This Row],[1W Return vs Nifty]]-AVERAGE(Table2[1W Return vs Nifty]))/_xlfn.STDEV.P(Table2[1W Return vs Nifty])</f>
        <v>-4.3873673237868789E-2</v>
      </c>
      <c r="O334">
        <v>229.76</v>
      </c>
      <c r="P334">
        <v>221.48950845105099</v>
      </c>
      <c r="Q334">
        <v>192.89858718561899</v>
      </c>
      <c r="R334">
        <v>45.869191034493802</v>
      </c>
      <c r="S334" s="2">
        <f>(Table2[[#This Row],[Close Price]]-Table2[[#This Row],[20D EMA]])/Table2[[#This Row],[20D EMA]]</f>
        <v>-5.875696378830059E-3</v>
      </c>
      <c r="T334" s="2">
        <f>(Table2[[#This Row],[Close Price]]-Table2[[#This Row],[50D EMA]])/Table2[[#This Row],[50D EMA]]</f>
        <v>3.1245234130258703E-2</v>
      </c>
      <c r="U334" s="2">
        <f>(Table2[[#This Row],[Close Price]]-Table2[[#This Row],[200D EMA]])/Table2[[#This Row],[200D EMA]]</f>
        <v>0.18409369053703706</v>
      </c>
      <c r="V334">
        <v>0.63150676786298998</v>
      </c>
      <c r="W334">
        <v>227.56</v>
      </c>
      <c r="X334">
        <v>230.7</v>
      </c>
      <c r="Y334">
        <v>223.4</v>
      </c>
      <c r="Z334">
        <v>230.7</v>
      </c>
      <c r="AA334">
        <v>221.25</v>
      </c>
      <c r="AB334">
        <v>243.29</v>
      </c>
      <c r="AC334" s="2">
        <f>(Table2[[#This Row],[Close Price]]/Table2[[#This Row],[Day Low]])-1</f>
        <v>3.7352786078397315E-3</v>
      </c>
      <c r="AD334" s="2">
        <f>(Table2[[#This Row],[Day High]]/Table2[[#This Row],[Close Price]])-1</f>
        <v>1.002583074296215E-2</v>
      </c>
      <c r="AE334" s="2">
        <f>(Table2[[#This Row],[Close Price]]/Table2[[#This Row],[Current Week Low]])-1</f>
        <v>2.2426141450313297E-2</v>
      </c>
      <c r="AF334" s="2">
        <f>(Table2[[#This Row],[Current Week High]]/Table2[[#This Row],[Close Price]])-1</f>
        <v>1.002583074296215E-2</v>
      </c>
      <c r="AG334" s="2">
        <f>(Table2[[#This Row],[Close Price]]/Table2[[#This Row],[Current Month Low]])-1</f>
        <v>3.2361581920903992E-2</v>
      </c>
      <c r="AH334" s="2">
        <f>(Table2[[#This Row],[Current Month High]]/Table2[[#This Row],[Close Price]])-1</f>
        <v>6.5146009369116964E-2</v>
      </c>
      <c r="AI334">
        <v>7.5565868394553704</v>
      </c>
      <c r="AJ334">
        <v>44.976198032370597</v>
      </c>
      <c r="AK334" t="str">
        <f>IF(AND(Table2[[#This Row],[20D EMA]]&gt;Table2[[#This Row],[50D EMA]],Table2[[#This Row],[50D EMA]]&gt;Table2[[#This Row],[200D EMA]]),"Uptrend","Downtrend/NoTrend")</f>
        <v>Uptrend</v>
      </c>
      <c r="AL334">
        <v>7.0000000000000007E-2</v>
      </c>
      <c r="AM334" t="s">
        <v>10188</v>
      </c>
      <c r="AN334">
        <v>-5.57</v>
      </c>
      <c r="AO334" t="s">
        <v>10189</v>
      </c>
      <c r="AP334">
        <v>4.8984270550696998E-2</v>
      </c>
      <c r="AQ334">
        <f>(Table2[[#This Row],[Sharpe Ratio]]-AVERAGE(Table2[Sharpe Ratio]))/_xlfn.STDEV.P(Table2[Sharpe Ratio])</f>
        <v>-5.2434009993107017E-2</v>
      </c>
      <c r="AR3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-1.2407678057543652</v>
      </c>
      <c r="AS334">
        <f>_xlfn.RANK.AVG(Table2[[#This Row],[1Y Return vs Nifty Z-Score]],Table2[1Y Return vs Nifty Z-Score])</f>
        <v>454</v>
      </c>
      <c r="AT334">
        <f>_xlfn.RANK.AVG(Table2[[#This Row],[6M Return vs Nifty Z-Score]],Table2[6M Return vs Nifty Z-Score])</f>
        <v>241</v>
      </c>
      <c r="AU334">
        <f>_xlfn.RANK.AVG(Table2[[#This Row],[Sharpe Ratio Z-Score]],Table2[Sharpe Ratio Z-Score])</f>
        <v>352</v>
      </c>
      <c r="AV334">
        <f>(Table2[[#This Row],[Rank 1Y]]+Table2[[#This Row],[Rank 6M]]+Table2[[#This Row],[Rank Sharpe]])/3</f>
        <v>349</v>
      </c>
    </row>
    <row r="335" spans="1:48" x14ac:dyDescent="0.3">
      <c r="A335" t="s">
        <v>171</v>
      </c>
      <c r="B335" t="s">
        <v>172</v>
      </c>
      <c r="C335" t="s">
        <v>10151</v>
      </c>
      <c r="D335" t="s">
        <v>173</v>
      </c>
      <c r="E335">
        <v>156608.14405638</v>
      </c>
      <c r="F335">
        <v>690.8</v>
      </c>
      <c r="G335">
        <v>28.702431134669499</v>
      </c>
      <c r="H335">
        <f>(Table2[[#This Row],[1Y Return vs Nifty]]-AVERAGE(Table2[1Y Return vs Nifty]))/_xlfn.STDEV.P(Table2[1Y Return vs Nifty])</f>
        <v>-0.18602684845391348</v>
      </c>
      <c r="I335">
        <v>-2.7598786567083899</v>
      </c>
      <c r="J335">
        <f>(Table2[[#This Row],[1M Return vs Nifty]]-AVERAGE(Table2[1M Return vs Nifty]))/_xlfn.STDEV.P(Table2[1M Return vs Nifty])</f>
        <v>-0.24196514709643732</v>
      </c>
      <c r="K335">
        <v>7.4826705210997302</v>
      </c>
      <c r="L335">
        <f>(Table2[[#This Row],[6M Return vs Nifty]]-AVERAGE(Table2[6M Return vs Nifty]))/_xlfn.STDEV.P(Table2[6M Return vs Nifty])</f>
        <v>-0.1011424980488987</v>
      </c>
      <c r="M335">
        <v>-1.051028358987</v>
      </c>
      <c r="N335">
        <f>(Table2[[#This Row],[1W Return vs Nifty]]-AVERAGE(Table2[1W Return vs Nifty]))/_xlfn.STDEV.P(Table2[1W Return vs Nifty])</f>
        <v>-7.2007215027457466E-2</v>
      </c>
      <c r="O335">
        <v>690.48</v>
      </c>
      <c r="P335">
        <v>671.326913340038</v>
      </c>
      <c r="Q335">
        <v>588.57604451274096</v>
      </c>
      <c r="R335">
        <v>58.005916762713198</v>
      </c>
      <c r="S335" s="2">
        <f>(Table2[[#This Row],[Close Price]]-Table2[[#This Row],[20D EMA]])/Table2[[#This Row],[20D EMA]]</f>
        <v>4.6344571892007928E-4</v>
      </c>
      <c r="T335" s="2">
        <f>(Table2[[#This Row],[Close Price]]-Table2[[#This Row],[50D EMA]])/Table2[[#This Row],[50D EMA]]</f>
        <v>2.9006861296648947E-2</v>
      </c>
      <c r="U335" s="2">
        <f>(Table2[[#This Row],[Close Price]]-Table2[[#This Row],[200D EMA]])/Table2[[#This Row],[200D EMA]]</f>
        <v>0.17368011566268585</v>
      </c>
      <c r="V335">
        <v>0.58111341697169805</v>
      </c>
      <c r="W335">
        <v>689</v>
      </c>
      <c r="X335">
        <v>703.15</v>
      </c>
      <c r="Y335">
        <v>688.45</v>
      </c>
      <c r="Z335">
        <v>703.15</v>
      </c>
      <c r="AA335">
        <v>683.4</v>
      </c>
      <c r="AB335">
        <v>712.1</v>
      </c>
      <c r="AC335" s="2">
        <f>(Table2[[#This Row],[Close Price]]/Table2[[#This Row],[Day Low]])-1</f>
        <v>2.612481857764859E-3</v>
      </c>
      <c r="AD335" s="2">
        <f>(Table2[[#This Row],[Day High]]/Table2[[#This Row],[Close Price]])-1</f>
        <v>1.787782281412853E-2</v>
      </c>
      <c r="AE335" s="2">
        <f>(Table2[[#This Row],[Close Price]]/Table2[[#This Row],[Current Week Low]])-1</f>
        <v>3.4134650301400615E-3</v>
      </c>
      <c r="AF335" s="2">
        <f>(Table2[[#This Row],[Current Week High]]/Table2[[#This Row],[Close Price]])-1</f>
        <v>1.787782281412853E-2</v>
      </c>
      <c r="AG335" s="2">
        <f>(Table2[[#This Row],[Close Price]]/Table2[[#This Row],[Current Month Low]])-1</f>
        <v>1.0828211881767524E-2</v>
      </c>
      <c r="AH335" s="2">
        <f>(Table2[[#This Row],[Current Month High]]/Table2[[#This Row],[Close Price]])-1</f>
        <v>3.0833815865663139E-2</v>
      </c>
      <c r="AI335">
        <v>3.5393746381007598</v>
      </c>
      <c r="AJ335">
        <v>60.092699884125103</v>
      </c>
      <c r="AK335" t="str">
        <f>IF(AND(Table2[[#This Row],[20D EMA]]&gt;Table2[[#This Row],[50D EMA]],Table2[[#This Row],[50D EMA]]&gt;Table2[[#This Row],[200D EMA]]),"Uptrend","Downtrend/NoTrend")</f>
        <v>Uptrend</v>
      </c>
      <c r="AL335">
        <v>0.01</v>
      </c>
      <c r="AM335" t="s">
        <v>10188</v>
      </c>
      <c r="AN335">
        <v>-0.4</v>
      </c>
      <c r="AO335" t="s">
        <v>10189</v>
      </c>
      <c r="AP335">
        <v>4.5204664455283997E-2</v>
      </c>
      <c r="AQ335">
        <f>(Table2[[#This Row],[Sharpe Ratio]]-AVERAGE(Table2[Sharpe Ratio]))/_xlfn.STDEV.P(Table2[Sharpe Ratio])</f>
        <v>-9.5190944186968857E-2</v>
      </c>
      <c r="AR3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-0.69633265281367585</v>
      </c>
      <c r="AS335">
        <f>_xlfn.RANK.AVG(Table2[[#This Row],[1Y Return vs Nifty Z-Score]],Table2[1Y Return vs Nifty Z-Score])</f>
        <v>340</v>
      </c>
      <c r="AT335">
        <f>_xlfn.RANK.AVG(Table2[[#This Row],[6M Return vs Nifty Z-Score]],Table2[6M Return vs Nifty Z-Score])</f>
        <v>343</v>
      </c>
      <c r="AU335">
        <f>_xlfn.RANK.AVG(Table2[[#This Row],[Sharpe Ratio Z-Score]],Table2[Sharpe Ratio Z-Score])</f>
        <v>365</v>
      </c>
      <c r="AV335">
        <f>(Table2[[#This Row],[Rank 1Y]]+Table2[[#This Row],[Rank 6M]]+Table2[[#This Row],[Rank Sharpe]])/3</f>
        <v>349.33333333333331</v>
      </c>
    </row>
    <row r="336" spans="1:48" x14ac:dyDescent="0.3">
      <c r="A336" t="s">
        <v>1773</v>
      </c>
      <c r="B336" t="s">
        <v>1774</v>
      </c>
      <c r="C336" t="s">
        <v>10157</v>
      </c>
      <c r="D336" t="s">
        <v>550</v>
      </c>
      <c r="E336">
        <v>4181.1232883800003</v>
      </c>
      <c r="F336">
        <v>373.5</v>
      </c>
      <c r="G336">
        <v>8.0905726496303192</v>
      </c>
      <c r="H336">
        <f>(Table2[[#This Row],[1Y Return vs Nifty]]-AVERAGE(Table2[1Y Return vs Nifty]))/_xlfn.STDEV.P(Table2[1Y Return vs Nifty])</f>
        <v>-0.44066384169862682</v>
      </c>
      <c r="I336">
        <v>-1.07503479662952</v>
      </c>
      <c r="J336">
        <f>(Table2[[#This Row],[1M Return vs Nifty]]-AVERAGE(Table2[1M Return vs Nifty]))/_xlfn.STDEV.P(Table2[1M Return vs Nifty])</f>
        <v>-8.3042020224627783E-2</v>
      </c>
      <c r="K336">
        <v>-0.48633656779350898</v>
      </c>
      <c r="L336">
        <f>(Table2[[#This Row],[6M Return vs Nifty]]-AVERAGE(Table2[6M Return vs Nifty]))/_xlfn.STDEV.P(Table2[6M Return vs Nifty])</f>
        <v>-0.3460394181910309</v>
      </c>
      <c r="M336">
        <v>-3.3029900935571099</v>
      </c>
      <c r="N336">
        <f>(Table2[[#This Row],[1W Return vs Nifty]]-AVERAGE(Table2[1W Return vs Nifty]))/_xlfn.STDEV.P(Table2[1W Return vs Nifty])</f>
        <v>-0.57168902249112719</v>
      </c>
      <c r="O336">
        <v>376.8</v>
      </c>
      <c r="P336">
        <v>373.34844884617701</v>
      </c>
      <c r="Q336">
        <v>355.11282274945103</v>
      </c>
      <c r="R336">
        <v>44.360232707644599</v>
      </c>
      <c r="S336" s="2">
        <f>(Table2[[#This Row],[Close Price]]-Table2[[#This Row],[20D EMA]])/Table2[[#This Row],[20D EMA]]</f>
        <v>-8.7579617834395197E-3</v>
      </c>
      <c r="T336" s="2">
        <f>(Table2[[#This Row],[Close Price]]-Table2[[#This Row],[50D EMA]])/Table2[[#This Row],[50D EMA]]</f>
        <v>4.059241555478739E-4</v>
      </c>
      <c r="U336" s="2">
        <f>(Table2[[#This Row],[Close Price]]-Table2[[#This Row],[200D EMA]])/Table2[[#This Row],[200D EMA]]</f>
        <v>5.1778409769004601E-2</v>
      </c>
      <c r="V336">
        <v>0.84888205347411705</v>
      </c>
      <c r="W336">
        <v>371</v>
      </c>
      <c r="X336">
        <v>379.35</v>
      </c>
      <c r="Y336">
        <v>364</v>
      </c>
      <c r="Z336">
        <v>379.35</v>
      </c>
      <c r="AA336">
        <v>362.3</v>
      </c>
      <c r="AB336">
        <v>401.55</v>
      </c>
      <c r="AC336" s="2">
        <f>(Table2[[#This Row],[Close Price]]/Table2[[#This Row],[Day Low]])-1</f>
        <v>6.7385444743934819E-3</v>
      </c>
      <c r="AD336" s="2">
        <f>(Table2[[#This Row],[Day High]]/Table2[[#This Row],[Close Price]])-1</f>
        <v>1.5662650602409789E-2</v>
      </c>
      <c r="AE336" s="2">
        <f>(Table2[[#This Row],[Close Price]]/Table2[[#This Row],[Current Week Low]])-1</f>
        <v>2.6098901098901006E-2</v>
      </c>
      <c r="AF336" s="2">
        <f>(Table2[[#This Row],[Current Week High]]/Table2[[#This Row],[Close Price]])-1</f>
        <v>1.5662650602409789E-2</v>
      </c>
      <c r="AG336" s="2">
        <f>(Table2[[#This Row],[Close Price]]/Table2[[#This Row],[Current Month Low]])-1</f>
        <v>3.0913607507590424E-2</v>
      </c>
      <c r="AH336" s="2">
        <f>(Table2[[#This Row],[Current Month High]]/Table2[[#This Row],[Close Price]])-1</f>
        <v>7.5100401606425837E-2</v>
      </c>
      <c r="AI336">
        <v>22.851405622489899</v>
      </c>
      <c r="AJ336">
        <v>39.028475711892803</v>
      </c>
      <c r="AK336" t="str">
        <f>IF(AND(Table2[[#This Row],[20D EMA]]&gt;Table2[[#This Row],[50D EMA]],Table2[[#This Row],[50D EMA]]&gt;Table2[[#This Row],[200D EMA]]),"Uptrend","Downtrend/NoTrend")</f>
        <v>Uptrend</v>
      </c>
      <c r="AL336">
        <v>-0.09</v>
      </c>
      <c r="AM336" t="s">
        <v>10189</v>
      </c>
      <c r="AN336">
        <v>-2.4900000000000002</v>
      </c>
      <c r="AO336" t="s">
        <v>10189</v>
      </c>
      <c r="AP336">
        <v>0.12191236117514501</v>
      </c>
      <c r="AQ336">
        <f>(Table2[[#This Row],[Sharpe Ratio]]-AVERAGE(Table2[Sharpe Ratio]))/_xlfn.STDEV.P(Table2[Sharpe Ratio])</f>
        <v>0.77256772113908634</v>
      </c>
      <c r="AR3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-0.66886658146632638</v>
      </c>
      <c r="AS336">
        <f>_xlfn.RANK.AVG(Table2[[#This Row],[1Y Return vs Nifty Z-Score]],Table2[1Y Return vs Nifty Z-Score])</f>
        <v>446</v>
      </c>
      <c r="AT336">
        <f>_xlfn.RANK.AVG(Table2[[#This Row],[6M Return vs Nifty Z-Score]],Table2[6M Return vs Nifty Z-Score])</f>
        <v>443</v>
      </c>
      <c r="AU336">
        <f>_xlfn.RANK.AVG(Table2[[#This Row],[Sharpe Ratio Z-Score]],Table2[Sharpe Ratio Z-Score])</f>
        <v>161</v>
      </c>
      <c r="AV336">
        <f>(Table2[[#This Row],[Rank 1Y]]+Table2[[#This Row],[Rank 6M]]+Table2[[#This Row],[Rank Sharpe]])/3</f>
        <v>350</v>
      </c>
    </row>
    <row r="337" spans="1:48" x14ac:dyDescent="0.3">
      <c r="A337" t="s">
        <v>1211</v>
      </c>
      <c r="B337" t="s">
        <v>1212</v>
      </c>
      <c r="C337" t="s">
        <v>10152</v>
      </c>
      <c r="D337" t="s">
        <v>78</v>
      </c>
      <c r="E337">
        <v>9526.2399587399996</v>
      </c>
      <c r="F337">
        <v>323.14999999999998</v>
      </c>
      <c r="G337">
        <v>24.8834154099548</v>
      </c>
      <c r="H337">
        <f>(Table2[[#This Row],[1Y Return vs Nifty]]-AVERAGE(Table2[1Y Return vs Nifty]))/_xlfn.STDEV.P(Table2[1Y Return vs Nifty])</f>
        <v>-0.23320661547984561</v>
      </c>
      <c r="I337">
        <v>33.267592474836597</v>
      </c>
      <c r="J337">
        <f>(Table2[[#This Row],[1M Return vs Nifty]]-AVERAGE(Table2[1M Return vs Nifty]))/_xlfn.STDEV.P(Table2[1M Return vs Nifty])</f>
        <v>3.1563309806177098</v>
      </c>
      <c r="K337">
        <v>13.4416613137236</v>
      </c>
      <c r="L337">
        <f>(Table2[[#This Row],[6M Return vs Nifty]]-AVERAGE(Table2[6M Return vs Nifty]))/_xlfn.STDEV.P(Table2[6M Return vs Nifty])</f>
        <v>8.1984267430185151E-2</v>
      </c>
      <c r="M337">
        <v>10.313440085612299</v>
      </c>
      <c r="N337">
        <f>(Table2[[#This Row],[1W Return vs Nifty]]-AVERAGE(Table2[1W Return vs Nifty]))/_xlfn.STDEV.P(Table2[1W Return vs Nifty])</f>
        <v>2.4496245010395308</v>
      </c>
      <c r="O337">
        <v>278.52</v>
      </c>
      <c r="P337">
        <v>251.64297664949501</v>
      </c>
      <c r="Q337">
        <v>233.50933910363699</v>
      </c>
      <c r="R337">
        <v>73.736486434691699</v>
      </c>
      <c r="S337" s="2">
        <f>(Table2[[#This Row],[Close Price]]-Table2[[#This Row],[20D EMA]])/Table2[[#This Row],[20D EMA]]</f>
        <v>0.16023983914979176</v>
      </c>
      <c r="T337" s="2">
        <f>(Table2[[#This Row],[Close Price]]-Table2[[#This Row],[50D EMA]])/Table2[[#This Row],[50D EMA]]</f>
        <v>0.28416061637239604</v>
      </c>
      <c r="U337" s="2">
        <f>(Table2[[#This Row],[Close Price]]-Table2[[#This Row],[200D EMA]])/Table2[[#This Row],[200D EMA]]</f>
        <v>0.38388469275131792</v>
      </c>
      <c r="V337">
        <v>0.91718991696797503</v>
      </c>
      <c r="W337">
        <v>308.60000000000002</v>
      </c>
      <c r="X337">
        <v>324.7</v>
      </c>
      <c r="Y337">
        <v>296</v>
      </c>
      <c r="Z337">
        <v>324.7</v>
      </c>
      <c r="AA337">
        <v>272.5</v>
      </c>
      <c r="AB337">
        <v>324.7</v>
      </c>
      <c r="AC337" s="2">
        <f>(Table2[[#This Row],[Close Price]]/Table2[[#This Row],[Day Low]])-1</f>
        <v>4.7148412184056854E-2</v>
      </c>
      <c r="AD337" s="2">
        <f>(Table2[[#This Row],[Day High]]/Table2[[#This Row],[Close Price]])-1</f>
        <v>4.7965341172830911E-3</v>
      </c>
      <c r="AE337" s="2">
        <f>(Table2[[#This Row],[Close Price]]/Table2[[#This Row],[Current Week Low]])-1</f>
        <v>9.1722972972972938E-2</v>
      </c>
      <c r="AF337" s="2">
        <f>(Table2[[#This Row],[Current Week High]]/Table2[[#This Row],[Close Price]])-1</f>
        <v>4.7965341172830911E-3</v>
      </c>
      <c r="AG337" s="2">
        <f>(Table2[[#This Row],[Close Price]]/Table2[[#This Row],[Current Month Low]])-1</f>
        <v>0.18587155963302737</v>
      </c>
      <c r="AH337" s="2">
        <f>(Table2[[#This Row],[Current Month High]]/Table2[[#This Row],[Close Price]])-1</f>
        <v>4.7965341172830911E-3</v>
      </c>
      <c r="AI337">
        <v>0.479653411728309</v>
      </c>
      <c r="AJ337">
        <v>87.279049550854793</v>
      </c>
      <c r="AK337" t="str">
        <f>IF(AND(Table2[[#This Row],[20D EMA]]&gt;Table2[[#This Row],[50D EMA]],Table2[[#This Row],[50D EMA]]&gt;Table2[[#This Row],[200D EMA]]),"Uptrend","Downtrend/NoTrend")</f>
        <v>Uptrend</v>
      </c>
      <c r="AL337">
        <v>0.3</v>
      </c>
      <c r="AM337" t="s">
        <v>10188</v>
      </c>
      <c r="AN337">
        <v>10.08</v>
      </c>
      <c r="AO337" t="s">
        <v>10188</v>
      </c>
      <c r="AP337">
        <v>2.9562950397252999E-2</v>
      </c>
      <c r="AQ337">
        <f>(Table2[[#This Row],[Sharpe Ratio]]-AVERAGE(Table2[Sharpe Ratio]))/_xlfn.STDEV.P(Table2[Sharpe Ratio])</f>
        <v>-0.27213841484273182</v>
      </c>
      <c r="AR3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5.1825947187648485</v>
      </c>
      <c r="AS337">
        <f>_xlfn.RANK.AVG(Table2[[#This Row],[1Y Return vs Nifty Z-Score]],Table2[1Y Return vs Nifty Z-Score])</f>
        <v>355</v>
      </c>
      <c r="AT337">
        <f>_xlfn.RANK.AVG(Table2[[#This Row],[6M Return vs Nifty Z-Score]],Table2[6M Return vs Nifty Z-Score])</f>
        <v>285</v>
      </c>
      <c r="AU337">
        <f>_xlfn.RANK.AVG(Table2[[#This Row],[Sharpe Ratio Z-Score]],Table2[Sharpe Ratio Z-Score])</f>
        <v>411</v>
      </c>
      <c r="AV337">
        <f>(Table2[[#This Row],[Rank 1Y]]+Table2[[#This Row],[Rank 6M]]+Table2[[#This Row],[Rank Sharpe]])/3</f>
        <v>350.33333333333331</v>
      </c>
    </row>
    <row r="338" spans="1:48" x14ac:dyDescent="0.3">
      <c r="A338" t="s">
        <v>562</v>
      </c>
      <c r="B338" t="s">
        <v>563</v>
      </c>
      <c r="C338" t="s">
        <v>10147</v>
      </c>
      <c r="D338" t="s">
        <v>393</v>
      </c>
      <c r="E338">
        <v>34279.57356035</v>
      </c>
      <c r="F338">
        <v>550.45000000000005</v>
      </c>
      <c r="G338">
        <v>6.5312266562568002</v>
      </c>
      <c r="H338">
        <f>(Table2[[#This Row],[1Y Return vs Nifty]]-AVERAGE(Table2[1Y Return vs Nifty]))/_xlfn.STDEV.P(Table2[1Y Return vs Nifty])</f>
        <v>-0.45992785787014423</v>
      </c>
      <c r="I338">
        <v>7.7341806011811096</v>
      </c>
      <c r="J338">
        <f>(Table2[[#This Row],[1M Return vs Nifty]]-AVERAGE(Table2[1M Return vs Nifty]))/_xlfn.STDEV.P(Table2[1M Return vs Nifty])</f>
        <v>0.74788842352689078</v>
      </c>
      <c r="K338">
        <v>4.7594468356137396</v>
      </c>
      <c r="L338">
        <f>(Table2[[#This Row],[6M Return vs Nifty]]-AVERAGE(Table2[6M Return vs Nifty]))/_xlfn.STDEV.P(Table2[6M Return vs Nifty])</f>
        <v>-0.18483035100151141</v>
      </c>
      <c r="M338">
        <v>1.8807058957307301</v>
      </c>
      <c r="N338">
        <f>(Table2[[#This Row],[1W Return vs Nifty]]-AVERAGE(Table2[1W Return vs Nifty]))/_xlfn.STDEV.P(Table2[1W Return vs Nifty])</f>
        <v>0.57850751127190392</v>
      </c>
      <c r="O338">
        <v>522.27</v>
      </c>
      <c r="P338">
        <v>505.701167600308</v>
      </c>
      <c r="Q338">
        <v>468.69065311381502</v>
      </c>
      <c r="R338">
        <v>63.654281328729503</v>
      </c>
      <c r="S338" s="2">
        <f>(Table2[[#This Row],[Close Price]]-Table2[[#This Row],[20D EMA]])/Table2[[#This Row],[20D EMA]]</f>
        <v>5.3956765657610171E-2</v>
      </c>
      <c r="T338" s="2">
        <f>(Table2[[#This Row],[Close Price]]-Table2[[#This Row],[50D EMA]])/Table2[[#This Row],[50D EMA]]</f>
        <v>8.8488687127296226E-2</v>
      </c>
      <c r="U338" s="2">
        <f>(Table2[[#This Row],[Close Price]]-Table2[[#This Row],[200D EMA]])/Table2[[#This Row],[200D EMA]]</f>
        <v>0.17444202555140545</v>
      </c>
      <c r="V338">
        <v>0.97330866574314701</v>
      </c>
      <c r="W338">
        <v>540</v>
      </c>
      <c r="X338">
        <v>553.9</v>
      </c>
      <c r="Y338">
        <v>522.5</v>
      </c>
      <c r="Z338">
        <v>553.9</v>
      </c>
      <c r="AA338">
        <v>518</v>
      </c>
      <c r="AB338">
        <v>553.9</v>
      </c>
      <c r="AC338" s="2">
        <f>(Table2[[#This Row],[Close Price]]/Table2[[#This Row],[Day Low]])-1</f>
        <v>1.9351851851851842E-2</v>
      </c>
      <c r="AD338" s="2">
        <f>(Table2[[#This Row],[Day High]]/Table2[[#This Row],[Close Price]])-1</f>
        <v>6.2675992369878308E-3</v>
      </c>
      <c r="AE338" s="2">
        <f>(Table2[[#This Row],[Close Price]]/Table2[[#This Row],[Current Week Low]])-1</f>
        <v>5.3492822966507259E-2</v>
      </c>
      <c r="AF338" s="2">
        <f>(Table2[[#This Row],[Current Week High]]/Table2[[#This Row],[Close Price]])-1</f>
        <v>6.2675992369878308E-3</v>
      </c>
      <c r="AG338" s="2">
        <f>(Table2[[#This Row],[Close Price]]/Table2[[#This Row],[Current Month Low]])-1</f>
        <v>6.2644787644787758E-2</v>
      </c>
      <c r="AH338" s="2">
        <f>(Table2[[#This Row],[Current Month High]]/Table2[[#This Row],[Close Price]])-1</f>
        <v>6.2675992369878308E-3</v>
      </c>
      <c r="AI338">
        <v>1.35343809610317</v>
      </c>
      <c r="AJ338">
        <v>50.808219178082197</v>
      </c>
      <c r="AK338" t="str">
        <f>IF(AND(Table2[[#This Row],[20D EMA]]&gt;Table2[[#This Row],[50D EMA]],Table2[[#This Row],[50D EMA]]&gt;Table2[[#This Row],[200D EMA]]),"Uptrend","Downtrend/NoTrend")</f>
        <v>Uptrend</v>
      </c>
      <c r="AL338">
        <v>-0.03</v>
      </c>
      <c r="AM338" t="s">
        <v>10189</v>
      </c>
      <c r="AN338">
        <v>1.58</v>
      </c>
      <c r="AO338" t="s">
        <v>10188</v>
      </c>
      <c r="AP338">
        <v>9.6089027753911996E-2</v>
      </c>
      <c r="AQ338">
        <f>(Table2[[#This Row],[Sharpe Ratio]]-AVERAGE(Table2[Sharpe Ratio]))/_xlfn.STDEV.P(Table2[Sharpe Ratio])</f>
        <v>0.48044030365560803</v>
      </c>
      <c r="AR3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1.1620780295827471</v>
      </c>
      <c r="AS338">
        <f>_xlfn.RANK.AVG(Table2[[#This Row],[1Y Return vs Nifty Z-Score]],Table2[1Y Return vs Nifty Z-Score])</f>
        <v>456</v>
      </c>
      <c r="AT338">
        <f>_xlfn.RANK.AVG(Table2[[#This Row],[6M Return vs Nifty Z-Score]],Table2[6M Return vs Nifty Z-Score])</f>
        <v>380</v>
      </c>
      <c r="AU338">
        <f>_xlfn.RANK.AVG(Table2[[#This Row],[Sharpe Ratio Z-Score]],Table2[Sharpe Ratio Z-Score])</f>
        <v>216</v>
      </c>
      <c r="AV338">
        <f>(Table2[[#This Row],[Rank 1Y]]+Table2[[#This Row],[Rank 6M]]+Table2[[#This Row],[Rank Sharpe]])/3</f>
        <v>350.66666666666669</v>
      </c>
    </row>
    <row r="339" spans="1:48" x14ac:dyDescent="0.3">
      <c r="A339" t="s">
        <v>1361</v>
      </c>
      <c r="B339" t="s">
        <v>1362</v>
      </c>
      <c r="C339" t="s">
        <v>10143</v>
      </c>
      <c r="D339" t="s">
        <v>244</v>
      </c>
      <c r="E339">
        <v>7782.4763433600001</v>
      </c>
      <c r="F339">
        <v>7024.1</v>
      </c>
      <c r="G339">
        <v>29.825019921115601</v>
      </c>
      <c r="H339">
        <f>(Table2[[#This Row],[1Y Return vs Nifty]]-AVERAGE(Table2[1Y Return vs Nifty]))/_xlfn.STDEV.P(Table2[1Y Return vs Nifty])</f>
        <v>-0.17215849041922446</v>
      </c>
      <c r="I339">
        <v>-1.4516577986046799</v>
      </c>
      <c r="J339">
        <f>(Table2[[#This Row],[1M Return vs Nifty]]-AVERAGE(Table2[1M Return vs Nifty]))/_xlfn.STDEV.P(Table2[1M Return vs Nifty])</f>
        <v>-0.11856703624773765</v>
      </c>
      <c r="K339">
        <v>16.108042859845199</v>
      </c>
      <c r="L339">
        <f>(Table2[[#This Row],[6M Return vs Nifty]]-AVERAGE(Table2[6M Return vs Nifty]))/_xlfn.STDEV.P(Table2[6M Return vs Nifty])</f>
        <v>0.1639252948737541</v>
      </c>
      <c r="M339">
        <v>-2.6477335178461199</v>
      </c>
      <c r="N339">
        <f>(Table2[[#This Row],[1W Return vs Nifty]]-AVERAGE(Table2[1W Return vs Nifty]))/_xlfn.STDEV.P(Table2[1W Return vs Nifty])</f>
        <v>-0.4262958814454933</v>
      </c>
      <c r="O339">
        <v>7074.74</v>
      </c>
      <c r="P339">
        <v>6907.2828348183302</v>
      </c>
      <c r="Q339">
        <v>6128.6390573793797</v>
      </c>
      <c r="R339">
        <v>39.820213622545502</v>
      </c>
      <c r="S339" s="2">
        <f>(Table2[[#This Row],[Close Price]]-Table2[[#This Row],[20D EMA]])/Table2[[#This Row],[20D EMA]]</f>
        <v>-7.1578602181846147E-3</v>
      </c>
      <c r="T339" s="2">
        <f>(Table2[[#This Row],[Close Price]]-Table2[[#This Row],[50D EMA]])/Table2[[#This Row],[50D EMA]]</f>
        <v>1.6912173422639724E-2</v>
      </c>
      <c r="U339" s="2">
        <f>(Table2[[#This Row],[Close Price]]-Table2[[#This Row],[200D EMA]])/Table2[[#This Row],[200D EMA]]</f>
        <v>0.14611089578564965</v>
      </c>
      <c r="V339">
        <v>0.65366110106405295</v>
      </c>
      <c r="W339">
        <v>7000</v>
      </c>
      <c r="X339">
        <v>7060</v>
      </c>
      <c r="Y339">
        <v>7000</v>
      </c>
      <c r="Z339">
        <v>7149</v>
      </c>
      <c r="AA339">
        <v>6930.1</v>
      </c>
      <c r="AB339">
        <v>7650</v>
      </c>
      <c r="AC339" s="2">
        <f>(Table2[[#This Row],[Close Price]]/Table2[[#This Row],[Day Low]])-1</f>
        <v>3.4428571428573029E-3</v>
      </c>
      <c r="AD339" s="2">
        <f>(Table2[[#This Row],[Day High]]/Table2[[#This Row],[Close Price]])-1</f>
        <v>5.1109750715394586E-3</v>
      </c>
      <c r="AE339" s="2">
        <f>(Table2[[#This Row],[Close Price]]/Table2[[#This Row],[Current Week Low]])-1</f>
        <v>3.4428571428573029E-3</v>
      </c>
      <c r="AF339" s="2">
        <f>(Table2[[#This Row],[Current Week High]]/Table2[[#This Row],[Close Price]])-1</f>
        <v>1.7781637505160708E-2</v>
      </c>
      <c r="AG339" s="2">
        <f>(Table2[[#This Row],[Close Price]]/Table2[[#This Row],[Current Month Low]])-1</f>
        <v>1.3564017835240527E-2</v>
      </c>
      <c r="AH339" s="2">
        <f>(Table2[[#This Row],[Current Month High]]/Table2[[#This Row],[Close Price]])-1</f>
        <v>8.9107501316894711E-2</v>
      </c>
      <c r="AI339">
        <v>11.4021725203228</v>
      </c>
      <c r="AJ339">
        <v>62.892790055889201</v>
      </c>
      <c r="AK339" t="str">
        <f>IF(AND(Table2[[#This Row],[20D EMA]]&gt;Table2[[#This Row],[50D EMA]],Table2[[#This Row],[50D EMA]]&gt;Table2[[#This Row],[200D EMA]]),"Uptrend","Downtrend/NoTrend")</f>
        <v>Uptrend</v>
      </c>
      <c r="AL339">
        <v>-7.0000000000000007E-2</v>
      </c>
      <c r="AM339" t="s">
        <v>10189</v>
      </c>
      <c r="AN339">
        <v>-2.31</v>
      </c>
      <c r="AO339" t="s">
        <v>10189</v>
      </c>
      <c r="AP339">
        <v>1.3160488569816E-2</v>
      </c>
      <c r="AQ339">
        <f>(Table2[[#This Row],[Sharpe Ratio]]-AVERAGE(Table2[Sharpe Ratio]))/_xlfn.STDEV.P(Table2[Sharpe Ratio])</f>
        <v>-0.45769187286688628</v>
      </c>
      <c r="AR3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-1.0107879861055877</v>
      </c>
      <c r="AS339">
        <f>_xlfn.RANK.AVG(Table2[[#This Row],[1Y Return vs Nifty Z-Score]],Table2[1Y Return vs Nifty Z-Score])</f>
        <v>333</v>
      </c>
      <c r="AT339">
        <f>_xlfn.RANK.AVG(Table2[[#This Row],[6M Return vs Nifty Z-Score]],Table2[6M Return vs Nifty Z-Score])</f>
        <v>261</v>
      </c>
      <c r="AU339">
        <f>_xlfn.RANK.AVG(Table2[[#This Row],[Sharpe Ratio Z-Score]],Table2[Sharpe Ratio Z-Score])</f>
        <v>459</v>
      </c>
      <c r="AV339">
        <f>(Table2[[#This Row],[Rank 1Y]]+Table2[[#This Row],[Rank 6M]]+Table2[[#This Row],[Rank Sharpe]])/3</f>
        <v>351</v>
      </c>
    </row>
    <row r="340" spans="1:48" x14ac:dyDescent="0.3">
      <c r="A340" t="s">
        <v>107</v>
      </c>
      <c r="B340" t="s">
        <v>108</v>
      </c>
      <c r="C340" t="s">
        <v>10149</v>
      </c>
      <c r="D340" t="s">
        <v>109</v>
      </c>
      <c r="E340">
        <v>275795.89474457997</v>
      </c>
      <c r="F340">
        <v>1759.95</v>
      </c>
      <c r="G340">
        <v>56.517167459417003</v>
      </c>
      <c r="H340">
        <f>(Table2[[#This Row],[1Y Return vs Nifty]]-AVERAGE(Table2[1Y Return vs Nifty]))/_xlfn.STDEV.P(Table2[1Y Return vs Nifty])</f>
        <v>0.15759383139739921</v>
      </c>
      <c r="I340">
        <v>-9.8177694320024607</v>
      </c>
      <c r="J340">
        <f>(Table2[[#This Row],[1M Return vs Nifty]]-AVERAGE(Table2[1M Return vs Nifty]))/_xlfn.STDEV.P(Table2[1M Return vs Nifty])</f>
        <v>-0.90770165699292538</v>
      </c>
      <c r="K340">
        <v>-6.1247044382090099</v>
      </c>
      <c r="L340">
        <f>(Table2[[#This Row],[6M Return vs Nifty]]-AVERAGE(Table2[6M Return vs Nifty]))/_xlfn.STDEV.P(Table2[6M Return vs Nifty])</f>
        <v>-0.51931306579734537</v>
      </c>
      <c r="M340">
        <v>-2.0746878136843399</v>
      </c>
      <c r="N340">
        <f>(Table2[[#This Row],[1W Return vs Nifty]]-AVERAGE(Table2[1W Return vs Nifty]))/_xlfn.STDEV.P(Table2[1W Return vs Nifty])</f>
        <v>-0.29914429231357992</v>
      </c>
      <c r="O340">
        <v>1773.05</v>
      </c>
      <c r="P340">
        <v>1797.4226405320601</v>
      </c>
      <c r="Q340">
        <v>1642.1030733043301</v>
      </c>
      <c r="R340">
        <v>33.982827928662303</v>
      </c>
      <c r="S340" s="2">
        <f>(Table2[[#This Row],[Close Price]]-Table2[[#This Row],[20D EMA]])/Table2[[#This Row],[20D EMA]]</f>
        <v>-7.3883985223202444E-3</v>
      </c>
      <c r="T340" s="2">
        <f>(Table2[[#This Row],[Close Price]]-Table2[[#This Row],[50D EMA]])/Table2[[#This Row],[50D EMA]]</f>
        <v>-2.084798515777439E-2</v>
      </c>
      <c r="U340" s="2">
        <f>(Table2[[#This Row],[Close Price]]-Table2[[#This Row],[200D EMA]])/Table2[[#This Row],[200D EMA]]</f>
        <v>7.1765852345999123E-2</v>
      </c>
      <c r="V340">
        <v>0.35530032321423899</v>
      </c>
      <c r="W340">
        <v>1750.5</v>
      </c>
      <c r="X340">
        <v>1820</v>
      </c>
      <c r="Y340">
        <v>1726</v>
      </c>
      <c r="Z340">
        <v>1820</v>
      </c>
      <c r="AA340">
        <v>1726</v>
      </c>
      <c r="AB340">
        <v>1820</v>
      </c>
      <c r="AC340" s="2">
        <f>(Table2[[#This Row],[Close Price]]/Table2[[#This Row],[Day Low]])-1</f>
        <v>5.3984575835475113E-3</v>
      </c>
      <c r="AD340" s="2">
        <f>(Table2[[#This Row],[Day High]]/Table2[[#This Row],[Close Price]])-1</f>
        <v>3.4120287508167868E-2</v>
      </c>
      <c r="AE340" s="2">
        <f>(Table2[[#This Row],[Close Price]]/Table2[[#This Row],[Current Week Low]])-1</f>
        <v>1.9669756662804128E-2</v>
      </c>
      <c r="AF340" s="2">
        <f>(Table2[[#This Row],[Current Week High]]/Table2[[#This Row],[Close Price]])-1</f>
        <v>3.4120287508167868E-2</v>
      </c>
      <c r="AG340" s="2">
        <f>(Table2[[#This Row],[Close Price]]/Table2[[#This Row],[Current Month Low]])-1</f>
        <v>1.9669756662804128E-2</v>
      </c>
      <c r="AH340" s="2">
        <f>(Table2[[#This Row],[Current Month High]]/Table2[[#This Row],[Close Price]])-1</f>
        <v>3.4120287508167868E-2</v>
      </c>
      <c r="AI340">
        <v>23.5319185204124</v>
      </c>
      <c r="AJ340">
        <v>115.79915394519</v>
      </c>
      <c r="AK340" t="str">
        <f>IF(AND(Table2[[#This Row],[20D EMA]]&gt;Table2[[#This Row],[50D EMA]],Table2[[#This Row],[50D EMA]]&gt;Table2[[#This Row],[200D EMA]]),"Uptrend","Downtrend/NoTrend")</f>
        <v>Downtrend/NoTrend</v>
      </c>
      <c r="AL340">
        <v>-0.1</v>
      </c>
      <c r="AM340" t="s">
        <v>10189</v>
      </c>
      <c r="AN340">
        <v>-1.61</v>
      </c>
      <c r="AO340" t="s">
        <v>10189</v>
      </c>
      <c r="AP340">
        <v>5.4523234104557998E-2</v>
      </c>
      <c r="AQ340">
        <f>(Table2[[#This Row],[Sharpe Ratio]]-AVERAGE(Table2[Sharpe Ratio]))/_xlfn.STDEV.P(Table2[Sharpe Ratio])</f>
        <v>1.0225720729111354E-2</v>
      </c>
      <c r="AR3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0">
        <f>_xlfn.RANK.AVG(Table2[[#This Row],[1Y Return vs Nifty Z-Score]],Table2[1Y Return vs Nifty Z-Score])</f>
        <v>235</v>
      </c>
      <c r="AT340">
        <f>_xlfn.RANK.AVG(Table2[[#This Row],[6M Return vs Nifty Z-Score]],Table2[6M Return vs Nifty Z-Score])</f>
        <v>496</v>
      </c>
      <c r="AU340">
        <f>_xlfn.RANK.AVG(Table2[[#This Row],[Sharpe Ratio Z-Score]],Table2[Sharpe Ratio Z-Score])</f>
        <v>332</v>
      </c>
      <c r="AV340">
        <f>(Table2[[#This Row],[Rank 1Y]]+Table2[[#This Row],[Rank 6M]]+Table2[[#This Row],[Rank Sharpe]])/3</f>
        <v>354.33333333333331</v>
      </c>
    </row>
    <row r="341" spans="1:48" x14ac:dyDescent="0.3">
      <c r="A341" t="s">
        <v>1164</v>
      </c>
      <c r="B341" t="s">
        <v>1165</v>
      </c>
      <c r="C341" t="s">
        <v>10146</v>
      </c>
      <c r="D341" t="s">
        <v>46</v>
      </c>
      <c r="E341">
        <v>10146.944368</v>
      </c>
      <c r="F341">
        <v>358.65</v>
      </c>
      <c r="G341">
        <v>19.368651288919999</v>
      </c>
      <c r="H341">
        <f>(Table2[[#This Row],[1Y Return vs Nifty]]-AVERAGE(Table2[1Y Return vs Nifty]))/_xlfn.STDEV.P(Table2[1Y Return vs Nifty])</f>
        <v>-0.30133550134685222</v>
      </c>
      <c r="I341">
        <v>-12.9895580686446</v>
      </c>
      <c r="J341">
        <f>(Table2[[#This Row],[1M Return vs Nifty]]-AVERAGE(Table2[1M Return vs Nifty]))/_xlfn.STDEV.P(Table2[1M Return vs Nifty])</f>
        <v>-1.2068810526955314</v>
      </c>
      <c r="K341">
        <v>26.361814830817298</v>
      </c>
      <c r="L341">
        <f>(Table2[[#This Row],[6M Return vs Nifty]]-AVERAGE(Table2[6M Return vs Nifty]))/_xlfn.STDEV.P(Table2[6M Return vs Nifty])</f>
        <v>0.47903571547190416</v>
      </c>
      <c r="M341">
        <v>-1.46248028324381</v>
      </c>
      <c r="N341">
        <f>(Table2[[#This Row],[1W Return vs Nifty]]-AVERAGE(Table2[1W Return vs Nifty]))/_xlfn.STDEV.P(Table2[1W Return vs Nifty])</f>
        <v>-0.16330318957308845</v>
      </c>
      <c r="O341">
        <v>356.34</v>
      </c>
      <c r="P341">
        <v>332.26213141130103</v>
      </c>
      <c r="Q341">
        <v>289.12220468671302</v>
      </c>
      <c r="R341">
        <v>50.775484669293697</v>
      </c>
      <c r="S341" s="2">
        <f>(Table2[[#This Row],[Close Price]]-Table2[[#This Row],[20D EMA]])/Table2[[#This Row],[20D EMA]]</f>
        <v>6.4825728237077017E-3</v>
      </c>
      <c r="T341" s="2">
        <f>(Table2[[#This Row],[Close Price]]-Table2[[#This Row],[50D EMA]])/Table2[[#This Row],[50D EMA]]</f>
        <v>7.9418826565083048E-2</v>
      </c>
      <c r="U341" s="2">
        <f>(Table2[[#This Row],[Close Price]]-Table2[[#This Row],[200D EMA]])/Table2[[#This Row],[200D EMA]]</f>
        <v>0.24047891924671047</v>
      </c>
      <c r="V341">
        <v>0.79837463894652105</v>
      </c>
      <c r="W341">
        <v>357.7</v>
      </c>
      <c r="X341">
        <v>366</v>
      </c>
      <c r="Y341">
        <v>357.3</v>
      </c>
      <c r="Z341">
        <v>367</v>
      </c>
      <c r="AA341">
        <v>339.5</v>
      </c>
      <c r="AB341">
        <v>381.75</v>
      </c>
      <c r="AC341" s="2">
        <f>(Table2[[#This Row],[Close Price]]/Table2[[#This Row],[Day Low]])-1</f>
        <v>2.6558568632932822E-3</v>
      </c>
      <c r="AD341" s="2">
        <f>(Table2[[#This Row],[Day High]]/Table2[[#This Row],[Close Price]])-1</f>
        <v>2.0493517356754642E-2</v>
      </c>
      <c r="AE341" s="2">
        <f>(Table2[[#This Row],[Close Price]]/Table2[[#This Row],[Current Week Low]])-1</f>
        <v>3.7783375314861534E-3</v>
      </c>
      <c r="AF341" s="2">
        <f>(Table2[[#This Row],[Current Week High]]/Table2[[#This Row],[Close Price]])-1</f>
        <v>2.3281751010734819E-2</v>
      </c>
      <c r="AG341" s="2">
        <f>(Table2[[#This Row],[Close Price]]/Table2[[#This Row],[Current Month Low]])-1</f>
        <v>5.6406480117820346E-2</v>
      </c>
      <c r="AH341" s="2">
        <f>(Table2[[#This Row],[Current Month High]]/Table2[[#This Row],[Close Price]])-1</f>
        <v>6.4408197406942813E-2</v>
      </c>
      <c r="AI341">
        <v>13.4811097169943</v>
      </c>
      <c r="AJ341">
        <v>51.488912354804597</v>
      </c>
      <c r="AK341" t="str">
        <f>IF(AND(Table2[[#This Row],[20D EMA]]&gt;Table2[[#This Row],[50D EMA]],Table2[[#This Row],[50D EMA]]&gt;Table2[[#This Row],[200D EMA]]),"Uptrend","Downtrend/NoTrend")</f>
        <v>Uptrend</v>
      </c>
      <c r="AL341">
        <v>0.23</v>
      </c>
      <c r="AM341" t="s">
        <v>10188</v>
      </c>
      <c r="AN341">
        <v>2.85</v>
      </c>
      <c r="AO341" t="s">
        <v>10188</v>
      </c>
      <c r="AP341">
        <v>4.45709560601E-4</v>
      </c>
      <c r="AQ341">
        <f>(Table2[[#This Row],[Sharpe Ratio]]-AVERAGE(Table2[Sharpe Ratio]))/_xlfn.STDEV.P(Table2[Sharpe Ratio])</f>
        <v>-0.60152828218114762</v>
      </c>
      <c r="AR3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-1.7940123103247159</v>
      </c>
      <c r="AS341">
        <f>_xlfn.RANK.AVG(Table2[[#This Row],[1Y Return vs Nifty Z-Score]],Table2[1Y Return vs Nifty Z-Score])</f>
        <v>385</v>
      </c>
      <c r="AT341">
        <f>_xlfn.RANK.AVG(Table2[[#This Row],[6M Return vs Nifty Z-Score]],Table2[6M Return vs Nifty Z-Score])</f>
        <v>181</v>
      </c>
      <c r="AU341">
        <f>_xlfn.RANK.AVG(Table2[[#This Row],[Sharpe Ratio Z-Score]],Table2[Sharpe Ratio Z-Score])</f>
        <v>497</v>
      </c>
      <c r="AV341">
        <f>(Table2[[#This Row],[Rank 1Y]]+Table2[[#This Row],[Rank 6M]]+Table2[[#This Row],[Rank Sharpe]])/3</f>
        <v>354.33333333333331</v>
      </c>
    </row>
    <row r="342" spans="1:48" x14ac:dyDescent="0.3">
      <c r="A342" t="s">
        <v>197</v>
      </c>
      <c r="B342" t="s">
        <v>198</v>
      </c>
      <c r="C342" t="s">
        <v>10143</v>
      </c>
      <c r="D342" t="s">
        <v>32</v>
      </c>
      <c r="E342">
        <v>133705.56913804499</v>
      </c>
      <c r="F342">
        <v>258.2</v>
      </c>
      <c r="G342">
        <v>2.3345672109438498</v>
      </c>
      <c r="H342">
        <f>(Table2[[#This Row],[1Y Return vs Nifty]]-AVERAGE(Table2[1Y Return vs Nifty]))/_xlfn.STDEV.P(Table2[1Y Return vs Nifty])</f>
        <v>-0.51177300049045482</v>
      </c>
      <c r="I342">
        <v>-14.881007675758299</v>
      </c>
      <c r="J342">
        <f>(Table2[[#This Row],[1M Return vs Nifty]]-AVERAGE(Table2[1M Return vs Nifty]))/_xlfn.STDEV.P(Table2[1M Return vs Nifty])</f>
        <v>-1.3852922948321729</v>
      </c>
      <c r="K342">
        <v>-5.92032999217071E-2</v>
      </c>
      <c r="L342">
        <f>(Table2[[#This Row],[6M Return vs Nifty]]-AVERAGE(Table2[6M Return vs Nifty]))/_xlfn.STDEV.P(Table2[6M Return vs Nifty])</f>
        <v>-0.33291311266448176</v>
      </c>
      <c r="M342">
        <v>-2.6802452064647699</v>
      </c>
      <c r="N342">
        <f>(Table2[[#This Row],[1W Return vs Nifty]]-AVERAGE(Table2[1W Return vs Nifty]))/_xlfn.STDEV.P(Table2[1W Return vs Nifty])</f>
        <v>-0.43350981367323793</v>
      </c>
      <c r="O342">
        <v>265.88</v>
      </c>
      <c r="P342">
        <v>267.91491307238601</v>
      </c>
      <c r="Q342">
        <v>246.06899661088499</v>
      </c>
      <c r="R342">
        <v>40.039768556679299</v>
      </c>
      <c r="S342" s="2">
        <f>(Table2[[#This Row],[Close Price]]-Table2[[#This Row],[20D EMA]])/Table2[[#This Row],[20D EMA]]</f>
        <v>-2.8885211373552006E-2</v>
      </c>
      <c r="T342" s="2">
        <f>(Table2[[#This Row],[Close Price]]-Table2[[#This Row],[50D EMA]])/Table2[[#This Row],[50D EMA]]</f>
        <v>-3.6261188154767712E-2</v>
      </c>
      <c r="U342" s="2">
        <f>(Table2[[#This Row],[Close Price]]-Table2[[#This Row],[200D EMA]])/Table2[[#This Row],[200D EMA]]</f>
        <v>4.9299194763239719E-2</v>
      </c>
      <c r="V342">
        <v>0.83587876459152299</v>
      </c>
      <c r="W342">
        <v>256.95</v>
      </c>
      <c r="X342">
        <v>260.89999999999998</v>
      </c>
      <c r="Y342">
        <v>250.65</v>
      </c>
      <c r="Z342">
        <v>260.89999999999998</v>
      </c>
      <c r="AA342">
        <v>250.05</v>
      </c>
      <c r="AB342">
        <v>276.3</v>
      </c>
      <c r="AC342" s="2">
        <f>(Table2[[#This Row],[Close Price]]/Table2[[#This Row],[Day Low]])-1</f>
        <v>4.8647596808717442E-3</v>
      </c>
      <c r="AD342" s="2">
        <f>(Table2[[#This Row],[Day High]]/Table2[[#This Row],[Close Price]])-1</f>
        <v>1.0457010069713446E-2</v>
      </c>
      <c r="AE342" s="2">
        <f>(Table2[[#This Row],[Close Price]]/Table2[[#This Row],[Current Week Low]])-1</f>
        <v>3.0121683622581275E-2</v>
      </c>
      <c r="AF342" s="2">
        <f>(Table2[[#This Row],[Current Week High]]/Table2[[#This Row],[Close Price]])-1</f>
        <v>1.0457010069713446E-2</v>
      </c>
      <c r="AG342" s="2">
        <f>(Table2[[#This Row],[Close Price]]/Table2[[#This Row],[Current Month Low]])-1</f>
        <v>3.259348130373918E-2</v>
      </c>
      <c r="AH342" s="2">
        <f>(Table2[[#This Row],[Current Month High]]/Table2[[#This Row],[Close Price]])-1</f>
        <v>7.0100697134004797E-2</v>
      </c>
      <c r="AI342">
        <v>16.0728117738187</v>
      </c>
      <c r="AJ342">
        <v>39.004037685060503</v>
      </c>
      <c r="AK342" t="str">
        <f>IF(AND(Table2[[#This Row],[20D EMA]]&gt;Table2[[#This Row],[50D EMA]],Table2[[#This Row],[50D EMA]]&gt;Table2[[#This Row],[200D EMA]]),"Uptrend","Downtrend/NoTrend")</f>
        <v>Downtrend/NoTrend</v>
      </c>
      <c r="AL342">
        <v>-0.11</v>
      </c>
      <c r="AM342" t="s">
        <v>10189</v>
      </c>
      <c r="AN342">
        <v>-6.25</v>
      </c>
      <c r="AO342" t="s">
        <v>10189</v>
      </c>
      <c r="AP342">
        <v>0.13516636102976601</v>
      </c>
      <c r="AQ342">
        <f>(Table2[[#This Row],[Sharpe Ratio]]-AVERAGE(Table2[Sharpe Ratio]))/_xlfn.STDEV.P(Table2[Sharpe Ratio])</f>
        <v>0.92250408627439562</v>
      </c>
      <c r="AR3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2">
        <f>_xlfn.RANK.AVG(Table2[[#This Row],[1Y Return vs Nifty Z-Score]],Table2[1Y Return vs Nifty Z-Score])</f>
        <v>488</v>
      </c>
      <c r="AT342">
        <f>_xlfn.RANK.AVG(Table2[[#This Row],[6M Return vs Nifty Z-Score]],Table2[6M Return vs Nifty Z-Score])</f>
        <v>439</v>
      </c>
      <c r="AU342">
        <f>_xlfn.RANK.AVG(Table2[[#This Row],[Sharpe Ratio Z-Score]],Table2[Sharpe Ratio Z-Score])</f>
        <v>139</v>
      </c>
      <c r="AV342">
        <f>(Table2[[#This Row],[Rank 1Y]]+Table2[[#This Row],[Rank 6M]]+Table2[[#This Row],[Rank Sharpe]])/3</f>
        <v>355.33333333333331</v>
      </c>
    </row>
    <row r="343" spans="1:48" x14ac:dyDescent="0.3">
      <c r="A343" t="s">
        <v>25</v>
      </c>
      <c r="B343" t="s">
        <v>26</v>
      </c>
      <c r="C343" t="s">
        <v>10143</v>
      </c>
      <c r="D343" t="s">
        <v>24</v>
      </c>
      <c r="E343">
        <v>865817.91335108003</v>
      </c>
      <c r="F343">
        <v>1239.9000000000001</v>
      </c>
      <c r="G343">
        <v>2.1918930737243199</v>
      </c>
      <c r="H343">
        <f>(Table2[[#This Row],[1Y Return vs Nifty]]-AVERAGE(Table2[1Y Return vs Nifty]))/_xlfn.STDEV.P(Table2[1Y Return vs Nifty])</f>
        <v>-0.51353558358512019</v>
      </c>
      <c r="I343">
        <v>5.79195389595119</v>
      </c>
      <c r="J343">
        <f>(Table2[[#This Row],[1M Return vs Nifty]]-AVERAGE(Table2[1M Return vs Nifty]))/_xlfn.STDEV.P(Table2[1M Return vs Nifty])</f>
        <v>0.56468762468573164</v>
      </c>
      <c r="K343">
        <v>11.164697157693601</v>
      </c>
      <c r="L343">
        <f>(Table2[[#This Row],[6M Return vs Nifty]]-AVERAGE(Table2[6M Return vs Nifty]))/_xlfn.STDEV.P(Table2[6M Return vs Nifty])</f>
        <v>1.201049242087965E-2</v>
      </c>
      <c r="M343">
        <v>-1.13796478085519</v>
      </c>
      <c r="N343">
        <f>(Table2[[#This Row],[1W Return vs Nifty]]-AVERAGE(Table2[1W Return vs Nifty]))/_xlfn.STDEV.P(Table2[1W Return vs Nifty])</f>
        <v>-9.1297306749115403E-2</v>
      </c>
      <c r="O343">
        <v>1209.04</v>
      </c>
      <c r="P343">
        <v>1167.9376261663799</v>
      </c>
      <c r="Q343">
        <v>1071.01351489167</v>
      </c>
      <c r="R343">
        <v>59.892373977105898</v>
      </c>
      <c r="S343" s="2">
        <f>(Table2[[#This Row],[Close Price]]-Table2[[#This Row],[20D EMA]])/Table2[[#This Row],[20D EMA]]</f>
        <v>2.5524382981539178E-2</v>
      </c>
      <c r="T343" s="2">
        <f>(Table2[[#This Row],[Close Price]]-Table2[[#This Row],[50D EMA]])/Table2[[#This Row],[50D EMA]]</f>
        <v>6.1614911808114563E-2</v>
      </c>
      <c r="U343" s="2">
        <f>(Table2[[#This Row],[Close Price]]-Table2[[#This Row],[200D EMA]])/Table2[[#This Row],[200D EMA]]</f>
        <v>0.15768847242362999</v>
      </c>
      <c r="V343">
        <v>0.82485444582360301</v>
      </c>
      <c r="W343">
        <v>1229</v>
      </c>
      <c r="X343">
        <v>1245</v>
      </c>
      <c r="Y343">
        <v>1224.05</v>
      </c>
      <c r="Z343">
        <v>1245</v>
      </c>
      <c r="AA343">
        <v>1179.45</v>
      </c>
      <c r="AB343">
        <v>1257.8</v>
      </c>
      <c r="AC343" s="2">
        <f>(Table2[[#This Row],[Close Price]]/Table2[[#This Row],[Day Low]])-1</f>
        <v>8.8689991863304396E-3</v>
      </c>
      <c r="AD343" s="2">
        <f>(Table2[[#This Row],[Day High]]/Table2[[#This Row],[Close Price]])-1</f>
        <v>4.1132349383015132E-3</v>
      </c>
      <c r="AE343" s="2">
        <f>(Table2[[#This Row],[Close Price]]/Table2[[#This Row],[Current Week Low]])-1</f>
        <v>1.2948817450267658E-2</v>
      </c>
      <c r="AF343" s="2">
        <f>(Table2[[#This Row],[Current Week High]]/Table2[[#This Row],[Close Price]])-1</f>
        <v>4.1132349383015132E-3</v>
      </c>
      <c r="AG343" s="2">
        <f>(Table2[[#This Row],[Close Price]]/Table2[[#This Row],[Current Month Low]])-1</f>
        <v>5.1252702530840688E-2</v>
      </c>
      <c r="AH343" s="2">
        <f>(Table2[[#This Row],[Current Month High]]/Table2[[#This Row],[Close Price]])-1</f>
        <v>1.4436648116783468E-2</v>
      </c>
      <c r="AI343">
        <v>1.4436648116783399</v>
      </c>
      <c r="AJ343">
        <v>37.919911012235801</v>
      </c>
      <c r="AK343" t="str">
        <f>IF(AND(Table2[[#This Row],[20D EMA]]&gt;Table2[[#This Row],[50D EMA]],Table2[[#This Row],[50D EMA]]&gt;Table2[[#This Row],[200D EMA]]),"Uptrend","Downtrend/NoTrend")</f>
        <v>Uptrend</v>
      </c>
      <c r="AL343">
        <v>0.03</v>
      </c>
      <c r="AM343" t="s">
        <v>10188</v>
      </c>
      <c r="AN343">
        <v>3.36</v>
      </c>
      <c r="AO343" t="s">
        <v>10188</v>
      </c>
      <c r="AP343">
        <v>7.2010335098542003E-2</v>
      </c>
      <c r="AQ343">
        <f>(Table2[[#This Row],[Sharpe Ratio]]-AVERAGE(Table2[Sharpe Ratio]))/_xlfn.STDEV.P(Table2[Sharpe Ratio])</f>
        <v>0.20804919956956672</v>
      </c>
      <c r="AR3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0.17991442634194238</v>
      </c>
      <c r="AS343">
        <f>_xlfn.RANK.AVG(Table2[[#This Row],[1Y Return vs Nifty Z-Score]],Table2[1Y Return vs Nifty Z-Score])</f>
        <v>489</v>
      </c>
      <c r="AT343">
        <f>_xlfn.RANK.AVG(Table2[[#This Row],[6M Return vs Nifty Z-Score]],Table2[6M Return vs Nifty Z-Score])</f>
        <v>307</v>
      </c>
      <c r="AU343">
        <f>_xlfn.RANK.AVG(Table2[[#This Row],[Sharpe Ratio Z-Score]],Table2[Sharpe Ratio Z-Score])</f>
        <v>277</v>
      </c>
      <c r="AV343">
        <f>(Table2[[#This Row],[Rank 1Y]]+Table2[[#This Row],[Rank 6M]]+Table2[[#This Row],[Rank Sharpe]])/3</f>
        <v>357.66666666666669</v>
      </c>
    </row>
    <row r="344" spans="1:48" x14ac:dyDescent="0.3">
      <c r="A344" t="s">
        <v>470</v>
      </c>
      <c r="B344" t="s">
        <v>471</v>
      </c>
      <c r="C344" t="s">
        <v>10143</v>
      </c>
      <c r="D344" t="s">
        <v>49</v>
      </c>
      <c r="E344">
        <v>46830.696875000001</v>
      </c>
      <c r="F344">
        <v>4218.3999999999996</v>
      </c>
      <c r="G344">
        <v>37.168874732226897</v>
      </c>
      <c r="H344">
        <f>(Table2[[#This Row],[1Y Return vs Nifty]]-AVERAGE(Table2[1Y Return vs Nifty]))/_xlfn.STDEV.P(Table2[1Y Return vs Nifty])</f>
        <v>-8.1433187347479258E-2</v>
      </c>
      <c r="I344">
        <v>-11.990334946485801</v>
      </c>
      <c r="J344">
        <f>(Table2[[#This Row],[1M Return vs Nifty]]-AVERAGE(Table2[1M Return vs Nifty]))/_xlfn.STDEV.P(Table2[1M Return vs Nifty])</f>
        <v>-1.1126291954292713</v>
      </c>
      <c r="K344">
        <v>4.6066610257515102</v>
      </c>
      <c r="L344">
        <f>(Table2[[#This Row],[6M Return vs Nifty]]-AVERAGE(Table2[6M Return vs Nifty]))/_xlfn.STDEV.P(Table2[6M Return vs Nifty])</f>
        <v>-0.18952563786213306</v>
      </c>
      <c r="M344">
        <v>-10.08450483437</v>
      </c>
      <c r="N344">
        <f>(Table2[[#This Row],[1W Return vs Nifty]]-AVERAGE(Table2[1W Return vs Nifty]))/_xlfn.STDEV.P(Table2[1W Return vs Nifty])</f>
        <v>-2.0764213147908337</v>
      </c>
      <c r="O344">
        <v>4523.79</v>
      </c>
      <c r="P344">
        <v>4520.9086248346002</v>
      </c>
      <c r="Q344">
        <v>3972.8069587955501</v>
      </c>
      <c r="R344">
        <v>16.482369367982699</v>
      </c>
      <c r="S344" s="2">
        <f>(Table2[[#This Row],[Close Price]]-Table2[[#This Row],[20D EMA]])/Table2[[#This Row],[20D EMA]]</f>
        <v>-6.750755450628794E-2</v>
      </c>
      <c r="T344" s="2">
        <f>(Table2[[#This Row],[Close Price]]-Table2[[#This Row],[50D EMA]])/Table2[[#This Row],[50D EMA]]</f>
        <v>-6.6913235797962628E-2</v>
      </c>
      <c r="U344" s="2">
        <f>(Table2[[#This Row],[Close Price]]-Table2[[#This Row],[200D EMA]])/Table2[[#This Row],[200D EMA]]</f>
        <v>6.1818518682545502E-2</v>
      </c>
      <c r="V344">
        <v>0.25133009530247602</v>
      </c>
      <c r="W344">
        <v>4196</v>
      </c>
      <c r="X344">
        <v>4317.3500000000004</v>
      </c>
      <c r="Y344">
        <v>4196</v>
      </c>
      <c r="Z344">
        <v>4458.7</v>
      </c>
      <c r="AA344">
        <v>4196</v>
      </c>
      <c r="AB344">
        <v>4743.8500000000004</v>
      </c>
      <c r="AC344" s="2">
        <f>(Table2[[#This Row],[Close Price]]/Table2[[#This Row],[Day Low]])-1</f>
        <v>5.3384175405146728E-3</v>
      </c>
      <c r="AD344" s="2">
        <f>(Table2[[#This Row],[Day High]]/Table2[[#This Row],[Close Price]])-1</f>
        <v>2.3456760857197168E-2</v>
      </c>
      <c r="AE344" s="2">
        <f>(Table2[[#This Row],[Close Price]]/Table2[[#This Row],[Current Week Low]])-1</f>
        <v>5.3384175405146728E-3</v>
      </c>
      <c r="AF344" s="2">
        <f>(Table2[[#This Row],[Current Week High]]/Table2[[#This Row],[Close Price]])-1</f>
        <v>5.6964725962450169E-2</v>
      </c>
      <c r="AG344" s="2">
        <f>(Table2[[#This Row],[Close Price]]/Table2[[#This Row],[Current Month Low]])-1</f>
        <v>5.3384175405146728E-3</v>
      </c>
      <c r="AH344" s="2">
        <f>(Table2[[#This Row],[Current Month High]]/Table2[[#This Row],[Close Price]])-1</f>
        <v>0.12456144509766753</v>
      </c>
      <c r="AI344">
        <v>18.4809406410013</v>
      </c>
      <c r="AJ344">
        <v>69.203000280774901</v>
      </c>
      <c r="AK344" t="str">
        <f>IF(AND(Table2[[#This Row],[20D EMA]]&gt;Table2[[#This Row],[50D EMA]],Table2[[#This Row],[50D EMA]]&gt;Table2[[#This Row],[200D EMA]]),"Uptrend","Downtrend/NoTrend")</f>
        <v>Uptrend</v>
      </c>
      <c r="AL344">
        <v>-0.21</v>
      </c>
      <c r="AM344" t="s">
        <v>10189</v>
      </c>
      <c r="AN344">
        <v>-10.09</v>
      </c>
      <c r="AO344" t="s">
        <v>10189</v>
      </c>
      <c r="AP344">
        <v>3.8558142029637997E-2</v>
      </c>
      <c r="AQ344">
        <f>(Table2[[#This Row],[Sharpe Ratio]]-AVERAGE(Table2[Sharpe Ratio]))/_xlfn.STDEV.P(Table2[Sharpe Ratio])</f>
        <v>-0.17037997574141178</v>
      </c>
      <c r="AR3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-3.630389311171129</v>
      </c>
      <c r="AS344">
        <f>_xlfn.RANK.AVG(Table2[[#This Row],[1Y Return vs Nifty Z-Score]],Table2[1Y Return vs Nifty Z-Score])</f>
        <v>309</v>
      </c>
      <c r="AT344">
        <f>_xlfn.RANK.AVG(Table2[[#This Row],[6M Return vs Nifty Z-Score]],Table2[6M Return vs Nifty Z-Score])</f>
        <v>382</v>
      </c>
      <c r="AU344">
        <f>_xlfn.RANK.AVG(Table2[[#This Row],[Sharpe Ratio Z-Score]],Table2[Sharpe Ratio Z-Score])</f>
        <v>386</v>
      </c>
      <c r="AV344">
        <f>(Table2[[#This Row],[Rank 1Y]]+Table2[[#This Row],[Rank 6M]]+Table2[[#This Row],[Rank Sharpe]])/3</f>
        <v>359</v>
      </c>
    </row>
    <row r="345" spans="1:48" x14ac:dyDescent="0.3">
      <c r="A345" t="s">
        <v>1178</v>
      </c>
      <c r="B345" t="s">
        <v>1179</v>
      </c>
      <c r="C345" t="s">
        <v>10155</v>
      </c>
      <c r="D345" t="s">
        <v>143</v>
      </c>
      <c r="E345">
        <v>9942.9356955000003</v>
      </c>
      <c r="F345">
        <v>726.9</v>
      </c>
      <c r="G345">
        <v>21.386051836603698</v>
      </c>
      <c r="H345">
        <f>(Table2[[#This Row],[1Y Return vs Nifty]]-AVERAGE(Table2[1Y Return vs Nifty]))/_xlfn.STDEV.P(Table2[1Y Return vs Nifty])</f>
        <v>-0.27641272157882302</v>
      </c>
      <c r="I345">
        <v>-8.5842427211288399</v>
      </c>
      <c r="J345">
        <f>(Table2[[#This Row],[1M Return vs Nifty]]-AVERAGE(Table2[1M Return vs Nifty]))/_xlfn.STDEV.P(Table2[1M Return vs Nifty])</f>
        <v>-0.7913490817680866</v>
      </c>
      <c r="K345">
        <v>25.424748494529101</v>
      </c>
      <c r="L345">
        <f>(Table2[[#This Row],[6M Return vs Nifty]]-AVERAGE(Table2[6M Return vs Nifty]))/_xlfn.STDEV.P(Table2[6M Return vs Nifty])</f>
        <v>0.45023856958334119</v>
      </c>
      <c r="M345">
        <v>-3.5721447950440899</v>
      </c>
      <c r="N345">
        <f>(Table2[[#This Row],[1W Return vs Nifty]]-AVERAGE(Table2[1W Return vs Nifty]))/_xlfn.STDEV.P(Table2[1W Return vs Nifty])</f>
        <v>-0.63141104425631167</v>
      </c>
      <c r="O345">
        <v>743.53</v>
      </c>
      <c r="P345">
        <v>736.80858723909898</v>
      </c>
      <c r="Q345">
        <v>614.629774052112</v>
      </c>
      <c r="R345">
        <v>37.168571610344998</v>
      </c>
      <c r="S345" s="2">
        <f>(Table2[[#This Row],[Close Price]]-Table2[[#This Row],[20D EMA]])/Table2[[#This Row],[20D EMA]]</f>
        <v>-2.2366279773512833E-2</v>
      </c>
      <c r="T345" s="2">
        <f>(Table2[[#This Row],[Close Price]]-Table2[[#This Row],[50D EMA]])/Table2[[#This Row],[50D EMA]]</f>
        <v>-1.3447980127684923E-2</v>
      </c>
      <c r="U345" s="2">
        <f>(Table2[[#This Row],[Close Price]]-Table2[[#This Row],[200D EMA]])/Table2[[#This Row],[200D EMA]]</f>
        <v>0.18266317495118459</v>
      </c>
      <c r="V345">
        <v>1.1053472731676699</v>
      </c>
      <c r="W345">
        <v>718.6</v>
      </c>
      <c r="X345">
        <v>731</v>
      </c>
      <c r="Y345">
        <v>698</v>
      </c>
      <c r="Z345">
        <v>731</v>
      </c>
      <c r="AA345">
        <v>695.55</v>
      </c>
      <c r="AB345">
        <v>794.95</v>
      </c>
      <c r="AC345" s="2">
        <f>(Table2[[#This Row],[Close Price]]/Table2[[#This Row],[Day Low]])-1</f>
        <v>1.1550236571110428E-2</v>
      </c>
      <c r="AD345" s="2">
        <f>(Table2[[#This Row],[Day High]]/Table2[[#This Row],[Close Price]])-1</f>
        <v>5.6403907002338105E-3</v>
      </c>
      <c r="AE345" s="2">
        <f>(Table2[[#This Row],[Close Price]]/Table2[[#This Row],[Current Week Low]])-1</f>
        <v>4.1404011461318113E-2</v>
      </c>
      <c r="AF345" s="2">
        <f>(Table2[[#This Row],[Current Week High]]/Table2[[#This Row],[Close Price]])-1</f>
        <v>5.6403907002338105E-3</v>
      </c>
      <c r="AG345" s="2">
        <f>(Table2[[#This Row],[Close Price]]/Table2[[#This Row],[Current Month Low]])-1</f>
        <v>4.507224498598239E-2</v>
      </c>
      <c r="AH345" s="2">
        <f>(Table2[[#This Row],[Current Month High]]/Table2[[#This Row],[Close Price]])-1</f>
        <v>9.3616728573393981E-2</v>
      </c>
      <c r="AI345">
        <v>11.438987481084</v>
      </c>
      <c r="AJ345">
        <v>76.839800510886704</v>
      </c>
      <c r="AK345" t="str">
        <f>IF(AND(Table2[[#This Row],[20D EMA]]&gt;Table2[[#This Row],[50D EMA]],Table2[[#This Row],[50D EMA]]&gt;Table2[[#This Row],[200D EMA]]),"Uptrend","Downtrend/NoTrend")</f>
        <v>Uptrend</v>
      </c>
      <c r="AL345">
        <v>-0.11</v>
      </c>
      <c r="AM345" t="s">
        <v>10189</v>
      </c>
      <c r="AN345">
        <v>-5.22</v>
      </c>
      <c r="AO345" t="s">
        <v>10189</v>
      </c>
      <c r="AQ345">
        <f>(Table2[[#This Row],[Sharpe Ratio]]-AVERAGE(Table2[Sharpe Ratio]))/_xlfn.STDEV.P(Table2[Sharpe Ratio])</f>
        <v>-0.60657038812317154</v>
      </c>
      <c r="AR3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-1.8555046661430519</v>
      </c>
      <c r="AS345">
        <f>_xlfn.RANK.AVG(Table2[[#This Row],[1Y Return vs Nifty Z-Score]],Table2[1Y Return vs Nifty Z-Score])</f>
        <v>375</v>
      </c>
      <c r="AT345">
        <f>_xlfn.RANK.AVG(Table2[[#This Row],[6M Return vs Nifty Z-Score]],Table2[6M Return vs Nifty Z-Score])</f>
        <v>188</v>
      </c>
      <c r="AU345">
        <f>_xlfn.RANK.AVG(Table2[[#This Row],[Sharpe Ratio Z-Score]],Table2[Sharpe Ratio Z-Score])</f>
        <v>518.5</v>
      </c>
      <c r="AV345">
        <f>(Table2[[#This Row],[Rank 1Y]]+Table2[[#This Row],[Rank 6M]]+Table2[[#This Row],[Rank Sharpe]])/3</f>
        <v>360.5</v>
      </c>
    </row>
    <row r="346" spans="1:48" x14ac:dyDescent="0.3">
      <c r="A346" t="s">
        <v>1083</v>
      </c>
      <c r="B346" t="s">
        <v>1084</v>
      </c>
      <c r="C346" t="s">
        <v>10149</v>
      </c>
      <c r="D346" t="s">
        <v>67</v>
      </c>
      <c r="E346">
        <v>11520.672730488001</v>
      </c>
      <c r="F346">
        <v>28.49</v>
      </c>
      <c r="G346">
        <v>61.015281525714201</v>
      </c>
      <c r="H346">
        <f>(Table2[[#This Row],[1Y Return vs Nifty]]-AVERAGE(Table2[1Y Return vs Nifty]))/_xlfn.STDEV.P(Table2[1Y Return vs Nifty])</f>
        <v>0.21316311652251452</v>
      </c>
      <c r="I346">
        <v>-15.9594783378102</v>
      </c>
      <c r="J346">
        <f>(Table2[[#This Row],[1M Return vs Nifty]]-AVERAGE(Table2[1M Return vs Nifty]))/_xlfn.STDEV.P(Table2[1M Return vs Nifty])</f>
        <v>-1.4870191871061995</v>
      </c>
      <c r="K346">
        <v>-16.904605107719501</v>
      </c>
      <c r="L346">
        <f>(Table2[[#This Row],[6M Return vs Nifty]]-AVERAGE(Table2[6M Return vs Nifty]))/_xlfn.STDEV.P(Table2[6M Return vs Nifty])</f>
        <v>-0.85059203743744649</v>
      </c>
      <c r="M346">
        <v>0.18422816125577701</v>
      </c>
      <c r="N346">
        <f>(Table2[[#This Row],[1W Return vs Nifty]]-AVERAGE(Table2[1W Return vs Nifty]))/_xlfn.STDEV.P(Table2[1W Return vs Nifty])</f>
        <v>0.2020805730734454</v>
      </c>
      <c r="O346">
        <v>28.34</v>
      </c>
      <c r="P346">
        <v>27.830078379721499</v>
      </c>
      <c r="Q346">
        <v>24.862383700081502</v>
      </c>
      <c r="R346">
        <v>55.179855163499703</v>
      </c>
      <c r="S346" s="2">
        <f>(Table2[[#This Row],[Close Price]]-Table2[[#This Row],[20D EMA]])/Table2[[#This Row],[20D EMA]]</f>
        <v>5.2928722653492796E-3</v>
      </c>
      <c r="T346" s="2">
        <f>(Table2[[#This Row],[Close Price]]-Table2[[#This Row],[50D EMA]])/Table2[[#This Row],[50D EMA]]</f>
        <v>2.3712531861187786E-2</v>
      </c>
      <c r="U346" s="2">
        <f>(Table2[[#This Row],[Close Price]]-Table2[[#This Row],[200D EMA]])/Table2[[#This Row],[200D EMA]]</f>
        <v>0.14590782379030717</v>
      </c>
      <c r="V346">
        <v>0.67478863367886499</v>
      </c>
      <c r="W346">
        <v>28.35</v>
      </c>
      <c r="X346">
        <v>29.53</v>
      </c>
      <c r="Y346">
        <v>26.85</v>
      </c>
      <c r="Z346">
        <v>29.53</v>
      </c>
      <c r="AA346">
        <v>26.85</v>
      </c>
      <c r="AB346">
        <v>29.53</v>
      </c>
      <c r="AC346" s="2">
        <f>(Table2[[#This Row],[Close Price]]/Table2[[#This Row],[Day Low]])-1</f>
        <v>4.9382716049382047E-3</v>
      </c>
      <c r="AD346" s="2">
        <f>(Table2[[#This Row],[Day High]]/Table2[[#This Row],[Close Price]])-1</f>
        <v>3.6504036504036552E-2</v>
      </c>
      <c r="AE346" s="2">
        <f>(Table2[[#This Row],[Close Price]]/Table2[[#This Row],[Current Week Low]])-1</f>
        <v>6.1080074487895653E-2</v>
      </c>
      <c r="AF346" s="2">
        <f>(Table2[[#This Row],[Current Week High]]/Table2[[#This Row],[Close Price]])-1</f>
        <v>3.6504036504036552E-2</v>
      </c>
      <c r="AG346" s="2">
        <f>(Table2[[#This Row],[Close Price]]/Table2[[#This Row],[Current Month Low]])-1</f>
        <v>6.1080074487895653E-2</v>
      </c>
      <c r="AH346" s="2">
        <f>(Table2[[#This Row],[Current Month High]]/Table2[[#This Row],[Close Price]])-1</f>
        <v>3.6504036504036552E-2</v>
      </c>
      <c r="AI346">
        <v>20.9196209196209</v>
      </c>
      <c r="AJ346">
        <v>91.851851851851805</v>
      </c>
      <c r="AK346" t="str">
        <f>IF(AND(Table2[[#This Row],[20D EMA]]&gt;Table2[[#This Row],[50D EMA]],Table2[[#This Row],[50D EMA]]&gt;Table2[[#This Row],[200D EMA]]),"Uptrend","Downtrend/NoTrend")</f>
        <v>Uptrend</v>
      </c>
      <c r="AL346">
        <v>-0.05</v>
      </c>
      <c r="AM346" t="s">
        <v>10189</v>
      </c>
      <c r="AN346">
        <v>-1.52</v>
      </c>
      <c r="AO346" t="s">
        <v>10189</v>
      </c>
      <c r="AP346">
        <v>7.3606774374829001E-2</v>
      </c>
      <c r="AQ346">
        <f>(Table2[[#This Row],[Sharpe Ratio]]-AVERAGE(Table2[Sharpe Ratio]))/_xlfn.STDEV.P(Table2[Sharpe Ratio])</f>
        <v>0.22610897811726768</v>
      </c>
      <c r="AR3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-1.6962585568304185</v>
      </c>
      <c r="AS346">
        <f>_xlfn.RANK.AVG(Table2[[#This Row],[1Y Return vs Nifty Z-Score]],Table2[1Y Return vs Nifty Z-Score])</f>
        <v>217</v>
      </c>
      <c r="AT346">
        <f>_xlfn.RANK.AVG(Table2[[#This Row],[6M Return vs Nifty Z-Score]],Table2[6M Return vs Nifty Z-Score])</f>
        <v>597</v>
      </c>
      <c r="AU346">
        <f>_xlfn.RANK.AVG(Table2[[#This Row],[Sharpe Ratio Z-Score]],Table2[Sharpe Ratio Z-Score])</f>
        <v>271</v>
      </c>
      <c r="AV346">
        <f>(Table2[[#This Row],[Rank 1Y]]+Table2[[#This Row],[Rank 6M]]+Table2[[#This Row],[Rank Sharpe]])/3</f>
        <v>361.66666666666669</v>
      </c>
    </row>
    <row r="347" spans="1:48" x14ac:dyDescent="0.3">
      <c r="A347" t="s">
        <v>44</v>
      </c>
      <c r="B347" t="s">
        <v>45</v>
      </c>
      <c r="C347" t="s">
        <v>10146</v>
      </c>
      <c r="D347" t="s">
        <v>46</v>
      </c>
      <c r="E347">
        <v>502039.53365663998</v>
      </c>
      <c r="F347">
        <v>3636.55</v>
      </c>
      <c r="G347">
        <v>21.495917236433101</v>
      </c>
      <c r="H347">
        <f>(Table2[[#This Row],[1Y Return vs Nifty]]-AVERAGE(Table2[1Y Return vs Nifty]))/_xlfn.STDEV.P(Table2[1Y Return vs Nifty])</f>
        <v>-0.27505545459125408</v>
      </c>
      <c r="I347">
        <v>-6.4054345056375102</v>
      </c>
      <c r="J347">
        <f>(Table2[[#This Row],[1M Return vs Nifty]]-AVERAGE(Table2[1M Return vs Nifty]))/_xlfn.STDEV.P(Table2[1M Return vs Nifty])</f>
        <v>-0.58583269970781637</v>
      </c>
      <c r="K347">
        <v>-9.94888069243944</v>
      </c>
      <c r="L347">
        <f>(Table2[[#This Row],[6M Return vs Nifty]]-AVERAGE(Table2[6M Return vs Nifty]))/_xlfn.STDEV.P(Table2[6M Return vs Nifty])</f>
        <v>-0.6368344804848779</v>
      </c>
      <c r="M347">
        <v>-0.88924342232253395</v>
      </c>
      <c r="N347">
        <f>(Table2[[#This Row],[1W Return vs Nifty]]-AVERAGE(Table2[1W Return vs Nifty]))/_xlfn.STDEV.P(Table2[1W Return vs Nifty])</f>
        <v>-3.6109185175574605E-2</v>
      </c>
      <c r="O347">
        <v>3615.17</v>
      </c>
      <c r="P347">
        <v>3590.0950487606601</v>
      </c>
      <c r="Q347">
        <v>3358.4399740218</v>
      </c>
      <c r="R347">
        <v>57.944893701426501</v>
      </c>
      <c r="S347" s="2">
        <f>(Table2[[#This Row],[Close Price]]-Table2[[#This Row],[20D EMA]])/Table2[[#This Row],[20D EMA]]</f>
        <v>5.9139680844884496E-3</v>
      </c>
      <c r="T347" s="2">
        <f>(Table2[[#This Row],[Close Price]]-Table2[[#This Row],[50D EMA]])/Table2[[#This Row],[50D EMA]]</f>
        <v>1.2939755245582375E-2</v>
      </c>
      <c r="U347" s="2">
        <f>(Table2[[#This Row],[Close Price]]-Table2[[#This Row],[200D EMA]])/Table2[[#This Row],[200D EMA]]</f>
        <v>8.2809288875024242E-2</v>
      </c>
      <c r="V347">
        <v>0.69873512512219205</v>
      </c>
      <c r="W347">
        <v>3621</v>
      </c>
      <c r="X347">
        <v>3651.6</v>
      </c>
      <c r="Y347">
        <v>3621</v>
      </c>
      <c r="Z347">
        <v>3674</v>
      </c>
      <c r="AA347">
        <v>3514</v>
      </c>
      <c r="AB347">
        <v>3694</v>
      </c>
      <c r="AC347" s="2">
        <f>(Table2[[#This Row],[Close Price]]/Table2[[#This Row],[Day Low]])-1</f>
        <v>4.2943938138635396E-3</v>
      </c>
      <c r="AD347" s="2">
        <f>(Table2[[#This Row],[Day High]]/Table2[[#This Row],[Close Price]])-1</f>
        <v>4.1385378999325706E-3</v>
      </c>
      <c r="AE347" s="2">
        <f>(Table2[[#This Row],[Close Price]]/Table2[[#This Row],[Current Week Low]])-1</f>
        <v>4.2943938138635396E-3</v>
      </c>
      <c r="AF347" s="2">
        <f>(Table2[[#This Row],[Current Week High]]/Table2[[#This Row],[Close Price]])-1</f>
        <v>1.029822221611143E-2</v>
      </c>
      <c r="AG347" s="2">
        <f>(Table2[[#This Row],[Close Price]]/Table2[[#This Row],[Current Month Low]])-1</f>
        <v>3.4874786568013683E-2</v>
      </c>
      <c r="AH347" s="2">
        <f>(Table2[[#This Row],[Current Month High]]/Table2[[#This Row],[Close Price]])-1</f>
        <v>1.5797940355556817E-2</v>
      </c>
      <c r="AI347">
        <v>7.7917256740591903</v>
      </c>
      <c r="AJ347">
        <v>47.527383367139898</v>
      </c>
      <c r="AK347" t="str">
        <f>IF(AND(Table2[[#This Row],[20D EMA]]&gt;Table2[[#This Row],[50D EMA]],Table2[[#This Row],[50D EMA]]&gt;Table2[[#This Row],[200D EMA]]),"Uptrend","Downtrend/NoTrend")</f>
        <v>Uptrend</v>
      </c>
      <c r="AL347">
        <v>-0.08</v>
      </c>
      <c r="AM347" t="s">
        <v>10189</v>
      </c>
      <c r="AN347">
        <v>2.48</v>
      </c>
      <c r="AO347" t="s">
        <v>10188</v>
      </c>
      <c r="AP347">
        <v>0.11674654550258</v>
      </c>
      <c r="AQ347">
        <f>(Table2[[#This Row],[Sharpe Ratio]]-AVERAGE(Table2[Sharpe Ratio]))/_xlfn.STDEV.P(Table2[Sharpe Ratio])</f>
        <v>0.71412923966940622</v>
      </c>
      <c r="AR3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-0.81970258029011678</v>
      </c>
      <c r="AS347">
        <f>_xlfn.RANK.AVG(Table2[[#This Row],[1Y Return vs Nifty Z-Score]],Table2[1Y Return vs Nifty Z-Score])</f>
        <v>374</v>
      </c>
      <c r="AT347">
        <f>_xlfn.RANK.AVG(Table2[[#This Row],[6M Return vs Nifty Z-Score]],Table2[6M Return vs Nifty Z-Score])</f>
        <v>541</v>
      </c>
      <c r="AU347">
        <f>_xlfn.RANK.AVG(Table2[[#This Row],[Sharpe Ratio Z-Score]],Table2[Sharpe Ratio Z-Score])</f>
        <v>173</v>
      </c>
      <c r="AV347">
        <f>(Table2[[#This Row],[Rank 1Y]]+Table2[[#This Row],[Rank 6M]]+Table2[[#This Row],[Rank Sharpe]])/3</f>
        <v>362.66666666666669</v>
      </c>
    </row>
    <row r="348" spans="1:48" x14ac:dyDescent="0.3">
      <c r="A348" t="s">
        <v>1513</v>
      </c>
      <c r="B348" t="s">
        <v>1514</v>
      </c>
      <c r="C348" t="s">
        <v>10153</v>
      </c>
      <c r="D348" t="s">
        <v>83</v>
      </c>
      <c r="E348">
        <v>6437.57025574</v>
      </c>
      <c r="F348">
        <v>3260.25</v>
      </c>
      <c r="G348">
        <v>19.3439743746437</v>
      </c>
      <c r="H348">
        <f>(Table2[[#This Row],[1Y Return vs Nifty]]-AVERAGE(Table2[1Y Return vs Nifty]))/_xlfn.STDEV.P(Table2[1Y Return vs Nifty])</f>
        <v>-0.30164035766334768</v>
      </c>
      <c r="I348">
        <v>12.7534231767217</v>
      </c>
      <c r="J348">
        <f>(Table2[[#This Row],[1M Return vs Nifty]]-AVERAGE(Table2[1M Return vs Nifty]))/_xlfn.STDEV.P(Table2[1M Return vs Nifty])</f>
        <v>1.2213291639618442</v>
      </c>
      <c r="K348">
        <v>45.067218722004</v>
      </c>
      <c r="L348">
        <f>(Table2[[#This Row],[6M Return vs Nifty]]-AVERAGE(Table2[6M Return vs Nifty]))/_xlfn.STDEV.P(Table2[6M Return vs Nifty])</f>
        <v>1.0538746824682919</v>
      </c>
      <c r="M348">
        <v>-2.2518602950397799</v>
      </c>
      <c r="N348">
        <f>(Table2[[#This Row],[1W Return vs Nifty]]-AVERAGE(Table2[1W Return vs Nifty]))/_xlfn.STDEV.P(Table2[1W Return vs Nifty])</f>
        <v>-0.33845662358345807</v>
      </c>
      <c r="O348">
        <v>3058.24</v>
      </c>
      <c r="P348">
        <v>2720.8009678855501</v>
      </c>
      <c r="Q348">
        <v>2305.7942886022101</v>
      </c>
      <c r="R348">
        <v>71.897613762250998</v>
      </c>
      <c r="S348" s="2">
        <f>(Table2[[#This Row],[Close Price]]-Table2[[#This Row],[20D EMA]])/Table2[[#This Row],[20D EMA]]</f>
        <v>6.6054331903317012E-2</v>
      </c>
      <c r="T348" s="2">
        <f>(Table2[[#This Row],[Close Price]]-Table2[[#This Row],[50D EMA]])/Table2[[#This Row],[50D EMA]]</f>
        <v>0.19826846523569072</v>
      </c>
      <c r="U348" s="2">
        <f>(Table2[[#This Row],[Close Price]]-Table2[[#This Row],[200D EMA]])/Table2[[#This Row],[200D EMA]]</f>
        <v>0.41393792851156208</v>
      </c>
      <c r="V348">
        <v>0.93321136846767305</v>
      </c>
      <c r="W348">
        <v>3168</v>
      </c>
      <c r="X348">
        <v>3311.5</v>
      </c>
      <c r="Y348">
        <v>3145</v>
      </c>
      <c r="Z348">
        <v>3364.95</v>
      </c>
      <c r="AA348">
        <v>2784.1</v>
      </c>
      <c r="AB348">
        <v>3388</v>
      </c>
      <c r="AC348" s="2">
        <f>(Table2[[#This Row],[Close Price]]/Table2[[#This Row],[Day Low]])-1</f>
        <v>2.9119318181818121E-2</v>
      </c>
      <c r="AD348" s="2">
        <f>(Table2[[#This Row],[Day High]]/Table2[[#This Row],[Close Price]])-1</f>
        <v>1.5719653400812827E-2</v>
      </c>
      <c r="AE348" s="2">
        <f>(Table2[[#This Row],[Close Price]]/Table2[[#This Row],[Current Week Low]])-1</f>
        <v>3.6645468998410147E-2</v>
      </c>
      <c r="AF348" s="2">
        <f>(Table2[[#This Row],[Current Week High]]/Table2[[#This Row],[Close Price]])-1</f>
        <v>3.211410167931894E-2</v>
      </c>
      <c r="AG348" s="2">
        <f>(Table2[[#This Row],[Close Price]]/Table2[[#This Row],[Current Month Low]])-1</f>
        <v>0.17102474767429343</v>
      </c>
      <c r="AH348" s="2">
        <f>(Table2[[#This Row],[Current Month High]]/Table2[[#This Row],[Close Price]])-1</f>
        <v>3.9184111647879716E-2</v>
      </c>
      <c r="AI348">
        <v>3.9184111647879698</v>
      </c>
      <c r="AJ348">
        <v>104.404388714733</v>
      </c>
      <c r="AK348" t="str">
        <f>IF(AND(Table2[[#This Row],[20D EMA]]&gt;Table2[[#This Row],[50D EMA]],Table2[[#This Row],[50D EMA]]&gt;Table2[[#This Row],[200D EMA]]),"Uptrend","Downtrend/NoTrend")</f>
        <v>Uptrend</v>
      </c>
      <c r="AL348">
        <v>0.36</v>
      </c>
      <c r="AM348" t="s">
        <v>10188</v>
      </c>
      <c r="AN348">
        <v>11.56</v>
      </c>
      <c r="AO348" t="s">
        <v>10188</v>
      </c>
      <c r="AP348">
        <v>-4.0098483045981001E-2</v>
      </c>
      <c r="AQ348">
        <f>(Table2[[#This Row],[Sharpe Ratio]]-AVERAGE(Table2[Sharpe Ratio]))/_xlfn.STDEV.P(Table2[Sharpe Ratio])</f>
        <v>-1.0601859654055314</v>
      </c>
      <c r="AR3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0.57492089977779881</v>
      </c>
      <c r="AS348">
        <f>_xlfn.RANK.AVG(Table2[[#This Row],[1Y Return vs Nifty Z-Score]],Table2[1Y Return vs Nifty Z-Score])</f>
        <v>386</v>
      </c>
      <c r="AT348">
        <f>_xlfn.RANK.AVG(Table2[[#This Row],[6M Return vs Nifty Z-Score]],Table2[6M Return vs Nifty Z-Score])</f>
        <v>85</v>
      </c>
      <c r="AU348">
        <f>_xlfn.RANK.AVG(Table2[[#This Row],[Sharpe Ratio Z-Score]],Table2[Sharpe Ratio Z-Score])</f>
        <v>620</v>
      </c>
      <c r="AV348">
        <f>(Table2[[#This Row],[Rank 1Y]]+Table2[[#This Row],[Rank 6M]]+Table2[[#This Row],[Rank Sharpe]])/3</f>
        <v>363.66666666666669</v>
      </c>
    </row>
    <row r="349" spans="1:48" x14ac:dyDescent="0.3">
      <c r="A349" t="s">
        <v>298</v>
      </c>
      <c r="B349" t="s">
        <v>299</v>
      </c>
      <c r="C349" t="s">
        <v>10143</v>
      </c>
      <c r="D349" t="s">
        <v>244</v>
      </c>
      <c r="E349">
        <v>89638.980389999997</v>
      </c>
      <c r="F349">
        <v>4087.85</v>
      </c>
      <c r="G349">
        <v>45.687407859138503</v>
      </c>
      <c r="H349">
        <f>(Table2[[#This Row],[1Y Return vs Nifty]]-AVERAGE(Table2[1Y Return vs Nifty]))/_xlfn.STDEV.P(Table2[1Y Return vs Nifty])</f>
        <v>2.3803982986612224E-2</v>
      </c>
      <c r="I349">
        <v>1.64223802639283</v>
      </c>
      <c r="J349">
        <f>(Table2[[#This Row],[1M Return vs Nifty]]-AVERAGE(Table2[1M Return vs Nifty]))/_xlfn.STDEV.P(Table2[1M Return vs Nifty])</f>
        <v>0.17326510937388945</v>
      </c>
      <c r="K349">
        <v>7.2579300732652197</v>
      </c>
      <c r="L349">
        <f>(Table2[[#This Row],[6M Return vs Nifty]]-AVERAGE(Table2[6M Return vs Nifty]))/_xlfn.STDEV.P(Table2[6M Return vs Nifty])</f>
        <v>-0.1080490351986453</v>
      </c>
      <c r="M349">
        <v>-9.2518535129039695E-2</v>
      </c>
      <c r="N349">
        <f>(Table2[[#This Row],[1W Return vs Nifty]]-AVERAGE(Table2[1W Return vs Nifty]))/_xlfn.STDEV.P(Table2[1W Return vs Nifty])</f>
        <v>0.14067398372677395</v>
      </c>
      <c r="O349">
        <v>4093.28</v>
      </c>
      <c r="P349">
        <v>3968.6589647928799</v>
      </c>
      <c r="Q349">
        <v>3489.4073116080799</v>
      </c>
      <c r="R349">
        <v>62.360215872654003</v>
      </c>
      <c r="S349" s="2">
        <f>(Table2[[#This Row],[Close Price]]-Table2[[#This Row],[20D EMA]])/Table2[[#This Row],[20D EMA]]</f>
        <v>-1.3265645154986443E-3</v>
      </c>
      <c r="T349" s="2">
        <f>(Table2[[#This Row],[Close Price]]-Table2[[#This Row],[50D EMA]])/Table2[[#This Row],[50D EMA]]</f>
        <v>3.0033075722680651E-2</v>
      </c>
      <c r="U349" s="2">
        <f>(Table2[[#This Row],[Close Price]]-Table2[[#This Row],[200D EMA]])/Table2[[#This Row],[200D EMA]]</f>
        <v>0.17150267508212735</v>
      </c>
      <c r="V349">
        <v>1.0538557068700001</v>
      </c>
      <c r="W349">
        <v>4076.2</v>
      </c>
      <c r="X349">
        <v>4277.95</v>
      </c>
      <c r="Y349">
        <v>4076.2</v>
      </c>
      <c r="Z349">
        <v>4296.3999999999996</v>
      </c>
      <c r="AA349">
        <v>3982.65</v>
      </c>
      <c r="AB349">
        <v>4296.3999999999996</v>
      </c>
      <c r="AC349" s="2">
        <f>(Table2[[#This Row],[Close Price]]/Table2[[#This Row],[Day Low]])-1</f>
        <v>2.8580540699671975E-3</v>
      </c>
      <c r="AD349" s="2">
        <f>(Table2[[#This Row],[Day High]]/Table2[[#This Row],[Close Price]])-1</f>
        <v>4.6503663294886088E-2</v>
      </c>
      <c r="AE349" s="2">
        <f>(Table2[[#This Row],[Close Price]]/Table2[[#This Row],[Current Week Low]])-1</f>
        <v>2.8580540699671975E-3</v>
      </c>
      <c r="AF349" s="2">
        <f>(Table2[[#This Row],[Current Week High]]/Table2[[#This Row],[Close Price]])-1</f>
        <v>5.1017038296415018E-2</v>
      </c>
      <c r="AG349" s="2">
        <f>(Table2[[#This Row],[Close Price]]/Table2[[#This Row],[Current Month Low]])-1</f>
        <v>2.6414573211303916E-2</v>
      </c>
      <c r="AH349" s="2">
        <f>(Table2[[#This Row],[Current Month High]]/Table2[[#This Row],[Close Price]])-1</f>
        <v>5.1017038296415018E-2</v>
      </c>
      <c r="AI349">
        <v>5.1017038296415</v>
      </c>
      <c r="AJ349">
        <v>73.578055667607799</v>
      </c>
      <c r="AK349" t="str">
        <f>IF(AND(Table2[[#This Row],[20D EMA]]&gt;Table2[[#This Row],[50D EMA]],Table2[[#This Row],[50D EMA]]&gt;Table2[[#This Row],[200D EMA]]),"Uptrend","Downtrend/NoTrend")</f>
        <v>Uptrend</v>
      </c>
      <c r="AL349">
        <v>-0.01</v>
      </c>
      <c r="AM349" t="s">
        <v>10189</v>
      </c>
      <c r="AN349">
        <v>2.37</v>
      </c>
      <c r="AO349" t="s">
        <v>10188</v>
      </c>
      <c r="AP349">
        <v>6.2034144331279996E-3</v>
      </c>
      <c r="AQ349">
        <f>(Table2[[#This Row],[Sharpe Ratio]]-AVERAGE(Table2[Sharpe Ratio]))/_xlfn.STDEV.P(Table2[Sharpe Ratio])</f>
        <v>-0.53639403217528436</v>
      </c>
      <c r="AR3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-0.30669999128665404</v>
      </c>
      <c r="AS349">
        <f>_xlfn.RANK.AVG(Table2[[#This Row],[1Y Return vs Nifty Z-Score]],Table2[1Y Return vs Nifty Z-Score])</f>
        <v>267</v>
      </c>
      <c r="AT349">
        <f>_xlfn.RANK.AVG(Table2[[#This Row],[6M Return vs Nifty Z-Score]],Table2[6M Return vs Nifty Z-Score])</f>
        <v>345</v>
      </c>
      <c r="AU349">
        <f>_xlfn.RANK.AVG(Table2[[#This Row],[Sharpe Ratio Z-Score]],Table2[Sharpe Ratio Z-Score])</f>
        <v>482</v>
      </c>
      <c r="AV349">
        <f>(Table2[[#This Row],[Rank 1Y]]+Table2[[#This Row],[Rank 6M]]+Table2[[#This Row],[Rank Sharpe]])/3</f>
        <v>364.66666666666669</v>
      </c>
    </row>
    <row r="350" spans="1:48" x14ac:dyDescent="0.3">
      <c r="A350" t="s">
        <v>869</v>
      </c>
      <c r="B350" t="s">
        <v>870</v>
      </c>
      <c r="C350" t="s">
        <v>10154</v>
      </c>
      <c r="D350" t="s">
        <v>871</v>
      </c>
      <c r="E350">
        <v>17429.609557723899</v>
      </c>
      <c r="F350">
        <v>254.01</v>
      </c>
      <c r="G350">
        <v>57.331874715403004</v>
      </c>
      <c r="H350">
        <f>(Table2[[#This Row],[1Y Return vs Nifty]]-AVERAGE(Table2[1Y Return vs Nifty]))/_xlfn.STDEV.P(Table2[1Y Return vs Nifty])</f>
        <v>0.16765864948207138</v>
      </c>
      <c r="I350">
        <v>19.730978759222499</v>
      </c>
      <c r="J350">
        <f>(Table2[[#This Row],[1M Return vs Nifty]]-AVERAGE(Table2[1M Return vs Nifty]))/_xlfn.STDEV.P(Table2[1M Return vs Nifty])</f>
        <v>1.8794880458424288</v>
      </c>
      <c r="K350">
        <v>14.127713664106899</v>
      </c>
      <c r="L350">
        <f>(Table2[[#This Row],[6M Return vs Nifty]]-AVERAGE(Table2[6M Return vs Nifty]))/_xlfn.STDEV.P(Table2[6M Return vs Nifty])</f>
        <v>0.10306745957582987</v>
      </c>
      <c r="M350">
        <v>-0.32907126275562898</v>
      </c>
      <c r="N350">
        <f>(Table2[[#This Row],[1W Return vs Nifty]]-AVERAGE(Table2[1W Return vs Nifty]))/_xlfn.STDEV.P(Table2[1W Return vs Nifty])</f>
        <v>8.8185927341801959E-2</v>
      </c>
      <c r="O350">
        <v>230.66</v>
      </c>
      <c r="P350">
        <v>215.18818229403001</v>
      </c>
      <c r="Q350">
        <v>191.08144783757601</v>
      </c>
      <c r="R350">
        <v>77.073156981523695</v>
      </c>
      <c r="S350" s="2">
        <f>(Table2[[#This Row],[Close Price]]-Table2[[#This Row],[20D EMA]])/Table2[[#This Row],[20D EMA]]</f>
        <v>0.10123124945807679</v>
      </c>
      <c r="T350" s="2">
        <f>(Table2[[#This Row],[Close Price]]-Table2[[#This Row],[50D EMA]])/Table2[[#This Row],[50D EMA]]</f>
        <v>0.18040868830298687</v>
      </c>
      <c r="U350" s="2">
        <f>(Table2[[#This Row],[Close Price]]-Table2[[#This Row],[200D EMA]])/Table2[[#This Row],[200D EMA]]</f>
        <v>0.32932842447328964</v>
      </c>
      <c r="V350">
        <v>2.3346594811281198</v>
      </c>
      <c r="W350">
        <v>247</v>
      </c>
      <c r="X350">
        <v>256.5</v>
      </c>
      <c r="Y350">
        <v>242.76</v>
      </c>
      <c r="Z350">
        <v>256.5</v>
      </c>
      <c r="AA350">
        <v>208.45</v>
      </c>
      <c r="AB350">
        <v>258.95</v>
      </c>
      <c r="AC350" s="2">
        <f>(Table2[[#This Row],[Close Price]]/Table2[[#This Row],[Day Low]])-1</f>
        <v>2.8380566801619489E-2</v>
      </c>
      <c r="AD350" s="2">
        <f>(Table2[[#This Row],[Day High]]/Table2[[#This Row],[Close Price]])-1</f>
        <v>9.802763670721637E-3</v>
      </c>
      <c r="AE350" s="2">
        <f>(Table2[[#This Row],[Close Price]]/Table2[[#This Row],[Current Week Low]])-1</f>
        <v>4.6342066238260093E-2</v>
      </c>
      <c r="AF350" s="2">
        <f>(Table2[[#This Row],[Current Week High]]/Table2[[#This Row],[Close Price]])-1</f>
        <v>9.802763670721637E-3</v>
      </c>
      <c r="AG350" s="2">
        <f>(Table2[[#This Row],[Close Price]]/Table2[[#This Row],[Current Month Low]])-1</f>
        <v>0.21856560326217322</v>
      </c>
      <c r="AH350" s="2">
        <f>(Table2[[#This Row],[Current Month High]]/Table2[[#This Row],[Close Price]])-1</f>
        <v>1.9448053226250872E-2</v>
      </c>
      <c r="AI350">
        <v>1.9448053226250801</v>
      </c>
      <c r="AJ350">
        <v>89.136262099776502</v>
      </c>
      <c r="AK350" t="str">
        <f>IF(AND(Table2[[#This Row],[20D EMA]]&gt;Table2[[#This Row],[50D EMA]],Table2[[#This Row],[50D EMA]]&gt;Table2[[#This Row],[200D EMA]]),"Uptrend","Downtrend/NoTrend")</f>
        <v>Uptrend</v>
      </c>
      <c r="AL350">
        <v>0</v>
      </c>
      <c r="AM350" t="s">
        <v>10187</v>
      </c>
      <c r="AN350">
        <v>20.98</v>
      </c>
      <c r="AO350" t="s">
        <v>10188</v>
      </c>
      <c r="AP350">
        <v>-2.1652656327914001E-2</v>
      </c>
      <c r="AQ350">
        <f>(Table2[[#This Row],[Sharpe Ratio]]-AVERAGE(Table2[Sharpe Ratio]))/_xlfn.STDEV.P(Table2[Sharpe Ratio])</f>
        <v>-0.8515168662385747</v>
      </c>
      <c r="AR3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1.3868832160035574</v>
      </c>
      <c r="AS350">
        <f>_xlfn.RANK.AVG(Table2[[#This Row],[1Y Return vs Nifty Z-Score]],Table2[1Y Return vs Nifty Z-Score])</f>
        <v>232</v>
      </c>
      <c r="AT350">
        <f>_xlfn.RANK.AVG(Table2[[#This Row],[6M Return vs Nifty Z-Score]],Table2[6M Return vs Nifty Z-Score])</f>
        <v>277</v>
      </c>
      <c r="AU350">
        <f>_xlfn.RANK.AVG(Table2[[#This Row],[Sharpe Ratio Z-Score]],Table2[Sharpe Ratio Z-Score])</f>
        <v>586</v>
      </c>
      <c r="AV350">
        <f>(Table2[[#This Row],[Rank 1Y]]+Table2[[#This Row],[Rank 6M]]+Table2[[#This Row],[Rank Sharpe]])/3</f>
        <v>365</v>
      </c>
    </row>
    <row r="351" spans="1:48" x14ac:dyDescent="0.3">
      <c r="A351" t="s">
        <v>592</v>
      </c>
      <c r="B351" t="s">
        <v>593</v>
      </c>
      <c r="C351" t="s">
        <v>10159</v>
      </c>
      <c r="D351" t="s">
        <v>594</v>
      </c>
      <c r="E351">
        <v>32131.689491699999</v>
      </c>
      <c r="F351">
        <v>806.8</v>
      </c>
      <c r="G351">
        <v>34.8807318801273</v>
      </c>
      <c r="H351">
        <f>(Table2[[#This Row],[1Y Return vs Nifty]]-AVERAGE(Table2[1Y Return vs Nifty]))/_xlfn.STDEV.P(Table2[1Y Return vs Nifty])</f>
        <v>-0.109700692502142</v>
      </c>
      <c r="I351">
        <v>2.4567442419607901</v>
      </c>
      <c r="J351">
        <f>(Table2[[#This Row],[1M Return vs Nifty]]-AVERAGE(Table2[1M Return vs Nifty]))/_xlfn.STDEV.P(Table2[1M Return vs Nifty])</f>
        <v>0.25009351923527856</v>
      </c>
      <c r="K351">
        <v>8.0255375406517295</v>
      </c>
      <c r="L351">
        <f>(Table2[[#This Row],[6M Return vs Nifty]]-AVERAGE(Table2[6M Return vs Nifty]))/_xlfn.STDEV.P(Table2[6M Return vs Nifty])</f>
        <v>-8.4459558800379683E-2</v>
      </c>
      <c r="M351">
        <v>2.57073739096047</v>
      </c>
      <c r="N351">
        <f>(Table2[[#This Row],[1W Return vs Nifty]]-AVERAGE(Table2[1W Return vs Nifty]))/_xlfn.STDEV.P(Table2[1W Return vs Nifty])</f>
        <v>0.73161676683795163</v>
      </c>
      <c r="O351">
        <v>779.71</v>
      </c>
      <c r="P351">
        <v>736.81105600831302</v>
      </c>
      <c r="Q351">
        <v>657.936698897734</v>
      </c>
      <c r="R351">
        <v>70.387647857679795</v>
      </c>
      <c r="S351" s="2">
        <f>(Table2[[#This Row],[Close Price]]-Table2[[#This Row],[20D EMA]])/Table2[[#This Row],[20D EMA]]</f>
        <v>3.4743686755332001E-2</v>
      </c>
      <c r="T351" s="2">
        <f>(Table2[[#This Row],[Close Price]]-Table2[[#This Row],[50D EMA]])/Table2[[#This Row],[50D EMA]]</f>
        <v>9.4988998089758969E-2</v>
      </c>
      <c r="U351" s="2">
        <f>(Table2[[#This Row],[Close Price]]-Table2[[#This Row],[200D EMA]])/Table2[[#This Row],[200D EMA]]</f>
        <v>0.22625778642787706</v>
      </c>
      <c r="V351">
        <v>1.02974361349021</v>
      </c>
      <c r="W351">
        <v>804</v>
      </c>
      <c r="X351">
        <v>818</v>
      </c>
      <c r="Y351">
        <v>804</v>
      </c>
      <c r="Z351">
        <v>823.45</v>
      </c>
      <c r="AA351">
        <v>753.55</v>
      </c>
      <c r="AB351">
        <v>823.45</v>
      </c>
      <c r="AC351" s="2">
        <f>(Table2[[#This Row],[Close Price]]/Table2[[#This Row],[Day Low]])-1</f>
        <v>3.4825870646766344E-3</v>
      </c>
      <c r="AD351" s="2">
        <f>(Table2[[#This Row],[Day High]]/Table2[[#This Row],[Close Price]])-1</f>
        <v>1.3882002974715091E-2</v>
      </c>
      <c r="AE351" s="2">
        <f>(Table2[[#This Row],[Close Price]]/Table2[[#This Row],[Current Week Low]])-1</f>
        <v>3.4825870646766344E-3</v>
      </c>
      <c r="AF351" s="2">
        <f>(Table2[[#This Row],[Current Week High]]/Table2[[#This Row],[Close Price]])-1</f>
        <v>2.0637084779375314E-2</v>
      </c>
      <c r="AG351" s="2">
        <f>(Table2[[#This Row],[Close Price]]/Table2[[#This Row],[Current Month Low]])-1</f>
        <v>7.0665516554973218E-2</v>
      </c>
      <c r="AH351" s="2">
        <f>(Table2[[#This Row],[Current Month High]]/Table2[[#This Row],[Close Price]])-1</f>
        <v>2.0637084779375314E-2</v>
      </c>
      <c r="AI351">
        <v>2.0637084779375301</v>
      </c>
      <c r="AJ351">
        <v>63.651115618661201</v>
      </c>
      <c r="AK351" t="str">
        <f>IF(AND(Table2[[#This Row],[20D EMA]]&gt;Table2[[#This Row],[50D EMA]],Table2[[#This Row],[50D EMA]]&gt;Table2[[#This Row],[200D EMA]]),"Uptrend","Downtrend/NoTrend")</f>
        <v>Uptrend</v>
      </c>
      <c r="AL351">
        <v>0.11</v>
      </c>
      <c r="AM351" t="s">
        <v>10188</v>
      </c>
      <c r="AN351">
        <v>7.26</v>
      </c>
      <c r="AO351" t="s">
        <v>10188</v>
      </c>
      <c r="AP351">
        <v>1.6026248376311E-2</v>
      </c>
      <c r="AQ351">
        <f>(Table2[[#This Row],[Sharpe Ratio]]-AVERAGE(Table2[Sharpe Ratio]))/_xlfn.STDEV.P(Table2[Sharpe Ratio])</f>
        <v>-0.42527285872400328</v>
      </c>
      <c r="AR3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0.36227717604670517</v>
      </c>
      <c r="AS351">
        <f>_xlfn.RANK.AVG(Table2[[#This Row],[1Y Return vs Nifty Z-Score]],Table2[1Y Return vs Nifty Z-Score])</f>
        <v>315</v>
      </c>
      <c r="AT351">
        <f>_xlfn.RANK.AVG(Table2[[#This Row],[6M Return vs Nifty Z-Score]],Table2[6M Return vs Nifty Z-Score])</f>
        <v>336</v>
      </c>
      <c r="AU351">
        <f>_xlfn.RANK.AVG(Table2[[#This Row],[Sharpe Ratio Z-Score]],Table2[Sharpe Ratio Z-Score])</f>
        <v>445</v>
      </c>
      <c r="AV351">
        <f>(Table2[[#This Row],[Rank 1Y]]+Table2[[#This Row],[Rank 6M]]+Table2[[#This Row],[Rank Sharpe]])/3</f>
        <v>365.33333333333331</v>
      </c>
    </row>
    <row r="352" spans="1:48" x14ac:dyDescent="0.3">
      <c r="A352" t="s">
        <v>1714</v>
      </c>
      <c r="B352" t="s">
        <v>1715</v>
      </c>
      <c r="C352" t="s">
        <v>10145</v>
      </c>
      <c r="D352" t="s">
        <v>285</v>
      </c>
      <c r="E352">
        <v>4491.3937329299997</v>
      </c>
      <c r="F352">
        <v>232.55</v>
      </c>
      <c r="G352">
        <v>13.823348812158899</v>
      </c>
      <c r="H352">
        <f>(Table2[[#This Row],[1Y Return vs Nifty]]-AVERAGE(Table2[1Y Return vs Nifty]))/_xlfn.STDEV.P(Table2[1Y Return vs Nifty])</f>
        <v>-0.36984165523587764</v>
      </c>
      <c r="I352">
        <v>-18.515962286383601</v>
      </c>
      <c r="J352">
        <f>(Table2[[#This Row],[1M Return vs Nifty]]-AVERAGE(Table2[1M Return vs Nifty]))/_xlfn.STDEV.P(Table2[1M Return vs Nifty])</f>
        <v>-1.7281598841948049</v>
      </c>
      <c r="K352">
        <v>-17.5253270178072</v>
      </c>
      <c r="L352">
        <f>(Table2[[#This Row],[6M Return vs Nifty]]-AVERAGE(Table2[6M Return vs Nifty]))/_xlfn.STDEV.P(Table2[6M Return vs Nifty])</f>
        <v>-0.86966754864599927</v>
      </c>
      <c r="M352">
        <v>-3.9812384538964798</v>
      </c>
      <c r="N352">
        <f>(Table2[[#This Row],[1W Return vs Nifty]]-AVERAGE(Table2[1W Return vs Nifty]))/_xlfn.STDEV.P(Table2[1W Return vs Nifty])</f>
        <v>-0.72218374955554732</v>
      </c>
      <c r="O352">
        <v>243.27</v>
      </c>
      <c r="P352">
        <v>242.60580304381901</v>
      </c>
      <c r="Q352">
        <v>224.464891382383</v>
      </c>
      <c r="R352">
        <v>27.791870502843199</v>
      </c>
      <c r="S352" s="2">
        <f>(Table2[[#This Row],[Close Price]]-Table2[[#This Row],[20D EMA]])/Table2[[#This Row],[20D EMA]]</f>
        <v>-4.4066263822090675E-2</v>
      </c>
      <c r="T352" s="2">
        <f>(Table2[[#This Row],[Close Price]]-Table2[[#This Row],[50D EMA]])/Table2[[#This Row],[50D EMA]]</f>
        <v>-4.1449144734607757E-2</v>
      </c>
      <c r="U352" s="2">
        <f>(Table2[[#This Row],[Close Price]]-Table2[[#This Row],[200D EMA]])/Table2[[#This Row],[200D EMA]]</f>
        <v>3.6019479785120483E-2</v>
      </c>
      <c r="V352">
        <v>0.77216208756448101</v>
      </c>
      <c r="W352">
        <v>231.5</v>
      </c>
      <c r="X352">
        <v>236.8</v>
      </c>
      <c r="Y352">
        <v>229</v>
      </c>
      <c r="Z352">
        <v>236.8</v>
      </c>
      <c r="AA352">
        <v>229</v>
      </c>
      <c r="AB352">
        <v>253.45</v>
      </c>
      <c r="AC352" s="2">
        <f>(Table2[[#This Row],[Close Price]]/Table2[[#This Row],[Day Low]])-1</f>
        <v>4.53563714902816E-3</v>
      </c>
      <c r="AD352" s="2">
        <f>(Table2[[#This Row],[Day High]]/Table2[[#This Row],[Close Price]])-1</f>
        <v>1.8275639647387765E-2</v>
      </c>
      <c r="AE352" s="2">
        <f>(Table2[[#This Row],[Close Price]]/Table2[[#This Row],[Current Week Low]])-1</f>
        <v>1.5502183406113534E-2</v>
      </c>
      <c r="AF352" s="2">
        <f>(Table2[[#This Row],[Current Week High]]/Table2[[#This Row],[Close Price]])-1</f>
        <v>1.8275639647387765E-2</v>
      </c>
      <c r="AG352" s="2">
        <f>(Table2[[#This Row],[Close Price]]/Table2[[#This Row],[Current Month Low]])-1</f>
        <v>1.5502183406113534E-2</v>
      </c>
      <c r="AH352" s="2">
        <f>(Table2[[#This Row],[Current Month High]]/Table2[[#This Row],[Close Price]])-1</f>
        <v>8.9873145560094514E-2</v>
      </c>
      <c r="AI352">
        <v>25.306385723500298</v>
      </c>
      <c r="AJ352">
        <v>43.328197226502297</v>
      </c>
      <c r="AK352" t="str">
        <f>IF(AND(Table2[[#This Row],[20D EMA]]&gt;Table2[[#This Row],[50D EMA]],Table2[[#This Row],[50D EMA]]&gt;Table2[[#This Row],[200D EMA]]),"Uptrend","Downtrend/NoTrend")</f>
        <v>Uptrend</v>
      </c>
      <c r="AL352">
        <v>-0.1</v>
      </c>
      <c r="AM352" t="s">
        <v>10189</v>
      </c>
      <c r="AN352">
        <v>-7.34</v>
      </c>
      <c r="AO352" t="s">
        <v>10189</v>
      </c>
      <c r="AP352">
        <v>0.163875474360338</v>
      </c>
      <c r="AQ352">
        <f>(Table2[[#This Row],[Sharpe Ratio]]-AVERAGE(Table2[Sharpe Ratio]))/_xlfn.STDEV.P(Table2[Sharpe Ratio])</f>
        <v>1.2472769960570107</v>
      </c>
      <c r="AR3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-2.4425758415752186</v>
      </c>
      <c r="AS352">
        <f>_xlfn.RANK.AVG(Table2[[#This Row],[1Y Return vs Nifty Z-Score]],Table2[1Y Return vs Nifty Z-Score])</f>
        <v>416</v>
      </c>
      <c r="AT352">
        <f>_xlfn.RANK.AVG(Table2[[#This Row],[6M Return vs Nifty Z-Score]],Table2[6M Return vs Nifty Z-Score])</f>
        <v>601</v>
      </c>
      <c r="AU352">
        <f>_xlfn.RANK.AVG(Table2[[#This Row],[Sharpe Ratio Z-Score]],Table2[Sharpe Ratio Z-Score])</f>
        <v>81</v>
      </c>
      <c r="AV352">
        <f>(Table2[[#This Row],[Rank 1Y]]+Table2[[#This Row],[Rank 6M]]+Table2[[#This Row],[Rank Sharpe]])/3</f>
        <v>366</v>
      </c>
    </row>
    <row r="353" spans="1:48" x14ac:dyDescent="0.3">
      <c r="A353" t="s">
        <v>676</v>
      </c>
      <c r="B353" t="s">
        <v>677</v>
      </c>
      <c r="C353" t="s">
        <v>10150</v>
      </c>
      <c r="D353" t="s">
        <v>396</v>
      </c>
      <c r="E353">
        <v>25507.880639999999</v>
      </c>
      <c r="F353">
        <v>3645.7</v>
      </c>
      <c r="G353">
        <v>12.9182364374311</v>
      </c>
      <c r="H353">
        <f>(Table2[[#This Row],[1Y Return vs Nifty]]-AVERAGE(Table2[1Y Return vs Nifty]))/_xlfn.STDEV.P(Table2[1Y Return vs Nifty])</f>
        <v>-0.38102332979552767</v>
      </c>
      <c r="I353">
        <v>1.82700244510554</v>
      </c>
      <c r="J353">
        <f>(Table2[[#This Row],[1M Return vs Nifty]]-AVERAGE(Table2[1M Return vs Nifty]))/_xlfn.STDEV.P(Table2[1M Return vs Nifty])</f>
        <v>0.19069303836613544</v>
      </c>
      <c r="K353">
        <v>-4.3810329564075703</v>
      </c>
      <c r="L353">
        <f>(Table2[[#This Row],[6M Return vs Nifty]]-AVERAGE(Table2[6M Return vs Nifty]))/_xlfn.STDEV.P(Table2[6M Return vs Nifty])</f>
        <v>-0.46572799919249852</v>
      </c>
      <c r="M353">
        <v>-0.42380841844863298</v>
      </c>
      <c r="N353">
        <f>(Table2[[#This Row],[1W Return vs Nifty]]-AVERAGE(Table2[1W Return vs Nifty]))/_xlfn.STDEV.P(Table2[1W Return vs Nifty])</f>
        <v>6.7164951512617158E-2</v>
      </c>
      <c r="O353">
        <v>3596.5</v>
      </c>
      <c r="P353">
        <v>3446.3403744114498</v>
      </c>
      <c r="Q353">
        <v>3123.7244125644402</v>
      </c>
      <c r="R353">
        <v>54.657047097966903</v>
      </c>
      <c r="S353" s="2">
        <f>(Table2[[#This Row],[Close Price]]-Table2[[#This Row],[20D EMA]])/Table2[[#This Row],[20D EMA]]</f>
        <v>1.367996663422767E-2</v>
      </c>
      <c r="T353" s="2">
        <f>(Table2[[#This Row],[Close Price]]-Table2[[#This Row],[50D EMA]])/Table2[[#This Row],[50D EMA]]</f>
        <v>5.784676031095614E-2</v>
      </c>
      <c r="U353" s="2">
        <f>(Table2[[#This Row],[Close Price]]-Table2[[#This Row],[200D EMA]])/Table2[[#This Row],[200D EMA]]</f>
        <v>0.16710039635251966</v>
      </c>
      <c r="V353">
        <v>0.93292104301220902</v>
      </c>
      <c r="W353">
        <v>3600.05</v>
      </c>
      <c r="X353">
        <v>3667.5</v>
      </c>
      <c r="Y353">
        <v>3461.95</v>
      </c>
      <c r="Z353">
        <v>3699</v>
      </c>
      <c r="AA353">
        <v>3461.95</v>
      </c>
      <c r="AB353">
        <v>3728.65</v>
      </c>
      <c r="AC353" s="2">
        <f>(Table2[[#This Row],[Close Price]]/Table2[[#This Row],[Day Low]])-1</f>
        <v>1.2680379439174327E-2</v>
      </c>
      <c r="AD353" s="2">
        <f>(Table2[[#This Row],[Day High]]/Table2[[#This Row],[Close Price]])-1</f>
        <v>5.9796472556710167E-3</v>
      </c>
      <c r="AE353" s="2">
        <f>(Table2[[#This Row],[Close Price]]/Table2[[#This Row],[Current Week Low]])-1</f>
        <v>5.30770230650357E-2</v>
      </c>
      <c r="AF353" s="2">
        <f>(Table2[[#This Row],[Current Week High]]/Table2[[#This Row],[Close Price]])-1</f>
        <v>1.4619963244370204E-2</v>
      </c>
      <c r="AG353" s="2">
        <f>(Table2[[#This Row],[Close Price]]/Table2[[#This Row],[Current Month Low]])-1</f>
        <v>5.30770230650357E-2</v>
      </c>
      <c r="AH353" s="2">
        <f>(Table2[[#This Row],[Current Month High]]/Table2[[#This Row],[Close Price]])-1</f>
        <v>2.275283210357415E-2</v>
      </c>
      <c r="AI353">
        <v>8.0396083056751806</v>
      </c>
      <c r="AJ353">
        <v>48.755508405418603</v>
      </c>
      <c r="AK353" t="str">
        <f>IF(AND(Table2[[#This Row],[20D EMA]]&gt;Table2[[#This Row],[50D EMA]],Table2[[#This Row],[50D EMA]]&gt;Table2[[#This Row],[200D EMA]]),"Uptrend","Downtrend/NoTrend")</f>
        <v>Uptrend</v>
      </c>
      <c r="AL353">
        <v>0.15</v>
      </c>
      <c r="AM353" t="s">
        <v>10188</v>
      </c>
      <c r="AN353">
        <v>1.03</v>
      </c>
      <c r="AO353" t="s">
        <v>10188</v>
      </c>
      <c r="AP353">
        <v>0.105293437509723</v>
      </c>
      <c r="AQ353">
        <f>(Table2[[#This Row],[Sharpe Ratio]]-AVERAGE(Table2[Sharpe Ratio]))/_xlfn.STDEV.P(Table2[Sharpe Ratio])</f>
        <v>0.5845655305410693</v>
      </c>
      <c r="AR3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-4.3278085682042916E-3</v>
      </c>
      <c r="AS353">
        <f>_xlfn.RANK.AVG(Table2[[#This Row],[1Y Return vs Nifty Z-Score]],Table2[1Y Return vs Nifty Z-Score])</f>
        <v>420</v>
      </c>
      <c r="AT353">
        <f>_xlfn.RANK.AVG(Table2[[#This Row],[6M Return vs Nifty Z-Score]],Table2[6M Return vs Nifty Z-Score])</f>
        <v>482</v>
      </c>
      <c r="AU353">
        <f>_xlfn.RANK.AVG(Table2[[#This Row],[Sharpe Ratio Z-Score]],Table2[Sharpe Ratio Z-Score])</f>
        <v>197</v>
      </c>
      <c r="AV353">
        <f>(Table2[[#This Row],[Rank 1Y]]+Table2[[#This Row],[Rank 6M]]+Table2[[#This Row],[Rank Sharpe]])/3</f>
        <v>366.33333333333331</v>
      </c>
    </row>
    <row r="354" spans="1:48" x14ac:dyDescent="0.3">
      <c r="A354" t="s">
        <v>1029</v>
      </c>
      <c r="B354" t="s">
        <v>1030</v>
      </c>
      <c r="C354" t="s">
        <v>10148</v>
      </c>
      <c r="D354" t="s">
        <v>62</v>
      </c>
      <c r="E354">
        <v>12606.80876274</v>
      </c>
      <c r="F354">
        <v>520.85</v>
      </c>
      <c r="G354">
        <v>41.510097027075503</v>
      </c>
      <c r="H354">
        <f>(Table2[[#This Row],[1Y Return vs Nifty]]-AVERAGE(Table2[1Y Return vs Nifty]))/_xlfn.STDEV.P(Table2[1Y Return vs Nifty])</f>
        <v>-2.7802128655244989E-2</v>
      </c>
      <c r="I354">
        <v>7.7578256498000302</v>
      </c>
      <c r="J354">
        <f>(Table2[[#This Row],[1M Return vs Nifty]]-AVERAGE(Table2[1M Return vs Nifty]))/_xlfn.STDEV.P(Table2[1M Return vs Nifty])</f>
        <v>0.75011874596245398</v>
      </c>
      <c r="K354">
        <v>9.9948861207292392</v>
      </c>
      <c r="L354">
        <f>(Table2[[#This Row],[6M Return vs Nifty]]-AVERAGE(Table2[6M Return vs Nifty]))/_xlfn.STDEV.P(Table2[6M Return vs Nifty])</f>
        <v>-2.3939170680829774E-2</v>
      </c>
      <c r="M354">
        <v>-0.91690576665156898</v>
      </c>
      <c r="N354">
        <f>(Table2[[#This Row],[1W Return vs Nifty]]-AVERAGE(Table2[1W Return vs Nifty]))/_xlfn.STDEV.P(Table2[1W Return vs Nifty])</f>
        <v>-4.2247109280067995E-2</v>
      </c>
      <c r="O354">
        <v>502.01</v>
      </c>
      <c r="P354">
        <v>474.33662609438898</v>
      </c>
      <c r="Q354">
        <v>419.90092127342302</v>
      </c>
      <c r="R354">
        <v>67.141958471944605</v>
      </c>
      <c r="S354" s="2">
        <f>(Table2[[#This Row],[Close Price]]-Table2[[#This Row],[20D EMA]])/Table2[[#This Row],[20D EMA]]</f>
        <v>3.7529132885799149E-2</v>
      </c>
      <c r="T354" s="2">
        <f>(Table2[[#This Row],[Close Price]]-Table2[[#This Row],[50D EMA]])/Table2[[#This Row],[50D EMA]]</f>
        <v>9.8059840515784411E-2</v>
      </c>
      <c r="U354" s="2">
        <f>(Table2[[#This Row],[Close Price]]-Table2[[#This Row],[200D EMA]])/Table2[[#This Row],[200D EMA]]</f>
        <v>0.24041166287616433</v>
      </c>
      <c r="V354">
        <v>1.0328715729972699</v>
      </c>
      <c r="W354">
        <v>517.20000000000005</v>
      </c>
      <c r="X354">
        <v>523</v>
      </c>
      <c r="Y354">
        <v>513.35</v>
      </c>
      <c r="Z354">
        <v>525.35</v>
      </c>
      <c r="AA354">
        <v>484.55</v>
      </c>
      <c r="AB354">
        <v>530.65</v>
      </c>
      <c r="AC354" s="2">
        <f>(Table2[[#This Row],[Close Price]]/Table2[[#This Row],[Day Low]])-1</f>
        <v>7.0572312451662178E-3</v>
      </c>
      <c r="AD354" s="2">
        <f>(Table2[[#This Row],[Day High]]/Table2[[#This Row],[Close Price]])-1</f>
        <v>4.1278679082268344E-3</v>
      </c>
      <c r="AE354" s="2">
        <f>(Table2[[#This Row],[Close Price]]/Table2[[#This Row],[Current Week Low]])-1</f>
        <v>1.4609915262491446E-2</v>
      </c>
      <c r="AF354" s="2">
        <f>(Table2[[#This Row],[Current Week High]]/Table2[[#This Row],[Close Price]])-1</f>
        <v>8.6397235288471208E-3</v>
      </c>
      <c r="AG354" s="2">
        <f>(Table2[[#This Row],[Close Price]]/Table2[[#This Row],[Current Month Low]])-1</f>
        <v>7.4914869466515377E-2</v>
      </c>
      <c r="AH354" s="2">
        <f>(Table2[[#This Row],[Current Month High]]/Table2[[#This Row],[Close Price]])-1</f>
        <v>1.881539790726694E-2</v>
      </c>
      <c r="AI354">
        <v>1.88153979072669</v>
      </c>
      <c r="AJ354">
        <v>81.039277024678498</v>
      </c>
      <c r="AK354" t="str">
        <f>IF(AND(Table2[[#This Row],[20D EMA]]&gt;Table2[[#This Row],[50D EMA]],Table2[[#This Row],[50D EMA]]&gt;Table2[[#This Row],[200D EMA]]),"Uptrend","Downtrend/NoTrend")</f>
        <v>Uptrend</v>
      </c>
      <c r="AL354">
        <v>0.12</v>
      </c>
      <c r="AM354" t="s">
        <v>10188</v>
      </c>
      <c r="AN354">
        <v>5.69</v>
      </c>
      <c r="AO354" t="s">
        <v>10188</v>
      </c>
      <c r="AP354">
        <v>1.099354836764E-3</v>
      </c>
      <c r="AQ354">
        <f>(Table2[[#This Row],[Sharpe Ratio]]-AVERAGE(Table2[Sharpe Ratio]))/_xlfn.STDEV.P(Table2[Sharpe Ratio])</f>
        <v>-0.59413389574152675</v>
      </c>
      <c r="AR3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6.1996441604784451E-2</v>
      </c>
      <c r="AS354">
        <f>_xlfn.RANK.AVG(Table2[[#This Row],[1Y Return vs Nifty Z-Score]],Table2[1Y Return vs Nifty Z-Score])</f>
        <v>289</v>
      </c>
      <c r="AT354">
        <f>_xlfn.RANK.AVG(Table2[[#This Row],[6M Return vs Nifty Z-Score]],Table2[6M Return vs Nifty Z-Score])</f>
        <v>318</v>
      </c>
      <c r="AU354">
        <f>_xlfn.RANK.AVG(Table2[[#This Row],[Sharpe Ratio Z-Score]],Table2[Sharpe Ratio Z-Score])</f>
        <v>494</v>
      </c>
      <c r="AV354">
        <f>(Table2[[#This Row],[Rank 1Y]]+Table2[[#This Row],[Rank 6M]]+Table2[[#This Row],[Rank Sharpe]])/3</f>
        <v>367</v>
      </c>
    </row>
    <row r="355" spans="1:48" x14ac:dyDescent="0.3">
      <c r="A355" t="s">
        <v>838</v>
      </c>
      <c r="B355" t="s">
        <v>839</v>
      </c>
      <c r="C355" t="s">
        <v>10143</v>
      </c>
      <c r="D355" t="s">
        <v>49</v>
      </c>
      <c r="E355">
        <v>18796.776026903</v>
      </c>
      <c r="F355">
        <v>220.63</v>
      </c>
      <c r="G355">
        <v>45.226617146504601</v>
      </c>
      <c r="H355">
        <f>(Table2[[#This Row],[1Y Return vs Nifty]]-AVERAGE(Table2[1Y Return vs Nifty]))/_xlfn.STDEV.P(Table2[1Y Return vs Nifty])</f>
        <v>1.8111417143248276E-2</v>
      </c>
      <c r="I355">
        <v>14.2465551984707</v>
      </c>
      <c r="J355">
        <f>(Table2[[#This Row],[1M Return vs Nifty]]-AVERAGE(Table2[1M Return vs Nifty]))/_xlfn.STDEV.P(Table2[1M Return vs Nifty])</f>
        <v>1.3621690455385678</v>
      </c>
      <c r="K355">
        <v>14.5775268475125</v>
      </c>
      <c r="L355">
        <f>(Table2[[#This Row],[6M Return vs Nifty]]-AVERAGE(Table2[6M Return vs Nifty]))/_xlfn.STDEV.P(Table2[6M Return vs Nifty])</f>
        <v>0.11689074546660183</v>
      </c>
      <c r="M355">
        <v>6.1272417900237501</v>
      </c>
      <c r="N355">
        <f>(Table2[[#This Row],[1W Return vs Nifty]]-AVERAGE(Table2[1W Return vs Nifty]))/_xlfn.STDEV.P(Table2[1W Return vs Nifty])</f>
        <v>1.5207600809074855</v>
      </c>
      <c r="O355">
        <v>206.97</v>
      </c>
      <c r="P355">
        <v>195.765370843287</v>
      </c>
      <c r="Q355">
        <v>174.771222639245</v>
      </c>
      <c r="R355">
        <v>75.529703721006896</v>
      </c>
      <c r="S355" s="2">
        <f>(Table2[[#This Row],[Close Price]]-Table2[[#This Row],[20D EMA]])/Table2[[#This Row],[20D EMA]]</f>
        <v>6.5999903367637808E-2</v>
      </c>
      <c r="T355" s="2">
        <f>(Table2[[#This Row],[Close Price]]-Table2[[#This Row],[50D EMA]])/Table2[[#This Row],[50D EMA]]</f>
        <v>0.12701239779847218</v>
      </c>
      <c r="U355" s="2">
        <f>(Table2[[#This Row],[Close Price]]-Table2[[#This Row],[200D EMA]])/Table2[[#This Row],[200D EMA]]</f>
        <v>0.262393182746193</v>
      </c>
      <c r="V355">
        <v>1.0878382576687899</v>
      </c>
      <c r="W355">
        <v>219.18</v>
      </c>
      <c r="X355">
        <v>223.9</v>
      </c>
      <c r="Y355">
        <v>219.18</v>
      </c>
      <c r="Z355">
        <v>229.75</v>
      </c>
      <c r="AA355">
        <v>204.66</v>
      </c>
      <c r="AB355">
        <v>229.75</v>
      </c>
      <c r="AC355" s="2">
        <f>(Table2[[#This Row],[Close Price]]/Table2[[#This Row],[Day Low]])-1</f>
        <v>6.6155671137877459E-3</v>
      </c>
      <c r="AD355" s="2">
        <f>(Table2[[#This Row],[Day High]]/Table2[[#This Row],[Close Price]])-1</f>
        <v>1.4821193853963743E-2</v>
      </c>
      <c r="AE355" s="2">
        <f>(Table2[[#This Row],[Close Price]]/Table2[[#This Row],[Current Week Low]])-1</f>
        <v>6.6155671137877459E-3</v>
      </c>
      <c r="AF355" s="2">
        <f>(Table2[[#This Row],[Current Week High]]/Table2[[#This Row],[Close Price]])-1</f>
        <v>4.1336173684449085E-2</v>
      </c>
      <c r="AG355" s="2">
        <f>(Table2[[#This Row],[Close Price]]/Table2[[#This Row],[Current Month Low]])-1</f>
        <v>7.803185771523502E-2</v>
      </c>
      <c r="AH355" s="2">
        <f>(Table2[[#This Row],[Current Month High]]/Table2[[#This Row],[Close Price]])-1</f>
        <v>4.1336173684449085E-2</v>
      </c>
      <c r="AI355">
        <v>4.1336173684448996</v>
      </c>
      <c r="AJ355">
        <v>76.716059271125303</v>
      </c>
      <c r="AK355" t="str">
        <f>IF(AND(Table2[[#This Row],[20D EMA]]&gt;Table2[[#This Row],[50D EMA]],Table2[[#This Row],[50D EMA]]&gt;Table2[[#This Row],[200D EMA]]),"Uptrend","Downtrend/NoTrend")</f>
        <v>Uptrend</v>
      </c>
      <c r="AL355">
        <v>0.02</v>
      </c>
      <c r="AM355" t="s">
        <v>10188</v>
      </c>
      <c r="AN355">
        <v>6.12</v>
      </c>
      <c r="AO355" t="s">
        <v>10188</v>
      </c>
      <c r="AP355">
        <v>-1.0230529952478E-2</v>
      </c>
      <c r="AQ355">
        <f>(Table2[[#This Row],[Sharpe Ratio]]-AVERAGE(Table2[Sharpe Ratio]))/_xlfn.STDEV.P(Table2[Sharpe Ratio])</f>
        <v>-0.7223036378068628</v>
      </c>
      <c r="AR3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2.2956276512490406</v>
      </c>
      <c r="AS355">
        <f>_xlfn.RANK.AVG(Table2[[#This Row],[1Y Return vs Nifty Z-Score]],Table2[1Y Return vs Nifty Z-Score])</f>
        <v>273</v>
      </c>
      <c r="AT355">
        <f>_xlfn.RANK.AVG(Table2[[#This Row],[6M Return vs Nifty Z-Score]],Table2[6M Return vs Nifty Z-Score])</f>
        <v>274</v>
      </c>
      <c r="AU355">
        <f>_xlfn.RANK.AVG(Table2[[#This Row],[Sharpe Ratio Z-Score]],Table2[Sharpe Ratio Z-Score])</f>
        <v>558</v>
      </c>
      <c r="AV355">
        <f>(Table2[[#This Row],[Rank 1Y]]+Table2[[#This Row],[Rank 6M]]+Table2[[#This Row],[Rank Sharpe]])/3</f>
        <v>368.33333333333331</v>
      </c>
    </row>
    <row r="356" spans="1:48" x14ac:dyDescent="0.3">
      <c r="A356" t="s">
        <v>902</v>
      </c>
      <c r="B356" t="s">
        <v>903</v>
      </c>
      <c r="C356" t="s">
        <v>10148</v>
      </c>
      <c r="D356" t="s">
        <v>62</v>
      </c>
      <c r="E356">
        <v>16526.875</v>
      </c>
      <c r="F356">
        <v>6565.8</v>
      </c>
      <c r="G356">
        <v>46.998009647224798</v>
      </c>
      <c r="H356">
        <f>(Table2[[#This Row],[1Y Return vs Nifty]]-AVERAGE(Table2[1Y Return vs Nifty]))/_xlfn.STDEV.P(Table2[1Y Return vs Nifty])</f>
        <v>3.9995036253432897E-2</v>
      </c>
      <c r="I356">
        <v>-3.8812690150529199</v>
      </c>
      <c r="J356">
        <f>(Table2[[#This Row],[1M Return vs Nifty]]-AVERAGE(Table2[1M Return vs Nifty]))/_xlfn.STDEV.P(Table2[1M Return vs Nifty])</f>
        <v>-0.34774044557642181</v>
      </c>
      <c r="K356">
        <v>-7.3235408333149801</v>
      </c>
      <c r="L356">
        <f>(Table2[[#This Row],[6M Return vs Nifty]]-AVERAGE(Table2[6M Return vs Nifty]))/_xlfn.STDEV.P(Table2[6M Return vs Nifty])</f>
        <v>-0.55615471214560119</v>
      </c>
      <c r="M356">
        <v>-3.5110922486611398</v>
      </c>
      <c r="N356">
        <f>(Table2[[#This Row],[1W Return vs Nifty]]-AVERAGE(Table2[1W Return vs Nifty]))/_xlfn.STDEV.P(Table2[1W Return vs Nifty])</f>
        <v>-0.61786425691149227</v>
      </c>
      <c r="O356">
        <v>6573.76</v>
      </c>
      <c r="P356">
        <v>6255.9479059994701</v>
      </c>
      <c r="Q356">
        <v>5469.6086405558799</v>
      </c>
      <c r="R356">
        <v>47.985053629107398</v>
      </c>
      <c r="S356" s="2">
        <f>(Table2[[#This Row],[Close Price]]-Table2[[#This Row],[20D EMA]])/Table2[[#This Row],[20D EMA]]</f>
        <v>-1.210874750523298E-3</v>
      </c>
      <c r="T356" s="2">
        <f>(Table2[[#This Row],[Close Price]]-Table2[[#This Row],[50D EMA]])/Table2[[#This Row],[50D EMA]]</f>
        <v>4.9529199836108151E-2</v>
      </c>
      <c r="U356" s="2">
        <f>(Table2[[#This Row],[Close Price]]-Table2[[#This Row],[200D EMA]])/Table2[[#This Row],[200D EMA]]</f>
        <v>0.20041495314968524</v>
      </c>
      <c r="V356">
        <v>2.2287152410666899</v>
      </c>
      <c r="W356">
        <v>6551</v>
      </c>
      <c r="X356">
        <v>6850</v>
      </c>
      <c r="Y356">
        <v>6551</v>
      </c>
      <c r="Z356">
        <v>6850</v>
      </c>
      <c r="AA356">
        <v>6150</v>
      </c>
      <c r="AB356">
        <v>7572.2</v>
      </c>
      <c r="AC356" s="2">
        <f>(Table2[[#This Row],[Close Price]]/Table2[[#This Row],[Day Low]])-1</f>
        <v>2.2591970691496766E-3</v>
      </c>
      <c r="AD356" s="2">
        <f>(Table2[[#This Row],[Day High]]/Table2[[#This Row],[Close Price]])-1</f>
        <v>4.3284900545249583E-2</v>
      </c>
      <c r="AE356" s="2">
        <f>(Table2[[#This Row],[Close Price]]/Table2[[#This Row],[Current Week Low]])-1</f>
        <v>2.2591970691496766E-3</v>
      </c>
      <c r="AF356" s="2">
        <f>(Table2[[#This Row],[Current Week High]]/Table2[[#This Row],[Close Price]])-1</f>
        <v>4.3284900545249583E-2</v>
      </c>
      <c r="AG356" s="2">
        <f>(Table2[[#This Row],[Close Price]]/Table2[[#This Row],[Current Month Low]])-1</f>
        <v>6.7609756097561036E-2</v>
      </c>
      <c r="AH356" s="2">
        <f>(Table2[[#This Row],[Current Month High]]/Table2[[#This Row],[Close Price]])-1</f>
        <v>0.15327911297937802</v>
      </c>
      <c r="AI356">
        <v>15.327911297937799</v>
      </c>
      <c r="AJ356">
        <v>76.015012398632706</v>
      </c>
      <c r="AK356" t="str">
        <f>IF(AND(Table2[[#This Row],[20D EMA]]&gt;Table2[[#This Row],[50D EMA]],Table2[[#This Row],[50D EMA]]&gt;Table2[[#This Row],[200D EMA]]),"Uptrend","Downtrend/NoTrend")</f>
        <v>Uptrend</v>
      </c>
      <c r="AL356">
        <v>0.11</v>
      </c>
      <c r="AM356" t="s">
        <v>10188</v>
      </c>
      <c r="AN356">
        <v>5.04</v>
      </c>
      <c r="AO356" t="s">
        <v>10188</v>
      </c>
      <c r="AP356">
        <v>5.5183803107400002E-2</v>
      </c>
      <c r="AQ356">
        <f>(Table2[[#This Row],[Sharpe Ratio]]-AVERAGE(Table2[Sharpe Ratio]))/_xlfn.STDEV.P(Table2[Sharpe Ratio])</f>
        <v>1.7698432083688174E-2</v>
      </c>
      <c r="AR3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-1.4640659462963943</v>
      </c>
      <c r="AS356">
        <f>_xlfn.RANK.AVG(Table2[[#This Row],[1Y Return vs Nifty Z-Score]],Table2[1Y Return vs Nifty Z-Score])</f>
        <v>264</v>
      </c>
      <c r="AT356">
        <f>_xlfn.RANK.AVG(Table2[[#This Row],[6M Return vs Nifty Z-Score]],Table2[6M Return vs Nifty Z-Score])</f>
        <v>514</v>
      </c>
      <c r="AU356">
        <f>_xlfn.RANK.AVG(Table2[[#This Row],[Sharpe Ratio Z-Score]],Table2[Sharpe Ratio Z-Score])</f>
        <v>328</v>
      </c>
      <c r="AV356">
        <f>(Table2[[#This Row],[Rank 1Y]]+Table2[[#This Row],[Rank 6M]]+Table2[[#This Row],[Rank Sharpe]])/3</f>
        <v>368.66666666666669</v>
      </c>
    </row>
    <row r="357" spans="1:48" x14ac:dyDescent="0.3">
      <c r="A357" t="s">
        <v>1392</v>
      </c>
      <c r="B357" t="s">
        <v>1393</v>
      </c>
      <c r="C357" t="s">
        <v>10155</v>
      </c>
      <c r="D357" t="s">
        <v>1394</v>
      </c>
      <c r="E357">
        <v>7486.3679155199998</v>
      </c>
      <c r="F357">
        <v>280.7</v>
      </c>
      <c r="G357">
        <v>49.195609394566603</v>
      </c>
      <c r="H357">
        <f>(Table2[[#This Row],[1Y Return vs Nifty]]-AVERAGE(Table2[1Y Return vs Nifty]))/_xlfn.STDEV.P(Table2[1Y Return vs Nifty])</f>
        <v>6.7143980266639147E-2</v>
      </c>
      <c r="I357">
        <v>-16.5970279691205</v>
      </c>
      <c r="J357">
        <f>(Table2[[#This Row],[1M Return vs Nifty]]-AVERAGE(Table2[1M Return vs Nifty]))/_xlfn.STDEV.P(Table2[1M Return vs Nifty])</f>
        <v>-1.5471561430251055</v>
      </c>
      <c r="K357">
        <v>-11.158000323705201</v>
      </c>
      <c r="L357">
        <f>(Table2[[#This Row],[6M Return vs Nifty]]-AVERAGE(Table2[6M Return vs Nifty]))/_xlfn.STDEV.P(Table2[6M Return vs Nifty])</f>
        <v>-0.67399214272275887</v>
      </c>
      <c r="M357">
        <v>-9.2084780597463691</v>
      </c>
      <c r="N357">
        <f>(Table2[[#This Row],[1W Return vs Nifty]]-AVERAGE(Table2[1W Return vs Nifty]))/_xlfn.STDEV.P(Table2[1W Return vs Nifty])</f>
        <v>-1.8820420607338963</v>
      </c>
      <c r="O357">
        <v>302.04000000000002</v>
      </c>
      <c r="P357">
        <v>304.287130321512</v>
      </c>
      <c r="Q357">
        <v>288.08371032431802</v>
      </c>
      <c r="R357">
        <v>18.5944424913014</v>
      </c>
      <c r="S357" s="2">
        <f>(Table2[[#This Row],[Close Price]]-Table2[[#This Row],[20D EMA]])/Table2[[#This Row],[20D EMA]]</f>
        <v>-7.0652893656469443E-2</v>
      </c>
      <c r="T357" s="2">
        <f>(Table2[[#This Row],[Close Price]]-Table2[[#This Row],[50D EMA]])/Table2[[#This Row],[50D EMA]]</f>
        <v>-7.7516029996371097E-2</v>
      </c>
      <c r="U357" s="2">
        <f>(Table2[[#This Row],[Close Price]]-Table2[[#This Row],[200D EMA]])/Table2[[#This Row],[200D EMA]]</f>
        <v>-2.5630433307060715E-2</v>
      </c>
      <c r="V357">
        <v>2.0136460596388099</v>
      </c>
      <c r="W357">
        <v>280.10000000000002</v>
      </c>
      <c r="X357">
        <v>287.95</v>
      </c>
      <c r="Y357">
        <v>280.05</v>
      </c>
      <c r="Z357">
        <v>291.75</v>
      </c>
      <c r="AA357">
        <v>280.05</v>
      </c>
      <c r="AB357">
        <v>339.45</v>
      </c>
      <c r="AC357" s="2">
        <f>(Table2[[#This Row],[Close Price]]/Table2[[#This Row],[Day Low]])-1</f>
        <v>2.142092109960636E-3</v>
      </c>
      <c r="AD357" s="2">
        <f>(Table2[[#This Row],[Day High]]/Table2[[#This Row],[Close Price]])-1</f>
        <v>2.5828286426790248E-2</v>
      </c>
      <c r="AE357" s="2">
        <f>(Table2[[#This Row],[Close Price]]/Table2[[#This Row],[Current Week Low]])-1</f>
        <v>2.3210141046241528E-3</v>
      </c>
      <c r="AF357" s="2">
        <f>(Table2[[#This Row],[Current Week High]]/Table2[[#This Row],[Close Price]])-1</f>
        <v>3.9365871036693978E-2</v>
      </c>
      <c r="AG357" s="2">
        <f>(Table2[[#This Row],[Close Price]]/Table2[[#This Row],[Current Month Low]])-1</f>
        <v>2.3210141046241528E-3</v>
      </c>
      <c r="AH357" s="2">
        <f>(Table2[[#This Row],[Current Month High]]/Table2[[#This Row],[Close Price]])-1</f>
        <v>0.20929818311364445</v>
      </c>
      <c r="AI357">
        <v>30.014250089063001</v>
      </c>
      <c r="AJ357">
        <v>79.590531030070295</v>
      </c>
      <c r="AK357" t="str">
        <f>IF(AND(Table2[[#This Row],[20D EMA]]&gt;Table2[[#This Row],[50D EMA]],Table2[[#This Row],[50D EMA]]&gt;Table2[[#This Row],[200D EMA]]),"Uptrend","Downtrend/NoTrend")</f>
        <v>Downtrend/NoTrend</v>
      </c>
      <c r="AL357">
        <v>-0.12</v>
      </c>
      <c r="AM357" t="s">
        <v>10189</v>
      </c>
      <c r="AN357">
        <v>-13.06</v>
      </c>
      <c r="AO357" t="s">
        <v>10189</v>
      </c>
      <c r="AP357">
        <v>6.3750727984225999E-2</v>
      </c>
      <c r="AQ357">
        <f>(Table2[[#This Row],[Sharpe Ratio]]-AVERAGE(Table2[Sharpe Ratio]))/_xlfn.STDEV.P(Table2[Sharpe Ratio])</f>
        <v>0.11461208762222429</v>
      </c>
      <c r="AR3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7">
        <f>_xlfn.RANK.AVG(Table2[[#This Row],[1Y Return vs Nifty Z-Score]],Table2[1Y Return vs Nifty Z-Score])</f>
        <v>258</v>
      </c>
      <c r="AT357">
        <f>_xlfn.RANK.AVG(Table2[[#This Row],[6M Return vs Nifty Z-Score]],Table2[6M Return vs Nifty Z-Score])</f>
        <v>547</v>
      </c>
      <c r="AU357">
        <f>_xlfn.RANK.AVG(Table2[[#This Row],[Sharpe Ratio Z-Score]],Table2[Sharpe Ratio Z-Score])</f>
        <v>302</v>
      </c>
      <c r="AV357">
        <f>(Table2[[#This Row],[Rank 1Y]]+Table2[[#This Row],[Rank 6M]]+Table2[[#This Row],[Rank Sharpe]])/3</f>
        <v>369</v>
      </c>
    </row>
    <row r="358" spans="1:48" x14ac:dyDescent="0.3">
      <c r="A358" t="s">
        <v>1466</v>
      </c>
      <c r="B358" t="s">
        <v>1467</v>
      </c>
      <c r="C358" t="s">
        <v>10153</v>
      </c>
      <c r="D358" t="s">
        <v>647</v>
      </c>
      <c r="E358">
        <v>6791.8721857999999</v>
      </c>
      <c r="F358">
        <v>504.3</v>
      </c>
      <c r="G358">
        <v>23.088434903866901</v>
      </c>
      <c r="H358">
        <f>(Table2[[#This Row],[1Y Return vs Nifty]]-AVERAGE(Table2[1Y Return vs Nifty]))/_xlfn.STDEV.P(Table2[1Y Return vs Nifty])</f>
        <v>-0.25538163862658675</v>
      </c>
      <c r="I358">
        <v>0.54979272349175101</v>
      </c>
      <c r="J358">
        <f>(Table2[[#This Row],[1M Return vs Nifty]]-AVERAGE(Table2[1M Return vs Nifty]))/_xlfn.STDEV.P(Table2[1M Return vs Nifty])</f>
        <v>7.0220057195978194E-2</v>
      </c>
      <c r="K358">
        <v>-7.7553105388860804</v>
      </c>
      <c r="L358">
        <f>(Table2[[#This Row],[6M Return vs Nifty]]-AVERAGE(Table2[6M Return vs Nifty]))/_xlfn.STDEV.P(Table2[6M Return vs Nifty])</f>
        <v>-0.56942350083226345</v>
      </c>
      <c r="M358">
        <v>-4.4493909794056199</v>
      </c>
      <c r="N358">
        <f>(Table2[[#This Row],[1W Return vs Nifty]]-AVERAGE(Table2[1W Return vs Nifty]))/_xlfn.STDEV.P(Table2[1W Return vs Nifty])</f>
        <v>-0.82606086990090899</v>
      </c>
      <c r="O358">
        <v>509.44</v>
      </c>
      <c r="P358">
        <v>491.82896106465802</v>
      </c>
      <c r="Q358">
        <v>442.04888381647498</v>
      </c>
      <c r="R358">
        <v>44.674427741653297</v>
      </c>
      <c r="S358" s="2">
        <f>(Table2[[#This Row],[Close Price]]-Table2[[#This Row],[20D EMA]])/Table2[[#This Row],[20D EMA]]</f>
        <v>-1.008951005025123E-2</v>
      </c>
      <c r="T358" s="2">
        <f>(Table2[[#This Row],[Close Price]]-Table2[[#This Row],[50D EMA]])/Table2[[#This Row],[50D EMA]]</f>
        <v>2.5356455033363715E-2</v>
      </c>
      <c r="U358" s="2">
        <f>(Table2[[#This Row],[Close Price]]-Table2[[#This Row],[200D EMA]])/Table2[[#This Row],[200D EMA]]</f>
        <v>0.14082405467484399</v>
      </c>
      <c r="V358">
        <v>1.2739583337139799</v>
      </c>
      <c r="W358">
        <v>503</v>
      </c>
      <c r="X358">
        <v>516.29999999999995</v>
      </c>
      <c r="Y358">
        <v>499.3</v>
      </c>
      <c r="Z358">
        <v>524.70000000000005</v>
      </c>
      <c r="AA358">
        <v>499.3</v>
      </c>
      <c r="AB358">
        <v>541.29999999999995</v>
      </c>
      <c r="AC358" s="2">
        <f>(Table2[[#This Row],[Close Price]]/Table2[[#This Row],[Day Low]])-1</f>
        <v>2.5844930417495693E-3</v>
      </c>
      <c r="AD358" s="2">
        <f>(Table2[[#This Row],[Day High]]/Table2[[#This Row],[Close Price]])-1</f>
        <v>2.3795359904818403E-2</v>
      </c>
      <c r="AE358" s="2">
        <f>(Table2[[#This Row],[Close Price]]/Table2[[#This Row],[Current Week Low]])-1</f>
        <v>1.0014019627478499E-2</v>
      </c>
      <c r="AF358" s="2">
        <f>(Table2[[#This Row],[Current Week High]]/Table2[[#This Row],[Close Price]])-1</f>
        <v>4.0452111838191529E-2</v>
      </c>
      <c r="AG358" s="2">
        <f>(Table2[[#This Row],[Close Price]]/Table2[[#This Row],[Current Month Low]])-1</f>
        <v>1.0014019627478499E-2</v>
      </c>
      <c r="AH358" s="2">
        <f>(Table2[[#This Row],[Current Month High]]/Table2[[#This Row],[Close Price]])-1</f>
        <v>7.3369026373190538E-2</v>
      </c>
      <c r="AI358">
        <v>11.005353955978499</v>
      </c>
      <c r="AJ358">
        <v>69.341840161181906</v>
      </c>
      <c r="AK358" t="str">
        <f>IF(AND(Table2[[#This Row],[20D EMA]]&gt;Table2[[#This Row],[50D EMA]],Table2[[#This Row],[50D EMA]]&gt;Table2[[#This Row],[200D EMA]]),"Uptrend","Downtrend/NoTrend")</f>
        <v>Uptrend</v>
      </c>
      <c r="AL358">
        <v>-0.05</v>
      </c>
      <c r="AM358" t="s">
        <v>10189</v>
      </c>
      <c r="AN358">
        <v>-2.17</v>
      </c>
      <c r="AO358" t="s">
        <v>10189</v>
      </c>
      <c r="AP358">
        <v>9.2862032641884001E-2</v>
      </c>
      <c r="AQ358">
        <f>(Table2[[#This Row],[Sharpe Ratio]]-AVERAGE(Table2[Sharpe Ratio]))/_xlfn.STDEV.P(Table2[Sharpe Ratio])</f>
        <v>0.44393480171551292</v>
      </c>
      <c r="AR3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-1.1367111504482681</v>
      </c>
      <c r="AS358">
        <f>_xlfn.RANK.AVG(Table2[[#This Row],[1Y Return vs Nifty Z-Score]],Table2[1Y Return vs Nifty Z-Score])</f>
        <v>360</v>
      </c>
      <c r="AT358">
        <f>_xlfn.RANK.AVG(Table2[[#This Row],[6M Return vs Nifty Z-Score]],Table2[6M Return vs Nifty Z-Score])</f>
        <v>517</v>
      </c>
      <c r="AU358">
        <f>_xlfn.RANK.AVG(Table2[[#This Row],[Sharpe Ratio Z-Score]],Table2[Sharpe Ratio Z-Score])</f>
        <v>231</v>
      </c>
      <c r="AV358">
        <f>(Table2[[#This Row],[Rank 1Y]]+Table2[[#This Row],[Rank 6M]]+Table2[[#This Row],[Rank Sharpe]])/3</f>
        <v>369.33333333333331</v>
      </c>
    </row>
    <row r="359" spans="1:48" x14ac:dyDescent="0.3">
      <c r="A359" t="s">
        <v>1478</v>
      </c>
      <c r="B359" t="s">
        <v>1479</v>
      </c>
      <c r="C359" t="s">
        <v>10157</v>
      </c>
      <c r="D359" t="s">
        <v>369</v>
      </c>
      <c r="E359">
        <v>6728.6235939999997</v>
      </c>
      <c r="F359">
        <v>352.15</v>
      </c>
      <c r="G359">
        <v>37.9482250653409</v>
      </c>
      <c r="H359">
        <f>(Table2[[#This Row],[1Y Return vs Nifty]]-AVERAGE(Table2[1Y Return vs Nifty]))/_xlfn.STDEV.P(Table2[1Y Return vs Nifty])</f>
        <v>-7.1805165417653832E-2</v>
      </c>
      <c r="I359">
        <v>3.3627162885161801</v>
      </c>
      <c r="J359">
        <f>(Table2[[#This Row],[1M Return vs Nifty]]-AVERAGE(Table2[1M Return vs Nifty]))/_xlfn.STDEV.P(Table2[1M Return vs Nifty])</f>
        <v>0.3355494560781711</v>
      </c>
      <c r="K359">
        <v>23.417210796446302</v>
      </c>
      <c r="L359">
        <f>(Table2[[#This Row],[6M Return vs Nifty]]-AVERAGE(Table2[6M Return vs Nifty]))/_xlfn.STDEV.P(Table2[6M Return vs Nifty])</f>
        <v>0.38854458514518908</v>
      </c>
      <c r="M359">
        <v>1.7346520334715501</v>
      </c>
      <c r="N359">
        <f>(Table2[[#This Row],[1W Return vs Nifty]]-AVERAGE(Table2[1W Return vs Nifty]))/_xlfn.STDEV.P(Table2[1W Return vs Nifty])</f>
        <v>0.54610000773381706</v>
      </c>
      <c r="O359">
        <v>328.38</v>
      </c>
      <c r="P359">
        <v>306.99125609163502</v>
      </c>
      <c r="Q359">
        <v>267.39599484343</v>
      </c>
      <c r="R359">
        <v>67.765201488709096</v>
      </c>
      <c r="S359" s="2">
        <f>(Table2[[#This Row],[Close Price]]-Table2[[#This Row],[20D EMA]])/Table2[[#This Row],[20D EMA]]</f>
        <v>7.2385650770448812E-2</v>
      </c>
      <c r="T359" s="2">
        <f>(Table2[[#This Row],[Close Price]]-Table2[[#This Row],[50D EMA]])/Table2[[#This Row],[50D EMA]]</f>
        <v>0.14710107539637984</v>
      </c>
      <c r="U359" s="2">
        <f>(Table2[[#This Row],[Close Price]]-Table2[[#This Row],[200D EMA]])/Table2[[#This Row],[200D EMA]]</f>
        <v>0.31696063812098796</v>
      </c>
      <c r="V359">
        <v>1.27627370449205</v>
      </c>
      <c r="W359">
        <v>347</v>
      </c>
      <c r="X359">
        <v>357.35</v>
      </c>
      <c r="Y359">
        <v>342</v>
      </c>
      <c r="Z359">
        <v>357.35</v>
      </c>
      <c r="AA359">
        <v>310.85000000000002</v>
      </c>
      <c r="AB359">
        <v>357.7</v>
      </c>
      <c r="AC359" s="2">
        <f>(Table2[[#This Row],[Close Price]]/Table2[[#This Row],[Day Low]])-1</f>
        <v>1.4841498559077682E-2</v>
      </c>
      <c r="AD359" s="2">
        <f>(Table2[[#This Row],[Day High]]/Table2[[#This Row],[Close Price]])-1</f>
        <v>1.4766434757915725E-2</v>
      </c>
      <c r="AE359" s="2">
        <f>(Table2[[#This Row],[Close Price]]/Table2[[#This Row],[Current Week Low]])-1</f>
        <v>2.9678362573099415E-2</v>
      </c>
      <c r="AF359" s="2">
        <f>(Table2[[#This Row],[Current Week High]]/Table2[[#This Row],[Close Price]])-1</f>
        <v>1.4766434757915725E-2</v>
      </c>
      <c r="AG359" s="2">
        <f>(Table2[[#This Row],[Close Price]]/Table2[[#This Row],[Current Month Low]])-1</f>
        <v>0.13286150876628589</v>
      </c>
      <c r="AH359" s="2">
        <f>(Table2[[#This Row],[Current Month High]]/Table2[[#This Row],[Close Price]])-1</f>
        <v>1.5760329405082985E-2</v>
      </c>
      <c r="AI359">
        <v>1.57603294050829</v>
      </c>
      <c r="AJ359">
        <v>71.696733300828797</v>
      </c>
      <c r="AK359" t="str">
        <f>IF(AND(Table2[[#This Row],[20D EMA]]&gt;Table2[[#This Row],[50D EMA]],Table2[[#This Row],[50D EMA]]&gt;Table2[[#This Row],[200D EMA]]),"Uptrend","Downtrend/NoTrend")</f>
        <v>Uptrend</v>
      </c>
      <c r="AL359">
        <v>0.2</v>
      </c>
      <c r="AM359" t="s">
        <v>10188</v>
      </c>
      <c r="AN359">
        <v>12.92</v>
      </c>
      <c r="AO359" t="s">
        <v>10188</v>
      </c>
      <c r="AP359">
        <v>-3.1548864651239003E-2</v>
      </c>
      <c r="AQ359">
        <f>(Table2[[#This Row],[Sharpe Ratio]]-AVERAGE(Table2[Sharpe Ratio]))/_xlfn.STDEV.P(Table2[Sharpe Ratio])</f>
        <v>-0.96346809008771472</v>
      </c>
      <c r="AR3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0.23492079345180872</v>
      </c>
      <c r="AS359">
        <f>_xlfn.RANK.AVG(Table2[[#This Row],[1Y Return vs Nifty Z-Score]],Table2[1Y Return vs Nifty Z-Score])</f>
        <v>305</v>
      </c>
      <c r="AT359">
        <f>_xlfn.RANK.AVG(Table2[[#This Row],[6M Return vs Nifty Z-Score]],Table2[6M Return vs Nifty Z-Score])</f>
        <v>200</v>
      </c>
      <c r="AU359">
        <f>_xlfn.RANK.AVG(Table2[[#This Row],[Sharpe Ratio Z-Score]],Table2[Sharpe Ratio Z-Score])</f>
        <v>603</v>
      </c>
      <c r="AV359">
        <f>(Table2[[#This Row],[Rank 1Y]]+Table2[[#This Row],[Rank 6M]]+Table2[[#This Row],[Rank Sharpe]])/3</f>
        <v>369.33333333333331</v>
      </c>
    </row>
    <row r="360" spans="1:48" x14ac:dyDescent="0.3">
      <c r="A360" t="s">
        <v>855</v>
      </c>
      <c r="B360" t="s">
        <v>856</v>
      </c>
      <c r="C360" t="s">
        <v>10148</v>
      </c>
      <c r="D360" t="s">
        <v>62</v>
      </c>
      <c r="E360">
        <v>17923.371150300001</v>
      </c>
      <c r="F360">
        <v>1701.85</v>
      </c>
      <c r="G360">
        <v>54.705791829865802</v>
      </c>
      <c r="H360">
        <f>(Table2[[#This Row],[1Y Return vs Nifty]]-AVERAGE(Table2[1Y Return vs Nifty]))/_xlfn.STDEV.P(Table2[1Y Return vs Nifty])</f>
        <v>0.13521626441184795</v>
      </c>
      <c r="I360">
        <v>6.7008577225612198</v>
      </c>
      <c r="J360">
        <f>(Table2[[#This Row],[1M Return vs Nifty]]-AVERAGE(Table2[1M Return vs Nifty]))/_xlfn.STDEV.P(Table2[1M Return vs Nifty])</f>
        <v>0.65042010208209833</v>
      </c>
      <c r="K360">
        <v>7.0149413344573199</v>
      </c>
      <c r="L360">
        <f>(Table2[[#This Row],[6M Return vs Nifty]]-AVERAGE(Table2[6M Return vs Nifty]))/_xlfn.STDEV.P(Table2[6M Return vs Nifty])</f>
        <v>-0.11551636370011112</v>
      </c>
      <c r="M360">
        <v>0.63107072756211302</v>
      </c>
      <c r="N360">
        <f>(Table2[[#This Row],[1W Return vs Nifty]]-AVERAGE(Table2[1W Return vs Nifty]))/_xlfn.STDEV.P(Table2[1W Return vs Nifty])</f>
        <v>0.30122928317631831</v>
      </c>
      <c r="O360">
        <v>1628.42</v>
      </c>
      <c r="P360">
        <v>1566.73653728627</v>
      </c>
      <c r="Q360">
        <v>1399.0603062922501</v>
      </c>
      <c r="R360">
        <v>72.379469809842305</v>
      </c>
      <c r="S360" s="2">
        <f>(Table2[[#This Row],[Close Price]]-Table2[[#This Row],[20D EMA]])/Table2[[#This Row],[20D EMA]]</f>
        <v>4.5092789329534047E-2</v>
      </c>
      <c r="T360" s="2">
        <f>(Table2[[#This Row],[Close Price]]-Table2[[#This Row],[50D EMA]])/Table2[[#This Row],[50D EMA]]</f>
        <v>8.6238789674081801E-2</v>
      </c>
      <c r="U360" s="2">
        <f>(Table2[[#This Row],[Close Price]]-Table2[[#This Row],[200D EMA]])/Table2[[#This Row],[200D EMA]]</f>
        <v>0.21642361830005349</v>
      </c>
      <c r="V360">
        <v>0.45715795972467499</v>
      </c>
      <c r="W360">
        <v>1679</v>
      </c>
      <c r="X360">
        <v>1738.95</v>
      </c>
      <c r="Y360">
        <v>1677.5</v>
      </c>
      <c r="Z360">
        <v>1738.95</v>
      </c>
      <c r="AA360">
        <v>1513.8</v>
      </c>
      <c r="AB360">
        <v>1799</v>
      </c>
      <c r="AC360" s="2">
        <f>(Table2[[#This Row],[Close Price]]/Table2[[#This Row],[Day Low]])-1</f>
        <v>1.3609291244788491E-2</v>
      </c>
      <c r="AD360" s="2">
        <f>(Table2[[#This Row],[Day High]]/Table2[[#This Row],[Close Price]])-1</f>
        <v>2.1799806093369067E-2</v>
      </c>
      <c r="AE360" s="2">
        <f>(Table2[[#This Row],[Close Price]]/Table2[[#This Row],[Current Week Low]])-1</f>
        <v>1.4515648286139937E-2</v>
      </c>
      <c r="AF360" s="2">
        <f>(Table2[[#This Row],[Current Week High]]/Table2[[#This Row],[Close Price]])-1</f>
        <v>2.1799806093369067E-2</v>
      </c>
      <c r="AG360" s="2">
        <f>(Table2[[#This Row],[Close Price]]/Table2[[#This Row],[Current Month Low]])-1</f>
        <v>0.12422380763641172</v>
      </c>
      <c r="AH360" s="2">
        <f>(Table2[[#This Row],[Current Month High]]/Table2[[#This Row],[Close Price]])-1</f>
        <v>5.7084936980345002E-2</v>
      </c>
      <c r="AI360">
        <v>5.7084936980345002</v>
      </c>
      <c r="AJ360">
        <v>89.083939781123206</v>
      </c>
      <c r="AK360" t="str">
        <f>IF(AND(Table2[[#This Row],[20D EMA]]&gt;Table2[[#This Row],[50D EMA]],Table2[[#This Row],[50D EMA]]&gt;Table2[[#This Row],[200D EMA]]),"Uptrend","Downtrend/NoTrend")</f>
        <v>Uptrend</v>
      </c>
      <c r="AL360">
        <v>-0.06</v>
      </c>
      <c r="AM360" t="s">
        <v>10189</v>
      </c>
      <c r="AN360">
        <v>9.86</v>
      </c>
      <c r="AO360" t="s">
        <v>10188</v>
      </c>
      <c r="AQ360">
        <f>(Table2[[#This Row],[Sharpe Ratio]]-AVERAGE(Table2[Sharpe Ratio]))/_xlfn.STDEV.P(Table2[Sharpe Ratio])</f>
        <v>-0.60657038812317154</v>
      </c>
      <c r="AR3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0.36477889784698192</v>
      </c>
      <c r="AS360">
        <f>_xlfn.RANK.AVG(Table2[[#This Row],[1Y Return vs Nifty Z-Score]],Table2[1Y Return vs Nifty Z-Score])</f>
        <v>241</v>
      </c>
      <c r="AT360">
        <f>_xlfn.RANK.AVG(Table2[[#This Row],[6M Return vs Nifty Z-Score]],Table2[6M Return vs Nifty Z-Score])</f>
        <v>349</v>
      </c>
      <c r="AU360">
        <f>_xlfn.RANK.AVG(Table2[[#This Row],[Sharpe Ratio Z-Score]],Table2[Sharpe Ratio Z-Score])</f>
        <v>518.5</v>
      </c>
      <c r="AV360">
        <f>(Table2[[#This Row],[Rank 1Y]]+Table2[[#This Row],[Rank 6M]]+Table2[[#This Row],[Rank Sharpe]])/3</f>
        <v>369.5</v>
      </c>
    </row>
    <row r="361" spans="1:48" x14ac:dyDescent="0.3">
      <c r="A361" t="s">
        <v>1607</v>
      </c>
      <c r="B361" t="s">
        <v>1608</v>
      </c>
      <c r="C361" t="s">
        <v>10148</v>
      </c>
      <c r="D361" t="s">
        <v>213</v>
      </c>
      <c r="E361">
        <v>5499.6392954800003</v>
      </c>
      <c r="F361">
        <v>608.9</v>
      </c>
      <c r="G361">
        <v>59.722727005779298</v>
      </c>
      <c r="H361">
        <f>(Table2[[#This Row],[1Y Return vs Nifty]]-AVERAGE(Table2[1Y Return vs Nifty]))/_xlfn.STDEV.P(Table2[1Y Return vs Nifty])</f>
        <v>0.19719501753716667</v>
      </c>
      <c r="I361">
        <v>-6.2229358370115104</v>
      </c>
      <c r="J361">
        <f>(Table2[[#This Row],[1M Return vs Nifty]]-AVERAGE(Table2[1M Return vs Nifty]))/_xlfn.STDEV.P(Table2[1M Return vs Nifty])</f>
        <v>-0.56861848790149006</v>
      </c>
      <c r="K361">
        <v>5.4617642952111902</v>
      </c>
      <c r="L361">
        <f>(Table2[[#This Row],[6M Return vs Nifty]]-AVERAGE(Table2[6M Return vs Nifty]))/_xlfn.STDEV.P(Table2[6M Return vs Nifty])</f>
        <v>-0.1632473130020623</v>
      </c>
      <c r="M361">
        <v>-3.8840158472333801</v>
      </c>
      <c r="N361">
        <f>(Table2[[#This Row],[1W Return vs Nifty]]-AVERAGE(Table2[1W Return vs Nifty]))/_xlfn.STDEV.P(Table2[1W Return vs Nifty])</f>
        <v>-0.70061128361263869</v>
      </c>
      <c r="O361">
        <v>614.61</v>
      </c>
      <c r="P361">
        <v>591.61339108060304</v>
      </c>
      <c r="Q361">
        <v>507.28891260148998</v>
      </c>
      <c r="R361">
        <v>39.2927646588683</v>
      </c>
      <c r="S361" s="2">
        <f>(Table2[[#This Row],[Close Price]]-Table2[[#This Row],[20D EMA]])/Table2[[#This Row],[20D EMA]]</f>
        <v>-9.2904443468216202E-3</v>
      </c>
      <c r="T361" s="2">
        <f>(Table2[[#This Row],[Close Price]]-Table2[[#This Row],[50D EMA]])/Table2[[#This Row],[50D EMA]]</f>
        <v>2.9219434820131996E-2</v>
      </c>
      <c r="U361" s="2">
        <f>(Table2[[#This Row],[Close Price]]-Table2[[#This Row],[200D EMA]])/Table2[[#This Row],[200D EMA]]</f>
        <v>0.20030220427532275</v>
      </c>
      <c r="V361">
        <v>0.426123553863194</v>
      </c>
      <c r="W361">
        <v>604.95000000000005</v>
      </c>
      <c r="X361">
        <v>614.5</v>
      </c>
      <c r="Y361">
        <v>600</v>
      </c>
      <c r="Z361">
        <v>616.85</v>
      </c>
      <c r="AA361">
        <v>600</v>
      </c>
      <c r="AB361">
        <v>662.8</v>
      </c>
      <c r="AC361" s="2">
        <f>(Table2[[#This Row],[Close Price]]/Table2[[#This Row],[Day Low]])-1</f>
        <v>6.5294652450613722E-3</v>
      </c>
      <c r="AD361" s="2">
        <f>(Table2[[#This Row],[Day High]]/Table2[[#This Row],[Close Price]])-1</f>
        <v>9.1969124651010148E-3</v>
      </c>
      <c r="AE361" s="2">
        <f>(Table2[[#This Row],[Close Price]]/Table2[[#This Row],[Current Week Low]])-1</f>
        <v>1.4833333333333254E-2</v>
      </c>
      <c r="AF361" s="2">
        <f>(Table2[[#This Row],[Current Week High]]/Table2[[#This Row],[Close Price]])-1</f>
        <v>1.3056331088848738E-2</v>
      </c>
      <c r="AG361" s="2">
        <f>(Table2[[#This Row],[Close Price]]/Table2[[#This Row],[Current Month Low]])-1</f>
        <v>1.4833333333333254E-2</v>
      </c>
      <c r="AH361" s="2">
        <f>(Table2[[#This Row],[Current Month High]]/Table2[[#This Row],[Close Price]])-1</f>
        <v>8.8520282476597156E-2</v>
      </c>
      <c r="AI361">
        <v>8.8520282476597103</v>
      </c>
      <c r="AJ361">
        <v>90.103028410864795</v>
      </c>
      <c r="AK361" t="str">
        <f>IF(AND(Table2[[#This Row],[20D EMA]]&gt;Table2[[#This Row],[50D EMA]],Table2[[#This Row],[50D EMA]]&gt;Table2[[#This Row],[200D EMA]]),"Uptrend","Downtrend/NoTrend")</f>
        <v>Uptrend</v>
      </c>
      <c r="AL361">
        <v>7.0000000000000007E-2</v>
      </c>
      <c r="AM361" t="s">
        <v>10188</v>
      </c>
      <c r="AN361">
        <v>-0.36</v>
      </c>
      <c r="AO361" t="s">
        <v>10189</v>
      </c>
      <c r="AQ361">
        <f>(Table2[[#This Row],[Sharpe Ratio]]-AVERAGE(Table2[Sharpe Ratio]))/_xlfn.STDEV.P(Table2[Sharpe Ratio])</f>
        <v>-0.60657038812317154</v>
      </c>
      <c r="AR3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-1.8418524551021958</v>
      </c>
      <c r="AS361">
        <f>_xlfn.RANK.AVG(Table2[[#This Row],[1Y Return vs Nifty Z-Score]],Table2[1Y Return vs Nifty Z-Score])</f>
        <v>221</v>
      </c>
      <c r="AT361">
        <f>_xlfn.RANK.AVG(Table2[[#This Row],[6M Return vs Nifty Z-Score]],Table2[6M Return vs Nifty Z-Score])</f>
        <v>369</v>
      </c>
      <c r="AU361">
        <f>_xlfn.RANK.AVG(Table2[[#This Row],[Sharpe Ratio Z-Score]],Table2[Sharpe Ratio Z-Score])</f>
        <v>518.5</v>
      </c>
      <c r="AV361">
        <f>(Table2[[#This Row],[Rank 1Y]]+Table2[[#This Row],[Rank 6M]]+Table2[[#This Row],[Rank Sharpe]])/3</f>
        <v>369.5</v>
      </c>
    </row>
    <row r="362" spans="1:48" x14ac:dyDescent="0.3">
      <c r="A362" t="s">
        <v>722</v>
      </c>
      <c r="B362" t="s">
        <v>723</v>
      </c>
      <c r="C362" t="s">
        <v>10147</v>
      </c>
      <c r="D362" t="s">
        <v>193</v>
      </c>
      <c r="E362">
        <v>22496.188956099999</v>
      </c>
      <c r="F362">
        <v>612.54999999999995</v>
      </c>
      <c r="G362">
        <v>-12.5893457851764</v>
      </c>
      <c r="H362">
        <f>(Table2[[#This Row],[1Y Return vs Nifty]]-AVERAGE(Table2[1Y Return vs Nifty]))/_xlfn.STDEV.P(Table2[1Y Return vs Nifty])</f>
        <v>-0.69614164126761069</v>
      </c>
      <c r="I362">
        <v>-2.1379747848387001</v>
      </c>
      <c r="J362">
        <f>(Table2[[#This Row],[1M Return vs Nifty]]-AVERAGE(Table2[1M Return vs Nifty]))/_xlfn.STDEV.P(Table2[1M Return vs Nifty])</f>
        <v>-0.18330397957045086</v>
      </c>
      <c r="K362">
        <v>12.9154303367668</v>
      </c>
      <c r="L362">
        <f>(Table2[[#This Row],[6M Return vs Nifty]]-AVERAGE(Table2[6M Return vs Nifty]))/_xlfn.STDEV.P(Table2[6M Return vs Nifty])</f>
        <v>6.5812573252660739E-2</v>
      </c>
      <c r="M362">
        <v>-3.7532327937008199</v>
      </c>
      <c r="N362">
        <f>(Table2[[#This Row],[1W Return vs Nifty]]-AVERAGE(Table2[1W Return vs Nifty]))/_xlfn.STDEV.P(Table2[1W Return vs Nifty])</f>
        <v>-0.67159217925949899</v>
      </c>
      <c r="O362">
        <v>590.77</v>
      </c>
      <c r="P362">
        <v>560.03511445424795</v>
      </c>
      <c r="Q362">
        <v>501.64854090596998</v>
      </c>
      <c r="R362">
        <v>48.085332856173999</v>
      </c>
      <c r="S362" s="2">
        <f>(Table2[[#This Row],[Close Price]]-Table2[[#This Row],[20D EMA]])/Table2[[#This Row],[20D EMA]]</f>
        <v>3.6867139495912069E-2</v>
      </c>
      <c r="T362" s="2">
        <f>(Table2[[#This Row],[Close Price]]-Table2[[#This Row],[50D EMA]])/Table2[[#This Row],[50D EMA]]</f>
        <v>9.3770701497757972E-2</v>
      </c>
      <c r="U362" s="2">
        <f>(Table2[[#This Row],[Close Price]]-Table2[[#This Row],[200D EMA]])/Table2[[#This Row],[200D EMA]]</f>
        <v>0.22107401906072238</v>
      </c>
      <c r="V362">
        <v>0.63567181328319</v>
      </c>
      <c r="W362">
        <v>594.20000000000005</v>
      </c>
      <c r="X362">
        <v>618.20000000000005</v>
      </c>
      <c r="Y362">
        <v>588.1</v>
      </c>
      <c r="Z362">
        <v>618.20000000000005</v>
      </c>
      <c r="AA362">
        <v>572.45000000000005</v>
      </c>
      <c r="AB362">
        <v>622.4</v>
      </c>
      <c r="AC362" s="2">
        <f>(Table2[[#This Row],[Close Price]]/Table2[[#This Row],[Day Low]])-1</f>
        <v>3.0881857960282533E-2</v>
      </c>
      <c r="AD362" s="2">
        <f>(Table2[[#This Row],[Day High]]/Table2[[#This Row],[Close Price]])-1</f>
        <v>9.2237368378094153E-3</v>
      </c>
      <c r="AE362" s="2">
        <f>(Table2[[#This Row],[Close Price]]/Table2[[#This Row],[Current Week Low]])-1</f>
        <v>4.1574562149294225E-2</v>
      </c>
      <c r="AF362" s="2">
        <f>(Table2[[#This Row],[Current Week High]]/Table2[[#This Row],[Close Price]])-1</f>
        <v>9.2237368378094153E-3</v>
      </c>
      <c r="AG362" s="2">
        <f>(Table2[[#This Row],[Close Price]]/Table2[[#This Row],[Current Month Low]])-1</f>
        <v>7.0049786007511328E-2</v>
      </c>
      <c r="AH362" s="2">
        <f>(Table2[[#This Row],[Current Month High]]/Table2[[#This Row],[Close Price]])-1</f>
        <v>1.6080319973879709E-2</v>
      </c>
      <c r="AI362">
        <v>1.60803199738797</v>
      </c>
      <c r="AJ362">
        <v>50.577679449360801</v>
      </c>
      <c r="AK362" t="str">
        <f>IF(AND(Table2[[#This Row],[20D EMA]]&gt;Table2[[#This Row],[50D EMA]],Table2[[#This Row],[50D EMA]]&gt;Table2[[#This Row],[200D EMA]]),"Uptrend","Downtrend/NoTrend")</f>
        <v>Uptrend</v>
      </c>
      <c r="AL362">
        <v>0.08</v>
      </c>
      <c r="AM362" t="s">
        <v>10188</v>
      </c>
      <c r="AN362">
        <v>7.03</v>
      </c>
      <c r="AO362" t="s">
        <v>10188</v>
      </c>
      <c r="AP362">
        <v>8.3216878642313002E-2</v>
      </c>
      <c r="AQ362">
        <f>(Table2[[#This Row],[Sharpe Ratio]]-AVERAGE(Table2[Sharpe Ratio]))/_xlfn.STDEV.P(Table2[Sharpe Ratio])</f>
        <v>0.33482363921902597</v>
      </c>
      <c r="AR3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-1.1504015876258737</v>
      </c>
      <c r="AS362">
        <f>_xlfn.RANK.AVG(Table2[[#This Row],[1Y Return vs Nifty Z-Score]],Table2[1Y Return vs Nifty Z-Score])</f>
        <v>577</v>
      </c>
      <c r="AT362">
        <f>_xlfn.RANK.AVG(Table2[[#This Row],[6M Return vs Nifty Z-Score]],Table2[6M Return vs Nifty Z-Score])</f>
        <v>292</v>
      </c>
      <c r="AU362">
        <f>_xlfn.RANK.AVG(Table2[[#This Row],[Sharpe Ratio Z-Score]],Table2[Sharpe Ratio Z-Score])</f>
        <v>240</v>
      </c>
      <c r="AV362">
        <f>(Table2[[#This Row],[Rank 1Y]]+Table2[[#This Row],[Rank 6M]]+Table2[[#This Row],[Rank Sharpe]])/3</f>
        <v>369.66666666666669</v>
      </c>
    </row>
    <row r="363" spans="1:48" x14ac:dyDescent="0.3">
      <c r="A363" t="s">
        <v>1081</v>
      </c>
      <c r="B363" t="s">
        <v>1082</v>
      </c>
      <c r="C363" t="s">
        <v>10148</v>
      </c>
      <c r="D363" t="s">
        <v>62</v>
      </c>
      <c r="E363">
        <v>11548.624322760001</v>
      </c>
      <c r="F363">
        <v>1533.9</v>
      </c>
      <c r="G363">
        <v>49.028914233000599</v>
      </c>
      <c r="H363">
        <f>(Table2[[#This Row],[1Y Return vs Nifty]]-AVERAGE(Table2[1Y Return vs Nifty]))/_xlfn.STDEV.P(Table2[1Y Return vs Nifty])</f>
        <v>6.508464365900532E-2</v>
      </c>
      <c r="I363">
        <v>3.63528910405017</v>
      </c>
      <c r="J363">
        <f>(Table2[[#This Row],[1M Return vs Nifty]]-AVERAGE(Table2[1M Return vs Nifty]))/_xlfn.STDEV.P(Table2[1M Return vs Nifty])</f>
        <v>0.36125992407541735</v>
      </c>
      <c r="K363">
        <v>-7.7447075183435201</v>
      </c>
      <c r="L363">
        <f>(Table2[[#This Row],[6M Return vs Nifty]]-AVERAGE(Table2[6M Return vs Nifty]))/_xlfn.STDEV.P(Table2[6M Return vs Nifty])</f>
        <v>-0.56909765759406428</v>
      </c>
      <c r="M363">
        <v>6.0480612529880498</v>
      </c>
      <c r="N363">
        <f>(Table2[[#This Row],[1W Return vs Nifty]]-AVERAGE(Table2[1W Return vs Nifty]))/_xlfn.STDEV.P(Table2[1W Return vs Nifty])</f>
        <v>1.5031909218695787</v>
      </c>
      <c r="O363">
        <v>1464.44</v>
      </c>
      <c r="P363">
        <v>1411.1421819567599</v>
      </c>
      <c r="Q363">
        <v>1288.7914176546101</v>
      </c>
      <c r="R363">
        <v>65.646141746064202</v>
      </c>
      <c r="S363" s="2">
        <f>(Table2[[#This Row],[Close Price]]-Table2[[#This Row],[20D EMA]])/Table2[[#This Row],[20D EMA]]</f>
        <v>4.7431099942640213E-2</v>
      </c>
      <c r="T363" s="2">
        <f>(Table2[[#This Row],[Close Price]]-Table2[[#This Row],[50D EMA]])/Table2[[#This Row],[50D EMA]]</f>
        <v>8.6991813874501334E-2</v>
      </c>
      <c r="U363" s="2">
        <f>(Table2[[#This Row],[Close Price]]-Table2[[#This Row],[200D EMA]])/Table2[[#This Row],[200D EMA]]</f>
        <v>0.19018483440202263</v>
      </c>
      <c r="V363">
        <v>1.70698311612418</v>
      </c>
      <c r="W363">
        <v>1510.4</v>
      </c>
      <c r="X363">
        <v>1594</v>
      </c>
      <c r="Y363">
        <v>1496.15</v>
      </c>
      <c r="Z363">
        <v>1594</v>
      </c>
      <c r="AA363">
        <v>1408</v>
      </c>
      <c r="AB363">
        <v>1594</v>
      </c>
      <c r="AC363" s="2">
        <f>(Table2[[#This Row],[Close Price]]/Table2[[#This Row],[Day Low]])-1</f>
        <v>1.5558792372881269E-2</v>
      </c>
      <c r="AD363" s="2">
        <f>(Table2[[#This Row],[Day High]]/Table2[[#This Row],[Close Price]])-1</f>
        <v>3.9181172175500212E-2</v>
      </c>
      <c r="AE363" s="2">
        <f>(Table2[[#This Row],[Close Price]]/Table2[[#This Row],[Current Week Low]])-1</f>
        <v>2.5231427330147271E-2</v>
      </c>
      <c r="AF363" s="2">
        <f>(Table2[[#This Row],[Current Week High]]/Table2[[#This Row],[Close Price]])-1</f>
        <v>3.9181172175500212E-2</v>
      </c>
      <c r="AG363" s="2">
        <f>(Table2[[#This Row],[Close Price]]/Table2[[#This Row],[Current Month Low]])-1</f>
        <v>8.9417613636363802E-2</v>
      </c>
      <c r="AH363" s="2">
        <f>(Table2[[#This Row],[Current Month High]]/Table2[[#This Row],[Close Price]])-1</f>
        <v>3.9181172175500212E-2</v>
      </c>
      <c r="AI363">
        <v>5.5512093356802703</v>
      </c>
      <c r="AJ363">
        <v>86.742147552958301</v>
      </c>
      <c r="AK363" t="str">
        <f>IF(AND(Table2[[#This Row],[20D EMA]]&gt;Table2[[#This Row],[50D EMA]],Table2[[#This Row],[50D EMA]]&gt;Table2[[#This Row],[200D EMA]]),"Uptrend","Downtrend/NoTrend")</f>
        <v>Uptrend</v>
      </c>
      <c r="AL363">
        <v>0.04</v>
      </c>
      <c r="AM363" t="s">
        <v>10188</v>
      </c>
      <c r="AN363">
        <v>4.16</v>
      </c>
      <c r="AO363" t="s">
        <v>10188</v>
      </c>
      <c r="AP363">
        <v>5.4030012248807997E-2</v>
      </c>
      <c r="AQ363">
        <f>(Table2[[#This Row],[Sharpe Ratio]]-AVERAGE(Table2[Sharpe Ratio]))/_xlfn.STDEV.P(Table2[Sharpe Ratio])</f>
        <v>4.6461301853055409E-3</v>
      </c>
      <c r="AR3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1.3650839621952426</v>
      </c>
      <c r="AS363">
        <f>_xlfn.RANK.AVG(Table2[[#This Row],[1Y Return vs Nifty Z-Score]],Table2[1Y Return vs Nifty Z-Score])</f>
        <v>259</v>
      </c>
      <c r="AT363">
        <f>_xlfn.RANK.AVG(Table2[[#This Row],[6M Return vs Nifty Z-Score]],Table2[6M Return vs Nifty Z-Score])</f>
        <v>516</v>
      </c>
      <c r="AU363">
        <f>_xlfn.RANK.AVG(Table2[[#This Row],[Sharpe Ratio Z-Score]],Table2[Sharpe Ratio Z-Score])</f>
        <v>335</v>
      </c>
      <c r="AV363">
        <f>(Table2[[#This Row],[Rank 1Y]]+Table2[[#This Row],[Rank 6M]]+Table2[[#This Row],[Rank Sharpe]])/3</f>
        <v>370</v>
      </c>
    </row>
    <row r="364" spans="1:48" x14ac:dyDescent="0.3">
      <c r="A364" t="s">
        <v>382</v>
      </c>
      <c r="B364" t="s">
        <v>383</v>
      </c>
      <c r="C364" t="s">
        <v>10154</v>
      </c>
      <c r="D364" t="s">
        <v>384</v>
      </c>
      <c r="E364">
        <v>64362.808450980003</v>
      </c>
      <c r="F364">
        <v>1047.8499999999999</v>
      </c>
      <c r="G364">
        <v>27.233436180020099</v>
      </c>
      <c r="H364">
        <f>(Table2[[#This Row],[1Y Return vs Nifty]]-AVERAGE(Table2[1Y Return vs Nifty]))/_xlfn.STDEV.P(Table2[1Y Return vs Nifty])</f>
        <v>-0.20417467624998942</v>
      </c>
      <c r="I364">
        <v>-12.0196946314986</v>
      </c>
      <c r="J364">
        <f>(Table2[[#This Row],[1M Return vs Nifty]]-AVERAGE(Table2[1M Return vs Nifty]))/_xlfn.STDEV.P(Table2[1M Return vs Nifty])</f>
        <v>-1.1153985517220182</v>
      </c>
      <c r="K364">
        <v>6.9963835206135503</v>
      </c>
      <c r="L364">
        <f>(Table2[[#This Row],[6M Return vs Nifty]]-AVERAGE(Table2[6M Return vs Nifty]))/_xlfn.STDEV.P(Table2[6M Return vs Nifty])</f>
        <v>-0.11608666705211144</v>
      </c>
      <c r="M364">
        <v>2.2769621608819399</v>
      </c>
      <c r="N364">
        <f>(Table2[[#This Row],[1W Return vs Nifty]]-AVERAGE(Table2[1W Return vs Nifty]))/_xlfn.STDEV.P(Table2[1W Return vs Nifty])</f>
        <v>0.66643176138237814</v>
      </c>
      <c r="O364">
        <v>1054.06</v>
      </c>
      <c r="P364">
        <v>1045.15575155855</v>
      </c>
      <c r="Q364">
        <v>928.124618101039</v>
      </c>
      <c r="R364">
        <v>53.325286332204897</v>
      </c>
      <c r="S364" s="2">
        <f>(Table2[[#This Row],[Close Price]]-Table2[[#This Row],[20D EMA]])/Table2[[#This Row],[20D EMA]]</f>
        <v>-5.8915052274064444E-3</v>
      </c>
      <c r="T364" s="2">
        <f>(Table2[[#This Row],[Close Price]]-Table2[[#This Row],[50D EMA]])/Table2[[#This Row],[50D EMA]]</f>
        <v>2.5778439600338738E-3</v>
      </c>
      <c r="U364" s="2">
        <f>(Table2[[#This Row],[Close Price]]-Table2[[#This Row],[200D EMA]])/Table2[[#This Row],[200D EMA]]</f>
        <v>0.12899709754916464</v>
      </c>
      <c r="V364">
        <v>0.96094462958648796</v>
      </c>
      <c r="W364">
        <v>1045.25</v>
      </c>
      <c r="X364">
        <v>1075</v>
      </c>
      <c r="Y364">
        <v>1043.3</v>
      </c>
      <c r="Z364">
        <v>1075</v>
      </c>
      <c r="AA364">
        <v>1015</v>
      </c>
      <c r="AB364">
        <v>1075</v>
      </c>
      <c r="AC364" s="2">
        <f>(Table2[[#This Row],[Close Price]]/Table2[[#This Row],[Day Low]])-1</f>
        <v>2.4874431954076126E-3</v>
      </c>
      <c r="AD364" s="2">
        <f>(Table2[[#This Row],[Day High]]/Table2[[#This Row],[Close Price]])-1</f>
        <v>2.5910197070191376E-2</v>
      </c>
      <c r="AE364" s="2">
        <f>(Table2[[#This Row],[Close Price]]/Table2[[#This Row],[Current Week Low]])-1</f>
        <v>4.3611616984566837E-3</v>
      </c>
      <c r="AF364" s="2">
        <f>(Table2[[#This Row],[Current Week High]]/Table2[[#This Row],[Close Price]])-1</f>
        <v>2.5910197070191376E-2</v>
      </c>
      <c r="AG364" s="2">
        <f>(Table2[[#This Row],[Close Price]]/Table2[[#This Row],[Current Month Low]])-1</f>
        <v>3.2364532019704351E-2</v>
      </c>
      <c r="AH364" s="2">
        <f>(Table2[[#This Row],[Current Month High]]/Table2[[#This Row],[Close Price]])-1</f>
        <v>2.5910197070191376E-2</v>
      </c>
      <c r="AI364">
        <v>12.6115379109605</v>
      </c>
      <c r="AJ364">
        <v>62.230995510140801</v>
      </c>
      <c r="AK364" t="str">
        <f>IF(AND(Table2[[#This Row],[20D EMA]]&gt;Table2[[#This Row],[50D EMA]],Table2[[#This Row],[50D EMA]]&gt;Table2[[#This Row],[200D EMA]]),"Uptrend","Downtrend/NoTrend")</f>
        <v>Uptrend</v>
      </c>
      <c r="AL364">
        <v>-0.1</v>
      </c>
      <c r="AM364" t="s">
        <v>10189</v>
      </c>
      <c r="AN364">
        <v>0.52</v>
      </c>
      <c r="AO364" t="s">
        <v>10188</v>
      </c>
      <c r="AP364">
        <v>2.7597012976897001E-2</v>
      </c>
      <c r="AQ364">
        <f>(Table2[[#This Row],[Sharpe Ratio]]-AVERAGE(Table2[Sharpe Ratio]))/_xlfn.STDEV.P(Table2[Sharpe Ratio])</f>
        <v>-0.29437815485517005</v>
      </c>
      <c r="AR3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-1.0636062884969109</v>
      </c>
      <c r="AS364">
        <f>_xlfn.RANK.AVG(Table2[[#This Row],[1Y Return vs Nifty Z-Score]],Table2[1Y Return vs Nifty Z-Score])</f>
        <v>346</v>
      </c>
      <c r="AT364">
        <f>_xlfn.RANK.AVG(Table2[[#This Row],[6M Return vs Nifty Z-Score]],Table2[6M Return vs Nifty Z-Score])</f>
        <v>350</v>
      </c>
      <c r="AU364">
        <f>_xlfn.RANK.AVG(Table2[[#This Row],[Sharpe Ratio Z-Score]],Table2[Sharpe Ratio Z-Score])</f>
        <v>416</v>
      </c>
      <c r="AV364">
        <f>(Table2[[#This Row],[Rank 1Y]]+Table2[[#This Row],[Rank 6M]]+Table2[[#This Row],[Rank Sharpe]])/3</f>
        <v>370.66666666666669</v>
      </c>
    </row>
    <row r="365" spans="1:48" x14ac:dyDescent="0.3">
      <c r="A365" t="s">
        <v>35</v>
      </c>
      <c r="B365" t="s">
        <v>36</v>
      </c>
      <c r="C365" t="s">
        <v>10143</v>
      </c>
      <c r="D365" t="s">
        <v>37</v>
      </c>
      <c r="E365">
        <v>670639.50623703003</v>
      </c>
      <c r="F365">
        <v>1108.45</v>
      </c>
      <c r="G365">
        <v>52.718721006742499</v>
      </c>
      <c r="H365">
        <f>(Table2[[#This Row],[1Y Return vs Nifty]]-AVERAGE(Table2[1Y Return vs Nifty]))/_xlfn.STDEV.P(Table2[1Y Return vs Nifty])</f>
        <v>0.1106681752557112</v>
      </c>
      <c r="I365">
        <v>-5.0967697194792301</v>
      </c>
      <c r="J365">
        <f>(Table2[[#This Row],[1M Return vs Nifty]]-AVERAGE(Table2[1M Return vs Nifty]))/_xlfn.STDEV.P(Table2[1M Return vs Nifty])</f>
        <v>-0.46239271528482889</v>
      </c>
      <c r="K365">
        <v>12.475863703668001</v>
      </c>
      <c r="L365">
        <f>(Table2[[#This Row],[6M Return vs Nifty]]-AVERAGE(Table2[6M Return vs Nifty]))/_xlfn.STDEV.P(Table2[6M Return vs Nifty])</f>
        <v>5.2304175852289851E-2</v>
      </c>
      <c r="M365">
        <v>3.5482782228694201</v>
      </c>
      <c r="N365">
        <f>(Table2[[#This Row],[1W Return vs Nifty]]-AVERAGE(Table2[1W Return vs Nifty]))/_xlfn.STDEV.P(Table2[1W Return vs Nifty])</f>
        <v>0.94852070541710709</v>
      </c>
      <c r="O365">
        <v>1031.3499999999999</v>
      </c>
      <c r="P365">
        <v>1009.2183594148401</v>
      </c>
      <c r="Q365">
        <v>901.82946678326505</v>
      </c>
      <c r="R365">
        <v>72.744102807494698</v>
      </c>
      <c r="S365" s="2">
        <f>(Table2[[#This Row],[Close Price]]-Table2[[#This Row],[20D EMA]])/Table2[[#This Row],[20D EMA]]</f>
        <v>7.4756387259417412E-2</v>
      </c>
      <c r="T365" s="2">
        <f>(Table2[[#This Row],[Close Price]]-Table2[[#This Row],[50D EMA]])/Table2[[#This Row],[50D EMA]]</f>
        <v>9.8325243154212913E-2</v>
      </c>
      <c r="U365" s="2">
        <f>(Table2[[#This Row],[Close Price]]-Table2[[#This Row],[200D EMA]])/Table2[[#This Row],[200D EMA]]</f>
        <v>0.22911264360625702</v>
      </c>
      <c r="V365">
        <v>1.27050129543956</v>
      </c>
      <c r="W365">
        <v>1058.2</v>
      </c>
      <c r="X365">
        <v>1117.8</v>
      </c>
      <c r="Y365">
        <v>1038.5999999999999</v>
      </c>
      <c r="Z365">
        <v>1117.8</v>
      </c>
      <c r="AA365">
        <v>982.2</v>
      </c>
      <c r="AB365">
        <v>1117.8</v>
      </c>
      <c r="AC365" s="2">
        <f>(Table2[[#This Row],[Close Price]]/Table2[[#This Row],[Day Low]])-1</f>
        <v>4.7486297486297513E-2</v>
      </c>
      <c r="AD365" s="2">
        <f>(Table2[[#This Row],[Day High]]/Table2[[#This Row],[Close Price]])-1</f>
        <v>8.43520230953132E-3</v>
      </c>
      <c r="AE365" s="2">
        <f>(Table2[[#This Row],[Close Price]]/Table2[[#This Row],[Current Week Low]])-1</f>
        <v>6.7253995763527863E-2</v>
      </c>
      <c r="AF365" s="2">
        <f>(Table2[[#This Row],[Current Week High]]/Table2[[#This Row],[Close Price]])-1</f>
        <v>8.43520230953132E-3</v>
      </c>
      <c r="AG365" s="2">
        <f>(Table2[[#This Row],[Close Price]]/Table2[[#This Row],[Current Month Low]])-1</f>
        <v>0.12853797597230709</v>
      </c>
      <c r="AH365" s="2">
        <f>(Table2[[#This Row],[Current Month High]]/Table2[[#This Row],[Close Price]])-1</f>
        <v>8.43520230953132E-3</v>
      </c>
      <c r="AI365">
        <v>6.0038792909017102</v>
      </c>
      <c r="AJ365">
        <v>85.561228760358205</v>
      </c>
      <c r="AK365" t="str">
        <f>IF(AND(Table2[[#This Row],[20D EMA]]&gt;Table2[[#This Row],[50D EMA]],Table2[[#This Row],[50D EMA]]&gt;Table2[[#This Row],[200D EMA]]),"Uptrend","Downtrend/NoTrend")</f>
        <v>Uptrend</v>
      </c>
      <c r="AL365">
        <v>0.01</v>
      </c>
      <c r="AM365" t="s">
        <v>10188</v>
      </c>
      <c r="AN365">
        <v>12.11</v>
      </c>
      <c r="AO365" t="s">
        <v>10188</v>
      </c>
      <c r="AP365">
        <v>-1.4781257442073001E-2</v>
      </c>
      <c r="AQ365">
        <f>(Table2[[#This Row],[Sharpe Ratio]]-AVERAGE(Table2[Sharpe Ratio]))/_xlfn.STDEV.P(Table2[Sharpe Ratio])</f>
        <v>-0.77378391138430036</v>
      </c>
      <c r="AR3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-0.12468357014402132</v>
      </c>
      <c r="AS365">
        <f>_xlfn.RANK.AVG(Table2[[#This Row],[1Y Return vs Nifty Z-Score]],Table2[1Y Return vs Nifty Z-Score])</f>
        <v>249</v>
      </c>
      <c r="AT365">
        <f>_xlfn.RANK.AVG(Table2[[#This Row],[6M Return vs Nifty Z-Score]],Table2[6M Return vs Nifty Z-Score])</f>
        <v>294</v>
      </c>
      <c r="AU365">
        <f>_xlfn.RANK.AVG(Table2[[#This Row],[Sharpe Ratio Z-Score]],Table2[Sharpe Ratio Z-Score])</f>
        <v>572</v>
      </c>
      <c r="AV365">
        <f>(Table2[[#This Row],[Rank 1Y]]+Table2[[#This Row],[Rank 6M]]+Table2[[#This Row],[Rank Sharpe]])/3</f>
        <v>371.66666666666669</v>
      </c>
    </row>
    <row r="366" spans="1:48" x14ac:dyDescent="0.3">
      <c r="A366" t="s">
        <v>2016</v>
      </c>
      <c r="B366" t="s">
        <v>2017</v>
      </c>
      <c r="C366" t="s">
        <v>10141</v>
      </c>
      <c r="D366" t="s">
        <v>54</v>
      </c>
      <c r="E366">
        <v>3056.8036252349998</v>
      </c>
      <c r="F366">
        <v>236.63</v>
      </c>
      <c r="G366">
        <v>-15.846212166771499</v>
      </c>
      <c r="H366">
        <f>(Table2[[#This Row],[1Y Return vs Nifty]]-AVERAGE(Table2[1Y Return vs Nifty]))/_xlfn.STDEV.P(Table2[1Y Return vs Nifty])</f>
        <v>-0.73637666730425433</v>
      </c>
      <c r="I366">
        <v>10.772035413782399</v>
      </c>
      <c r="J366">
        <f>(Table2[[#This Row],[1M Return vs Nifty]]-AVERAGE(Table2[1M Return vs Nifty]))/_xlfn.STDEV.P(Table2[1M Return vs Nifty])</f>
        <v>1.0344344930116749</v>
      </c>
      <c r="K366">
        <v>23.542530013843599</v>
      </c>
      <c r="L366">
        <f>(Table2[[#This Row],[6M Return vs Nifty]]-AVERAGE(Table2[6M Return vs Nifty]))/_xlfn.STDEV.P(Table2[6M Return vs Nifty])</f>
        <v>0.39239579145393927</v>
      </c>
      <c r="M366">
        <v>7.1618810942672004</v>
      </c>
      <c r="N366">
        <f>(Table2[[#This Row],[1W Return vs Nifty]]-AVERAGE(Table2[1W Return vs Nifty]))/_xlfn.STDEV.P(Table2[1W Return vs Nifty])</f>
        <v>1.7503334478439412</v>
      </c>
      <c r="O366">
        <v>212.75</v>
      </c>
      <c r="P366">
        <v>202.32301855920099</v>
      </c>
      <c r="Q366">
        <v>188.022489712322</v>
      </c>
      <c r="R366">
        <v>73.928004624474298</v>
      </c>
      <c r="S366" s="2">
        <f>(Table2[[#This Row],[Close Price]]-Table2[[#This Row],[20D EMA]])/Table2[[#This Row],[20D EMA]]</f>
        <v>0.11224441833137483</v>
      </c>
      <c r="T366" s="2">
        <f>(Table2[[#This Row],[Close Price]]-Table2[[#This Row],[50D EMA]])/Table2[[#This Row],[50D EMA]]</f>
        <v>0.16956538947030669</v>
      </c>
      <c r="U366" s="2">
        <f>(Table2[[#This Row],[Close Price]]-Table2[[#This Row],[200D EMA]])/Table2[[#This Row],[200D EMA]]</f>
        <v>0.25851966093018136</v>
      </c>
      <c r="V366">
        <v>2.2122614633193902</v>
      </c>
      <c r="W366">
        <v>231</v>
      </c>
      <c r="X366">
        <v>241.99</v>
      </c>
      <c r="Y366">
        <v>229.22</v>
      </c>
      <c r="Z366">
        <v>241.99</v>
      </c>
      <c r="AA366">
        <v>195.32</v>
      </c>
      <c r="AB366">
        <v>241.99</v>
      </c>
      <c r="AC366" s="2">
        <f>(Table2[[#This Row],[Close Price]]/Table2[[#This Row],[Day Low]])-1</f>
        <v>2.4372294372294379E-2</v>
      </c>
      <c r="AD366" s="2">
        <f>(Table2[[#This Row],[Day High]]/Table2[[#This Row],[Close Price]])-1</f>
        <v>2.2651396695262616E-2</v>
      </c>
      <c r="AE366" s="2">
        <f>(Table2[[#This Row],[Close Price]]/Table2[[#This Row],[Current Week Low]])-1</f>
        <v>3.2327022074862599E-2</v>
      </c>
      <c r="AF366" s="2">
        <f>(Table2[[#This Row],[Current Week High]]/Table2[[#This Row],[Close Price]])-1</f>
        <v>2.2651396695262616E-2</v>
      </c>
      <c r="AG366" s="2">
        <f>(Table2[[#This Row],[Close Price]]/Table2[[#This Row],[Current Month Low]])-1</f>
        <v>0.21149907843538807</v>
      </c>
      <c r="AH366" s="2">
        <f>(Table2[[#This Row],[Current Month High]]/Table2[[#This Row],[Close Price]])-1</f>
        <v>2.2651396695262616E-2</v>
      </c>
      <c r="AI366">
        <v>9.0098465959514709</v>
      </c>
      <c r="AJ366">
        <v>52.960568842921703</v>
      </c>
      <c r="AK366" t="str">
        <f>IF(AND(Table2[[#This Row],[20D EMA]]&gt;Table2[[#This Row],[50D EMA]],Table2[[#This Row],[50D EMA]]&gt;Table2[[#This Row],[200D EMA]]),"Uptrend","Downtrend/NoTrend")</f>
        <v>Uptrend</v>
      </c>
      <c r="AL366">
        <v>0.06</v>
      </c>
      <c r="AM366" t="s">
        <v>10188</v>
      </c>
      <c r="AN366">
        <v>20.75</v>
      </c>
      <c r="AO366" t="s">
        <v>10188</v>
      </c>
      <c r="AP366">
        <v>5.8307509380161E-2</v>
      </c>
      <c r="AQ366">
        <f>(Table2[[#This Row],[Sharpe Ratio]]-AVERAGE(Table2[Sharpe Ratio]))/_xlfn.STDEV.P(Table2[Sharpe Ratio])</f>
        <v>5.303547519711907E-2</v>
      </c>
      <c r="AR3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2.4938225402024203</v>
      </c>
      <c r="AS366">
        <f>_xlfn.RANK.AVG(Table2[[#This Row],[1Y Return vs Nifty Z-Score]],Table2[1Y Return vs Nifty Z-Score])</f>
        <v>599</v>
      </c>
      <c r="AT366">
        <f>_xlfn.RANK.AVG(Table2[[#This Row],[6M Return vs Nifty Z-Score]],Table2[6M Return vs Nifty Z-Score])</f>
        <v>199</v>
      </c>
      <c r="AU366">
        <f>_xlfn.RANK.AVG(Table2[[#This Row],[Sharpe Ratio Z-Score]],Table2[Sharpe Ratio Z-Score])</f>
        <v>317</v>
      </c>
      <c r="AV366">
        <f>(Table2[[#This Row],[Rank 1Y]]+Table2[[#This Row],[Rank 6M]]+Table2[[#This Row],[Rank Sharpe]])/3</f>
        <v>371.66666666666669</v>
      </c>
    </row>
    <row r="367" spans="1:48" x14ac:dyDescent="0.3">
      <c r="A367" t="s">
        <v>131</v>
      </c>
      <c r="B367" t="s">
        <v>132</v>
      </c>
      <c r="C367" t="s">
        <v>10143</v>
      </c>
      <c r="D367" t="s">
        <v>49</v>
      </c>
      <c r="E367">
        <v>225986.31856715999</v>
      </c>
      <c r="F367">
        <v>344.25</v>
      </c>
      <c r="G367">
        <v>12.504167048242801</v>
      </c>
      <c r="H367">
        <f>(Table2[[#This Row],[1Y Return vs Nifty]]-AVERAGE(Table2[1Y Return vs Nifty]))/_xlfn.STDEV.P(Table2[1Y Return vs Nifty])</f>
        <v>-0.38613870473050083</v>
      </c>
      <c r="I367">
        <v>-5.78207007051759</v>
      </c>
      <c r="J367">
        <f>(Table2[[#This Row],[1M Return vs Nifty]]-AVERAGE(Table2[1M Return vs Nifty]))/_xlfn.STDEV.P(Table2[1M Return vs Nifty])</f>
        <v>-0.52703376435406823</v>
      </c>
      <c r="K367">
        <v>26.623089843130899</v>
      </c>
      <c r="L367">
        <f>(Table2[[#This Row],[6M Return vs Nifty]]-AVERAGE(Table2[6M Return vs Nifty]))/_xlfn.STDEV.P(Table2[6M Return vs Nifty])</f>
        <v>0.48706500257278745</v>
      </c>
      <c r="M367">
        <v>1.0613106619924899</v>
      </c>
      <c r="N367">
        <f>(Table2[[#This Row],[1W Return vs Nifty]]-AVERAGE(Table2[1W Return vs Nifty]))/_xlfn.STDEV.P(Table2[1W Return vs Nifty])</f>
        <v>0.39669407939332013</v>
      </c>
      <c r="O367">
        <v>351.96</v>
      </c>
      <c r="P367">
        <v>352.26881450880398</v>
      </c>
      <c r="Q367">
        <v>295.81002756871499</v>
      </c>
      <c r="R367">
        <v>59.472018397994198</v>
      </c>
      <c r="S367" s="2">
        <f>(Table2[[#This Row],[Close Price]]-Table2[[#This Row],[20D EMA]])/Table2[[#This Row],[20D EMA]]</f>
        <v>-2.1905898397545118E-2</v>
      </c>
      <c r="T367" s="2">
        <f>(Table2[[#This Row],[Close Price]]-Table2[[#This Row],[50D EMA]])/Table2[[#This Row],[50D EMA]]</f>
        <v>-2.2763339184552134E-2</v>
      </c>
      <c r="U367" s="2">
        <f>(Table2[[#This Row],[Close Price]]-Table2[[#This Row],[200D EMA]])/Table2[[#This Row],[200D EMA]]</f>
        <v>0.16375365240122797</v>
      </c>
      <c r="V367">
        <v>0.63115927894411195</v>
      </c>
      <c r="W367">
        <v>343.1</v>
      </c>
      <c r="X367">
        <v>350.35</v>
      </c>
      <c r="Y367">
        <v>343.1</v>
      </c>
      <c r="Z367">
        <v>356.7</v>
      </c>
      <c r="AA367">
        <v>343.1</v>
      </c>
      <c r="AB367">
        <v>358.4</v>
      </c>
      <c r="AC367" s="2">
        <f>(Table2[[#This Row],[Close Price]]/Table2[[#This Row],[Day Low]])-1</f>
        <v>3.3517924803263544E-3</v>
      </c>
      <c r="AD367" s="2">
        <f>(Table2[[#This Row],[Day High]]/Table2[[#This Row],[Close Price]])-1</f>
        <v>1.7719680464778564E-2</v>
      </c>
      <c r="AE367" s="2">
        <f>(Table2[[#This Row],[Close Price]]/Table2[[#This Row],[Current Week Low]])-1</f>
        <v>3.3517924803263544E-3</v>
      </c>
      <c r="AF367" s="2">
        <f>(Table2[[#This Row],[Current Week High]]/Table2[[#This Row],[Close Price]])-1</f>
        <v>3.616557734204795E-2</v>
      </c>
      <c r="AG367" s="2">
        <f>(Table2[[#This Row],[Close Price]]/Table2[[#This Row],[Current Month Low]])-1</f>
        <v>3.3517924803263544E-3</v>
      </c>
      <c r="AH367" s="2">
        <f>(Table2[[#This Row],[Current Month High]]/Table2[[#This Row],[Close Price]])-1</f>
        <v>4.1103848946986155E-2</v>
      </c>
      <c r="AI367">
        <v>14.655047204066801</v>
      </c>
      <c r="AJ367">
        <v>69.748520710059097</v>
      </c>
      <c r="AK367" t="str">
        <f>IF(AND(Table2[[#This Row],[20D EMA]]&gt;Table2[[#This Row],[50D EMA]],Table2[[#This Row],[50D EMA]]&gt;Table2[[#This Row],[200D EMA]]),"Uptrend","Downtrend/NoTrend")</f>
        <v>Downtrend/NoTrend</v>
      </c>
      <c r="AL367">
        <v>-0.19</v>
      </c>
      <c r="AM367" t="s">
        <v>10189</v>
      </c>
      <c r="AN367">
        <v>-3.88</v>
      </c>
      <c r="AO367" t="s">
        <v>10189</v>
      </c>
      <c r="AQ367">
        <f>(Table2[[#This Row],[Sharpe Ratio]]-AVERAGE(Table2[Sharpe Ratio]))/_xlfn.STDEV.P(Table2[Sharpe Ratio])</f>
        <v>-0.60657038812317154</v>
      </c>
      <c r="AR3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7">
        <f>_xlfn.RANK.AVG(Table2[[#This Row],[1Y Return vs Nifty Z-Score]],Table2[1Y Return vs Nifty Z-Score])</f>
        <v>423</v>
      </c>
      <c r="AT367">
        <f>_xlfn.RANK.AVG(Table2[[#This Row],[6M Return vs Nifty Z-Score]],Table2[6M Return vs Nifty Z-Score])</f>
        <v>176</v>
      </c>
      <c r="AU367">
        <f>_xlfn.RANK.AVG(Table2[[#This Row],[Sharpe Ratio Z-Score]],Table2[Sharpe Ratio Z-Score])</f>
        <v>518.5</v>
      </c>
      <c r="AV367">
        <f>(Table2[[#This Row],[Rank 1Y]]+Table2[[#This Row],[Rank 6M]]+Table2[[#This Row],[Rank Sharpe]])/3</f>
        <v>372.5</v>
      </c>
    </row>
    <row r="368" spans="1:48" x14ac:dyDescent="0.3">
      <c r="A368" t="s">
        <v>583</v>
      </c>
      <c r="B368" t="s">
        <v>584</v>
      </c>
      <c r="C368" t="s">
        <v>10148</v>
      </c>
      <c r="D368" t="s">
        <v>293</v>
      </c>
      <c r="E368">
        <v>32533.172592390001</v>
      </c>
      <c r="F368">
        <v>1208.3</v>
      </c>
      <c r="G368">
        <v>45.125019495005198</v>
      </c>
      <c r="H368">
        <f>(Table2[[#This Row],[1Y Return vs Nifty]]-AVERAGE(Table2[1Y Return vs Nifty]))/_xlfn.STDEV.P(Table2[1Y Return vs Nifty])</f>
        <v>1.6856289153828492E-2</v>
      </c>
      <c r="I368">
        <v>-16.1615459565569</v>
      </c>
      <c r="J368">
        <f>(Table2[[#This Row],[1M Return vs Nifty]]-AVERAGE(Table2[1M Return vs Nifty]))/_xlfn.STDEV.P(Table2[1M Return vs Nifty])</f>
        <v>-1.5060792428013683</v>
      </c>
      <c r="K368">
        <v>9.0141243715575303</v>
      </c>
      <c r="L368">
        <f>(Table2[[#This Row],[6M Return vs Nifty]]-AVERAGE(Table2[6M Return vs Nifty]))/_xlfn.STDEV.P(Table2[6M Return vs Nifty])</f>
        <v>-5.4079127777883831E-2</v>
      </c>
      <c r="M368">
        <v>-4.8832391923512102</v>
      </c>
      <c r="N368">
        <f>(Table2[[#This Row],[1W Return vs Nifty]]-AVERAGE(Table2[1W Return vs Nifty]))/_xlfn.STDEV.P(Table2[1W Return vs Nifty])</f>
        <v>-0.92232629745308681</v>
      </c>
      <c r="O368">
        <v>1255.8399999999999</v>
      </c>
      <c r="P368">
        <v>1274.9011474624599</v>
      </c>
      <c r="Q368">
        <v>1134.18387838486</v>
      </c>
      <c r="R368">
        <v>26.237875812152499</v>
      </c>
      <c r="S368" s="2">
        <f>(Table2[[#This Row],[Close Price]]-Table2[[#This Row],[20D EMA]])/Table2[[#This Row],[20D EMA]]</f>
        <v>-3.7855140782265227E-2</v>
      </c>
      <c r="T368" s="2">
        <f>(Table2[[#This Row],[Close Price]]-Table2[[#This Row],[50D EMA]])/Table2[[#This Row],[50D EMA]]</f>
        <v>-5.2240244347588567E-2</v>
      </c>
      <c r="U368" s="2">
        <f>(Table2[[#This Row],[Close Price]]-Table2[[#This Row],[200D EMA]])/Table2[[#This Row],[200D EMA]]</f>
        <v>6.5347535816401625E-2</v>
      </c>
      <c r="V368">
        <v>0.97562874096894403</v>
      </c>
      <c r="W368">
        <v>1201.2</v>
      </c>
      <c r="X368">
        <v>1222.1500000000001</v>
      </c>
      <c r="Y368">
        <v>1185</v>
      </c>
      <c r="Z368">
        <v>1223.45</v>
      </c>
      <c r="AA368">
        <v>1185</v>
      </c>
      <c r="AB368">
        <v>1292.2</v>
      </c>
      <c r="AC368" s="2">
        <f>(Table2[[#This Row],[Close Price]]/Table2[[#This Row],[Day Low]])-1</f>
        <v>5.9107559107558494E-3</v>
      </c>
      <c r="AD368" s="2">
        <f>(Table2[[#This Row],[Day High]]/Table2[[#This Row],[Close Price]])-1</f>
        <v>1.1462385169246136E-2</v>
      </c>
      <c r="AE368" s="2">
        <f>(Table2[[#This Row],[Close Price]]/Table2[[#This Row],[Current Week Low]])-1</f>
        <v>1.9662447257383864E-2</v>
      </c>
      <c r="AF368" s="2">
        <f>(Table2[[#This Row],[Current Week High]]/Table2[[#This Row],[Close Price]])-1</f>
        <v>1.2538276917984037E-2</v>
      </c>
      <c r="AG368" s="2">
        <f>(Table2[[#This Row],[Close Price]]/Table2[[#This Row],[Current Month Low]])-1</f>
        <v>1.9662447257383864E-2</v>
      </c>
      <c r="AH368" s="2">
        <f>(Table2[[#This Row],[Current Month High]]/Table2[[#This Row],[Close Price]])-1</f>
        <v>6.9436398245468878E-2</v>
      </c>
      <c r="AI368">
        <v>25.2917321857154</v>
      </c>
      <c r="AJ368">
        <v>84.290398840844901</v>
      </c>
      <c r="AK368" t="str">
        <f>IF(AND(Table2[[#This Row],[20D EMA]]&gt;Table2[[#This Row],[50D EMA]],Table2[[#This Row],[50D EMA]]&gt;Table2[[#This Row],[200D EMA]]),"Uptrend","Downtrend/NoTrend")</f>
        <v>Downtrend/NoTrend</v>
      </c>
      <c r="AL368">
        <v>-0.24</v>
      </c>
      <c r="AM368" t="s">
        <v>10189</v>
      </c>
      <c r="AN368">
        <v>-7.64</v>
      </c>
      <c r="AO368" t="s">
        <v>10189</v>
      </c>
      <c r="AQ368">
        <f>(Table2[[#This Row],[Sharpe Ratio]]-AVERAGE(Table2[Sharpe Ratio]))/_xlfn.STDEV.P(Table2[Sharpe Ratio])</f>
        <v>-0.60657038812317154</v>
      </c>
      <c r="AR3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8">
        <f>_xlfn.RANK.AVG(Table2[[#This Row],[1Y Return vs Nifty Z-Score]],Table2[1Y Return vs Nifty Z-Score])</f>
        <v>274</v>
      </c>
      <c r="AT368">
        <f>_xlfn.RANK.AVG(Table2[[#This Row],[6M Return vs Nifty Z-Score]],Table2[6M Return vs Nifty Z-Score])</f>
        <v>326</v>
      </c>
      <c r="AU368">
        <f>_xlfn.RANK.AVG(Table2[[#This Row],[Sharpe Ratio Z-Score]],Table2[Sharpe Ratio Z-Score])</f>
        <v>518.5</v>
      </c>
      <c r="AV368">
        <f>(Table2[[#This Row],[Rank 1Y]]+Table2[[#This Row],[Rank 6M]]+Table2[[#This Row],[Rank Sharpe]])/3</f>
        <v>372.83333333333331</v>
      </c>
    </row>
    <row r="369" spans="1:48" x14ac:dyDescent="0.3">
      <c r="A369" t="s">
        <v>302</v>
      </c>
      <c r="B369" t="s">
        <v>303</v>
      </c>
      <c r="C369" t="s">
        <v>10153</v>
      </c>
      <c r="D369" t="s">
        <v>146</v>
      </c>
      <c r="E369">
        <v>88300.056737774998</v>
      </c>
      <c r="F369">
        <v>6812</v>
      </c>
      <c r="G369">
        <v>18.109075402087701</v>
      </c>
      <c r="H369">
        <f>(Table2[[#This Row],[1Y Return vs Nifty]]-AVERAGE(Table2[1Y Return vs Nifty]))/_xlfn.STDEV.P(Table2[1Y Return vs Nifty])</f>
        <v>-0.31689618534918612</v>
      </c>
      <c r="I369">
        <v>4.8735314796521001</v>
      </c>
      <c r="J369">
        <f>(Table2[[#This Row],[1M Return vs Nifty]]-AVERAGE(Table2[1M Return vs Nifty]))/_xlfn.STDEV.P(Table2[1M Return vs Nifty])</f>
        <v>0.47805730501885069</v>
      </c>
      <c r="K369">
        <v>18.975101175684198</v>
      </c>
      <c r="L369">
        <f>(Table2[[#This Row],[6M Return vs Nifty]]-AVERAGE(Table2[6M Return vs Nifty]))/_xlfn.STDEV.P(Table2[6M Return vs Nifty])</f>
        <v>0.25203335445817265</v>
      </c>
      <c r="M369">
        <v>-0.97394884804127202</v>
      </c>
      <c r="N369">
        <f>(Table2[[#This Row],[1W Return vs Nifty]]-AVERAGE(Table2[1W Return vs Nifty]))/_xlfn.STDEV.P(Table2[1W Return vs Nifty])</f>
        <v>-5.4904247087760462E-2</v>
      </c>
      <c r="O369">
        <v>6679.82</v>
      </c>
      <c r="P369">
        <v>6385.2149424914396</v>
      </c>
      <c r="Q369">
        <v>5539.3543241334701</v>
      </c>
      <c r="R369">
        <v>57.101923826835502</v>
      </c>
      <c r="S369" s="2">
        <f>(Table2[[#This Row],[Close Price]]-Table2[[#This Row],[20D EMA]])/Table2[[#This Row],[20D EMA]]</f>
        <v>1.9787958358159396E-2</v>
      </c>
      <c r="T369" s="2">
        <f>(Table2[[#This Row],[Close Price]]-Table2[[#This Row],[50D EMA]])/Table2[[#This Row],[50D EMA]]</f>
        <v>6.6839575699864165E-2</v>
      </c>
      <c r="U369" s="2">
        <f>(Table2[[#This Row],[Close Price]]-Table2[[#This Row],[200D EMA]])/Table2[[#This Row],[200D EMA]]</f>
        <v>0.22974621253635222</v>
      </c>
      <c r="V369">
        <v>0.82889450152717103</v>
      </c>
      <c r="W369">
        <v>6741.25</v>
      </c>
      <c r="X369">
        <v>6899.95</v>
      </c>
      <c r="Y369">
        <v>6741.25</v>
      </c>
      <c r="Z369">
        <v>6975</v>
      </c>
      <c r="AA369">
        <v>6569.1</v>
      </c>
      <c r="AB369">
        <v>7063</v>
      </c>
      <c r="AC369" s="2">
        <f>(Table2[[#This Row],[Close Price]]/Table2[[#This Row],[Day Low]])-1</f>
        <v>1.0495086222881422E-2</v>
      </c>
      <c r="AD369" s="2">
        <f>(Table2[[#This Row],[Day High]]/Table2[[#This Row],[Close Price]])-1</f>
        <v>1.2911039342337061E-2</v>
      </c>
      <c r="AE369" s="2">
        <f>(Table2[[#This Row],[Close Price]]/Table2[[#This Row],[Current Week Low]])-1</f>
        <v>1.0495086222881422E-2</v>
      </c>
      <c r="AF369" s="2">
        <f>(Table2[[#This Row],[Current Week High]]/Table2[[#This Row],[Close Price]])-1</f>
        <v>2.3928361714621316E-2</v>
      </c>
      <c r="AG369" s="2">
        <f>(Table2[[#This Row],[Close Price]]/Table2[[#This Row],[Current Month Low]])-1</f>
        <v>3.6976145895175838E-2</v>
      </c>
      <c r="AH369" s="2">
        <f>(Table2[[#This Row],[Current Month High]]/Table2[[#This Row],[Close Price]])-1</f>
        <v>3.6846741045214237E-2</v>
      </c>
      <c r="AI369">
        <v>3.6846741045214202</v>
      </c>
      <c r="AJ369">
        <v>71.498344683475693</v>
      </c>
      <c r="AK369" t="str">
        <f>IF(AND(Table2[[#This Row],[20D EMA]]&gt;Table2[[#This Row],[50D EMA]],Table2[[#This Row],[50D EMA]]&gt;Table2[[#This Row],[200D EMA]]),"Uptrend","Downtrend/NoTrend")</f>
        <v>Uptrend</v>
      </c>
      <c r="AL369">
        <v>-0.01</v>
      </c>
      <c r="AM369" t="s">
        <v>10189</v>
      </c>
      <c r="AN369">
        <v>0.39</v>
      </c>
      <c r="AO369" t="s">
        <v>10188</v>
      </c>
      <c r="AP369">
        <v>2.951244966019E-3</v>
      </c>
      <c r="AQ369">
        <f>(Table2[[#This Row],[Sharpe Ratio]]-AVERAGE(Table2[Sharpe Ratio]))/_xlfn.STDEV.P(Table2[Sharpe Ratio])</f>
        <v>-0.57318431994130936</v>
      </c>
      <c r="AR3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-0.21489409290123254</v>
      </c>
      <c r="AS369">
        <f>_xlfn.RANK.AVG(Table2[[#This Row],[1Y Return vs Nifty Z-Score]],Table2[1Y Return vs Nifty Z-Score])</f>
        <v>392</v>
      </c>
      <c r="AT369">
        <f>_xlfn.RANK.AVG(Table2[[#This Row],[6M Return vs Nifty Z-Score]],Table2[6M Return vs Nifty Z-Score])</f>
        <v>238</v>
      </c>
      <c r="AU369">
        <f>_xlfn.RANK.AVG(Table2[[#This Row],[Sharpe Ratio Z-Score]],Table2[Sharpe Ratio Z-Score])</f>
        <v>490</v>
      </c>
      <c r="AV369">
        <f>(Table2[[#This Row],[Rank 1Y]]+Table2[[#This Row],[Rank 6M]]+Table2[[#This Row],[Rank Sharpe]])/3</f>
        <v>373.33333333333331</v>
      </c>
    </row>
    <row r="370" spans="1:48" x14ac:dyDescent="0.3">
      <c r="A370" t="s">
        <v>1234</v>
      </c>
      <c r="B370" t="s">
        <v>1235</v>
      </c>
      <c r="C370" t="s">
        <v>10153</v>
      </c>
      <c r="D370" t="s">
        <v>83</v>
      </c>
      <c r="E370">
        <v>9106.4460532800003</v>
      </c>
      <c r="F370">
        <v>821.3</v>
      </c>
      <c r="G370">
        <v>-23.218829776055301</v>
      </c>
      <c r="H370">
        <f>(Table2[[#This Row],[1Y Return vs Nifty]]-AVERAGE(Table2[1Y Return vs Nifty]))/_xlfn.STDEV.P(Table2[1Y Return vs Nifty])</f>
        <v>-0.82745730332422773</v>
      </c>
      <c r="I370">
        <v>6.7885306251883302</v>
      </c>
      <c r="J370">
        <f>(Table2[[#This Row],[1M Return vs Nifty]]-AVERAGE(Table2[1M Return vs Nifty]))/_xlfn.STDEV.P(Table2[1M Return vs Nifty])</f>
        <v>0.65868986057875556</v>
      </c>
      <c r="K370">
        <v>6.3489865905365601</v>
      </c>
      <c r="L370">
        <f>(Table2[[#This Row],[6M Return vs Nifty]]-AVERAGE(Table2[6M Return vs Nifty]))/_xlfn.STDEV.P(Table2[6M Return vs Nifty])</f>
        <v>-0.13598193286336893</v>
      </c>
      <c r="M370">
        <v>5.5622993109900296</v>
      </c>
      <c r="N370">
        <f>(Table2[[#This Row],[1W Return vs Nifty]]-AVERAGE(Table2[1W Return vs Nifty]))/_xlfn.STDEV.P(Table2[1W Return vs Nifty])</f>
        <v>1.3954064948748772</v>
      </c>
      <c r="O370">
        <v>792.15</v>
      </c>
      <c r="P370">
        <v>766.04876539604095</v>
      </c>
      <c r="Q370">
        <v>733.60454883104796</v>
      </c>
      <c r="R370">
        <v>57.879075888663301</v>
      </c>
      <c r="S370" s="2">
        <f>(Table2[[#This Row],[Close Price]]-Table2[[#This Row],[20D EMA]])/Table2[[#This Row],[20D EMA]]</f>
        <v>3.6798586126364927E-2</v>
      </c>
      <c r="T370" s="2">
        <f>(Table2[[#This Row],[Close Price]]-Table2[[#This Row],[50D EMA]])/Table2[[#This Row],[50D EMA]]</f>
        <v>7.2124957443661653E-2</v>
      </c>
      <c r="U370" s="2">
        <f>(Table2[[#This Row],[Close Price]]-Table2[[#This Row],[200D EMA]])/Table2[[#This Row],[200D EMA]]</f>
        <v>0.11954049536455179</v>
      </c>
      <c r="V370">
        <v>2.8126457516809</v>
      </c>
      <c r="W370">
        <v>813.95</v>
      </c>
      <c r="X370">
        <v>832.5</v>
      </c>
      <c r="Y370">
        <v>813.95</v>
      </c>
      <c r="Z370">
        <v>857.55</v>
      </c>
      <c r="AA370">
        <v>746.2</v>
      </c>
      <c r="AB370">
        <v>920</v>
      </c>
      <c r="AC370" s="2">
        <f>(Table2[[#This Row],[Close Price]]/Table2[[#This Row],[Day Low]])-1</f>
        <v>9.0300387001658322E-3</v>
      </c>
      <c r="AD370" s="2">
        <f>(Table2[[#This Row],[Day High]]/Table2[[#This Row],[Close Price]])-1</f>
        <v>1.3636917082673783E-2</v>
      </c>
      <c r="AE370" s="2">
        <f>(Table2[[#This Row],[Close Price]]/Table2[[#This Row],[Current Week Low]])-1</f>
        <v>9.0300387001658322E-3</v>
      </c>
      <c r="AF370" s="2">
        <f>(Table2[[#This Row],[Current Week High]]/Table2[[#This Row],[Close Price]])-1</f>
        <v>4.413734323633256E-2</v>
      </c>
      <c r="AG370" s="2">
        <f>(Table2[[#This Row],[Close Price]]/Table2[[#This Row],[Current Month Low]])-1</f>
        <v>0.10064325917984451</v>
      </c>
      <c r="AH370" s="2">
        <f>(Table2[[#This Row],[Current Month High]]/Table2[[#This Row],[Close Price]])-1</f>
        <v>0.12017533179106299</v>
      </c>
      <c r="AI370">
        <v>12.0175331791062</v>
      </c>
      <c r="AJ370">
        <v>33.327922077921997</v>
      </c>
      <c r="AK370" t="str">
        <f>IF(AND(Table2[[#This Row],[20D EMA]]&gt;Table2[[#This Row],[50D EMA]],Table2[[#This Row],[50D EMA]]&gt;Table2[[#This Row],[200D EMA]]),"Uptrend","Downtrend/NoTrend")</f>
        <v>Uptrend</v>
      </c>
      <c r="AL370">
        <v>0.04</v>
      </c>
      <c r="AM370" t="s">
        <v>10188</v>
      </c>
      <c r="AN370">
        <v>8.89</v>
      </c>
      <c r="AO370" t="s">
        <v>10188</v>
      </c>
      <c r="AP370">
        <v>0.13907945126034699</v>
      </c>
      <c r="AQ370">
        <f>(Table2[[#This Row],[Sharpe Ratio]]-AVERAGE(Table2[Sharpe Ratio]))/_xlfn.STDEV.P(Table2[Sharpe Ratio])</f>
        <v>0.96677106470017582</v>
      </c>
      <c r="AR3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2.0574281839662119</v>
      </c>
      <c r="AS370">
        <f>_xlfn.RANK.AVG(Table2[[#This Row],[1Y Return vs Nifty Z-Score]],Table2[1Y Return vs Nifty Z-Score])</f>
        <v>639</v>
      </c>
      <c r="AT370">
        <f>_xlfn.RANK.AVG(Table2[[#This Row],[6M Return vs Nifty Z-Score]],Table2[6M Return vs Nifty Z-Score])</f>
        <v>357</v>
      </c>
      <c r="AU370">
        <f>_xlfn.RANK.AVG(Table2[[#This Row],[Sharpe Ratio Z-Score]],Table2[Sharpe Ratio Z-Score])</f>
        <v>128</v>
      </c>
      <c r="AV370">
        <f>(Table2[[#This Row],[Rank 1Y]]+Table2[[#This Row],[Rank 6M]]+Table2[[#This Row],[Rank Sharpe]])/3</f>
        <v>374.66666666666669</v>
      </c>
    </row>
    <row r="371" spans="1:48" x14ac:dyDescent="0.3">
      <c r="A371" t="s">
        <v>612</v>
      </c>
      <c r="B371" t="s">
        <v>613</v>
      </c>
      <c r="C371" t="s">
        <v>10158</v>
      </c>
      <c r="D371" t="s">
        <v>170</v>
      </c>
      <c r="E371">
        <v>30361.087569675001</v>
      </c>
      <c r="F371">
        <v>901</v>
      </c>
      <c r="G371">
        <v>58.279785510615298</v>
      </c>
      <c r="H371">
        <f>(Table2[[#This Row],[1Y Return vs Nifty]]-AVERAGE(Table2[1Y Return vs Nifty]))/_xlfn.STDEV.P(Table2[1Y Return vs Nifty])</f>
        <v>0.17936905176977683</v>
      </c>
      <c r="I371">
        <v>3.5132463679799599</v>
      </c>
      <c r="J371">
        <f>(Table2[[#This Row],[1M Return vs Nifty]]-AVERAGE(Table2[1M Return vs Nifty]))/_xlfn.STDEV.P(Table2[1M Return vs Nifty])</f>
        <v>0.3497482263520682</v>
      </c>
      <c r="K371">
        <v>-5.1994850404635198</v>
      </c>
      <c r="L371">
        <f>(Table2[[#This Row],[6M Return vs Nifty]]-AVERAGE(Table2[6M Return vs Nifty]))/_xlfn.STDEV.P(Table2[6M Return vs Nifty])</f>
        <v>-0.49087999020384659</v>
      </c>
      <c r="M371">
        <v>-1.5992670896777701</v>
      </c>
      <c r="N371">
        <f>(Table2[[#This Row],[1W Return vs Nifty]]-AVERAGE(Table2[1W Return vs Nifty]))/_xlfn.STDEV.P(Table2[1W Return vs Nifty])</f>
        <v>-0.19365445070992657</v>
      </c>
      <c r="O371">
        <v>879.66</v>
      </c>
      <c r="P371">
        <v>853.15311335217598</v>
      </c>
      <c r="Q371">
        <v>766.07385766544303</v>
      </c>
      <c r="R371">
        <v>63.715539510783202</v>
      </c>
      <c r="S371" s="2">
        <f>(Table2[[#This Row],[Close Price]]-Table2[[#This Row],[20D EMA]])/Table2[[#This Row],[20D EMA]]</f>
        <v>2.425937293954486E-2</v>
      </c>
      <c r="T371" s="2">
        <f>(Table2[[#This Row],[Close Price]]-Table2[[#This Row],[50D EMA]])/Table2[[#This Row],[50D EMA]]</f>
        <v>5.6082414632264425E-2</v>
      </c>
      <c r="U371" s="2">
        <f>(Table2[[#This Row],[Close Price]]-Table2[[#This Row],[200D EMA]])/Table2[[#This Row],[200D EMA]]</f>
        <v>0.17612680681433907</v>
      </c>
      <c r="V371">
        <v>1.0956048637108</v>
      </c>
      <c r="W371">
        <v>900</v>
      </c>
      <c r="X371">
        <v>913.4</v>
      </c>
      <c r="Y371">
        <v>898.45</v>
      </c>
      <c r="Z371">
        <v>913.4</v>
      </c>
      <c r="AA371">
        <v>858.05</v>
      </c>
      <c r="AB371">
        <v>928.15</v>
      </c>
      <c r="AC371" s="2">
        <f>(Table2[[#This Row],[Close Price]]/Table2[[#This Row],[Day Low]])-1</f>
        <v>1.1111111111110628E-3</v>
      </c>
      <c r="AD371" s="2">
        <f>(Table2[[#This Row],[Day High]]/Table2[[#This Row],[Close Price]])-1</f>
        <v>1.3762486126525975E-2</v>
      </c>
      <c r="AE371" s="2">
        <f>(Table2[[#This Row],[Close Price]]/Table2[[#This Row],[Current Week Low]])-1</f>
        <v>2.8382213812676582E-3</v>
      </c>
      <c r="AF371" s="2">
        <f>(Table2[[#This Row],[Current Week High]]/Table2[[#This Row],[Close Price]])-1</f>
        <v>1.3762486126525975E-2</v>
      </c>
      <c r="AG371" s="2">
        <f>(Table2[[#This Row],[Close Price]]/Table2[[#This Row],[Current Month Low]])-1</f>
        <v>5.0055358079366119E-2</v>
      </c>
      <c r="AH371" s="2">
        <f>(Table2[[#This Row],[Current Month High]]/Table2[[#This Row],[Close Price]])-1</f>
        <v>3.0133185349611624E-2</v>
      </c>
      <c r="AI371">
        <v>9.8779134295227493</v>
      </c>
      <c r="AJ371">
        <v>92.315901814300901</v>
      </c>
      <c r="AK371" t="str">
        <f>IF(AND(Table2[[#This Row],[20D EMA]]&gt;Table2[[#This Row],[50D EMA]],Table2[[#This Row],[50D EMA]]&gt;Table2[[#This Row],[200D EMA]]),"Uptrend","Downtrend/NoTrend")</f>
        <v>Uptrend</v>
      </c>
      <c r="AL371">
        <v>-0.04</v>
      </c>
      <c r="AM371" t="s">
        <v>10189</v>
      </c>
      <c r="AN371">
        <v>5.27</v>
      </c>
      <c r="AO371" t="s">
        <v>10188</v>
      </c>
      <c r="AP371">
        <v>3.1200811600553002E-2</v>
      </c>
      <c r="AQ371">
        <f>(Table2[[#This Row],[Sharpe Ratio]]-AVERAGE(Table2[Sharpe Ratio]))/_xlfn.STDEV.P(Table2[Sharpe Ratio])</f>
        <v>-0.25361004920876612</v>
      </c>
      <c r="AR3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-0.40902721200069425</v>
      </c>
      <c r="AS371">
        <f>_xlfn.RANK.AVG(Table2[[#This Row],[1Y Return vs Nifty Z-Score]],Table2[1Y Return vs Nifty Z-Score])</f>
        <v>228</v>
      </c>
      <c r="AT371">
        <f>_xlfn.RANK.AVG(Table2[[#This Row],[6M Return vs Nifty Z-Score]],Table2[6M Return vs Nifty Z-Score])</f>
        <v>489</v>
      </c>
      <c r="AU371">
        <f>_xlfn.RANK.AVG(Table2[[#This Row],[Sharpe Ratio Z-Score]],Table2[Sharpe Ratio Z-Score])</f>
        <v>409</v>
      </c>
      <c r="AV371">
        <f>(Table2[[#This Row],[Rank 1Y]]+Table2[[#This Row],[Rank 6M]]+Table2[[#This Row],[Rank Sharpe]])/3</f>
        <v>375.33333333333331</v>
      </c>
    </row>
    <row r="372" spans="1:48" x14ac:dyDescent="0.3">
      <c r="A372" t="s">
        <v>81</v>
      </c>
      <c r="B372" t="s">
        <v>82</v>
      </c>
      <c r="C372" t="s">
        <v>10153</v>
      </c>
      <c r="D372" t="s">
        <v>83</v>
      </c>
      <c r="E372">
        <v>324640.96662918001</v>
      </c>
      <c r="F372">
        <v>5039.8500000000004</v>
      </c>
      <c r="G372">
        <v>9.9107606649144699</v>
      </c>
      <c r="H372">
        <f>(Table2[[#This Row],[1Y Return vs Nifty]]-AVERAGE(Table2[1Y Return vs Nifty]))/_xlfn.STDEV.P(Table2[1Y Return vs Nifty])</f>
        <v>-0.41817740731482611</v>
      </c>
      <c r="I372">
        <v>0.47031698126372601</v>
      </c>
      <c r="J372">
        <f>(Table2[[#This Row],[1M Return vs Nifty]]-AVERAGE(Table2[1M Return vs Nifty]))/_xlfn.STDEV.P(Table2[1M Return vs Nifty])</f>
        <v>6.2723496971848952E-2</v>
      </c>
      <c r="K372">
        <v>19.933948977816399</v>
      </c>
      <c r="L372">
        <f>(Table2[[#This Row],[6M Return vs Nifty]]-AVERAGE(Table2[6M Return vs Nifty]))/_xlfn.STDEV.P(Table2[6M Return vs Nifty])</f>
        <v>0.28149987029983958</v>
      </c>
      <c r="M372">
        <v>1.9415087388550201</v>
      </c>
      <c r="N372">
        <f>(Table2[[#This Row],[1W Return vs Nifty]]-AVERAGE(Table2[1W Return vs Nifty]))/_xlfn.STDEV.P(Table2[1W Return vs Nifty])</f>
        <v>0.59199889262393868</v>
      </c>
      <c r="O372">
        <v>4848.76</v>
      </c>
      <c r="P372">
        <v>4732.4275283484303</v>
      </c>
      <c r="Q372">
        <v>4297.3199041831604</v>
      </c>
      <c r="R372">
        <v>70.259087204577497</v>
      </c>
      <c r="S372" s="2">
        <f>(Table2[[#This Row],[Close Price]]-Table2[[#This Row],[20D EMA]])/Table2[[#This Row],[20D EMA]]</f>
        <v>3.9410075978188269E-2</v>
      </c>
      <c r="T372" s="2">
        <f>(Table2[[#This Row],[Close Price]]-Table2[[#This Row],[50D EMA]])/Table2[[#This Row],[50D EMA]]</f>
        <v>6.4960840881351525E-2</v>
      </c>
      <c r="U372" s="2">
        <f>(Table2[[#This Row],[Close Price]]-Table2[[#This Row],[200D EMA]])/Table2[[#This Row],[200D EMA]]</f>
        <v>0.17278911330153368</v>
      </c>
      <c r="V372">
        <v>1.20584850135005</v>
      </c>
      <c r="W372">
        <v>4979</v>
      </c>
      <c r="X372">
        <v>5104</v>
      </c>
      <c r="Y372">
        <v>4943.6499999999996</v>
      </c>
      <c r="Z372">
        <v>5164</v>
      </c>
      <c r="AA372">
        <v>4612.5</v>
      </c>
      <c r="AB372">
        <v>5164</v>
      </c>
      <c r="AC372" s="2">
        <f>(Table2[[#This Row],[Close Price]]/Table2[[#This Row],[Day Low]])-1</f>
        <v>1.2221329584253926E-2</v>
      </c>
      <c r="AD372" s="2">
        <f>(Table2[[#This Row],[Day High]]/Table2[[#This Row],[Close Price]])-1</f>
        <v>1.2728553429169454E-2</v>
      </c>
      <c r="AE372" s="2">
        <f>(Table2[[#This Row],[Close Price]]/Table2[[#This Row],[Current Week Low]])-1</f>
        <v>1.9459306382935804E-2</v>
      </c>
      <c r="AF372" s="2">
        <f>(Table2[[#This Row],[Current Week High]]/Table2[[#This Row],[Close Price]])-1</f>
        <v>2.4633669652866619E-2</v>
      </c>
      <c r="AG372" s="2">
        <f>(Table2[[#This Row],[Close Price]]/Table2[[#This Row],[Current Month Low]])-1</f>
        <v>9.2650406504065197E-2</v>
      </c>
      <c r="AH372" s="2">
        <f>(Table2[[#This Row],[Current Month High]]/Table2[[#This Row],[Close Price]])-1</f>
        <v>2.4633669652866619E-2</v>
      </c>
      <c r="AI372">
        <v>3.5546692857922202</v>
      </c>
      <c r="AJ372">
        <v>44.356605800214801</v>
      </c>
      <c r="AK372" t="str">
        <f>IF(AND(Table2[[#This Row],[20D EMA]]&gt;Table2[[#This Row],[50D EMA]],Table2[[#This Row],[50D EMA]]&gt;Table2[[#This Row],[200D EMA]]),"Uptrend","Downtrend/NoTrend")</f>
        <v>Uptrend</v>
      </c>
      <c r="AL372">
        <v>0</v>
      </c>
      <c r="AM372" t="s">
        <v>10187</v>
      </c>
      <c r="AN372">
        <v>6.85</v>
      </c>
      <c r="AO372" t="s">
        <v>10188</v>
      </c>
      <c r="AP372">
        <v>1.2470545344216001E-2</v>
      </c>
      <c r="AQ372">
        <f>(Table2[[#This Row],[Sharpe Ratio]]-AVERAGE(Table2[Sharpe Ratio]))/_xlfn.STDEV.P(Table2[Sharpe Ratio])</f>
        <v>-0.46549688120632177</v>
      </c>
      <c r="AR3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5.2547971374479308E-2</v>
      </c>
      <c r="AS372">
        <f>_xlfn.RANK.AVG(Table2[[#This Row],[1Y Return vs Nifty Z-Score]],Table2[1Y Return vs Nifty Z-Score])</f>
        <v>435</v>
      </c>
      <c r="AT372">
        <f>_xlfn.RANK.AVG(Table2[[#This Row],[6M Return vs Nifty Z-Score]],Table2[6M Return vs Nifty Z-Score])</f>
        <v>231</v>
      </c>
      <c r="AU372">
        <f>_xlfn.RANK.AVG(Table2[[#This Row],[Sharpe Ratio Z-Score]],Table2[Sharpe Ratio Z-Score])</f>
        <v>461</v>
      </c>
      <c r="AV372">
        <f>(Table2[[#This Row],[Rank 1Y]]+Table2[[#This Row],[Rank 6M]]+Table2[[#This Row],[Rank Sharpe]])/3</f>
        <v>375.66666666666669</v>
      </c>
    </row>
    <row r="373" spans="1:48" x14ac:dyDescent="0.3">
      <c r="A373" t="s">
        <v>321</v>
      </c>
      <c r="B373" t="s">
        <v>322</v>
      </c>
      <c r="C373" t="s">
        <v>10147</v>
      </c>
      <c r="D373" t="s">
        <v>323</v>
      </c>
      <c r="E373">
        <v>78899.171217299998</v>
      </c>
      <c r="F373">
        <v>4095.2</v>
      </c>
      <c r="G373">
        <v>-0.38289389012162101</v>
      </c>
      <c r="H373">
        <f>(Table2[[#This Row],[1Y Return vs Nifty]]-AVERAGE(Table2[1Y Return vs Nifty]))/_xlfn.STDEV.P(Table2[1Y Return vs Nifty])</f>
        <v>-0.54534426358335031</v>
      </c>
      <c r="I373">
        <v>-10.477925768539899</v>
      </c>
      <c r="J373">
        <f>(Table2[[#This Row],[1M Return vs Nifty]]-AVERAGE(Table2[1M Return vs Nifty]))/_xlfn.STDEV.P(Table2[1M Return vs Nifty])</f>
        <v>-0.96997099346536098</v>
      </c>
      <c r="K373">
        <v>-7.2518640932559197</v>
      </c>
      <c r="L373">
        <f>(Table2[[#This Row],[6M Return vs Nifty]]-AVERAGE(Table2[6M Return vs Nifty]))/_xlfn.STDEV.P(Table2[6M Return vs Nifty])</f>
        <v>-0.55395200198478878</v>
      </c>
      <c r="M373">
        <v>-6.8097518478310004</v>
      </c>
      <c r="N373">
        <f>(Table2[[#This Row],[1W Return vs Nifty]]-AVERAGE(Table2[1W Return vs Nifty]))/_xlfn.STDEV.P(Table2[1W Return vs Nifty])</f>
        <v>-1.349795073238276</v>
      </c>
      <c r="O373">
        <v>4196.3500000000004</v>
      </c>
      <c r="P373">
        <v>4055.5249867574998</v>
      </c>
      <c r="Q373">
        <v>3659.2886639775202</v>
      </c>
      <c r="R373">
        <v>39.304049605411798</v>
      </c>
      <c r="S373" s="2">
        <f>(Table2[[#This Row],[Close Price]]-Table2[[#This Row],[20D EMA]])/Table2[[#This Row],[20D EMA]]</f>
        <v>-2.4104281101433516E-2</v>
      </c>
      <c r="T373" s="2">
        <f>(Table2[[#This Row],[Close Price]]-Table2[[#This Row],[50D EMA]])/Table2[[#This Row],[50D EMA]]</f>
        <v>9.7829537167322938E-3</v>
      </c>
      <c r="U373" s="2">
        <f>(Table2[[#This Row],[Close Price]]-Table2[[#This Row],[200D EMA]])/Table2[[#This Row],[200D EMA]]</f>
        <v>0.11912461028659573</v>
      </c>
      <c r="V373">
        <v>1.31729436352147</v>
      </c>
      <c r="W373">
        <v>4065</v>
      </c>
      <c r="X373">
        <v>4144.6499999999996</v>
      </c>
      <c r="Y373">
        <v>4059.15</v>
      </c>
      <c r="Z373">
        <v>4160.75</v>
      </c>
      <c r="AA373">
        <v>4059.15</v>
      </c>
      <c r="AB373">
        <v>4681.7</v>
      </c>
      <c r="AC373" s="2">
        <f>(Table2[[#This Row],[Close Price]]/Table2[[#This Row],[Day Low]])-1</f>
        <v>7.4292742927428712E-3</v>
      </c>
      <c r="AD373" s="2">
        <f>(Table2[[#This Row],[Day High]]/Table2[[#This Row],[Close Price]])-1</f>
        <v>1.2075112326626281E-2</v>
      </c>
      <c r="AE373" s="2">
        <f>(Table2[[#This Row],[Close Price]]/Table2[[#This Row],[Current Week Low]])-1</f>
        <v>8.881169703016667E-3</v>
      </c>
      <c r="AF373" s="2">
        <f>(Table2[[#This Row],[Current Week High]]/Table2[[#This Row],[Close Price]])-1</f>
        <v>1.6006544246923271E-2</v>
      </c>
      <c r="AG373" s="2">
        <f>(Table2[[#This Row],[Close Price]]/Table2[[#This Row],[Current Month Low]])-1</f>
        <v>8.881169703016667E-3</v>
      </c>
      <c r="AH373" s="2">
        <f>(Table2[[#This Row],[Current Month High]]/Table2[[#This Row],[Close Price]])-1</f>
        <v>0.14321644852510262</v>
      </c>
      <c r="AI373">
        <v>14.3216448525102</v>
      </c>
      <c r="AJ373">
        <v>48.484408992023198</v>
      </c>
      <c r="AK373" t="str">
        <f>IF(AND(Table2[[#This Row],[20D EMA]]&gt;Table2[[#This Row],[50D EMA]],Table2[[#This Row],[50D EMA]]&gt;Table2[[#This Row],[200D EMA]]),"Uptrend","Downtrend/NoTrend")</f>
        <v>Uptrend</v>
      </c>
      <c r="AL373">
        <v>-0.02</v>
      </c>
      <c r="AM373" t="s">
        <v>10189</v>
      </c>
      <c r="AN373">
        <v>-3.85</v>
      </c>
      <c r="AO373" t="s">
        <v>10189</v>
      </c>
      <c r="AP373">
        <v>0.143838775666881</v>
      </c>
      <c r="AQ373">
        <f>(Table2[[#This Row],[Sharpe Ratio]]-AVERAGE(Table2[Sharpe Ratio]))/_xlfn.STDEV.P(Table2[Sharpe Ratio])</f>
        <v>1.020611098640321</v>
      </c>
      <c r="AR3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-2.3984512336314552</v>
      </c>
      <c r="AS373">
        <f>_xlfn.RANK.AVG(Table2[[#This Row],[1Y Return vs Nifty Z-Score]],Table2[1Y Return vs Nifty Z-Score])</f>
        <v>502</v>
      </c>
      <c r="AT373">
        <f>_xlfn.RANK.AVG(Table2[[#This Row],[6M Return vs Nifty Z-Score]],Table2[6M Return vs Nifty Z-Score])</f>
        <v>512</v>
      </c>
      <c r="AU373">
        <f>_xlfn.RANK.AVG(Table2[[#This Row],[Sharpe Ratio Z-Score]],Table2[Sharpe Ratio Z-Score])</f>
        <v>115</v>
      </c>
      <c r="AV373">
        <f>(Table2[[#This Row],[Rank 1Y]]+Table2[[#This Row],[Rank 6M]]+Table2[[#This Row],[Rank Sharpe]])/3</f>
        <v>376.33333333333331</v>
      </c>
    </row>
    <row r="374" spans="1:48" x14ac:dyDescent="0.3">
      <c r="A374" t="s">
        <v>385</v>
      </c>
      <c r="B374" t="s">
        <v>386</v>
      </c>
      <c r="C374" t="s">
        <v>10151</v>
      </c>
      <c r="D374" t="s">
        <v>130</v>
      </c>
      <c r="E374">
        <v>62796.375968667002</v>
      </c>
      <c r="F374">
        <v>150.99</v>
      </c>
      <c r="G374">
        <v>39.031853936051398</v>
      </c>
      <c r="H374">
        <f>(Table2[[#This Row],[1Y Return vs Nifty]]-AVERAGE(Table2[1Y Return vs Nifty]))/_xlfn.STDEV.P(Table2[1Y Return vs Nifty])</f>
        <v>-5.8418114578392216E-2</v>
      </c>
      <c r="I374">
        <v>-6.2969741903726399</v>
      </c>
      <c r="J374">
        <f>(Table2[[#This Row],[1M Return vs Nifty]]-AVERAGE(Table2[1M Return vs Nifty]))/_xlfn.STDEV.P(Table2[1M Return vs Nifty])</f>
        <v>-0.57560216567922784</v>
      </c>
      <c r="K374">
        <v>14.585362470365499</v>
      </c>
      <c r="L374">
        <f>(Table2[[#This Row],[6M Return vs Nifty]]-AVERAGE(Table2[6M Return vs Nifty]))/_xlfn.STDEV.P(Table2[6M Return vs Nifty])</f>
        <v>0.11713154333297209</v>
      </c>
      <c r="M374">
        <v>-3.7323475283562901</v>
      </c>
      <c r="N374">
        <f>(Table2[[#This Row],[1W Return vs Nifty]]-AVERAGE(Table2[1W Return vs Nifty]))/_xlfn.STDEV.P(Table2[1W Return vs Nifty])</f>
        <v>-0.66695800320912069</v>
      </c>
      <c r="O374">
        <v>151.76</v>
      </c>
      <c r="P374">
        <v>151.90738750980699</v>
      </c>
      <c r="Q374">
        <v>131.97724499724899</v>
      </c>
      <c r="R374">
        <v>51.078022031660502</v>
      </c>
      <c r="S374" s="2">
        <f>(Table2[[#This Row],[Close Price]]-Table2[[#This Row],[20D EMA]])/Table2[[#This Row],[20D EMA]]</f>
        <v>-5.0738007380072602E-3</v>
      </c>
      <c r="T374" s="2">
        <f>(Table2[[#This Row],[Close Price]]-Table2[[#This Row],[50D EMA]])/Table2[[#This Row],[50D EMA]]</f>
        <v>-6.0391237374664217E-3</v>
      </c>
      <c r="U374" s="2">
        <f>(Table2[[#This Row],[Close Price]]-Table2[[#This Row],[200D EMA]])/Table2[[#This Row],[200D EMA]]</f>
        <v>0.14406085687837578</v>
      </c>
      <c r="V374">
        <v>0.83784154317622805</v>
      </c>
      <c r="W374">
        <v>150.6</v>
      </c>
      <c r="X374">
        <v>153.94999999999999</v>
      </c>
      <c r="Y374">
        <v>148.80000000000001</v>
      </c>
      <c r="Z374">
        <v>153.94999999999999</v>
      </c>
      <c r="AA374">
        <v>145.4</v>
      </c>
      <c r="AB374">
        <v>158.75</v>
      </c>
      <c r="AC374" s="2">
        <f>(Table2[[#This Row],[Close Price]]/Table2[[#This Row],[Day Low]])-1</f>
        <v>2.5896414342629903E-3</v>
      </c>
      <c r="AD374" s="2">
        <f>(Table2[[#This Row],[Day High]]/Table2[[#This Row],[Close Price]])-1</f>
        <v>1.960394728127679E-2</v>
      </c>
      <c r="AE374" s="2">
        <f>(Table2[[#This Row],[Close Price]]/Table2[[#This Row],[Current Week Low]])-1</f>
        <v>1.4717741935483808E-2</v>
      </c>
      <c r="AF374" s="2">
        <f>(Table2[[#This Row],[Current Week High]]/Table2[[#This Row],[Close Price]])-1</f>
        <v>1.960394728127679E-2</v>
      </c>
      <c r="AG374" s="2">
        <f>(Table2[[#This Row],[Close Price]]/Table2[[#This Row],[Current Month Low]])-1</f>
        <v>3.8445667125172056E-2</v>
      </c>
      <c r="AH374" s="2">
        <f>(Table2[[#This Row],[Current Month High]]/Table2[[#This Row],[Close Price]])-1</f>
        <v>5.1394132061725939E-2</v>
      </c>
      <c r="AI374">
        <v>16.1335187760778</v>
      </c>
      <c r="AJ374">
        <v>84.584352078239604</v>
      </c>
      <c r="AK374" t="str">
        <f>IF(AND(Table2[[#This Row],[20D EMA]]&gt;Table2[[#This Row],[50D EMA]],Table2[[#This Row],[50D EMA]]&gt;Table2[[#This Row],[200D EMA]]),"Uptrend","Downtrend/NoTrend")</f>
        <v>Downtrend/NoTrend</v>
      </c>
      <c r="AL374">
        <v>-0.15</v>
      </c>
      <c r="AM374" t="s">
        <v>10189</v>
      </c>
      <c r="AN374">
        <v>1.57</v>
      </c>
      <c r="AO374" t="s">
        <v>10188</v>
      </c>
      <c r="AP374">
        <v>-1.0965165268566999E-2</v>
      </c>
      <c r="AQ374">
        <f>(Table2[[#This Row],[Sharpe Ratio]]-AVERAGE(Table2[Sharpe Ratio]))/_xlfn.STDEV.P(Table2[Sharpe Ratio])</f>
        <v>-0.73061422707822221</v>
      </c>
      <c r="AR3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4">
        <f>_xlfn.RANK.AVG(Table2[[#This Row],[1Y Return vs Nifty Z-Score]],Table2[1Y Return vs Nifty Z-Score])</f>
        <v>299</v>
      </c>
      <c r="AT374">
        <f>_xlfn.RANK.AVG(Table2[[#This Row],[6M Return vs Nifty Z-Score]],Table2[6M Return vs Nifty Z-Score])</f>
        <v>272</v>
      </c>
      <c r="AU374">
        <f>_xlfn.RANK.AVG(Table2[[#This Row],[Sharpe Ratio Z-Score]],Table2[Sharpe Ratio Z-Score])</f>
        <v>559</v>
      </c>
      <c r="AV374">
        <f>(Table2[[#This Row],[Rank 1Y]]+Table2[[#This Row],[Rank 6M]]+Table2[[#This Row],[Rank Sharpe]])/3</f>
        <v>376.66666666666669</v>
      </c>
    </row>
    <row r="375" spans="1:48" x14ac:dyDescent="0.3">
      <c r="A375" t="s">
        <v>1841</v>
      </c>
      <c r="B375" t="s">
        <v>1842</v>
      </c>
      <c r="C375" t="s">
        <v>10150</v>
      </c>
      <c r="D375" t="s">
        <v>130</v>
      </c>
      <c r="E375">
        <v>3858.905358</v>
      </c>
      <c r="F375">
        <v>669.3</v>
      </c>
      <c r="G375">
        <v>-31.523505973795</v>
      </c>
      <c r="H375">
        <f>(Table2[[#This Row],[1Y Return vs Nifty]]-AVERAGE(Table2[1Y Return vs Nifty]))/_xlfn.STDEV.P(Table2[1Y Return vs Nifty])</f>
        <v>-0.93005250493587677</v>
      </c>
      <c r="I375">
        <v>16.030866721378601</v>
      </c>
      <c r="J375">
        <f>(Table2[[#This Row],[1M Return vs Nifty]]-AVERAGE(Table2[1M Return vs Nifty]))/_xlfn.STDEV.P(Table2[1M Return vs Nifty])</f>
        <v>1.530474473271586</v>
      </c>
      <c r="K375">
        <v>2.5505070506337102</v>
      </c>
      <c r="L375">
        <f>(Table2[[#This Row],[6M Return vs Nifty]]-AVERAGE(Table2[6M Return vs Nifty]))/_xlfn.STDEV.P(Table2[6M Return vs Nifty])</f>
        <v>-0.2527136574268497</v>
      </c>
      <c r="M375">
        <v>10.017171229092</v>
      </c>
      <c r="N375">
        <f>(Table2[[#This Row],[1W Return vs Nifty]]-AVERAGE(Table2[1W Return vs Nifty]))/_xlfn.STDEV.P(Table2[1W Return vs Nifty])</f>
        <v>2.3838861914365399</v>
      </c>
      <c r="O375">
        <v>604.42999999999995</v>
      </c>
      <c r="P375">
        <v>573.32811745410095</v>
      </c>
      <c r="Q375">
        <v>551.77776180670401</v>
      </c>
      <c r="R375">
        <v>83.285988045044306</v>
      </c>
      <c r="S375" s="2">
        <f>(Table2[[#This Row],[Close Price]]-Table2[[#This Row],[20D EMA]])/Table2[[#This Row],[20D EMA]]</f>
        <v>0.10732425591052729</v>
      </c>
      <c r="T375" s="2">
        <f>(Table2[[#This Row],[Close Price]]-Table2[[#This Row],[50D EMA]])/Table2[[#This Row],[50D EMA]]</f>
        <v>0.16739434125796604</v>
      </c>
      <c r="U375" s="2">
        <f>(Table2[[#This Row],[Close Price]]-Table2[[#This Row],[200D EMA]])/Table2[[#This Row],[200D EMA]]</f>
        <v>0.2129883556895969</v>
      </c>
      <c r="V375">
        <v>1.90122953804915</v>
      </c>
      <c r="W375">
        <v>656.85</v>
      </c>
      <c r="X375">
        <v>672.85</v>
      </c>
      <c r="Y375">
        <v>655.04999999999995</v>
      </c>
      <c r="Z375">
        <v>673</v>
      </c>
      <c r="AA375">
        <v>580.4</v>
      </c>
      <c r="AB375">
        <v>687.9</v>
      </c>
      <c r="AC375" s="2">
        <f>(Table2[[#This Row],[Close Price]]/Table2[[#This Row],[Day Low]])-1</f>
        <v>1.8954099109385503E-2</v>
      </c>
      <c r="AD375" s="2">
        <f>(Table2[[#This Row],[Day High]]/Table2[[#This Row],[Close Price]])-1</f>
        <v>5.3040490064246715E-3</v>
      </c>
      <c r="AE375" s="2">
        <f>(Table2[[#This Row],[Close Price]]/Table2[[#This Row],[Current Week Low]])-1</f>
        <v>2.175406457522322E-2</v>
      </c>
      <c r="AF375" s="2">
        <f>(Table2[[#This Row],[Current Week High]]/Table2[[#This Row],[Close Price]])-1</f>
        <v>5.5281637531749972E-3</v>
      </c>
      <c r="AG375" s="2">
        <f>(Table2[[#This Row],[Close Price]]/Table2[[#This Row],[Current Month Low]])-1</f>
        <v>0.15317022742935893</v>
      </c>
      <c r="AH375" s="2">
        <f>(Table2[[#This Row],[Current Month High]]/Table2[[#This Row],[Close Price]])-1</f>
        <v>2.7790228597041722E-2</v>
      </c>
      <c r="AI375">
        <v>12.057373375168099</v>
      </c>
      <c r="AJ375">
        <v>45.499999999999901</v>
      </c>
      <c r="AK375" t="str">
        <f>IF(AND(Table2[[#This Row],[20D EMA]]&gt;Table2[[#This Row],[50D EMA]],Table2[[#This Row],[50D EMA]]&gt;Table2[[#This Row],[200D EMA]]),"Uptrend","Downtrend/NoTrend")</f>
        <v>Uptrend</v>
      </c>
      <c r="AL375">
        <v>0.1</v>
      </c>
      <c r="AM375" t="s">
        <v>10188</v>
      </c>
      <c r="AN375">
        <v>15.13</v>
      </c>
      <c r="AO375" t="s">
        <v>10188</v>
      </c>
      <c r="AP375">
        <v>0.18671788526824601</v>
      </c>
      <c r="AQ375">
        <f>(Table2[[#This Row],[Sharpe Ratio]]-AVERAGE(Table2[Sharpe Ratio]))/_xlfn.STDEV.P(Table2[Sharpe Ratio])</f>
        <v>1.505682617003564</v>
      </c>
      <c r="AR3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4.2372771193489633</v>
      </c>
      <c r="AS375">
        <f>_xlfn.RANK.AVG(Table2[[#This Row],[1Y Return vs Nifty Z-Score]],Table2[1Y Return vs Nifty Z-Score])</f>
        <v>670</v>
      </c>
      <c r="AT375">
        <f>_xlfn.RANK.AVG(Table2[[#This Row],[6M Return vs Nifty Z-Score]],Table2[6M Return vs Nifty Z-Score])</f>
        <v>411</v>
      </c>
      <c r="AU375">
        <f>_xlfn.RANK.AVG(Table2[[#This Row],[Sharpe Ratio Z-Score]],Table2[Sharpe Ratio Z-Score])</f>
        <v>49</v>
      </c>
      <c r="AV375">
        <f>(Table2[[#This Row],[Rank 1Y]]+Table2[[#This Row],[Rank 6M]]+Table2[[#This Row],[Rank Sharpe]])/3</f>
        <v>376.66666666666669</v>
      </c>
    </row>
    <row r="376" spans="1:48" x14ac:dyDescent="0.3">
      <c r="A376" t="s">
        <v>1704</v>
      </c>
      <c r="B376" t="s">
        <v>1705</v>
      </c>
      <c r="C376" t="s">
        <v>10147</v>
      </c>
      <c r="D376" t="s">
        <v>258</v>
      </c>
      <c r="E376">
        <v>4559.4344998400002</v>
      </c>
      <c r="F376">
        <v>1473.55</v>
      </c>
      <c r="G376">
        <v>-4.46963001421918</v>
      </c>
      <c r="H376">
        <f>(Table2[[#This Row],[1Y Return vs Nifty]]-AVERAGE(Table2[1Y Return vs Nifty]))/_xlfn.STDEV.P(Table2[1Y Return vs Nifty])</f>
        <v>-0.59583142366064679</v>
      </c>
      <c r="I376">
        <v>9.4769964547332695</v>
      </c>
      <c r="J376">
        <f>(Table2[[#This Row],[1M Return vs Nifty]]-AVERAGE(Table2[1M Return vs Nifty]))/_xlfn.STDEV.P(Table2[1M Return vs Nifty])</f>
        <v>0.91227976658897447</v>
      </c>
      <c r="K376">
        <v>1.3757679721946099</v>
      </c>
      <c r="L376">
        <f>(Table2[[#This Row],[6M Return vs Nifty]]-AVERAGE(Table2[6M Return vs Nifty]))/_xlfn.STDEV.P(Table2[6M Return vs Nifty])</f>
        <v>-0.28881476501418124</v>
      </c>
      <c r="M376">
        <v>0.44613420890451599</v>
      </c>
      <c r="N376">
        <f>(Table2[[#This Row],[1W Return vs Nifty]]-AVERAGE(Table2[1W Return vs Nifty]))/_xlfn.STDEV.P(Table2[1W Return vs Nifty])</f>
        <v>0.26019421029284973</v>
      </c>
      <c r="O376">
        <v>1400.26</v>
      </c>
      <c r="P376">
        <v>1336.56432808198</v>
      </c>
      <c r="Q376">
        <v>1214.89293109048</v>
      </c>
      <c r="R376">
        <v>65.5030414494654</v>
      </c>
      <c r="S376" s="2">
        <f>(Table2[[#This Row],[Close Price]]-Table2[[#This Row],[20D EMA]])/Table2[[#This Row],[20D EMA]]</f>
        <v>5.2340279662348395E-2</v>
      </c>
      <c r="T376" s="2">
        <f>(Table2[[#This Row],[Close Price]]-Table2[[#This Row],[50D EMA]])/Table2[[#This Row],[50D EMA]]</f>
        <v>0.10249089328502398</v>
      </c>
      <c r="U376" s="2">
        <f>(Table2[[#This Row],[Close Price]]-Table2[[#This Row],[200D EMA]])/Table2[[#This Row],[200D EMA]]</f>
        <v>0.21290523822321611</v>
      </c>
      <c r="V376">
        <v>0.83581354728274104</v>
      </c>
      <c r="W376">
        <v>1452.4</v>
      </c>
      <c r="X376">
        <v>1485.05</v>
      </c>
      <c r="Y376">
        <v>1423.05</v>
      </c>
      <c r="Z376">
        <v>1485.05</v>
      </c>
      <c r="AA376">
        <v>1380</v>
      </c>
      <c r="AB376">
        <v>1526.6</v>
      </c>
      <c r="AC376" s="2">
        <f>(Table2[[#This Row],[Close Price]]/Table2[[#This Row],[Day Low]])-1</f>
        <v>1.4562104103552631E-2</v>
      </c>
      <c r="AD376" s="2">
        <f>(Table2[[#This Row],[Day High]]/Table2[[#This Row],[Close Price]])-1</f>
        <v>7.8042821756980629E-3</v>
      </c>
      <c r="AE376" s="2">
        <f>(Table2[[#This Row],[Close Price]]/Table2[[#This Row],[Current Week Low]])-1</f>
        <v>3.5487157865148777E-2</v>
      </c>
      <c r="AF376" s="2">
        <f>(Table2[[#This Row],[Current Week High]]/Table2[[#This Row],[Close Price]])-1</f>
        <v>7.8042821756980629E-3</v>
      </c>
      <c r="AG376" s="2">
        <f>(Table2[[#This Row],[Close Price]]/Table2[[#This Row],[Current Month Low]])-1</f>
        <v>6.7789855072463823E-2</v>
      </c>
      <c r="AH376" s="2">
        <f>(Table2[[#This Row],[Current Month High]]/Table2[[#This Row],[Close Price]])-1</f>
        <v>3.6001492993111839E-2</v>
      </c>
      <c r="AI376">
        <v>3.6001492993111799</v>
      </c>
      <c r="AJ376">
        <v>52.873742089428298</v>
      </c>
      <c r="AK376" t="str">
        <f>IF(AND(Table2[[#This Row],[20D EMA]]&gt;Table2[[#This Row],[50D EMA]],Table2[[#This Row],[50D EMA]]&gt;Table2[[#This Row],[200D EMA]]),"Uptrend","Downtrend/NoTrend")</f>
        <v>Uptrend</v>
      </c>
      <c r="AL376">
        <v>-0.02</v>
      </c>
      <c r="AM376" t="s">
        <v>10189</v>
      </c>
      <c r="AN376">
        <v>3.1</v>
      </c>
      <c r="AO376" t="s">
        <v>10188</v>
      </c>
      <c r="AP376">
        <v>0.117391828671271</v>
      </c>
      <c r="AQ376">
        <f>(Table2[[#This Row],[Sharpe Ratio]]-AVERAGE(Table2[Sharpe Ratio]))/_xlfn.STDEV.P(Table2[Sharpe Ratio])</f>
        <v>0.72142902945798015</v>
      </c>
      <c r="AR3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1.0092568176649763</v>
      </c>
      <c r="AS376">
        <f>_xlfn.RANK.AVG(Table2[[#This Row],[1Y Return vs Nifty Z-Score]],Table2[1Y Return vs Nifty Z-Score])</f>
        <v>534</v>
      </c>
      <c r="AT376">
        <f>_xlfn.RANK.AVG(Table2[[#This Row],[6M Return vs Nifty Z-Score]],Table2[6M Return vs Nifty Z-Score])</f>
        <v>427</v>
      </c>
      <c r="AU376">
        <f>_xlfn.RANK.AVG(Table2[[#This Row],[Sharpe Ratio Z-Score]],Table2[Sharpe Ratio Z-Score])</f>
        <v>171</v>
      </c>
      <c r="AV376">
        <f>(Table2[[#This Row],[Rank 1Y]]+Table2[[#This Row],[Rank 6M]]+Table2[[#This Row],[Rank Sharpe]])/3</f>
        <v>377.33333333333331</v>
      </c>
    </row>
    <row r="377" spans="1:48" x14ac:dyDescent="0.3">
      <c r="A377" t="s">
        <v>1970</v>
      </c>
      <c r="B377" t="s">
        <v>1971</v>
      </c>
      <c r="C377" t="s">
        <v>10148</v>
      </c>
      <c r="D377" t="s">
        <v>62</v>
      </c>
      <c r="E377">
        <v>3216.897516</v>
      </c>
      <c r="F377">
        <v>410.5</v>
      </c>
      <c r="G377">
        <v>41.269276468233699</v>
      </c>
      <c r="H377">
        <f>(Table2[[#This Row],[1Y Return vs Nifty]]-AVERAGE(Table2[1Y Return vs Nifty]))/_xlfn.STDEV.P(Table2[1Y Return vs Nifty])</f>
        <v>-3.0777203564647172E-2</v>
      </c>
      <c r="I377">
        <v>-5.5730255934277704</v>
      </c>
      <c r="J377">
        <f>(Table2[[#This Row],[1M Return vs Nifty]]-AVERAGE(Table2[1M Return vs Nifty]))/_xlfn.STDEV.P(Table2[1M Return vs Nifty])</f>
        <v>-0.50731561554421867</v>
      </c>
      <c r="K377">
        <v>22.744652898235099</v>
      </c>
      <c r="L377">
        <f>(Table2[[#This Row],[6M Return vs Nifty]]-AVERAGE(Table2[6M Return vs Nifty]))/_xlfn.STDEV.P(Table2[6M Return vs Nifty])</f>
        <v>0.3678760933178008</v>
      </c>
      <c r="M377">
        <v>-4.9158770882091103</v>
      </c>
      <c r="N377">
        <f>(Table2[[#This Row],[1W Return vs Nifty]]-AVERAGE(Table2[1W Return vs Nifty]))/_xlfn.STDEV.P(Table2[1W Return vs Nifty])</f>
        <v>-0.92956823346990813</v>
      </c>
      <c r="O377">
        <v>398.34</v>
      </c>
      <c r="P377">
        <v>386.89848058838902</v>
      </c>
      <c r="Q377">
        <v>342.23572078173902</v>
      </c>
      <c r="R377">
        <v>49.904430760640302</v>
      </c>
      <c r="S377" s="2">
        <f>(Table2[[#This Row],[Close Price]]-Table2[[#This Row],[20D EMA]])/Table2[[#This Row],[20D EMA]]</f>
        <v>3.0526685745845321E-2</v>
      </c>
      <c r="T377" s="2">
        <f>(Table2[[#This Row],[Close Price]]-Table2[[#This Row],[50D EMA]])/Table2[[#This Row],[50D EMA]]</f>
        <v>6.10018405234318E-2</v>
      </c>
      <c r="U377" s="2">
        <f>(Table2[[#This Row],[Close Price]]-Table2[[#This Row],[200D EMA]])/Table2[[#This Row],[200D EMA]]</f>
        <v>0.19946567547750679</v>
      </c>
      <c r="V377">
        <v>1.06215755492557</v>
      </c>
      <c r="W377">
        <v>397</v>
      </c>
      <c r="X377">
        <v>419.75</v>
      </c>
      <c r="Y377">
        <v>385.45</v>
      </c>
      <c r="Z377">
        <v>419.75</v>
      </c>
      <c r="AA377">
        <v>380</v>
      </c>
      <c r="AB377">
        <v>424.7</v>
      </c>
      <c r="AC377" s="2">
        <f>(Table2[[#This Row],[Close Price]]/Table2[[#This Row],[Day Low]])-1</f>
        <v>3.400503778337538E-2</v>
      </c>
      <c r="AD377" s="2">
        <f>(Table2[[#This Row],[Day High]]/Table2[[#This Row],[Close Price]])-1</f>
        <v>2.2533495736906106E-2</v>
      </c>
      <c r="AE377" s="2">
        <f>(Table2[[#This Row],[Close Price]]/Table2[[#This Row],[Current Week Low]])-1</f>
        <v>6.498897392657943E-2</v>
      </c>
      <c r="AF377" s="2">
        <f>(Table2[[#This Row],[Current Week High]]/Table2[[#This Row],[Close Price]])-1</f>
        <v>2.2533495736906106E-2</v>
      </c>
      <c r="AG377" s="2">
        <f>(Table2[[#This Row],[Close Price]]/Table2[[#This Row],[Current Month Low]])-1</f>
        <v>8.0263157894736814E-2</v>
      </c>
      <c r="AH377" s="2">
        <f>(Table2[[#This Row],[Current Month High]]/Table2[[#This Row],[Close Price]])-1</f>
        <v>3.4591961023142437E-2</v>
      </c>
      <c r="AI377">
        <v>3.4591961023142401</v>
      </c>
      <c r="AJ377">
        <v>75.953707672524601</v>
      </c>
      <c r="AK377" t="str">
        <f>IF(AND(Table2[[#This Row],[20D EMA]]&gt;Table2[[#This Row],[50D EMA]],Table2[[#This Row],[50D EMA]]&gt;Table2[[#This Row],[200D EMA]]),"Uptrend","Downtrend/NoTrend")</f>
        <v>Uptrend</v>
      </c>
      <c r="AL377">
        <v>-0.08</v>
      </c>
      <c r="AM377" t="s">
        <v>10189</v>
      </c>
      <c r="AN377">
        <v>5.91</v>
      </c>
      <c r="AO377" t="s">
        <v>10188</v>
      </c>
      <c r="AP377">
        <v>-5.0632392897915997E-2</v>
      </c>
      <c r="AQ377">
        <f>(Table2[[#This Row],[Sharpe Ratio]]-AVERAGE(Table2[Sharpe Ratio]))/_xlfn.STDEV.P(Table2[Sharpe Ratio])</f>
        <v>-1.1793512114585176</v>
      </c>
      <c r="AR3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-2.2791361707194908</v>
      </c>
      <c r="AS377">
        <f>_xlfn.RANK.AVG(Table2[[#This Row],[1Y Return vs Nifty Z-Score]],Table2[1Y Return vs Nifty Z-Score])</f>
        <v>291</v>
      </c>
      <c r="AT377">
        <f>_xlfn.RANK.AVG(Table2[[#This Row],[6M Return vs Nifty Z-Score]],Table2[6M Return vs Nifty Z-Score])</f>
        <v>206</v>
      </c>
      <c r="AU377">
        <f>_xlfn.RANK.AVG(Table2[[#This Row],[Sharpe Ratio Z-Score]],Table2[Sharpe Ratio Z-Score])</f>
        <v>638</v>
      </c>
      <c r="AV377">
        <f>(Table2[[#This Row],[Rank 1Y]]+Table2[[#This Row],[Rank 6M]]+Table2[[#This Row],[Rank Sharpe]])/3</f>
        <v>378.33333333333331</v>
      </c>
    </row>
    <row r="378" spans="1:48" x14ac:dyDescent="0.3">
      <c r="A378" t="s">
        <v>407</v>
      </c>
      <c r="B378" t="s">
        <v>408</v>
      </c>
      <c r="C378" t="s">
        <v>10143</v>
      </c>
      <c r="D378" t="s">
        <v>409</v>
      </c>
      <c r="E378">
        <v>58929.509994966</v>
      </c>
      <c r="F378">
        <v>225.42</v>
      </c>
      <c r="G378">
        <v>-5.7084928963230297</v>
      </c>
      <c r="H378">
        <f>(Table2[[#This Row],[1Y Return vs Nifty]]-AVERAGE(Table2[1Y Return vs Nifty]))/_xlfn.STDEV.P(Table2[1Y Return vs Nifty])</f>
        <v>-0.61113622111840038</v>
      </c>
      <c r="I378">
        <v>-9.3329363485005601</v>
      </c>
      <c r="J378">
        <f>(Table2[[#This Row],[1M Return vs Nifty]]-AVERAGE(Table2[1M Return vs Nifty]))/_xlfn.STDEV.P(Table2[1M Return vs Nifty])</f>
        <v>-0.86196971027270153</v>
      </c>
      <c r="K378">
        <v>14.1493892121883</v>
      </c>
      <c r="L378">
        <f>(Table2[[#This Row],[6M Return vs Nifty]]-AVERAGE(Table2[6M Return vs Nifty]))/_xlfn.STDEV.P(Table2[6M Return vs Nifty])</f>
        <v>0.10373357455205146</v>
      </c>
      <c r="M378">
        <v>-2.9914683535997799</v>
      </c>
      <c r="N378">
        <f>(Table2[[#This Row],[1W Return vs Nifty]]-AVERAGE(Table2[1W Return vs Nifty]))/_xlfn.STDEV.P(Table2[1W Return vs Nifty])</f>
        <v>-0.50256629109808193</v>
      </c>
      <c r="O378">
        <v>231.34</v>
      </c>
      <c r="P378">
        <v>226.944235847606</v>
      </c>
      <c r="Q378">
        <v>200.213087007262</v>
      </c>
      <c r="R378">
        <v>31.474229639331501</v>
      </c>
      <c r="S378" s="2">
        <f>(Table2[[#This Row],[Close Price]]-Table2[[#This Row],[20D EMA]])/Table2[[#This Row],[20D EMA]]</f>
        <v>-2.5590040632834855E-2</v>
      </c>
      <c r="T378" s="2">
        <f>(Table2[[#This Row],[Close Price]]-Table2[[#This Row],[50D EMA]])/Table2[[#This Row],[50D EMA]]</f>
        <v>-6.7163452815322371E-3</v>
      </c>
      <c r="U378" s="2">
        <f>(Table2[[#This Row],[Close Price]]-Table2[[#This Row],[200D EMA]])/Table2[[#This Row],[200D EMA]]</f>
        <v>0.12590042623848907</v>
      </c>
      <c r="V378">
        <v>0.37602160365926002</v>
      </c>
      <c r="W378">
        <v>225</v>
      </c>
      <c r="X378">
        <v>228.18</v>
      </c>
      <c r="Y378">
        <v>221.6</v>
      </c>
      <c r="Z378">
        <v>228.18</v>
      </c>
      <c r="AA378">
        <v>221.6</v>
      </c>
      <c r="AB378">
        <v>242.41</v>
      </c>
      <c r="AC378" s="2">
        <f>(Table2[[#This Row],[Close Price]]/Table2[[#This Row],[Day Low]])-1</f>
        <v>1.8666666666666831E-3</v>
      </c>
      <c r="AD378" s="2">
        <f>(Table2[[#This Row],[Day High]]/Table2[[#This Row],[Close Price]])-1</f>
        <v>1.2243811551770012E-2</v>
      </c>
      <c r="AE378" s="2">
        <f>(Table2[[#This Row],[Close Price]]/Table2[[#This Row],[Current Week Low]])-1</f>
        <v>1.7238267148014463E-2</v>
      </c>
      <c r="AF378" s="2">
        <f>(Table2[[#This Row],[Current Week High]]/Table2[[#This Row],[Close Price]])-1</f>
        <v>1.2243811551770012E-2</v>
      </c>
      <c r="AG378" s="2">
        <f>(Table2[[#This Row],[Close Price]]/Table2[[#This Row],[Current Month Low]])-1</f>
        <v>1.7238267148014463E-2</v>
      </c>
      <c r="AH378" s="2">
        <f>(Table2[[#This Row],[Current Month High]]/Table2[[#This Row],[Close Price]])-1</f>
        <v>7.5370419661077159E-2</v>
      </c>
      <c r="AI378">
        <v>9.5288794250732103</v>
      </c>
      <c r="AJ378">
        <v>45.432258064516098</v>
      </c>
      <c r="AK378" t="str">
        <f>IF(AND(Table2[[#This Row],[20D EMA]]&gt;Table2[[#This Row],[50D EMA]],Table2[[#This Row],[50D EMA]]&gt;Table2[[#This Row],[200D EMA]]),"Uptrend","Downtrend/NoTrend")</f>
        <v>Uptrend</v>
      </c>
      <c r="AL378">
        <v>-0.12</v>
      </c>
      <c r="AM378" t="s">
        <v>10189</v>
      </c>
      <c r="AN378">
        <v>-5.57</v>
      </c>
      <c r="AO378" t="s">
        <v>10189</v>
      </c>
      <c r="AP378">
        <v>5.7860173618186003E-2</v>
      </c>
      <c r="AQ378">
        <f>(Table2[[#This Row],[Sharpe Ratio]]-AVERAGE(Table2[Sharpe Ratio]))/_xlfn.STDEV.P(Table2[Sharpe Ratio])</f>
        <v>4.7974972791712721E-2</v>
      </c>
      <c r="AR3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-1.8239636751454196</v>
      </c>
      <c r="AS378">
        <f>_xlfn.RANK.AVG(Table2[[#This Row],[1Y Return vs Nifty Z-Score]],Table2[1Y Return vs Nifty Z-Score])</f>
        <v>543</v>
      </c>
      <c r="AT378">
        <f>_xlfn.RANK.AVG(Table2[[#This Row],[6M Return vs Nifty Z-Score]],Table2[6M Return vs Nifty Z-Score])</f>
        <v>276</v>
      </c>
      <c r="AU378">
        <f>_xlfn.RANK.AVG(Table2[[#This Row],[Sharpe Ratio Z-Score]],Table2[Sharpe Ratio Z-Score])</f>
        <v>319</v>
      </c>
      <c r="AV378">
        <f>(Table2[[#This Row],[Rank 1Y]]+Table2[[#This Row],[Rank 6M]]+Table2[[#This Row],[Rank Sharpe]])/3</f>
        <v>379.33333333333331</v>
      </c>
    </row>
    <row r="379" spans="1:48" x14ac:dyDescent="0.3">
      <c r="A379" t="s">
        <v>472</v>
      </c>
      <c r="B379" t="s">
        <v>473</v>
      </c>
      <c r="C379" t="s">
        <v>10143</v>
      </c>
      <c r="D379" t="s">
        <v>49</v>
      </c>
      <c r="E379">
        <v>46273.66461711</v>
      </c>
      <c r="F379">
        <v>184.35</v>
      </c>
      <c r="G379">
        <v>13.6434157485757</v>
      </c>
      <c r="H379">
        <f>(Table2[[#This Row],[1Y Return vs Nifty]]-AVERAGE(Table2[1Y Return vs Nifty]))/_xlfn.STDEV.P(Table2[1Y Return vs Nifty])</f>
        <v>-0.37206453166060138</v>
      </c>
      <c r="I379">
        <v>-2.4365686688274399</v>
      </c>
      <c r="J379">
        <f>(Table2[[#This Row],[1M Return vs Nifty]]-AVERAGE(Table2[1M Return vs Nifty]))/_xlfn.STDEV.P(Table2[1M Return vs Nifty])</f>
        <v>-0.21146888839830361</v>
      </c>
      <c r="K379">
        <v>-1.65355586143844</v>
      </c>
      <c r="L379">
        <f>(Table2[[#This Row],[6M Return vs Nifty]]-AVERAGE(Table2[6M Return vs Nifty]))/_xlfn.STDEV.P(Table2[6M Return vs Nifty])</f>
        <v>-0.38190943398540989</v>
      </c>
      <c r="M379">
        <v>-1.0967517093843799</v>
      </c>
      <c r="N379">
        <f>(Table2[[#This Row],[1W Return vs Nifty]]-AVERAGE(Table2[1W Return vs Nifty]))/_xlfn.STDEV.P(Table2[1W Return vs Nifty])</f>
        <v>-8.2152647793533734E-2</v>
      </c>
      <c r="O379">
        <v>181.64</v>
      </c>
      <c r="P379">
        <v>174.657614131435</v>
      </c>
      <c r="Q379">
        <v>157.66771978649501</v>
      </c>
      <c r="R379">
        <v>57.3990229238794</v>
      </c>
      <c r="S379" s="2">
        <f>(Table2[[#This Row],[Close Price]]-Table2[[#This Row],[20D EMA]])/Table2[[#This Row],[20D EMA]]</f>
        <v>1.4919621228804273E-2</v>
      </c>
      <c r="T379" s="2">
        <f>(Table2[[#This Row],[Close Price]]-Table2[[#This Row],[50D EMA]])/Table2[[#This Row],[50D EMA]]</f>
        <v>5.5493634885400371E-2</v>
      </c>
      <c r="U379" s="2">
        <f>(Table2[[#This Row],[Close Price]]-Table2[[#This Row],[200D EMA]])/Table2[[#This Row],[200D EMA]]</f>
        <v>0.16923109086398067</v>
      </c>
      <c r="V379">
        <v>1.01347591160982</v>
      </c>
      <c r="W379">
        <v>182.25</v>
      </c>
      <c r="X379">
        <v>186.45</v>
      </c>
      <c r="Y379">
        <v>180.32</v>
      </c>
      <c r="Z379">
        <v>186.45</v>
      </c>
      <c r="AA379">
        <v>177.76</v>
      </c>
      <c r="AB379">
        <v>194.25</v>
      </c>
      <c r="AC379" s="2">
        <f>(Table2[[#This Row],[Close Price]]/Table2[[#This Row],[Day Low]])-1</f>
        <v>1.1522633744855959E-2</v>
      </c>
      <c r="AD379" s="2">
        <f>(Table2[[#This Row],[Day High]]/Table2[[#This Row],[Close Price]])-1</f>
        <v>1.1391375101708734E-2</v>
      </c>
      <c r="AE379" s="2">
        <f>(Table2[[#This Row],[Close Price]]/Table2[[#This Row],[Current Week Low]])-1</f>
        <v>2.2349157054126101E-2</v>
      </c>
      <c r="AF379" s="2">
        <f>(Table2[[#This Row],[Current Week High]]/Table2[[#This Row],[Close Price]])-1</f>
        <v>1.1391375101708734E-2</v>
      </c>
      <c r="AG379" s="2">
        <f>(Table2[[#This Row],[Close Price]]/Table2[[#This Row],[Current Month Low]])-1</f>
        <v>3.707245724572461E-2</v>
      </c>
      <c r="AH379" s="2">
        <f>(Table2[[#This Row],[Current Month High]]/Table2[[#This Row],[Close Price]])-1</f>
        <v>5.3702196908055333E-2</v>
      </c>
      <c r="AI379">
        <v>5.3702196908055297</v>
      </c>
      <c r="AJ379">
        <v>58.240343347639403</v>
      </c>
      <c r="AK379" t="str">
        <f>IF(AND(Table2[[#This Row],[20D EMA]]&gt;Table2[[#This Row],[50D EMA]],Table2[[#This Row],[50D EMA]]&gt;Table2[[#This Row],[200D EMA]]),"Uptrend","Downtrend/NoTrend")</f>
        <v>Uptrend</v>
      </c>
      <c r="AL379">
        <v>0.02</v>
      </c>
      <c r="AM379" t="s">
        <v>10188</v>
      </c>
      <c r="AN379">
        <v>1.76</v>
      </c>
      <c r="AO379" t="s">
        <v>10188</v>
      </c>
      <c r="AP379">
        <v>7.4135240117261997E-2</v>
      </c>
      <c r="AQ379">
        <f>(Table2[[#This Row],[Sharpe Ratio]]-AVERAGE(Table2[Sharpe Ratio]))/_xlfn.STDEV.P(Table2[Sharpe Ratio])</f>
        <v>0.23208726643687336</v>
      </c>
      <c r="AR3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-0.81550823540097528</v>
      </c>
      <c r="AS379">
        <f>_xlfn.RANK.AVG(Table2[[#This Row],[1Y Return vs Nifty Z-Score]],Table2[1Y Return vs Nifty Z-Score])</f>
        <v>419</v>
      </c>
      <c r="AT379">
        <f>_xlfn.RANK.AVG(Table2[[#This Row],[6M Return vs Nifty Z-Score]],Table2[6M Return vs Nifty Z-Score])</f>
        <v>452</v>
      </c>
      <c r="AU379">
        <f>_xlfn.RANK.AVG(Table2[[#This Row],[Sharpe Ratio Z-Score]],Table2[Sharpe Ratio Z-Score])</f>
        <v>268</v>
      </c>
      <c r="AV379">
        <f>(Table2[[#This Row],[Rank 1Y]]+Table2[[#This Row],[Rank 6M]]+Table2[[#This Row],[Rank Sharpe]])/3</f>
        <v>379.66666666666669</v>
      </c>
    </row>
    <row r="380" spans="1:48" x14ac:dyDescent="0.3">
      <c r="A380" t="s">
        <v>568</v>
      </c>
      <c r="B380" t="s">
        <v>569</v>
      </c>
      <c r="C380" t="s">
        <v>10147</v>
      </c>
      <c r="D380" t="s">
        <v>513</v>
      </c>
      <c r="E380">
        <v>33489.892584900001</v>
      </c>
      <c r="F380">
        <v>75.72</v>
      </c>
      <c r="G380">
        <v>3.3004687296050501</v>
      </c>
      <c r="H380">
        <f>(Table2[[#This Row],[1Y Return vs Nifty]]-AVERAGE(Table2[1Y Return vs Nifty]))/_xlfn.STDEV.P(Table2[1Y Return vs Nifty])</f>
        <v>-0.49984034246930098</v>
      </c>
      <c r="I380">
        <v>-4.1717212669111197</v>
      </c>
      <c r="J380">
        <f>(Table2[[#This Row],[1M Return vs Nifty]]-AVERAGE(Table2[1M Return vs Nifty]))/_xlfn.STDEV.P(Table2[1M Return vs Nifty])</f>
        <v>-0.37513739384324973</v>
      </c>
      <c r="K380">
        <v>8.66830067464109</v>
      </c>
      <c r="L380">
        <f>(Table2[[#This Row],[6M Return vs Nifty]]-AVERAGE(Table2[6M Return vs Nifty]))/_xlfn.STDEV.P(Table2[6M Return vs Nifty])</f>
        <v>-6.4706694969415168E-2</v>
      </c>
      <c r="M380">
        <v>3.5371556435046401</v>
      </c>
      <c r="N380">
        <f>(Table2[[#This Row],[1W Return vs Nifty]]-AVERAGE(Table2[1W Return vs Nifty]))/_xlfn.STDEV.P(Table2[1W Return vs Nifty])</f>
        <v>0.94605274582643839</v>
      </c>
      <c r="O380">
        <v>73.47</v>
      </c>
      <c r="P380">
        <v>71.723247357429798</v>
      </c>
      <c r="Q380">
        <v>66.805780119683604</v>
      </c>
      <c r="R380">
        <v>69.448392713840803</v>
      </c>
      <c r="S380" s="2">
        <f>(Table2[[#This Row],[Close Price]]-Table2[[#This Row],[20D EMA]])/Table2[[#This Row],[20D EMA]]</f>
        <v>3.0624744793793384E-2</v>
      </c>
      <c r="T380" s="2">
        <f>(Table2[[#This Row],[Close Price]]-Table2[[#This Row],[50D EMA]])/Table2[[#This Row],[50D EMA]]</f>
        <v>5.5724647026264042E-2</v>
      </c>
      <c r="U380" s="2">
        <f>(Table2[[#This Row],[Close Price]]-Table2[[#This Row],[200D EMA]])/Table2[[#This Row],[200D EMA]]</f>
        <v>0.13343485944399466</v>
      </c>
      <c r="V380">
        <v>0.96692684681004004</v>
      </c>
      <c r="W380">
        <v>75.2</v>
      </c>
      <c r="X380">
        <v>76.45</v>
      </c>
      <c r="Y380">
        <v>74.510000000000005</v>
      </c>
      <c r="Z380">
        <v>76.45</v>
      </c>
      <c r="AA380">
        <v>70.8</v>
      </c>
      <c r="AB380">
        <v>76.45</v>
      </c>
      <c r="AC380" s="2">
        <f>(Table2[[#This Row],[Close Price]]/Table2[[#This Row],[Day Low]])-1</f>
        <v>6.9148936170211339E-3</v>
      </c>
      <c r="AD380" s="2">
        <f>(Table2[[#This Row],[Day High]]/Table2[[#This Row],[Close Price]])-1</f>
        <v>9.6407818277866042E-3</v>
      </c>
      <c r="AE380" s="2">
        <f>(Table2[[#This Row],[Close Price]]/Table2[[#This Row],[Current Week Low]])-1</f>
        <v>1.6239430948865818E-2</v>
      </c>
      <c r="AF380" s="2">
        <f>(Table2[[#This Row],[Current Week High]]/Table2[[#This Row],[Close Price]])-1</f>
        <v>9.6407818277866042E-3</v>
      </c>
      <c r="AG380" s="2">
        <f>(Table2[[#This Row],[Close Price]]/Table2[[#This Row],[Current Month Low]])-1</f>
        <v>6.9491525423728939E-2</v>
      </c>
      <c r="AH380" s="2">
        <f>(Table2[[#This Row],[Current Month High]]/Table2[[#This Row],[Close Price]])-1</f>
        <v>9.6407818277866042E-3</v>
      </c>
      <c r="AI380">
        <v>5.6524035921817299</v>
      </c>
      <c r="AJ380">
        <v>31.4583333333333</v>
      </c>
      <c r="AK380" t="str">
        <f>IF(AND(Table2[[#This Row],[20D EMA]]&gt;Table2[[#This Row],[50D EMA]],Table2[[#This Row],[50D EMA]]&gt;Table2[[#This Row],[200D EMA]]),"Uptrend","Downtrend/NoTrend")</f>
        <v>Uptrend</v>
      </c>
      <c r="AL380">
        <v>0.03</v>
      </c>
      <c r="AM380" t="s">
        <v>10188</v>
      </c>
      <c r="AN380">
        <v>0.54</v>
      </c>
      <c r="AO380" t="s">
        <v>10188</v>
      </c>
      <c r="AP380">
        <v>5.4158662957447999E-2</v>
      </c>
      <c r="AQ380">
        <f>(Table2[[#This Row],[Sharpe Ratio]]-AVERAGE(Table2[Sharpe Ratio]))/_xlfn.STDEV.P(Table2[Sharpe Ratio])</f>
        <v>6.1014961002854142E-3</v>
      </c>
      <c r="AR3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1.2469810644757939E-2</v>
      </c>
      <c r="AS380">
        <f>_xlfn.RANK.AVG(Table2[[#This Row],[1Y Return vs Nifty Z-Score]],Table2[1Y Return vs Nifty Z-Score])</f>
        <v>480</v>
      </c>
      <c r="AT380">
        <f>_xlfn.RANK.AVG(Table2[[#This Row],[6M Return vs Nifty Z-Score]],Table2[6M Return vs Nifty Z-Score])</f>
        <v>328</v>
      </c>
      <c r="AU380">
        <f>_xlfn.RANK.AVG(Table2[[#This Row],[Sharpe Ratio Z-Score]],Table2[Sharpe Ratio Z-Score])</f>
        <v>334</v>
      </c>
      <c r="AV380">
        <f>(Table2[[#This Row],[Rank 1Y]]+Table2[[#This Row],[Rank 6M]]+Table2[[#This Row],[Rank Sharpe]])/3</f>
        <v>380.66666666666669</v>
      </c>
    </row>
    <row r="381" spans="1:48" x14ac:dyDescent="0.3">
      <c r="A381" t="s">
        <v>1451</v>
      </c>
      <c r="B381" t="s">
        <v>1452</v>
      </c>
      <c r="C381" t="s">
        <v>647</v>
      </c>
      <c r="D381" t="s">
        <v>647</v>
      </c>
      <c r="E381">
        <v>6897.9017599999997</v>
      </c>
      <c r="F381">
        <v>351.4</v>
      </c>
      <c r="G381">
        <v>-17.062320359417502</v>
      </c>
      <c r="H381">
        <f>(Table2[[#This Row],[1Y Return vs Nifty]]-AVERAGE(Table2[1Y Return vs Nifty]))/_xlfn.STDEV.P(Table2[1Y Return vs Nifty])</f>
        <v>-0.75140035543312478</v>
      </c>
      <c r="I381">
        <v>-12.4165926163799</v>
      </c>
      <c r="J381">
        <f>(Table2[[#This Row],[1M Return vs Nifty]]-AVERAGE(Table2[1M Return vs Nifty]))/_xlfn.STDEV.P(Table2[1M Return vs Nifty])</f>
        <v>-1.1528360082727418</v>
      </c>
      <c r="K381">
        <v>5.4396014558258701</v>
      </c>
      <c r="L381">
        <f>(Table2[[#This Row],[6M Return vs Nifty]]-AVERAGE(Table2[6M Return vs Nifty]))/_xlfn.STDEV.P(Table2[6M Return vs Nifty])</f>
        <v>-0.16392840301070771</v>
      </c>
      <c r="M381">
        <v>-0.90332810417185005</v>
      </c>
      <c r="N381">
        <f>(Table2[[#This Row],[1W Return vs Nifty]]-AVERAGE(Table2[1W Return vs Nifty]))/_xlfn.STDEV.P(Table2[1W Return vs Nifty])</f>
        <v>-3.9234397818390901E-2</v>
      </c>
      <c r="O381">
        <v>344.8</v>
      </c>
      <c r="P381">
        <v>344.707737983789</v>
      </c>
      <c r="Q381">
        <v>340.84958732388799</v>
      </c>
      <c r="R381">
        <v>51.429108481484697</v>
      </c>
      <c r="S381" s="2">
        <f>(Table2[[#This Row],[Close Price]]-Table2[[#This Row],[20D EMA]])/Table2[[#This Row],[20D EMA]]</f>
        <v>1.9141531322505703E-2</v>
      </c>
      <c r="T381" s="2">
        <f>(Table2[[#This Row],[Close Price]]-Table2[[#This Row],[50D EMA]])/Table2[[#This Row],[50D EMA]]</f>
        <v>1.9414307480749678E-2</v>
      </c>
      <c r="U381" s="2">
        <f>(Table2[[#This Row],[Close Price]]-Table2[[#This Row],[200D EMA]])/Table2[[#This Row],[200D EMA]]</f>
        <v>3.0953279887901385E-2</v>
      </c>
      <c r="V381">
        <v>2.1037608092823601</v>
      </c>
      <c r="W381">
        <v>345</v>
      </c>
      <c r="X381">
        <v>375</v>
      </c>
      <c r="Y381">
        <v>334.05</v>
      </c>
      <c r="Z381">
        <v>375</v>
      </c>
      <c r="AA381">
        <v>327.35000000000002</v>
      </c>
      <c r="AB381">
        <v>375</v>
      </c>
      <c r="AC381" s="2">
        <f>(Table2[[#This Row],[Close Price]]/Table2[[#This Row],[Day Low]])-1</f>
        <v>1.8550724637681038E-2</v>
      </c>
      <c r="AD381" s="2">
        <f>(Table2[[#This Row],[Day High]]/Table2[[#This Row],[Close Price]])-1</f>
        <v>6.7159931701764375E-2</v>
      </c>
      <c r="AE381" s="2">
        <f>(Table2[[#This Row],[Close Price]]/Table2[[#This Row],[Current Week Low]])-1</f>
        <v>5.1938332584942293E-2</v>
      </c>
      <c r="AF381" s="2">
        <f>(Table2[[#This Row],[Current Week High]]/Table2[[#This Row],[Close Price]])-1</f>
        <v>6.7159931701764375E-2</v>
      </c>
      <c r="AG381" s="2">
        <f>(Table2[[#This Row],[Close Price]]/Table2[[#This Row],[Current Month Low]])-1</f>
        <v>7.3468764319535529E-2</v>
      </c>
      <c r="AH381" s="2">
        <f>(Table2[[#This Row],[Current Month High]]/Table2[[#This Row],[Close Price]])-1</f>
        <v>6.7159931701764375E-2</v>
      </c>
      <c r="AI381">
        <v>24.345475241889499</v>
      </c>
      <c r="AJ381">
        <v>31.241830065359402</v>
      </c>
      <c r="AK381" t="str">
        <f>IF(AND(Table2[[#This Row],[20D EMA]]&gt;Table2[[#This Row],[50D EMA]],Table2[[#This Row],[50D EMA]]&gt;Table2[[#This Row],[200D EMA]]),"Uptrend","Downtrend/NoTrend")</f>
        <v>Uptrend</v>
      </c>
      <c r="AL381">
        <v>-0.06</v>
      </c>
      <c r="AM381" t="s">
        <v>10189</v>
      </c>
      <c r="AN381">
        <v>1.63</v>
      </c>
      <c r="AO381" t="s">
        <v>10188</v>
      </c>
      <c r="AP381">
        <v>0.119520560837173</v>
      </c>
      <c r="AQ381">
        <f>(Table2[[#This Row],[Sharpe Ratio]]-AVERAGE(Table2[Sharpe Ratio]))/_xlfn.STDEV.P(Table2[Sharpe Ratio])</f>
        <v>0.74551039106978689</v>
      </c>
      <c r="AR3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-1.3618887734651783</v>
      </c>
      <c r="AS381">
        <f>_xlfn.RANK.AVG(Table2[[#This Row],[1Y Return vs Nifty Z-Score]],Table2[1Y Return vs Nifty Z-Score])</f>
        <v>608</v>
      </c>
      <c r="AT381">
        <f>_xlfn.RANK.AVG(Table2[[#This Row],[6M Return vs Nifty Z-Score]],Table2[6M Return vs Nifty Z-Score])</f>
        <v>370</v>
      </c>
      <c r="AU381">
        <f>_xlfn.RANK.AVG(Table2[[#This Row],[Sharpe Ratio Z-Score]],Table2[Sharpe Ratio Z-Score])</f>
        <v>167</v>
      </c>
      <c r="AV381">
        <f>(Table2[[#This Row],[Rank 1Y]]+Table2[[#This Row],[Rank 6M]]+Table2[[#This Row],[Rank Sharpe]])/3</f>
        <v>381.66666666666669</v>
      </c>
    </row>
    <row r="382" spans="1:48" x14ac:dyDescent="0.3">
      <c r="A382" t="s">
        <v>1907</v>
      </c>
      <c r="B382" t="s">
        <v>1908</v>
      </c>
      <c r="C382" t="s">
        <v>10150</v>
      </c>
      <c r="D382" t="s">
        <v>491</v>
      </c>
      <c r="E382">
        <v>3498.9224447199899</v>
      </c>
      <c r="F382">
        <v>4055.35</v>
      </c>
      <c r="G382">
        <v>5.15064289743259</v>
      </c>
      <c r="H382">
        <f>(Table2[[#This Row],[1Y Return vs Nifty]]-AVERAGE(Table2[1Y Return vs Nifty]))/_xlfn.STDEV.P(Table2[1Y Return vs Nifty])</f>
        <v>-0.47698346193052754</v>
      </c>
      <c r="I382">
        <v>-0.833955500266371</v>
      </c>
      <c r="J382">
        <f>(Table2[[#This Row],[1M Return vs Nifty]]-AVERAGE(Table2[1M Return vs Nifty]))/_xlfn.STDEV.P(Table2[1M Return vs Nifty])</f>
        <v>-6.0302182718086496E-2</v>
      </c>
      <c r="K382">
        <v>7.5652508374416296</v>
      </c>
      <c r="L382">
        <f>(Table2[[#This Row],[6M Return vs Nifty]]-AVERAGE(Table2[6M Return vs Nifty]))/_xlfn.STDEV.P(Table2[6M Return vs Nifty])</f>
        <v>-9.8604708220015144E-2</v>
      </c>
      <c r="M382">
        <v>-2.3717635265761299</v>
      </c>
      <c r="N382">
        <f>(Table2[[#This Row],[1W Return vs Nifty]]-AVERAGE(Table2[1W Return vs Nifty]))/_xlfn.STDEV.P(Table2[1W Return vs Nifty])</f>
        <v>-0.36506163313361167</v>
      </c>
      <c r="O382">
        <v>4065.75</v>
      </c>
      <c r="P382">
        <v>3832.1883324975101</v>
      </c>
      <c r="Q382">
        <v>3485.82551786042</v>
      </c>
      <c r="R382">
        <v>38.169686516425898</v>
      </c>
      <c r="S382" s="2">
        <f>(Table2[[#This Row],[Close Price]]-Table2[[#This Row],[20D EMA]])/Table2[[#This Row],[20D EMA]]</f>
        <v>-2.5579536370903501E-3</v>
      </c>
      <c r="T382" s="2">
        <f>(Table2[[#This Row],[Close Price]]-Table2[[#This Row],[50D EMA]])/Table2[[#This Row],[50D EMA]]</f>
        <v>5.8233481274927598E-2</v>
      </c>
      <c r="U382" s="2">
        <f>(Table2[[#This Row],[Close Price]]-Table2[[#This Row],[200D EMA]])/Table2[[#This Row],[200D EMA]]</f>
        <v>0.16338295741467601</v>
      </c>
      <c r="V382">
        <v>0.46749051126770602</v>
      </c>
      <c r="W382">
        <v>4001.55</v>
      </c>
      <c r="X382">
        <v>4124</v>
      </c>
      <c r="Y382">
        <v>3990.05</v>
      </c>
      <c r="Z382">
        <v>4134.6499999999996</v>
      </c>
      <c r="AA382">
        <v>3959.75</v>
      </c>
      <c r="AB382">
        <v>4251.7</v>
      </c>
      <c r="AC382" s="2">
        <f>(Table2[[#This Row],[Close Price]]/Table2[[#This Row],[Day Low]])-1</f>
        <v>1.3444790143819274E-2</v>
      </c>
      <c r="AD382" s="2">
        <f>(Table2[[#This Row],[Day High]]/Table2[[#This Row],[Close Price]])-1</f>
        <v>1.6928255267732784E-2</v>
      </c>
      <c r="AE382" s="2">
        <f>(Table2[[#This Row],[Close Price]]/Table2[[#This Row],[Current Week Low]])-1</f>
        <v>1.6365709702885756E-2</v>
      </c>
      <c r="AF382" s="2">
        <f>(Table2[[#This Row],[Current Week High]]/Table2[[#This Row],[Close Price]])-1</f>
        <v>1.9554415771758205E-2</v>
      </c>
      <c r="AG382" s="2">
        <f>(Table2[[#This Row],[Close Price]]/Table2[[#This Row],[Current Month Low]])-1</f>
        <v>2.4142938316812801E-2</v>
      </c>
      <c r="AH382" s="2">
        <f>(Table2[[#This Row],[Current Month High]]/Table2[[#This Row],[Close Price]])-1</f>
        <v>4.8417522531963852E-2</v>
      </c>
      <c r="AI382">
        <v>8.3013796589690205</v>
      </c>
      <c r="AJ382">
        <v>37.469491525423699</v>
      </c>
      <c r="AK382" t="str">
        <f>IF(AND(Table2[[#This Row],[20D EMA]]&gt;Table2[[#This Row],[50D EMA]],Table2[[#This Row],[50D EMA]]&gt;Table2[[#This Row],[200D EMA]]),"Uptrend","Downtrend/NoTrend")</f>
        <v>Uptrend</v>
      </c>
      <c r="AL382">
        <v>0</v>
      </c>
      <c r="AM382" t="s">
        <v>10187</v>
      </c>
      <c r="AN382">
        <v>-2.79</v>
      </c>
      <c r="AO382" t="s">
        <v>10189</v>
      </c>
      <c r="AP382">
        <v>5.3995649880385001E-2</v>
      </c>
      <c r="AQ382">
        <f>(Table2[[#This Row],[Sharpe Ratio]]-AVERAGE(Table2[Sharpe Ratio]))/_xlfn.STDEV.P(Table2[Sharpe Ratio])</f>
        <v>4.2574046175300039E-3</v>
      </c>
      <c r="AR3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-0.99669458138471079</v>
      </c>
      <c r="AS382">
        <f>_xlfn.RANK.AVG(Table2[[#This Row],[1Y Return vs Nifty Z-Score]],Table2[1Y Return vs Nifty Z-Score])</f>
        <v>469</v>
      </c>
      <c r="AT382">
        <f>_xlfn.RANK.AVG(Table2[[#This Row],[6M Return vs Nifty Z-Score]],Table2[6M Return vs Nifty Z-Score])</f>
        <v>341</v>
      </c>
      <c r="AU382">
        <f>_xlfn.RANK.AVG(Table2[[#This Row],[Sharpe Ratio Z-Score]],Table2[Sharpe Ratio Z-Score])</f>
        <v>336</v>
      </c>
      <c r="AV382">
        <f>(Table2[[#This Row],[Rank 1Y]]+Table2[[#This Row],[Rank 6M]]+Table2[[#This Row],[Rank Sharpe]])/3</f>
        <v>382</v>
      </c>
    </row>
    <row r="383" spans="1:48" x14ac:dyDescent="0.3">
      <c r="A383" t="s">
        <v>857</v>
      </c>
      <c r="B383" t="s">
        <v>858</v>
      </c>
      <c r="C383" t="s">
        <v>10145</v>
      </c>
      <c r="D383" t="s">
        <v>122</v>
      </c>
      <c r="E383">
        <v>17872.280008400001</v>
      </c>
      <c r="F383">
        <v>708.2</v>
      </c>
      <c r="G383">
        <v>38.740219059994203</v>
      </c>
      <c r="H383">
        <f>(Table2[[#This Row],[1Y Return vs Nifty]]-AVERAGE(Table2[1Y Return vs Nifty]))/_xlfn.STDEV.P(Table2[1Y Return vs Nifty])</f>
        <v>-6.2020944862638545E-2</v>
      </c>
      <c r="I383">
        <v>-8.4172146126682996</v>
      </c>
      <c r="J383">
        <f>(Table2[[#This Row],[1M Return vs Nifty]]-AVERAGE(Table2[1M Return vs Nifty]))/_xlfn.STDEV.P(Table2[1M Return vs Nifty])</f>
        <v>-0.77559413265915844</v>
      </c>
      <c r="K383">
        <v>8.84168349205369</v>
      </c>
      <c r="L383">
        <f>(Table2[[#This Row],[6M Return vs Nifty]]-AVERAGE(Table2[6M Return vs Nifty]))/_xlfn.STDEV.P(Table2[6M Return vs Nifty])</f>
        <v>-5.9378437946141706E-2</v>
      </c>
      <c r="M383">
        <v>1.5058947236226501</v>
      </c>
      <c r="N383">
        <f>(Table2[[#This Row],[1W Return vs Nifty]]-AVERAGE(Table2[1W Return vs Nifty]))/_xlfn.STDEV.P(Table2[1W Return vs Nifty])</f>
        <v>0.49534165589279633</v>
      </c>
      <c r="O383">
        <v>700.36</v>
      </c>
      <c r="P383">
        <v>655.23375686352199</v>
      </c>
      <c r="Q383">
        <v>560.84948822868898</v>
      </c>
      <c r="R383">
        <v>58.234131319876902</v>
      </c>
      <c r="S383" s="2">
        <f>(Table2[[#This Row],[Close Price]]-Table2[[#This Row],[20D EMA]])/Table2[[#This Row],[20D EMA]]</f>
        <v>1.1194242960763082E-2</v>
      </c>
      <c r="T383" s="2">
        <f>(Table2[[#This Row],[Close Price]]-Table2[[#This Row],[50D EMA]])/Table2[[#This Row],[50D EMA]]</f>
        <v>8.0835644656064853E-2</v>
      </c>
      <c r="U383" s="2">
        <f>(Table2[[#This Row],[Close Price]]-Table2[[#This Row],[200D EMA]])/Table2[[#This Row],[200D EMA]]</f>
        <v>0.26272737136068885</v>
      </c>
      <c r="V383">
        <v>0.63204911597997804</v>
      </c>
      <c r="W383">
        <v>704</v>
      </c>
      <c r="X383">
        <v>716</v>
      </c>
      <c r="Y383">
        <v>700.7</v>
      </c>
      <c r="Z383">
        <v>716</v>
      </c>
      <c r="AA383">
        <v>685.25</v>
      </c>
      <c r="AB383">
        <v>739</v>
      </c>
      <c r="AC383" s="2">
        <f>(Table2[[#This Row],[Close Price]]/Table2[[#This Row],[Day Low]])-1</f>
        <v>5.9659090909092161E-3</v>
      </c>
      <c r="AD383" s="2">
        <f>(Table2[[#This Row],[Day High]]/Table2[[#This Row],[Close Price]])-1</f>
        <v>1.1013837898898649E-2</v>
      </c>
      <c r="AE383" s="2">
        <f>(Table2[[#This Row],[Close Price]]/Table2[[#This Row],[Current Week Low]])-1</f>
        <v>1.07035821321535E-2</v>
      </c>
      <c r="AF383" s="2">
        <f>(Table2[[#This Row],[Current Week High]]/Table2[[#This Row],[Close Price]])-1</f>
        <v>1.1013837898898649E-2</v>
      </c>
      <c r="AG383" s="2">
        <f>(Table2[[#This Row],[Close Price]]/Table2[[#This Row],[Current Month Low]])-1</f>
        <v>3.3491426486683684E-2</v>
      </c>
      <c r="AH383" s="2">
        <f>(Table2[[#This Row],[Current Month High]]/Table2[[#This Row],[Close Price]])-1</f>
        <v>4.349053939565084E-2</v>
      </c>
      <c r="AI383">
        <v>5.4786783394521201</v>
      </c>
      <c r="AJ383">
        <v>70.918305780137501</v>
      </c>
      <c r="AK383" t="str">
        <f>IF(AND(Table2[[#This Row],[20D EMA]]&gt;Table2[[#This Row],[50D EMA]],Table2[[#This Row],[50D EMA]]&gt;Table2[[#This Row],[200D EMA]]),"Uptrend","Downtrend/NoTrend")</f>
        <v>Uptrend</v>
      </c>
      <c r="AL383">
        <v>0.2</v>
      </c>
      <c r="AM383" t="s">
        <v>10188</v>
      </c>
      <c r="AN383">
        <v>-1.03</v>
      </c>
      <c r="AO383" t="s">
        <v>10189</v>
      </c>
      <c r="AQ383">
        <f>(Table2[[#This Row],[Sharpe Ratio]]-AVERAGE(Table2[Sharpe Ratio]))/_xlfn.STDEV.P(Table2[Sharpe Ratio])</f>
        <v>-0.60657038812317154</v>
      </c>
      <c r="AR3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-1.0082222476983138</v>
      </c>
      <c r="AS383">
        <f>_xlfn.RANK.AVG(Table2[[#This Row],[1Y Return vs Nifty Z-Score]],Table2[1Y Return vs Nifty Z-Score])</f>
        <v>301</v>
      </c>
      <c r="AT383">
        <f>_xlfn.RANK.AVG(Table2[[#This Row],[6M Return vs Nifty Z-Score]],Table2[6M Return vs Nifty Z-Score])</f>
        <v>327</v>
      </c>
      <c r="AU383">
        <f>_xlfn.RANK.AVG(Table2[[#This Row],[Sharpe Ratio Z-Score]],Table2[Sharpe Ratio Z-Score])</f>
        <v>518.5</v>
      </c>
      <c r="AV383">
        <f>(Table2[[#This Row],[Rank 1Y]]+Table2[[#This Row],[Rank 6M]]+Table2[[#This Row],[Rank Sharpe]])/3</f>
        <v>382.16666666666669</v>
      </c>
    </row>
    <row r="384" spans="1:48" x14ac:dyDescent="0.3">
      <c r="A384" t="s">
        <v>639</v>
      </c>
      <c r="B384" t="s">
        <v>640</v>
      </c>
      <c r="C384" t="s">
        <v>10150</v>
      </c>
      <c r="D384" t="s">
        <v>258</v>
      </c>
      <c r="E384">
        <v>28938.511642050002</v>
      </c>
      <c r="F384">
        <v>5868.25</v>
      </c>
      <c r="G384">
        <v>-15.454343123838299</v>
      </c>
      <c r="H384">
        <f>(Table2[[#This Row],[1Y Return vs Nifty]]-AVERAGE(Table2[1Y Return vs Nifty]))/_xlfn.STDEV.P(Table2[1Y Return vs Nifty])</f>
        <v>-0.73153555339351117</v>
      </c>
      <c r="I384">
        <v>-20.848677450389399</v>
      </c>
      <c r="J384">
        <f>(Table2[[#This Row],[1M Return vs Nifty]]-AVERAGE(Table2[1M Return vs Nifty]))/_xlfn.STDEV.P(Table2[1M Return vs Nifty])</f>
        <v>-1.9481935601626976</v>
      </c>
      <c r="K384">
        <v>13.659287057590999</v>
      </c>
      <c r="L384">
        <f>(Table2[[#This Row],[6M Return vs Nifty]]-AVERAGE(Table2[6M Return vs Nifty]))/_xlfn.STDEV.P(Table2[6M Return vs Nifty])</f>
        <v>8.8672161395174531E-2</v>
      </c>
      <c r="M384">
        <v>-8.1639612171530906</v>
      </c>
      <c r="N384">
        <f>(Table2[[#This Row],[1W Return vs Nifty]]-AVERAGE(Table2[1W Return vs Nifty]))/_xlfn.STDEV.P(Table2[1W Return vs Nifty])</f>
        <v>-1.6502769930504135</v>
      </c>
      <c r="O384">
        <v>6188.25</v>
      </c>
      <c r="P384">
        <v>5970.1188111024903</v>
      </c>
      <c r="Q384">
        <v>5204.1380608878198</v>
      </c>
      <c r="R384">
        <v>16.550918144240701</v>
      </c>
      <c r="S384" s="2">
        <f>(Table2[[#This Row],[Close Price]]-Table2[[#This Row],[20D EMA]])/Table2[[#This Row],[20D EMA]]</f>
        <v>-5.1710903728840948E-2</v>
      </c>
      <c r="T384" s="2">
        <f>(Table2[[#This Row],[Close Price]]-Table2[[#This Row],[50D EMA]])/Table2[[#This Row],[50D EMA]]</f>
        <v>-1.7063112866874154E-2</v>
      </c>
      <c r="U384" s="2">
        <f>(Table2[[#This Row],[Close Price]]-Table2[[#This Row],[200D EMA]])/Table2[[#This Row],[200D EMA]]</f>
        <v>0.12761228302211555</v>
      </c>
      <c r="V384">
        <v>0.77920668225783796</v>
      </c>
      <c r="W384">
        <v>5841.85</v>
      </c>
      <c r="X384">
        <v>6002.35</v>
      </c>
      <c r="Y384">
        <v>5831.35</v>
      </c>
      <c r="Z384">
        <v>6002.35</v>
      </c>
      <c r="AA384">
        <v>5023.5</v>
      </c>
      <c r="AB384">
        <v>6750</v>
      </c>
      <c r="AC384" s="2">
        <f>(Table2[[#This Row],[Close Price]]/Table2[[#This Row],[Day Low]])-1</f>
        <v>4.5191163758055986E-3</v>
      </c>
      <c r="AD384" s="2">
        <f>(Table2[[#This Row],[Day High]]/Table2[[#This Row],[Close Price]])-1</f>
        <v>2.2851787159715586E-2</v>
      </c>
      <c r="AE384" s="2">
        <f>(Table2[[#This Row],[Close Price]]/Table2[[#This Row],[Current Week Low]])-1</f>
        <v>6.3278657600727151E-3</v>
      </c>
      <c r="AF384" s="2">
        <f>(Table2[[#This Row],[Current Week High]]/Table2[[#This Row],[Close Price]])-1</f>
        <v>2.2851787159715586E-2</v>
      </c>
      <c r="AG384" s="2">
        <f>(Table2[[#This Row],[Close Price]]/Table2[[#This Row],[Current Month Low]])-1</f>
        <v>0.16815964964666064</v>
      </c>
      <c r="AH384" s="2">
        <f>(Table2[[#This Row],[Current Month High]]/Table2[[#This Row],[Close Price]])-1</f>
        <v>0.15025774293869554</v>
      </c>
      <c r="AI384">
        <v>25.250287564435698</v>
      </c>
      <c r="AJ384">
        <v>45.813144489998699</v>
      </c>
      <c r="AK384" t="str">
        <f>IF(AND(Table2[[#This Row],[20D EMA]]&gt;Table2[[#This Row],[50D EMA]],Table2[[#This Row],[50D EMA]]&gt;Table2[[#This Row],[200D EMA]]),"Uptrend","Downtrend/NoTrend")</f>
        <v>Uptrend</v>
      </c>
      <c r="AL384">
        <v>0.11</v>
      </c>
      <c r="AM384" t="s">
        <v>10188</v>
      </c>
      <c r="AN384">
        <v>-9.27</v>
      </c>
      <c r="AO384" t="s">
        <v>10189</v>
      </c>
      <c r="AP384">
        <v>7.3038238051683996E-2</v>
      </c>
      <c r="AQ384">
        <f>(Table2[[#This Row],[Sharpe Ratio]]-AVERAGE(Table2[Sharpe Ratio]))/_xlfn.STDEV.P(Table2[Sharpe Ratio])</f>
        <v>0.21967738986656801</v>
      </c>
      <c r="AR3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-4.0216565553448795</v>
      </c>
      <c r="AS384">
        <f>_xlfn.RANK.AVG(Table2[[#This Row],[1Y Return vs Nifty Z-Score]],Table2[1Y Return vs Nifty Z-Score])</f>
        <v>594</v>
      </c>
      <c r="AT384">
        <f>_xlfn.RANK.AVG(Table2[[#This Row],[6M Return vs Nifty Z-Score]],Table2[6M Return vs Nifty Z-Score])</f>
        <v>281</v>
      </c>
      <c r="AU384">
        <f>_xlfn.RANK.AVG(Table2[[#This Row],[Sharpe Ratio Z-Score]],Table2[Sharpe Ratio Z-Score])</f>
        <v>273</v>
      </c>
      <c r="AV384">
        <f>(Table2[[#This Row],[Rank 1Y]]+Table2[[#This Row],[Rank 6M]]+Table2[[#This Row],[Rank Sharpe]])/3</f>
        <v>382.66666666666669</v>
      </c>
    </row>
    <row r="385" spans="1:48" x14ac:dyDescent="0.3">
      <c r="A385" t="s">
        <v>455</v>
      </c>
      <c r="B385" t="s">
        <v>456</v>
      </c>
      <c r="C385" t="s">
        <v>10150</v>
      </c>
      <c r="D385" t="s">
        <v>125</v>
      </c>
      <c r="E385">
        <v>49724.725352000001</v>
      </c>
      <c r="F385">
        <v>56246.35</v>
      </c>
      <c r="G385">
        <v>4.6863793284702799</v>
      </c>
      <c r="H385">
        <f>(Table2[[#This Row],[1Y Return vs Nifty]]-AVERAGE(Table2[1Y Return vs Nifty]))/_xlfn.STDEV.P(Table2[1Y Return vs Nifty])</f>
        <v>-0.48271893111975323</v>
      </c>
      <c r="I385">
        <v>-8.0980701990883599</v>
      </c>
      <c r="J385">
        <f>(Table2[[#This Row],[1M Return vs Nifty]]-AVERAGE(Table2[1M Return vs Nifty]))/_xlfn.STDEV.P(Table2[1M Return vs Nifty])</f>
        <v>-0.74549079232504589</v>
      </c>
      <c r="K385">
        <v>39.323796789272997</v>
      </c>
      <c r="L385">
        <f>(Table2[[#This Row],[6M Return vs Nifty]]-AVERAGE(Table2[6M Return vs Nifty]))/_xlfn.STDEV.P(Table2[6M Return vs Nifty])</f>
        <v>0.87737260050089549</v>
      </c>
      <c r="M385">
        <v>-3.57647284088603</v>
      </c>
      <c r="N385">
        <f>(Table2[[#This Row],[1W Return vs Nifty]]-AVERAGE(Table2[1W Return vs Nifty]))/_xlfn.STDEV.P(Table2[1W Return vs Nifty])</f>
        <v>-0.63237138285171812</v>
      </c>
      <c r="O385">
        <v>56277.23</v>
      </c>
      <c r="P385">
        <v>53317.473144066302</v>
      </c>
      <c r="Q385">
        <v>45077.016003166202</v>
      </c>
      <c r="R385">
        <v>43.517188068790901</v>
      </c>
      <c r="S385" s="2">
        <f>(Table2[[#This Row],[Close Price]]-Table2[[#This Row],[20D EMA]])/Table2[[#This Row],[20D EMA]]</f>
        <v>-5.487121523217233E-4</v>
      </c>
      <c r="T385" s="2">
        <f>(Table2[[#This Row],[Close Price]]-Table2[[#This Row],[50D EMA]])/Table2[[#This Row],[50D EMA]]</f>
        <v>5.4932776878224045E-2</v>
      </c>
      <c r="U385" s="2">
        <f>(Table2[[#This Row],[Close Price]]-Table2[[#This Row],[200D EMA]])/Table2[[#This Row],[200D EMA]]</f>
        <v>0.24778334919173142</v>
      </c>
      <c r="V385">
        <v>0.52754022603938799</v>
      </c>
      <c r="W385">
        <v>56001</v>
      </c>
      <c r="X385">
        <v>56661.4</v>
      </c>
      <c r="Y385">
        <v>55900</v>
      </c>
      <c r="Z385">
        <v>56999</v>
      </c>
      <c r="AA385">
        <v>55303.55</v>
      </c>
      <c r="AB385">
        <v>59000</v>
      </c>
      <c r="AC385" s="2">
        <f>(Table2[[#This Row],[Close Price]]/Table2[[#This Row],[Day Low]])-1</f>
        <v>4.3811717647899151E-3</v>
      </c>
      <c r="AD385" s="2">
        <f>(Table2[[#This Row],[Day High]]/Table2[[#This Row],[Close Price]])-1</f>
        <v>7.3791454912186527E-3</v>
      </c>
      <c r="AE385" s="2">
        <f>(Table2[[#This Row],[Close Price]]/Table2[[#This Row],[Current Week Low]])-1</f>
        <v>6.1958855098389609E-3</v>
      </c>
      <c r="AF385" s="2">
        <f>(Table2[[#This Row],[Current Week High]]/Table2[[#This Row],[Close Price]])-1</f>
        <v>1.3381312742960283E-2</v>
      </c>
      <c r="AG385" s="2">
        <f>(Table2[[#This Row],[Close Price]]/Table2[[#This Row],[Current Month Low]])-1</f>
        <v>1.7047730209001077E-2</v>
      </c>
      <c r="AH385" s="2">
        <f>(Table2[[#This Row],[Current Month High]]/Table2[[#This Row],[Close Price]])-1</f>
        <v>4.8956954540161357E-2</v>
      </c>
      <c r="AI385">
        <v>6.6629212384447998</v>
      </c>
      <c r="AJ385">
        <v>60.806313737038103</v>
      </c>
      <c r="AK385" t="str">
        <f>IF(AND(Table2[[#This Row],[20D EMA]]&gt;Table2[[#This Row],[50D EMA]],Table2[[#This Row],[50D EMA]]&gt;Table2[[#This Row],[200D EMA]]),"Uptrend","Downtrend/NoTrend")</f>
        <v>Uptrend</v>
      </c>
      <c r="AL385">
        <v>0.12</v>
      </c>
      <c r="AM385" t="s">
        <v>10188</v>
      </c>
      <c r="AN385">
        <v>-0.82</v>
      </c>
      <c r="AO385" t="s">
        <v>10189</v>
      </c>
      <c r="AP385">
        <v>-1.2568837801299E-2</v>
      </c>
      <c r="AQ385">
        <f>(Table2[[#This Row],[Sharpe Ratio]]-AVERAGE(Table2[Sharpe Ratio]))/_xlfn.STDEV.P(Table2[Sharpe Ratio])</f>
        <v>-0.74875583210784213</v>
      </c>
      <c r="AR3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-1.7319643379034637</v>
      </c>
      <c r="AS385">
        <f>_xlfn.RANK.AVG(Table2[[#This Row],[1Y Return vs Nifty Z-Score]],Table2[1Y Return vs Nifty Z-Score])</f>
        <v>471</v>
      </c>
      <c r="AT385">
        <f>_xlfn.RANK.AVG(Table2[[#This Row],[6M Return vs Nifty Z-Score]],Table2[6M Return vs Nifty Z-Score])</f>
        <v>114</v>
      </c>
      <c r="AU385">
        <f>_xlfn.RANK.AVG(Table2[[#This Row],[Sharpe Ratio Z-Score]],Table2[Sharpe Ratio Z-Score])</f>
        <v>565</v>
      </c>
      <c r="AV385">
        <f>(Table2[[#This Row],[Rank 1Y]]+Table2[[#This Row],[Rank 6M]]+Table2[[#This Row],[Rank Sharpe]])/3</f>
        <v>383.33333333333331</v>
      </c>
    </row>
    <row r="386" spans="1:48" x14ac:dyDescent="0.3">
      <c r="A386" t="s">
        <v>1260</v>
      </c>
      <c r="B386" t="s">
        <v>1261</v>
      </c>
      <c r="C386" t="s">
        <v>10153</v>
      </c>
      <c r="D386" t="s">
        <v>308</v>
      </c>
      <c r="E386">
        <v>8859.7955516000002</v>
      </c>
      <c r="F386">
        <v>447.05</v>
      </c>
      <c r="G386">
        <v>9.3785546621808393</v>
      </c>
      <c r="H386">
        <f>(Table2[[#This Row],[1Y Return vs Nifty]]-AVERAGE(Table2[1Y Return vs Nifty]))/_xlfn.STDEV.P(Table2[1Y Return vs Nifty])</f>
        <v>-0.42475223104657472</v>
      </c>
      <c r="I386">
        <v>-2.1674302556881</v>
      </c>
      <c r="J386">
        <f>(Table2[[#This Row],[1M Return vs Nifty]]-AVERAGE(Table2[1M Return vs Nifty]))/_xlfn.STDEV.P(Table2[1M Return vs Nifty])</f>
        <v>-0.18608237087529791</v>
      </c>
      <c r="K386">
        <v>1.4353126283072</v>
      </c>
      <c r="L386">
        <f>(Table2[[#This Row],[6M Return vs Nifty]]-AVERAGE(Table2[6M Return vs Nifty]))/_xlfn.STDEV.P(Table2[6M Return vs Nifty])</f>
        <v>-0.28698488800061706</v>
      </c>
      <c r="M386">
        <v>-1.37841468667199</v>
      </c>
      <c r="N386">
        <f>(Table2[[#This Row],[1W Return vs Nifty]]-AVERAGE(Table2[1W Return vs Nifty]))/_xlfn.STDEV.P(Table2[1W Return vs Nifty])</f>
        <v>-0.14465009765075282</v>
      </c>
      <c r="O386">
        <v>447.51</v>
      </c>
      <c r="P386">
        <v>434.180658207519</v>
      </c>
      <c r="Q386">
        <v>402.29620880959601</v>
      </c>
      <c r="R386">
        <v>38.210680051930403</v>
      </c>
      <c r="S386" s="2">
        <f>(Table2[[#This Row],[Close Price]]-Table2[[#This Row],[20D EMA]])/Table2[[#This Row],[20D EMA]]</f>
        <v>-1.0279099908381479E-3</v>
      </c>
      <c r="T386" s="2">
        <f>(Table2[[#This Row],[Close Price]]-Table2[[#This Row],[50D EMA]])/Table2[[#This Row],[50D EMA]]</f>
        <v>2.9640523015491024E-2</v>
      </c>
      <c r="U386" s="2">
        <f>(Table2[[#This Row],[Close Price]]-Table2[[#This Row],[200D EMA]])/Table2[[#This Row],[200D EMA]]</f>
        <v>0.11124586861713544</v>
      </c>
      <c r="V386">
        <v>0.55371522320031796</v>
      </c>
      <c r="W386">
        <v>441</v>
      </c>
      <c r="X386">
        <v>449.65</v>
      </c>
      <c r="Y386">
        <v>438.5</v>
      </c>
      <c r="Z386">
        <v>451</v>
      </c>
      <c r="AA386">
        <v>437.05</v>
      </c>
      <c r="AB386">
        <v>469.95</v>
      </c>
      <c r="AC386" s="2">
        <f>(Table2[[#This Row],[Close Price]]/Table2[[#This Row],[Day Low]])-1</f>
        <v>1.3718820861678083E-2</v>
      </c>
      <c r="AD386" s="2">
        <f>(Table2[[#This Row],[Day High]]/Table2[[#This Row],[Close Price]])-1</f>
        <v>5.8159042612682121E-3</v>
      </c>
      <c r="AE386" s="2">
        <f>(Table2[[#This Row],[Close Price]]/Table2[[#This Row],[Current Week Low]])-1</f>
        <v>1.9498289623717246E-2</v>
      </c>
      <c r="AF386" s="2">
        <f>(Table2[[#This Row],[Current Week High]]/Table2[[#This Row],[Close Price]])-1</f>
        <v>8.8357007046191427E-3</v>
      </c>
      <c r="AG386" s="2">
        <f>(Table2[[#This Row],[Close Price]]/Table2[[#This Row],[Current Month Low]])-1</f>
        <v>2.2880677268047211E-2</v>
      </c>
      <c r="AH386" s="2">
        <f>(Table2[[#This Row],[Current Month High]]/Table2[[#This Row],[Close Price]])-1</f>
        <v>5.1224695224247885E-2</v>
      </c>
      <c r="AI386">
        <v>12.962755843865301</v>
      </c>
      <c r="AJ386">
        <v>39.463422243019799</v>
      </c>
      <c r="AK386" t="str">
        <f>IF(AND(Table2[[#This Row],[20D EMA]]&gt;Table2[[#This Row],[50D EMA]],Table2[[#This Row],[50D EMA]]&gt;Table2[[#This Row],[200D EMA]]),"Uptrend","Downtrend/NoTrend")</f>
        <v>Uptrend</v>
      </c>
      <c r="AL386">
        <v>-7.0000000000000007E-2</v>
      </c>
      <c r="AM386" t="s">
        <v>10189</v>
      </c>
      <c r="AN386">
        <v>-1.73</v>
      </c>
      <c r="AO386" t="s">
        <v>10189</v>
      </c>
      <c r="AP386">
        <v>6.7137480516828996E-2</v>
      </c>
      <c r="AQ386">
        <f>(Table2[[#This Row],[Sharpe Ratio]]-AVERAGE(Table2[Sharpe Ratio]))/_xlfn.STDEV.P(Table2[Sharpe Ratio])</f>
        <v>0.15292485131025566</v>
      </c>
      <c r="AR3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-0.88954473626298691</v>
      </c>
      <c r="AS386">
        <f>_xlfn.RANK.AVG(Table2[[#This Row],[1Y Return vs Nifty Z-Score]],Table2[1Y Return vs Nifty Z-Score])</f>
        <v>439</v>
      </c>
      <c r="AT386">
        <f>_xlfn.RANK.AVG(Table2[[#This Row],[6M Return vs Nifty Z-Score]],Table2[6M Return vs Nifty Z-Score])</f>
        <v>421</v>
      </c>
      <c r="AU386">
        <f>_xlfn.RANK.AVG(Table2[[#This Row],[Sharpe Ratio Z-Score]],Table2[Sharpe Ratio Z-Score])</f>
        <v>290</v>
      </c>
      <c r="AV386">
        <f>(Table2[[#This Row],[Rank 1Y]]+Table2[[#This Row],[Rank 6M]]+Table2[[#This Row],[Rank Sharpe]])/3</f>
        <v>383.33333333333331</v>
      </c>
    </row>
    <row r="387" spans="1:48" x14ac:dyDescent="0.3">
      <c r="A387" t="s">
        <v>891</v>
      </c>
      <c r="B387" t="s">
        <v>892</v>
      </c>
      <c r="C387" t="s">
        <v>10146</v>
      </c>
      <c r="D387" t="s">
        <v>46</v>
      </c>
      <c r="E387">
        <v>16871.265354899999</v>
      </c>
      <c r="F387">
        <v>1778.45</v>
      </c>
      <c r="G387">
        <v>8.3929306547062907</v>
      </c>
      <c r="H387">
        <f>(Table2[[#This Row],[1Y Return vs Nifty]]-AVERAGE(Table2[1Y Return vs Nifty]))/_xlfn.STDEV.P(Table2[1Y Return vs Nifty])</f>
        <v>-0.4369285388703108</v>
      </c>
      <c r="I387">
        <v>-3.08691042920535</v>
      </c>
      <c r="J387">
        <f>(Table2[[#This Row],[1M Return vs Nifty]]-AVERAGE(Table2[1M Return vs Nifty]))/_xlfn.STDEV.P(Table2[1M Return vs Nifty])</f>
        <v>-0.27281246363603301</v>
      </c>
      <c r="K387">
        <v>44.373279419764799</v>
      </c>
      <c r="L387">
        <f>(Table2[[#This Row],[6M Return vs Nifty]]-AVERAGE(Table2[6M Return vs Nifty]))/_xlfn.STDEV.P(Table2[6M Return vs Nifty])</f>
        <v>1.0325491150559076</v>
      </c>
      <c r="M387">
        <v>-2.3087995466489</v>
      </c>
      <c r="N387">
        <f>(Table2[[#This Row],[1W Return vs Nifty]]-AVERAGE(Table2[1W Return vs Nifty]))/_xlfn.STDEV.P(Table2[1W Return vs Nifty])</f>
        <v>-0.35109072287693699</v>
      </c>
      <c r="O387">
        <v>1738.48</v>
      </c>
      <c r="P387">
        <v>1639.9092194786699</v>
      </c>
      <c r="Q387">
        <v>1397.50064664464</v>
      </c>
      <c r="R387">
        <v>48.949771600534</v>
      </c>
      <c r="S387" s="2">
        <f>(Table2[[#This Row],[Close Price]]-Table2[[#This Row],[20D EMA]])/Table2[[#This Row],[20D EMA]]</f>
        <v>2.2991348764437914E-2</v>
      </c>
      <c r="T387" s="2">
        <f>(Table2[[#This Row],[Close Price]]-Table2[[#This Row],[50D EMA]])/Table2[[#This Row],[50D EMA]]</f>
        <v>8.4480762029847292E-2</v>
      </c>
      <c r="U387" s="2">
        <f>(Table2[[#This Row],[Close Price]]-Table2[[#This Row],[200D EMA]])/Table2[[#This Row],[200D EMA]]</f>
        <v>0.27259332886178533</v>
      </c>
      <c r="V387">
        <v>0.63065610369978498</v>
      </c>
      <c r="W387">
        <v>1749.5</v>
      </c>
      <c r="X387">
        <v>1791.5</v>
      </c>
      <c r="Y387">
        <v>1698.35</v>
      </c>
      <c r="Z387">
        <v>1805</v>
      </c>
      <c r="AA387">
        <v>1698.35</v>
      </c>
      <c r="AB387">
        <v>1844.85</v>
      </c>
      <c r="AC387" s="2">
        <f>(Table2[[#This Row],[Close Price]]/Table2[[#This Row],[Day Low]])-1</f>
        <v>1.6547585024292655E-2</v>
      </c>
      <c r="AD387" s="2">
        <f>(Table2[[#This Row],[Day High]]/Table2[[#This Row],[Close Price]])-1</f>
        <v>7.3378503753267488E-3</v>
      </c>
      <c r="AE387" s="2">
        <f>(Table2[[#This Row],[Close Price]]/Table2[[#This Row],[Current Week Low]])-1</f>
        <v>4.7163423322636788E-2</v>
      </c>
      <c r="AF387" s="2">
        <f>(Table2[[#This Row],[Current Week High]]/Table2[[#This Row],[Close Price]])-1</f>
        <v>1.4928730073940688E-2</v>
      </c>
      <c r="AG387" s="2">
        <f>(Table2[[#This Row],[Close Price]]/Table2[[#This Row],[Current Month Low]])-1</f>
        <v>4.7163423322636788E-2</v>
      </c>
      <c r="AH387" s="2">
        <f>(Table2[[#This Row],[Current Month High]]/Table2[[#This Row],[Close Price]])-1</f>
        <v>3.7335882369478934E-2</v>
      </c>
      <c r="AI387">
        <v>4.5854536253478999</v>
      </c>
      <c r="AJ387">
        <v>73.515781257622294</v>
      </c>
      <c r="AK387" t="str">
        <f>IF(AND(Table2[[#This Row],[20D EMA]]&gt;Table2[[#This Row],[50D EMA]],Table2[[#This Row],[50D EMA]]&gt;Table2[[#This Row],[200D EMA]]),"Uptrend","Downtrend/NoTrend")</f>
        <v>Uptrend</v>
      </c>
      <c r="AL387">
        <v>0.19</v>
      </c>
      <c r="AM387" t="s">
        <v>10188</v>
      </c>
      <c r="AN387">
        <v>2.21</v>
      </c>
      <c r="AO387" t="s">
        <v>10188</v>
      </c>
      <c r="AP387">
        <v>-3.7204484629131999E-2</v>
      </c>
      <c r="AQ387">
        <f>(Table2[[#This Row],[Sharpe Ratio]]-AVERAGE(Table2[Sharpe Ratio]))/_xlfn.STDEV.P(Table2[Sharpe Ratio])</f>
        <v>-1.0274475009352457</v>
      </c>
      <c r="AR3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-1.0557301112626187</v>
      </c>
      <c r="AS387">
        <f>_xlfn.RANK.AVG(Table2[[#This Row],[1Y Return vs Nifty Z-Score]],Table2[1Y Return vs Nifty Z-Score])</f>
        <v>445</v>
      </c>
      <c r="AT387">
        <f>_xlfn.RANK.AVG(Table2[[#This Row],[6M Return vs Nifty Z-Score]],Table2[6M Return vs Nifty Z-Score])</f>
        <v>89</v>
      </c>
      <c r="AU387">
        <f>_xlfn.RANK.AVG(Table2[[#This Row],[Sharpe Ratio Z-Score]],Table2[Sharpe Ratio Z-Score])</f>
        <v>617</v>
      </c>
      <c r="AV387">
        <f>(Table2[[#This Row],[Rank 1Y]]+Table2[[#This Row],[Rank 6M]]+Table2[[#This Row],[Rank Sharpe]])/3</f>
        <v>383.66666666666669</v>
      </c>
    </row>
    <row r="388" spans="1:48" x14ac:dyDescent="0.3">
      <c r="A388" t="s">
        <v>1344</v>
      </c>
      <c r="B388" t="s">
        <v>1345</v>
      </c>
      <c r="C388" t="s">
        <v>10148</v>
      </c>
      <c r="D388" t="s">
        <v>293</v>
      </c>
      <c r="E388">
        <v>8041.0751437500003</v>
      </c>
      <c r="F388">
        <v>775.6</v>
      </c>
      <c r="G388">
        <v>42.402072200899298</v>
      </c>
      <c r="H388">
        <f>(Table2[[#This Row],[1Y Return vs Nifty]]-AVERAGE(Table2[1Y Return vs Nifty]))/_xlfn.STDEV.P(Table2[1Y Return vs Nifty])</f>
        <v>-1.6782749860446811E-2</v>
      </c>
      <c r="I388">
        <v>-4.8897108959498201</v>
      </c>
      <c r="J388">
        <f>(Table2[[#This Row],[1M Return vs Nifty]]-AVERAGE(Table2[1M Return vs Nifty]))/_xlfn.STDEV.P(Table2[1M Return vs Nifty])</f>
        <v>-0.44286186351785767</v>
      </c>
      <c r="K388">
        <v>4.0911472746169997</v>
      </c>
      <c r="L388">
        <f>(Table2[[#This Row],[6M Return vs Nifty]]-AVERAGE(Table2[6M Return vs Nifty]))/_xlfn.STDEV.P(Table2[6M Return vs Nifty])</f>
        <v>-0.20536797913946941</v>
      </c>
      <c r="M388">
        <v>-0.31447661306616798</v>
      </c>
      <c r="N388">
        <f>(Table2[[#This Row],[1W Return vs Nifty]]-AVERAGE(Table2[1W Return vs Nifty]))/_xlfn.STDEV.P(Table2[1W Return vs Nifty])</f>
        <v>9.1424295394055333E-2</v>
      </c>
      <c r="O388">
        <v>785.5</v>
      </c>
      <c r="P388">
        <v>767.88182902474205</v>
      </c>
      <c r="Q388">
        <v>666.96563465229406</v>
      </c>
      <c r="R388">
        <v>46.693029553614203</v>
      </c>
      <c r="S388" s="2">
        <f>(Table2[[#This Row],[Close Price]]-Table2[[#This Row],[20D EMA]])/Table2[[#This Row],[20D EMA]]</f>
        <v>-1.2603437301082085E-2</v>
      </c>
      <c r="T388" s="2">
        <f>(Table2[[#This Row],[Close Price]]-Table2[[#This Row],[50D EMA]])/Table2[[#This Row],[50D EMA]]</f>
        <v>1.0051248360780377E-2</v>
      </c>
      <c r="U388" s="2">
        <f>(Table2[[#This Row],[Close Price]]-Table2[[#This Row],[200D EMA]])/Table2[[#This Row],[200D EMA]]</f>
        <v>0.16287850483382069</v>
      </c>
      <c r="V388">
        <v>0.95254730094823903</v>
      </c>
      <c r="W388">
        <v>772.8</v>
      </c>
      <c r="X388">
        <v>783.6</v>
      </c>
      <c r="Y388">
        <v>772.65</v>
      </c>
      <c r="Z388">
        <v>787.8</v>
      </c>
      <c r="AA388">
        <v>745</v>
      </c>
      <c r="AB388">
        <v>863.7</v>
      </c>
      <c r="AC388" s="2">
        <f>(Table2[[#This Row],[Close Price]]/Table2[[#This Row],[Day Low]])-1</f>
        <v>3.6231884057971175E-3</v>
      </c>
      <c r="AD388" s="2">
        <f>(Table2[[#This Row],[Day High]]/Table2[[#This Row],[Close Price]])-1</f>
        <v>1.0314595152140171E-2</v>
      </c>
      <c r="AE388" s="2">
        <f>(Table2[[#This Row],[Close Price]]/Table2[[#This Row],[Current Week Low]])-1</f>
        <v>3.8180288617097879E-3</v>
      </c>
      <c r="AF388" s="2">
        <f>(Table2[[#This Row],[Current Week High]]/Table2[[#This Row],[Close Price]])-1</f>
        <v>1.5729757607013894E-2</v>
      </c>
      <c r="AG388" s="2">
        <f>(Table2[[#This Row],[Close Price]]/Table2[[#This Row],[Current Month Low]])-1</f>
        <v>4.107382550335581E-2</v>
      </c>
      <c r="AH388" s="2">
        <f>(Table2[[#This Row],[Current Month High]]/Table2[[#This Row],[Close Price]])-1</f>
        <v>0.11358947911294481</v>
      </c>
      <c r="AI388">
        <v>13.460546673543</v>
      </c>
      <c r="AJ388">
        <v>77.381360777587105</v>
      </c>
      <c r="AK388" t="str">
        <f>IF(AND(Table2[[#This Row],[20D EMA]]&gt;Table2[[#This Row],[50D EMA]],Table2[[#This Row],[50D EMA]]&gt;Table2[[#This Row],[200D EMA]]),"Uptrend","Downtrend/NoTrend")</f>
        <v>Uptrend</v>
      </c>
      <c r="AL388">
        <v>0.01</v>
      </c>
      <c r="AM388" t="s">
        <v>10188</v>
      </c>
      <c r="AN388">
        <v>3.57</v>
      </c>
      <c r="AO388" t="s">
        <v>10188</v>
      </c>
      <c r="AP388">
        <v>9.0267378669840002E-3</v>
      </c>
      <c r="AQ388">
        <f>(Table2[[#This Row],[Sharpe Ratio]]-AVERAGE(Table2[Sharpe Ratio]))/_xlfn.STDEV.P(Table2[Sharpe Ratio])</f>
        <v>-0.50445508107245052</v>
      </c>
      <c r="AR3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-1.0780433781961689</v>
      </c>
      <c r="AS388">
        <f>_xlfn.RANK.AVG(Table2[[#This Row],[1Y Return vs Nifty Z-Score]],Table2[1Y Return vs Nifty Z-Score])</f>
        <v>286</v>
      </c>
      <c r="AT388">
        <f>_xlfn.RANK.AVG(Table2[[#This Row],[6M Return vs Nifty Z-Score]],Table2[6M Return vs Nifty Z-Score])</f>
        <v>392</v>
      </c>
      <c r="AU388">
        <f>_xlfn.RANK.AVG(Table2[[#This Row],[Sharpe Ratio Z-Score]],Table2[Sharpe Ratio Z-Score])</f>
        <v>473</v>
      </c>
      <c r="AV388">
        <f>(Table2[[#This Row],[Rank 1Y]]+Table2[[#This Row],[Rank 6M]]+Table2[[#This Row],[Rank Sharpe]])/3</f>
        <v>383.66666666666669</v>
      </c>
    </row>
    <row r="389" spans="1:48" x14ac:dyDescent="0.3">
      <c r="A389" t="s">
        <v>1893</v>
      </c>
      <c r="B389" t="s">
        <v>1894</v>
      </c>
      <c r="C389" t="s">
        <v>10148</v>
      </c>
      <c r="D389" t="s">
        <v>62</v>
      </c>
      <c r="E389">
        <v>3566.3695008899999</v>
      </c>
      <c r="F389">
        <v>352.2</v>
      </c>
      <c r="G389">
        <v>38.085790874324701</v>
      </c>
      <c r="H389">
        <f>(Table2[[#This Row],[1Y Return vs Nifty]]-AVERAGE(Table2[1Y Return vs Nifty]))/_xlfn.STDEV.P(Table2[1Y Return vs Nifty])</f>
        <v>-7.0105690137521423E-2</v>
      </c>
      <c r="I389">
        <v>-6.1391902795399904</v>
      </c>
      <c r="J389">
        <f>(Table2[[#This Row],[1M Return vs Nifty]]-AVERAGE(Table2[1M Return vs Nifty]))/_xlfn.STDEV.P(Table2[1M Return vs Nifty])</f>
        <v>-0.56071917677222394</v>
      </c>
      <c r="K389">
        <v>-8.8511078212654706</v>
      </c>
      <c r="L389">
        <f>(Table2[[#This Row],[6M Return vs Nifty]]-AVERAGE(Table2[6M Return vs Nifty]))/_xlfn.STDEV.P(Table2[6M Return vs Nifty])</f>
        <v>-0.60309863457996105</v>
      </c>
      <c r="M389">
        <v>-2.4199445931127599</v>
      </c>
      <c r="N389">
        <f>(Table2[[#This Row],[1W Return vs Nifty]]-AVERAGE(Table2[1W Return vs Nifty]))/_xlfn.STDEV.P(Table2[1W Return vs Nifty])</f>
        <v>-0.37575240200546661</v>
      </c>
      <c r="O389">
        <v>355.78</v>
      </c>
      <c r="P389">
        <v>344.68267879995</v>
      </c>
      <c r="Q389">
        <v>314.52562147286397</v>
      </c>
      <c r="R389">
        <v>45.2904935873499</v>
      </c>
      <c r="S389" s="2">
        <f>(Table2[[#This Row],[Close Price]]-Table2[[#This Row],[20D EMA]])/Table2[[#This Row],[20D EMA]]</f>
        <v>-1.0062398111192266E-2</v>
      </c>
      <c r="T389" s="2">
        <f>(Table2[[#This Row],[Close Price]]-Table2[[#This Row],[50D EMA]])/Table2[[#This Row],[50D EMA]]</f>
        <v>2.1809396475106779E-2</v>
      </c>
      <c r="U389" s="2">
        <f>(Table2[[#This Row],[Close Price]]-Table2[[#This Row],[200D EMA]])/Table2[[#This Row],[200D EMA]]</f>
        <v>0.11978158838289239</v>
      </c>
      <c r="V389">
        <v>0.63812542651681203</v>
      </c>
      <c r="W389">
        <v>351.1</v>
      </c>
      <c r="X389">
        <v>358.45</v>
      </c>
      <c r="Y389">
        <v>351.1</v>
      </c>
      <c r="Z389">
        <v>364.5</v>
      </c>
      <c r="AA389">
        <v>347</v>
      </c>
      <c r="AB389">
        <v>379.05</v>
      </c>
      <c r="AC389" s="2">
        <f>(Table2[[#This Row],[Close Price]]/Table2[[#This Row],[Day Low]])-1</f>
        <v>3.1330105383080564E-3</v>
      </c>
      <c r="AD389" s="2">
        <f>(Table2[[#This Row],[Day High]]/Table2[[#This Row],[Close Price]])-1</f>
        <v>1.7745599091425257E-2</v>
      </c>
      <c r="AE389" s="2">
        <f>(Table2[[#This Row],[Close Price]]/Table2[[#This Row],[Current Week Low]])-1</f>
        <v>3.1330105383080564E-3</v>
      </c>
      <c r="AF389" s="2">
        <f>(Table2[[#This Row],[Current Week High]]/Table2[[#This Row],[Close Price]])-1</f>
        <v>3.4923339011925014E-2</v>
      </c>
      <c r="AG389" s="2">
        <f>(Table2[[#This Row],[Close Price]]/Table2[[#This Row],[Current Month Low]])-1</f>
        <v>1.4985590778098024E-2</v>
      </c>
      <c r="AH389" s="2">
        <f>(Table2[[#This Row],[Current Month High]]/Table2[[#This Row],[Close Price]])-1</f>
        <v>7.623509369676329E-2</v>
      </c>
      <c r="AI389">
        <v>9.8665530948324793</v>
      </c>
      <c r="AJ389">
        <v>66.919431279620795</v>
      </c>
      <c r="AK389" t="str">
        <f>IF(AND(Table2[[#This Row],[20D EMA]]&gt;Table2[[#This Row],[50D EMA]],Table2[[#This Row],[50D EMA]]&gt;Table2[[#This Row],[200D EMA]]),"Uptrend","Downtrend/NoTrend")</f>
        <v>Uptrend</v>
      </c>
      <c r="AL389">
        <v>-0.02</v>
      </c>
      <c r="AM389" t="s">
        <v>10189</v>
      </c>
      <c r="AN389">
        <v>1.69</v>
      </c>
      <c r="AO389" t="s">
        <v>10188</v>
      </c>
      <c r="AP389">
        <v>5.7111222192574002E-2</v>
      </c>
      <c r="AQ389">
        <f>(Table2[[#This Row],[Sharpe Ratio]]-AVERAGE(Table2[Sharpe Ratio]))/_xlfn.STDEV.P(Table2[Sharpe Ratio])</f>
        <v>3.9502432000185557E-2</v>
      </c>
      <c r="AR3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-1.5701734714949875</v>
      </c>
      <c r="AS389">
        <f>_xlfn.RANK.AVG(Table2[[#This Row],[1Y Return vs Nifty Z-Score]],Table2[1Y Return vs Nifty Z-Score])</f>
        <v>304</v>
      </c>
      <c r="AT389">
        <f>_xlfn.RANK.AVG(Table2[[#This Row],[6M Return vs Nifty Z-Score]],Table2[6M Return vs Nifty Z-Score])</f>
        <v>526</v>
      </c>
      <c r="AU389">
        <f>_xlfn.RANK.AVG(Table2[[#This Row],[Sharpe Ratio Z-Score]],Table2[Sharpe Ratio Z-Score])</f>
        <v>322</v>
      </c>
      <c r="AV389">
        <f>(Table2[[#This Row],[Rank 1Y]]+Table2[[#This Row],[Rank 6M]]+Table2[[#This Row],[Rank Sharpe]])/3</f>
        <v>384</v>
      </c>
    </row>
    <row r="390" spans="1:48" x14ac:dyDescent="0.3">
      <c r="A390" t="s">
        <v>645</v>
      </c>
      <c r="B390" t="s">
        <v>646</v>
      </c>
      <c r="C390" t="s">
        <v>647</v>
      </c>
      <c r="D390" t="s">
        <v>647</v>
      </c>
      <c r="E390">
        <v>28508.99667</v>
      </c>
      <c r="F390">
        <v>871.05</v>
      </c>
      <c r="G390">
        <v>6.0729750266635696</v>
      </c>
      <c r="H390">
        <f>(Table2[[#This Row],[1Y Return vs Nifty]]-AVERAGE(Table2[1Y Return vs Nifty]))/_xlfn.STDEV.P(Table2[1Y Return vs Nifty])</f>
        <v>-0.46558905611647444</v>
      </c>
      <c r="I390">
        <v>-7.1227433657657899</v>
      </c>
      <c r="J390">
        <f>(Table2[[#This Row],[1M Return vs Nifty]]-AVERAGE(Table2[1M Return vs Nifty]))/_xlfn.STDEV.P(Table2[1M Return vs Nifty])</f>
        <v>-0.65349295576210931</v>
      </c>
      <c r="K390">
        <v>-1.0686082590249799</v>
      </c>
      <c r="L390">
        <f>(Table2[[#This Row],[6M Return vs Nifty]]-AVERAGE(Table2[6M Return vs Nifty]))/_xlfn.STDEV.P(Table2[6M Return vs Nifty])</f>
        <v>-0.36393330914606359</v>
      </c>
      <c r="M390">
        <v>-5.9154529744778497</v>
      </c>
      <c r="N390">
        <f>(Table2[[#This Row],[1W Return vs Nifty]]-AVERAGE(Table2[1W Return vs Nifty]))/_xlfn.STDEV.P(Table2[1W Return vs Nifty])</f>
        <v>-1.1513614717298868</v>
      </c>
      <c r="O390">
        <v>867.36</v>
      </c>
      <c r="P390">
        <v>852.22850596857404</v>
      </c>
      <c r="Q390">
        <v>796.64426690945004</v>
      </c>
      <c r="R390">
        <v>28.652483875673799</v>
      </c>
      <c r="S390" s="2">
        <f>(Table2[[#This Row],[Close Price]]-Table2[[#This Row],[20D EMA]])/Table2[[#This Row],[20D EMA]]</f>
        <v>4.2542888765909666E-3</v>
      </c>
      <c r="T390" s="2">
        <f>(Table2[[#This Row],[Close Price]]-Table2[[#This Row],[50D EMA]])/Table2[[#This Row],[50D EMA]]</f>
        <v>2.2085032241481908E-2</v>
      </c>
      <c r="U390" s="2">
        <f>(Table2[[#This Row],[Close Price]]-Table2[[#This Row],[200D EMA]])/Table2[[#This Row],[200D EMA]]</f>
        <v>9.3398943770980764E-2</v>
      </c>
      <c r="V390">
        <v>1.2167470836915899</v>
      </c>
      <c r="W390">
        <v>837.85</v>
      </c>
      <c r="X390">
        <v>895</v>
      </c>
      <c r="Y390">
        <v>827.5</v>
      </c>
      <c r="Z390">
        <v>895</v>
      </c>
      <c r="AA390">
        <v>827.5</v>
      </c>
      <c r="AB390">
        <v>934</v>
      </c>
      <c r="AC390" s="2">
        <f>(Table2[[#This Row],[Close Price]]/Table2[[#This Row],[Day Low]])-1</f>
        <v>3.9625231246643189E-2</v>
      </c>
      <c r="AD390" s="2">
        <f>(Table2[[#This Row],[Day High]]/Table2[[#This Row],[Close Price]])-1</f>
        <v>2.7495551346076619E-2</v>
      </c>
      <c r="AE390" s="2">
        <f>(Table2[[#This Row],[Close Price]]/Table2[[#This Row],[Current Week Low]])-1</f>
        <v>5.2628398791540798E-2</v>
      </c>
      <c r="AF390" s="2">
        <f>(Table2[[#This Row],[Current Week High]]/Table2[[#This Row],[Close Price]])-1</f>
        <v>2.7495551346076619E-2</v>
      </c>
      <c r="AG390" s="2">
        <f>(Table2[[#This Row],[Close Price]]/Table2[[#This Row],[Current Month Low]])-1</f>
        <v>5.2628398791540798E-2</v>
      </c>
      <c r="AH390" s="2">
        <f>(Table2[[#This Row],[Current Month High]]/Table2[[#This Row],[Close Price]])-1</f>
        <v>7.226910051087776E-2</v>
      </c>
      <c r="AI390">
        <v>7.2269100510877697</v>
      </c>
      <c r="AJ390">
        <v>41.634146341463399</v>
      </c>
      <c r="AK390" t="str">
        <f>IF(AND(Table2[[#This Row],[20D EMA]]&gt;Table2[[#This Row],[50D EMA]],Table2[[#This Row],[50D EMA]]&gt;Table2[[#This Row],[200D EMA]]),"Uptrend","Downtrend/NoTrend")</f>
        <v>Uptrend</v>
      </c>
      <c r="AL390">
        <v>-0.09</v>
      </c>
      <c r="AM390" t="s">
        <v>10189</v>
      </c>
      <c r="AN390">
        <v>-1.26</v>
      </c>
      <c r="AO390" t="s">
        <v>10189</v>
      </c>
      <c r="AP390">
        <v>7.8659501463628004E-2</v>
      </c>
      <c r="AQ390">
        <f>(Table2[[#This Row],[Sharpe Ratio]]-AVERAGE(Table2[Sharpe Ratio]))/_xlfn.STDEV.P(Table2[Sharpe Ratio])</f>
        <v>0.28326814078702606</v>
      </c>
      <c r="AR3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-2.351108651967508</v>
      </c>
      <c r="AS390">
        <f>_xlfn.RANK.AVG(Table2[[#This Row],[1Y Return vs Nifty Z-Score]],Table2[1Y Return vs Nifty Z-Score])</f>
        <v>458</v>
      </c>
      <c r="AT390">
        <f>_xlfn.RANK.AVG(Table2[[#This Row],[6M Return vs Nifty Z-Score]],Table2[6M Return vs Nifty Z-Score])</f>
        <v>446</v>
      </c>
      <c r="AU390">
        <f>_xlfn.RANK.AVG(Table2[[#This Row],[Sharpe Ratio Z-Score]],Table2[Sharpe Ratio Z-Score])</f>
        <v>251</v>
      </c>
      <c r="AV390">
        <f>(Table2[[#This Row],[Rank 1Y]]+Table2[[#This Row],[Rank 6M]]+Table2[[#This Row],[Rank Sharpe]])/3</f>
        <v>385</v>
      </c>
    </row>
    <row r="391" spans="1:48" x14ac:dyDescent="0.3">
      <c r="A391" t="s">
        <v>57</v>
      </c>
      <c r="B391" t="s">
        <v>58</v>
      </c>
      <c r="C391" t="s">
        <v>10147</v>
      </c>
      <c r="D391" t="s">
        <v>59</v>
      </c>
      <c r="E391">
        <v>397562.05482299998</v>
      </c>
      <c r="F391">
        <v>12639.55</v>
      </c>
      <c r="G391">
        <v>4.6407797069134897</v>
      </c>
      <c r="H391">
        <f>(Table2[[#This Row],[1Y Return vs Nifty]]-AVERAGE(Table2[1Y Return vs Nifty]))/_xlfn.STDEV.P(Table2[1Y Return vs Nifty])</f>
        <v>-0.48328226462676066</v>
      </c>
      <c r="I391">
        <v>-6.0370288691647298</v>
      </c>
      <c r="J391">
        <f>(Table2[[#This Row],[1M Return vs Nifty]]-AVERAGE(Table2[1M Return vs Nifty]))/_xlfn.STDEV.P(Table2[1M Return vs Nifty])</f>
        <v>-0.55108278780635822</v>
      </c>
      <c r="K391">
        <v>12.404069118619701</v>
      </c>
      <c r="L391">
        <f>(Table2[[#This Row],[6M Return vs Nifty]]-AVERAGE(Table2[6M Return vs Nifty]))/_xlfn.STDEV.P(Table2[6M Return vs Nifty])</f>
        <v>5.0097844176952747E-2</v>
      </c>
      <c r="M391">
        <v>0.96089521390183197</v>
      </c>
      <c r="N391">
        <f>(Table2[[#This Row],[1W Return vs Nifty]]-AVERAGE(Table2[1W Return vs Nifty]))/_xlfn.STDEV.P(Table2[1W Return vs Nifty])</f>
        <v>0.37441316234710192</v>
      </c>
      <c r="O391">
        <v>12446.17</v>
      </c>
      <c r="P391">
        <v>12416.754099244399</v>
      </c>
      <c r="Q391">
        <v>11507.7076617371</v>
      </c>
      <c r="R391">
        <v>61.433214297185799</v>
      </c>
      <c r="S391" s="2">
        <f>(Table2[[#This Row],[Close Price]]-Table2[[#This Row],[20D EMA]])/Table2[[#This Row],[20D EMA]]</f>
        <v>1.5537309871229399E-2</v>
      </c>
      <c r="T391" s="2">
        <f>(Table2[[#This Row],[Close Price]]-Table2[[#This Row],[50D EMA]])/Table2[[#This Row],[50D EMA]]</f>
        <v>1.7943167672874988E-2</v>
      </c>
      <c r="U391" s="2">
        <f>(Table2[[#This Row],[Close Price]]-Table2[[#This Row],[200D EMA]])/Table2[[#This Row],[200D EMA]]</f>
        <v>9.8355152175637228E-2</v>
      </c>
      <c r="V391">
        <v>1.3350314044964999</v>
      </c>
      <c r="W391">
        <v>12581.75</v>
      </c>
      <c r="X391">
        <v>12798</v>
      </c>
      <c r="Y391">
        <v>12581.75</v>
      </c>
      <c r="Z391">
        <v>12798</v>
      </c>
      <c r="AA391">
        <v>11960</v>
      </c>
      <c r="AB391">
        <v>13300</v>
      </c>
      <c r="AC391" s="2">
        <f>(Table2[[#This Row],[Close Price]]/Table2[[#This Row],[Day Low]])-1</f>
        <v>4.5939555308283087E-3</v>
      </c>
      <c r="AD391" s="2">
        <f>(Table2[[#This Row],[Day High]]/Table2[[#This Row],[Close Price]])-1</f>
        <v>1.2536047564984498E-2</v>
      </c>
      <c r="AE391" s="2">
        <f>(Table2[[#This Row],[Close Price]]/Table2[[#This Row],[Current Week Low]])-1</f>
        <v>4.5939555308283087E-3</v>
      </c>
      <c r="AF391" s="2">
        <f>(Table2[[#This Row],[Current Week High]]/Table2[[#This Row],[Close Price]])-1</f>
        <v>1.2536047564984498E-2</v>
      </c>
      <c r="AG391" s="2">
        <f>(Table2[[#This Row],[Close Price]]/Table2[[#This Row],[Current Month Low]])-1</f>
        <v>5.6818561872909568E-2</v>
      </c>
      <c r="AH391" s="2">
        <f>(Table2[[#This Row],[Current Month High]]/Table2[[#This Row],[Close Price]])-1</f>
        <v>5.2252651399772976E-2</v>
      </c>
      <c r="AI391">
        <v>5.2252651399772896</v>
      </c>
      <c r="AJ391">
        <v>36.582506226935998</v>
      </c>
      <c r="AK391" t="str">
        <f>IF(AND(Table2[[#This Row],[20D EMA]]&gt;Table2[[#This Row],[50D EMA]],Table2[[#This Row],[50D EMA]]&gt;Table2[[#This Row],[200D EMA]]),"Uptrend","Downtrend/NoTrend")</f>
        <v>Uptrend</v>
      </c>
      <c r="AL391">
        <v>-0.14000000000000001</v>
      </c>
      <c r="AM391" t="s">
        <v>10189</v>
      </c>
      <c r="AN391">
        <v>5.03</v>
      </c>
      <c r="AO391" t="s">
        <v>10188</v>
      </c>
      <c r="AP391">
        <v>3.7911173227565001E-2</v>
      </c>
      <c r="AQ391">
        <f>(Table2[[#This Row],[Sharpe Ratio]]-AVERAGE(Table2[Sharpe Ratio]))/_xlfn.STDEV.P(Table2[Sharpe Ratio])</f>
        <v>-0.17769883432016376</v>
      </c>
      <c r="AR3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-0.78755288022922798</v>
      </c>
      <c r="AS391">
        <f>_xlfn.RANK.AVG(Table2[[#This Row],[1Y Return vs Nifty Z-Score]],Table2[1Y Return vs Nifty Z-Score])</f>
        <v>472</v>
      </c>
      <c r="AT391">
        <f>_xlfn.RANK.AVG(Table2[[#This Row],[6M Return vs Nifty Z-Score]],Table2[6M Return vs Nifty Z-Score])</f>
        <v>295</v>
      </c>
      <c r="AU391">
        <f>_xlfn.RANK.AVG(Table2[[#This Row],[Sharpe Ratio Z-Score]],Table2[Sharpe Ratio Z-Score])</f>
        <v>390</v>
      </c>
      <c r="AV391">
        <f>(Table2[[#This Row],[Rank 1Y]]+Table2[[#This Row],[Rank 6M]]+Table2[[#This Row],[Rank Sharpe]])/3</f>
        <v>385.66666666666669</v>
      </c>
    </row>
    <row r="392" spans="1:48" x14ac:dyDescent="0.3">
      <c r="A392" t="s">
        <v>178</v>
      </c>
      <c r="B392" t="s">
        <v>179</v>
      </c>
      <c r="C392" t="s">
        <v>10145</v>
      </c>
      <c r="D392" t="s">
        <v>180</v>
      </c>
      <c r="E392">
        <v>147245.21456284</v>
      </c>
      <c r="F392">
        <v>1452.75</v>
      </c>
      <c r="G392">
        <v>11.105419968499399</v>
      </c>
      <c r="H392">
        <f>(Table2[[#This Row],[1Y Return vs Nifty]]-AVERAGE(Table2[1Y Return vs Nifty]))/_xlfn.STDEV.P(Table2[1Y Return vs Nifty])</f>
        <v>-0.40341869677751618</v>
      </c>
      <c r="I392">
        <v>-1.75259675381055</v>
      </c>
      <c r="J392">
        <f>(Table2[[#This Row],[1M Return vs Nifty]]-AVERAGE(Table2[1M Return vs Nifty]))/_xlfn.STDEV.P(Table2[1M Return vs Nifty])</f>
        <v>-0.1469531442379543</v>
      </c>
      <c r="K392">
        <v>17.673098185746301</v>
      </c>
      <c r="L392">
        <f>(Table2[[#This Row],[6M Return vs Nifty]]-AVERAGE(Table2[6M Return vs Nifty]))/_xlfn.STDEV.P(Table2[6M Return vs Nifty])</f>
        <v>0.21202127783497038</v>
      </c>
      <c r="M392">
        <v>-0.111355481822859</v>
      </c>
      <c r="N392">
        <f>(Table2[[#This Row],[1W Return vs Nifty]]-AVERAGE(Table2[1W Return vs Nifty]))/_xlfn.STDEV.P(Table2[1W Return vs Nifty])</f>
        <v>0.13649430366091297</v>
      </c>
      <c r="O392">
        <v>1405.95</v>
      </c>
      <c r="P392">
        <v>1361.65173929348</v>
      </c>
      <c r="Q392">
        <v>1217.9044769186301</v>
      </c>
      <c r="R392">
        <v>64.116540254672401</v>
      </c>
      <c r="S392" s="2">
        <f>(Table2[[#This Row],[Close Price]]-Table2[[#This Row],[20D EMA]])/Table2[[#This Row],[20D EMA]]</f>
        <v>3.3287101248266261E-2</v>
      </c>
      <c r="T392" s="2">
        <f>(Table2[[#This Row],[Close Price]]-Table2[[#This Row],[50D EMA]])/Table2[[#This Row],[50D EMA]]</f>
        <v>6.6902760873193731E-2</v>
      </c>
      <c r="U392" s="2">
        <f>(Table2[[#This Row],[Close Price]]-Table2[[#This Row],[200D EMA]])/Table2[[#This Row],[200D EMA]]</f>
        <v>0.19282753904932096</v>
      </c>
      <c r="V392">
        <v>0.82635683372984603</v>
      </c>
      <c r="W392">
        <v>1434.5</v>
      </c>
      <c r="X392">
        <v>1472</v>
      </c>
      <c r="Y392">
        <v>1434.1</v>
      </c>
      <c r="Z392">
        <v>1472</v>
      </c>
      <c r="AA392">
        <v>1359.2</v>
      </c>
      <c r="AB392">
        <v>1472</v>
      </c>
      <c r="AC392" s="2">
        <f>(Table2[[#This Row],[Close Price]]/Table2[[#This Row],[Day Low]])-1</f>
        <v>1.2722202858138631E-2</v>
      </c>
      <c r="AD392" s="2">
        <f>(Table2[[#This Row],[Day High]]/Table2[[#This Row],[Close Price]])-1</f>
        <v>1.325073137153665E-2</v>
      </c>
      <c r="AE392" s="2">
        <f>(Table2[[#This Row],[Close Price]]/Table2[[#This Row],[Current Week Low]])-1</f>
        <v>1.3004671919671029E-2</v>
      </c>
      <c r="AF392" s="2">
        <f>(Table2[[#This Row],[Current Week High]]/Table2[[#This Row],[Close Price]])-1</f>
        <v>1.325073137153665E-2</v>
      </c>
      <c r="AG392" s="2">
        <f>(Table2[[#This Row],[Close Price]]/Table2[[#This Row],[Current Month Low]])-1</f>
        <v>6.8827251324308447E-2</v>
      </c>
      <c r="AH392" s="2">
        <f>(Table2[[#This Row],[Current Month High]]/Table2[[#This Row],[Close Price]])-1</f>
        <v>1.325073137153665E-2</v>
      </c>
      <c r="AI392">
        <v>1.3250731371536599</v>
      </c>
      <c r="AJ392">
        <v>51.359658262137899</v>
      </c>
      <c r="AK392" t="str">
        <f>IF(AND(Table2[[#This Row],[20D EMA]]&gt;Table2[[#This Row],[50D EMA]],Table2[[#This Row],[50D EMA]]&gt;Table2[[#This Row],[200D EMA]]),"Uptrend","Downtrend/NoTrend")</f>
        <v>Uptrend</v>
      </c>
      <c r="AL392">
        <v>0.08</v>
      </c>
      <c r="AM392" t="s">
        <v>10188</v>
      </c>
      <c r="AN392">
        <v>5.59</v>
      </c>
      <c r="AO392" t="s">
        <v>10188</v>
      </c>
      <c r="AP392">
        <v>8.3080272017849992E-3</v>
      </c>
      <c r="AQ392">
        <f>(Table2[[#This Row],[Sharpe Ratio]]-AVERAGE(Table2[Sharpe Ratio]))/_xlfn.STDEV.P(Table2[Sharpe Ratio])</f>
        <v>-0.5125855221397444</v>
      </c>
      <c r="AR3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-0.71444178165933159</v>
      </c>
      <c r="AS392">
        <f>_xlfn.RANK.AVG(Table2[[#This Row],[1Y Return vs Nifty Z-Score]],Table2[1Y Return vs Nifty Z-Score])</f>
        <v>432</v>
      </c>
      <c r="AT392">
        <f>_xlfn.RANK.AVG(Table2[[#This Row],[6M Return vs Nifty Z-Score]],Table2[6M Return vs Nifty Z-Score])</f>
        <v>250</v>
      </c>
      <c r="AU392">
        <f>_xlfn.RANK.AVG(Table2[[#This Row],[Sharpe Ratio Z-Score]],Table2[Sharpe Ratio Z-Score])</f>
        <v>477</v>
      </c>
      <c r="AV392">
        <f>(Table2[[#This Row],[Rank 1Y]]+Table2[[#This Row],[Rank 6M]]+Table2[[#This Row],[Rank Sharpe]])/3</f>
        <v>386.33333333333331</v>
      </c>
    </row>
    <row r="393" spans="1:48" x14ac:dyDescent="0.3">
      <c r="A393" t="s">
        <v>906</v>
      </c>
      <c r="B393" t="s">
        <v>907</v>
      </c>
      <c r="C393" t="s">
        <v>647</v>
      </c>
      <c r="D393" t="s">
        <v>647</v>
      </c>
      <c r="E393">
        <v>16345.05820682</v>
      </c>
      <c r="F393">
        <v>174.27</v>
      </c>
      <c r="G393">
        <v>44.381156269566603</v>
      </c>
      <c r="H393">
        <f>(Table2[[#This Row],[1Y Return vs Nifty]]-AVERAGE(Table2[1Y Return vs Nifty]))/_xlfn.STDEV.P(Table2[1Y Return vs Nifty])</f>
        <v>7.666671669869808E-3</v>
      </c>
      <c r="I393">
        <v>10.565144299961499</v>
      </c>
      <c r="J393">
        <f>(Table2[[#This Row],[1M Return vs Nifty]]-AVERAGE(Table2[1M Return vs Nifty]))/_xlfn.STDEV.P(Table2[1M Return vs Nifty])</f>
        <v>1.0149194604858303</v>
      </c>
      <c r="K393">
        <v>2.6371363468116402</v>
      </c>
      <c r="L393">
        <f>(Table2[[#This Row],[6M Return vs Nifty]]-AVERAGE(Table2[6M Return vs Nifty]))/_xlfn.STDEV.P(Table2[6M Return vs Nifty])</f>
        <v>-0.25005143770594818</v>
      </c>
      <c r="M393">
        <v>9.7923074463659194</v>
      </c>
      <c r="N393">
        <f>(Table2[[#This Row],[1W Return vs Nifty]]-AVERAGE(Table2[1W Return vs Nifty]))/_xlfn.STDEV.P(Table2[1W Return vs Nifty])</f>
        <v>2.3339917639865395</v>
      </c>
      <c r="O393">
        <v>157.94</v>
      </c>
      <c r="P393">
        <v>151.13306642674101</v>
      </c>
      <c r="Q393">
        <v>141.46260996608299</v>
      </c>
      <c r="R393">
        <v>73.712657616247796</v>
      </c>
      <c r="S393" s="2">
        <f>(Table2[[#This Row],[Close Price]]-Table2[[#This Row],[20D EMA]])/Table2[[#This Row],[20D EMA]]</f>
        <v>0.10339369380777519</v>
      </c>
      <c r="T393" s="2">
        <f>(Table2[[#This Row],[Close Price]]-Table2[[#This Row],[50D EMA]])/Table2[[#This Row],[50D EMA]]</f>
        <v>0.15308981760437054</v>
      </c>
      <c r="U393" s="2">
        <f>(Table2[[#This Row],[Close Price]]-Table2[[#This Row],[200D EMA]])/Table2[[#This Row],[200D EMA]]</f>
        <v>0.23191562803614962</v>
      </c>
      <c r="V393">
        <v>2.27731514914933</v>
      </c>
      <c r="W393">
        <v>169.81</v>
      </c>
      <c r="X393">
        <v>175</v>
      </c>
      <c r="Y393">
        <v>167.84</v>
      </c>
      <c r="Z393">
        <v>176.8</v>
      </c>
      <c r="AA393">
        <v>149.32</v>
      </c>
      <c r="AB393">
        <v>178.79</v>
      </c>
      <c r="AC393" s="2">
        <f>(Table2[[#This Row],[Close Price]]/Table2[[#This Row],[Day Low]])-1</f>
        <v>2.6264648725045747E-2</v>
      </c>
      <c r="AD393" s="2">
        <f>(Table2[[#This Row],[Day High]]/Table2[[#This Row],[Close Price]])-1</f>
        <v>4.1889022780741136E-3</v>
      </c>
      <c r="AE393" s="2">
        <f>(Table2[[#This Row],[Close Price]]/Table2[[#This Row],[Current Week Low]])-1</f>
        <v>3.8310295519542459E-2</v>
      </c>
      <c r="AF393" s="2">
        <f>(Table2[[#This Row],[Current Week High]]/Table2[[#This Row],[Close Price]])-1</f>
        <v>1.4517702415791645E-2</v>
      </c>
      <c r="AG393" s="2">
        <f>(Table2[[#This Row],[Close Price]]/Table2[[#This Row],[Current Month Low]])-1</f>
        <v>0.16709081167961437</v>
      </c>
      <c r="AH393" s="2">
        <f>(Table2[[#This Row],[Current Month High]]/Table2[[#This Row],[Close Price]])-1</f>
        <v>2.5936764790267963E-2</v>
      </c>
      <c r="AI393">
        <v>2.5936764790267901</v>
      </c>
      <c r="AJ393">
        <v>78.281329923273603</v>
      </c>
      <c r="AK393" t="str">
        <f>IF(AND(Table2[[#This Row],[20D EMA]]&gt;Table2[[#This Row],[50D EMA]],Table2[[#This Row],[50D EMA]]&gt;Table2[[#This Row],[200D EMA]]),"Uptrend","Downtrend/NoTrend")</f>
        <v>Uptrend</v>
      </c>
      <c r="AL393">
        <v>0.02</v>
      </c>
      <c r="AM393" t="s">
        <v>10188</v>
      </c>
      <c r="AN393">
        <v>13.41</v>
      </c>
      <c r="AO393" t="s">
        <v>10188</v>
      </c>
      <c r="AP393">
        <v>1.0117061736819999E-2</v>
      </c>
      <c r="AQ393">
        <f>(Table2[[#This Row],[Sharpe Ratio]]-AVERAGE(Table2[Sharpe Ratio]))/_xlfn.STDEV.P(Table2[Sharpe Ratio])</f>
        <v>-0.49212075183926607</v>
      </c>
      <c r="AR3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2.6144057065970254</v>
      </c>
      <c r="AS393">
        <f>_xlfn.RANK.AVG(Table2[[#This Row],[1Y Return vs Nifty Z-Score]],Table2[1Y Return vs Nifty Z-Score])</f>
        <v>279</v>
      </c>
      <c r="AT393">
        <f>_xlfn.RANK.AVG(Table2[[#This Row],[6M Return vs Nifty Z-Score]],Table2[6M Return vs Nifty Z-Score])</f>
        <v>409</v>
      </c>
      <c r="AU393">
        <f>_xlfn.RANK.AVG(Table2[[#This Row],[Sharpe Ratio Z-Score]],Table2[Sharpe Ratio Z-Score])</f>
        <v>471</v>
      </c>
      <c r="AV393">
        <f>(Table2[[#This Row],[Rank 1Y]]+Table2[[#This Row],[Rank 6M]]+Table2[[#This Row],[Rank Sharpe]])/3</f>
        <v>386.33333333333331</v>
      </c>
    </row>
    <row r="394" spans="1:48" x14ac:dyDescent="0.3">
      <c r="A394" t="s">
        <v>539</v>
      </c>
      <c r="B394" t="s">
        <v>540</v>
      </c>
      <c r="C394" t="s">
        <v>10155</v>
      </c>
      <c r="D394" t="s">
        <v>541</v>
      </c>
      <c r="E394">
        <v>36599.449193339999</v>
      </c>
      <c r="F394">
        <v>1339.9</v>
      </c>
      <c r="G394">
        <v>-2.6008597332894801</v>
      </c>
      <c r="H394">
        <f>(Table2[[#This Row],[1Y Return vs Nifty]]-AVERAGE(Table2[1Y Return vs Nifty]))/_xlfn.STDEV.P(Table2[1Y Return vs Nifty])</f>
        <v>-0.5727448084606438</v>
      </c>
      <c r="I394">
        <v>11.166857896358099</v>
      </c>
      <c r="J394">
        <f>(Table2[[#This Row],[1M Return vs Nifty]]-AVERAGE(Table2[1M Return vs Nifty]))/_xlfn.STDEV.P(Table2[1M Return vs Nifty])</f>
        <v>1.0716761775243773</v>
      </c>
      <c r="K394">
        <v>-4.8674378093004904</v>
      </c>
      <c r="L394">
        <f>(Table2[[#This Row],[6M Return vs Nifty]]-AVERAGE(Table2[6M Return vs Nifty]))/_xlfn.STDEV.P(Table2[6M Return vs Nifty])</f>
        <v>-0.48067578993818438</v>
      </c>
      <c r="M394">
        <v>3.6492245813752402</v>
      </c>
      <c r="N394">
        <f>(Table2[[#This Row],[1W Return vs Nifty]]-AVERAGE(Table2[1W Return vs Nifty]))/_xlfn.STDEV.P(Table2[1W Return vs Nifty])</f>
        <v>0.97091942476510373</v>
      </c>
      <c r="O394">
        <v>1266.3</v>
      </c>
      <c r="P394">
        <v>1207.4928613330701</v>
      </c>
      <c r="Q394">
        <v>1141.90026380328</v>
      </c>
      <c r="R394">
        <v>77.950705203907404</v>
      </c>
      <c r="S394" s="2">
        <f>(Table2[[#This Row],[Close Price]]-Table2[[#This Row],[20D EMA]])/Table2[[#This Row],[20D EMA]]</f>
        <v>5.8122087972834351E-2</v>
      </c>
      <c r="T394" s="2">
        <f>(Table2[[#This Row],[Close Price]]-Table2[[#This Row],[50D EMA]])/Table2[[#This Row],[50D EMA]]</f>
        <v>0.10965459333710076</v>
      </c>
      <c r="U394" s="2">
        <f>(Table2[[#This Row],[Close Price]]-Table2[[#This Row],[200D EMA]])/Table2[[#This Row],[200D EMA]]</f>
        <v>0.17339494741620473</v>
      </c>
      <c r="V394">
        <v>2.1932728002267798</v>
      </c>
      <c r="W394">
        <v>1332.05</v>
      </c>
      <c r="X394">
        <v>1358</v>
      </c>
      <c r="Y394">
        <v>1328.35</v>
      </c>
      <c r="Z394">
        <v>1358</v>
      </c>
      <c r="AA394">
        <v>1210.6500000000001</v>
      </c>
      <c r="AB394">
        <v>1398</v>
      </c>
      <c r="AC394" s="2">
        <f>(Table2[[#This Row],[Close Price]]/Table2[[#This Row],[Day Low]])-1</f>
        <v>5.8931721782216062E-3</v>
      </c>
      <c r="AD394" s="2">
        <f>(Table2[[#This Row],[Day High]]/Table2[[#This Row],[Close Price]])-1</f>
        <v>1.3508470781401494E-2</v>
      </c>
      <c r="AE394" s="2">
        <f>(Table2[[#This Row],[Close Price]]/Table2[[#This Row],[Current Week Low]])-1</f>
        <v>8.6949975533558987E-3</v>
      </c>
      <c r="AF394" s="2">
        <f>(Table2[[#This Row],[Current Week High]]/Table2[[#This Row],[Close Price]])-1</f>
        <v>1.3508470781401494E-2</v>
      </c>
      <c r="AG394" s="2">
        <f>(Table2[[#This Row],[Close Price]]/Table2[[#This Row],[Current Month Low]])-1</f>
        <v>0.10676083095857591</v>
      </c>
      <c r="AH394" s="2">
        <f>(Table2[[#This Row],[Current Month High]]/Table2[[#This Row],[Close Price]])-1</f>
        <v>4.3361444883946554E-2</v>
      </c>
      <c r="AI394">
        <v>7.5602656914694997</v>
      </c>
      <c r="AJ394">
        <v>36.3696503994707</v>
      </c>
      <c r="AK394" t="str">
        <f>IF(AND(Table2[[#This Row],[20D EMA]]&gt;Table2[[#This Row],[50D EMA]],Table2[[#This Row],[50D EMA]]&gt;Table2[[#This Row],[200D EMA]]),"Uptrend","Downtrend/NoTrend")</f>
        <v>Uptrend</v>
      </c>
      <c r="AL394">
        <v>0.11</v>
      </c>
      <c r="AM394" t="s">
        <v>10188</v>
      </c>
      <c r="AN394">
        <v>9.07</v>
      </c>
      <c r="AO394" t="s">
        <v>10188</v>
      </c>
      <c r="AP394">
        <v>0.12782672240002599</v>
      </c>
      <c r="AQ394">
        <f>(Table2[[#This Row],[Sharpe Ratio]]-AVERAGE(Table2[Sharpe Ratio]))/_xlfn.STDEV.P(Table2[Sharpe Ratio])</f>
        <v>0.83947415194357256</v>
      </c>
      <c r="AR3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1.8286491558342255</v>
      </c>
      <c r="AS394">
        <f>_xlfn.RANK.AVG(Table2[[#This Row],[1Y Return vs Nifty Z-Score]],Table2[1Y Return vs Nifty Z-Score])</f>
        <v>523</v>
      </c>
      <c r="AT394">
        <f>_xlfn.RANK.AVG(Table2[[#This Row],[6M Return vs Nifty Z-Score]],Table2[6M Return vs Nifty Z-Score])</f>
        <v>487</v>
      </c>
      <c r="AU394">
        <f>_xlfn.RANK.AVG(Table2[[#This Row],[Sharpe Ratio Z-Score]],Table2[Sharpe Ratio Z-Score])</f>
        <v>151</v>
      </c>
      <c r="AV394">
        <f>(Table2[[#This Row],[Rank 1Y]]+Table2[[#This Row],[Rank 6M]]+Table2[[#This Row],[Rank Sharpe]])/3</f>
        <v>387</v>
      </c>
    </row>
    <row r="395" spans="1:48" x14ac:dyDescent="0.3">
      <c r="A395" t="s">
        <v>778</v>
      </c>
      <c r="B395" t="s">
        <v>779</v>
      </c>
      <c r="C395" t="s">
        <v>10142</v>
      </c>
      <c r="D395" t="s">
        <v>21</v>
      </c>
      <c r="E395">
        <v>20259.950001795001</v>
      </c>
      <c r="F395">
        <v>727.05</v>
      </c>
      <c r="G395">
        <v>63.556203221887898</v>
      </c>
      <c r="H395">
        <f>(Table2[[#This Row],[1Y Return vs Nifty]]-AVERAGE(Table2[1Y Return vs Nifty]))/_xlfn.STDEV.P(Table2[1Y Return vs Nifty])</f>
        <v>0.24455342813626599</v>
      </c>
      <c r="I395">
        <v>3.4024322246698802</v>
      </c>
      <c r="J395">
        <f>(Table2[[#This Row],[1M Return vs Nifty]]-AVERAGE(Table2[1M Return vs Nifty]))/_xlfn.STDEV.P(Table2[1M Return vs Nifty])</f>
        <v>0.3392956671721129</v>
      </c>
      <c r="K395">
        <v>-18.579330498150401</v>
      </c>
      <c r="L395">
        <f>(Table2[[#This Row],[6M Return vs Nifty]]-AVERAGE(Table2[6M Return vs Nifty]))/_xlfn.STDEV.P(Table2[6M Return vs Nifty])</f>
        <v>-0.90205830991347191</v>
      </c>
      <c r="M395">
        <v>2.1871571220972301</v>
      </c>
      <c r="N395">
        <f>(Table2[[#This Row],[1W Return vs Nifty]]-AVERAGE(Table2[1W Return vs Nifty]))/_xlfn.STDEV.P(Table2[1W Return vs Nifty])</f>
        <v>0.64650515987293689</v>
      </c>
      <c r="O395">
        <v>701.99</v>
      </c>
      <c r="P395">
        <v>685.70718020821005</v>
      </c>
      <c r="Q395">
        <v>648.93864278242995</v>
      </c>
      <c r="R395">
        <v>71.663529000333</v>
      </c>
      <c r="S395" s="2">
        <f>(Table2[[#This Row],[Close Price]]-Table2[[#This Row],[20D EMA]])/Table2[[#This Row],[20D EMA]]</f>
        <v>3.5698514223849266E-2</v>
      </c>
      <c r="T395" s="2">
        <f>(Table2[[#This Row],[Close Price]]-Table2[[#This Row],[50D EMA]])/Table2[[#This Row],[50D EMA]]</f>
        <v>6.029223695635863E-2</v>
      </c>
      <c r="U395" s="2">
        <f>(Table2[[#This Row],[Close Price]]-Table2[[#This Row],[200D EMA]])/Table2[[#This Row],[200D EMA]]</f>
        <v>0.12036786233387929</v>
      </c>
      <c r="V395">
        <v>1.0326686377597101</v>
      </c>
      <c r="W395">
        <v>725.55</v>
      </c>
      <c r="X395">
        <v>739.7</v>
      </c>
      <c r="Y395">
        <v>725.55</v>
      </c>
      <c r="Z395">
        <v>748.65</v>
      </c>
      <c r="AA395">
        <v>683.05</v>
      </c>
      <c r="AB395">
        <v>748.65</v>
      </c>
      <c r="AC395" s="2">
        <f>(Table2[[#This Row],[Close Price]]/Table2[[#This Row],[Day Low]])-1</f>
        <v>2.0673971469920005E-3</v>
      </c>
      <c r="AD395" s="2">
        <f>(Table2[[#This Row],[Day High]]/Table2[[#This Row],[Close Price]])-1</f>
        <v>1.7399078467780882E-2</v>
      </c>
      <c r="AE395" s="2">
        <f>(Table2[[#This Row],[Close Price]]/Table2[[#This Row],[Current Week Low]])-1</f>
        <v>2.0673971469920005E-3</v>
      </c>
      <c r="AF395" s="2">
        <f>(Table2[[#This Row],[Current Week High]]/Table2[[#This Row],[Close Price]])-1</f>
        <v>2.9709098411388579E-2</v>
      </c>
      <c r="AG395" s="2">
        <f>(Table2[[#This Row],[Close Price]]/Table2[[#This Row],[Current Month Low]])-1</f>
        <v>6.4416953370909802E-2</v>
      </c>
      <c r="AH395" s="2">
        <f>(Table2[[#This Row],[Current Month High]]/Table2[[#This Row],[Close Price]])-1</f>
        <v>2.9709098411388579E-2</v>
      </c>
      <c r="AI395">
        <v>18.540678082662801</v>
      </c>
      <c r="AJ395">
        <v>93.8283124500133</v>
      </c>
      <c r="AK395" t="str">
        <f>IF(AND(Table2[[#This Row],[20D EMA]]&gt;Table2[[#This Row],[50D EMA]],Table2[[#This Row],[50D EMA]]&gt;Table2[[#This Row],[200D EMA]]),"Uptrend","Downtrend/NoTrend")</f>
        <v>Uptrend</v>
      </c>
      <c r="AL395">
        <v>-7.0000000000000007E-2</v>
      </c>
      <c r="AM395" t="s">
        <v>10189</v>
      </c>
      <c r="AN395">
        <v>5.32</v>
      </c>
      <c r="AO395" t="s">
        <v>10188</v>
      </c>
      <c r="AP395">
        <v>5.1823942986479E-2</v>
      </c>
      <c r="AQ395">
        <f>(Table2[[#This Row],[Sharpe Ratio]]-AVERAGE(Table2[Sharpe Ratio]))/_xlfn.STDEV.P(Table2[Sharpe Ratio])</f>
        <v>-2.0310110199367477E-2</v>
      </c>
      <c r="AR3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0.30798583506847632</v>
      </c>
      <c r="AS395">
        <f>_xlfn.RANK.AVG(Table2[[#This Row],[1Y Return vs Nifty Z-Score]],Table2[1Y Return vs Nifty Z-Score])</f>
        <v>208</v>
      </c>
      <c r="AT395">
        <f>_xlfn.RANK.AVG(Table2[[#This Row],[6M Return vs Nifty Z-Score]],Table2[6M Return vs Nifty Z-Score])</f>
        <v>614</v>
      </c>
      <c r="AU395">
        <f>_xlfn.RANK.AVG(Table2[[#This Row],[Sharpe Ratio Z-Score]],Table2[Sharpe Ratio Z-Score])</f>
        <v>343</v>
      </c>
      <c r="AV395">
        <f>(Table2[[#This Row],[Rank 1Y]]+Table2[[#This Row],[Rank 6M]]+Table2[[#This Row],[Rank Sharpe]])/3</f>
        <v>388.33333333333331</v>
      </c>
    </row>
    <row r="396" spans="1:48" x14ac:dyDescent="0.3">
      <c r="A396" t="s">
        <v>1323</v>
      </c>
      <c r="B396" t="s">
        <v>1324</v>
      </c>
      <c r="C396" t="s">
        <v>10152</v>
      </c>
      <c r="D396" t="s">
        <v>78</v>
      </c>
      <c r="E396">
        <v>8311.1619147710007</v>
      </c>
      <c r="F396">
        <v>205.25</v>
      </c>
      <c r="G396">
        <v>17.526614981158801</v>
      </c>
      <c r="H396">
        <f>(Table2[[#This Row],[1Y Return vs Nifty]]-AVERAGE(Table2[1Y Return vs Nifty]))/_xlfn.STDEV.P(Table2[1Y Return vs Nifty])</f>
        <v>-0.32409184751507175</v>
      </c>
      <c r="I396">
        <v>-13.4579634526416</v>
      </c>
      <c r="J396">
        <f>(Table2[[#This Row],[1M Return vs Nifty]]-AVERAGE(Table2[1M Return vs Nifty]))/_xlfn.STDEV.P(Table2[1M Return vs Nifty])</f>
        <v>-1.2510634544196351</v>
      </c>
      <c r="K396">
        <v>3.0477155283278501</v>
      </c>
      <c r="L396">
        <f>(Table2[[#This Row],[6M Return vs Nifty]]-AVERAGE(Table2[6M Return vs Nifty]))/_xlfn.STDEV.P(Table2[6M Return vs Nifty])</f>
        <v>-0.23743385863917363</v>
      </c>
      <c r="M396">
        <v>-4.21189917819546</v>
      </c>
      <c r="N396">
        <f>(Table2[[#This Row],[1W Return vs Nifty]]-AVERAGE(Table2[1W Return vs Nifty]))/_xlfn.STDEV.P(Table2[1W Return vs Nifty])</f>
        <v>-0.77336444497291223</v>
      </c>
      <c r="O396">
        <v>210.67</v>
      </c>
      <c r="P396">
        <v>214.15669998589101</v>
      </c>
      <c r="Q396">
        <v>196.39471584776501</v>
      </c>
      <c r="R396">
        <v>30.356929741150299</v>
      </c>
      <c r="S396" s="2">
        <f>(Table2[[#This Row],[Close Price]]-Table2[[#This Row],[20D EMA]])/Table2[[#This Row],[20D EMA]]</f>
        <v>-2.5727441021502765E-2</v>
      </c>
      <c r="T396" s="2">
        <f>(Table2[[#This Row],[Close Price]]-Table2[[#This Row],[50D EMA]])/Table2[[#This Row],[50D EMA]]</f>
        <v>-4.1589639672621949E-2</v>
      </c>
      <c r="U396" s="2">
        <f>(Table2[[#This Row],[Close Price]]-Table2[[#This Row],[200D EMA]])/Table2[[#This Row],[200D EMA]]</f>
        <v>4.508921797620636E-2</v>
      </c>
      <c r="V396">
        <v>0.46158564889099901</v>
      </c>
      <c r="W396">
        <v>203.5</v>
      </c>
      <c r="X396">
        <v>206.7</v>
      </c>
      <c r="Y396">
        <v>203.5</v>
      </c>
      <c r="Z396">
        <v>207.4</v>
      </c>
      <c r="AA396">
        <v>203.5</v>
      </c>
      <c r="AB396">
        <v>214</v>
      </c>
      <c r="AC396" s="2">
        <f>(Table2[[#This Row],[Close Price]]/Table2[[#This Row],[Day Low]])-1</f>
        <v>8.5995085995085319E-3</v>
      </c>
      <c r="AD396" s="2">
        <f>(Table2[[#This Row],[Day High]]/Table2[[#This Row],[Close Price]])-1</f>
        <v>7.0645554202191096E-3</v>
      </c>
      <c r="AE396" s="2">
        <f>(Table2[[#This Row],[Close Price]]/Table2[[#This Row],[Current Week Low]])-1</f>
        <v>8.5995085995085319E-3</v>
      </c>
      <c r="AF396" s="2">
        <f>(Table2[[#This Row],[Current Week High]]/Table2[[#This Row],[Close Price]])-1</f>
        <v>1.0475030450669998E-2</v>
      </c>
      <c r="AG396" s="2">
        <f>(Table2[[#This Row],[Close Price]]/Table2[[#This Row],[Current Month Low]])-1</f>
        <v>8.5995085995085319E-3</v>
      </c>
      <c r="AH396" s="2">
        <f>(Table2[[#This Row],[Current Month High]]/Table2[[#This Row],[Close Price]])-1</f>
        <v>4.2630937880633324E-2</v>
      </c>
      <c r="AI396">
        <v>24.7259439707673</v>
      </c>
      <c r="AJ396">
        <v>46.502498215560301</v>
      </c>
      <c r="AK396" t="str">
        <f>IF(AND(Table2[[#This Row],[20D EMA]]&gt;Table2[[#This Row],[50D EMA]],Table2[[#This Row],[50D EMA]]&gt;Table2[[#This Row],[200D EMA]]),"Uptrend","Downtrend/NoTrend")</f>
        <v>Downtrend/NoTrend</v>
      </c>
      <c r="AL396">
        <v>-0.17</v>
      </c>
      <c r="AM396" t="s">
        <v>10189</v>
      </c>
      <c r="AN396">
        <v>-2.78</v>
      </c>
      <c r="AO396" t="s">
        <v>10189</v>
      </c>
      <c r="AP396">
        <v>4.4916921688931001E-2</v>
      </c>
      <c r="AQ396">
        <f>(Table2[[#This Row],[Sharpe Ratio]]-AVERAGE(Table2[Sharpe Ratio]))/_xlfn.STDEV.P(Table2[Sharpe Ratio])</f>
        <v>-9.8446044907820676E-2</v>
      </c>
      <c r="AR3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6">
        <f>_xlfn.RANK.AVG(Table2[[#This Row],[1Y Return vs Nifty Z-Score]],Table2[1Y Return vs Nifty Z-Score])</f>
        <v>395</v>
      </c>
      <c r="AT396">
        <f>_xlfn.RANK.AVG(Table2[[#This Row],[6M Return vs Nifty Z-Score]],Table2[6M Return vs Nifty Z-Score])</f>
        <v>403</v>
      </c>
      <c r="AU396">
        <f>_xlfn.RANK.AVG(Table2[[#This Row],[Sharpe Ratio Z-Score]],Table2[Sharpe Ratio Z-Score])</f>
        <v>367</v>
      </c>
      <c r="AV396">
        <f>(Table2[[#This Row],[Rank 1Y]]+Table2[[#This Row],[Rank 6M]]+Table2[[#This Row],[Rank Sharpe]])/3</f>
        <v>388.33333333333331</v>
      </c>
    </row>
    <row r="397" spans="1:48" x14ac:dyDescent="0.3">
      <c r="A397" t="s">
        <v>501</v>
      </c>
      <c r="B397" t="s">
        <v>502</v>
      </c>
      <c r="C397" t="s">
        <v>10147</v>
      </c>
      <c r="D397" t="s">
        <v>193</v>
      </c>
      <c r="E397">
        <v>42544.78030957</v>
      </c>
      <c r="F397">
        <v>714.15</v>
      </c>
      <c r="G397">
        <v>5.3767262204300197</v>
      </c>
      <c r="H397">
        <f>(Table2[[#This Row],[1Y Return vs Nifty]]-AVERAGE(Table2[1Y Return vs Nifty]))/_xlfn.STDEV.P(Table2[1Y Return vs Nifty])</f>
        <v>-0.4741904494696364</v>
      </c>
      <c r="I397">
        <v>6.0353655566495696</v>
      </c>
      <c r="J397">
        <f>(Table2[[#This Row],[1M Return vs Nifty]]-AVERAGE(Table2[1M Return vs Nifty]))/_xlfn.STDEV.P(Table2[1M Return vs Nifty])</f>
        <v>0.58764746277626878</v>
      </c>
      <c r="K397">
        <v>9.4009629462023092</v>
      </c>
      <c r="L397">
        <f>(Table2[[#This Row],[6M Return vs Nifty]]-AVERAGE(Table2[6M Return vs Nifty]))/_xlfn.STDEV.P(Table2[6M Return vs Nifty])</f>
        <v>-4.2191125362286051E-2</v>
      </c>
      <c r="M397">
        <v>6.0707345893351601</v>
      </c>
      <c r="N397">
        <f>(Table2[[#This Row],[1W Return vs Nifty]]-AVERAGE(Table2[1W Return vs Nifty]))/_xlfn.STDEV.P(Table2[1W Return vs Nifty])</f>
        <v>1.5082218482451188</v>
      </c>
      <c r="O397">
        <v>679.63</v>
      </c>
      <c r="P397">
        <v>659.80528719381095</v>
      </c>
      <c r="Q397">
        <v>621.51465537175602</v>
      </c>
      <c r="R397">
        <v>83.644544854694104</v>
      </c>
      <c r="S397" s="2">
        <f>(Table2[[#This Row],[Close Price]]-Table2[[#This Row],[20D EMA]])/Table2[[#This Row],[20D EMA]]</f>
        <v>5.0792342892456162E-2</v>
      </c>
      <c r="T397" s="2">
        <f>(Table2[[#This Row],[Close Price]]-Table2[[#This Row],[50D EMA]])/Table2[[#This Row],[50D EMA]]</f>
        <v>8.236477315500175E-2</v>
      </c>
      <c r="U397" s="2">
        <f>(Table2[[#This Row],[Close Price]]-Table2[[#This Row],[200D EMA]])/Table2[[#This Row],[200D EMA]]</f>
        <v>0.14904772369822006</v>
      </c>
      <c r="V397">
        <v>1.43020573743125</v>
      </c>
      <c r="W397">
        <v>708.5</v>
      </c>
      <c r="X397">
        <v>731.1</v>
      </c>
      <c r="Y397">
        <v>708.5</v>
      </c>
      <c r="Z397">
        <v>764.5</v>
      </c>
      <c r="AA397">
        <v>641.85</v>
      </c>
      <c r="AB397">
        <v>764.5</v>
      </c>
      <c r="AC397" s="2">
        <f>(Table2[[#This Row],[Close Price]]/Table2[[#This Row],[Day Low]])-1</f>
        <v>7.9745942131261849E-3</v>
      </c>
      <c r="AD397" s="2">
        <f>(Table2[[#This Row],[Day High]]/Table2[[#This Row],[Close Price]])-1</f>
        <v>2.3734509556815775E-2</v>
      </c>
      <c r="AE397" s="2">
        <f>(Table2[[#This Row],[Close Price]]/Table2[[#This Row],[Current Week Low]])-1</f>
        <v>7.9745942131261849E-3</v>
      </c>
      <c r="AF397" s="2">
        <f>(Table2[[#This Row],[Current Week High]]/Table2[[#This Row],[Close Price]])-1</f>
        <v>7.0503395645172606E-2</v>
      </c>
      <c r="AG397" s="2">
        <f>(Table2[[#This Row],[Close Price]]/Table2[[#This Row],[Current Month Low]])-1</f>
        <v>0.11264314092077576</v>
      </c>
      <c r="AH397" s="2">
        <f>(Table2[[#This Row],[Current Month High]]/Table2[[#This Row],[Close Price]])-1</f>
        <v>7.0503395645172606E-2</v>
      </c>
      <c r="AI397">
        <v>7.0503395645172597</v>
      </c>
      <c r="AJ397">
        <v>46.312231100184299</v>
      </c>
      <c r="AK397" t="str">
        <f>IF(AND(Table2[[#This Row],[20D EMA]]&gt;Table2[[#This Row],[50D EMA]],Table2[[#This Row],[50D EMA]]&gt;Table2[[#This Row],[200D EMA]]),"Uptrend","Downtrend/NoTrend")</f>
        <v>Uptrend</v>
      </c>
      <c r="AL397">
        <v>-0.04</v>
      </c>
      <c r="AM397" t="s">
        <v>10189</v>
      </c>
      <c r="AN397">
        <v>11.41</v>
      </c>
      <c r="AO397" t="s">
        <v>10188</v>
      </c>
      <c r="AP397">
        <v>4.0033984138673998E-2</v>
      </c>
      <c r="AQ397">
        <f>(Table2[[#This Row],[Sharpe Ratio]]-AVERAGE(Table2[Sharpe Ratio]))/_xlfn.STDEV.P(Table2[Sharpe Ratio])</f>
        <v>-0.15368445712290682</v>
      </c>
      <c r="AR3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1.4258032790665585</v>
      </c>
      <c r="AS397">
        <f>_xlfn.RANK.AVG(Table2[[#This Row],[1Y Return vs Nifty Z-Score]],Table2[1Y Return vs Nifty Z-Score])</f>
        <v>467</v>
      </c>
      <c r="AT397">
        <f>_xlfn.RANK.AVG(Table2[[#This Row],[6M Return vs Nifty Z-Score]],Table2[6M Return vs Nifty Z-Score])</f>
        <v>322</v>
      </c>
      <c r="AU397">
        <f>_xlfn.RANK.AVG(Table2[[#This Row],[Sharpe Ratio Z-Score]],Table2[Sharpe Ratio Z-Score])</f>
        <v>380</v>
      </c>
      <c r="AV397">
        <f>(Table2[[#This Row],[Rank 1Y]]+Table2[[#This Row],[Rank 6M]]+Table2[[#This Row],[Rank Sharpe]])/3</f>
        <v>389.66666666666669</v>
      </c>
    </row>
    <row r="398" spans="1:48" x14ac:dyDescent="0.3">
      <c r="A398" t="s">
        <v>824</v>
      </c>
      <c r="B398" t="s">
        <v>825</v>
      </c>
      <c r="C398" t="s">
        <v>10150</v>
      </c>
      <c r="D398" t="s">
        <v>130</v>
      </c>
      <c r="E398">
        <v>19254.170764750001</v>
      </c>
      <c r="F398">
        <v>694.25</v>
      </c>
      <c r="G398">
        <v>57.932542039796203</v>
      </c>
      <c r="H398">
        <f>(Table2[[#This Row],[1Y Return vs Nifty]]-AVERAGE(Table2[1Y Return vs Nifty]))/_xlfn.STDEV.P(Table2[1Y Return vs Nifty])</f>
        <v>0.17507923804932016</v>
      </c>
      <c r="I398">
        <v>0.744845678973727</v>
      </c>
      <c r="J398">
        <f>(Table2[[#This Row],[1M Return vs Nifty]]-AVERAGE(Table2[1M Return vs Nifty]))/_xlfn.STDEV.P(Table2[1M Return vs Nifty])</f>
        <v>8.8618453822080043E-2</v>
      </c>
      <c r="K398">
        <v>-8.33301761009964</v>
      </c>
      <c r="L398">
        <f>(Table2[[#This Row],[6M Return vs Nifty]]-AVERAGE(Table2[6M Return vs Nifty]))/_xlfn.STDEV.P(Table2[6M Return vs Nifty])</f>
        <v>-0.58717711566863595</v>
      </c>
      <c r="M398">
        <v>-3.4988704302935099</v>
      </c>
      <c r="N398">
        <f>(Table2[[#This Row],[1W Return vs Nifty]]-AVERAGE(Table2[1W Return vs Nifty]))/_xlfn.STDEV.P(Table2[1W Return vs Nifty])</f>
        <v>-0.61515239009835754</v>
      </c>
      <c r="O398">
        <v>684.12</v>
      </c>
      <c r="P398">
        <v>659.23626168251599</v>
      </c>
      <c r="Q398">
        <v>585.60333290710298</v>
      </c>
      <c r="R398">
        <v>51.608885602400001</v>
      </c>
      <c r="S398" s="2">
        <f>(Table2[[#This Row],[Close Price]]-Table2[[#This Row],[20D EMA]])/Table2[[#This Row],[20D EMA]]</f>
        <v>1.4807343740864169E-2</v>
      </c>
      <c r="T398" s="2">
        <f>(Table2[[#This Row],[Close Price]]-Table2[[#This Row],[50D EMA]])/Table2[[#This Row],[50D EMA]]</f>
        <v>5.3112579438699639E-2</v>
      </c>
      <c r="U398" s="2">
        <f>(Table2[[#This Row],[Close Price]]-Table2[[#This Row],[200D EMA]])/Table2[[#This Row],[200D EMA]]</f>
        <v>0.18552945481635802</v>
      </c>
      <c r="V398">
        <v>1.35263248013705</v>
      </c>
      <c r="W398">
        <v>686.05</v>
      </c>
      <c r="X398">
        <v>699.25</v>
      </c>
      <c r="Y398">
        <v>668.45</v>
      </c>
      <c r="Z398">
        <v>699.25</v>
      </c>
      <c r="AA398">
        <v>664.8</v>
      </c>
      <c r="AB398">
        <v>745.3</v>
      </c>
      <c r="AC398" s="2">
        <f>(Table2[[#This Row],[Close Price]]/Table2[[#This Row],[Day Low]])-1</f>
        <v>1.1952481597551357E-2</v>
      </c>
      <c r="AD398" s="2">
        <f>(Table2[[#This Row],[Day High]]/Table2[[#This Row],[Close Price]])-1</f>
        <v>7.2020165646380363E-3</v>
      </c>
      <c r="AE398" s="2">
        <f>(Table2[[#This Row],[Close Price]]/Table2[[#This Row],[Current Week Low]])-1</f>
        <v>3.859675368389559E-2</v>
      </c>
      <c r="AF398" s="2">
        <f>(Table2[[#This Row],[Current Week High]]/Table2[[#This Row],[Close Price]])-1</f>
        <v>7.2020165646380363E-3</v>
      </c>
      <c r="AG398" s="2">
        <f>(Table2[[#This Row],[Close Price]]/Table2[[#This Row],[Current Month Low]])-1</f>
        <v>4.4299037304452504E-2</v>
      </c>
      <c r="AH398" s="2">
        <f>(Table2[[#This Row],[Current Month High]]/Table2[[#This Row],[Close Price]])-1</f>
        <v>7.3532589124954972E-2</v>
      </c>
      <c r="AI398">
        <v>7.3532589124954901</v>
      </c>
      <c r="AJ398">
        <v>91.438025644560895</v>
      </c>
      <c r="AK398" t="str">
        <f>IF(AND(Table2[[#This Row],[20D EMA]]&gt;Table2[[#This Row],[50D EMA]],Table2[[#This Row],[50D EMA]]&gt;Table2[[#This Row],[200D EMA]]),"Uptrend","Downtrend/NoTrend")</f>
        <v>Uptrend</v>
      </c>
      <c r="AL398">
        <v>0.03</v>
      </c>
      <c r="AM398" t="s">
        <v>10188</v>
      </c>
      <c r="AN398">
        <v>3.71</v>
      </c>
      <c r="AO398" t="s">
        <v>10188</v>
      </c>
      <c r="AP398">
        <v>2.5951813299666001E-2</v>
      </c>
      <c r="AQ398">
        <f>(Table2[[#This Row],[Sharpe Ratio]]-AVERAGE(Table2[Sharpe Ratio]))/_xlfn.STDEV.P(Table2[Sharpe Ratio])</f>
        <v>-0.31298953724776885</v>
      </c>
      <c r="AR3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-1.251621351143362</v>
      </c>
      <c r="AS398">
        <f>_xlfn.RANK.AVG(Table2[[#This Row],[1Y Return vs Nifty Z-Score]],Table2[1Y Return vs Nifty Z-Score])</f>
        <v>229</v>
      </c>
      <c r="AT398">
        <f>_xlfn.RANK.AVG(Table2[[#This Row],[6M Return vs Nifty Z-Score]],Table2[6M Return vs Nifty Z-Score])</f>
        <v>521</v>
      </c>
      <c r="AU398">
        <f>_xlfn.RANK.AVG(Table2[[#This Row],[Sharpe Ratio Z-Score]],Table2[Sharpe Ratio Z-Score])</f>
        <v>421</v>
      </c>
      <c r="AV398">
        <f>(Table2[[#This Row],[Rank 1Y]]+Table2[[#This Row],[Rank 6M]]+Table2[[#This Row],[Rank Sharpe]])/3</f>
        <v>390.33333333333331</v>
      </c>
    </row>
    <row r="399" spans="1:48" x14ac:dyDescent="0.3">
      <c r="A399" t="s">
        <v>624</v>
      </c>
      <c r="B399" t="s">
        <v>625</v>
      </c>
      <c r="C399" t="s">
        <v>10150</v>
      </c>
      <c r="D399" t="s">
        <v>258</v>
      </c>
      <c r="E399">
        <v>29610.982920109898</v>
      </c>
      <c r="F399">
        <v>3924.8</v>
      </c>
      <c r="G399">
        <v>-9.3881181923050292</v>
      </c>
      <c r="H399">
        <f>(Table2[[#This Row],[1Y Return vs Nifty]]-AVERAGE(Table2[1Y Return vs Nifty]))/_xlfn.STDEV.P(Table2[1Y Return vs Nifty])</f>
        <v>-0.65659397168058908</v>
      </c>
      <c r="I399">
        <v>-19.781234963878301</v>
      </c>
      <c r="J399">
        <f>(Table2[[#This Row],[1M Return vs Nifty]]-AVERAGE(Table2[1M Return vs Nifty]))/_xlfn.STDEV.P(Table2[1M Return vs Nifty])</f>
        <v>-1.8475069020505197</v>
      </c>
      <c r="K399">
        <v>4.4377318293745898</v>
      </c>
      <c r="L399">
        <f>(Table2[[#This Row],[6M Return vs Nifty]]-AVERAGE(Table2[6M Return vs Nifty]))/_xlfn.STDEV.P(Table2[6M Return vs Nifty])</f>
        <v>-0.19471702989545836</v>
      </c>
      <c r="M399">
        <v>-9.7871912273855095</v>
      </c>
      <c r="N399">
        <f>(Table2[[#This Row],[1W Return vs Nifty]]-AVERAGE(Table2[1W Return vs Nifty]))/_xlfn.STDEV.P(Table2[1W Return vs Nifty])</f>
        <v>-2.0104511882824836</v>
      </c>
      <c r="O399">
        <v>4199.24</v>
      </c>
      <c r="P399">
        <v>4034.1924804774098</v>
      </c>
      <c r="Q399">
        <v>3470.7727661134199</v>
      </c>
      <c r="R399">
        <v>20.495622553164399</v>
      </c>
      <c r="S399" s="2">
        <f>(Table2[[#This Row],[Close Price]]-Table2[[#This Row],[20D EMA]])/Table2[[#This Row],[20D EMA]]</f>
        <v>-6.535468322839362E-2</v>
      </c>
      <c r="T399" s="2">
        <f>(Table2[[#This Row],[Close Price]]-Table2[[#This Row],[50D EMA]])/Table2[[#This Row],[50D EMA]]</f>
        <v>-2.7116326503207416E-2</v>
      </c>
      <c r="U399" s="2">
        <f>(Table2[[#This Row],[Close Price]]-Table2[[#This Row],[200D EMA]])/Table2[[#This Row],[200D EMA]]</f>
        <v>0.1308144509832031</v>
      </c>
      <c r="V399">
        <v>0.62459478496252196</v>
      </c>
      <c r="W399">
        <v>3890.1</v>
      </c>
      <c r="X399">
        <v>4032.6</v>
      </c>
      <c r="Y399">
        <v>3890.1</v>
      </c>
      <c r="Z399">
        <v>4090.5</v>
      </c>
      <c r="AA399">
        <v>3890.1</v>
      </c>
      <c r="AB399">
        <v>4534.95</v>
      </c>
      <c r="AC399" s="2">
        <f>(Table2[[#This Row],[Close Price]]/Table2[[#This Row],[Day Low]])-1</f>
        <v>8.9200791753425435E-3</v>
      </c>
      <c r="AD399" s="2">
        <f>(Table2[[#This Row],[Day High]]/Table2[[#This Row],[Close Price]])-1</f>
        <v>2.746636771300448E-2</v>
      </c>
      <c r="AE399" s="2">
        <f>(Table2[[#This Row],[Close Price]]/Table2[[#This Row],[Current Week Low]])-1</f>
        <v>8.9200791753425435E-3</v>
      </c>
      <c r="AF399" s="2">
        <f>(Table2[[#This Row],[Current Week High]]/Table2[[#This Row],[Close Price]])-1</f>
        <v>4.2218711781492058E-2</v>
      </c>
      <c r="AG399" s="2">
        <f>(Table2[[#This Row],[Close Price]]/Table2[[#This Row],[Current Month Low]])-1</f>
        <v>8.9200791753425435E-3</v>
      </c>
      <c r="AH399" s="2">
        <f>(Table2[[#This Row],[Current Month High]]/Table2[[#This Row],[Close Price]])-1</f>
        <v>0.15546015083571119</v>
      </c>
      <c r="AI399">
        <v>22.7552996331023</v>
      </c>
      <c r="AJ399">
        <v>55.468409586056602</v>
      </c>
      <c r="AK399" t="str">
        <f>IF(AND(Table2[[#This Row],[20D EMA]]&gt;Table2[[#This Row],[50D EMA]],Table2[[#This Row],[50D EMA]]&gt;Table2[[#This Row],[200D EMA]]),"Uptrend","Downtrend/NoTrend")</f>
        <v>Uptrend</v>
      </c>
      <c r="AL399">
        <v>0.06</v>
      </c>
      <c r="AM399" t="s">
        <v>10188</v>
      </c>
      <c r="AN399">
        <v>-8.25</v>
      </c>
      <c r="AO399" t="s">
        <v>10189</v>
      </c>
      <c r="AP399">
        <v>9.3433308272554E-2</v>
      </c>
      <c r="AQ399">
        <f>(Table2[[#This Row],[Sharpe Ratio]]-AVERAGE(Table2[Sharpe Ratio]))/_xlfn.STDEV.P(Table2[Sharpe Ratio])</f>
        <v>0.45039737848422906</v>
      </c>
      <c r="AR3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-4.2588717134248215</v>
      </c>
      <c r="AS399">
        <f>_xlfn.RANK.AVG(Table2[[#This Row],[1Y Return vs Nifty Z-Score]],Table2[1Y Return vs Nifty Z-Score])</f>
        <v>558</v>
      </c>
      <c r="AT399">
        <f>_xlfn.RANK.AVG(Table2[[#This Row],[6M Return vs Nifty Z-Score]],Table2[6M Return vs Nifty Z-Score])</f>
        <v>387</v>
      </c>
      <c r="AU399">
        <f>_xlfn.RANK.AVG(Table2[[#This Row],[Sharpe Ratio Z-Score]],Table2[Sharpe Ratio Z-Score])</f>
        <v>227</v>
      </c>
      <c r="AV399">
        <f>(Table2[[#This Row],[Rank 1Y]]+Table2[[#This Row],[Rank 6M]]+Table2[[#This Row],[Rank Sharpe]])/3</f>
        <v>390.66666666666669</v>
      </c>
    </row>
    <row r="400" spans="1:48" x14ac:dyDescent="0.3">
      <c r="A400" t="s">
        <v>626</v>
      </c>
      <c r="B400" t="s">
        <v>627</v>
      </c>
      <c r="C400" t="s">
        <v>10150</v>
      </c>
      <c r="D400" t="s">
        <v>258</v>
      </c>
      <c r="E400">
        <v>29496.915199999999</v>
      </c>
      <c r="F400">
        <v>2674.55</v>
      </c>
      <c r="G400">
        <v>-3.9903078945569899</v>
      </c>
      <c r="H400">
        <f>(Table2[[#This Row],[1Y Return vs Nifty]]-AVERAGE(Table2[1Y Return vs Nifty]))/_xlfn.STDEV.P(Table2[1Y Return vs Nifty])</f>
        <v>-0.58990992252890495</v>
      </c>
      <c r="I400">
        <v>-7.30184298628114</v>
      </c>
      <c r="J400">
        <f>(Table2[[#This Row],[1M Return vs Nifty]]-AVERAGE(Table2[1M Return vs Nifty]))/_xlfn.STDEV.P(Table2[1M Return vs Nifty])</f>
        <v>-0.67038655189185492</v>
      </c>
      <c r="K400">
        <v>5.7977268288010499</v>
      </c>
      <c r="L400">
        <f>(Table2[[#This Row],[6M Return vs Nifty]]-AVERAGE(Table2[6M Return vs Nifty]))/_xlfn.STDEV.P(Table2[6M Return vs Nifty])</f>
        <v>-0.15292279090771302</v>
      </c>
      <c r="M400">
        <v>-6.49726255294091</v>
      </c>
      <c r="N400">
        <f>(Table2[[#This Row],[1W Return vs Nifty]]-AVERAGE(Table2[1W Return vs Nifty]))/_xlfn.STDEV.P(Table2[1W Return vs Nifty])</f>
        <v>-1.2804576536512884</v>
      </c>
      <c r="O400">
        <v>2738.51</v>
      </c>
      <c r="P400">
        <v>2593.50815184155</v>
      </c>
      <c r="Q400">
        <v>2305.54198766011</v>
      </c>
      <c r="R400">
        <v>34.227237825381501</v>
      </c>
      <c r="S400" s="2">
        <f>(Table2[[#This Row],[Close Price]]-Table2[[#This Row],[20D EMA]])/Table2[[#This Row],[20D EMA]]</f>
        <v>-2.3355766456941925E-2</v>
      </c>
      <c r="T400" s="2">
        <f>(Table2[[#This Row],[Close Price]]-Table2[[#This Row],[50D EMA]])/Table2[[#This Row],[50D EMA]]</f>
        <v>3.124796353576352E-2</v>
      </c>
      <c r="U400" s="2">
        <f>(Table2[[#This Row],[Close Price]]-Table2[[#This Row],[200D EMA]])/Table2[[#This Row],[200D EMA]]</f>
        <v>0.16005260989169653</v>
      </c>
      <c r="V400">
        <v>0.88089636586015796</v>
      </c>
      <c r="W400">
        <v>2650.05</v>
      </c>
      <c r="X400">
        <v>2723.4</v>
      </c>
      <c r="Y400">
        <v>2650.05</v>
      </c>
      <c r="Z400">
        <v>2723.4</v>
      </c>
      <c r="AA400">
        <v>2650.05</v>
      </c>
      <c r="AB400">
        <v>2960</v>
      </c>
      <c r="AC400" s="2">
        <f>(Table2[[#This Row],[Close Price]]/Table2[[#This Row],[Day Low]])-1</f>
        <v>9.2451085828568758E-3</v>
      </c>
      <c r="AD400" s="2">
        <f>(Table2[[#This Row],[Day High]]/Table2[[#This Row],[Close Price]])-1</f>
        <v>1.8264754818567486E-2</v>
      </c>
      <c r="AE400" s="2">
        <f>(Table2[[#This Row],[Close Price]]/Table2[[#This Row],[Current Week Low]])-1</f>
        <v>9.2451085828568758E-3</v>
      </c>
      <c r="AF400" s="2">
        <f>(Table2[[#This Row],[Current Week High]]/Table2[[#This Row],[Close Price]])-1</f>
        <v>1.8264754818567486E-2</v>
      </c>
      <c r="AG400" s="2">
        <f>(Table2[[#This Row],[Close Price]]/Table2[[#This Row],[Current Month Low]])-1</f>
        <v>9.2451085828568758E-3</v>
      </c>
      <c r="AH400" s="2">
        <f>(Table2[[#This Row],[Current Month High]]/Table2[[#This Row],[Close Price]])-1</f>
        <v>0.10672823465629722</v>
      </c>
      <c r="AI400">
        <v>10.672823465629699</v>
      </c>
      <c r="AJ400">
        <v>42.627453071672299</v>
      </c>
      <c r="AK400" t="str">
        <f>IF(AND(Table2[[#This Row],[20D EMA]]&gt;Table2[[#This Row],[50D EMA]],Table2[[#This Row],[50D EMA]]&gt;Table2[[#This Row],[200D EMA]]),"Uptrend","Downtrend/NoTrend")</f>
        <v>Uptrend</v>
      </c>
      <c r="AL400">
        <v>0.17</v>
      </c>
      <c r="AM400" t="s">
        <v>10188</v>
      </c>
      <c r="AN400">
        <v>-2.16</v>
      </c>
      <c r="AO400" t="s">
        <v>10189</v>
      </c>
      <c r="AP400">
        <v>7.1026077825322997E-2</v>
      </c>
      <c r="AQ400">
        <f>(Table2[[#This Row],[Sharpe Ratio]]-AVERAGE(Table2[Sharpe Ratio]))/_xlfn.STDEV.P(Table2[Sharpe Ratio])</f>
        <v>0.19691475264613503</v>
      </c>
      <c r="AR4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-2.4967621663336264</v>
      </c>
      <c r="AS400">
        <f>_xlfn.RANK.AVG(Table2[[#This Row],[1Y Return vs Nifty Z-Score]],Table2[1Y Return vs Nifty Z-Score])</f>
        <v>530</v>
      </c>
      <c r="AT400">
        <f>_xlfn.RANK.AVG(Table2[[#This Row],[6M Return vs Nifty Z-Score]],Table2[6M Return vs Nifty Z-Score])</f>
        <v>362</v>
      </c>
      <c r="AU400">
        <f>_xlfn.RANK.AVG(Table2[[#This Row],[Sharpe Ratio Z-Score]],Table2[Sharpe Ratio Z-Score])</f>
        <v>281</v>
      </c>
      <c r="AV400">
        <f>(Table2[[#This Row],[Rank 1Y]]+Table2[[#This Row],[Rank 6M]]+Table2[[#This Row],[Rank Sharpe]])/3</f>
        <v>391</v>
      </c>
    </row>
    <row r="401" spans="1:48" x14ac:dyDescent="0.3">
      <c r="A401" t="s">
        <v>216</v>
      </c>
      <c r="B401" t="s">
        <v>217</v>
      </c>
      <c r="C401" t="s">
        <v>10143</v>
      </c>
      <c r="D401" t="s">
        <v>49</v>
      </c>
      <c r="E401">
        <v>118768.0924892</v>
      </c>
      <c r="F401">
        <v>1408.2</v>
      </c>
      <c r="G401">
        <v>-4.8925286726638104</v>
      </c>
      <c r="H401">
        <f>(Table2[[#This Row],[1Y Return vs Nifty]]-AVERAGE(Table2[1Y Return vs Nifty]))/_xlfn.STDEV.P(Table2[1Y Return vs Nifty])</f>
        <v>-0.60105587457135556</v>
      </c>
      <c r="I401">
        <v>-7.3464081563183203</v>
      </c>
      <c r="J401">
        <f>(Table2[[#This Row],[1M Return vs Nifty]]-AVERAGE(Table2[1M Return vs Nifty]))/_xlfn.STDEV.P(Table2[1M Return vs Nifty])</f>
        <v>-0.67459016763316815</v>
      </c>
      <c r="K401">
        <v>-3.3443320394195899</v>
      </c>
      <c r="L401">
        <f>(Table2[[#This Row],[6M Return vs Nifty]]-AVERAGE(Table2[6M Return vs Nifty]))/_xlfn.STDEV.P(Table2[6M Return vs Nifty])</f>
        <v>-0.4338689659595214</v>
      </c>
      <c r="M401">
        <v>-1.2033220554900199</v>
      </c>
      <c r="N401">
        <f>(Table2[[#This Row],[1W Return vs Nifty]]-AVERAGE(Table2[1W Return vs Nifty]))/_xlfn.STDEV.P(Table2[1W Return vs Nifty])</f>
        <v>-0.10579925881122071</v>
      </c>
      <c r="O401">
        <v>1403.54</v>
      </c>
      <c r="P401">
        <v>1350.48167465402</v>
      </c>
      <c r="Q401">
        <v>1213.84219324737</v>
      </c>
      <c r="R401">
        <v>51.481052795644402</v>
      </c>
      <c r="S401" s="2">
        <f>(Table2[[#This Row],[Close Price]]-Table2[[#This Row],[20D EMA]])/Table2[[#This Row],[20D EMA]]</f>
        <v>3.3201761260812533E-3</v>
      </c>
      <c r="T401" s="2">
        <f>(Table2[[#This Row],[Close Price]]-Table2[[#This Row],[50D EMA]])/Table2[[#This Row],[50D EMA]]</f>
        <v>4.2739065941614411E-2</v>
      </c>
      <c r="U401" s="2">
        <f>(Table2[[#This Row],[Close Price]]-Table2[[#This Row],[200D EMA]])/Table2[[#This Row],[200D EMA]]</f>
        <v>0.1601178537324264</v>
      </c>
      <c r="V401">
        <v>0.69518250058310105</v>
      </c>
      <c r="W401">
        <v>1400.5</v>
      </c>
      <c r="X401">
        <v>1432.95</v>
      </c>
      <c r="Y401">
        <v>1373.9</v>
      </c>
      <c r="Z401">
        <v>1432.95</v>
      </c>
      <c r="AA401">
        <v>1373.9</v>
      </c>
      <c r="AB401">
        <v>1450</v>
      </c>
      <c r="AC401" s="2">
        <f>(Table2[[#This Row],[Close Price]]/Table2[[#This Row],[Day Low]])-1</f>
        <v>5.4980364155658989E-3</v>
      </c>
      <c r="AD401" s="2">
        <f>(Table2[[#This Row],[Day High]]/Table2[[#This Row],[Close Price]])-1</f>
        <v>1.7575628461866222E-2</v>
      </c>
      <c r="AE401" s="2">
        <f>(Table2[[#This Row],[Close Price]]/Table2[[#This Row],[Current Week Low]])-1</f>
        <v>2.4965426886964126E-2</v>
      </c>
      <c r="AF401" s="2">
        <f>(Table2[[#This Row],[Current Week High]]/Table2[[#This Row],[Close Price]])-1</f>
        <v>1.7575628461866222E-2</v>
      </c>
      <c r="AG401" s="2">
        <f>(Table2[[#This Row],[Close Price]]/Table2[[#This Row],[Current Month Low]])-1</f>
        <v>2.4965426886964126E-2</v>
      </c>
      <c r="AH401" s="2">
        <f>(Table2[[#This Row],[Current Month High]]/Table2[[#This Row],[Close Price]])-1</f>
        <v>2.9683283624485135E-2</v>
      </c>
      <c r="AI401">
        <v>4.8288595369975802</v>
      </c>
      <c r="AJ401">
        <v>41.208322887941797</v>
      </c>
      <c r="AK401" t="str">
        <f>IF(AND(Table2[[#This Row],[20D EMA]]&gt;Table2[[#This Row],[50D EMA]],Table2[[#This Row],[50D EMA]]&gt;Table2[[#This Row],[200D EMA]]),"Uptrend","Downtrend/NoTrend")</f>
        <v>Uptrend</v>
      </c>
      <c r="AL401">
        <v>0.09</v>
      </c>
      <c r="AM401" t="s">
        <v>10188</v>
      </c>
      <c r="AN401">
        <v>-1.07</v>
      </c>
      <c r="AO401" t="s">
        <v>10189</v>
      </c>
      <c r="AP401">
        <v>0.117547347673222</v>
      </c>
      <c r="AQ401">
        <f>(Table2[[#This Row],[Sharpe Ratio]]-AVERAGE(Table2[Sharpe Ratio]))/_xlfn.STDEV.P(Table2[Sharpe Ratio])</f>
        <v>0.72318834393796916</v>
      </c>
      <c r="AR4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-1.0921259230372966</v>
      </c>
      <c r="AS401">
        <f>_xlfn.RANK.AVG(Table2[[#This Row],[1Y Return vs Nifty Z-Score]],Table2[1Y Return vs Nifty Z-Score])</f>
        <v>537</v>
      </c>
      <c r="AT401">
        <f>_xlfn.RANK.AVG(Table2[[#This Row],[6M Return vs Nifty Z-Score]],Table2[6M Return vs Nifty Z-Score])</f>
        <v>470</v>
      </c>
      <c r="AU401">
        <f>_xlfn.RANK.AVG(Table2[[#This Row],[Sharpe Ratio Z-Score]],Table2[Sharpe Ratio Z-Score])</f>
        <v>170</v>
      </c>
      <c r="AV401">
        <f>(Table2[[#This Row],[Rank 1Y]]+Table2[[#This Row],[Rank 6M]]+Table2[[#This Row],[Rank Sharpe]])/3</f>
        <v>392.33333333333331</v>
      </c>
    </row>
    <row r="402" spans="1:48" x14ac:dyDescent="0.3">
      <c r="A402" t="s">
        <v>2008</v>
      </c>
      <c r="B402" t="s">
        <v>2009</v>
      </c>
      <c r="C402" t="s">
        <v>10157</v>
      </c>
      <c r="D402" t="s">
        <v>253</v>
      </c>
      <c r="E402">
        <v>3074.7865649999999</v>
      </c>
      <c r="F402">
        <v>1003.1</v>
      </c>
      <c r="G402">
        <v>37.900219757683701</v>
      </c>
      <c r="H402">
        <f>(Table2[[#This Row],[1Y Return vs Nifty]]-AVERAGE(Table2[1Y Return vs Nifty]))/_xlfn.STDEV.P(Table2[1Y Return vs Nifty])</f>
        <v>-7.2398218548233459E-2</v>
      </c>
      <c r="I402">
        <v>3.8234843057949899</v>
      </c>
      <c r="J402">
        <f>(Table2[[#This Row],[1M Return vs Nifty]]-AVERAGE(Table2[1M Return vs Nifty]))/_xlfn.STDEV.P(Table2[1M Return vs Nifty])</f>
        <v>0.37901146214503872</v>
      </c>
      <c r="K402">
        <v>0.177428647139693</v>
      </c>
      <c r="L402">
        <f>(Table2[[#This Row],[6M Return vs Nifty]]-AVERAGE(Table2[6M Return vs Nifty]))/_xlfn.STDEV.P(Table2[6M Return vs Nifty])</f>
        <v>-0.32564113581766213</v>
      </c>
      <c r="M402">
        <v>7.8049146946625498</v>
      </c>
      <c r="N402">
        <f>(Table2[[#This Row],[1W Return vs Nifty]]-AVERAGE(Table2[1W Return vs Nifty]))/_xlfn.STDEV.P(Table2[1W Return vs Nifty])</f>
        <v>1.8930144653643195</v>
      </c>
      <c r="O402">
        <v>929.38</v>
      </c>
      <c r="P402">
        <v>882.74506091245496</v>
      </c>
      <c r="Q402">
        <v>813.79275811817502</v>
      </c>
      <c r="R402">
        <v>76.684886482739202</v>
      </c>
      <c r="S402" s="2">
        <f>(Table2[[#This Row],[Close Price]]-Table2[[#This Row],[20D EMA]])/Table2[[#This Row],[20D EMA]]</f>
        <v>7.9321698336525456E-2</v>
      </c>
      <c r="T402" s="2">
        <f>(Table2[[#This Row],[Close Price]]-Table2[[#This Row],[50D EMA]])/Table2[[#This Row],[50D EMA]]</f>
        <v>0.13634167373662723</v>
      </c>
      <c r="U402" s="2">
        <f>(Table2[[#This Row],[Close Price]]-Table2[[#This Row],[200D EMA]])/Table2[[#This Row],[200D EMA]]</f>
        <v>0.23262340441512597</v>
      </c>
      <c r="V402">
        <v>2.6030998358256201</v>
      </c>
      <c r="W402">
        <v>993</v>
      </c>
      <c r="X402">
        <v>1022.3</v>
      </c>
      <c r="Y402">
        <v>980.1</v>
      </c>
      <c r="Z402">
        <v>1025</v>
      </c>
      <c r="AA402">
        <v>904.05</v>
      </c>
      <c r="AB402">
        <v>1025</v>
      </c>
      <c r="AC402" s="2">
        <f>(Table2[[#This Row],[Close Price]]/Table2[[#This Row],[Day Low]])-1</f>
        <v>1.0171198388721159E-2</v>
      </c>
      <c r="AD402" s="2">
        <f>(Table2[[#This Row],[Day High]]/Table2[[#This Row],[Close Price]])-1</f>
        <v>1.9140663941780378E-2</v>
      </c>
      <c r="AE402" s="2">
        <f>(Table2[[#This Row],[Close Price]]/Table2[[#This Row],[Current Week Low]])-1</f>
        <v>2.3466993163962835E-2</v>
      </c>
      <c r="AF402" s="2">
        <f>(Table2[[#This Row],[Current Week High]]/Table2[[#This Row],[Close Price]])-1</f>
        <v>2.1832319808593237E-2</v>
      </c>
      <c r="AG402" s="2">
        <f>(Table2[[#This Row],[Close Price]]/Table2[[#This Row],[Current Month Low]])-1</f>
        <v>0.10956252419667067</v>
      </c>
      <c r="AH402" s="2">
        <f>(Table2[[#This Row],[Current Month High]]/Table2[[#This Row],[Close Price]])-1</f>
        <v>2.1832319808593237E-2</v>
      </c>
      <c r="AI402">
        <v>2.1832319808593201</v>
      </c>
      <c r="AJ402">
        <v>67.630347593582897</v>
      </c>
      <c r="AK402" t="str">
        <f>IF(AND(Table2[[#This Row],[20D EMA]]&gt;Table2[[#This Row],[50D EMA]],Table2[[#This Row],[50D EMA]]&gt;Table2[[#This Row],[200D EMA]]),"Uptrend","Downtrend/NoTrend")</f>
        <v>Uptrend</v>
      </c>
      <c r="AL402">
        <v>0.11</v>
      </c>
      <c r="AM402" t="s">
        <v>10188</v>
      </c>
      <c r="AN402">
        <v>13.33</v>
      </c>
      <c r="AO402" t="s">
        <v>10188</v>
      </c>
      <c r="AP402">
        <v>2.1483523079730001E-2</v>
      </c>
      <c r="AQ402">
        <f>(Table2[[#This Row],[Sharpe Ratio]]-AVERAGE(Table2[Sharpe Ratio]))/_xlfn.STDEV.P(Table2[Sharpe Ratio])</f>
        <v>-0.36353723615341466</v>
      </c>
      <c r="AR4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1.510449336990048</v>
      </c>
      <c r="AS402">
        <f>_xlfn.RANK.AVG(Table2[[#This Row],[1Y Return vs Nifty Z-Score]],Table2[1Y Return vs Nifty Z-Score])</f>
        <v>306</v>
      </c>
      <c r="AT402">
        <f>_xlfn.RANK.AVG(Table2[[#This Row],[6M Return vs Nifty Z-Score]],Table2[6M Return vs Nifty Z-Score])</f>
        <v>437</v>
      </c>
      <c r="AU402">
        <f>_xlfn.RANK.AVG(Table2[[#This Row],[Sharpe Ratio Z-Score]],Table2[Sharpe Ratio Z-Score])</f>
        <v>434</v>
      </c>
      <c r="AV402">
        <f>(Table2[[#This Row],[Rank 1Y]]+Table2[[#This Row],[Rank 6M]]+Table2[[#This Row],[Rank Sharpe]])/3</f>
        <v>392.33333333333331</v>
      </c>
    </row>
    <row r="403" spans="1:48" x14ac:dyDescent="0.3">
      <c r="A403" t="s">
        <v>55</v>
      </c>
      <c r="B403" t="s">
        <v>56</v>
      </c>
      <c r="C403" t="s">
        <v>10143</v>
      </c>
      <c r="D403" t="s">
        <v>24</v>
      </c>
      <c r="E403">
        <v>404119.46554725</v>
      </c>
      <c r="F403">
        <v>1304</v>
      </c>
      <c r="G403">
        <v>9.3461509295203005</v>
      </c>
      <c r="H403">
        <f>(Table2[[#This Row],[1Y Return vs Nifty]]-AVERAGE(Table2[1Y Return vs Nifty]))/_xlfn.STDEV.P(Table2[1Y Return vs Nifty])</f>
        <v>-0.4251525437627024</v>
      </c>
      <c r="I403">
        <v>4.8509303664305596</v>
      </c>
      <c r="J403">
        <f>(Table2[[#This Row],[1M Return vs Nifty]]-AVERAGE(Table2[1M Return vs Nifty]))/_xlfn.STDEV.P(Table2[1M Return vs Nifty])</f>
        <v>0.47592545193201158</v>
      </c>
      <c r="K403">
        <v>4.8089479896039098</v>
      </c>
      <c r="L403">
        <f>(Table2[[#This Row],[6M Return vs Nifty]]-AVERAGE(Table2[6M Return vs Nifty]))/_xlfn.STDEV.P(Table2[6M Return vs Nifty])</f>
        <v>-0.18330912256985771</v>
      </c>
      <c r="M403">
        <v>0.95331305743336403</v>
      </c>
      <c r="N403">
        <f>(Table2[[#This Row],[1W Return vs Nifty]]-AVERAGE(Table2[1W Return vs Nifty]))/_xlfn.STDEV.P(Table2[1W Return vs Nifty])</f>
        <v>0.37273077778857411</v>
      </c>
      <c r="O403">
        <v>1271.3699999999999</v>
      </c>
      <c r="P403">
        <v>1217.6090373229299</v>
      </c>
      <c r="Q403">
        <v>1107.13974035513</v>
      </c>
      <c r="R403">
        <v>69.791450811885596</v>
      </c>
      <c r="S403" s="2">
        <f>(Table2[[#This Row],[Close Price]]-Table2[[#This Row],[20D EMA]])/Table2[[#This Row],[20D EMA]]</f>
        <v>2.5665227274514982E-2</v>
      </c>
      <c r="T403" s="2">
        <f>(Table2[[#This Row],[Close Price]]-Table2[[#This Row],[50D EMA]])/Table2[[#This Row],[50D EMA]]</f>
        <v>7.095131526537593E-2</v>
      </c>
      <c r="U403" s="2">
        <f>(Table2[[#This Row],[Close Price]]-Table2[[#This Row],[200D EMA]])/Table2[[#This Row],[200D EMA]]</f>
        <v>0.17780976733950893</v>
      </c>
      <c r="V403">
        <v>0.78421752367778796</v>
      </c>
      <c r="W403">
        <v>1299.7</v>
      </c>
      <c r="X403">
        <v>1318.45</v>
      </c>
      <c r="Y403">
        <v>1299.7</v>
      </c>
      <c r="Z403">
        <v>1324.4</v>
      </c>
      <c r="AA403">
        <v>1238.25</v>
      </c>
      <c r="AB403">
        <v>1339.65</v>
      </c>
      <c r="AC403" s="2">
        <f>(Table2[[#This Row],[Close Price]]/Table2[[#This Row],[Day Low]])-1</f>
        <v>3.3084557974916162E-3</v>
      </c>
      <c r="AD403" s="2">
        <f>(Table2[[#This Row],[Day High]]/Table2[[#This Row],[Close Price]])-1</f>
        <v>1.108128834355826E-2</v>
      </c>
      <c r="AE403" s="2">
        <f>(Table2[[#This Row],[Close Price]]/Table2[[#This Row],[Current Week Low]])-1</f>
        <v>3.3084557974916162E-3</v>
      </c>
      <c r="AF403" s="2">
        <f>(Table2[[#This Row],[Current Week High]]/Table2[[#This Row],[Close Price]])-1</f>
        <v>1.5644171779141125E-2</v>
      </c>
      <c r="AG403" s="2">
        <f>(Table2[[#This Row],[Close Price]]/Table2[[#This Row],[Current Month Low]])-1</f>
        <v>5.3099131839289271E-2</v>
      </c>
      <c r="AH403" s="2">
        <f>(Table2[[#This Row],[Current Month High]]/Table2[[#This Row],[Close Price]])-1</f>
        <v>2.7338957055214719E-2</v>
      </c>
      <c r="AI403">
        <v>2.7338957055214701</v>
      </c>
      <c r="AJ403">
        <v>40.646065900879002</v>
      </c>
      <c r="AK403" t="str">
        <f>IF(AND(Table2[[#This Row],[20D EMA]]&gt;Table2[[#This Row],[50D EMA]],Table2[[#This Row],[50D EMA]]&gt;Table2[[#This Row],[200D EMA]]),"Uptrend","Downtrend/NoTrend")</f>
        <v>Uptrend</v>
      </c>
      <c r="AL403">
        <v>0.06</v>
      </c>
      <c r="AM403" t="s">
        <v>10188</v>
      </c>
      <c r="AN403">
        <v>3.06</v>
      </c>
      <c r="AO403" t="s">
        <v>10188</v>
      </c>
      <c r="AP403">
        <v>4.6073869775771999E-2</v>
      </c>
      <c r="AQ403">
        <f>(Table2[[#This Row],[Sharpe Ratio]]-AVERAGE(Table2[Sharpe Ratio]))/_xlfn.STDEV.P(Table2[Sharpe Ratio])</f>
        <v>-8.5358026747724677E-2</v>
      </c>
      <c r="AR4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0.15483653664030095</v>
      </c>
      <c r="AS403">
        <f>_xlfn.RANK.AVG(Table2[[#This Row],[1Y Return vs Nifty Z-Score]],Table2[1Y Return vs Nifty Z-Score])</f>
        <v>440</v>
      </c>
      <c r="AT403">
        <f>_xlfn.RANK.AVG(Table2[[#This Row],[6M Return vs Nifty Z-Score]],Table2[6M Return vs Nifty Z-Score])</f>
        <v>378</v>
      </c>
      <c r="AU403">
        <f>_xlfn.RANK.AVG(Table2[[#This Row],[Sharpe Ratio Z-Score]],Table2[Sharpe Ratio Z-Score])</f>
        <v>362</v>
      </c>
      <c r="AV403">
        <f>(Table2[[#This Row],[Rank 1Y]]+Table2[[#This Row],[Rank 6M]]+Table2[[#This Row],[Rank Sharpe]])/3</f>
        <v>393.33333333333331</v>
      </c>
    </row>
    <row r="404" spans="1:48" x14ac:dyDescent="0.3">
      <c r="A404" t="s">
        <v>1428</v>
      </c>
      <c r="B404" t="s">
        <v>1429</v>
      </c>
      <c r="C404" t="s">
        <v>10147</v>
      </c>
      <c r="D404" t="s">
        <v>193</v>
      </c>
      <c r="E404">
        <v>7172.2784013999999</v>
      </c>
      <c r="F404">
        <v>517.1</v>
      </c>
      <c r="G404">
        <v>-5.2120398591646504</v>
      </c>
      <c r="H404">
        <f>(Table2[[#This Row],[1Y Return vs Nifty]]-AVERAGE(Table2[1Y Return vs Nifty]))/_xlfn.STDEV.P(Table2[1Y Return vs Nifty])</f>
        <v>-0.60500308621642285</v>
      </c>
      <c r="I404">
        <v>-6.4070312509455301</v>
      </c>
      <c r="J404">
        <f>(Table2[[#This Row],[1M Return vs Nifty]]-AVERAGE(Table2[1M Return vs Nifty]))/_xlfn.STDEV.P(Table2[1M Return vs Nifty])</f>
        <v>-0.58598331292675088</v>
      </c>
      <c r="K404">
        <v>16.583480023520799</v>
      </c>
      <c r="L404">
        <f>(Table2[[#This Row],[6M Return vs Nifty]]-AVERAGE(Table2[6M Return vs Nifty]))/_xlfn.STDEV.P(Table2[6M Return vs Nifty])</f>
        <v>0.17853603568581125</v>
      </c>
      <c r="M404">
        <v>-3.07441460442924</v>
      </c>
      <c r="N404">
        <f>(Table2[[#This Row],[1W Return vs Nifty]]-AVERAGE(Table2[1W Return vs Nifty]))/_xlfn.STDEV.P(Table2[1W Return vs Nifty])</f>
        <v>-0.52097101436693072</v>
      </c>
      <c r="O404">
        <v>515.04999999999995</v>
      </c>
      <c r="P404">
        <v>484.39531953931697</v>
      </c>
      <c r="Q404">
        <v>429.31176141146398</v>
      </c>
      <c r="R404">
        <v>44.605807215143798</v>
      </c>
      <c r="S404" s="2">
        <f>(Table2[[#This Row],[Close Price]]-Table2[[#This Row],[20D EMA]])/Table2[[#This Row],[20D EMA]]</f>
        <v>3.9801960974663979E-3</v>
      </c>
      <c r="T404" s="2">
        <f>(Table2[[#This Row],[Close Price]]-Table2[[#This Row],[50D EMA]])/Table2[[#This Row],[50D EMA]]</f>
        <v>6.7516507987291779E-2</v>
      </c>
      <c r="U404" s="2">
        <f>(Table2[[#This Row],[Close Price]]-Table2[[#This Row],[200D EMA]])/Table2[[#This Row],[200D EMA]]</f>
        <v>0.20448598542912369</v>
      </c>
      <c r="V404">
        <v>0.97501723037300803</v>
      </c>
      <c r="W404">
        <v>516.5</v>
      </c>
      <c r="X404">
        <v>524</v>
      </c>
      <c r="Y404">
        <v>513.45000000000005</v>
      </c>
      <c r="Z404">
        <v>538.65</v>
      </c>
      <c r="AA404">
        <v>510.75</v>
      </c>
      <c r="AB404">
        <v>553.70000000000005</v>
      </c>
      <c r="AC404" s="2">
        <f>(Table2[[#This Row],[Close Price]]/Table2[[#This Row],[Day Low]])-1</f>
        <v>1.1616650532431105E-3</v>
      </c>
      <c r="AD404" s="2">
        <f>(Table2[[#This Row],[Day High]]/Table2[[#This Row],[Close Price]])-1</f>
        <v>1.3343647263585279E-2</v>
      </c>
      <c r="AE404" s="2">
        <f>(Table2[[#This Row],[Close Price]]/Table2[[#This Row],[Current Week Low]])-1</f>
        <v>7.1087739799395866E-3</v>
      </c>
      <c r="AF404" s="2">
        <f>(Table2[[#This Row],[Current Week High]]/Table2[[#This Row],[Close Price]])-1</f>
        <v>4.1674724424676013E-2</v>
      </c>
      <c r="AG404" s="2">
        <f>(Table2[[#This Row],[Close Price]]/Table2[[#This Row],[Current Month Low]])-1</f>
        <v>1.2432697014194805E-2</v>
      </c>
      <c r="AH404" s="2">
        <f>(Table2[[#This Row],[Current Month High]]/Table2[[#This Row],[Close Price]])-1</f>
        <v>7.0779346354670425E-2</v>
      </c>
      <c r="AI404">
        <v>7.0779346354670398</v>
      </c>
      <c r="AJ404">
        <v>46.176678445229598</v>
      </c>
      <c r="AK404" t="str">
        <f>IF(AND(Table2[[#This Row],[20D EMA]]&gt;Table2[[#This Row],[50D EMA]],Table2[[#This Row],[50D EMA]]&gt;Table2[[#This Row],[200D EMA]]),"Uptrend","Downtrend/NoTrend")</f>
        <v>Uptrend</v>
      </c>
      <c r="AL404">
        <v>7.0000000000000007E-2</v>
      </c>
      <c r="AM404" t="s">
        <v>10188</v>
      </c>
      <c r="AN404">
        <v>1.22</v>
      </c>
      <c r="AO404" t="s">
        <v>10188</v>
      </c>
      <c r="AP404">
        <v>3.7353990777838998E-2</v>
      </c>
      <c r="AQ404">
        <f>(Table2[[#This Row],[Sharpe Ratio]]-AVERAGE(Table2[Sharpe Ratio]))/_xlfn.STDEV.P(Table2[Sharpe Ratio])</f>
        <v>-0.18400198145653385</v>
      </c>
      <c r="AR4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-1.717423359280827</v>
      </c>
      <c r="AS404">
        <f>_xlfn.RANK.AVG(Table2[[#This Row],[1Y Return vs Nifty Z-Score]],Table2[1Y Return vs Nifty Z-Score])</f>
        <v>540</v>
      </c>
      <c r="AT404">
        <f>_xlfn.RANK.AVG(Table2[[#This Row],[6M Return vs Nifty Z-Score]],Table2[6M Return vs Nifty Z-Score])</f>
        <v>255</v>
      </c>
      <c r="AU404">
        <f>_xlfn.RANK.AVG(Table2[[#This Row],[Sharpe Ratio Z-Score]],Table2[Sharpe Ratio Z-Score])</f>
        <v>393</v>
      </c>
      <c r="AV404">
        <f>(Table2[[#This Row],[Rank 1Y]]+Table2[[#This Row],[Rank 6M]]+Table2[[#This Row],[Rank Sharpe]])/3</f>
        <v>396</v>
      </c>
    </row>
    <row r="405" spans="1:48" x14ac:dyDescent="0.3">
      <c r="A405" t="s">
        <v>522</v>
      </c>
      <c r="B405" t="s">
        <v>523</v>
      </c>
      <c r="C405" t="s">
        <v>10150</v>
      </c>
      <c r="D405" t="s">
        <v>258</v>
      </c>
      <c r="E405">
        <v>39708.875769999999</v>
      </c>
      <c r="F405">
        <v>4256.2</v>
      </c>
      <c r="G405">
        <v>0.89650989318988605</v>
      </c>
      <c r="H405">
        <f>(Table2[[#This Row],[1Y Return vs Nifty]]-AVERAGE(Table2[1Y Return vs Nifty]))/_xlfn.STDEV.P(Table2[1Y Return vs Nifty])</f>
        <v>-0.52953862758187964</v>
      </c>
      <c r="I405">
        <v>-0.24013782146467599</v>
      </c>
      <c r="J405">
        <f>(Table2[[#This Row],[1M Return vs Nifty]]-AVERAGE(Table2[1M Return vs Nifty]))/_xlfn.STDEV.P(Table2[1M Return vs Nifty])</f>
        <v>-4.2902491834813563E-3</v>
      </c>
      <c r="K405">
        <v>2.8238793521598602</v>
      </c>
      <c r="L405">
        <f>(Table2[[#This Row],[6M Return vs Nifty]]-AVERAGE(Table2[6M Return vs Nifty]))/_xlfn.STDEV.P(Table2[6M Return vs Nifty])</f>
        <v>-0.24431260646163863</v>
      </c>
      <c r="M405">
        <v>-0.77911691795065496</v>
      </c>
      <c r="N405">
        <f>(Table2[[#This Row],[1W Return vs Nifty]]-AVERAGE(Table2[1W Return vs Nifty]))/_xlfn.STDEV.P(Table2[1W Return vs Nifty])</f>
        <v>-1.1673507646311049E-2</v>
      </c>
      <c r="O405">
        <v>4189.22</v>
      </c>
      <c r="P405">
        <v>4040.2430467351501</v>
      </c>
      <c r="Q405">
        <v>3760.6706369266799</v>
      </c>
      <c r="R405">
        <v>48.110842819437302</v>
      </c>
      <c r="S405" s="2">
        <f>(Table2[[#This Row],[Close Price]]-Table2[[#This Row],[20D EMA]])/Table2[[#This Row],[20D EMA]]</f>
        <v>1.5988656599557807E-2</v>
      </c>
      <c r="T405" s="2">
        <f>(Table2[[#This Row],[Close Price]]-Table2[[#This Row],[50D EMA]])/Table2[[#This Row],[50D EMA]]</f>
        <v>5.3451475756974766E-2</v>
      </c>
      <c r="U405" s="2">
        <f>(Table2[[#This Row],[Close Price]]-Table2[[#This Row],[200D EMA]])/Table2[[#This Row],[200D EMA]]</f>
        <v>0.13176622228164062</v>
      </c>
      <c r="V405">
        <v>0.441463598556734</v>
      </c>
      <c r="W405">
        <v>4200</v>
      </c>
      <c r="X405">
        <v>4295.2</v>
      </c>
      <c r="Y405">
        <v>4186.8999999999996</v>
      </c>
      <c r="Z405">
        <v>4295.2</v>
      </c>
      <c r="AA405">
        <v>4167.7</v>
      </c>
      <c r="AB405">
        <v>4424</v>
      </c>
      <c r="AC405" s="2">
        <f>(Table2[[#This Row],[Close Price]]/Table2[[#This Row],[Day Low]])-1</f>
        <v>1.3380952380952271E-2</v>
      </c>
      <c r="AD405" s="2">
        <f>(Table2[[#This Row],[Day High]]/Table2[[#This Row],[Close Price]])-1</f>
        <v>9.1631032376298105E-3</v>
      </c>
      <c r="AE405" s="2">
        <f>(Table2[[#This Row],[Close Price]]/Table2[[#This Row],[Current Week Low]])-1</f>
        <v>1.6551625307506868E-2</v>
      </c>
      <c r="AF405" s="2">
        <f>(Table2[[#This Row],[Current Week High]]/Table2[[#This Row],[Close Price]])-1</f>
        <v>9.1631032376298105E-3</v>
      </c>
      <c r="AG405" s="2">
        <f>(Table2[[#This Row],[Close Price]]/Table2[[#This Row],[Current Month Low]])-1</f>
        <v>2.1234733786021032E-2</v>
      </c>
      <c r="AH405" s="2">
        <f>(Table2[[#This Row],[Current Month High]]/Table2[[#This Row],[Close Price]])-1</f>
        <v>3.9424839058314953E-2</v>
      </c>
      <c r="AI405">
        <v>8.7824820262205794</v>
      </c>
      <c r="AJ405">
        <v>27.967528562838201</v>
      </c>
      <c r="AK405" t="str">
        <f>IF(AND(Table2[[#This Row],[20D EMA]]&gt;Table2[[#This Row],[50D EMA]],Table2[[#This Row],[50D EMA]]&gt;Table2[[#This Row],[200D EMA]]),"Uptrend","Downtrend/NoTrend")</f>
        <v>Uptrend</v>
      </c>
      <c r="AL405">
        <v>-0.05</v>
      </c>
      <c r="AM405" t="s">
        <v>10189</v>
      </c>
      <c r="AN405">
        <v>1.86</v>
      </c>
      <c r="AO405" t="s">
        <v>10188</v>
      </c>
      <c r="AP405">
        <v>6.8725006799659996E-2</v>
      </c>
      <c r="AQ405">
        <f>(Table2[[#This Row],[Sharpe Ratio]]-AVERAGE(Table2[Sharpe Ratio]))/_xlfn.STDEV.P(Table2[Sharpe Ratio])</f>
        <v>0.17088380128877559</v>
      </c>
      <c r="AR4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-0.61893118958453508</v>
      </c>
      <c r="AS405">
        <f>_xlfn.RANK.AVG(Table2[[#This Row],[1Y Return vs Nifty Z-Score]],Table2[1Y Return vs Nifty Z-Score])</f>
        <v>496</v>
      </c>
      <c r="AT405">
        <f>_xlfn.RANK.AVG(Table2[[#This Row],[6M Return vs Nifty Z-Score]],Table2[6M Return vs Nifty Z-Score])</f>
        <v>408</v>
      </c>
      <c r="AU405">
        <f>_xlfn.RANK.AVG(Table2[[#This Row],[Sharpe Ratio Z-Score]],Table2[Sharpe Ratio Z-Score])</f>
        <v>286</v>
      </c>
      <c r="AV405">
        <f>(Table2[[#This Row],[Rank 1Y]]+Table2[[#This Row],[Rank 6M]]+Table2[[#This Row],[Rank Sharpe]])/3</f>
        <v>396.66666666666669</v>
      </c>
    </row>
    <row r="406" spans="1:48" x14ac:dyDescent="0.3">
      <c r="A406" t="s">
        <v>1270</v>
      </c>
      <c r="B406" t="s">
        <v>1271</v>
      </c>
      <c r="C406" t="s">
        <v>10153</v>
      </c>
      <c r="D406" t="s">
        <v>332</v>
      </c>
      <c r="E406">
        <v>8754.9580793099994</v>
      </c>
      <c r="F406">
        <v>222.75</v>
      </c>
      <c r="G406">
        <v>122.523368591891</v>
      </c>
      <c r="H406">
        <f>(Table2[[#This Row],[1Y Return vs Nifty]]-AVERAGE(Table2[1Y Return vs Nifty]))/_xlfn.STDEV.P(Table2[1Y Return vs Nifty])</f>
        <v>0.97302833499049035</v>
      </c>
      <c r="I406">
        <v>-12.545834172511</v>
      </c>
      <c r="J406">
        <f>(Table2[[#This Row],[1M Return vs Nifty]]-AVERAGE(Table2[1M Return vs Nifty]))/_xlfn.STDEV.P(Table2[1M Return vs Nifty])</f>
        <v>-1.1650267356800705</v>
      </c>
      <c r="K406">
        <v>-15.1383603238435</v>
      </c>
      <c r="L406">
        <f>(Table2[[#This Row],[6M Return vs Nifty]]-AVERAGE(Table2[6M Return vs Nifty]))/_xlfn.STDEV.P(Table2[6M Return vs Nifty])</f>
        <v>-0.7963132668248315</v>
      </c>
      <c r="M406">
        <v>-9.1454184647267205</v>
      </c>
      <c r="N406">
        <f>(Table2[[#This Row],[1W Return vs Nifty]]-AVERAGE(Table2[1W Return vs Nifty]))/_xlfn.STDEV.P(Table2[1W Return vs Nifty])</f>
        <v>-1.8680499346983446</v>
      </c>
      <c r="O406">
        <v>229.75</v>
      </c>
      <c r="P406">
        <v>224.18236128457801</v>
      </c>
      <c r="Q406">
        <v>197.22732771238799</v>
      </c>
      <c r="R406">
        <v>42.697733481360203</v>
      </c>
      <c r="S406" s="2">
        <f>(Table2[[#This Row],[Close Price]]-Table2[[#This Row],[20D EMA]])/Table2[[#This Row],[20D EMA]]</f>
        <v>-3.0467899891186073E-2</v>
      </c>
      <c r="T406" s="2">
        <f>(Table2[[#This Row],[Close Price]]-Table2[[#This Row],[50D EMA]])/Table2[[#This Row],[50D EMA]]</f>
        <v>-6.3892684347265048E-3</v>
      </c>
      <c r="U406" s="2">
        <f>(Table2[[#This Row],[Close Price]]-Table2[[#This Row],[200D EMA]])/Table2[[#This Row],[200D EMA]]</f>
        <v>0.12940738275798741</v>
      </c>
      <c r="V406">
        <v>1.3619995324627401</v>
      </c>
      <c r="W406">
        <v>220.99</v>
      </c>
      <c r="X406">
        <v>230.29</v>
      </c>
      <c r="Y406">
        <v>220.99</v>
      </c>
      <c r="Z406">
        <v>235.86</v>
      </c>
      <c r="AA406">
        <v>220.99</v>
      </c>
      <c r="AB406">
        <v>262</v>
      </c>
      <c r="AC406" s="2">
        <f>(Table2[[#This Row],[Close Price]]/Table2[[#This Row],[Day Low]])-1</f>
        <v>7.9641612742658019E-3</v>
      </c>
      <c r="AD406" s="2">
        <f>(Table2[[#This Row],[Day High]]/Table2[[#This Row],[Close Price]])-1</f>
        <v>3.3849607182940389E-2</v>
      </c>
      <c r="AE406" s="2">
        <f>(Table2[[#This Row],[Close Price]]/Table2[[#This Row],[Current Week Low]])-1</f>
        <v>7.9641612742658019E-3</v>
      </c>
      <c r="AF406" s="2">
        <f>(Table2[[#This Row],[Current Week High]]/Table2[[#This Row],[Close Price]])-1</f>
        <v>5.8855218855218938E-2</v>
      </c>
      <c r="AG406" s="2">
        <f>(Table2[[#This Row],[Close Price]]/Table2[[#This Row],[Current Month Low]])-1</f>
        <v>7.9641612742658019E-3</v>
      </c>
      <c r="AH406" s="2">
        <f>(Table2[[#This Row],[Current Month High]]/Table2[[#This Row],[Close Price]])-1</f>
        <v>0.17620650953984285</v>
      </c>
      <c r="AI406">
        <v>17.6206509539842</v>
      </c>
      <c r="AJ406">
        <v>151.694915254237</v>
      </c>
      <c r="AK406" t="str">
        <f>IF(AND(Table2[[#This Row],[20D EMA]]&gt;Table2[[#This Row],[50D EMA]],Table2[[#This Row],[50D EMA]]&gt;Table2[[#This Row],[200D EMA]]),"Uptrend","Downtrend/NoTrend")</f>
        <v>Uptrend</v>
      </c>
      <c r="AL406">
        <v>-0.04</v>
      </c>
      <c r="AM406" t="s">
        <v>10189</v>
      </c>
      <c r="AN406">
        <v>-2.9</v>
      </c>
      <c r="AO406" t="s">
        <v>10189</v>
      </c>
      <c r="AQ406">
        <f>(Table2[[#This Row],[Sharpe Ratio]]-AVERAGE(Table2[Sharpe Ratio]))/_xlfn.STDEV.P(Table2[Sharpe Ratio])</f>
        <v>-0.60657038812317154</v>
      </c>
      <c r="AR4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-3.4629319903359277</v>
      </c>
      <c r="AS406">
        <f>_xlfn.RANK.AVG(Table2[[#This Row],[1Y Return vs Nifty Z-Score]],Table2[1Y Return vs Nifty Z-Score])</f>
        <v>90</v>
      </c>
      <c r="AT406">
        <f>_xlfn.RANK.AVG(Table2[[#This Row],[6M Return vs Nifty Z-Score]],Table2[6M Return vs Nifty Z-Score])</f>
        <v>582</v>
      </c>
      <c r="AU406">
        <f>_xlfn.RANK.AVG(Table2[[#This Row],[Sharpe Ratio Z-Score]],Table2[Sharpe Ratio Z-Score])</f>
        <v>518.5</v>
      </c>
      <c r="AV406">
        <f>(Table2[[#This Row],[Rank 1Y]]+Table2[[#This Row],[Rank 6M]]+Table2[[#This Row],[Rank Sharpe]])/3</f>
        <v>396.83333333333331</v>
      </c>
    </row>
    <row r="407" spans="1:48" x14ac:dyDescent="0.3">
      <c r="A407" t="s">
        <v>1064</v>
      </c>
      <c r="B407" t="s">
        <v>1065</v>
      </c>
      <c r="C407" t="s">
        <v>10155</v>
      </c>
      <c r="D407" t="s">
        <v>734</v>
      </c>
      <c r="E407">
        <v>11854.073798560001</v>
      </c>
      <c r="F407">
        <v>9170.75</v>
      </c>
      <c r="G407">
        <v>2.1455776538499798</v>
      </c>
      <c r="H407">
        <f>(Table2[[#This Row],[1Y Return vs Nifty]]-AVERAGE(Table2[1Y Return vs Nifty]))/_xlfn.STDEV.P(Table2[1Y Return vs Nifty])</f>
        <v>-0.51410775999833536</v>
      </c>
      <c r="I407">
        <v>11.095314361108001</v>
      </c>
      <c r="J407">
        <f>(Table2[[#This Row],[1M Return vs Nifty]]-AVERAGE(Table2[1M Return vs Nifty]))/_xlfn.STDEV.P(Table2[1M Return vs Nifty])</f>
        <v>1.0649278238051922</v>
      </c>
      <c r="K407">
        <v>2.1270812840241899</v>
      </c>
      <c r="L407">
        <f>(Table2[[#This Row],[6M Return vs Nifty]]-AVERAGE(Table2[6M Return vs Nifty]))/_xlfn.STDEV.P(Table2[6M Return vs Nifty])</f>
        <v>-0.26572602709784904</v>
      </c>
      <c r="M407">
        <v>-2.3449375167178501</v>
      </c>
      <c r="N407">
        <f>(Table2[[#This Row],[1W Return vs Nifty]]-AVERAGE(Table2[1W Return vs Nifty]))/_xlfn.STDEV.P(Table2[1W Return vs Nifty])</f>
        <v>-0.35910928106330336</v>
      </c>
      <c r="O407">
        <v>8754.5300000000007</v>
      </c>
      <c r="P407">
        <v>8178.5423181429696</v>
      </c>
      <c r="Q407">
        <v>7744.1975274862298</v>
      </c>
      <c r="R407">
        <v>67.489182459029706</v>
      </c>
      <c r="S407" s="2">
        <f>(Table2[[#This Row],[Close Price]]-Table2[[#This Row],[20D EMA]])/Table2[[#This Row],[20D EMA]]</f>
        <v>4.7543386109819639E-2</v>
      </c>
      <c r="T407" s="2">
        <f>(Table2[[#This Row],[Close Price]]-Table2[[#This Row],[50D EMA]])/Table2[[#This Row],[50D EMA]]</f>
        <v>0.12131840164914894</v>
      </c>
      <c r="U407" s="2">
        <f>(Table2[[#This Row],[Close Price]]-Table2[[#This Row],[200D EMA]])/Table2[[#This Row],[200D EMA]]</f>
        <v>0.18420920533735791</v>
      </c>
      <c r="V407">
        <v>1.18371894238567</v>
      </c>
      <c r="W407">
        <v>9015.2000000000007</v>
      </c>
      <c r="X407">
        <v>9478.75</v>
      </c>
      <c r="Y407">
        <v>8970</v>
      </c>
      <c r="Z407">
        <v>9478.75</v>
      </c>
      <c r="AA407">
        <v>8630.4500000000007</v>
      </c>
      <c r="AB407">
        <v>9650</v>
      </c>
      <c r="AC407" s="2">
        <f>(Table2[[#This Row],[Close Price]]/Table2[[#This Row],[Day Low]])-1</f>
        <v>1.7254192918626288E-2</v>
      </c>
      <c r="AD407" s="2">
        <f>(Table2[[#This Row],[Day High]]/Table2[[#This Row],[Close Price]])-1</f>
        <v>3.3585039391543781E-2</v>
      </c>
      <c r="AE407" s="2">
        <f>(Table2[[#This Row],[Close Price]]/Table2[[#This Row],[Current Week Low]])-1</f>
        <v>2.2380156075808344E-2</v>
      </c>
      <c r="AF407" s="2">
        <f>(Table2[[#This Row],[Current Week High]]/Table2[[#This Row],[Close Price]])-1</f>
        <v>3.3585039391543781E-2</v>
      </c>
      <c r="AG407" s="2">
        <f>(Table2[[#This Row],[Close Price]]/Table2[[#This Row],[Current Month Low]])-1</f>
        <v>6.2603919841954792E-2</v>
      </c>
      <c r="AH407" s="2">
        <f>(Table2[[#This Row],[Current Month High]]/Table2[[#This Row],[Close Price]])-1</f>
        <v>5.2258539377913582E-2</v>
      </c>
      <c r="AI407">
        <v>6.2072349589728102</v>
      </c>
      <c r="AJ407">
        <v>39.136272605898696</v>
      </c>
      <c r="AK407" t="str">
        <f>IF(AND(Table2[[#This Row],[20D EMA]]&gt;Table2[[#This Row],[50D EMA]],Table2[[#This Row],[50D EMA]]&gt;Table2[[#This Row],[200D EMA]]),"Uptrend","Downtrend/NoTrend")</f>
        <v>Uptrend</v>
      </c>
      <c r="AL407">
        <v>0.16</v>
      </c>
      <c r="AM407" t="s">
        <v>10188</v>
      </c>
      <c r="AN407">
        <v>5.61</v>
      </c>
      <c r="AO407" t="s">
        <v>10188</v>
      </c>
      <c r="AP407">
        <v>6.5312070226408003E-2</v>
      </c>
      <c r="AQ407">
        <f>(Table2[[#This Row],[Sharpe Ratio]]-AVERAGE(Table2[Sharpe Ratio]))/_xlfn.STDEV.P(Table2[Sharpe Ratio])</f>
        <v>0.13227482966936291</v>
      </c>
      <c r="AR4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5.8259585315067364E-2</v>
      </c>
      <c r="AS407">
        <f>_xlfn.RANK.AVG(Table2[[#This Row],[1Y Return vs Nifty Z-Score]],Table2[1Y Return vs Nifty Z-Score])</f>
        <v>490</v>
      </c>
      <c r="AT407">
        <f>_xlfn.RANK.AVG(Table2[[#This Row],[6M Return vs Nifty Z-Score]],Table2[6M Return vs Nifty Z-Score])</f>
        <v>416</v>
      </c>
      <c r="AU407">
        <f>_xlfn.RANK.AVG(Table2[[#This Row],[Sharpe Ratio Z-Score]],Table2[Sharpe Ratio Z-Score])</f>
        <v>295</v>
      </c>
      <c r="AV407">
        <f>(Table2[[#This Row],[Rank 1Y]]+Table2[[#This Row],[Rank 6M]]+Table2[[#This Row],[Rank Sharpe]])/3</f>
        <v>400.33333333333331</v>
      </c>
    </row>
    <row r="408" spans="1:48" x14ac:dyDescent="0.3">
      <c r="A408" t="s">
        <v>1684</v>
      </c>
      <c r="B408" t="s">
        <v>1685</v>
      </c>
      <c r="C408" t="s">
        <v>10146</v>
      </c>
      <c r="D408" t="s">
        <v>46</v>
      </c>
      <c r="E408">
        <v>4697.1460530799995</v>
      </c>
      <c r="F408">
        <v>652.29999999999995</v>
      </c>
      <c r="G408">
        <v>22.563629410488399</v>
      </c>
      <c r="H408">
        <f>(Table2[[#This Row],[1Y Return vs Nifty]]-AVERAGE(Table2[1Y Return vs Nifty]))/_xlfn.STDEV.P(Table2[1Y Return vs Nifty])</f>
        <v>-0.26186503715026704</v>
      </c>
      <c r="I408">
        <v>27.7852988811327</v>
      </c>
      <c r="J408">
        <f>(Table2[[#This Row],[1M Return vs Nifty]]-AVERAGE(Table2[1M Return vs Nifty]))/_xlfn.STDEV.P(Table2[1M Return vs Nifty])</f>
        <v>2.6392128897461147</v>
      </c>
      <c r="K408">
        <v>-24.6935134905819</v>
      </c>
      <c r="L408">
        <f>(Table2[[#This Row],[6M Return vs Nifty]]-AVERAGE(Table2[6M Return vs Nifty]))/_xlfn.STDEV.P(Table2[6M Return vs Nifty])</f>
        <v>-1.0899543134342613</v>
      </c>
      <c r="M408">
        <v>10.0643257401934</v>
      </c>
      <c r="N408">
        <f>(Table2[[#This Row],[1W Return vs Nifty]]-AVERAGE(Table2[1W Return vs Nifty]))/_xlfn.STDEV.P(Table2[1W Return vs Nifty])</f>
        <v>2.3943491806496811</v>
      </c>
      <c r="O408">
        <v>605.95000000000005</v>
      </c>
      <c r="P408">
        <v>574.03804057688797</v>
      </c>
      <c r="Q408">
        <v>574.27218332353505</v>
      </c>
      <c r="R408">
        <v>79.942337987565594</v>
      </c>
      <c r="S408" s="2">
        <f>(Table2[[#This Row],[Close Price]]-Table2[[#This Row],[20D EMA]])/Table2[[#This Row],[20D EMA]]</f>
        <v>7.6491459691393524E-2</v>
      </c>
      <c r="T408" s="2">
        <f>(Table2[[#This Row],[Close Price]]-Table2[[#This Row],[50D EMA]])/Table2[[#This Row],[50D EMA]]</f>
        <v>0.13633584168822938</v>
      </c>
      <c r="U408" s="2">
        <f>(Table2[[#This Row],[Close Price]]-Table2[[#This Row],[200D EMA]])/Table2[[#This Row],[200D EMA]]</f>
        <v>0.13587253386519224</v>
      </c>
      <c r="V408">
        <v>1.9739211605160101</v>
      </c>
      <c r="W408">
        <v>650.70000000000005</v>
      </c>
      <c r="X408">
        <v>681.85</v>
      </c>
      <c r="Y408">
        <v>650.70000000000005</v>
      </c>
      <c r="Z408">
        <v>699</v>
      </c>
      <c r="AA408">
        <v>562.04999999999995</v>
      </c>
      <c r="AB408">
        <v>699</v>
      </c>
      <c r="AC408" s="2">
        <f>(Table2[[#This Row],[Close Price]]/Table2[[#This Row],[Day Low]])-1</f>
        <v>2.4588904256952482E-3</v>
      </c>
      <c r="AD408" s="2">
        <f>(Table2[[#This Row],[Day High]]/Table2[[#This Row],[Close Price]])-1</f>
        <v>4.5301241759926558E-2</v>
      </c>
      <c r="AE408" s="2">
        <f>(Table2[[#This Row],[Close Price]]/Table2[[#This Row],[Current Week Low]])-1</f>
        <v>2.4588904256952482E-3</v>
      </c>
      <c r="AF408" s="2">
        <f>(Table2[[#This Row],[Current Week High]]/Table2[[#This Row],[Close Price]])-1</f>
        <v>7.1592825387091885E-2</v>
      </c>
      <c r="AG408" s="2">
        <f>(Table2[[#This Row],[Close Price]]/Table2[[#This Row],[Current Month Low]])-1</f>
        <v>0.16057290276665781</v>
      </c>
      <c r="AH408" s="2">
        <f>(Table2[[#This Row],[Current Month High]]/Table2[[#This Row],[Close Price]])-1</f>
        <v>7.1592825387091885E-2</v>
      </c>
      <c r="AI408">
        <v>54.691093055342598</v>
      </c>
      <c r="AJ408">
        <v>65.831956273039197</v>
      </c>
      <c r="AK408" t="str">
        <f>IF(AND(Table2[[#This Row],[20D EMA]]&gt;Table2[[#This Row],[50D EMA]],Table2[[#This Row],[50D EMA]]&gt;Table2[[#This Row],[200D EMA]]),"Uptrend","Downtrend/NoTrend")</f>
        <v>Downtrend/NoTrend</v>
      </c>
      <c r="AL408">
        <v>-0.01</v>
      </c>
      <c r="AM408" t="s">
        <v>10189</v>
      </c>
      <c r="AN408">
        <v>12.76</v>
      </c>
      <c r="AO408" t="s">
        <v>10188</v>
      </c>
      <c r="AP408">
        <v>0.112433722859007</v>
      </c>
      <c r="AQ408">
        <f>(Table2[[#This Row],[Sharpe Ratio]]-AVERAGE(Table2[Sharpe Ratio]))/_xlfn.STDEV.P(Table2[Sharpe Ratio])</f>
        <v>0.66534027348987701</v>
      </c>
      <c r="AR4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8">
        <f>_xlfn.RANK.AVG(Table2[[#This Row],[1Y Return vs Nifty Z-Score]],Table2[1Y Return vs Nifty Z-Score])</f>
        <v>363</v>
      </c>
      <c r="AT408">
        <f>_xlfn.RANK.AVG(Table2[[#This Row],[6M Return vs Nifty Z-Score]],Table2[6M Return vs Nifty Z-Score])</f>
        <v>663</v>
      </c>
      <c r="AU408">
        <f>_xlfn.RANK.AVG(Table2[[#This Row],[Sharpe Ratio Z-Score]],Table2[Sharpe Ratio Z-Score])</f>
        <v>184</v>
      </c>
      <c r="AV408">
        <f>(Table2[[#This Row],[Rank 1Y]]+Table2[[#This Row],[Rank 6M]]+Table2[[#This Row],[Rank Sharpe]])/3</f>
        <v>403.33333333333331</v>
      </c>
    </row>
    <row r="409" spans="1:48" x14ac:dyDescent="0.3">
      <c r="A409" t="s">
        <v>209</v>
      </c>
      <c r="B409" t="s">
        <v>210</v>
      </c>
      <c r="C409" t="s">
        <v>10148</v>
      </c>
      <c r="D409" t="s">
        <v>62</v>
      </c>
      <c r="E409">
        <v>122521.9570906</v>
      </c>
      <c r="F409">
        <v>1510.4</v>
      </c>
      <c r="G409">
        <v>20.460074605431899</v>
      </c>
      <c r="H409">
        <f>(Table2[[#This Row],[1Y Return vs Nifty]]-AVERAGE(Table2[1Y Return vs Nifty]))/_xlfn.STDEV.P(Table2[1Y Return vs Nifty])</f>
        <v>-0.28785215864510189</v>
      </c>
      <c r="I409">
        <v>-8.0337627329059895</v>
      </c>
      <c r="J409">
        <f>(Table2[[#This Row],[1M Return vs Nifty]]-AVERAGE(Table2[1M Return vs Nifty]))/_xlfn.STDEV.P(Table2[1M Return vs Nifty])</f>
        <v>-0.73942498180749028</v>
      </c>
      <c r="K409">
        <v>4.2617109725109898</v>
      </c>
      <c r="L409">
        <f>(Table2[[#This Row],[6M Return vs Nifty]]-AVERAGE(Table2[6M Return vs Nifty]))/_xlfn.STDEV.P(Table2[6M Return vs Nifty])</f>
        <v>-0.2001263569604016</v>
      </c>
      <c r="M409">
        <v>0.93164153140864003</v>
      </c>
      <c r="N409">
        <f>(Table2[[#This Row],[1W Return vs Nifty]]-AVERAGE(Table2[1W Return vs Nifty]))/_xlfn.STDEV.P(Table2[1W Return vs Nifty])</f>
        <v>0.36792214044438876</v>
      </c>
      <c r="O409">
        <v>1503.41</v>
      </c>
      <c r="P409">
        <v>1484.46550894095</v>
      </c>
      <c r="Q409">
        <v>1371.21857184329</v>
      </c>
      <c r="R409">
        <v>59.131016419077497</v>
      </c>
      <c r="S409" s="2">
        <f>(Table2[[#This Row],[Close Price]]-Table2[[#This Row],[20D EMA]])/Table2[[#This Row],[20D EMA]]</f>
        <v>4.6494302951290787E-3</v>
      </c>
      <c r="T409" s="2">
        <f>(Table2[[#This Row],[Close Price]]-Table2[[#This Row],[50D EMA]])/Table2[[#This Row],[50D EMA]]</f>
        <v>1.7470591874884509E-2</v>
      </c>
      <c r="U409" s="2">
        <f>(Table2[[#This Row],[Close Price]]-Table2[[#This Row],[200D EMA]])/Table2[[#This Row],[200D EMA]]</f>
        <v>0.10150200049406602</v>
      </c>
      <c r="V409">
        <v>0.67857465063825095</v>
      </c>
      <c r="W409">
        <v>1503.1</v>
      </c>
      <c r="X409">
        <v>1524.45</v>
      </c>
      <c r="Y409">
        <v>1503.1</v>
      </c>
      <c r="Z409">
        <v>1531.95</v>
      </c>
      <c r="AA409">
        <v>1467</v>
      </c>
      <c r="AB409">
        <v>1531.95</v>
      </c>
      <c r="AC409" s="2">
        <f>(Table2[[#This Row],[Close Price]]/Table2[[#This Row],[Day Low]])-1</f>
        <v>4.8566296320937674E-3</v>
      </c>
      <c r="AD409" s="2">
        <f>(Table2[[#This Row],[Day High]]/Table2[[#This Row],[Close Price]])-1</f>
        <v>9.3021716101695517E-3</v>
      </c>
      <c r="AE409" s="2">
        <f>(Table2[[#This Row],[Close Price]]/Table2[[#This Row],[Current Week Low]])-1</f>
        <v>4.8566296320937674E-3</v>
      </c>
      <c r="AF409" s="2">
        <f>(Table2[[#This Row],[Current Week High]]/Table2[[#This Row],[Close Price]])-1</f>
        <v>1.4267743644067687E-2</v>
      </c>
      <c r="AG409" s="2">
        <f>(Table2[[#This Row],[Close Price]]/Table2[[#This Row],[Current Month Low]])-1</f>
        <v>2.9584185412406372E-2</v>
      </c>
      <c r="AH409" s="2">
        <f>(Table2[[#This Row],[Current Month High]]/Table2[[#This Row],[Close Price]])-1</f>
        <v>1.4267743644067687E-2</v>
      </c>
      <c r="AI409">
        <v>4.7404661016949099</v>
      </c>
      <c r="AJ409">
        <v>48.151054438450203</v>
      </c>
      <c r="AK409" t="str">
        <f>IF(AND(Table2[[#This Row],[20D EMA]]&gt;Table2[[#This Row],[50D EMA]],Table2[[#This Row],[50D EMA]]&gt;Table2[[#This Row],[200D EMA]]),"Uptrend","Downtrend/NoTrend")</f>
        <v>Uptrend</v>
      </c>
      <c r="AL409">
        <v>-0.02</v>
      </c>
      <c r="AM409" t="s">
        <v>10189</v>
      </c>
      <c r="AN409">
        <v>2</v>
      </c>
      <c r="AO409" t="s">
        <v>10188</v>
      </c>
      <c r="AP409">
        <v>1.8615211017002999E-2</v>
      </c>
      <c r="AQ409">
        <f>(Table2[[#This Row],[Sharpe Ratio]]-AVERAGE(Table2[Sharpe Ratio]))/_xlfn.STDEV.P(Table2[Sharpe Ratio])</f>
        <v>-0.39598512278962178</v>
      </c>
      <c r="AR4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-1.2554664797582271</v>
      </c>
      <c r="AS409">
        <f>_xlfn.RANK.AVG(Table2[[#This Row],[1Y Return vs Nifty Z-Score]],Table2[1Y Return vs Nifty Z-Score])</f>
        <v>381</v>
      </c>
      <c r="AT409">
        <f>_xlfn.RANK.AVG(Table2[[#This Row],[6M Return vs Nifty Z-Score]],Table2[6M Return vs Nifty Z-Score])</f>
        <v>390</v>
      </c>
      <c r="AU409">
        <f>_xlfn.RANK.AVG(Table2[[#This Row],[Sharpe Ratio Z-Score]],Table2[Sharpe Ratio Z-Score])</f>
        <v>441</v>
      </c>
      <c r="AV409">
        <f>(Table2[[#This Row],[Rank 1Y]]+Table2[[#This Row],[Rank 6M]]+Table2[[#This Row],[Rank Sharpe]])/3</f>
        <v>404</v>
      </c>
    </row>
    <row r="410" spans="1:48" x14ac:dyDescent="0.3">
      <c r="A410" t="s">
        <v>674</v>
      </c>
      <c r="B410" t="s">
        <v>675</v>
      </c>
      <c r="C410" t="s">
        <v>10155</v>
      </c>
      <c r="D410" t="s">
        <v>332</v>
      </c>
      <c r="E410">
        <v>25587.5106744</v>
      </c>
      <c r="F410">
        <v>2054.35</v>
      </c>
      <c r="G410">
        <v>17.002602547394101</v>
      </c>
      <c r="H410">
        <f>(Table2[[#This Row],[1Y Return vs Nifty]]-AVERAGE(Table2[1Y Return vs Nifty]))/_xlfn.STDEV.P(Table2[1Y Return vs Nifty])</f>
        <v>-0.33056544865363663</v>
      </c>
      <c r="I410">
        <v>8.2071627897364205</v>
      </c>
      <c r="J410">
        <f>(Table2[[#This Row],[1M Return vs Nifty]]-AVERAGE(Table2[1M Return vs Nifty]))/_xlfn.STDEV.P(Table2[1M Return vs Nifty])</f>
        <v>0.79250253296511675</v>
      </c>
      <c r="K410">
        <v>37.395797264060803</v>
      </c>
      <c r="L410">
        <f>(Table2[[#This Row],[6M Return vs Nifty]]-AVERAGE(Table2[6M Return vs Nifty]))/_xlfn.STDEV.P(Table2[6M Return vs Nifty])</f>
        <v>0.81812291726017772</v>
      </c>
      <c r="M410">
        <v>-0.51327360718680803</v>
      </c>
      <c r="N410">
        <f>(Table2[[#This Row],[1W Return vs Nifty]]-AVERAGE(Table2[1W Return vs Nifty]))/_xlfn.STDEV.P(Table2[1W Return vs Nifty])</f>
        <v>4.7313758427267739E-2</v>
      </c>
      <c r="O410">
        <v>1937.22</v>
      </c>
      <c r="P410">
        <v>1759.2217874891201</v>
      </c>
      <c r="Q410">
        <v>1541.6012598694599</v>
      </c>
      <c r="R410">
        <v>64.934904147731999</v>
      </c>
      <c r="S410" s="2">
        <f>(Table2[[#This Row],[Close Price]]-Table2[[#This Row],[20D EMA]])/Table2[[#This Row],[20D EMA]]</f>
        <v>6.0462931417185388E-2</v>
      </c>
      <c r="T410" s="2">
        <f>(Table2[[#This Row],[Close Price]]-Table2[[#This Row],[50D EMA]])/Table2[[#This Row],[50D EMA]]</f>
        <v>0.16776066247571134</v>
      </c>
      <c r="U410" s="2">
        <f>(Table2[[#This Row],[Close Price]]-Table2[[#This Row],[200D EMA]])/Table2[[#This Row],[200D EMA]]</f>
        <v>0.33260788861443891</v>
      </c>
      <c r="V410">
        <v>0.558537881256431</v>
      </c>
      <c r="W410">
        <v>2002.6</v>
      </c>
      <c r="X410">
        <v>2062.15</v>
      </c>
      <c r="Y410">
        <v>1941.1</v>
      </c>
      <c r="Z410">
        <v>2062.15</v>
      </c>
      <c r="AA410">
        <v>1921</v>
      </c>
      <c r="AB410">
        <v>2080</v>
      </c>
      <c r="AC410" s="2">
        <f>(Table2[[#This Row],[Close Price]]/Table2[[#This Row],[Day Low]])-1</f>
        <v>2.58414061719765E-2</v>
      </c>
      <c r="AD410" s="2">
        <f>(Table2[[#This Row],[Day High]]/Table2[[#This Row],[Close Price]])-1</f>
        <v>3.7968213790251504E-3</v>
      </c>
      <c r="AE410" s="2">
        <f>(Table2[[#This Row],[Close Price]]/Table2[[#This Row],[Current Week Low]])-1</f>
        <v>5.8343207459687907E-2</v>
      </c>
      <c r="AF410" s="2">
        <f>(Table2[[#This Row],[Current Week High]]/Table2[[#This Row],[Close Price]])-1</f>
        <v>3.7968213790251504E-3</v>
      </c>
      <c r="AG410" s="2">
        <f>(Table2[[#This Row],[Close Price]]/Table2[[#This Row],[Current Month Low]])-1</f>
        <v>6.9416970327954131E-2</v>
      </c>
      <c r="AH410" s="2">
        <f>(Table2[[#This Row],[Current Month High]]/Table2[[#This Row],[Close Price]])-1</f>
        <v>1.2485701073332134E-2</v>
      </c>
      <c r="AI410">
        <v>7.0411565702046897</v>
      </c>
      <c r="AJ410">
        <v>73.202090886097295</v>
      </c>
      <c r="AK410" t="str">
        <f>IF(AND(Table2[[#This Row],[20D EMA]]&gt;Table2[[#This Row],[50D EMA]],Table2[[#This Row],[50D EMA]]&gt;Table2[[#This Row],[200D EMA]]),"Uptrend","Downtrend/NoTrend")</f>
        <v>Uptrend</v>
      </c>
      <c r="AL410">
        <v>0.23</v>
      </c>
      <c r="AM410" t="s">
        <v>10188</v>
      </c>
      <c r="AN410">
        <v>2.8</v>
      </c>
      <c r="AO410" t="s">
        <v>10188</v>
      </c>
      <c r="AP410">
        <v>-8.1054611033072002E-2</v>
      </c>
      <c r="AQ410">
        <f>(Table2[[#This Row],[Sharpe Ratio]]-AVERAGE(Table2[Sharpe Ratio]))/_xlfn.STDEV.P(Table2[Sharpe Ratio])</f>
        <v>-1.5235036829064823</v>
      </c>
      <c r="AR4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-0.19612992290755679</v>
      </c>
      <c r="AS410">
        <f>_xlfn.RANK.AVG(Table2[[#This Row],[1Y Return vs Nifty Z-Score]],Table2[1Y Return vs Nifty Z-Score])</f>
        <v>397</v>
      </c>
      <c r="AT410">
        <f>_xlfn.RANK.AVG(Table2[[#This Row],[6M Return vs Nifty Z-Score]],Table2[6M Return vs Nifty Z-Score])</f>
        <v>126</v>
      </c>
      <c r="AU410">
        <f>_xlfn.RANK.AVG(Table2[[#This Row],[Sharpe Ratio Z-Score]],Table2[Sharpe Ratio Z-Score])</f>
        <v>689</v>
      </c>
      <c r="AV410">
        <f>(Table2[[#This Row],[Rank 1Y]]+Table2[[#This Row],[Rank 6M]]+Table2[[#This Row],[Rank Sharpe]])/3</f>
        <v>404</v>
      </c>
    </row>
    <row r="411" spans="1:48" x14ac:dyDescent="0.3">
      <c r="A411" t="s">
        <v>1182</v>
      </c>
      <c r="B411" t="s">
        <v>1183</v>
      </c>
      <c r="C411" t="s">
        <v>10157</v>
      </c>
      <c r="D411" t="s">
        <v>369</v>
      </c>
      <c r="E411">
        <v>9868.6419693749995</v>
      </c>
      <c r="F411">
        <v>769.5</v>
      </c>
      <c r="G411">
        <v>0.35349118815631803</v>
      </c>
      <c r="H411">
        <f>(Table2[[#This Row],[1Y Return vs Nifty]]-AVERAGE(Table2[1Y Return vs Nifty]))/_xlfn.STDEV.P(Table2[1Y Return vs Nifty])</f>
        <v>-0.53624703043772837</v>
      </c>
      <c r="I411">
        <v>25.641262555377601</v>
      </c>
      <c r="J411">
        <f>(Table2[[#This Row],[1M Return vs Nifty]]-AVERAGE(Table2[1M Return vs Nifty]))/_xlfn.STDEV.P(Table2[1M Return vs Nifty])</f>
        <v>2.4369763709272165</v>
      </c>
      <c r="K411">
        <v>4.4815331330004504</v>
      </c>
      <c r="L411">
        <f>(Table2[[#This Row],[6M Return vs Nifty]]-AVERAGE(Table2[6M Return vs Nifty]))/_xlfn.STDEV.P(Table2[6M Return vs Nifty])</f>
        <v>-0.19337096454044894</v>
      </c>
      <c r="M411">
        <v>-0.106124763272788</v>
      </c>
      <c r="N411">
        <f>(Table2[[#This Row],[1W Return vs Nifty]]-AVERAGE(Table2[1W Return vs Nifty]))/_xlfn.STDEV.P(Table2[1W Return vs Nifty])</f>
        <v>0.13765493390578354</v>
      </c>
      <c r="O411">
        <v>722.52</v>
      </c>
      <c r="P411">
        <v>657.91356859416896</v>
      </c>
      <c r="Q411">
        <v>607.59867654893401</v>
      </c>
      <c r="R411">
        <v>71.5909846079755</v>
      </c>
      <c r="S411" s="2">
        <f>(Table2[[#This Row],[Close Price]]-Table2[[#This Row],[20D EMA]])/Table2[[#This Row],[20D EMA]]</f>
        <v>6.5022421524663698E-2</v>
      </c>
      <c r="T411" s="2">
        <f>(Table2[[#This Row],[Close Price]]-Table2[[#This Row],[50D EMA]])/Table2[[#This Row],[50D EMA]]</f>
        <v>0.16960652087517991</v>
      </c>
      <c r="U411" s="2">
        <f>(Table2[[#This Row],[Close Price]]-Table2[[#This Row],[200D EMA]])/Table2[[#This Row],[200D EMA]]</f>
        <v>0.26646095473848025</v>
      </c>
      <c r="V411">
        <v>1.3908336878571601</v>
      </c>
      <c r="W411">
        <v>765.15</v>
      </c>
      <c r="X411">
        <v>804</v>
      </c>
      <c r="Y411">
        <v>760.05</v>
      </c>
      <c r="Z411">
        <v>804</v>
      </c>
      <c r="AA411">
        <v>677.2</v>
      </c>
      <c r="AB411">
        <v>804</v>
      </c>
      <c r="AC411" s="2">
        <f>(Table2[[#This Row],[Close Price]]/Table2[[#This Row],[Day Low]])-1</f>
        <v>5.6851597725935399E-3</v>
      </c>
      <c r="AD411" s="2">
        <f>(Table2[[#This Row],[Day High]]/Table2[[#This Row],[Close Price]])-1</f>
        <v>4.4834307992202671E-2</v>
      </c>
      <c r="AE411" s="2">
        <f>(Table2[[#This Row],[Close Price]]/Table2[[#This Row],[Current Week Low]])-1</f>
        <v>1.243339253996445E-2</v>
      </c>
      <c r="AF411" s="2">
        <f>(Table2[[#This Row],[Current Week High]]/Table2[[#This Row],[Close Price]])-1</f>
        <v>4.4834307992202671E-2</v>
      </c>
      <c r="AG411" s="2">
        <f>(Table2[[#This Row],[Close Price]]/Table2[[#This Row],[Current Month Low]])-1</f>
        <v>0.1362965150620199</v>
      </c>
      <c r="AH411" s="2">
        <f>(Table2[[#This Row],[Current Month High]]/Table2[[#This Row],[Close Price]])-1</f>
        <v>4.4834307992202671E-2</v>
      </c>
      <c r="AI411">
        <v>4.48343079922026</v>
      </c>
      <c r="AJ411">
        <v>71</v>
      </c>
      <c r="AK411" t="str">
        <f>IF(AND(Table2[[#This Row],[20D EMA]]&gt;Table2[[#This Row],[50D EMA]],Table2[[#This Row],[50D EMA]]&gt;Table2[[#This Row],[200D EMA]]),"Uptrend","Downtrend/NoTrend")</f>
        <v>Uptrend</v>
      </c>
      <c r="AL411">
        <v>0.15</v>
      </c>
      <c r="AM411" t="s">
        <v>10188</v>
      </c>
      <c r="AN411">
        <v>13.63</v>
      </c>
      <c r="AO411" t="s">
        <v>10188</v>
      </c>
      <c r="AP411">
        <v>5.5169747488625999E-2</v>
      </c>
      <c r="AQ411">
        <f>(Table2[[#This Row],[Sharpe Ratio]]-AVERAGE(Table2[Sharpe Ratio]))/_xlfn.STDEV.P(Table2[Sharpe Ratio])</f>
        <v>1.7539427374783874E-2</v>
      </c>
      <c r="AR4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1.8625527372296067</v>
      </c>
      <c r="AS411">
        <f>_xlfn.RANK.AVG(Table2[[#This Row],[1Y Return vs Nifty Z-Score]],Table2[1Y Return vs Nifty Z-Score])</f>
        <v>498</v>
      </c>
      <c r="AT411">
        <f>_xlfn.RANK.AVG(Table2[[#This Row],[6M Return vs Nifty Z-Score]],Table2[6M Return vs Nifty Z-Score])</f>
        <v>386</v>
      </c>
      <c r="AU411">
        <f>_xlfn.RANK.AVG(Table2[[#This Row],[Sharpe Ratio Z-Score]],Table2[Sharpe Ratio Z-Score])</f>
        <v>329</v>
      </c>
      <c r="AV411">
        <f>(Table2[[#This Row],[Rank 1Y]]+Table2[[#This Row],[Rank 6M]]+Table2[[#This Row],[Rank Sharpe]])/3</f>
        <v>404.33333333333331</v>
      </c>
    </row>
    <row r="412" spans="1:48" x14ac:dyDescent="0.3">
      <c r="A412" t="s">
        <v>76</v>
      </c>
      <c r="B412" t="s">
        <v>77</v>
      </c>
      <c r="C412" t="s">
        <v>10152</v>
      </c>
      <c r="D412" t="s">
        <v>78</v>
      </c>
      <c r="E412">
        <v>341166.36111842998</v>
      </c>
      <c r="F412">
        <v>11658.7</v>
      </c>
      <c r="G412">
        <v>15.4960578250599</v>
      </c>
      <c r="H412">
        <f>(Table2[[#This Row],[1Y Return vs Nifty]]-AVERAGE(Table2[1Y Return vs Nifty]))/_xlfn.STDEV.P(Table2[1Y Return vs Nifty])</f>
        <v>-0.34917716280655103</v>
      </c>
      <c r="I412">
        <v>0.298289104050174</v>
      </c>
      <c r="J412">
        <f>(Table2[[#This Row],[1M Return vs Nifty]]-AVERAGE(Table2[1M Return vs Nifty]))/_xlfn.STDEV.P(Table2[1M Return vs Nifty])</f>
        <v>4.6496943993451528E-2</v>
      </c>
      <c r="K412">
        <v>5.2292478618804399</v>
      </c>
      <c r="L412">
        <f>(Table2[[#This Row],[6M Return vs Nifty]]-AVERAGE(Table2[6M Return vs Nifty]))/_xlfn.STDEV.P(Table2[6M Return vs Nifty])</f>
        <v>-0.17039281529236613</v>
      </c>
      <c r="M412">
        <v>1.3627008422951401</v>
      </c>
      <c r="N412">
        <f>(Table2[[#This Row],[1W Return vs Nifty]]-AVERAGE(Table2[1W Return vs Nifty]))/_xlfn.STDEV.P(Table2[1W Return vs Nifty])</f>
        <v>0.46356874592675401</v>
      </c>
      <c r="O412">
        <v>11446.1</v>
      </c>
      <c r="P412">
        <v>10870.9892682838</v>
      </c>
      <c r="Q412">
        <v>9793.5480805368006</v>
      </c>
      <c r="R412">
        <v>67.408218422885895</v>
      </c>
      <c r="S412" s="2">
        <f>(Table2[[#This Row],[Close Price]]-Table2[[#This Row],[20D EMA]])/Table2[[#This Row],[20D EMA]]</f>
        <v>1.8574012108927961E-2</v>
      </c>
      <c r="T412" s="2">
        <f>(Table2[[#This Row],[Close Price]]-Table2[[#This Row],[50D EMA]])/Table2[[#This Row],[50D EMA]]</f>
        <v>7.2459894152812135E-2</v>
      </c>
      <c r="U412" s="2">
        <f>(Table2[[#This Row],[Close Price]]-Table2[[#This Row],[200D EMA]])/Table2[[#This Row],[200D EMA]]</f>
        <v>0.19044700696062422</v>
      </c>
      <c r="V412">
        <v>0.76274803900864796</v>
      </c>
      <c r="W412">
        <v>11631.9</v>
      </c>
      <c r="X412">
        <v>11907.05</v>
      </c>
      <c r="Y412">
        <v>11631.9</v>
      </c>
      <c r="Z412">
        <v>11907.05</v>
      </c>
      <c r="AA412">
        <v>11470</v>
      </c>
      <c r="AB412">
        <v>12078</v>
      </c>
      <c r="AC412" s="2">
        <f>(Table2[[#This Row],[Close Price]]/Table2[[#This Row],[Day Low]])-1</f>
        <v>2.3040088033770001E-3</v>
      </c>
      <c r="AD412" s="2">
        <f>(Table2[[#This Row],[Day High]]/Table2[[#This Row],[Close Price]])-1</f>
        <v>2.1301688867540802E-2</v>
      </c>
      <c r="AE412" s="2">
        <f>(Table2[[#This Row],[Close Price]]/Table2[[#This Row],[Current Week Low]])-1</f>
        <v>2.3040088033770001E-3</v>
      </c>
      <c r="AF412" s="2">
        <f>(Table2[[#This Row],[Current Week High]]/Table2[[#This Row],[Close Price]])-1</f>
        <v>2.1301688867540802E-2</v>
      </c>
      <c r="AG412" s="2">
        <f>(Table2[[#This Row],[Close Price]]/Table2[[#This Row],[Current Month Low]])-1</f>
        <v>1.6451612903225943E-2</v>
      </c>
      <c r="AH412" s="2">
        <f>(Table2[[#This Row],[Current Month High]]/Table2[[#This Row],[Close Price]])-1</f>
        <v>3.5964558655767753E-2</v>
      </c>
      <c r="AI412">
        <v>3.59645586557677</v>
      </c>
      <c r="AJ412">
        <v>45.959074320982999</v>
      </c>
      <c r="AK412" t="str">
        <f>IF(AND(Table2[[#This Row],[20D EMA]]&gt;Table2[[#This Row],[50D EMA]],Table2[[#This Row],[50D EMA]]&gt;Table2[[#This Row],[200D EMA]]),"Uptrend","Downtrend/NoTrend")</f>
        <v>Uptrend</v>
      </c>
      <c r="AL412">
        <v>0.1</v>
      </c>
      <c r="AM412" t="s">
        <v>10188</v>
      </c>
      <c r="AN412">
        <v>-0.08</v>
      </c>
      <c r="AO412" t="s">
        <v>10189</v>
      </c>
      <c r="AP412">
        <v>1.8721279788636001E-2</v>
      </c>
      <c r="AQ412">
        <f>(Table2[[#This Row],[Sharpe Ratio]]-AVERAGE(Table2[Sharpe Ratio]))/_xlfn.STDEV.P(Table2[Sharpe Ratio])</f>
        <v>-0.39478521587491971</v>
      </c>
      <c r="AR4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-0.4042895040536314</v>
      </c>
      <c r="AS412">
        <f>_xlfn.RANK.AVG(Table2[[#This Row],[1Y Return vs Nifty Z-Score]],Table2[1Y Return vs Nifty Z-Score])</f>
        <v>401</v>
      </c>
      <c r="AT412">
        <f>_xlfn.RANK.AVG(Table2[[#This Row],[6M Return vs Nifty Z-Score]],Table2[6M Return vs Nifty Z-Score])</f>
        <v>374</v>
      </c>
      <c r="AU412">
        <f>_xlfn.RANK.AVG(Table2[[#This Row],[Sharpe Ratio Z-Score]],Table2[Sharpe Ratio Z-Score])</f>
        <v>440</v>
      </c>
      <c r="AV412">
        <f>(Table2[[#This Row],[Rank 1Y]]+Table2[[#This Row],[Rank 6M]]+Table2[[#This Row],[Rank Sharpe]])/3</f>
        <v>405</v>
      </c>
    </row>
    <row r="413" spans="1:48" x14ac:dyDescent="0.3">
      <c r="A413" t="s">
        <v>1043</v>
      </c>
      <c r="B413" t="s">
        <v>1044</v>
      </c>
      <c r="C413" t="s">
        <v>10143</v>
      </c>
      <c r="D413" t="s">
        <v>24</v>
      </c>
      <c r="E413">
        <v>12470.891393475</v>
      </c>
      <c r="F413">
        <v>113.91</v>
      </c>
      <c r="G413">
        <v>32.844634464204503</v>
      </c>
      <c r="H413">
        <f>(Table2[[#This Row],[1Y Return vs Nifty]]-AVERAGE(Table2[1Y Return vs Nifty]))/_xlfn.STDEV.P(Table2[1Y Return vs Nifty])</f>
        <v>-0.13485445165104321</v>
      </c>
      <c r="I413">
        <v>-12.743369432535101</v>
      </c>
      <c r="J413">
        <f>(Table2[[#This Row],[1M Return vs Nifty]]-AVERAGE(Table2[1M Return vs Nifty]))/_xlfn.STDEV.P(Table2[1M Return vs Nifty])</f>
        <v>-1.1836592760206315</v>
      </c>
      <c r="K413">
        <v>-28.688476012867799</v>
      </c>
      <c r="L413">
        <f>(Table2[[#This Row],[6M Return vs Nifty]]-AVERAGE(Table2[6M Return vs Nifty]))/_xlfn.STDEV.P(Table2[6M Return vs Nifty])</f>
        <v>-1.21272419014257</v>
      </c>
      <c r="M413">
        <v>5.1730672265027904</v>
      </c>
      <c r="N413">
        <f>(Table2[[#This Row],[1W Return vs Nifty]]-AVERAGE(Table2[1W Return vs Nifty]))/_xlfn.STDEV.P(Table2[1W Return vs Nifty])</f>
        <v>1.3090408215538059</v>
      </c>
      <c r="O413">
        <v>113.92</v>
      </c>
      <c r="P413">
        <v>119.946504348337</v>
      </c>
      <c r="Q413">
        <v>117.494701377859</v>
      </c>
      <c r="R413">
        <v>53.798306226805501</v>
      </c>
      <c r="S413" s="2">
        <f>(Table2[[#This Row],[Close Price]]-Table2[[#This Row],[20D EMA]])/Table2[[#This Row],[20D EMA]]</f>
        <v>-8.7780898876449405E-5</v>
      </c>
      <c r="T413" s="2">
        <f>(Table2[[#This Row],[Close Price]]-Table2[[#This Row],[50D EMA]])/Table2[[#This Row],[50D EMA]]</f>
        <v>-5.0326638372106068E-2</v>
      </c>
      <c r="U413" s="2">
        <f>(Table2[[#This Row],[Close Price]]-Table2[[#This Row],[200D EMA]])/Table2[[#This Row],[200D EMA]]</f>
        <v>-3.0509472647032198E-2</v>
      </c>
      <c r="V413">
        <v>1.0706040879799701</v>
      </c>
      <c r="W413">
        <v>112.9</v>
      </c>
      <c r="X413">
        <v>115.29</v>
      </c>
      <c r="Y413">
        <v>106.8</v>
      </c>
      <c r="Z413">
        <v>115.29</v>
      </c>
      <c r="AA413">
        <v>105.66</v>
      </c>
      <c r="AB413">
        <v>118.7</v>
      </c>
      <c r="AC413" s="2">
        <f>(Table2[[#This Row],[Close Price]]/Table2[[#This Row],[Day Low]])-1</f>
        <v>8.9459698848537439E-3</v>
      </c>
      <c r="AD413" s="2">
        <f>(Table2[[#This Row],[Day High]]/Table2[[#This Row],[Close Price]])-1</f>
        <v>1.2114827495391278E-2</v>
      </c>
      <c r="AE413" s="2">
        <f>(Table2[[#This Row],[Close Price]]/Table2[[#This Row],[Current Week Low]])-1</f>
        <v>6.6573033707865159E-2</v>
      </c>
      <c r="AF413" s="2">
        <f>(Table2[[#This Row],[Current Week High]]/Table2[[#This Row],[Close Price]])-1</f>
        <v>1.2114827495391278E-2</v>
      </c>
      <c r="AG413" s="2">
        <f>(Table2[[#This Row],[Close Price]]/Table2[[#This Row],[Current Month Low]])-1</f>
        <v>7.8080636002271442E-2</v>
      </c>
      <c r="AH413" s="2">
        <f>(Table2[[#This Row],[Current Month High]]/Table2[[#This Row],[Close Price]])-1</f>
        <v>4.20507418137126E-2</v>
      </c>
      <c r="AI413">
        <v>33.877622684575499</v>
      </c>
      <c r="AJ413">
        <v>72.590909090908994</v>
      </c>
      <c r="AK413" t="str">
        <f>IF(AND(Table2[[#This Row],[20D EMA]]&gt;Table2[[#This Row],[50D EMA]],Table2[[#This Row],[50D EMA]]&gt;Table2[[#This Row],[200D EMA]]),"Uptrend","Downtrend/NoTrend")</f>
        <v>Downtrend/NoTrend</v>
      </c>
      <c r="AL413">
        <v>-0.21</v>
      </c>
      <c r="AM413" t="s">
        <v>10189</v>
      </c>
      <c r="AN413">
        <v>-0.41</v>
      </c>
      <c r="AO413" t="s">
        <v>10189</v>
      </c>
      <c r="AP413">
        <v>0.103915300534882</v>
      </c>
      <c r="AQ413">
        <f>(Table2[[#This Row],[Sharpe Ratio]]-AVERAGE(Table2[Sharpe Ratio]))/_xlfn.STDEV.P(Table2[Sharpe Ratio])</f>
        <v>0.56897530487842241</v>
      </c>
      <c r="AR4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3">
        <f>_xlfn.RANK.AVG(Table2[[#This Row],[1Y Return vs Nifty Z-Score]],Table2[1Y Return vs Nifty Z-Score])</f>
        <v>325</v>
      </c>
      <c r="AT413">
        <f>_xlfn.RANK.AVG(Table2[[#This Row],[6M Return vs Nifty Z-Score]],Table2[6M Return vs Nifty Z-Score])</f>
        <v>690</v>
      </c>
      <c r="AU413">
        <f>_xlfn.RANK.AVG(Table2[[#This Row],[Sharpe Ratio Z-Score]],Table2[Sharpe Ratio Z-Score])</f>
        <v>200</v>
      </c>
      <c r="AV413">
        <f>(Table2[[#This Row],[Rank 1Y]]+Table2[[#This Row],[Rank 6M]]+Table2[[#This Row],[Rank Sharpe]])/3</f>
        <v>405</v>
      </c>
    </row>
    <row r="414" spans="1:48" x14ac:dyDescent="0.3">
      <c r="A414" t="s">
        <v>1190</v>
      </c>
      <c r="B414" t="s">
        <v>1191</v>
      </c>
      <c r="C414" t="s">
        <v>10143</v>
      </c>
      <c r="D414" t="s">
        <v>481</v>
      </c>
      <c r="E414">
        <v>9767.7232399799996</v>
      </c>
      <c r="F414">
        <v>1074.45</v>
      </c>
      <c r="G414">
        <v>9.2106885601861901</v>
      </c>
      <c r="H414">
        <f>(Table2[[#This Row],[1Y Return vs Nifty]]-AVERAGE(Table2[1Y Return vs Nifty]))/_xlfn.STDEV.P(Table2[1Y Return vs Nifty])</f>
        <v>-0.42682603334395869</v>
      </c>
      <c r="I414">
        <v>-1.50179446455513</v>
      </c>
      <c r="J414">
        <f>(Table2[[#This Row],[1M Return vs Nifty]]-AVERAGE(Table2[1M Return vs Nifty]))/_xlfn.STDEV.P(Table2[1M Return vs Nifty])</f>
        <v>-0.1232961841008805</v>
      </c>
      <c r="K414">
        <v>0.67103217063070597</v>
      </c>
      <c r="L414">
        <f>(Table2[[#This Row],[6M Return vs Nifty]]-AVERAGE(Table2[6M Return vs Nifty]))/_xlfn.STDEV.P(Table2[6M Return vs Nifty])</f>
        <v>-0.31047212149431785</v>
      </c>
      <c r="M414">
        <v>0.35853366277315601</v>
      </c>
      <c r="N414">
        <f>(Table2[[#This Row],[1W Return vs Nifty]]-AVERAGE(Table2[1W Return vs Nifty]))/_xlfn.STDEV.P(Table2[1W Return vs Nifty])</f>
        <v>0.24075675780253092</v>
      </c>
      <c r="O414">
        <v>1043.54</v>
      </c>
      <c r="P414">
        <v>982.26457514633501</v>
      </c>
      <c r="Q414">
        <v>915.19747288095505</v>
      </c>
      <c r="R414">
        <v>65.474853352088104</v>
      </c>
      <c r="S414" s="2">
        <f>(Table2[[#This Row],[Close Price]]-Table2[[#This Row],[20D EMA]])/Table2[[#This Row],[20D EMA]]</f>
        <v>2.9620330797094585E-2</v>
      </c>
      <c r="T414" s="2">
        <f>(Table2[[#This Row],[Close Price]]-Table2[[#This Row],[50D EMA]])/Table2[[#This Row],[50D EMA]]</f>
        <v>9.3849892570880417E-2</v>
      </c>
      <c r="U414" s="2">
        <f>(Table2[[#This Row],[Close Price]]-Table2[[#This Row],[200D EMA]])/Table2[[#This Row],[200D EMA]]</f>
        <v>0.17400892357988393</v>
      </c>
      <c r="V414">
        <v>0.59449145552432603</v>
      </c>
      <c r="W414">
        <v>1066.95</v>
      </c>
      <c r="X414">
        <v>1135.95</v>
      </c>
      <c r="Y414">
        <v>1055</v>
      </c>
      <c r="Z414">
        <v>1135.95</v>
      </c>
      <c r="AA414">
        <v>1029.55</v>
      </c>
      <c r="AB414">
        <v>1195</v>
      </c>
      <c r="AC414" s="2">
        <f>(Table2[[#This Row],[Close Price]]/Table2[[#This Row],[Day Low]])-1</f>
        <v>7.0293828201883901E-3</v>
      </c>
      <c r="AD414" s="2">
        <f>(Table2[[#This Row],[Day High]]/Table2[[#This Row],[Close Price]])-1</f>
        <v>5.7238587184140766E-2</v>
      </c>
      <c r="AE414" s="2">
        <f>(Table2[[#This Row],[Close Price]]/Table2[[#This Row],[Current Week Low]])-1</f>
        <v>1.8436018957346034E-2</v>
      </c>
      <c r="AF414" s="2">
        <f>(Table2[[#This Row],[Current Week High]]/Table2[[#This Row],[Close Price]])-1</f>
        <v>5.7238587184140766E-2</v>
      </c>
      <c r="AG414" s="2">
        <f>(Table2[[#This Row],[Close Price]]/Table2[[#This Row],[Current Month Low]])-1</f>
        <v>4.3611286484386502E-2</v>
      </c>
      <c r="AH414" s="2">
        <f>(Table2[[#This Row],[Current Month High]]/Table2[[#This Row],[Close Price]])-1</f>
        <v>0.1121969379682628</v>
      </c>
      <c r="AI414">
        <v>11.219693796826199</v>
      </c>
      <c r="AJ414">
        <v>38.344170475761203</v>
      </c>
      <c r="AK414" t="str">
        <f>IF(AND(Table2[[#This Row],[20D EMA]]&gt;Table2[[#This Row],[50D EMA]],Table2[[#This Row],[50D EMA]]&gt;Table2[[#This Row],[200D EMA]]),"Uptrend","Downtrend/NoTrend")</f>
        <v>Uptrend</v>
      </c>
      <c r="AL414">
        <v>0.11</v>
      </c>
      <c r="AM414" t="s">
        <v>10188</v>
      </c>
      <c r="AN414">
        <v>3.76</v>
      </c>
      <c r="AO414" t="s">
        <v>10188</v>
      </c>
      <c r="AP414">
        <v>5.1075989496913998E-2</v>
      </c>
      <c r="AQ414">
        <f>(Table2[[#This Row],[Sharpe Ratio]]-AVERAGE(Table2[Sharpe Ratio]))/_xlfn.STDEV.P(Table2[Sharpe Ratio])</f>
        <v>-2.8771361802335277E-2</v>
      </c>
      <c r="AR4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-0.64860894293896143</v>
      </c>
      <c r="AS414">
        <f>_xlfn.RANK.AVG(Table2[[#This Row],[1Y Return vs Nifty Z-Score]],Table2[1Y Return vs Nifty Z-Score])</f>
        <v>441</v>
      </c>
      <c r="AT414">
        <f>_xlfn.RANK.AVG(Table2[[#This Row],[6M Return vs Nifty Z-Score]],Table2[6M Return vs Nifty Z-Score])</f>
        <v>431</v>
      </c>
      <c r="AU414">
        <f>_xlfn.RANK.AVG(Table2[[#This Row],[Sharpe Ratio Z-Score]],Table2[Sharpe Ratio Z-Score])</f>
        <v>346</v>
      </c>
      <c r="AV414">
        <f>(Table2[[#This Row],[Rank 1Y]]+Table2[[#This Row],[Rank 6M]]+Table2[[#This Row],[Rank Sharpe]])/3</f>
        <v>406</v>
      </c>
    </row>
    <row r="415" spans="1:48" x14ac:dyDescent="0.3">
      <c r="A415" t="s">
        <v>965</v>
      </c>
      <c r="B415" t="s">
        <v>966</v>
      </c>
      <c r="C415" t="s">
        <v>10148</v>
      </c>
      <c r="D415" t="s">
        <v>62</v>
      </c>
      <c r="E415">
        <v>14867.7634914299</v>
      </c>
      <c r="F415">
        <v>6382.95</v>
      </c>
      <c r="G415">
        <v>20.715734374825299</v>
      </c>
      <c r="H415">
        <f>(Table2[[#This Row],[1Y Return vs Nifty]]-AVERAGE(Table2[1Y Return vs Nifty]))/_xlfn.STDEV.P(Table2[1Y Return vs Nifty])</f>
        <v>-0.28469376150108772</v>
      </c>
      <c r="I415">
        <v>-14.473811624946499</v>
      </c>
      <c r="J415">
        <f>(Table2[[#This Row],[1M Return vs Nifty]]-AVERAGE(Table2[1M Return vs Nifty]))/_xlfn.STDEV.P(Table2[1M Return vs Nifty])</f>
        <v>-1.3468834718081601</v>
      </c>
      <c r="K415">
        <v>12.130382556465999</v>
      </c>
      <c r="L415">
        <f>(Table2[[#This Row],[6M Return vs Nifty]]-AVERAGE(Table2[6M Return vs Nifty]))/_xlfn.STDEV.P(Table2[6M Return vs Nifty])</f>
        <v>4.1687135614634441E-2</v>
      </c>
      <c r="M415">
        <v>-1.5702500425763599</v>
      </c>
      <c r="N415">
        <f>(Table2[[#This Row],[1W Return vs Nifty]]-AVERAGE(Table2[1W Return vs Nifty]))/_xlfn.STDEV.P(Table2[1W Return vs Nifty])</f>
        <v>-0.18721593520572821</v>
      </c>
      <c r="O415">
        <v>6790.36</v>
      </c>
      <c r="P415">
        <v>6145.1110512556197</v>
      </c>
      <c r="Q415">
        <v>5393.6182860355402</v>
      </c>
      <c r="R415">
        <v>45.705504951068903</v>
      </c>
      <c r="S415" s="2">
        <f>(Table2[[#This Row],[Close Price]]-Table2[[#This Row],[20D EMA]])/Table2[[#This Row],[20D EMA]]</f>
        <v>-5.9998291695874721E-2</v>
      </c>
      <c r="T415" s="2">
        <f>(Table2[[#This Row],[Close Price]]-Table2[[#This Row],[50D EMA]])/Table2[[#This Row],[50D EMA]]</f>
        <v>3.870376739502257E-2</v>
      </c>
      <c r="U415" s="2">
        <f>(Table2[[#This Row],[Close Price]]-Table2[[#This Row],[200D EMA]])/Table2[[#This Row],[200D EMA]]</f>
        <v>0.18342634971516422</v>
      </c>
      <c r="V415">
        <v>0.449528931351733</v>
      </c>
      <c r="W415">
        <v>6372.85</v>
      </c>
      <c r="X415">
        <v>6500</v>
      </c>
      <c r="Y415">
        <v>6372.85</v>
      </c>
      <c r="Z415">
        <v>6500</v>
      </c>
      <c r="AA415">
        <v>6363.05</v>
      </c>
      <c r="AB415">
        <v>6680</v>
      </c>
      <c r="AC415" s="2">
        <f>(Table2[[#This Row],[Close Price]]/Table2[[#This Row],[Day Low]])-1</f>
        <v>1.5848482233222771E-3</v>
      </c>
      <c r="AD415" s="2">
        <f>(Table2[[#This Row],[Day High]]/Table2[[#This Row],[Close Price]])-1</f>
        <v>1.8337915853954723E-2</v>
      </c>
      <c r="AE415" s="2">
        <f>(Table2[[#This Row],[Close Price]]/Table2[[#This Row],[Current Week Low]])-1</f>
        <v>1.5848482233222771E-3</v>
      </c>
      <c r="AF415" s="2">
        <f>(Table2[[#This Row],[Current Week High]]/Table2[[#This Row],[Close Price]])-1</f>
        <v>1.8337915853954723E-2</v>
      </c>
      <c r="AG415" s="2">
        <f>(Table2[[#This Row],[Close Price]]/Table2[[#This Row],[Current Month Low]])-1</f>
        <v>3.1274310275732908E-3</v>
      </c>
      <c r="AH415" s="2">
        <f>(Table2[[#This Row],[Current Month High]]/Table2[[#This Row],[Close Price]])-1</f>
        <v>4.6538042754525666E-2</v>
      </c>
      <c r="AI415">
        <v>18.120931544191901</v>
      </c>
      <c r="AJ415">
        <v>48.850624266159002</v>
      </c>
      <c r="AK415" t="str">
        <f>IF(AND(Table2[[#This Row],[20D EMA]]&gt;Table2[[#This Row],[50D EMA]],Table2[[#This Row],[50D EMA]]&gt;Table2[[#This Row],[200D EMA]]),"Uptrend","Downtrend/NoTrend")</f>
        <v>Uptrend</v>
      </c>
      <c r="AL415">
        <v>-0.28999999999999998</v>
      </c>
      <c r="AM415" t="s">
        <v>10189</v>
      </c>
      <c r="AN415">
        <v>-1.8</v>
      </c>
      <c r="AO415" t="s">
        <v>10189</v>
      </c>
      <c r="AP415">
        <v>-2.1311688381330002E-3</v>
      </c>
      <c r="AQ415">
        <f>(Table2[[#This Row],[Sharpe Ratio]]-AVERAGE(Table2[Sharpe Ratio]))/_xlfn.STDEV.P(Table2[Sharpe Ratio])</f>
        <v>-0.63067931468000227</v>
      </c>
      <c r="AR4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-2.4077853475803437</v>
      </c>
      <c r="AS415">
        <f>_xlfn.RANK.AVG(Table2[[#This Row],[1Y Return vs Nifty Z-Score]],Table2[1Y Return vs Nifty Z-Score])</f>
        <v>379</v>
      </c>
      <c r="AT415">
        <f>_xlfn.RANK.AVG(Table2[[#This Row],[6M Return vs Nifty Z-Score]],Table2[6M Return vs Nifty Z-Score])</f>
        <v>297</v>
      </c>
      <c r="AU415">
        <f>_xlfn.RANK.AVG(Table2[[#This Row],[Sharpe Ratio Z-Score]],Table2[Sharpe Ratio Z-Score])</f>
        <v>543</v>
      </c>
      <c r="AV415">
        <f>(Table2[[#This Row],[Rank 1Y]]+Table2[[#This Row],[Rank 6M]]+Table2[[#This Row],[Rank Sharpe]])/3</f>
        <v>406.33333333333331</v>
      </c>
    </row>
    <row r="416" spans="1:48" x14ac:dyDescent="0.3">
      <c r="A416" t="s">
        <v>658</v>
      </c>
      <c r="B416" t="s">
        <v>659</v>
      </c>
      <c r="C416" t="s">
        <v>10148</v>
      </c>
      <c r="D416" t="s">
        <v>62</v>
      </c>
      <c r="E416">
        <v>27727.260681119998</v>
      </c>
      <c r="F416">
        <v>1800.15</v>
      </c>
      <c r="G416">
        <v>14.051104092154301</v>
      </c>
      <c r="H416">
        <f>(Table2[[#This Row],[1Y Return vs Nifty]]-AVERAGE(Table2[1Y Return vs Nifty]))/_xlfn.STDEV.P(Table2[1Y Return vs Nifty])</f>
        <v>-0.36702798757288002</v>
      </c>
      <c r="I416">
        <v>-9.5586390190300392</v>
      </c>
      <c r="J416">
        <f>(Table2[[#This Row],[1M Return vs Nifty]]-AVERAGE(Table2[1M Return vs Nifty]))/_xlfn.STDEV.P(Table2[1M Return vs Nifty])</f>
        <v>-0.88325914545050099</v>
      </c>
      <c r="K416">
        <v>-3.1985789526254602</v>
      </c>
      <c r="L416">
        <f>(Table2[[#This Row],[6M Return vs Nifty]]-AVERAGE(Table2[6M Return vs Nifty]))/_xlfn.STDEV.P(Table2[6M Return vs Nifty])</f>
        <v>-0.42938980291462459</v>
      </c>
      <c r="M416">
        <v>1.29219407222834</v>
      </c>
      <c r="N416">
        <f>(Table2[[#This Row],[1W Return vs Nifty]]-AVERAGE(Table2[1W Return vs Nifty]))/_xlfn.STDEV.P(Table2[1W Return vs Nifty])</f>
        <v>0.44792418600170308</v>
      </c>
      <c r="O416">
        <v>1766.24</v>
      </c>
      <c r="P416">
        <v>1768.0871320072699</v>
      </c>
      <c r="Q416">
        <v>1625.7832101971001</v>
      </c>
      <c r="R416">
        <v>60.080759089346799</v>
      </c>
      <c r="S416" s="2">
        <f>(Table2[[#This Row],[Close Price]]-Table2[[#This Row],[20D EMA]])/Table2[[#This Row],[20D EMA]]</f>
        <v>1.9198976356554081E-2</v>
      </c>
      <c r="T416" s="2">
        <f>(Table2[[#This Row],[Close Price]]-Table2[[#This Row],[50D EMA]])/Table2[[#This Row],[50D EMA]]</f>
        <v>1.8134212625782704E-2</v>
      </c>
      <c r="U416" s="2">
        <f>(Table2[[#This Row],[Close Price]]-Table2[[#This Row],[200D EMA]])/Table2[[#This Row],[200D EMA]]</f>
        <v>0.1072509475490037</v>
      </c>
      <c r="V416">
        <v>0.93950464761177999</v>
      </c>
      <c r="W416">
        <v>1787.75</v>
      </c>
      <c r="X416">
        <v>1804.95</v>
      </c>
      <c r="Y416">
        <v>1727.1</v>
      </c>
      <c r="Z416">
        <v>1804.95</v>
      </c>
      <c r="AA416">
        <v>1690.1</v>
      </c>
      <c r="AB416">
        <v>1906</v>
      </c>
      <c r="AC416" s="2">
        <f>(Table2[[#This Row],[Close Price]]/Table2[[#This Row],[Day Low]])-1</f>
        <v>6.9360928541464251E-3</v>
      </c>
      <c r="AD416" s="2">
        <f>(Table2[[#This Row],[Day High]]/Table2[[#This Row],[Close Price]])-1</f>
        <v>2.6664444629613815E-3</v>
      </c>
      <c r="AE416" s="2">
        <f>(Table2[[#This Row],[Close Price]]/Table2[[#This Row],[Current Week Low]])-1</f>
        <v>4.2296334896647636E-2</v>
      </c>
      <c r="AF416" s="2">
        <f>(Table2[[#This Row],[Current Week High]]/Table2[[#This Row],[Close Price]])-1</f>
        <v>2.6664444629613815E-3</v>
      </c>
      <c r="AG416" s="2">
        <f>(Table2[[#This Row],[Close Price]]/Table2[[#This Row],[Current Month Low]])-1</f>
        <v>6.5114490266848124E-2</v>
      </c>
      <c r="AH416" s="2">
        <f>(Table2[[#This Row],[Current Month High]]/Table2[[#This Row],[Close Price]])-1</f>
        <v>5.8800655500930388E-2</v>
      </c>
      <c r="AI416">
        <v>7.76879704469071</v>
      </c>
      <c r="AJ416">
        <v>52.065382665990903</v>
      </c>
      <c r="AK416" t="str">
        <f>IF(AND(Table2[[#This Row],[20D EMA]]&gt;Table2[[#This Row],[50D EMA]],Table2[[#This Row],[50D EMA]]&gt;Table2[[#This Row],[200D EMA]]),"Uptrend","Downtrend/NoTrend")</f>
        <v>Downtrend/NoTrend</v>
      </c>
      <c r="AL416">
        <v>-0.12</v>
      </c>
      <c r="AM416" t="s">
        <v>10189</v>
      </c>
      <c r="AN416">
        <v>2.59</v>
      </c>
      <c r="AO416" t="s">
        <v>10188</v>
      </c>
      <c r="AP416">
        <v>5.2916193056843003E-2</v>
      </c>
      <c r="AQ416">
        <f>(Table2[[#This Row],[Sharpe Ratio]]-AVERAGE(Table2[Sharpe Ratio]))/_xlfn.STDEV.P(Table2[Sharpe Ratio])</f>
        <v>-7.9539907512397711E-3</v>
      </c>
      <c r="AR4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6">
        <f>_xlfn.RANK.AVG(Table2[[#This Row],[1Y Return vs Nifty Z-Score]],Table2[1Y Return vs Nifty Z-Score])</f>
        <v>414</v>
      </c>
      <c r="AT416">
        <f>_xlfn.RANK.AVG(Table2[[#This Row],[6M Return vs Nifty Z-Score]],Table2[6M Return vs Nifty Z-Score])</f>
        <v>468</v>
      </c>
      <c r="AU416">
        <f>_xlfn.RANK.AVG(Table2[[#This Row],[Sharpe Ratio Z-Score]],Table2[Sharpe Ratio Z-Score])</f>
        <v>340</v>
      </c>
      <c r="AV416">
        <f>(Table2[[#This Row],[Rank 1Y]]+Table2[[#This Row],[Rank 6M]]+Table2[[#This Row],[Rank Sharpe]])/3</f>
        <v>407.33333333333331</v>
      </c>
    </row>
    <row r="417" spans="1:48" x14ac:dyDescent="0.3">
      <c r="A417" t="s">
        <v>1956</v>
      </c>
      <c r="B417" t="s">
        <v>1957</v>
      </c>
      <c r="C417" t="s">
        <v>10155</v>
      </c>
      <c r="D417" t="s">
        <v>46</v>
      </c>
      <c r="E417">
        <v>3304.8717000000001</v>
      </c>
      <c r="F417">
        <v>1991.25</v>
      </c>
      <c r="G417">
        <v>5.6182408171981004</v>
      </c>
      <c r="H417">
        <f>(Table2[[#This Row],[1Y Return vs Nifty]]-AVERAGE(Table2[1Y Return vs Nifty]))/_xlfn.STDEV.P(Table2[1Y Return vs Nifty])</f>
        <v>-0.47120680047988761</v>
      </c>
      <c r="I417">
        <v>11.8656718791697</v>
      </c>
      <c r="J417">
        <f>(Table2[[#This Row],[1M Return vs Nifty]]-AVERAGE(Table2[1M Return vs Nifty]))/_xlfn.STDEV.P(Table2[1M Return vs Nifty])</f>
        <v>1.1375919017535434</v>
      </c>
      <c r="K417">
        <v>8.0395692036379103</v>
      </c>
      <c r="L417">
        <f>(Table2[[#This Row],[6M Return vs Nifty]]-AVERAGE(Table2[6M Return vs Nifty]))/_xlfn.STDEV.P(Table2[6M Return vs Nifty])</f>
        <v>-8.4028349364692598E-2</v>
      </c>
      <c r="M417">
        <v>-6.0371242249058499</v>
      </c>
      <c r="N417">
        <f>(Table2[[#This Row],[1W Return vs Nifty]]-AVERAGE(Table2[1W Return vs Nifty]))/_xlfn.STDEV.P(Table2[1W Return vs Nifty])</f>
        <v>-1.1783587822955719</v>
      </c>
      <c r="O417">
        <v>1907.72</v>
      </c>
      <c r="P417">
        <v>1782.4575645085699</v>
      </c>
      <c r="Q417">
        <v>1658.19676875184</v>
      </c>
      <c r="R417">
        <v>51.479780102991299</v>
      </c>
      <c r="S417" s="2">
        <f>(Table2[[#This Row],[Close Price]]-Table2[[#This Row],[20D EMA]])/Table2[[#This Row],[20D EMA]]</f>
        <v>4.3785251504413633E-2</v>
      </c>
      <c r="T417" s="2">
        <f>(Table2[[#This Row],[Close Price]]-Table2[[#This Row],[50D EMA]])/Table2[[#This Row],[50D EMA]]</f>
        <v>0.11713739482431657</v>
      </c>
      <c r="U417" s="2">
        <f>(Table2[[#This Row],[Close Price]]-Table2[[#This Row],[200D EMA]])/Table2[[#This Row],[200D EMA]]</f>
        <v>0.20085265966285551</v>
      </c>
      <c r="V417">
        <v>0.88556938000084895</v>
      </c>
      <c r="W417">
        <v>1944.05</v>
      </c>
      <c r="X417">
        <v>2015.2</v>
      </c>
      <c r="Y417">
        <v>1934.55</v>
      </c>
      <c r="Z417">
        <v>2032.55</v>
      </c>
      <c r="AA417">
        <v>1898.3</v>
      </c>
      <c r="AB417">
        <v>2090</v>
      </c>
      <c r="AC417" s="2">
        <f>(Table2[[#This Row],[Close Price]]/Table2[[#This Row],[Day Low]])-1</f>
        <v>2.427921092564489E-2</v>
      </c>
      <c r="AD417" s="2">
        <f>(Table2[[#This Row],[Day High]]/Table2[[#This Row],[Close Price]])-1</f>
        <v>1.2027620841180253E-2</v>
      </c>
      <c r="AE417" s="2">
        <f>(Table2[[#This Row],[Close Price]]/Table2[[#This Row],[Current Week Low]])-1</f>
        <v>2.9309141660851301E-2</v>
      </c>
      <c r="AF417" s="2">
        <f>(Table2[[#This Row],[Current Week High]]/Table2[[#This Row],[Close Price]])-1</f>
        <v>2.0740740740740726E-2</v>
      </c>
      <c r="AG417" s="2">
        <f>(Table2[[#This Row],[Close Price]]/Table2[[#This Row],[Current Month Low]])-1</f>
        <v>4.8964863298740946E-2</v>
      </c>
      <c r="AH417" s="2">
        <f>(Table2[[#This Row],[Current Month High]]/Table2[[#This Row],[Close Price]])-1</f>
        <v>4.9591964846202208E-2</v>
      </c>
      <c r="AI417">
        <v>4.9591964846202199</v>
      </c>
      <c r="AJ417">
        <v>40.823903818953298</v>
      </c>
      <c r="AK417" t="str">
        <f>IF(AND(Table2[[#This Row],[20D EMA]]&gt;Table2[[#This Row],[50D EMA]],Table2[[#This Row],[50D EMA]]&gt;Table2[[#This Row],[200D EMA]]),"Uptrend","Downtrend/NoTrend")</f>
        <v>Uptrend</v>
      </c>
      <c r="AL417">
        <v>0.05</v>
      </c>
      <c r="AM417" t="s">
        <v>10188</v>
      </c>
      <c r="AN417">
        <v>3.61</v>
      </c>
      <c r="AO417" t="s">
        <v>10188</v>
      </c>
      <c r="AP417">
        <v>2.5292913486075E-2</v>
      </c>
      <c r="AQ417">
        <f>(Table2[[#This Row],[Sharpe Ratio]]-AVERAGE(Table2[Sharpe Ratio]))/_xlfn.STDEV.P(Table2[Sharpe Ratio])</f>
        <v>-0.32044336583700966</v>
      </c>
      <c r="AR4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-0.91644539622361842</v>
      </c>
      <c r="AS417">
        <f>_xlfn.RANK.AVG(Table2[[#This Row],[1Y Return vs Nifty Z-Score]],Table2[1Y Return vs Nifty Z-Score])</f>
        <v>465</v>
      </c>
      <c r="AT417">
        <f>_xlfn.RANK.AVG(Table2[[#This Row],[6M Return vs Nifty Z-Score]],Table2[6M Return vs Nifty Z-Score])</f>
        <v>335</v>
      </c>
      <c r="AU417">
        <f>_xlfn.RANK.AVG(Table2[[#This Row],[Sharpe Ratio Z-Score]],Table2[Sharpe Ratio Z-Score])</f>
        <v>423</v>
      </c>
      <c r="AV417">
        <f>(Table2[[#This Row],[Rank 1Y]]+Table2[[#This Row],[Rank 6M]]+Table2[[#This Row],[Rank Sharpe]])/3</f>
        <v>407.66666666666669</v>
      </c>
    </row>
    <row r="418" spans="1:48" x14ac:dyDescent="0.3">
      <c r="A418" t="s">
        <v>394</v>
      </c>
      <c r="B418" t="s">
        <v>395</v>
      </c>
      <c r="C418" t="s">
        <v>10150</v>
      </c>
      <c r="D418" t="s">
        <v>396</v>
      </c>
      <c r="E418">
        <v>60779.547056340001</v>
      </c>
      <c r="F418">
        <v>2266.85</v>
      </c>
      <c r="G418">
        <v>-2.3308898700991501</v>
      </c>
      <c r="H418">
        <f>(Table2[[#This Row],[1Y Return vs Nifty]]-AVERAGE(Table2[1Y Return vs Nifty]))/_xlfn.STDEV.P(Table2[1Y Return vs Nifty])</f>
        <v>-0.56940962574146448</v>
      </c>
      <c r="I418">
        <v>-5.3472559905384696</v>
      </c>
      <c r="J418">
        <f>(Table2[[#This Row],[1M Return vs Nifty]]-AVERAGE(Table2[1M Return vs Nifty]))/_xlfn.STDEV.P(Table2[1M Return vs Nifty])</f>
        <v>-0.48601986696245114</v>
      </c>
      <c r="K418">
        <v>14.633480655666601</v>
      </c>
      <c r="L418">
        <f>(Table2[[#This Row],[6M Return vs Nifty]]-AVERAGE(Table2[6M Return vs Nifty]))/_xlfn.STDEV.P(Table2[6M Return vs Nifty])</f>
        <v>0.1186102715172514</v>
      </c>
      <c r="M418">
        <v>-4.1093796393942803</v>
      </c>
      <c r="N418">
        <f>(Table2[[#This Row],[1W Return vs Nifty]]-AVERAGE(Table2[1W Return vs Nifty]))/_xlfn.STDEV.P(Table2[1W Return vs Nifty])</f>
        <v>-0.75061665682797096</v>
      </c>
      <c r="O418">
        <v>2312.5</v>
      </c>
      <c r="P418">
        <v>2240.0163959861002</v>
      </c>
      <c r="Q418">
        <v>2039.5577595228101</v>
      </c>
      <c r="R418">
        <v>32.9472216608835</v>
      </c>
      <c r="S418" s="2">
        <f>(Table2[[#This Row],[Close Price]]-Table2[[#This Row],[20D EMA]])/Table2[[#This Row],[20D EMA]]</f>
        <v>-1.9740540540540578E-2</v>
      </c>
      <c r="T418" s="2">
        <f>(Table2[[#This Row],[Close Price]]-Table2[[#This Row],[50D EMA]])/Table2[[#This Row],[50D EMA]]</f>
        <v>1.1979199822815154E-2</v>
      </c>
      <c r="U418" s="2">
        <f>(Table2[[#This Row],[Close Price]]-Table2[[#This Row],[200D EMA]])/Table2[[#This Row],[200D EMA]]</f>
        <v>0.11144192382684409</v>
      </c>
      <c r="V418">
        <v>0.67472589384148995</v>
      </c>
      <c r="W418">
        <v>2249.0500000000002</v>
      </c>
      <c r="X418">
        <v>2285</v>
      </c>
      <c r="Y418">
        <v>2242.5</v>
      </c>
      <c r="Z418">
        <v>2300</v>
      </c>
      <c r="AA418">
        <v>2242.5</v>
      </c>
      <c r="AB418">
        <v>2454</v>
      </c>
      <c r="AC418" s="2">
        <f>(Table2[[#This Row],[Close Price]]/Table2[[#This Row],[Day Low]])-1</f>
        <v>7.9144527689467559E-3</v>
      </c>
      <c r="AD418" s="2">
        <f>(Table2[[#This Row],[Day High]]/Table2[[#This Row],[Close Price]])-1</f>
        <v>8.0067053400092458E-3</v>
      </c>
      <c r="AE418" s="2">
        <f>(Table2[[#This Row],[Close Price]]/Table2[[#This Row],[Current Week Low]])-1</f>
        <v>1.0858416945373373E-2</v>
      </c>
      <c r="AF418" s="2">
        <f>(Table2[[#This Row],[Current Week High]]/Table2[[#This Row],[Close Price]])-1</f>
        <v>1.4623817191256716E-2</v>
      </c>
      <c r="AG418" s="2">
        <f>(Table2[[#This Row],[Close Price]]/Table2[[#This Row],[Current Month Low]])-1</f>
        <v>1.0858416945373373E-2</v>
      </c>
      <c r="AH418" s="2">
        <f>(Table2[[#This Row],[Current Month High]]/Table2[[#This Row],[Close Price]])-1</f>
        <v>8.2559498864062553E-2</v>
      </c>
      <c r="AI418">
        <v>8.2559498864062508</v>
      </c>
      <c r="AJ418">
        <v>30.278735632183899</v>
      </c>
      <c r="AK418" t="str">
        <f>IF(AND(Table2[[#This Row],[20D EMA]]&gt;Table2[[#This Row],[50D EMA]],Table2[[#This Row],[50D EMA]]&gt;Table2[[#This Row],[200D EMA]]),"Uptrend","Downtrend/NoTrend")</f>
        <v>Uptrend</v>
      </c>
      <c r="AL418">
        <v>0</v>
      </c>
      <c r="AM418" t="s">
        <v>10187</v>
      </c>
      <c r="AN418">
        <v>-4.79</v>
      </c>
      <c r="AO418" t="s">
        <v>10189</v>
      </c>
      <c r="AP418">
        <v>2.1239208135186999E-2</v>
      </c>
      <c r="AQ418">
        <f>(Table2[[#This Row],[Sharpe Ratio]]-AVERAGE(Table2[Sharpe Ratio]))/_xlfn.STDEV.P(Table2[Sharpe Ratio])</f>
        <v>-0.36630105802868351</v>
      </c>
      <c r="AR4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-2.0537369360433186</v>
      </c>
      <c r="AS418">
        <f>_xlfn.RANK.AVG(Table2[[#This Row],[1Y Return vs Nifty Z-Score]],Table2[1Y Return vs Nifty Z-Score])</f>
        <v>520</v>
      </c>
      <c r="AT418">
        <f>_xlfn.RANK.AVG(Table2[[#This Row],[6M Return vs Nifty Z-Score]],Table2[6M Return vs Nifty Z-Score])</f>
        <v>271</v>
      </c>
      <c r="AU418">
        <f>_xlfn.RANK.AVG(Table2[[#This Row],[Sharpe Ratio Z-Score]],Table2[Sharpe Ratio Z-Score])</f>
        <v>436</v>
      </c>
      <c r="AV418">
        <f>(Table2[[#This Row],[Rank 1Y]]+Table2[[#This Row],[Rank 6M]]+Table2[[#This Row],[Rank Sharpe]])/3</f>
        <v>409</v>
      </c>
    </row>
    <row r="419" spans="1:48" x14ac:dyDescent="0.3">
      <c r="A419" t="s">
        <v>1712</v>
      </c>
      <c r="B419" t="s">
        <v>1713</v>
      </c>
      <c r="C419" t="s">
        <v>10160</v>
      </c>
      <c r="D419" t="s">
        <v>710</v>
      </c>
      <c r="E419">
        <v>4492.6467221599996</v>
      </c>
      <c r="F419">
        <v>685.2</v>
      </c>
      <c r="G419">
        <v>15.4302790843533</v>
      </c>
      <c r="H419">
        <f>(Table2[[#This Row],[1Y Return vs Nifty]]-AVERAGE(Table2[1Y Return vs Nifty]))/_xlfn.STDEV.P(Table2[1Y Return vs Nifty])</f>
        <v>-0.34998978728508162</v>
      </c>
      <c r="I419">
        <v>-5.0365106610701904</v>
      </c>
      <c r="J419">
        <f>(Table2[[#This Row],[1M Return vs Nifty]]-AVERAGE(Table2[1M Return vs Nifty]))/_xlfn.STDEV.P(Table2[1M Return vs Nifty])</f>
        <v>-0.45670877138259258</v>
      </c>
      <c r="K419">
        <v>-19.224899386775899</v>
      </c>
      <c r="L419">
        <f>(Table2[[#This Row],[6M Return vs Nifty]]-AVERAGE(Table2[6M Return vs Nifty]))/_xlfn.STDEV.P(Table2[6M Return vs Nifty])</f>
        <v>-0.92189739787015246</v>
      </c>
      <c r="M419">
        <v>-2.6487291787438099</v>
      </c>
      <c r="N419">
        <f>(Table2[[#This Row],[1W Return vs Nifty]]-AVERAGE(Table2[1W Return vs Nifty]))/_xlfn.STDEV.P(Table2[1W Return vs Nifty])</f>
        <v>-0.42651680599733682</v>
      </c>
      <c r="O419">
        <v>683.04</v>
      </c>
      <c r="P419">
        <v>662.39374380537299</v>
      </c>
      <c r="Q419">
        <v>644.93341295607297</v>
      </c>
      <c r="R419">
        <v>45.388284587165799</v>
      </c>
      <c r="S419" s="2">
        <f>(Table2[[#This Row],[Close Price]]-Table2[[#This Row],[20D EMA]])/Table2[[#This Row],[20D EMA]]</f>
        <v>3.1623330990865569E-3</v>
      </c>
      <c r="T419" s="2">
        <f>(Table2[[#This Row],[Close Price]]-Table2[[#This Row],[50D EMA]])/Table2[[#This Row],[50D EMA]]</f>
        <v>3.4430059776240994E-2</v>
      </c>
      <c r="U419" s="2">
        <f>(Table2[[#This Row],[Close Price]]-Table2[[#This Row],[200D EMA]])/Table2[[#This Row],[200D EMA]]</f>
        <v>6.2435262672101109E-2</v>
      </c>
      <c r="V419">
        <v>2.0036149211894498</v>
      </c>
      <c r="W419">
        <v>677.95</v>
      </c>
      <c r="X419">
        <v>694</v>
      </c>
      <c r="Y419">
        <v>677.95</v>
      </c>
      <c r="Z419">
        <v>698</v>
      </c>
      <c r="AA419">
        <v>670.05</v>
      </c>
      <c r="AB419">
        <v>753.5</v>
      </c>
      <c r="AC419" s="2">
        <f>(Table2[[#This Row],[Close Price]]/Table2[[#This Row],[Day Low]])-1</f>
        <v>1.069400398259468E-2</v>
      </c>
      <c r="AD419" s="2">
        <f>(Table2[[#This Row],[Day High]]/Table2[[#This Row],[Close Price]])-1</f>
        <v>1.2842965557501307E-2</v>
      </c>
      <c r="AE419" s="2">
        <f>(Table2[[#This Row],[Close Price]]/Table2[[#This Row],[Current Week Low]])-1</f>
        <v>1.069400398259468E-2</v>
      </c>
      <c r="AF419" s="2">
        <f>(Table2[[#This Row],[Current Week High]]/Table2[[#This Row],[Close Price]])-1</f>
        <v>1.8680677174547577E-2</v>
      </c>
      <c r="AG419" s="2">
        <f>(Table2[[#This Row],[Close Price]]/Table2[[#This Row],[Current Month Low]])-1</f>
        <v>2.2610252966196676E-2</v>
      </c>
      <c r="AH419" s="2">
        <f>(Table2[[#This Row],[Current Month High]]/Table2[[#This Row],[Close Price]])-1</f>
        <v>9.9678925861062417E-2</v>
      </c>
      <c r="AI419">
        <v>18.943374197314601</v>
      </c>
      <c r="AJ419">
        <v>47.259832366215299</v>
      </c>
      <c r="AK419" t="str">
        <f>IF(AND(Table2[[#This Row],[20D EMA]]&gt;Table2[[#This Row],[50D EMA]],Table2[[#This Row],[50D EMA]]&gt;Table2[[#This Row],[200D EMA]]),"Uptrend","Downtrend/NoTrend")</f>
        <v>Uptrend</v>
      </c>
      <c r="AL419">
        <v>-0.02</v>
      </c>
      <c r="AM419" t="s">
        <v>10189</v>
      </c>
      <c r="AN419">
        <v>2.2799999999999998</v>
      </c>
      <c r="AO419" t="s">
        <v>10188</v>
      </c>
      <c r="AP419">
        <v>0.10092253444082901</v>
      </c>
      <c r="AQ419">
        <f>(Table2[[#This Row],[Sharpe Ratio]]-AVERAGE(Table2[Sharpe Ratio]))/_xlfn.STDEV.P(Table2[Sharpe Ratio])</f>
        <v>0.53511952739506474</v>
      </c>
      <c r="AR4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-1.6199932351400987</v>
      </c>
      <c r="AS419">
        <f>_xlfn.RANK.AVG(Table2[[#This Row],[1Y Return vs Nifty Z-Score]],Table2[1Y Return vs Nifty Z-Score])</f>
        <v>402</v>
      </c>
      <c r="AT419">
        <f>_xlfn.RANK.AVG(Table2[[#This Row],[6M Return vs Nifty Z-Score]],Table2[6M Return vs Nifty Z-Score])</f>
        <v>620</v>
      </c>
      <c r="AU419">
        <f>_xlfn.RANK.AVG(Table2[[#This Row],[Sharpe Ratio Z-Score]],Table2[Sharpe Ratio Z-Score])</f>
        <v>205</v>
      </c>
      <c r="AV419">
        <f>(Table2[[#This Row],[Rank 1Y]]+Table2[[#This Row],[Rank 6M]]+Table2[[#This Row],[Rank Sharpe]])/3</f>
        <v>409</v>
      </c>
    </row>
    <row r="420" spans="1:48" x14ac:dyDescent="0.3">
      <c r="A420" t="s">
        <v>317</v>
      </c>
      <c r="B420" t="s">
        <v>318</v>
      </c>
      <c r="C420" t="s">
        <v>10143</v>
      </c>
      <c r="D420" t="s">
        <v>24</v>
      </c>
      <c r="E420">
        <v>82663.475596256001</v>
      </c>
      <c r="F420">
        <v>26.19</v>
      </c>
      <c r="G420">
        <v>22.161711089481901</v>
      </c>
      <c r="H420">
        <f>(Table2[[#This Row],[1Y Return vs Nifty]]-AVERAGE(Table2[1Y Return vs Nifty]))/_xlfn.STDEV.P(Table2[1Y Return vs Nifty])</f>
        <v>-0.26683029891282678</v>
      </c>
      <c r="I420">
        <v>5.5793008293432997</v>
      </c>
      <c r="J420">
        <f>(Table2[[#This Row],[1M Return vs Nifty]]-AVERAGE(Table2[1M Return vs Nifty]))/_xlfn.STDEV.P(Table2[1M Return vs Nifty])</f>
        <v>0.54462909517747016</v>
      </c>
      <c r="K420">
        <v>-9.6079941960810107</v>
      </c>
      <c r="L420">
        <f>(Table2[[#This Row],[6M Return vs Nifty]]-AVERAGE(Table2[6M Return vs Nifty]))/_xlfn.STDEV.P(Table2[6M Return vs Nifty])</f>
        <v>-0.62635863924832358</v>
      </c>
      <c r="M420">
        <v>0.73795854974528796</v>
      </c>
      <c r="N420">
        <f>(Table2[[#This Row],[1W Return vs Nifty]]-AVERAGE(Table2[1W Return vs Nifty]))/_xlfn.STDEV.P(Table2[1W Return vs Nifty])</f>
        <v>0.32494633811754714</v>
      </c>
      <c r="O420">
        <v>24.92</v>
      </c>
      <c r="P420">
        <v>24.2948659797514</v>
      </c>
      <c r="Q420">
        <v>22.603160419421901</v>
      </c>
      <c r="R420">
        <v>67.045010254022003</v>
      </c>
      <c r="S420" s="2">
        <f>(Table2[[#This Row],[Close Price]]-Table2[[#This Row],[20D EMA]])/Table2[[#This Row],[20D EMA]]</f>
        <v>5.0963081861958248E-2</v>
      </c>
      <c r="T420" s="2">
        <f>(Table2[[#This Row],[Close Price]]-Table2[[#This Row],[50D EMA]])/Table2[[#This Row],[50D EMA]]</f>
        <v>7.8005535071817414E-2</v>
      </c>
      <c r="U420" s="2">
        <f>(Table2[[#This Row],[Close Price]]-Table2[[#This Row],[200D EMA]])/Table2[[#This Row],[200D EMA]]</f>
        <v>0.1586875248425918</v>
      </c>
      <c r="V420">
        <v>1.5344855363243901</v>
      </c>
      <c r="W420">
        <v>26.12</v>
      </c>
      <c r="X420">
        <v>26.85</v>
      </c>
      <c r="Y420">
        <v>25.1</v>
      </c>
      <c r="Z420">
        <v>26.85</v>
      </c>
      <c r="AA420">
        <v>23.61</v>
      </c>
      <c r="AB420">
        <v>27.44</v>
      </c>
      <c r="AC420" s="2">
        <f>(Table2[[#This Row],[Close Price]]/Table2[[#This Row],[Day Low]])-1</f>
        <v>2.6799387442573153E-3</v>
      </c>
      <c r="AD420" s="2">
        <f>(Table2[[#This Row],[Day High]]/Table2[[#This Row],[Close Price]])-1</f>
        <v>2.5200458190148822E-2</v>
      </c>
      <c r="AE420" s="2">
        <f>(Table2[[#This Row],[Close Price]]/Table2[[#This Row],[Current Week Low]])-1</f>
        <v>4.3426294820717137E-2</v>
      </c>
      <c r="AF420" s="2">
        <f>(Table2[[#This Row],[Current Week High]]/Table2[[#This Row],[Close Price]])-1</f>
        <v>2.5200458190148822E-2</v>
      </c>
      <c r="AG420" s="2">
        <f>(Table2[[#This Row],[Close Price]]/Table2[[#This Row],[Current Month Low]])-1</f>
        <v>0.10927573062261753</v>
      </c>
      <c r="AH420" s="2">
        <f>(Table2[[#This Row],[Current Month High]]/Table2[[#This Row],[Close Price]])-1</f>
        <v>4.7728140511645645E-2</v>
      </c>
      <c r="AI420">
        <v>25.429553264604799</v>
      </c>
      <c r="AJ420">
        <v>66.815286624203793</v>
      </c>
      <c r="AK420" t="str">
        <f>IF(AND(Table2[[#This Row],[20D EMA]]&gt;Table2[[#This Row],[50D EMA]],Table2[[#This Row],[50D EMA]]&gt;Table2[[#This Row],[200D EMA]]),"Uptrend","Downtrend/NoTrend")</f>
        <v>Uptrend</v>
      </c>
      <c r="AL420">
        <v>-0.08</v>
      </c>
      <c r="AM420" t="s">
        <v>10189</v>
      </c>
      <c r="AN420">
        <v>10.55</v>
      </c>
      <c r="AO420" t="s">
        <v>10188</v>
      </c>
      <c r="AP420">
        <v>5.5975368217752001E-2</v>
      </c>
      <c r="AQ420">
        <f>(Table2[[#This Row],[Sharpe Ratio]]-AVERAGE(Table2[Sharpe Ratio]))/_xlfn.STDEV.P(Table2[Sharpe Ratio])</f>
        <v>2.6653041764985969E-2</v>
      </c>
      <c r="AR4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3.0395368988529459E-3</v>
      </c>
      <c r="AS420">
        <f>_xlfn.RANK.AVG(Table2[[#This Row],[1Y Return vs Nifty Z-Score]],Table2[1Y Return vs Nifty Z-Score])</f>
        <v>365</v>
      </c>
      <c r="AT420">
        <f>_xlfn.RANK.AVG(Table2[[#This Row],[6M Return vs Nifty Z-Score]],Table2[6M Return vs Nifty Z-Score])</f>
        <v>538</v>
      </c>
      <c r="AU420">
        <f>_xlfn.RANK.AVG(Table2[[#This Row],[Sharpe Ratio Z-Score]],Table2[Sharpe Ratio Z-Score])</f>
        <v>325</v>
      </c>
      <c r="AV420">
        <f>(Table2[[#This Row],[Rank 1Y]]+Table2[[#This Row],[Rank 6M]]+Table2[[#This Row],[Rank Sharpe]])/3</f>
        <v>409.33333333333331</v>
      </c>
    </row>
    <row r="421" spans="1:48" x14ac:dyDescent="0.3">
      <c r="A421" t="s">
        <v>294</v>
      </c>
      <c r="B421" t="s">
        <v>295</v>
      </c>
      <c r="C421" t="s">
        <v>10143</v>
      </c>
      <c r="D421" t="s">
        <v>37</v>
      </c>
      <c r="E421">
        <v>92506.166252139999</v>
      </c>
      <c r="F421">
        <v>1873.1</v>
      </c>
      <c r="G421">
        <v>11.3989495645051</v>
      </c>
      <c r="H421">
        <f>(Table2[[#This Row],[1Y Return vs Nifty]]-AVERAGE(Table2[1Y Return vs Nifty]))/_xlfn.STDEV.P(Table2[1Y Return vs Nifty])</f>
        <v>-0.39979245929827678</v>
      </c>
      <c r="I421">
        <v>3.2774360781135798</v>
      </c>
      <c r="J421">
        <f>(Table2[[#This Row],[1M Return vs Nifty]]-AVERAGE(Table2[1M Return vs Nifty]))/_xlfn.STDEV.P(Table2[1M Return vs Nifty])</f>
        <v>0.32750538860189315</v>
      </c>
      <c r="K421">
        <v>24.5915017786104</v>
      </c>
      <c r="L421">
        <f>(Table2[[#This Row],[6M Return vs Nifty]]-AVERAGE(Table2[6M Return vs Nifty]))/_xlfn.STDEV.P(Table2[6M Return vs Nifty])</f>
        <v>0.42463192220923568</v>
      </c>
      <c r="M421">
        <v>0.60044693818861405</v>
      </c>
      <c r="N421">
        <f>(Table2[[#This Row],[1W Return vs Nifty]]-AVERAGE(Table2[1W Return vs Nifty]))/_xlfn.STDEV.P(Table2[1W Return vs Nifty])</f>
        <v>0.29443425189730865</v>
      </c>
      <c r="O421">
        <v>1818.2</v>
      </c>
      <c r="P421">
        <v>1751.02352123171</v>
      </c>
      <c r="Q421">
        <v>1588.8477372365901</v>
      </c>
      <c r="R421">
        <v>69.148887568377603</v>
      </c>
      <c r="S421" s="2">
        <f>(Table2[[#This Row],[Close Price]]-Table2[[#This Row],[20D EMA]])/Table2[[#This Row],[20D EMA]]</f>
        <v>3.0194698053019393E-2</v>
      </c>
      <c r="T421" s="2">
        <f>(Table2[[#This Row],[Close Price]]-Table2[[#This Row],[50D EMA]])/Table2[[#This Row],[50D EMA]]</f>
        <v>6.9717212412097426E-2</v>
      </c>
      <c r="U421" s="2">
        <f>(Table2[[#This Row],[Close Price]]-Table2[[#This Row],[200D EMA]])/Table2[[#This Row],[200D EMA]]</f>
        <v>0.17890465908193112</v>
      </c>
      <c r="V421">
        <v>0.71297138537258098</v>
      </c>
      <c r="W421">
        <v>1862.55</v>
      </c>
      <c r="X421">
        <v>1903.3</v>
      </c>
      <c r="Y421">
        <v>1853.55</v>
      </c>
      <c r="Z421">
        <v>1903.3</v>
      </c>
      <c r="AA421">
        <v>1782.15</v>
      </c>
      <c r="AB421">
        <v>1903.3</v>
      </c>
      <c r="AC421" s="2">
        <f>(Table2[[#This Row],[Close Price]]/Table2[[#This Row],[Day Low]])-1</f>
        <v>5.6642774690611741E-3</v>
      </c>
      <c r="AD421" s="2">
        <f>(Table2[[#This Row],[Day High]]/Table2[[#This Row],[Close Price]])-1</f>
        <v>1.6123004644706729E-2</v>
      </c>
      <c r="AE421" s="2">
        <f>(Table2[[#This Row],[Close Price]]/Table2[[#This Row],[Current Week Low]])-1</f>
        <v>1.0547328100132258E-2</v>
      </c>
      <c r="AF421" s="2">
        <f>(Table2[[#This Row],[Current Week High]]/Table2[[#This Row],[Close Price]])-1</f>
        <v>1.6123004644706729E-2</v>
      </c>
      <c r="AG421" s="2">
        <f>(Table2[[#This Row],[Close Price]]/Table2[[#This Row],[Current Month Low]])-1</f>
        <v>5.1033863591728901E-2</v>
      </c>
      <c r="AH421" s="2">
        <f>(Table2[[#This Row],[Current Month High]]/Table2[[#This Row],[Close Price]])-1</f>
        <v>1.6123004644706729E-2</v>
      </c>
      <c r="AI421">
        <v>1.61230046447067</v>
      </c>
      <c r="AJ421">
        <v>47.954186413902001</v>
      </c>
      <c r="AK421" t="str">
        <f>IF(AND(Table2[[#This Row],[20D EMA]]&gt;Table2[[#This Row],[50D EMA]],Table2[[#This Row],[50D EMA]]&gt;Table2[[#This Row],[200D EMA]]),"Uptrend","Downtrend/NoTrend")</f>
        <v>Uptrend</v>
      </c>
      <c r="AL421">
        <v>0</v>
      </c>
      <c r="AM421" t="s">
        <v>10187</v>
      </c>
      <c r="AN421">
        <v>4.67</v>
      </c>
      <c r="AO421" t="s">
        <v>10188</v>
      </c>
      <c r="AP421">
        <v>-3.3018503243784997E-2</v>
      </c>
      <c r="AQ421">
        <f>(Table2[[#This Row],[Sharpe Ratio]]-AVERAGE(Table2[Sharpe Ratio]))/_xlfn.STDEV.P(Table2[Sharpe Ratio])</f>
        <v>-0.98009343119574943</v>
      </c>
      <c r="AR4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-0.33331432778558878</v>
      </c>
      <c r="AS421">
        <f>_xlfn.RANK.AVG(Table2[[#This Row],[1Y Return vs Nifty Z-Score]],Table2[1Y Return vs Nifty Z-Score])</f>
        <v>430</v>
      </c>
      <c r="AT421">
        <f>_xlfn.RANK.AVG(Table2[[#This Row],[6M Return vs Nifty Z-Score]],Table2[6M Return vs Nifty Z-Score])</f>
        <v>193</v>
      </c>
      <c r="AU421">
        <f>_xlfn.RANK.AVG(Table2[[#This Row],[Sharpe Ratio Z-Score]],Table2[Sharpe Ratio Z-Score])</f>
        <v>606</v>
      </c>
      <c r="AV421">
        <f>(Table2[[#This Row],[Rank 1Y]]+Table2[[#This Row],[Rank 6M]]+Table2[[#This Row],[Rank Sharpe]])/3</f>
        <v>409.66666666666669</v>
      </c>
    </row>
    <row r="422" spans="1:48" x14ac:dyDescent="0.3">
      <c r="A422" t="s">
        <v>656</v>
      </c>
      <c r="B422" t="s">
        <v>657</v>
      </c>
      <c r="C422" t="s">
        <v>10155</v>
      </c>
      <c r="D422" t="s">
        <v>332</v>
      </c>
      <c r="E422">
        <v>27760.708524779999</v>
      </c>
      <c r="F422">
        <v>431.25</v>
      </c>
      <c r="G422">
        <v>21.229363230229801</v>
      </c>
      <c r="H422">
        <f>(Table2[[#This Row],[1Y Return vs Nifty]]-AVERAGE(Table2[1Y Return vs Nifty]))/_xlfn.STDEV.P(Table2[1Y Return vs Nifty])</f>
        <v>-0.27834843812916293</v>
      </c>
      <c r="I422">
        <v>-4.2718512550078698</v>
      </c>
      <c r="J422">
        <f>(Table2[[#This Row],[1M Return vs Nifty]]-AVERAGE(Table2[1M Return vs Nifty]))/_xlfn.STDEV.P(Table2[1M Return vs Nifty])</f>
        <v>-0.38458216862566053</v>
      </c>
      <c r="K422">
        <v>22.8631196159103</v>
      </c>
      <c r="L422">
        <f>(Table2[[#This Row],[6M Return vs Nifty]]-AVERAGE(Table2[6M Return vs Nifty]))/_xlfn.STDEV.P(Table2[6M Return vs Nifty])</f>
        <v>0.3715167142853037</v>
      </c>
      <c r="M422">
        <v>1.07508320654165</v>
      </c>
      <c r="N422">
        <f>(Table2[[#This Row],[1W Return vs Nifty]]-AVERAGE(Table2[1W Return vs Nifty]))/_xlfn.STDEV.P(Table2[1W Return vs Nifty])</f>
        <v>0.39975003271972598</v>
      </c>
      <c r="O422">
        <v>419.75</v>
      </c>
      <c r="P422">
        <v>395.79973360363999</v>
      </c>
      <c r="Q422">
        <v>338.70482791861599</v>
      </c>
      <c r="R422">
        <v>66.287456946625397</v>
      </c>
      <c r="S422" s="2">
        <f>(Table2[[#This Row],[Close Price]]-Table2[[#This Row],[20D EMA]])/Table2[[#This Row],[20D EMA]]</f>
        <v>2.7397260273972601E-2</v>
      </c>
      <c r="T422" s="2">
        <f>(Table2[[#This Row],[Close Price]]-Table2[[#This Row],[50D EMA]])/Table2[[#This Row],[50D EMA]]</f>
        <v>8.9566170430676578E-2</v>
      </c>
      <c r="U422" s="2">
        <f>(Table2[[#This Row],[Close Price]]-Table2[[#This Row],[200D EMA]])/Table2[[#This Row],[200D EMA]]</f>
        <v>0.27323251531454629</v>
      </c>
      <c r="V422">
        <v>0.73105632671359799</v>
      </c>
      <c r="W422">
        <v>427.65</v>
      </c>
      <c r="X422">
        <v>436.05</v>
      </c>
      <c r="Y422">
        <v>427.65</v>
      </c>
      <c r="Z422">
        <v>436.05</v>
      </c>
      <c r="AA422">
        <v>403.95</v>
      </c>
      <c r="AB422">
        <v>441.95</v>
      </c>
      <c r="AC422" s="2">
        <f>(Table2[[#This Row],[Close Price]]/Table2[[#This Row],[Day Low]])-1</f>
        <v>8.4180989126623196E-3</v>
      </c>
      <c r="AD422" s="2">
        <f>(Table2[[#This Row],[Day High]]/Table2[[#This Row],[Close Price]])-1</f>
        <v>1.1130434782608667E-2</v>
      </c>
      <c r="AE422" s="2">
        <f>(Table2[[#This Row],[Close Price]]/Table2[[#This Row],[Current Week Low]])-1</f>
        <v>8.4180989126623196E-3</v>
      </c>
      <c r="AF422" s="2">
        <f>(Table2[[#This Row],[Current Week High]]/Table2[[#This Row],[Close Price]])-1</f>
        <v>1.1130434782608667E-2</v>
      </c>
      <c r="AG422" s="2">
        <f>(Table2[[#This Row],[Close Price]]/Table2[[#This Row],[Current Month Low]])-1</f>
        <v>6.7582621611585569E-2</v>
      </c>
      <c r="AH422" s="2">
        <f>(Table2[[#This Row],[Current Month High]]/Table2[[#This Row],[Close Price]])-1</f>
        <v>2.4811594202898579E-2</v>
      </c>
      <c r="AI422">
        <v>2.4811594202898499</v>
      </c>
      <c r="AJ422">
        <v>65.071770334928203</v>
      </c>
      <c r="AK422" t="str">
        <f>IF(AND(Table2[[#This Row],[20D EMA]]&gt;Table2[[#This Row],[50D EMA]],Table2[[#This Row],[50D EMA]]&gt;Table2[[#This Row],[200D EMA]]),"Uptrend","Downtrend/NoTrend")</f>
        <v>Uptrend</v>
      </c>
      <c r="AL422">
        <v>0.24</v>
      </c>
      <c r="AM422" t="s">
        <v>10188</v>
      </c>
      <c r="AN422">
        <v>6.4</v>
      </c>
      <c r="AO422" t="s">
        <v>10188</v>
      </c>
      <c r="AP422">
        <v>-6.0003799326426001E-2</v>
      </c>
      <c r="AQ422">
        <f>(Table2[[#This Row],[Sharpe Ratio]]-AVERAGE(Table2[Sharpe Ratio]))/_xlfn.STDEV.P(Table2[Sharpe Ratio])</f>
        <v>-1.2853655944001749</v>
      </c>
      <c r="AR4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-1.1770294541499688</v>
      </c>
      <c r="AS422">
        <f>_xlfn.RANK.AVG(Table2[[#This Row],[1Y Return vs Nifty Z-Score]],Table2[1Y Return vs Nifty Z-Score])</f>
        <v>376</v>
      </c>
      <c r="AT422">
        <f>_xlfn.RANK.AVG(Table2[[#This Row],[6M Return vs Nifty Z-Score]],Table2[6M Return vs Nifty Z-Score])</f>
        <v>205</v>
      </c>
      <c r="AU422">
        <f>_xlfn.RANK.AVG(Table2[[#This Row],[Sharpe Ratio Z-Score]],Table2[Sharpe Ratio Z-Score])</f>
        <v>653</v>
      </c>
      <c r="AV422">
        <f>(Table2[[#This Row],[Rank 1Y]]+Table2[[#This Row],[Rank 6M]]+Table2[[#This Row],[Rank Sharpe]])/3</f>
        <v>411.33333333333331</v>
      </c>
    </row>
    <row r="423" spans="1:48" x14ac:dyDescent="0.3">
      <c r="A423" t="s">
        <v>1219</v>
      </c>
      <c r="B423" t="s">
        <v>1220</v>
      </c>
      <c r="C423" t="s">
        <v>10156</v>
      </c>
      <c r="D423" t="s">
        <v>140</v>
      </c>
      <c r="E423">
        <v>9348.7572701999998</v>
      </c>
      <c r="F423">
        <v>605.29999999999995</v>
      </c>
      <c r="G423">
        <v>-2.05911819410754</v>
      </c>
      <c r="H423">
        <f>(Table2[[#This Row],[1Y Return vs Nifty]]-AVERAGE(Table2[1Y Return vs Nifty]))/_xlfn.STDEV.P(Table2[1Y Return vs Nifty])</f>
        <v>-0.56605218359359555</v>
      </c>
      <c r="I423">
        <v>-6.9316802260547403</v>
      </c>
      <c r="J423">
        <f>(Table2[[#This Row],[1M Return vs Nifty]]-AVERAGE(Table2[1M Return vs Nifty]))/_xlfn.STDEV.P(Table2[1M Return vs Nifty])</f>
        <v>-0.63547089905270959</v>
      </c>
      <c r="K423">
        <v>-6.8176677170292104</v>
      </c>
      <c r="L423">
        <f>(Table2[[#This Row],[6M Return vs Nifty]]-AVERAGE(Table2[6M Return vs Nifty]))/_xlfn.STDEV.P(Table2[6M Return vs Nifty])</f>
        <v>-0.54060863886706756</v>
      </c>
      <c r="M423">
        <v>-2.2630821518692201</v>
      </c>
      <c r="N423">
        <f>(Table2[[#This Row],[1W Return vs Nifty]]-AVERAGE(Table2[1W Return vs Nifty]))/_xlfn.STDEV.P(Table2[1W Return vs Nifty])</f>
        <v>-0.34094661158705247</v>
      </c>
      <c r="O423">
        <v>607.76</v>
      </c>
      <c r="P423">
        <v>605.64944228075501</v>
      </c>
      <c r="Q423">
        <v>570.26632664039198</v>
      </c>
      <c r="R423">
        <v>44.691536334293502</v>
      </c>
      <c r="S423" s="2">
        <f>(Table2[[#This Row],[Close Price]]-Table2[[#This Row],[20D EMA]])/Table2[[#This Row],[20D EMA]]</f>
        <v>-4.0476503883112355E-3</v>
      </c>
      <c r="T423" s="2">
        <f>(Table2[[#This Row],[Close Price]]-Table2[[#This Row],[50D EMA]])/Table2[[#This Row],[50D EMA]]</f>
        <v>-5.7697119217864118E-4</v>
      </c>
      <c r="U423" s="2">
        <f>(Table2[[#This Row],[Close Price]]-Table2[[#This Row],[200D EMA]])/Table2[[#This Row],[200D EMA]]</f>
        <v>6.1433880492298629E-2</v>
      </c>
      <c r="V423">
        <v>1.3172722156605201</v>
      </c>
      <c r="W423">
        <v>603.35</v>
      </c>
      <c r="X423">
        <v>615.65</v>
      </c>
      <c r="Y423">
        <v>596.15</v>
      </c>
      <c r="Z423">
        <v>615.65</v>
      </c>
      <c r="AA423">
        <v>592</v>
      </c>
      <c r="AB423">
        <v>647</v>
      </c>
      <c r="AC423" s="2">
        <f>(Table2[[#This Row],[Close Price]]/Table2[[#This Row],[Day Low]])-1</f>
        <v>3.2319549183723595E-3</v>
      </c>
      <c r="AD423" s="2">
        <f>(Table2[[#This Row],[Day High]]/Table2[[#This Row],[Close Price]])-1</f>
        <v>1.7098959193788232E-2</v>
      </c>
      <c r="AE423" s="2">
        <f>(Table2[[#This Row],[Close Price]]/Table2[[#This Row],[Current Week Low]])-1</f>
        <v>1.5348486119265203E-2</v>
      </c>
      <c r="AF423" s="2">
        <f>(Table2[[#This Row],[Current Week High]]/Table2[[#This Row],[Close Price]])-1</f>
        <v>1.7098959193788232E-2</v>
      </c>
      <c r="AG423" s="2">
        <f>(Table2[[#This Row],[Close Price]]/Table2[[#This Row],[Current Month Low]])-1</f>
        <v>2.2466216216216139E-2</v>
      </c>
      <c r="AH423" s="2">
        <f>(Table2[[#This Row],[Current Month High]]/Table2[[#This Row],[Close Price]])-1</f>
        <v>6.8891458780769854E-2</v>
      </c>
      <c r="AI423">
        <v>12.142739137617699</v>
      </c>
      <c r="AJ423">
        <v>27.997462465637501</v>
      </c>
      <c r="AK423" t="str">
        <f>IF(AND(Table2[[#This Row],[20D EMA]]&gt;Table2[[#This Row],[50D EMA]],Table2[[#This Row],[50D EMA]]&gt;Table2[[#This Row],[200D EMA]]),"Uptrend","Downtrend/NoTrend")</f>
        <v>Uptrend</v>
      </c>
      <c r="AL423">
        <v>-0.22</v>
      </c>
      <c r="AM423" t="s">
        <v>10189</v>
      </c>
      <c r="AN423">
        <v>1.45</v>
      </c>
      <c r="AO423" t="s">
        <v>10188</v>
      </c>
      <c r="AP423">
        <v>9.7149371571943005E-2</v>
      </c>
      <c r="AQ423">
        <f>(Table2[[#This Row],[Sharpe Ratio]]-AVERAGE(Table2[Sharpe Ratio]))/_xlfn.STDEV.P(Table2[Sharpe Ratio])</f>
        <v>0.49243548244036073</v>
      </c>
      <c r="AR4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-1.5906428506600645</v>
      </c>
      <c r="AS423">
        <f>_xlfn.RANK.AVG(Table2[[#This Row],[1Y Return vs Nifty Z-Score]],Table2[1Y Return vs Nifty Z-Score])</f>
        <v>515</v>
      </c>
      <c r="AT423">
        <f>_xlfn.RANK.AVG(Table2[[#This Row],[6M Return vs Nifty Z-Score]],Table2[6M Return vs Nifty Z-Score])</f>
        <v>505</v>
      </c>
      <c r="AU423">
        <f>_xlfn.RANK.AVG(Table2[[#This Row],[Sharpe Ratio Z-Score]],Table2[Sharpe Ratio Z-Score])</f>
        <v>214</v>
      </c>
      <c r="AV423">
        <f>(Table2[[#This Row],[Rank 1Y]]+Table2[[#This Row],[Rank 6M]]+Table2[[#This Row],[Rank Sharpe]])/3</f>
        <v>411.33333333333331</v>
      </c>
    </row>
    <row r="424" spans="1:48" x14ac:dyDescent="0.3">
      <c r="A424" t="s">
        <v>1968</v>
      </c>
      <c r="B424" t="s">
        <v>1969</v>
      </c>
      <c r="C424" t="s">
        <v>10147</v>
      </c>
      <c r="D424" t="s">
        <v>258</v>
      </c>
      <c r="E424">
        <v>3229.9456449999998</v>
      </c>
      <c r="F424">
        <v>329.45</v>
      </c>
      <c r="G424">
        <v>25.810714035149001</v>
      </c>
      <c r="H424">
        <f>(Table2[[#This Row],[1Y Return vs Nifty]]-AVERAGE(Table2[1Y Return vs Nifty]))/_xlfn.STDEV.P(Table2[1Y Return vs Nifty])</f>
        <v>-0.22175085403403541</v>
      </c>
      <c r="I424">
        <v>-5.4269441447186599</v>
      </c>
      <c r="J424">
        <f>(Table2[[#This Row],[1M Return vs Nifty]]-AVERAGE(Table2[1M Return vs Nifty]))/_xlfn.STDEV.P(Table2[1M Return vs Nifty])</f>
        <v>-0.49353646297293596</v>
      </c>
      <c r="K424">
        <v>-20.7928765067286</v>
      </c>
      <c r="L424">
        <f>(Table2[[#This Row],[6M Return vs Nifty]]-AVERAGE(Table2[6M Return vs Nifty]))/_xlfn.STDEV.P(Table2[6M Return vs Nifty])</f>
        <v>-0.97008317098421259</v>
      </c>
      <c r="M424">
        <v>-1.8410340280642501</v>
      </c>
      <c r="N424">
        <f>(Table2[[#This Row],[1W Return vs Nifty]]-AVERAGE(Table2[1W Return vs Nifty]))/_xlfn.STDEV.P(Table2[1W Return vs Nifty])</f>
        <v>-0.24729947447005521</v>
      </c>
      <c r="O424">
        <v>337.05</v>
      </c>
      <c r="P424">
        <v>330.243847998364</v>
      </c>
      <c r="Q424">
        <v>301.45508454332099</v>
      </c>
      <c r="R424">
        <v>38.343868835044901</v>
      </c>
      <c r="S424" s="2">
        <f>(Table2[[#This Row],[Close Price]]-Table2[[#This Row],[20D EMA]])/Table2[[#This Row],[20D EMA]]</f>
        <v>-2.2548583296246913E-2</v>
      </c>
      <c r="T424" s="2">
        <f>(Table2[[#This Row],[Close Price]]-Table2[[#This Row],[50D EMA]])/Table2[[#This Row],[50D EMA]]</f>
        <v>-2.4038237295731474E-3</v>
      </c>
      <c r="U424" s="2">
        <f>(Table2[[#This Row],[Close Price]]-Table2[[#This Row],[200D EMA]])/Table2[[#This Row],[200D EMA]]</f>
        <v>9.2865958784834987E-2</v>
      </c>
      <c r="V424">
        <v>0.52097516393465204</v>
      </c>
      <c r="W424">
        <v>328</v>
      </c>
      <c r="X424">
        <v>337.8</v>
      </c>
      <c r="Y424">
        <v>328</v>
      </c>
      <c r="Z424">
        <v>340.75</v>
      </c>
      <c r="AA424">
        <v>328</v>
      </c>
      <c r="AB424">
        <v>356.7</v>
      </c>
      <c r="AC424" s="2">
        <f>(Table2[[#This Row],[Close Price]]/Table2[[#This Row],[Day Low]])-1</f>
        <v>4.4207317073170493E-3</v>
      </c>
      <c r="AD424" s="2">
        <f>(Table2[[#This Row],[Day High]]/Table2[[#This Row],[Close Price]])-1</f>
        <v>2.5345272423736631E-2</v>
      </c>
      <c r="AE424" s="2">
        <f>(Table2[[#This Row],[Close Price]]/Table2[[#This Row],[Current Week Low]])-1</f>
        <v>4.4207317073170493E-3</v>
      </c>
      <c r="AF424" s="2">
        <f>(Table2[[#This Row],[Current Week High]]/Table2[[#This Row],[Close Price]])-1</f>
        <v>3.4299590226134491E-2</v>
      </c>
      <c r="AG424" s="2">
        <f>(Table2[[#This Row],[Close Price]]/Table2[[#This Row],[Current Month Low]])-1</f>
        <v>4.4207317073170493E-3</v>
      </c>
      <c r="AH424" s="2">
        <f>(Table2[[#This Row],[Current Month High]]/Table2[[#This Row],[Close Price]])-1</f>
        <v>8.2713613598421665E-2</v>
      </c>
      <c r="AI424">
        <v>21.884959781453901</v>
      </c>
      <c r="AJ424">
        <v>54.671361502347402</v>
      </c>
      <c r="AK424" t="str">
        <f>IF(AND(Table2[[#This Row],[20D EMA]]&gt;Table2[[#This Row],[50D EMA]],Table2[[#This Row],[50D EMA]]&gt;Table2[[#This Row],[200D EMA]]),"Uptrend","Downtrend/NoTrend")</f>
        <v>Uptrend</v>
      </c>
      <c r="AL424">
        <v>-0.09</v>
      </c>
      <c r="AM424" t="s">
        <v>10189</v>
      </c>
      <c r="AN424">
        <v>-5.7</v>
      </c>
      <c r="AO424" t="s">
        <v>10189</v>
      </c>
      <c r="AP424">
        <v>7.9396113847996996E-2</v>
      </c>
      <c r="AQ424">
        <f>(Table2[[#This Row],[Sharpe Ratio]]-AVERAGE(Table2[Sharpe Ratio]))/_xlfn.STDEV.P(Table2[Sharpe Ratio])</f>
        <v>0.29160109571666065</v>
      </c>
      <c r="AR4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-1.6410688667445785</v>
      </c>
      <c r="AS424">
        <f>_xlfn.RANK.AVG(Table2[[#This Row],[1Y Return vs Nifty Z-Score]],Table2[1Y Return vs Nifty Z-Score])</f>
        <v>352</v>
      </c>
      <c r="AT424">
        <f>_xlfn.RANK.AVG(Table2[[#This Row],[6M Return vs Nifty Z-Score]],Table2[6M Return vs Nifty Z-Score])</f>
        <v>633</v>
      </c>
      <c r="AU424">
        <f>_xlfn.RANK.AVG(Table2[[#This Row],[Sharpe Ratio Z-Score]],Table2[Sharpe Ratio Z-Score])</f>
        <v>249</v>
      </c>
      <c r="AV424">
        <f>(Table2[[#This Row],[Rank 1Y]]+Table2[[#This Row],[Rank 6M]]+Table2[[#This Row],[Rank Sharpe]])/3</f>
        <v>411.33333333333331</v>
      </c>
    </row>
    <row r="425" spans="1:48" x14ac:dyDescent="0.3">
      <c r="A425" t="s">
        <v>528</v>
      </c>
      <c r="B425" t="s">
        <v>529</v>
      </c>
      <c r="C425" t="s">
        <v>10157</v>
      </c>
      <c r="D425" t="s">
        <v>253</v>
      </c>
      <c r="E425">
        <v>38209.828470945002</v>
      </c>
      <c r="F425">
        <v>2799.1</v>
      </c>
      <c r="G425">
        <v>15.002491028451599</v>
      </c>
      <c r="H425">
        <f>(Table2[[#This Row],[1Y Return vs Nifty]]-AVERAGE(Table2[1Y Return vs Nifty]))/_xlfn.STDEV.P(Table2[1Y Return vs Nifty])</f>
        <v>-0.35527464135973369</v>
      </c>
      <c r="I425">
        <v>11.3530276932617</v>
      </c>
      <c r="J425">
        <f>(Table2[[#This Row],[1M Return vs Nifty]]-AVERAGE(Table2[1M Return vs Nifty]))/_xlfn.STDEV.P(Table2[1M Return vs Nifty])</f>
        <v>1.0892366690061368</v>
      </c>
      <c r="K425">
        <v>4.7606108217898901</v>
      </c>
      <c r="L425">
        <f>(Table2[[#This Row],[6M Return vs Nifty]]-AVERAGE(Table2[6M Return vs Nifty]))/_xlfn.STDEV.P(Table2[6M Return vs Nifty])</f>
        <v>-0.18479458034320384</v>
      </c>
      <c r="M425">
        <v>3.1443629076212298</v>
      </c>
      <c r="N425">
        <f>(Table2[[#This Row],[1W Return vs Nifty]]-AVERAGE(Table2[1W Return vs Nifty]))/_xlfn.STDEV.P(Table2[1W Return vs Nifty])</f>
        <v>0.85889700902512467</v>
      </c>
      <c r="O425">
        <v>2644</v>
      </c>
      <c r="P425">
        <v>2513.4474493101802</v>
      </c>
      <c r="Q425">
        <v>2319.4473848085199</v>
      </c>
      <c r="R425">
        <v>84.591176399131996</v>
      </c>
      <c r="S425" s="2">
        <f>(Table2[[#This Row],[Close Price]]-Table2[[#This Row],[20D EMA]])/Table2[[#This Row],[20D EMA]]</f>
        <v>5.8661119515884985E-2</v>
      </c>
      <c r="T425" s="2">
        <f>(Table2[[#This Row],[Close Price]]-Table2[[#This Row],[50D EMA]])/Table2[[#This Row],[50D EMA]]</f>
        <v>0.11364970083946553</v>
      </c>
      <c r="U425" s="2">
        <f>(Table2[[#This Row],[Close Price]]-Table2[[#This Row],[200D EMA]])/Table2[[#This Row],[200D EMA]]</f>
        <v>0.20679607493276994</v>
      </c>
      <c r="V425">
        <v>1.3494739505173601</v>
      </c>
      <c r="W425">
        <v>2782.55</v>
      </c>
      <c r="X425">
        <v>2827</v>
      </c>
      <c r="Y425">
        <v>2752.05</v>
      </c>
      <c r="Z425">
        <v>2829.95</v>
      </c>
      <c r="AA425">
        <v>2510</v>
      </c>
      <c r="AB425">
        <v>2829.95</v>
      </c>
      <c r="AC425" s="2">
        <f>(Table2[[#This Row],[Close Price]]/Table2[[#This Row],[Day Low]])-1</f>
        <v>5.9477817110202835E-3</v>
      </c>
      <c r="AD425" s="2">
        <f>(Table2[[#This Row],[Day High]]/Table2[[#This Row],[Close Price]])-1</f>
        <v>9.9674895502126493E-3</v>
      </c>
      <c r="AE425" s="2">
        <f>(Table2[[#This Row],[Close Price]]/Table2[[#This Row],[Current Week Low]])-1</f>
        <v>1.7096346359986025E-2</v>
      </c>
      <c r="AF425" s="2">
        <f>(Table2[[#This Row],[Current Week High]]/Table2[[#This Row],[Close Price]])-1</f>
        <v>1.1021399735629211E-2</v>
      </c>
      <c r="AG425" s="2">
        <f>(Table2[[#This Row],[Close Price]]/Table2[[#This Row],[Current Month Low]])-1</f>
        <v>0.11517928286852586</v>
      </c>
      <c r="AH425" s="2">
        <f>(Table2[[#This Row],[Current Month High]]/Table2[[#This Row],[Close Price]])-1</f>
        <v>1.1021399735629211E-2</v>
      </c>
      <c r="AI425">
        <v>1.10213997356292</v>
      </c>
      <c r="AJ425">
        <v>45.6461222259801</v>
      </c>
      <c r="AK425" t="str">
        <f>IF(AND(Table2[[#This Row],[20D EMA]]&gt;Table2[[#This Row],[50D EMA]],Table2[[#This Row],[50D EMA]]&gt;Table2[[#This Row],[200D EMA]]),"Uptrend","Downtrend/NoTrend")</f>
        <v>Uptrend</v>
      </c>
      <c r="AL425">
        <v>0.05</v>
      </c>
      <c r="AM425" t="s">
        <v>10188</v>
      </c>
      <c r="AN425">
        <v>11.88</v>
      </c>
      <c r="AO425" t="s">
        <v>10188</v>
      </c>
      <c r="AP425">
        <v>1.4355348610956E-2</v>
      </c>
      <c r="AQ425">
        <f>(Table2[[#This Row],[Sharpe Ratio]]-AVERAGE(Table2[Sharpe Ratio]))/_xlfn.STDEV.P(Table2[Sharpe Ratio])</f>
        <v>-0.44417497431708763</v>
      </c>
      <c r="AR4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0.96388948201123625</v>
      </c>
      <c r="AS425">
        <f>_xlfn.RANK.AVG(Table2[[#This Row],[1Y Return vs Nifty Z-Score]],Table2[1Y Return vs Nifty Z-Score])</f>
        <v>405</v>
      </c>
      <c r="AT425">
        <f>_xlfn.RANK.AVG(Table2[[#This Row],[6M Return vs Nifty Z-Score]],Table2[6M Return vs Nifty Z-Score])</f>
        <v>379</v>
      </c>
      <c r="AU425">
        <f>_xlfn.RANK.AVG(Table2[[#This Row],[Sharpe Ratio Z-Score]],Table2[Sharpe Ratio Z-Score])</f>
        <v>451</v>
      </c>
      <c r="AV425">
        <f>(Table2[[#This Row],[Rank 1Y]]+Table2[[#This Row],[Rank 6M]]+Table2[[#This Row],[Rank Sharpe]])/3</f>
        <v>411.66666666666669</v>
      </c>
    </row>
    <row r="426" spans="1:48" x14ac:dyDescent="0.3">
      <c r="A426" t="s">
        <v>1037</v>
      </c>
      <c r="B426" t="s">
        <v>1038</v>
      </c>
      <c r="C426" t="s">
        <v>10147</v>
      </c>
      <c r="D426" t="s">
        <v>258</v>
      </c>
      <c r="E426">
        <v>12537.420923565</v>
      </c>
      <c r="F426">
        <v>5340.8</v>
      </c>
      <c r="G426">
        <v>-6.2552070667255304</v>
      </c>
      <c r="H426">
        <f>(Table2[[#This Row],[1Y Return vs Nifty]]-AVERAGE(Table2[1Y Return vs Nifty]))/_xlfn.STDEV.P(Table2[1Y Return vs Nifty])</f>
        <v>-0.6178902774116074</v>
      </c>
      <c r="I426">
        <v>5.2791410991449803</v>
      </c>
      <c r="J426">
        <f>(Table2[[#This Row],[1M Return vs Nifty]]-AVERAGE(Table2[1M Return vs Nifty]))/_xlfn.STDEV.P(Table2[1M Return vs Nifty])</f>
        <v>0.51631648769235727</v>
      </c>
      <c r="K426">
        <v>-5.2464684216736899</v>
      </c>
      <c r="L426">
        <f>(Table2[[#This Row],[6M Return vs Nifty]]-AVERAGE(Table2[6M Return vs Nifty]))/_xlfn.STDEV.P(Table2[6M Return vs Nifty])</f>
        <v>-0.49232384452947153</v>
      </c>
      <c r="M426">
        <v>-5.8487523193259401</v>
      </c>
      <c r="N426">
        <f>(Table2[[#This Row],[1W Return vs Nifty]]-AVERAGE(Table2[1W Return vs Nifty]))/_xlfn.STDEV.P(Table2[1W Return vs Nifty])</f>
        <v>-1.1365614405332292</v>
      </c>
      <c r="O426">
        <v>5264.68</v>
      </c>
      <c r="P426">
        <v>4929.7765761214896</v>
      </c>
      <c r="Q426">
        <v>4562.27571019688</v>
      </c>
      <c r="R426">
        <v>42.252530837355998</v>
      </c>
      <c r="S426" s="2">
        <f>(Table2[[#This Row],[Close Price]]-Table2[[#This Row],[20D EMA]])/Table2[[#This Row],[20D EMA]]</f>
        <v>1.4458618567510255E-2</v>
      </c>
      <c r="T426" s="2">
        <f>(Table2[[#This Row],[Close Price]]-Table2[[#This Row],[50D EMA]])/Table2[[#This Row],[50D EMA]]</f>
        <v>8.3375669775664352E-2</v>
      </c>
      <c r="U426" s="2">
        <f>(Table2[[#This Row],[Close Price]]-Table2[[#This Row],[200D EMA]])/Table2[[#This Row],[200D EMA]]</f>
        <v>0.17064384952954187</v>
      </c>
      <c r="V426">
        <v>0.63629796913278103</v>
      </c>
      <c r="W426">
        <v>5242.3500000000004</v>
      </c>
      <c r="X426">
        <v>5372.55</v>
      </c>
      <c r="Y426">
        <v>5150</v>
      </c>
      <c r="Z426">
        <v>5372.55</v>
      </c>
      <c r="AA426">
        <v>5150</v>
      </c>
      <c r="AB426">
        <v>5840</v>
      </c>
      <c r="AC426" s="2">
        <f>(Table2[[#This Row],[Close Price]]/Table2[[#This Row],[Day Low]])-1</f>
        <v>1.8779745724722741E-2</v>
      </c>
      <c r="AD426" s="2">
        <f>(Table2[[#This Row],[Day High]]/Table2[[#This Row],[Close Price]])-1</f>
        <v>5.9448022768124886E-3</v>
      </c>
      <c r="AE426" s="2">
        <f>(Table2[[#This Row],[Close Price]]/Table2[[#This Row],[Current Week Low]])-1</f>
        <v>3.7048543689320423E-2</v>
      </c>
      <c r="AF426" s="2">
        <f>(Table2[[#This Row],[Current Week High]]/Table2[[#This Row],[Close Price]])-1</f>
        <v>5.9448022768124886E-3</v>
      </c>
      <c r="AG426" s="2">
        <f>(Table2[[#This Row],[Close Price]]/Table2[[#This Row],[Current Month Low]])-1</f>
        <v>3.7048543689320423E-2</v>
      </c>
      <c r="AH426" s="2">
        <f>(Table2[[#This Row],[Current Month High]]/Table2[[#This Row],[Close Price]])-1</f>
        <v>9.346914319952071E-2</v>
      </c>
      <c r="AI426">
        <v>9.3469143199520701</v>
      </c>
      <c r="AJ426">
        <v>41.214420750651001</v>
      </c>
      <c r="AK426" t="str">
        <f>IF(AND(Table2[[#This Row],[20D EMA]]&gt;Table2[[#This Row],[50D EMA]],Table2[[#This Row],[50D EMA]]&gt;Table2[[#This Row],[200D EMA]]),"Uptrend","Downtrend/NoTrend")</f>
        <v>Uptrend</v>
      </c>
      <c r="AL426">
        <v>-0.01</v>
      </c>
      <c r="AM426" t="s">
        <v>10189</v>
      </c>
      <c r="AN426">
        <v>-3.62</v>
      </c>
      <c r="AO426" t="s">
        <v>10189</v>
      </c>
      <c r="AP426">
        <v>0.10462607813413401</v>
      </c>
      <c r="AQ426">
        <f>(Table2[[#This Row],[Sharpe Ratio]]-AVERAGE(Table2[Sharpe Ratio]))/_xlfn.STDEV.P(Table2[Sharpe Ratio])</f>
        <v>0.57701600284284038</v>
      </c>
      <c r="AR4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-1.1534430719391104</v>
      </c>
      <c r="AS426">
        <f>_xlfn.RANK.AVG(Table2[[#This Row],[1Y Return vs Nifty Z-Score]],Table2[1Y Return vs Nifty Z-Score])</f>
        <v>546</v>
      </c>
      <c r="AT426">
        <f>_xlfn.RANK.AVG(Table2[[#This Row],[6M Return vs Nifty Z-Score]],Table2[6M Return vs Nifty Z-Score])</f>
        <v>490</v>
      </c>
      <c r="AU426">
        <f>_xlfn.RANK.AVG(Table2[[#This Row],[Sharpe Ratio Z-Score]],Table2[Sharpe Ratio Z-Score])</f>
        <v>199</v>
      </c>
      <c r="AV426">
        <f>(Table2[[#This Row],[Rank 1Y]]+Table2[[#This Row],[Rank 6M]]+Table2[[#This Row],[Rank Sharpe]])/3</f>
        <v>411.66666666666669</v>
      </c>
    </row>
    <row r="427" spans="1:48" x14ac:dyDescent="0.3">
      <c r="A427" t="s">
        <v>1118</v>
      </c>
      <c r="B427" t="s">
        <v>1119</v>
      </c>
      <c r="C427" t="s">
        <v>10153</v>
      </c>
      <c r="D427" t="s">
        <v>937</v>
      </c>
      <c r="E427">
        <v>10938.010711284</v>
      </c>
      <c r="F427">
        <v>78.45</v>
      </c>
      <c r="G427">
        <v>63.917495730721399</v>
      </c>
      <c r="H427">
        <f>(Table2[[#This Row],[1Y Return vs Nifty]]-AVERAGE(Table2[1Y Return vs Nifty]))/_xlfn.STDEV.P(Table2[1Y Return vs Nifty])</f>
        <v>0.24901680237289667</v>
      </c>
      <c r="I427">
        <v>-1.6844991695654601</v>
      </c>
      <c r="J427">
        <f>(Table2[[#This Row],[1M Return vs Nifty]]-AVERAGE(Table2[1M Return vs Nifty]))/_xlfn.STDEV.P(Table2[1M Return vs Nifty])</f>
        <v>-0.14052983031725691</v>
      </c>
      <c r="K427">
        <v>-15.5735514716228</v>
      </c>
      <c r="L427">
        <f>(Table2[[#This Row],[6M Return vs Nifty]]-AVERAGE(Table2[6M Return vs Nifty]))/_xlfn.STDEV.P(Table2[6M Return vs Nifty])</f>
        <v>-0.80968720043731524</v>
      </c>
      <c r="M427">
        <v>-2.5750008237654698</v>
      </c>
      <c r="N427">
        <f>(Table2[[#This Row],[1W Return vs Nifty]]-AVERAGE(Table2[1W Return vs Nifty]))/_xlfn.STDEV.P(Table2[1W Return vs Nifty])</f>
        <v>-0.41015741715366588</v>
      </c>
      <c r="O427">
        <v>79.86</v>
      </c>
      <c r="P427">
        <v>78.335203283985194</v>
      </c>
      <c r="Q427">
        <v>72.143860740817303</v>
      </c>
      <c r="R427">
        <v>42.456656000768298</v>
      </c>
      <c r="S427" s="2">
        <f>(Table2[[#This Row],[Close Price]]-Table2[[#This Row],[20D EMA]])/Table2[[#This Row],[20D EMA]]</f>
        <v>-1.7655897821187035E-2</v>
      </c>
      <c r="T427" s="2">
        <f>(Table2[[#This Row],[Close Price]]-Table2[[#This Row],[50D EMA]])/Table2[[#This Row],[50D EMA]]</f>
        <v>1.4654550087607602E-3</v>
      </c>
      <c r="U427" s="2">
        <f>(Table2[[#This Row],[Close Price]]-Table2[[#This Row],[200D EMA]])/Table2[[#This Row],[200D EMA]]</f>
        <v>8.7410615323707433E-2</v>
      </c>
      <c r="V427">
        <v>0.48391952280169498</v>
      </c>
      <c r="W427">
        <v>78.099999999999994</v>
      </c>
      <c r="X427">
        <v>80.16</v>
      </c>
      <c r="Y427">
        <v>77.650000000000006</v>
      </c>
      <c r="Z427">
        <v>80.2</v>
      </c>
      <c r="AA427">
        <v>77.52</v>
      </c>
      <c r="AB427">
        <v>84.8</v>
      </c>
      <c r="AC427" s="2">
        <f>(Table2[[#This Row],[Close Price]]/Table2[[#This Row],[Day Low]])-1</f>
        <v>4.4814340588990031E-3</v>
      </c>
      <c r="AD427" s="2">
        <f>(Table2[[#This Row],[Day High]]/Table2[[#This Row],[Close Price]])-1</f>
        <v>2.1797323135755109E-2</v>
      </c>
      <c r="AE427" s="2">
        <f>(Table2[[#This Row],[Close Price]]/Table2[[#This Row],[Current Week Low]])-1</f>
        <v>1.0302640051513157E-2</v>
      </c>
      <c r="AF427" s="2">
        <f>(Table2[[#This Row],[Current Week High]]/Table2[[#This Row],[Close Price]])-1</f>
        <v>2.2307202039515639E-2</v>
      </c>
      <c r="AG427" s="2">
        <f>(Table2[[#This Row],[Close Price]]/Table2[[#This Row],[Current Month Low]])-1</f>
        <v>1.1996904024767829E-2</v>
      </c>
      <c r="AH427" s="2">
        <f>(Table2[[#This Row],[Current Month High]]/Table2[[#This Row],[Close Price]])-1</f>
        <v>8.0943275971956608E-2</v>
      </c>
      <c r="AI427">
        <v>20.905035054174601</v>
      </c>
      <c r="AJ427">
        <v>100.383141762452</v>
      </c>
      <c r="AK427" t="str">
        <f>IF(AND(Table2[[#This Row],[20D EMA]]&gt;Table2[[#This Row],[50D EMA]],Table2[[#This Row],[50D EMA]]&gt;Table2[[#This Row],[200D EMA]]),"Uptrend","Downtrend/NoTrend")</f>
        <v>Uptrend</v>
      </c>
      <c r="AL427">
        <v>0</v>
      </c>
      <c r="AM427">
        <v>0</v>
      </c>
      <c r="AN427">
        <v>-7.06</v>
      </c>
      <c r="AO427" t="s">
        <v>10189</v>
      </c>
      <c r="AP427">
        <v>1.7390341916656001E-2</v>
      </c>
      <c r="AQ427">
        <f>(Table2[[#This Row],[Sharpe Ratio]]-AVERAGE(Table2[Sharpe Ratio]))/_xlfn.STDEV.P(Table2[Sharpe Ratio])</f>
        <v>-0.40984149993516367</v>
      </c>
      <c r="AR4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-1.5211991454705049</v>
      </c>
      <c r="AS427">
        <f>_xlfn.RANK.AVG(Table2[[#This Row],[1Y Return vs Nifty Z-Score]],Table2[1Y Return vs Nifty Z-Score])</f>
        <v>206</v>
      </c>
      <c r="AT427">
        <f>_xlfn.RANK.AVG(Table2[[#This Row],[6M Return vs Nifty Z-Score]],Table2[6M Return vs Nifty Z-Score])</f>
        <v>586</v>
      </c>
      <c r="AU427">
        <f>_xlfn.RANK.AVG(Table2[[#This Row],[Sharpe Ratio Z-Score]],Table2[Sharpe Ratio Z-Score])</f>
        <v>443</v>
      </c>
      <c r="AV427">
        <f>(Table2[[#This Row],[Rank 1Y]]+Table2[[#This Row],[Rank 6M]]+Table2[[#This Row],[Rank Sharpe]])/3</f>
        <v>411.66666666666669</v>
      </c>
    </row>
    <row r="428" spans="1:48" x14ac:dyDescent="0.3">
      <c r="A428" t="s">
        <v>1611</v>
      </c>
      <c r="B428" t="s">
        <v>1612</v>
      </c>
      <c r="C428" t="s">
        <v>10150</v>
      </c>
      <c r="D428" t="s">
        <v>1391</v>
      </c>
      <c r="E428">
        <v>5447.5194801999996</v>
      </c>
      <c r="F428">
        <v>841.95</v>
      </c>
      <c r="G428">
        <v>5.7605754075364501</v>
      </c>
      <c r="H428">
        <f>(Table2[[#This Row],[1Y Return vs Nifty]]-AVERAGE(Table2[1Y Return vs Nifty]))/_xlfn.STDEV.P(Table2[1Y Return vs Nifty])</f>
        <v>-0.4694484121159862</v>
      </c>
      <c r="I428">
        <v>16.3559737991019</v>
      </c>
      <c r="J428">
        <f>(Table2[[#This Row],[1M Return vs Nifty]]-AVERAGE(Table2[1M Return vs Nifty]))/_xlfn.STDEV.P(Table2[1M Return vs Nifty])</f>
        <v>1.5611402427141767</v>
      </c>
      <c r="K428">
        <v>-12.8522228914618</v>
      </c>
      <c r="L428">
        <f>(Table2[[#This Row],[6M Return vs Nifty]]-AVERAGE(Table2[6M Return vs Nifty]))/_xlfn.STDEV.P(Table2[6M Return vs Nifty])</f>
        <v>-0.72605758629064887</v>
      </c>
      <c r="M428">
        <v>-6.6229163819812999</v>
      </c>
      <c r="N428">
        <f>(Table2[[#This Row],[1W Return vs Nifty]]-AVERAGE(Table2[1W Return vs Nifty]))/_xlfn.STDEV.P(Table2[1W Return vs Nifty])</f>
        <v>-1.3083386480064694</v>
      </c>
      <c r="O428">
        <v>807.28</v>
      </c>
      <c r="P428">
        <v>768.32733848217902</v>
      </c>
      <c r="Q428">
        <v>756.89764600712999</v>
      </c>
      <c r="R428">
        <v>55.163213027562399</v>
      </c>
      <c r="S428" s="2">
        <f>(Table2[[#This Row],[Close Price]]-Table2[[#This Row],[20D EMA]])/Table2[[#This Row],[20D EMA]]</f>
        <v>4.2946685164998603E-2</v>
      </c>
      <c r="T428" s="2">
        <f>(Table2[[#This Row],[Close Price]]-Table2[[#This Row],[50D EMA]])/Table2[[#This Row],[50D EMA]]</f>
        <v>9.5821999075630535E-2</v>
      </c>
      <c r="U428" s="2">
        <f>(Table2[[#This Row],[Close Price]]-Table2[[#This Row],[200D EMA]])/Table2[[#This Row],[200D EMA]]</f>
        <v>0.11236969019727783</v>
      </c>
      <c r="V428">
        <v>2.7164359435179701</v>
      </c>
      <c r="W428">
        <v>835</v>
      </c>
      <c r="X428">
        <v>862</v>
      </c>
      <c r="Y428">
        <v>835</v>
      </c>
      <c r="Z428">
        <v>878.95</v>
      </c>
      <c r="AA428">
        <v>703.1</v>
      </c>
      <c r="AB428">
        <v>935.6</v>
      </c>
      <c r="AC428" s="2">
        <f>(Table2[[#This Row],[Close Price]]/Table2[[#This Row],[Day Low]])-1</f>
        <v>8.3233532934132715E-3</v>
      </c>
      <c r="AD428" s="2">
        <f>(Table2[[#This Row],[Day High]]/Table2[[#This Row],[Close Price]])-1</f>
        <v>2.3813765663044162E-2</v>
      </c>
      <c r="AE428" s="2">
        <f>(Table2[[#This Row],[Close Price]]/Table2[[#This Row],[Current Week Low]])-1</f>
        <v>8.3233532934132715E-3</v>
      </c>
      <c r="AF428" s="2">
        <f>(Table2[[#This Row],[Current Week High]]/Table2[[#This Row],[Close Price]])-1</f>
        <v>4.3945602470455425E-2</v>
      </c>
      <c r="AG428" s="2">
        <f>(Table2[[#This Row],[Close Price]]/Table2[[#This Row],[Current Month Low]])-1</f>
        <v>0.19748257715829909</v>
      </c>
      <c r="AH428" s="2">
        <f>(Table2[[#This Row],[Current Month High]]/Table2[[#This Row],[Close Price]])-1</f>
        <v>0.11122988300967984</v>
      </c>
      <c r="AI428">
        <v>29.3425975414217</v>
      </c>
      <c r="AJ428">
        <v>46.426086956521701</v>
      </c>
      <c r="AK428" t="str">
        <f>IF(AND(Table2[[#This Row],[20D EMA]]&gt;Table2[[#This Row],[50D EMA]],Table2[[#This Row],[50D EMA]]&gt;Table2[[#This Row],[200D EMA]]),"Uptrend","Downtrend/NoTrend")</f>
        <v>Uptrend</v>
      </c>
      <c r="AL428">
        <v>-0.08</v>
      </c>
      <c r="AM428" t="s">
        <v>10189</v>
      </c>
      <c r="AN428">
        <v>19.55</v>
      </c>
      <c r="AO428" t="s">
        <v>10188</v>
      </c>
      <c r="AP428">
        <v>9.6773502909292999E-2</v>
      </c>
      <c r="AQ428">
        <f>(Table2[[#This Row],[Sharpe Ratio]]-AVERAGE(Table2[Sharpe Ratio]))/_xlfn.STDEV.P(Table2[Sharpe Ratio])</f>
        <v>0.48818345424780246</v>
      </c>
      <c r="AR4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-0.45452094945112531</v>
      </c>
      <c r="AS428">
        <f>_xlfn.RANK.AVG(Table2[[#This Row],[1Y Return vs Nifty Z-Score]],Table2[1Y Return vs Nifty Z-Score])</f>
        <v>462</v>
      </c>
      <c r="AT428">
        <f>_xlfn.RANK.AVG(Table2[[#This Row],[6M Return vs Nifty Z-Score]],Table2[6M Return vs Nifty Z-Score])</f>
        <v>558</v>
      </c>
      <c r="AU428">
        <f>_xlfn.RANK.AVG(Table2[[#This Row],[Sharpe Ratio Z-Score]],Table2[Sharpe Ratio Z-Score])</f>
        <v>215</v>
      </c>
      <c r="AV428">
        <f>(Table2[[#This Row],[Rank 1Y]]+Table2[[#This Row],[Rank 6M]]+Table2[[#This Row],[Rank Sharpe]])/3</f>
        <v>411.66666666666669</v>
      </c>
    </row>
    <row r="429" spans="1:48" x14ac:dyDescent="0.3">
      <c r="A429" t="s">
        <v>796</v>
      </c>
      <c r="B429" t="s">
        <v>797</v>
      </c>
      <c r="C429" t="s">
        <v>10150</v>
      </c>
      <c r="D429" t="s">
        <v>513</v>
      </c>
      <c r="E429">
        <v>20008.40726335</v>
      </c>
      <c r="F429">
        <v>1772.2</v>
      </c>
      <c r="G429">
        <v>22.119318755611701</v>
      </c>
      <c r="H429">
        <f>(Table2[[#This Row],[1Y Return vs Nifty]]-AVERAGE(Table2[1Y Return vs Nifty]))/_xlfn.STDEV.P(Table2[1Y Return vs Nifty])</f>
        <v>-0.26735400988440994</v>
      </c>
      <c r="I429">
        <v>-4.6864072110705397</v>
      </c>
      <c r="J429">
        <f>(Table2[[#This Row],[1M Return vs Nifty]]-AVERAGE(Table2[1M Return vs Nifty]))/_xlfn.STDEV.P(Table2[1M Return vs Nifty])</f>
        <v>-0.42368521571616535</v>
      </c>
      <c r="K429">
        <v>6.3861695419325502</v>
      </c>
      <c r="L429">
        <f>(Table2[[#This Row],[6M Return vs Nifty]]-AVERAGE(Table2[6M Return vs Nifty]))/_xlfn.STDEV.P(Table2[6M Return vs Nifty])</f>
        <v>-0.1348392572229665</v>
      </c>
      <c r="M429">
        <v>-3.7684378512251002</v>
      </c>
      <c r="N429">
        <f>(Table2[[#This Row],[1W Return vs Nifty]]-AVERAGE(Table2[1W Return vs Nifty]))/_xlfn.STDEV.P(Table2[1W Return vs Nifty])</f>
        <v>-0.67496598908481198</v>
      </c>
      <c r="O429">
        <v>1777.83</v>
      </c>
      <c r="P429">
        <v>1733.67733464003</v>
      </c>
      <c r="Q429">
        <v>1573.16527973492</v>
      </c>
      <c r="R429">
        <v>43.644825704601601</v>
      </c>
      <c r="S429" s="2">
        <f>(Table2[[#This Row],[Close Price]]-Table2[[#This Row],[20D EMA]])/Table2[[#This Row],[20D EMA]]</f>
        <v>-3.1667819757793952E-3</v>
      </c>
      <c r="T429" s="2">
        <f>(Table2[[#This Row],[Close Price]]-Table2[[#This Row],[50D EMA]])/Table2[[#This Row],[50D EMA]]</f>
        <v>2.2220204757979728E-2</v>
      </c>
      <c r="U429" s="2">
        <f>(Table2[[#This Row],[Close Price]]-Table2[[#This Row],[200D EMA]])/Table2[[#This Row],[200D EMA]]</f>
        <v>0.12651863273935057</v>
      </c>
      <c r="V429">
        <v>0.78016622161938898</v>
      </c>
      <c r="W429">
        <v>1754.05</v>
      </c>
      <c r="X429">
        <v>1799.9</v>
      </c>
      <c r="Y429">
        <v>1754.05</v>
      </c>
      <c r="Z429">
        <v>1801.9</v>
      </c>
      <c r="AA429">
        <v>1736.2</v>
      </c>
      <c r="AB429">
        <v>1850</v>
      </c>
      <c r="AC429" s="2">
        <f>(Table2[[#This Row],[Close Price]]/Table2[[#This Row],[Day Low]])-1</f>
        <v>1.0347481542715586E-2</v>
      </c>
      <c r="AD429" s="2">
        <f>(Table2[[#This Row],[Day High]]/Table2[[#This Row],[Close Price]])-1</f>
        <v>1.5630290034984728E-2</v>
      </c>
      <c r="AE429" s="2">
        <f>(Table2[[#This Row],[Close Price]]/Table2[[#This Row],[Current Week Low]])-1</f>
        <v>1.0347481542715586E-2</v>
      </c>
      <c r="AF429" s="2">
        <f>(Table2[[#This Row],[Current Week High]]/Table2[[#This Row],[Close Price]])-1</f>
        <v>1.6758830831734572E-2</v>
      </c>
      <c r="AG429" s="2">
        <f>(Table2[[#This Row],[Close Price]]/Table2[[#This Row],[Current Month Low]])-1</f>
        <v>2.0734938371155476E-2</v>
      </c>
      <c r="AH429" s="2">
        <f>(Table2[[#This Row],[Current Month High]]/Table2[[#This Row],[Close Price]])-1</f>
        <v>4.3900236993567265E-2</v>
      </c>
      <c r="AI429">
        <v>7.3214084189143298</v>
      </c>
      <c r="AJ429">
        <v>55.893736805066801</v>
      </c>
      <c r="AK429" t="str">
        <f>IF(AND(Table2[[#This Row],[20D EMA]]&gt;Table2[[#This Row],[50D EMA]],Table2[[#This Row],[50D EMA]]&gt;Table2[[#This Row],[200D EMA]]),"Uptrend","Downtrend/NoTrend")</f>
        <v>Uptrend</v>
      </c>
      <c r="AL429">
        <v>-0.05</v>
      </c>
      <c r="AM429" t="s">
        <v>10189</v>
      </c>
      <c r="AN429">
        <v>1.83</v>
      </c>
      <c r="AO429" t="s">
        <v>10188</v>
      </c>
      <c r="AQ429">
        <f>(Table2[[#This Row],[Sharpe Ratio]]-AVERAGE(Table2[Sharpe Ratio]))/_xlfn.STDEV.P(Table2[Sharpe Ratio])</f>
        <v>-0.60657038812317154</v>
      </c>
      <c r="AR4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-2.1074148600315254</v>
      </c>
      <c r="AS429">
        <f>_xlfn.RANK.AVG(Table2[[#This Row],[1Y Return vs Nifty Z-Score]],Table2[1Y Return vs Nifty Z-Score])</f>
        <v>367</v>
      </c>
      <c r="AT429">
        <f>_xlfn.RANK.AVG(Table2[[#This Row],[6M Return vs Nifty Z-Score]],Table2[6M Return vs Nifty Z-Score])</f>
        <v>356</v>
      </c>
      <c r="AU429">
        <f>_xlfn.RANK.AVG(Table2[[#This Row],[Sharpe Ratio Z-Score]],Table2[Sharpe Ratio Z-Score])</f>
        <v>518.5</v>
      </c>
      <c r="AV429">
        <f>(Table2[[#This Row],[Rank 1Y]]+Table2[[#This Row],[Rank 6M]]+Table2[[#This Row],[Rank Sharpe]])/3</f>
        <v>413.83333333333331</v>
      </c>
    </row>
    <row r="430" spans="1:48" x14ac:dyDescent="0.3">
      <c r="A430" t="s">
        <v>1294</v>
      </c>
      <c r="B430" t="s">
        <v>1295</v>
      </c>
      <c r="C430" t="s">
        <v>10150</v>
      </c>
      <c r="D430" t="s">
        <v>396</v>
      </c>
      <c r="E430">
        <v>8518.33244964</v>
      </c>
      <c r="F430">
        <v>656.6</v>
      </c>
      <c r="G430">
        <v>14.255336357023999</v>
      </c>
      <c r="H430">
        <f>(Table2[[#This Row],[1Y Return vs Nifty]]-AVERAGE(Table2[1Y Return vs Nifty]))/_xlfn.STDEV.P(Table2[1Y Return vs Nifty])</f>
        <v>-0.36450492106300053</v>
      </c>
      <c r="I430">
        <v>-13.1564351704511</v>
      </c>
      <c r="J430">
        <f>(Table2[[#This Row],[1M Return vs Nifty]]-AVERAGE(Table2[1M Return vs Nifty]))/_xlfn.STDEV.P(Table2[1M Return vs Nifty])</f>
        <v>-1.222621758081224</v>
      </c>
      <c r="K430">
        <v>-46.774082198204802</v>
      </c>
      <c r="L430">
        <f>(Table2[[#This Row],[6M Return vs Nifty]]-AVERAGE(Table2[6M Return vs Nifty]))/_xlfn.STDEV.P(Table2[6M Return vs Nifty])</f>
        <v>-1.7685160478089506</v>
      </c>
      <c r="M430">
        <v>-2.3093415763285301</v>
      </c>
      <c r="N430">
        <f>(Table2[[#This Row],[1W Return vs Nifty]]-AVERAGE(Table2[1W Return vs Nifty]))/_xlfn.STDEV.P(Table2[1W Return vs Nifty])</f>
        <v>-0.35121099240277254</v>
      </c>
      <c r="O430">
        <v>657.3</v>
      </c>
      <c r="P430">
        <v>706.10788037405405</v>
      </c>
      <c r="Q430">
        <v>757.76866587724601</v>
      </c>
      <c r="R430">
        <v>33.337778930059102</v>
      </c>
      <c r="S430" s="2">
        <f>(Table2[[#This Row],[Close Price]]-Table2[[#This Row],[20D EMA]])/Table2[[#This Row],[20D EMA]]</f>
        <v>-1.0649627263044756E-3</v>
      </c>
      <c r="T430" s="2">
        <f>(Table2[[#This Row],[Close Price]]-Table2[[#This Row],[50D EMA]])/Table2[[#This Row],[50D EMA]]</f>
        <v>-7.0113762712615088E-2</v>
      </c>
      <c r="U430" s="2">
        <f>(Table2[[#This Row],[Close Price]]-Table2[[#This Row],[200D EMA]])/Table2[[#This Row],[200D EMA]]</f>
        <v>-0.13350864245637031</v>
      </c>
      <c r="V430">
        <v>1.3601907173694701</v>
      </c>
      <c r="W430">
        <v>636.04999999999995</v>
      </c>
      <c r="X430">
        <v>667.15</v>
      </c>
      <c r="Y430">
        <v>635.54999999999995</v>
      </c>
      <c r="Z430">
        <v>667.15</v>
      </c>
      <c r="AA430">
        <v>629</v>
      </c>
      <c r="AB430">
        <v>675.4</v>
      </c>
      <c r="AC430" s="2">
        <f>(Table2[[#This Row],[Close Price]]/Table2[[#This Row],[Day Low]])-1</f>
        <v>3.2308780756229893E-2</v>
      </c>
      <c r="AD430" s="2">
        <f>(Table2[[#This Row],[Day High]]/Table2[[#This Row],[Close Price]])-1</f>
        <v>1.6067621078281968E-2</v>
      </c>
      <c r="AE430" s="2">
        <f>(Table2[[#This Row],[Close Price]]/Table2[[#This Row],[Current Week Low]])-1</f>
        <v>3.3120918889151252E-2</v>
      </c>
      <c r="AF430" s="2">
        <f>(Table2[[#This Row],[Current Week High]]/Table2[[#This Row],[Close Price]])-1</f>
        <v>1.6067621078281968E-2</v>
      </c>
      <c r="AG430" s="2">
        <f>(Table2[[#This Row],[Close Price]]/Table2[[#This Row],[Current Month Low]])-1</f>
        <v>4.3879173290938045E-2</v>
      </c>
      <c r="AH430" s="2">
        <f>(Table2[[#This Row],[Current Month High]]/Table2[[#This Row],[Close Price]])-1</f>
        <v>2.8632348461772761E-2</v>
      </c>
      <c r="AI430">
        <v>67.072799268961305</v>
      </c>
      <c r="AJ430">
        <v>41.2498655480262</v>
      </c>
      <c r="AK430" t="str">
        <f>IF(AND(Table2[[#This Row],[20D EMA]]&gt;Table2[[#This Row],[50D EMA]],Table2[[#This Row],[50D EMA]]&gt;Table2[[#This Row],[200D EMA]]),"Uptrend","Downtrend/NoTrend")</f>
        <v>Downtrend/NoTrend</v>
      </c>
      <c r="AL430">
        <v>-0.3</v>
      </c>
      <c r="AM430" t="s">
        <v>10189</v>
      </c>
      <c r="AN430">
        <v>0.12</v>
      </c>
      <c r="AO430" t="s">
        <v>10188</v>
      </c>
      <c r="AP430">
        <v>0.14851389042812199</v>
      </c>
      <c r="AQ430">
        <f>(Table2[[#This Row],[Sharpe Ratio]]-AVERAGE(Table2[Sharpe Ratio]))/_xlfn.STDEV.P(Table2[Sharpe Ratio])</f>
        <v>1.0734985078435517</v>
      </c>
      <c r="AR4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0">
        <f>_xlfn.RANK.AVG(Table2[[#This Row],[1Y Return vs Nifty Z-Score]],Table2[1Y Return vs Nifty Z-Score])</f>
        <v>411</v>
      </c>
      <c r="AT430">
        <f>_xlfn.RANK.AVG(Table2[[#This Row],[6M Return vs Nifty Z-Score]],Table2[6M Return vs Nifty Z-Score])</f>
        <v>723</v>
      </c>
      <c r="AU430">
        <f>_xlfn.RANK.AVG(Table2[[#This Row],[Sharpe Ratio Z-Score]],Table2[Sharpe Ratio Z-Score])</f>
        <v>108</v>
      </c>
      <c r="AV430">
        <f>(Table2[[#This Row],[Rank 1Y]]+Table2[[#This Row],[Rank 6M]]+Table2[[#This Row],[Rank Sharpe]])/3</f>
        <v>414</v>
      </c>
    </row>
    <row r="431" spans="1:48" x14ac:dyDescent="0.3">
      <c r="A431" t="s">
        <v>1698</v>
      </c>
      <c r="B431" t="s">
        <v>1699</v>
      </c>
      <c r="C431" t="s">
        <v>10151</v>
      </c>
      <c r="D431" t="s">
        <v>130</v>
      </c>
      <c r="E431">
        <v>4649.4815389519999</v>
      </c>
      <c r="F431">
        <v>250.32</v>
      </c>
      <c r="G431">
        <v>-14.6991975295345</v>
      </c>
      <c r="H431">
        <f>(Table2[[#This Row],[1Y Return vs Nifty]]-AVERAGE(Table2[1Y Return vs Nifty]))/_xlfn.STDEV.P(Table2[1Y Return vs Nifty])</f>
        <v>-0.72220655456814653</v>
      </c>
      <c r="I431">
        <v>15.9175525937241</v>
      </c>
      <c r="J431">
        <f>(Table2[[#This Row],[1M Return vs Nifty]]-AVERAGE(Table2[1M Return vs Nifty]))/_xlfn.STDEV.P(Table2[1M Return vs Nifty])</f>
        <v>1.5197861027274089</v>
      </c>
      <c r="K431">
        <v>0.36196091331772801</v>
      </c>
      <c r="L431">
        <f>(Table2[[#This Row],[6M Return vs Nifty]]-AVERAGE(Table2[6M Return vs Nifty]))/_xlfn.STDEV.P(Table2[6M Return vs Nifty])</f>
        <v>-0.31997024317699246</v>
      </c>
      <c r="M431">
        <v>-2.8051217907746602</v>
      </c>
      <c r="N431">
        <f>(Table2[[#This Row],[1W Return vs Nifty]]-AVERAGE(Table2[1W Return vs Nifty]))/_xlfn.STDEV.P(Table2[1W Return vs Nifty])</f>
        <v>-0.46121834725974092</v>
      </c>
      <c r="O431">
        <v>242.06</v>
      </c>
      <c r="P431">
        <v>226.91106101904799</v>
      </c>
      <c r="Q431">
        <v>207.10217821776001</v>
      </c>
      <c r="R431">
        <v>63.662845556999301</v>
      </c>
      <c r="S431" s="2">
        <f>(Table2[[#This Row],[Close Price]]-Table2[[#This Row],[20D EMA]])/Table2[[#This Row],[20D EMA]]</f>
        <v>3.4123770965876189E-2</v>
      </c>
      <c r="T431" s="2">
        <f>(Table2[[#This Row],[Close Price]]-Table2[[#This Row],[50D EMA]])/Table2[[#This Row],[50D EMA]]</f>
        <v>0.10316349884321833</v>
      </c>
      <c r="U431" s="2">
        <f>(Table2[[#This Row],[Close Price]]-Table2[[#This Row],[200D EMA]])/Table2[[#This Row],[200D EMA]]</f>
        <v>0.20867874087156194</v>
      </c>
      <c r="V431">
        <v>3.24494045652721</v>
      </c>
      <c r="W431">
        <v>250</v>
      </c>
      <c r="X431">
        <v>258.91000000000003</v>
      </c>
      <c r="Y431">
        <v>250</v>
      </c>
      <c r="Z431">
        <v>266.04000000000002</v>
      </c>
      <c r="AA431">
        <v>213.01</v>
      </c>
      <c r="AB431">
        <v>274.79000000000002</v>
      </c>
      <c r="AC431" s="2">
        <f>(Table2[[#This Row],[Close Price]]/Table2[[#This Row],[Day Low]])-1</f>
        <v>1.2799999999999478E-3</v>
      </c>
      <c r="AD431" s="2">
        <f>(Table2[[#This Row],[Day High]]/Table2[[#This Row],[Close Price]])-1</f>
        <v>3.4316075423458159E-2</v>
      </c>
      <c r="AE431" s="2">
        <f>(Table2[[#This Row],[Close Price]]/Table2[[#This Row],[Current Week Low]])-1</f>
        <v>1.2799999999999478E-3</v>
      </c>
      <c r="AF431" s="2">
        <f>(Table2[[#This Row],[Current Week High]]/Table2[[#This Row],[Close Price]])-1</f>
        <v>6.2799616490891719E-2</v>
      </c>
      <c r="AG431" s="2">
        <f>(Table2[[#This Row],[Close Price]]/Table2[[#This Row],[Current Month Low]])-1</f>
        <v>0.17515609595793635</v>
      </c>
      <c r="AH431" s="2">
        <f>(Table2[[#This Row],[Current Month High]]/Table2[[#This Row],[Close Price]])-1</f>
        <v>9.7754873761585204E-2</v>
      </c>
      <c r="AI431">
        <v>9.7754873761585195</v>
      </c>
      <c r="AJ431">
        <v>57.384470292360803</v>
      </c>
      <c r="AK431" t="str">
        <f>IF(AND(Table2[[#This Row],[20D EMA]]&gt;Table2[[#This Row],[50D EMA]],Table2[[#This Row],[50D EMA]]&gt;Table2[[#This Row],[200D EMA]]),"Uptrend","Downtrend/NoTrend")</f>
        <v>Uptrend</v>
      </c>
      <c r="AL431">
        <v>0.11</v>
      </c>
      <c r="AM431" t="s">
        <v>10188</v>
      </c>
      <c r="AN431">
        <v>17.54</v>
      </c>
      <c r="AO431" t="s">
        <v>10188</v>
      </c>
      <c r="AP431">
        <v>9.5931406568638994E-2</v>
      </c>
      <c r="AQ431">
        <f>(Table2[[#This Row],[Sharpe Ratio]]-AVERAGE(Table2[Sharpe Ratio]))/_xlfn.STDEV.P(Table2[Sharpe Ratio])</f>
        <v>0.47865720814878915</v>
      </c>
      <c r="AR4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0.49504816587131811</v>
      </c>
      <c r="AS431">
        <f>_xlfn.RANK.AVG(Table2[[#This Row],[1Y Return vs Nifty Z-Score]],Table2[1Y Return vs Nifty Z-Score])</f>
        <v>589</v>
      </c>
      <c r="AT431">
        <f>_xlfn.RANK.AVG(Table2[[#This Row],[6M Return vs Nifty Z-Score]],Table2[6M Return vs Nifty Z-Score])</f>
        <v>436</v>
      </c>
      <c r="AU431">
        <f>_xlfn.RANK.AVG(Table2[[#This Row],[Sharpe Ratio Z-Score]],Table2[Sharpe Ratio Z-Score])</f>
        <v>218</v>
      </c>
      <c r="AV431">
        <f>(Table2[[#This Row],[Rank 1Y]]+Table2[[#This Row],[Rank 6M]]+Table2[[#This Row],[Rank Sharpe]])/3</f>
        <v>414.33333333333331</v>
      </c>
    </row>
    <row r="432" spans="1:48" x14ac:dyDescent="0.3">
      <c r="A432" t="s">
        <v>1923</v>
      </c>
      <c r="B432" t="s">
        <v>1924</v>
      </c>
      <c r="C432" t="s">
        <v>647</v>
      </c>
      <c r="D432" t="s">
        <v>476</v>
      </c>
      <c r="E432">
        <v>3442.9787233799998</v>
      </c>
      <c r="F432">
        <v>541.54999999999995</v>
      </c>
      <c r="G432">
        <v>4.23522999728009</v>
      </c>
      <c r="H432">
        <f>(Table2[[#This Row],[1Y Return vs Nifty]]-AVERAGE(Table2[1Y Return vs Nifty]))/_xlfn.STDEV.P(Table2[1Y Return vs Nifty])</f>
        <v>-0.48829238822853449</v>
      </c>
      <c r="I432">
        <v>-7.0211975404322402</v>
      </c>
      <c r="J432">
        <f>(Table2[[#This Row],[1M Return vs Nifty]]-AVERAGE(Table2[1M Return vs Nifty]))/_xlfn.STDEV.P(Table2[1M Return vs Nifty])</f>
        <v>-0.64391463193925325</v>
      </c>
      <c r="K432">
        <v>27.270445969519599</v>
      </c>
      <c r="L432">
        <f>(Table2[[#This Row],[6M Return vs Nifty]]-AVERAGE(Table2[6M Return vs Nifty]))/_xlfn.STDEV.P(Table2[6M Return vs Nifty])</f>
        <v>0.50695901443891966</v>
      </c>
      <c r="M432">
        <v>2.3159095601771198</v>
      </c>
      <c r="N432">
        <f>(Table2[[#This Row],[1W Return vs Nifty]]-AVERAGE(Table2[1W Return vs Nifty]))/_xlfn.STDEV.P(Table2[1W Return vs Nifty])</f>
        <v>0.67507369635714787</v>
      </c>
      <c r="O432">
        <v>536.94000000000005</v>
      </c>
      <c r="P432">
        <v>510.580932807154</v>
      </c>
      <c r="Q432">
        <v>447.61753006791798</v>
      </c>
      <c r="R432">
        <v>55.222995498695198</v>
      </c>
      <c r="S432" s="2">
        <f>(Table2[[#This Row],[Close Price]]-Table2[[#This Row],[20D EMA]])/Table2[[#This Row],[20D EMA]]</f>
        <v>8.5856892762690429E-3</v>
      </c>
      <c r="T432" s="2">
        <f>(Table2[[#This Row],[Close Price]]-Table2[[#This Row],[50D EMA]])/Table2[[#This Row],[50D EMA]]</f>
        <v>6.065457051554831E-2</v>
      </c>
      <c r="U432" s="2">
        <f>(Table2[[#This Row],[Close Price]]-Table2[[#This Row],[200D EMA]])/Table2[[#This Row],[200D EMA]]</f>
        <v>0.20984984640308746</v>
      </c>
      <c r="V432">
        <v>0.528431069762754</v>
      </c>
      <c r="W432">
        <v>540</v>
      </c>
      <c r="X432">
        <v>549.1</v>
      </c>
      <c r="Y432">
        <v>530.1</v>
      </c>
      <c r="Z432">
        <v>549.1</v>
      </c>
      <c r="AA432">
        <v>516.04999999999995</v>
      </c>
      <c r="AB432">
        <v>570.20000000000005</v>
      </c>
      <c r="AC432" s="2">
        <f>(Table2[[#This Row],[Close Price]]/Table2[[#This Row],[Day Low]])-1</f>
        <v>2.870370370370301E-3</v>
      </c>
      <c r="AD432" s="2">
        <f>(Table2[[#This Row],[Day High]]/Table2[[#This Row],[Close Price]])-1</f>
        <v>1.3941464315391228E-2</v>
      </c>
      <c r="AE432" s="2">
        <f>(Table2[[#This Row],[Close Price]]/Table2[[#This Row],[Current Week Low]])-1</f>
        <v>2.1599698170156501E-2</v>
      </c>
      <c r="AF432" s="2">
        <f>(Table2[[#This Row],[Current Week High]]/Table2[[#This Row],[Close Price]])-1</f>
        <v>1.3941464315391228E-2</v>
      </c>
      <c r="AG432" s="2">
        <f>(Table2[[#This Row],[Close Price]]/Table2[[#This Row],[Current Month Low]])-1</f>
        <v>4.9413816490650131E-2</v>
      </c>
      <c r="AH432" s="2">
        <f>(Table2[[#This Row],[Current Month High]]/Table2[[#This Row],[Close Price]])-1</f>
        <v>5.2903702335887814E-2</v>
      </c>
      <c r="AI432">
        <v>5.5581202105068703</v>
      </c>
      <c r="AJ432">
        <v>64.604863221884401</v>
      </c>
      <c r="AK432" t="str">
        <f>IF(AND(Table2[[#This Row],[20D EMA]]&gt;Table2[[#This Row],[50D EMA]],Table2[[#This Row],[50D EMA]]&gt;Table2[[#This Row],[200D EMA]]),"Uptrend","Downtrend/NoTrend")</f>
        <v>Uptrend</v>
      </c>
      <c r="AL432">
        <v>0.05</v>
      </c>
      <c r="AM432" t="s">
        <v>10188</v>
      </c>
      <c r="AN432">
        <v>1.9</v>
      </c>
      <c r="AO432" t="s">
        <v>10188</v>
      </c>
      <c r="AP432">
        <v>-3.5682199971218999E-2</v>
      </c>
      <c r="AQ432">
        <f>(Table2[[#This Row],[Sharpe Ratio]]-AVERAGE(Table2[Sharpe Ratio]))/_xlfn.STDEV.P(Table2[Sharpe Ratio])</f>
        <v>-1.0102265992593531</v>
      </c>
      <c r="AR4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-0.96040090863107375</v>
      </c>
      <c r="AS432">
        <f>_xlfn.RANK.AVG(Table2[[#This Row],[1Y Return vs Nifty Z-Score]],Table2[1Y Return vs Nifty Z-Score])</f>
        <v>475</v>
      </c>
      <c r="AT432">
        <f>_xlfn.RANK.AVG(Table2[[#This Row],[6M Return vs Nifty Z-Score]],Table2[6M Return vs Nifty Z-Score])</f>
        <v>173</v>
      </c>
      <c r="AU432">
        <f>_xlfn.RANK.AVG(Table2[[#This Row],[Sharpe Ratio Z-Score]],Table2[Sharpe Ratio Z-Score])</f>
        <v>611</v>
      </c>
      <c r="AV432">
        <f>(Table2[[#This Row],[Rank 1Y]]+Table2[[#This Row],[Rank 6M]]+Table2[[#This Row],[Rank Sharpe]])/3</f>
        <v>419.66666666666669</v>
      </c>
    </row>
    <row r="433" spans="1:48" x14ac:dyDescent="0.3">
      <c r="A433" t="s">
        <v>1674</v>
      </c>
      <c r="B433" t="s">
        <v>1675</v>
      </c>
      <c r="C433" t="s">
        <v>10146</v>
      </c>
      <c r="D433" t="s">
        <v>46</v>
      </c>
      <c r="E433">
        <v>4791.2179399950001</v>
      </c>
      <c r="F433">
        <v>61.01</v>
      </c>
      <c r="G433">
        <v>-1.47665951299634</v>
      </c>
      <c r="H433">
        <f>(Table2[[#This Row],[1Y Return vs Nifty]]-AVERAGE(Table2[1Y Return vs Nifty]))/_xlfn.STDEV.P(Table2[1Y Return vs Nifty])</f>
        <v>-0.55885654292125686</v>
      </c>
      <c r="I433">
        <v>-20.274326280565202</v>
      </c>
      <c r="J433">
        <f>(Table2[[#This Row],[1M Return vs Nifty]]-AVERAGE(Table2[1M Return vs Nifty]))/_xlfn.STDEV.P(Table2[1M Return vs Nifty])</f>
        <v>-1.8940178077421319</v>
      </c>
      <c r="K433">
        <v>-15.4829734423038</v>
      </c>
      <c r="L433">
        <f>(Table2[[#This Row],[6M Return vs Nifty]]-AVERAGE(Table2[6M Return vs Nifty]))/_xlfn.STDEV.P(Table2[6M Return vs Nifty])</f>
        <v>-0.80690363152272815</v>
      </c>
      <c r="M433">
        <v>-8.1011860785691407</v>
      </c>
      <c r="N433">
        <f>(Table2[[#This Row],[1W Return vs Nifty]]-AVERAGE(Table2[1W Return vs Nifty]))/_xlfn.STDEV.P(Table2[1W Return vs Nifty])</f>
        <v>-1.6363479842977855</v>
      </c>
      <c r="O433">
        <v>63.82</v>
      </c>
      <c r="P433">
        <v>63.359987948903601</v>
      </c>
      <c r="Q433">
        <v>57.8849757489414</v>
      </c>
      <c r="R433">
        <v>27.329800090940001</v>
      </c>
      <c r="S433" s="2">
        <f>(Table2[[#This Row],[Close Price]]-Table2[[#This Row],[20D EMA]])/Table2[[#This Row],[20D EMA]]</f>
        <v>-4.4030084612974023E-2</v>
      </c>
      <c r="T433" s="2">
        <f>(Table2[[#This Row],[Close Price]]-Table2[[#This Row],[50D EMA]])/Table2[[#This Row],[50D EMA]]</f>
        <v>-3.7089463318691625E-2</v>
      </c>
      <c r="U433" s="2">
        <f>(Table2[[#This Row],[Close Price]]-Table2[[#This Row],[200D EMA]])/Table2[[#This Row],[200D EMA]]</f>
        <v>5.3986793820428404E-2</v>
      </c>
      <c r="V433">
        <v>1.2394210860072099</v>
      </c>
      <c r="W433">
        <v>59.65</v>
      </c>
      <c r="X433">
        <v>62.3</v>
      </c>
      <c r="Y433">
        <v>58.91</v>
      </c>
      <c r="Z433">
        <v>62.3</v>
      </c>
      <c r="AA433">
        <v>58.91</v>
      </c>
      <c r="AB433">
        <v>70</v>
      </c>
      <c r="AC433" s="2">
        <f>(Table2[[#This Row],[Close Price]]/Table2[[#This Row],[Day Low]])-1</f>
        <v>2.2799664710813072E-2</v>
      </c>
      <c r="AD433" s="2">
        <f>(Table2[[#This Row],[Day High]]/Table2[[#This Row],[Close Price]])-1</f>
        <v>2.1144074741845653E-2</v>
      </c>
      <c r="AE433" s="2">
        <f>(Table2[[#This Row],[Close Price]]/Table2[[#This Row],[Current Week Low]])-1</f>
        <v>3.5647598030894567E-2</v>
      </c>
      <c r="AF433" s="2">
        <f>(Table2[[#This Row],[Current Week High]]/Table2[[#This Row],[Close Price]])-1</f>
        <v>2.1144074741845653E-2</v>
      </c>
      <c r="AG433" s="2">
        <f>(Table2[[#This Row],[Close Price]]/Table2[[#This Row],[Current Month Low]])-1</f>
        <v>3.5647598030894567E-2</v>
      </c>
      <c r="AH433" s="2">
        <f>(Table2[[#This Row],[Current Month High]]/Table2[[#This Row],[Close Price]])-1</f>
        <v>0.14735289296836585</v>
      </c>
      <c r="AI433">
        <v>29.486969349287001</v>
      </c>
      <c r="AJ433">
        <v>45.089179548156899</v>
      </c>
      <c r="AK433" t="str">
        <f>IF(AND(Table2[[#This Row],[20D EMA]]&gt;Table2[[#This Row],[50D EMA]],Table2[[#This Row],[50D EMA]]&gt;Table2[[#This Row],[200D EMA]]),"Uptrend","Downtrend/NoTrend")</f>
        <v>Uptrend</v>
      </c>
      <c r="AL433">
        <v>-0.14000000000000001</v>
      </c>
      <c r="AM433" t="s">
        <v>10189</v>
      </c>
      <c r="AN433">
        <v>-7.27</v>
      </c>
      <c r="AO433" t="s">
        <v>10189</v>
      </c>
      <c r="AP433">
        <v>0.119021557498746</v>
      </c>
      <c r="AQ433">
        <f>(Table2[[#This Row],[Sharpe Ratio]]-AVERAGE(Table2[Sharpe Ratio]))/_xlfn.STDEV.P(Table2[Sharpe Ratio])</f>
        <v>0.73986539728867973</v>
      </c>
      <c r="AR4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-4.156260569195223</v>
      </c>
      <c r="AS433">
        <f>_xlfn.RANK.AVG(Table2[[#This Row],[1Y Return vs Nifty Z-Score]],Table2[1Y Return vs Nifty Z-Score])</f>
        <v>508</v>
      </c>
      <c r="AT433">
        <f>_xlfn.RANK.AVG(Table2[[#This Row],[6M Return vs Nifty Z-Score]],Table2[6M Return vs Nifty Z-Score])</f>
        <v>585</v>
      </c>
      <c r="AU433">
        <f>_xlfn.RANK.AVG(Table2[[#This Row],[Sharpe Ratio Z-Score]],Table2[Sharpe Ratio Z-Score])</f>
        <v>168</v>
      </c>
      <c r="AV433">
        <f>(Table2[[#This Row],[Rank 1Y]]+Table2[[#This Row],[Rank 6M]]+Table2[[#This Row],[Rank Sharpe]])/3</f>
        <v>420.33333333333331</v>
      </c>
    </row>
    <row r="434" spans="1:48" x14ac:dyDescent="0.3">
      <c r="A434" t="s">
        <v>136</v>
      </c>
      <c r="B434" t="s">
        <v>137</v>
      </c>
      <c r="C434" t="s">
        <v>10151</v>
      </c>
      <c r="D434" t="s">
        <v>130</v>
      </c>
      <c r="E434">
        <v>208175.37197771599</v>
      </c>
      <c r="F434">
        <v>167.07</v>
      </c>
      <c r="G434">
        <v>16.080959713037998</v>
      </c>
      <c r="H434">
        <f>(Table2[[#This Row],[1Y Return vs Nifty]]-AVERAGE(Table2[1Y Return vs Nifty]))/_xlfn.STDEV.P(Table2[1Y Return vs Nifty])</f>
        <v>-0.34195133898256141</v>
      </c>
      <c r="I434">
        <v>-14.037082184427</v>
      </c>
      <c r="J434">
        <f>(Table2[[#This Row],[1M Return vs Nifty]]-AVERAGE(Table2[1M Return vs Nifty]))/_xlfn.STDEV.P(Table2[1M Return vs Nifty])</f>
        <v>-1.3056889077723652</v>
      </c>
      <c r="K434">
        <v>10.0135186023083</v>
      </c>
      <c r="L434">
        <f>(Table2[[#This Row],[6M Return vs Nifty]]-AVERAGE(Table2[6M Return vs Nifty]))/_xlfn.STDEV.P(Table2[6M Return vs Nifty])</f>
        <v>-2.3366572701882454E-2</v>
      </c>
      <c r="M434">
        <v>-4.7085675898557096</v>
      </c>
      <c r="N434">
        <f>(Table2[[#This Row],[1W Return vs Nifty]]-AVERAGE(Table2[1W Return vs Nifty]))/_xlfn.STDEV.P(Table2[1W Return vs Nifty])</f>
        <v>-0.88356887955042929</v>
      </c>
      <c r="O434">
        <v>172.16</v>
      </c>
      <c r="P434">
        <v>170.86165811923101</v>
      </c>
      <c r="Q434">
        <v>151.62671533307099</v>
      </c>
      <c r="R434">
        <v>24.2394171658575</v>
      </c>
      <c r="S434" s="2">
        <f>(Table2[[#This Row],[Close Price]]-Table2[[#This Row],[20D EMA]])/Table2[[#This Row],[20D EMA]]</f>
        <v>-2.9565520446096675E-2</v>
      </c>
      <c r="T434" s="2">
        <f>(Table2[[#This Row],[Close Price]]-Table2[[#This Row],[50D EMA]])/Table2[[#This Row],[50D EMA]]</f>
        <v>-2.2191392504134041E-2</v>
      </c>
      <c r="U434" s="2">
        <f>(Table2[[#This Row],[Close Price]]-Table2[[#This Row],[200D EMA]])/Table2[[#This Row],[200D EMA]]</f>
        <v>0.10185068398405581</v>
      </c>
      <c r="V434">
        <v>0.69325716920274805</v>
      </c>
      <c r="W434">
        <v>166.7</v>
      </c>
      <c r="X434">
        <v>169.82</v>
      </c>
      <c r="Y434">
        <v>165.8</v>
      </c>
      <c r="Z434">
        <v>169.82</v>
      </c>
      <c r="AA434">
        <v>165.8</v>
      </c>
      <c r="AB434">
        <v>178.19</v>
      </c>
      <c r="AC434" s="2">
        <f>(Table2[[#This Row],[Close Price]]/Table2[[#This Row],[Day Low]])-1</f>
        <v>2.2195560887823262E-3</v>
      </c>
      <c r="AD434" s="2">
        <f>(Table2[[#This Row],[Day High]]/Table2[[#This Row],[Close Price]])-1</f>
        <v>1.646016639731851E-2</v>
      </c>
      <c r="AE434" s="2">
        <f>(Table2[[#This Row],[Close Price]]/Table2[[#This Row],[Current Week Low]])-1</f>
        <v>7.6598311218334381E-3</v>
      </c>
      <c r="AF434" s="2">
        <f>(Table2[[#This Row],[Current Week High]]/Table2[[#This Row],[Close Price]])-1</f>
        <v>1.646016639731851E-2</v>
      </c>
      <c r="AG434" s="2">
        <f>(Table2[[#This Row],[Close Price]]/Table2[[#This Row],[Current Month Low]])-1</f>
        <v>7.6598311218334381E-3</v>
      </c>
      <c r="AH434" s="2">
        <f>(Table2[[#This Row],[Current Month High]]/Table2[[#This Row],[Close Price]])-1</f>
        <v>6.655892739570235E-2</v>
      </c>
      <c r="AI434">
        <v>10.4926078889088</v>
      </c>
      <c r="AJ434">
        <v>46.104066462614703</v>
      </c>
      <c r="AK434" t="str">
        <f>IF(AND(Table2[[#This Row],[20D EMA]]&gt;Table2[[#This Row],[50D EMA]],Table2[[#This Row],[50D EMA]]&gt;Table2[[#This Row],[200D EMA]]),"Uptrend","Downtrend/NoTrend")</f>
        <v>Uptrend</v>
      </c>
      <c r="AL434">
        <v>-0.04</v>
      </c>
      <c r="AM434" t="s">
        <v>10189</v>
      </c>
      <c r="AN434">
        <v>-3.99</v>
      </c>
      <c r="AO434" t="s">
        <v>10189</v>
      </c>
      <c r="AP434">
        <v>-3.0991444305929999E-3</v>
      </c>
      <c r="AQ434">
        <f>(Table2[[#This Row],[Sharpe Ratio]]-AVERAGE(Table2[Sharpe Ratio]))/_xlfn.STDEV.P(Table2[Sharpe Ratio])</f>
        <v>-0.64162957448572788</v>
      </c>
      <c r="AR4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-3.1962052734929665</v>
      </c>
      <c r="AS434">
        <f>_xlfn.RANK.AVG(Table2[[#This Row],[1Y Return vs Nifty Z-Score]],Table2[1Y Return vs Nifty Z-Score])</f>
        <v>400</v>
      </c>
      <c r="AT434">
        <f>_xlfn.RANK.AVG(Table2[[#This Row],[6M Return vs Nifty Z-Score]],Table2[6M Return vs Nifty Z-Score])</f>
        <v>317</v>
      </c>
      <c r="AU434">
        <f>_xlfn.RANK.AVG(Table2[[#This Row],[Sharpe Ratio Z-Score]],Table2[Sharpe Ratio Z-Score])</f>
        <v>546</v>
      </c>
      <c r="AV434">
        <f>(Table2[[#This Row],[Rank 1Y]]+Table2[[#This Row],[Rank 6M]]+Table2[[#This Row],[Rank Sharpe]])/3</f>
        <v>421</v>
      </c>
    </row>
    <row r="435" spans="1:48" x14ac:dyDescent="0.3">
      <c r="A435" t="s">
        <v>1440</v>
      </c>
      <c r="B435" t="s">
        <v>1441</v>
      </c>
      <c r="C435" t="s">
        <v>10143</v>
      </c>
      <c r="D435" t="s">
        <v>24</v>
      </c>
      <c r="E435">
        <v>6969.4656219360004</v>
      </c>
      <c r="F435">
        <v>26.81</v>
      </c>
      <c r="G435">
        <v>5.6630363285429102</v>
      </c>
      <c r="H435">
        <f>(Table2[[#This Row],[1Y Return vs Nifty]]-AVERAGE(Table2[1Y Return vs Nifty]))/_xlfn.STDEV.P(Table2[1Y Return vs Nifty])</f>
        <v>-0.47065340087606339</v>
      </c>
      <c r="I435">
        <v>-9.7266868902171097</v>
      </c>
      <c r="J435">
        <f>(Table2[[#This Row],[1M Return vs Nifty]]-AVERAGE(Table2[1M Return vs Nifty]))/_xlfn.STDEV.P(Table2[1M Return vs Nifty])</f>
        <v>-0.89911028381767899</v>
      </c>
      <c r="K435">
        <v>-13.2789613022296</v>
      </c>
      <c r="L435">
        <f>(Table2[[#This Row],[6M Return vs Nifty]]-AVERAGE(Table2[6M Return vs Nifty]))/_xlfn.STDEV.P(Table2[6M Return vs Nifty])</f>
        <v>-0.73917175739598506</v>
      </c>
      <c r="M435">
        <v>-1.69720971976168</v>
      </c>
      <c r="N435">
        <f>(Table2[[#This Row],[1W Return vs Nifty]]-AVERAGE(Table2[1W Return vs Nifty]))/_xlfn.STDEV.P(Table2[1W Return vs Nifty])</f>
        <v>-0.2153866807371016</v>
      </c>
      <c r="O435">
        <v>26.91</v>
      </c>
      <c r="P435">
        <v>27.377854232471201</v>
      </c>
      <c r="Q435">
        <v>26.187094052194201</v>
      </c>
      <c r="R435">
        <v>45.023238799639202</v>
      </c>
      <c r="S435" s="2">
        <f>(Table2[[#This Row],[Close Price]]-Table2[[#This Row],[20D EMA]])/Table2[[#This Row],[20D EMA]]</f>
        <v>-3.7160906726124644E-3</v>
      </c>
      <c r="T435" s="2">
        <f>(Table2[[#This Row],[Close Price]]-Table2[[#This Row],[50D EMA]])/Table2[[#This Row],[50D EMA]]</f>
        <v>-2.074137102380013E-2</v>
      </c>
      <c r="U435" s="2">
        <f>(Table2[[#This Row],[Close Price]]-Table2[[#This Row],[200D EMA]])/Table2[[#This Row],[200D EMA]]</f>
        <v>2.3786753374172295E-2</v>
      </c>
      <c r="V435">
        <v>0.77916855094987303</v>
      </c>
      <c r="W435">
        <v>26.55</v>
      </c>
      <c r="X435">
        <v>27.09</v>
      </c>
      <c r="Y435">
        <v>26.03</v>
      </c>
      <c r="Z435">
        <v>27.09</v>
      </c>
      <c r="AA435">
        <v>26.03</v>
      </c>
      <c r="AB435">
        <v>27.47</v>
      </c>
      <c r="AC435" s="2">
        <f>(Table2[[#This Row],[Close Price]]/Table2[[#This Row],[Day Low]])-1</f>
        <v>9.7928436911487449E-3</v>
      </c>
      <c r="AD435" s="2">
        <f>(Table2[[#This Row],[Day High]]/Table2[[#This Row],[Close Price]])-1</f>
        <v>1.0443864229765065E-2</v>
      </c>
      <c r="AE435" s="2">
        <f>(Table2[[#This Row],[Close Price]]/Table2[[#This Row],[Current Week Low]])-1</f>
        <v>2.9965424510180361E-2</v>
      </c>
      <c r="AF435" s="2">
        <f>(Table2[[#This Row],[Current Week High]]/Table2[[#This Row],[Close Price]])-1</f>
        <v>1.0443864229765065E-2</v>
      </c>
      <c r="AG435" s="2">
        <f>(Table2[[#This Row],[Close Price]]/Table2[[#This Row],[Current Month Low]])-1</f>
        <v>2.9965424510180361E-2</v>
      </c>
      <c r="AH435" s="2">
        <f>(Table2[[#This Row],[Current Month High]]/Table2[[#This Row],[Close Price]])-1</f>
        <v>2.4617679970160289E-2</v>
      </c>
      <c r="AI435">
        <v>37.567046129748</v>
      </c>
      <c r="AJ435">
        <v>49.670609124834399</v>
      </c>
      <c r="AK435" t="str">
        <f>IF(AND(Table2[[#This Row],[20D EMA]]&gt;Table2[[#This Row],[50D EMA]],Table2[[#This Row],[50D EMA]]&gt;Table2[[#This Row],[200D EMA]]),"Uptrend","Downtrend/NoTrend")</f>
        <v>Downtrend/NoTrend</v>
      </c>
      <c r="AL435">
        <v>-0.19</v>
      </c>
      <c r="AM435" t="s">
        <v>10189</v>
      </c>
      <c r="AN435">
        <v>-0.48</v>
      </c>
      <c r="AO435" t="s">
        <v>10189</v>
      </c>
      <c r="AP435">
        <v>8.5160674614543005E-2</v>
      </c>
      <c r="AQ435">
        <f>(Table2[[#This Row],[Sharpe Ratio]]-AVERAGE(Table2[Sharpe Ratio]))/_xlfn.STDEV.P(Table2[Sharpe Ratio])</f>
        <v>0.3568129032779967</v>
      </c>
      <c r="AR4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5">
        <f>_xlfn.RANK.AVG(Table2[[#This Row],[1Y Return vs Nifty Z-Score]],Table2[1Y Return vs Nifty Z-Score])</f>
        <v>464</v>
      </c>
      <c r="AT435">
        <f>_xlfn.RANK.AVG(Table2[[#This Row],[6M Return vs Nifty Z-Score]],Table2[6M Return vs Nifty Z-Score])</f>
        <v>564</v>
      </c>
      <c r="AU435">
        <f>_xlfn.RANK.AVG(Table2[[#This Row],[Sharpe Ratio Z-Score]],Table2[Sharpe Ratio Z-Score])</f>
        <v>236</v>
      </c>
      <c r="AV435">
        <f>(Table2[[#This Row],[Rank 1Y]]+Table2[[#This Row],[Rank 6M]]+Table2[[#This Row],[Rank Sharpe]])/3</f>
        <v>421.33333333333331</v>
      </c>
    </row>
    <row r="436" spans="1:48" x14ac:dyDescent="0.3">
      <c r="A436" t="s">
        <v>482</v>
      </c>
      <c r="B436" t="s">
        <v>483</v>
      </c>
      <c r="C436" t="s">
        <v>10158</v>
      </c>
      <c r="D436" t="s">
        <v>484</v>
      </c>
      <c r="E436">
        <v>43936.476616799999</v>
      </c>
      <c r="F436">
        <v>38772</v>
      </c>
      <c r="G436">
        <v>11.134544561193</v>
      </c>
      <c r="H436">
        <f>(Table2[[#This Row],[1Y Return vs Nifty]]-AVERAGE(Table2[1Y Return vs Nifty]))/_xlfn.STDEV.P(Table2[1Y Return vs Nifty])</f>
        <v>-0.40305889425323832</v>
      </c>
      <c r="I436">
        <v>1.80963841485582</v>
      </c>
      <c r="J436">
        <f>(Table2[[#This Row],[1M Return vs Nifty]]-AVERAGE(Table2[1M Return vs Nifty]))/_xlfn.STDEV.P(Table2[1M Return vs Nifty])</f>
        <v>0.18905517384481829</v>
      </c>
      <c r="K436">
        <v>1.20875853642244</v>
      </c>
      <c r="L436">
        <f>(Table2[[#This Row],[6M Return vs Nifty]]-AVERAGE(Table2[6M Return vs Nifty]))/_xlfn.STDEV.P(Table2[6M Return vs Nifty])</f>
        <v>-0.29394716055594</v>
      </c>
      <c r="M436">
        <v>-1.52534190182365</v>
      </c>
      <c r="N436">
        <f>(Table2[[#This Row],[1W Return vs Nifty]]-AVERAGE(Table2[1W Return vs Nifty]))/_xlfn.STDEV.P(Table2[1W Return vs Nifty])</f>
        <v>-0.17725138714229027</v>
      </c>
      <c r="O436">
        <v>38127.410000000003</v>
      </c>
      <c r="P436">
        <v>35762.528980691903</v>
      </c>
      <c r="Q436">
        <v>32160.934047731502</v>
      </c>
      <c r="R436">
        <v>58.651887622760398</v>
      </c>
      <c r="S436" s="2">
        <f>(Table2[[#This Row],[Close Price]]-Table2[[#This Row],[20D EMA]])/Table2[[#This Row],[20D EMA]]</f>
        <v>1.690620999433207E-2</v>
      </c>
      <c r="T436" s="2">
        <f>(Table2[[#This Row],[Close Price]]-Table2[[#This Row],[50D EMA]])/Table2[[#This Row],[50D EMA]]</f>
        <v>8.4151515708883531E-2</v>
      </c>
      <c r="U436" s="2">
        <f>(Table2[[#This Row],[Close Price]]-Table2[[#This Row],[200D EMA]])/Table2[[#This Row],[200D EMA]]</f>
        <v>0.20556200085658941</v>
      </c>
      <c r="V436">
        <v>0.92036702357572397</v>
      </c>
      <c r="W436">
        <v>38560.1</v>
      </c>
      <c r="X436">
        <v>39586.949999999997</v>
      </c>
      <c r="Y436">
        <v>38557.699999999997</v>
      </c>
      <c r="Z436">
        <v>40100.050000000003</v>
      </c>
      <c r="AA436">
        <v>37050</v>
      </c>
      <c r="AB436">
        <v>40856.5</v>
      </c>
      <c r="AC436" s="2">
        <f>(Table2[[#This Row],[Close Price]]/Table2[[#This Row],[Day Low]])-1</f>
        <v>5.495317698865021E-3</v>
      </c>
      <c r="AD436" s="2">
        <f>(Table2[[#This Row],[Day High]]/Table2[[#This Row],[Close Price]])-1</f>
        <v>2.101903435468877E-2</v>
      </c>
      <c r="AE436" s="2">
        <f>(Table2[[#This Row],[Close Price]]/Table2[[#This Row],[Current Week Low]])-1</f>
        <v>5.5579041280990893E-3</v>
      </c>
      <c r="AF436" s="2">
        <f>(Table2[[#This Row],[Current Week High]]/Table2[[#This Row],[Close Price]])-1</f>
        <v>3.4252811307128983E-2</v>
      </c>
      <c r="AG436" s="2">
        <f>(Table2[[#This Row],[Close Price]]/Table2[[#This Row],[Current Month Low]])-1</f>
        <v>4.6477732793522186E-2</v>
      </c>
      <c r="AH436" s="2">
        <f>(Table2[[#This Row],[Current Month High]]/Table2[[#This Row],[Close Price]])-1</f>
        <v>5.3763024863303421E-2</v>
      </c>
      <c r="AI436">
        <v>5.3763024863303404</v>
      </c>
      <c r="AJ436">
        <v>45.606128886885898</v>
      </c>
      <c r="AK436" t="str">
        <f>IF(AND(Table2[[#This Row],[20D EMA]]&gt;Table2[[#This Row],[50D EMA]],Table2[[#This Row],[50D EMA]]&gt;Table2[[#This Row],[200D EMA]]),"Uptrend","Downtrend/NoTrend")</f>
        <v>Uptrend</v>
      </c>
      <c r="AL436">
        <v>0</v>
      </c>
      <c r="AM436">
        <v>0</v>
      </c>
      <c r="AN436">
        <v>5.35</v>
      </c>
      <c r="AO436" t="s">
        <v>10188</v>
      </c>
      <c r="AP436">
        <v>3.1721506898280002E-2</v>
      </c>
      <c r="AQ436">
        <f>(Table2[[#This Row],[Sharpe Ratio]]-AVERAGE(Table2[Sharpe Ratio]))/_xlfn.STDEV.P(Table2[Sharpe Ratio])</f>
        <v>-0.24771966433321366</v>
      </c>
      <c r="AR4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-0.93292193243986388</v>
      </c>
      <c r="AS436">
        <f>_xlfn.RANK.AVG(Table2[[#This Row],[1Y Return vs Nifty Z-Score]],Table2[1Y Return vs Nifty Z-Score])</f>
        <v>431</v>
      </c>
      <c r="AT436">
        <f>_xlfn.RANK.AVG(Table2[[#This Row],[6M Return vs Nifty Z-Score]],Table2[6M Return vs Nifty Z-Score])</f>
        <v>429</v>
      </c>
      <c r="AU436">
        <f>_xlfn.RANK.AVG(Table2[[#This Row],[Sharpe Ratio Z-Score]],Table2[Sharpe Ratio Z-Score])</f>
        <v>407</v>
      </c>
      <c r="AV436">
        <f>(Table2[[#This Row],[Rank 1Y]]+Table2[[#This Row],[Rank 6M]]+Table2[[#This Row],[Rank Sharpe]])/3</f>
        <v>422.33333333333331</v>
      </c>
    </row>
    <row r="437" spans="1:48" x14ac:dyDescent="0.3">
      <c r="A437" t="s">
        <v>1346</v>
      </c>
      <c r="B437" t="s">
        <v>1347</v>
      </c>
      <c r="C437" t="s">
        <v>10143</v>
      </c>
      <c r="D437" t="s">
        <v>557</v>
      </c>
      <c r="E437">
        <v>8027.4936415519996</v>
      </c>
      <c r="F437">
        <v>242.51</v>
      </c>
      <c r="G437">
        <v>14.334297634959601</v>
      </c>
      <c r="H437">
        <f>(Table2[[#This Row],[1Y Return vs Nifty]]-AVERAGE(Table2[1Y Return vs Nifty]))/_xlfn.STDEV.P(Table2[1Y Return vs Nifty])</f>
        <v>-0.36352944073885241</v>
      </c>
      <c r="I437">
        <v>-1.44202212434856</v>
      </c>
      <c r="J437">
        <f>(Table2[[#This Row],[1M Return vs Nifty]]-AVERAGE(Table2[1M Return vs Nifty]))/_xlfn.STDEV.P(Table2[1M Return vs Nifty])</f>
        <v>-0.11765814995946813</v>
      </c>
      <c r="K437">
        <v>-6.0402842005222702E-2</v>
      </c>
      <c r="L437">
        <f>(Table2[[#This Row],[6M Return vs Nifty]]-AVERAGE(Table2[6M Return vs Nifty]))/_xlfn.STDEV.P(Table2[6M Return vs Nifty])</f>
        <v>-0.33294997599746123</v>
      </c>
      <c r="M437">
        <v>-0.99059903601409105</v>
      </c>
      <c r="N437">
        <f>(Table2[[#This Row],[1W Return vs Nifty]]-AVERAGE(Table2[1W Return vs Nifty]))/_xlfn.STDEV.P(Table2[1W Return vs Nifty])</f>
        <v>-5.8598713069641935E-2</v>
      </c>
      <c r="O437">
        <v>240.28</v>
      </c>
      <c r="P437">
        <v>231.995054383069</v>
      </c>
      <c r="Q437">
        <v>220.506201242065</v>
      </c>
      <c r="R437">
        <v>50.433165959821302</v>
      </c>
      <c r="S437" s="2">
        <f>(Table2[[#This Row],[Close Price]]-Table2[[#This Row],[20D EMA]])/Table2[[#This Row],[20D EMA]]</f>
        <v>9.2808390211419588E-3</v>
      </c>
      <c r="T437" s="2">
        <f>(Table2[[#This Row],[Close Price]]-Table2[[#This Row],[50D EMA]])/Table2[[#This Row],[50D EMA]]</f>
        <v>4.5324007638407521E-2</v>
      </c>
      <c r="U437" s="2">
        <f>(Table2[[#This Row],[Close Price]]-Table2[[#This Row],[200D EMA]])/Table2[[#This Row],[200D EMA]]</f>
        <v>9.9787664174486798E-2</v>
      </c>
      <c r="V437">
        <v>1.2382998883596401</v>
      </c>
      <c r="W437">
        <v>239.6</v>
      </c>
      <c r="X437">
        <v>244.35</v>
      </c>
      <c r="Y437">
        <v>239.6</v>
      </c>
      <c r="Z437">
        <v>251.9</v>
      </c>
      <c r="AA437">
        <v>235.02</v>
      </c>
      <c r="AB437">
        <v>264.85000000000002</v>
      </c>
      <c r="AC437" s="2">
        <f>(Table2[[#This Row],[Close Price]]/Table2[[#This Row],[Day Low]])-1</f>
        <v>1.2145242070116913E-2</v>
      </c>
      <c r="AD437" s="2">
        <f>(Table2[[#This Row],[Day High]]/Table2[[#This Row],[Close Price]])-1</f>
        <v>7.5873159869697115E-3</v>
      </c>
      <c r="AE437" s="2">
        <f>(Table2[[#This Row],[Close Price]]/Table2[[#This Row],[Current Week Low]])-1</f>
        <v>1.2145242070116913E-2</v>
      </c>
      <c r="AF437" s="2">
        <f>(Table2[[#This Row],[Current Week High]]/Table2[[#This Row],[Close Price]])-1</f>
        <v>3.8720052781328729E-2</v>
      </c>
      <c r="AG437" s="2">
        <f>(Table2[[#This Row],[Close Price]]/Table2[[#This Row],[Current Month Low]])-1</f>
        <v>3.1869628116755866E-2</v>
      </c>
      <c r="AH437" s="2">
        <f>(Table2[[#This Row],[Current Month High]]/Table2[[#This Row],[Close Price]])-1</f>
        <v>9.2119912580924668E-2</v>
      </c>
      <c r="AI437">
        <v>15.706568801286499</v>
      </c>
      <c r="AJ437">
        <v>48.961916461916402</v>
      </c>
      <c r="AK437" t="str">
        <f>IF(AND(Table2[[#This Row],[20D EMA]]&gt;Table2[[#This Row],[50D EMA]],Table2[[#This Row],[50D EMA]]&gt;Table2[[#This Row],[200D EMA]]),"Uptrend","Downtrend/NoTrend")</f>
        <v>Uptrend</v>
      </c>
      <c r="AL437">
        <v>0</v>
      </c>
      <c r="AM437" t="s">
        <v>10187</v>
      </c>
      <c r="AN437">
        <v>1.41</v>
      </c>
      <c r="AO437" t="s">
        <v>10188</v>
      </c>
      <c r="AP437">
        <v>2.7043069632398001E-2</v>
      </c>
      <c r="AQ437">
        <f>(Table2[[#This Row],[Sharpe Ratio]]-AVERAGE(Table2[Sharpe Ratio]))/_xlfn.STDEV.P(Table2[Sharpe Ratio])</f>
        <v>-0.30064465949347507</v>
      </c>
      <c r="AR4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-1.1733809392588987</v>
      </c>
      <c r="AS437">
        <f>_xlfn.RANK.AVG(Table2[[#This Row],[1Y Return vs Nifty Z-Score]],Table2[1Y Return vs Nifty Z-Score])</f>
        <v>410</v>
      </c>
      <c r="AT437">
        <f>_xlfn.RANK.AVG(Table2[[#This Row],[6M Return vs Nifty Z-Score]],Table2[6M Return vs Nifty Z-Score])</f>
        <v>440</v>
      </c>
      <c r="AU437">
        <f>_xlfn.RANK.AVG(Table2[[#This Row],[Sharpe Ratio Z-Score]],Table2[Sharpe Ratio Z-Score])</f>
        <v>417</v>
      </c>
      <c r="AV437">
        <f>(Table2[[#This Row],[Rank 1Y]]+Table2[[#This Row],[Rank 6M]]+Table2[[#This Row],[Rank Sharpe]])/3</f>
        <v>422.33333333333331</v>
      </c>
    </row>
    <row r="438" spans="1:48" x14ac:dyDescent="0.3">
      <c r="A438" t="s">
        <v>1331</v>
      </c>
      <c r="B438" t="s">
        <v>1332</v>
      </c>
      <c r="C438" t="s">
        <v>10148</v>
      </c>
      <c r="D438" t="s">
        <v>62</v>
      </c>
      <c r="E438">
        <v>8125.8512924399902</v>
      </c>
      <c r="F438">
        <v>494.7</v>
      </c>
      <c r="G438">
        <v>22.776477392764601</v>
      </c>
      <c r="H438">
        <f>(Table2[[#This Row],[1Y Return vs Nifty]]-AVERAGE(Table2[1Y Return vs Nifty]))/_xlfn.STDEV.P(Table2[1Y Return vs Nifty])</f>
        <v>-0.25923553286445233</v>
      </c>
      <c r="I438">
        <v>3.2069723904147902</v>
      </c>
      <c r="J438">
        <f>(Table2[[#This Row],[1M Return vs Nifty]]-AVERAGE(Table2[1M Return vs Nifty]))/_xlfn.STDEV.P(Table2[1M Return vs Nifty])</f>
        <v>0.32085889165024917</v>
      </c>
      <c r="K438">
        <v>7.4054520127470802</v>
      </c>
      <c r="L438">
        <f>(Table2[[#This Row],[6M Return vs Nifty]]-AVERAGE(Table2[6M Return vs Nifty]))/_xlfn.STDEV.P(Table2[6M Return vs Nifty])</f>
        <v>-0.10351551323919637</v>
      </c>
      <c r="M438">
        <v>-2.4389296632928601</v>
      </c>
      <c r="N438">
        <f>(Table2[[#This Row],[1W Return vs Nifty]]-AVERAGE(Table2[1W Return vs Nifty]))/_xlfn.STDEV.P(Table2[1W Return vs Nifty])</f>
        <v>-0.37996494879824239</v>
      </c>
      <c r="O438">
        <v>485.06</v>
      </c>
      <c r="P438">
        <v>470.02092135286398</v>
      </c>
      <c r="Q438">
        <v>428.28360440373399</v>
      </c>
      <c r="R438">
        <v>60.860092707680003</v>
      </c>
      <c r="S438" s="2">
        <f>(Table2[[#This Row],[Close Price]]-Table2[[#This Row],[20D EMA]])/Table2[[#This Row],[20D EMA]]</f>
        <v>1.9873830041644305E-2</v>
      </c>
      <c r="T438" s="2">
        <f>(Table2[[#This Row],[Close Price]]-Table2[[#This Row],[50D EMA]])/Table2[[#This Row],[50D EMA]]</f>
        <v>5.2506340730753158E-2</v>
      </c>
      <c r="U438" s="2">
        <f>(Table2[[#This Row],[Close Price]]-Table2[[#This Row],[200D EMA]])/Table2[[#This Row],[200D EMA]]</f>
        <v>0.15507573699612526</v>
      </c>
      <c r="V438">
        <v>2.26174993145314</v>
      </c>
      <c r="W438">
        <v>491</v>
      </c>
      <c r="X438">
        <v>498.7</v>
      </c>
      <c r="Y438">
        <v>484.95</v>
      </c>
      <c r="Z438">
        <v>504</v>
      </c>
      <c r="AA438">
        <v>464.35</v>
      </c>
      <c r="AB438">
        <v>521.65</v>
      </c>
      <c r="AC438" s="2">
        <f>(Table2[[#This Row],[Close Price]]/Table2[[#This Row],[Day Low]])-1</f>
        <v>7.5356415478615713E-3</v>
      </c>
      <c r="AD438" s="2">
        <f>(Table2[[#This Row],[Day High]]/Table2[[#This Row],[Close Price]])-1</f>
        <v>8.0857085102081783E-3</v>
      </c>
      <c r="AE438" s="2">
        <f>(Table2[[#This Row],[Close Price]]/Table2[[#This Row],[Current Week Low]])-1</f>
        <v>2.0105165480977405E-2</v>
      </c>
      <c r="AF438" s="2">
        <f>(Table2[[#This Row],[Current Week High]]/Table2[[#This Row],[Close Price]])-1</f>
        <v>1.8799272286234014E-2</v>
      </c>
      <c r="AG438" s="2">
        <f>(Table2[[#This Row],[Close Price]]/Table2[[#This Row],[Current Month Low]])-1</f>
        <v>6.536018089802953E-2</v>
      </c>
      <c r="AH438" s="2">
        <f>(Table2[[#This Row],[Current Month High]]/Table2[[#This Row],[Close Price]])-1</f>
        <v>5.4477461087527823E-2</v>
      </c>
      <c r="AI438">
        <v>5.4477461087527796</v>
      </c>
      <c r="AJ438">
        <v>52.2153846153846</v>
      </c>
      <c r="AK438" t="str">
        <f>IF(AND(Table2[[#This Row],[20D EMA]]&gt;Table2[[#This Row],[50D EMA]],Table2[[#This Row],[50D EMA]]&gt;Table2[[#This Row],[200D EMA]]),"Uptrend","Downtrend/NoTrend")</f>
        <v>Uptrend</v>
      </c>
      <c r="AL438">
        <v>-0.01</v>
      </c>
      <c r="AM438" t="s">
        <v>10189</v>
      </c>
      <c r="AN438">
        <v>7.07</v>
      </c>
      <c r="AO438" t="s">
        <v>10188</v>
      </c>
      <c r="AP438">
        <v>-1.1802890446315E-2</v>
      </c>
      <c r="AQ438">
        <f>(Table2[[#This Row],[Sharpe Ratio]]-AVERAGE(Table2[Sharpe Ratio]))/_xlfn.STDEV.P(Table2[Sharpe Ratio])</f>
        <v>-0.74009102423467277</v>
      </c>
      <c r="AR4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-1.1619481274863146</v>
      </c>
      <c r="AS438">
        <f>_xlfn.RANK.AVG(Table2[[#This Row],[1Y Return vs Nifty Z-Score]],Table2[1Y Return vs Nifty Z-Score])</f>
        <v>362</v>
      </c>
      <c r="AT438">
        <f>_xlfn.RANK.AVG(Table2[[#This Row],[6M Return vs Nifty Z-Score]],Table2[6M Return vs Nifty Z-Score])</f>
        <v>344</v>
      </c>
      <c r="AU438">
        <f>_xlfn.RANK.AVG(Table2[[#This Row],[Sharpe Ratio Z-Score]],Table2[Sharpe Ratio Z-Score])</f>
        <v>563</v>
      </c>
      <c r="AV438">
        <f>(Table2[[#This Row],[Rank 1Y]]+Table2[[#This Row],[Rank 6M]]+Table2[[#This Row],[Rank Sharpe]])/3</f>
        <v>423</v>
      </c>
    </row>
    <row r="439" spans="1:48" x14ac:dyDescent="0.3">
      <c r="A439" t="s">
        <v>780</v>
      </c>
      <c r="B439" t="s">
        <v>781</v>
      </c>
      <c r="C439" t="s">
        <v>10154</v>
      </c>
      <c r="D439" t="s">
        <v>384</v>
      </c>
      <c r="E439">
        <v>20228.182374669999</v>
      </c>
      <c r="F439">
        <v>8935.2000000000007</v>
      </c>
      <c r="G439">
        <v>-4.9939580096558203</v>
      </c>
      <c r="H439">
        <f>(Table2[[#This Row],[1Y Return vs Nifty]]-AVERAGE(Table2[1Y Return vs Nifty]))/_xlfn.STDEV.P(Table2[1Y Return vs Nifty])</f>
        <v>-0.60230892321891916</v>
      </c>
      <c r="I439">
        <v>0.91164434630592095</v>
      </c>
      <c r="J439">
        <f>(Table2[[#This Row],[1M Return vs Nifty]]-AVERAGE(Table2[1M Return vs Nifty]))/_xlfn.STDEV.P(Table2[1M Return vs Nifty])</f>
        <v>0.10435176086528708</v>
      </c>
      <c r="K439">
        <v>14.114249458301099</v>
      </c>
      <c r="L439">
        <f>(Table2[[#This Row],[6M Return vs Nifty]]-AVERAGE(Table2[6M Return vs Nifty]))/_xlfn.STDEV.P(Table2[6M Return vs Nifty])</f>
        <v>0.10265368876383049</v>
      </c>
      <c r="M439">
        <v>-0.198662768186746</v>
      </c>
      <c r="N439">
        <f>(Table2[[#This Row],[1W Return vs Nifty]]-AVERAGE(Table2[1W Return vs Nifty]))/_xlfn.STDEV.P(Table2[1W Return vs Nifty])</f>
        <v>0.11712192180142136</v>
      </c>
      <c r="O439">
        <v>8216.98</v>
      </c>
      <c r="P439">
        <v>7701.9422300838996</v>
      </c>
      <c r="Q439">
        <v>6993.8146220477302</v>
      </c>
      <c r="R439">
        <v>71.951625791416205</v>
      </c>
      <c r="S439" s="2">
        <f>(Table2[[#This Row],[Close Price]]-Table2[[#This Row],[20D EMA]])/Table2[[#This Row],[20D EMA]]</f>
        <v>8.7406808827574262E-2</v>
      </c>
      <c r="T439" s="2">
        <f>(Table2[[#This Row],[Close Price]]-Table2[[#This Row],[50D EMA]])/Table2[[#This Row],[50D EMA]]</f>
        <v>0.16012295770006924</v>
      </c>
      <c r="U439" s="2">
        <f>(Table2[[#This Row],[Close Price]]-Table2[[#This Row],[200D EMA]])/Table2[[#This Row],[200D EMA]]</f>
        <v>0.27758605036972644</v>
      </c>
      <c r="V439">
        <v>0.62259343798307298</v>
      </c>
      <c r="W439">
        <v>8495.0499999999993</v>
      </c>
      <c r="X439">
        <v>8980</v>
      </c>
      <c r="Y439">
        <v>8300</v>
      </c>
      <c r="Z439">
        <v>8980</v>
      </c>
      <c r="AA439">
        <v>7963.25</v>
      </c>
      <c r="AB439">
        <v>8980</v>
      </c>
      <c r="AC439" s="2">
        <f>(Table2[[#This Row],[Close Price]]/Table2[[#This Row],[Day Low]])-1</f>
        <v>5.1812526118151236E-2</v>
      </c>
      <c r="AD439" s="2">
        <f>(Table2[[#This Row],[Day High]]/Table2[[#This Row],[Close Price]])-1</f>
        <v>5.0138776971975219E-3</v>
      </c>
      <c r="AE439" s="2">
        <f>(Table2[[#This Row],[Close Price]]/Table2[[#This Row],[Current Week Low]])-1</f>
        <v>7.6530120481927755E-2</v>
      </c>
      <c r="AF439" s="2">
        <f>(Table2[[#This Row],[Current Week High]]/Table2[[#This Row],[Close Price]])-1</f>
        <v>5.0138776971975219E-3</v>
      </c>
      <c r="AG439" s="2">
        <f>(Table2[[#This Row],[Close Price]]/Table2[[#This Row],[Current Month Low]])-1</f>
        <v>0.12205443757259915</v>
      </c>
      <c r="AH439" s="2">
        <f>(Table2[[#This Row],[Current Month High]]/Table2[[#This Row],[Close Price]])-1</f>
        <v>5.0138776971975219E-3</v>
      </c>
      <c r="AI439">
        <v>0.50138776971975196</v>
      </c>
      <c r="AJ439">
        <v>62.854955710275902</v>
      </c>
      <c r="AK439" t="str">
        <f>IF(AND(Table2[[#This Row],[20D EMA]]&gt;Table2[[#This Row],[50D EMA]],Table2[[#This Row],[50D EMA]]&gt;Table2[[#This Row],[200D EMA]]),"Uptrend","Downtrend/NoTrend")</f>
        <v>Uptrend</v>
      </c>
      <c r="AL439">
        <v>0.28999999999999998</v>
      </c>
      <c r="AM439" t="s">
        <v>10188</v>
      </c>
      <c r="AN439">
        <v>12.09</v>
      </c>
      <c r="AO439" t="s">
        <v>10188</v>
      </c>
      <c r="AP439">
        <v>1.2256408916456E-2</v>
      </c>
      <c r="AQ439">
        <f>(Table2[[#This Row],[Sharpe Ratio]]-AVERAGE(Table2[Sharpe Ratio]))/_xlfn.STDEV.P(Table2[Sharpe Ratio])</f>
        <v>-0.46791930749073135</v>
      </c>
      <c r="AR4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-0.74610085927911152</v>
      </c>
      <c r="AS439">
        <f>_xlfn.RANK.AVG(Table2[[#This Row],[1Y Return vs Nifty Z-Score]],Table2[1Y Return vs Nifty Z-Score])</f>
        <v>539</v>
      </c>
      <c r="AT439">
        <f>_xlfn.RANK.AVG(Table2[[#This Row],[6M Return vs Nifty Z-Score]],Table2[6M Return vs Nifty Z-Score])</f>
        <v>278</v>
      </c>
      <c r="AU439">
        <f>_xlfn.RANK.AVG(Table2[[#This Row],[Sharpe Ratio Z-Score]],Table2[Sharpe Ratio Z-Score])</f>
        <v>462</v>
      </c>
      <c r="AV439">
        <f>(Table2[[#This Row],[Rank 1Y]]+Table2[[#This Row],[Rank 6M]]+Table2[[#This Row],[Rank Sharpe]])/3</f>
        <v>426.33333333333331</v>
      </c>
    </row>
    <row r="440" spans="1:48" x14ac:dyDescent="0.3">
      <c r="A440" t="s">
        <v>1570</v>
      </c>
      <c r="B440" t="s">
        <v>1571</v>
      </c>
      <c r="C440" t="s">
        <v>647</v>
      </c>
      <c r="D440" t="s">
        <v>476</v>
      </c>
      <c r="E440">
        <v>5870.1424896050003</v>
      </c>
      <c r="F440">
        <v>1973.65</v>
      </c>
      <c r="G440">
        <v>5.8864080867665898</v>
      </c>
      <c r="H440">
        <f>(Table2[[#This Row],[1Y Return vs Nifty]]-AVERAGE(Table2[1Y Return vs Nifty]))/_xlfn.STDEV.P(Table2[1Y Return vs Nifty])</f>
        <v>-0.46789388683558281</v>
      </c>
      <c r="I440">
        <v>28.0837223465569</v>
      </c>
      <c r="J440">
        <f>(Table2[[#This Row],[1M Return vs Nifty]]-AVERAGE(Table2[1M Return vs Nifty]))/_xlfn.STDEV.P(Table2[1M Return vs Nifty])</f>
        <v>2.6673617238196266</v>
      </c>
      <c r="K440">
        <v>41.348125406115699</v>
      </c>
      <c r="L440">
        <f>(Table2[[#This Row],[6M Return vs Nifty]]-AVERAGE(Table2[6M Return vs Nifty]))/_xlfn.STDEV.P(Table2[6M Return vs Nifty])</f>
        <v>0.93958258953595508</v>
      </c>
      <c r="M440">
        <v>18.9486347344289</v>
      </c>
      <c r="N440">
        <f>(Table2[[#This Row],[1W Return vs Nifty]]-AVERAGE(Table2[1W Return vs Nifty]))/_xlfn.STDEV.P(Table2[1W Return vs Nifty])</f>
        <v>4.3656649042504556</v>
      </c>
      <c r="O440">
        <v>1652.45</v>
      </c>
      <c r="P440">
        <v>1527.27563887377</v>
      </c>
      <c r="Q440">
        <v>1408.65204308084</v>
      </c>
      <c r="R440">
        <v>93.092243098176098</v>
      </c>
      <c r="S440" s="2">
        <f>(Table2[[#This Row],[Close Price]]-Table2[[#This Row],[20D EMA]])/Table2[[#This Row],[20D EMA]]</f>
        <v>0.19437804472147419</v>
      </c>
      <c r="T440" s="2">
        <f>(Table2[[#This Row],[Close Price]]-Table2[[#This Row],[50D EMA]])/Table2[[#This Row],[50D EMA]]</f>
        <v>0.29226836974587733</v>
      </c>
      <c r="U440" s="2">
        <f>(Table2[[#This Row],[Close Price]]-Table2[[#This Row],[200D EMA]])/Table2[[#This Row],[200D EMA]]</f>
        <v>0.40109121318807889</v>
      </c>
      <c r="V440">
        <v>2.2790552027915498</v>
      </c>
      <c r="W440">
        <v>1950</v>
      </c>
      <c r="X440">
        <v>2024.8</v>
      </c>
      <c r="Y440">
        <v>1855.6</v>
      </c>
      <c r="Z440">
        <v>2024.8</v>
      </c>
      <c r="AA440">
        <v>1405.05</v>
      </c>
      <c r="AB440">
        <v>2024.8</v>
      </c>
      <c r="AC440" s="2">
        <f>(Table2[[#This Row],[Close Price]]/Table2[[#This Row],[Day Low]])-1</f>
        <v>1.2128205128205227E-2</v>
      </c>
      <c r="AD440" s="2">
        <f>(Table2[[#This Row],[Day High]]/Table2[[#This Row],[Close Price]])-1</f>
        <v>2.5916449218453153E-2</v>
      </c>
      <c r="AE440" s="2">
        <f>(Table2[[#This Row],[Close Price]]/Table2[[#This Row],[Current Week Low]])-1</f>
        <v>6.3618236688941732E-2</v>
      </c>
      <c r="AF440" s="2">
        <f>(Table2[[#This Row],[Current Week High]]/Table2[[#This Row],[Close Price]])-1</f>
        <v>2.5916449218453153E-2</v>
      </c>
      <c r="AG440" s="2">
        <f>(Table2[[#This Row],[Close Price]]/Table2[[#This Row],[Current Month Low]])-1</f>
        <v>0.4046831073627275</v>
      </c>
      <c r="AH440" s="2">
        <f>(Table2[[#This Row],[Current Month High]]/Table2[[#This Row],[Close Price]])-1</f>
        <v>2.5916449218453153E-2</v>
      </c>
      <c r="AI440">
        <v>2.5916449218453099</v>
      </c>
      <c r="AJ440">
        <v>84.152087707021195</v>
      </c>
      <c r="AK440" t="str">
        <f>IF(AND(Table2[[#This Row],[20D EMA]]&gt;Table2[[#This Row],[50D EMA]],Table2[[#This Row],[50D EMA]]&gt;Table2[[#This Row],[200D EMA]]),"Uptrend","Downtrend/NoTrend")</f>
        <v>Uptrend</v>
      </c>
      <c r="AL440">
        <v>0.25</v>
      </c>
      <c r="AM440" t="s">
        <v>10188</v>
      </c>
      <c r="AN440">
        <v>39.4</v>
      </c>
      <c r="AO440" t="s">
        <v>10188</v>
      </c>
      <c r="AP440">
        <v>-0.12695568100531601</v>
      </c>
      <c r="AQ440">
        <f>(Table2[[#This Row],[Sharpe Ratio]]-AVERAGE(Table2[Sharpe Ratio]))/_xlfn.STDEV.P(Table2[Sharpe Ratio])</f>
        <v>-2.0427612400929092</v>
      </c>
      <c r="AR4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5.461954090677545</v>
      </c>
      <c r="AS440">
        <f>_xlfn.RANK.AVG(Table2[[#This Row],[1Y Return vs Nifty Z-Score]],Table2[1Y Return vs Nifty Z-Score])</f>
        <v>460</v>
      </c>
      <c r="AT440">
        <f>_xlfn.RANK.AVG(Table2[[#This Row],[6M Return vs Nifty Z-Score]],Table2[6M Return vs Nifty Z-Score])</f>
        <v>101</v>
      </c>
      <c r="AU440">
        <f>_xlfn.RANK.AVG(Table2[[#This Row],[Sharpe Ratio Z-Score]],Table2[Sharpe Ratio Z-Score])</f>
        <v>721</v>
      </c>
      <c r="AV440">
        <f>(Table2[[#This Row],[Rank 1Y]]+Table2[[#This Row],[Rank 6M]]+Table2[[#This Row],[Rank Sharpe]])/3</f>
        <v>427.33333333333331</v>
      </c>
    </row>
    <row r="441" spans="1:48" x14ac:dyDescent="0.3">
      <c r="A441" t="s">
        <v>1976</v>
      </c>
      <c r="B441" t="s">
        <v>1977</v>
      </c>
      <c r="C441" t="s">
        <v>10143</v>
      </c>
      <c r="D441" t="s">
        <v>576</v>
      </c>
      <c r="E441">
        <v>3205.7631945449998</v>
      </c>
      <c r="F441">
        <v>1040.95</v>
      </c>
      <c r="G441">
        <v>17.804631950957599</v>
      </c>
      <c r="H441">
        <f>(Table2[[#This Row],[1Y Return vs Nifty]]-AVERAGE(Table2[1Y Return vs Nifty]))/_xlfn.STDEV.P(Table2[1Y Return vs Nifty])</f>
        <v>-0.32065725158516295</v>
      </c>
      <c r="I441">
        <v>-6.0556095134613503</v>
      </c>
      <c r="J441">
        <f>(Table2[[#This Row],[1M Return vs Nifty]]-AVERAGE(Table2[1M Return vs Nifty]))/_xlfn.STDEV.P(Table2[1M Return vs Nifty])</f>
        <v>-0.55283540961356448</v>
      </c>
      <c r="K441">
        <v>-2.4730432706511598</v>
      </c>
      <c r="L441">
        <f>(Table2[[#This Row],[6M Return vs Nifty]]-AVERAGE(Table2[6M Return vs Nifty]))/_xlfn.STDEV.P(Table2[6M Return vs Nifty])</f>
        <v>-0.40709324175126832</v>
      </c>
      <c r="M441">
        <v>-2.2401064493490401</v>
      </c>
      <c r="N441">
        <f>(Table2[[#This Row],[1W Return vs Nifty]]-AVERAGE(Table2[1W Return vs Nifty]))/_xlfn.STDEV.P(Table2[1W Return vs Nifty])</f>
        <v>-0.33584859398453637</v>
      </c>
      <c r="O441">
        <v>1076.8599999999999</v>
      </c>
      <c r="P441">
        <v>1080.9666257738199</v>
      </c>
      <c r="Q441">
        <v>1014.4957378192</v>
      </c>
      <c r="R441">
        <v>45.023421603294601</v>
      </c>
      <c r="S441" s="2">
        <f>(Table2[[#This Row],[Close Price]]-Table2[[#This Row],[20D EMA]])/Table2[[#This Row],[20D EMA]]</f>
        <v>-3.3346953178686051E-2</v>
      </c>
      <c r="T441" s="2">
        <f>(Table2[[#This Row],[Close Price]]-Table2[[#This Row],[50D EMA]])/Table2[[#This Row],[50D EMA]]</f>
        <v>-3.7019298116788411E-2</v>
      </c>
      <c r="U441" s="2">
        <f>(Table2[[#This Row],[Close Price]]-Table2[[#This Row],[200D EMA]])/Table2[[#This Row],[200D EMA]]</f>
        <v>2.607626744461947E-2</v>
      </c>
      <c r="V441">
        <v>1.4525245430243601</v>
      </c>
      <c r="W441">
        <v>1027</v>
      </c>
      <c r="X441">
        <v>1092</v>
      </c>
      <c r="Y441">
        <v>1027</v>
      </c>
      <c r="Z441">
        <v>1104.4000000000001</v>
      </c>
      <c r="AA441">
        <v>1027</v>
      </c>
      <c r="AB441">
        <v>1162</v>
      </c>
      <c r="AC441" s="2">
        <f>(Table2[[#This Row],[Close Price]]/Table2[[#This Row],[Day Low]])-1</f>
        <v>1.3583252190847217E-2</v>
      </c>
      <c r="AD441" s="2">
        <f>(Table2[[#This Row],[Day High]]/Table2[[#This Row],[Close Price]])-1</f>
        <v>4.904174071761358E-2</v>
      </c>
      <c r="AE441" s="2">
        <f>(Table2[[#This Row],[Close Price]]/Table2[[#This Row],[Current Week Low]])-1</f>
        <v>1.3583252190847217E-2</v>
      </c>
      <c r="AF441" s="2">
        <f>(Table2[[#This Row],[Current Week High]]/Table2[[#This Row],[Close Price]])-1</f>
        <v>6.0953936308180134E-2</v>
      </c>
      <c r="AG441" s="2">
        <f>(Table2[[#This Row],[Close Price]]/Table2[[#This Row],[Current Month Low]])-1</f>
        <v>1.3583252190847217E-2</v>
      </c>
      <c r="AH441" s="2">
        <f>(Table2[[#This Row],[Current Month High]]/Table2[[#This Row],[Close Price]])-1</f>
        <v>0.11628800614822987</v>
      </c>
      <c r="AI441">
        <v>21.422738844324801</v>
      </c>
      <c r="AJ441">
        <v>48.770901815063603</v>
      </c>
      <c r="AK441" t="str">
        <f>IF(AND(Table2[[#This Row],[20D EMA]]&gt;Table2[[#This Row],[50D EMA]],Table2[[#This Row],[50D EMA]]&gt;Table2[[#This Row],[200D EMA]]),"Uptrend","Downtrend/NoTrend")</f>
        <v>Downtrend/NoTrend</v>
      </c>
      <c r="AL441">
        <v>-0.2</v>
      </c>
      <c r="AM441" t="s">
        <v>10189</v>
      </c>
      <c r="AN441">
        <v>-2.0699999999999998</v>
      </c>
      <c r="AO441" t="s">
        <v>10189</v>
      </c>
      <c r="AP441">
        <v>2.1827296683393001E-2</v>
      </c>
      <c r="AQ441">
        <f>(Table2[[#This Row],[Sharpe Ratio]]-AVERAGE(Table2[Sharpe Ratio]))/_xlfn.STDEV.P(Table2[Sharpe Ratio])</f>
        <v>-0.35964828450651043</v>
      </c>
      <c r="AR4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1">
        <f>_xlfn.RANK.AVG(Table2[[#This Row],[1Y Return vs Nifty Z-Score]],Table2[1Y Return vs Nifty Z-Score])</f>
        <v>393</v>
      </c>
      <c r="AT441">
        <f>_xlfn.RANK.AVG(Table2[[#This Row],[6M Return vs Nifty Z-Score]],Table2[6M Return vs Nifty Z-Score])</f>
        <v>460</v>
      </c>
      <c r="AU441">
        <f>_xlfn.RANK.AVG(Table2[[#This Row],[Sharpe Ratio Z-Score]],Table2[Sharpe Ratio Z-Score])</f>
        <v>429</v>
      </c>
      <c r="AV441">
        <f>(Table2[[#This Row],[Rank 1Y]]+Table2[[#This Row],[Rank 6M]]+Table2[[#This Row],[Rank Sharpe]])/3</f>
        <v>427.33333333333331</v>
      </c>
    </row>
    <row r="442" spans="1:48" x14ac:dyDescent="0.3">
      <c r="A442" t="s">
        <v>1480</v>
      </c>
      <c r="B442" t="s">
        <v>1481</v>
      </c>
      <c r="C442" t="s">
        <v>10154</v>
      </c>
      <c r="D442" t="s">
        <v>140</v>
      </c>
      <c r="E442">
        <v>6680.3088076000004</v>
      </c>
      <c r="F442">
        <v>935.35</v>
      </c>
      <c r="G442">
        <v>22.158909244285901</v>
      </c>
      <c r="H442">
        <f>(Table2[[#This Row],[1Y Return vs Nifty]]-AVERAGE(Table2[1Y Return vs Nifty]))/_xlfn.STDEV.P(Table2[1Y Return vs Nifty])</f>
        <v>-0.26686491264922346</v>
      </c>
      <c r="I442">
        <v>-7.9122649797221296</v>
      </c>
      <c r="J442">
        <f>(Table2[[#This Row],[1M Return vs Nifty]]-AVERAGE(Table2[1M Return vs Nifty]))/_xlfn.STDEV.P(Table2[1M Return vs Nifty])</f>
        <v>-0.7279646896692179</v>
      </c>
      <c r="K442">
        <v>-3.6927007077117402</v>
      </c>
      <c r="L442">
        <f>(Table2[[#This Row],[6M Return vs Nifty]]-AVERAGE(Table2[6M Return vs Nifty]))/_xlfn.STDEV.P(Table2[6M Return vs Nifty])</f>
        <v>-0.44457474310177919</v>
      </c>
      <c r="M442">
        <v>1.16099482133346</v>
      </c>
      <c r="N442">
        <f>(Table2[[#This Row],[1W Return vs Nifty]]-AVERAGE(Table2[1W Return vs Nifty]))/_xlfn.STDEV.P(Table2[1W Return vs Nifty])</f>
        <v>0.41881273272137104</v>
      </c>
      <c r="O442">
        <v>930.43</v>
      </c>
      <c r="P442">
        <v>908.13616831428305</v>
      </c>
      <c r="Q442">
        <v>831.28893906850999</v>
      </c>
      <c r="R442">
        <v>58.275894159696797</v>
      </c>
      <c r="S442" s="2">
        <f>(Table2[[#This Row],[Close Price]]-Table2[[#This Row],[20D EMA]])/Table2[[#This Row],[20D EMA]]</f>
        <v>5.287877647969297E-3</v>
      </c>
      <c r="T442" s="2">
        <f>(Table2[[#This Row],[Close Price]]-Table2[[#This Row],[50D EMA]])/Table2[[#This Row],[50D EMA]]</f>
        <v>2.9966686313388793E-2</v>
      </c>
      <c r="U442" s="2">
        <f>(Table2[[#This Row],[Close Price]]-Table2[[#This Row],[200D EMA]])/Table2[[#This Row],[200D EMA]]</f>
        <v>0.1251803747660763</v>
      </c>
      <c r="V442">
        <v>0.88644181988854498</v>
      </c>
      <c r="W442">
        <v>932</v>
      </c>
      <c r="X442">
        <v>957</v>
      </c>
      <c r="Y442">
        <v>921</v>
      </c>
      <c r="Z442">
        <v>957</v>
      </c>
      <c r="AA442">
        <v>903.15</v>
      </c>
      <c r="AB442">
        <v>979.8</v>
      </c>
      <c r="AC442" s="2">
        <f>(Table2[[#This Row],[Close Price]]/Table2[[#This Row],[Day Low]])-1</f>
        <v>3.5944206008584612E-3</v>
      </c>
      <c r="AD442" s="2">
        <f>(Table2[[#This Row],[Day High]]/Table2[[#This Row],[Close Price]])-1</f>
        <v>2.3146415780189278E-2</v>
      </c>
      <c r="AE442" s="2">
        <f>(Table2[[#This Row],[Close Price]]/Table2[[#This Row],[Current Week Low]])-1</f>
        <v>1.5580890336590603E-2</v>
      </c>
      <c r="AF442" s="2">
        <f>(Table2[[#This Row],[Current Week High]]/Table2[[#This Row],[Close Price]])-1</f>
        <v>2.3146415780189278E-2</v>
      </c>
      <c r="AG442" s="2">
        <f>(Table2[[#This Row],[Close Price]]/Table2[[#This Row],[Current Month Low]])-1</f>
        <v>3.5652992304711306E-2</v>
      </c>
      <c r="AH442" s="2">
        <f>(Table2[[#This Row],[Current Month High]]/Table2[[#This Row],[Close Price]])-1</f>
        <v>4.752231784893346E-2</v>
      </c>
      <c r="AI442">
        <v>7.2325867322392696</v>
      </c>
      <c r="AJ442">
        <v>51.830208586965298</v>
      </c>
      <c r="AK442" t="str">
        <f>IF(AND(Table2[[#This Row],[20D EMA]]&gt;Table2[[#This Row],[50D EMA]],Table2[[#This Row],[50D EMA]]&gt;Table2[[#This Row],[200D EMA]]),"Uptrend","Downtrend/NoTrend")</f>
        <v>Uptrend</v>
      </c>
      <c r="AL442">
        <v>0</v>
      </c>
      <c r="AM442" t="s">
        <v>10187</v>
      </c>
      <c r="AN442">
        <v>1.28</v>
      </c>
      <c r="AO442" t="s">
        <v>10188</v>
      </c>
      <c r="AP442">
        <v>1.8455148949396E-2</v>
      </c>
      <c r="AQ442">
        <f>(Table2[[#This Row],[Sharpe Ratio]]-AVERAGE(Table2[Sharpe Ratio]))/_xlfn.STDEV.P(Table2[Sharpe Ratio])</f>
        <v>-0.39779583086841108</v>
      </c>
      <c r="AR4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-1.4183874435672605</v>
      </c>
      <c r="AS442">
        <f>_xlfn.RANK.AVG(Table2[[#This Row],[1Y Return vs Nifty Z-Score]],Table2[1Y Return vs Nifty Z-Score])</f>
        <v>366</v>
      </c>
      <c r="AT442">
        <f>_xlfn.RANK.AVG(Table2[[#This Row],[6M Return vs Nifty Z-Score]],Table2[6M Return vs Nifty Z-Score])</f>
        <v>475</v>
      </c>
      <c r="AU442">
        <f>_xlfn.RANK.AVG(Table2[[#This Row],[Sharpe Ratio Z-Score]],Table2[Sharpe Ratio Z-Score])</f>
        <v>442</v>
      </c>
      <c r="AV442">
        <f>(Table2[[#This Row],[Rank 1Y]]+Table2[[#This Row],[Rank 6M]]+Table2[[#This Row],[Rank Sharpe]])/3</f>
        <v>427.66666666666669</v>
      </c>
    </row>
    <row r="443" spans="1:48" x14ac:dyDescent="0.3">
      <c r="A443" t="s">
        <v>526</v>
      </c>
      <c r="B443" t="s">
        <v>527</v>
      </c>
      <c r="C443" t="s">
        <v>10151</v>
      </c>
      <c r="D443" t="s">
        <v>351</v>
      </c>
      <c r="E443">
        <v>38667.019069034999</v>
      </c>
      <c r="F443">
        <v>733.95</v>
      </c>
      <c r="G443">
        <v>4.4903013881757898</v>
      </c>
      <c r="H443">
        <f>(Table2[[#This Row],[1Y Return vs Nifty]]-AVERAGE(Table2[1Y Return vs Nifty]))/_xlfn.STDEV.P(Table2[1Y Return vs Nifty])</f>
        <v>-0.48514125985805923</v>
      </c>
      <c r="I443">
        <v>-3.2756999069388302</v>
      </c>
      <c r="J443">
        <f>(Table2[[#This Row],[1M Return vs Nifty]]-AVERAGE(Table2[1M Return vs Nifty]))/_xlfn.STDEV.P(Table2[1M Return vs Nifty])</f>
        <v>-0.29062005686932885</v>
      </c>
      <c r="K443">
        <v>12.590239978567199</v>
      </c>
      <c r="L443">
        <f>(Table2[[#This Row],[6M Return vs Nifty]]-AVERAGE(Table2[6M Return vs Nifty]))/_xlfn.STDEV.P(Table2[6M Return vs Nifty])</f>
        <v>5.5819092723073283E-2</v>
      </c>
      <c r="M443">
        <v>-2.0630327668327801</v>
      </c>
      <c r="N443">
        <f>(Table2[[#This Row],[1W Return vs Nifty]]-AVERAGE(Table2[1W Return vs Nifty]))/_xlfn.STDEV.P(Table2[1W Return vs Nifty])</f>
        <v>-0.29655818492664737</v>
      </c>
      <c r="O443">
        <v>738.66</v>
      </c>
      <c r="P443">
        <v>716.57297739141995</v>
      </c>
      <c r="Q443">
        <v>622.00012958721004</v>
      </c>
      <c r="R443">
        <v>46.269097100841698</v>
      </c>
      <c r="S443" s="2">
        <f>(Table2[[#This Row],[Close Price]]-Table2[[#This Row],[20D EMA]])/Table2[[#This Row],[20D EMA]]</f>
        <v>-6.3764113394524178E-3</v>
      </c>
      <c r="T443" s="2">
        <f>(Table2[[#This Row],[Close Price]]-Table2[[#This Row],[50D EMA]])/Table2[[#This Row],[50D EMA]]</f>
        <v>2.4250178497992797E-2</v>
      </c>
      <c r="U443" s="2">
        <f>(Table2[[#This Row],[Close Price]]-Table2[[#This Row],[200D EMA]])/Table2[[#This Row],[200D EMA]]</f>
        <v>0.17998367699229495</v>
      </c>
      <c r="V443">
        <v>2.14527089412262</v>
      </c>
      <c r="W443">
        <v>730.2</v>
      </c>
      <c r="X443">
        <v>746</v>
      </c>
      <c r="Y443">
        <v>730.2</v>
      </c>
      <c r="Z443">
        <v>763</v>
      </c>
      <c r="AA443">
        <v>721.15</v>
      </c>
      <c r="AB443">
        <v>786</v>
      </c>
      <c r="AC443" s="2">
        <f>(Table2[[#This Row],[Close Price]]/Table2[[#This Row],[Day Low]])-1</f>
        <v>5.1355792933442945E-3</v>
      </c>
      <c r="AD443" s="2">
        <f>(Table2[[#This Row],[Day High]]/Table2[[#This Row],[Close Price]])-1</f>
        <v>1.6418012126166559E-2</v>
      </c>
      <c r="AE443" s="2">
        <f>(Table2[[#This Row],[Close Price]]/Table2[[#This Row],[Current Week Low]])-1</f>
        <v>5.1355792933442945E-3</v>
      </c>
      <c r="AF443" s="2">
        <f>(Table2[[#This Row],[Current Week High]]/Table2[[#This Row],[Close Price]])-1</f>
        <v>3.9580352885073777E-2</v>
      </c>
      <c r="AG443" s="2">
        <f>(Table2[[#This Row],[Close Price]]/Table2[[#This Row],[Current Month Low]])-1</f>
        <v>1.7749427996949452E-2</v>
      </c>
      <c r="AH443" s="2">
        <f>(Table2[[#This Row],[Current Month High]]/Table2[[#This Row],[Close Price]])-1</f>
        <v>7.0917637441242576E-2</v>
      </c>
      <c r="AI443">
        <v>7.0917637441242496</v>
      </c>
      <c r="AJ443">
        <v>49.1768292682927</v>
      </c>
      <c r="AK443" t="str">
        <f>IF(AND(Table2[[#This Row],[20D EMA]]&gt;Table2[[#This Row],[50D EMA]],Table2[[#This Row],[50D EMA]]&gt;Table2[[#This Row],[200D EMA]]),"Uptrend","Downtrend/NoTrend")</f>
        <v>Uptrend</v>
      </c>
      <c r="AL443">
        <v>-0.04</v>
      </c>
      <c r="AM443" t="s">
        <v>10189</v>
      </c>
      <c r="AN443">
        <v>0.24</v>
      </c>
      <c r="AO443" t="s">
        <v>10188</v>
      </c>
      <c r="AQ443">
        <f>(Table2[[#This Row],[Sharpe Ratio]]-AVERAGE(Table2[Sharpe Ratio]))/_xlfn.STDEV.P(Table2[Sharpe Ratio])</f>
        <v>-0.60657038812317154</v>
      </c>
      <c r="AR4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-1.6230707970541338</v>
      </c>
      <c r="AS443">
        <f>_xlfn.RANK.AVG(Table2[[#This Row],[1Y Return vs Nifty Z-Score]],Table2[1Y Return vs Nifty Z-Score])</f>
        <v>473</v>
      </c>
      <c r="AT443">
        <f>_xlfn.RANK.AVG(Table2[[#This Row],[6M Return vs Nifty Z-Score]],Table2[6M Return vs Nifty Z-Score])</f>
        <v>293</v>
      </c>
      <c r="AU443">
        <f>_xlfn.RANK.AVG(Table2[[#This Row],[Sharpe Ratio Z-Score]],Table2[Sharpe Ratio Z-Score])</f>
        <v>518.5</v>
      </c>
      <c r="AV443">
        <f>(Table2[[#This Row],[Rank 1Y]]+Table2[[#This Row],[Rank 6M]]+Table2[[#This Row],[Rank Sharpe]])/3</f>
        <v>428.16666666666669</v>
      </c>
    </row>
    <row r="444" spans="1:48" x14ac:dyDescent="0.3">
      <c r="A444" t="s">
        <v>1560</v>
      </c>
      <c r="B444" t="s">
        <v>1561</v>
      </c>
      <c r="C444" t="s">
        <v>10150</v>
      </c>
      <c r="D444" t="s">
        <v>258</v>
      </c>
      <c r="E444">
        <v>5976.5095046400002</v>
      </c>
      <c r="F444">
        <v>782.15</v>
      </c>
      <c r="G444">
        <v>27.363140971968001</v>
      </c>
      <c r="H444">
        <f>(Table2[[#This Row],[1Y Return vs Nifty]]-AVERAGE(Table2[1Y Return vs Nifty]))/_xlfn.STDEV.P(Table2[1Y Return vs Nifty])</f>
        <v>-0.20257231524721922</v>
      </c>
      <c r="I444">
        <v>2.6138554378590202</v>
      </c>
      <c r="J444">
        <f>(Table2[[#This Row],[1M Return vs Nifty]]-AVERAGE(Table2[1M Return vs Nifty]))/_xlfn.STDEV.P(Table2[1M Return vs Nifty])</f>
        <v>0.26491305421435213</v>
      </c>
      <c r="K444">
        <v>1.40410471124948</v>
      </c>
      <c r="L444">
        <f>(Table2[[#This Row],[6M Return vs Nifty]]-AVERAGE(Table2[6M Return vs Nifty]))/_xlfn.STDEV.P(Table2[6M Return vs Nifty])</f>
        <v>-0.28794394383859445</v>
      </c>
      <c r="M444">
        <v>-4.22963632894679</v>
      </c>
      <c r="N444">
        <f>(Table2[[#This Row],[1W Return vs Nifty]]-AVERAGE(Table2[1W Return vs Nifty]))/_xlfn.STDEV.P(Table2[1W Return vs Nifty])</f>
        <v>-0.77730009423845003</v>
      </c>
      <c r="O444">
        <v>750.11</v>
      </c>
      <c r="P444">
        <v>722.51829020540004</v>
      </c>
      <c r="Q444">
        <v>677.04765087750195</v>
      </c>
      <c r="R444">
        <v>48.757404506553897</v>
      </c>
      <c r="S444" s="2">
        <f>(Table2[[#This Row],[Close Price]]-Table2[[#This Row],[20D EMA]])/Table2[[#This Row],[20D EMA]]</f>
        <v>4.2713735318819855E-2</v>
      </c>
      <c r="T444" s="2">
        <f>(Table2[[#This Row],[Close Price]]-Table2[[#This Row],[50D EMA]])/Table2[[#This Row],[50D EMA]]</f>
        <v>8.2533149129896261E-2</v>
      </c>
      <c r="U444" s="2">
        <f>(Table2[[#This Row],[Close Price]]-Table2[[#This Row],[200D EMA]])/Table2[[#This Row],[200D EMA]]</f>
        <v>0.15523626584669173</v>
      </c>
      <c r="V444">
        <v>0.96977427245037895</v>
      </c>
      <c r="W444">
        <v>754.1</v>
      </c>
      <c r="X444">
        <v>788.8</v>
      </c>
      <c r="Y444">
        <v>749</v>
      </c>
      <c r="Z444">
        <v>788.8</v>
      </c>
      <c r="AA444">
        <v>735.4</v>
      </c>
      <c r="AB444">
        <v>795.3</v>
      </c>
      <c r="AC444" s="2">
        <f>(Table2[[#This Row],[Close Price]]/Table2[[#This Row],[Day Low]])-1</f>
        <v>3.7196658268134231E-2</v>
      </c>
      <c r="AD444" s="2">
        <f>(Table2[[#This Row],[Day High]]/Table2[[#This Row],[Close Price]])-1</f>
        <v>8.5022054593109075E-3</v>
      </c>
      <c r="AE444" s="2">
        <f>(Table2[[#This Row],[Close Price]]/Table2[[#This Row],[Current Week Low]])-1</f>
        <v>4.4259012016021337E-2</v>
      </c>
      <c r="AF444" s="2">
        <f>(Table2[[#This Row],[Current Week High]]/Table2[[#This Row],[Close Price]])-1</f>
        <v>8.5022054593109075E-3</v>
      </c>
      <c r="AG444" s="2">
        <f>(Table2[[#This Row],[Close Price]]/Table2[[#This Row],[Current Month Low]])-1</f>
        <v>6.3570845798205156E-2</v>
      </c>
      <c r="AH444" s="2">
        <f>(Table2[[#This Row],[Current Month High]]/Table2[[#This Row],[Close Price]])-1</f>
        <v>1.6812631848110993E-2</v>
      </c>
      <c r="AI444">
        <v>12.9962283449466</v>
      </c>
      <c r="AJ444">
        <v>73.791800911009801</v>
      </c>
      <c r="AK444" t="str">
        <f>IF(AND(Table2[[#This Row],[20D EMA]]&gt;Table2[[#This Row],[50D EMA]],Table2[[#This Row],[50D EMA]]&gt;Table2[[#This Row],[200D EMA]]),"Uptrend","Downtrend/NoTrend")</f>
        <v>Uptrend</v>
      </c>
      <c r="AL444">
        <v>0.03</v>
      </c>
      <c r="AM444" t="s">
        <v>10188</v>
      </c>
      <c r="AN444">
        <v>4.67</v>
      </c>
      <c r="AO444" t="s">
        <v>10188</v>
      </c>
      <c r="AQ444">
        <f>(Table2[[#This Row],[Sharpe Ratio]]-AVERAGE(Table2[Sharpe Ratio]))/_xlfn.STDEV.P(Table2[Sharpe Ratio])</f>
        <v>-0.60657038812317154</v>
      </c>
      <c r="AR4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-1.609473687233083</v>
      </c>
      <c r="AS444">
        <f>_xlfn.RANK.AVG(Table2[[#This Row],[1Y Return vs Nifty Z-Score]],Table2[1Y Return vs Nifty Z-Score])</f>
        <v>344</v>
      </c>
      <c r="AT444">
        <f>_xlfn.RANK.AVG(Table2[[#This Row],[6M Return vs Nifty Z-Score]],Table2[6M Return vs Nifty Z-Score])</f>
        <v>424</v>
      </c>
      <c r="AU444">
        <f>_xlfn.RANK.AVG(Table2[[#This Row],[Sharpe Ratio Z-Score]],Table2[Sharpe Ratio Z-Score])</f>
        <v>518.5</v>
      </c>
      <c r="AV444">
        <f>(Table2[[#This Row],[Rank 1Y]]+Table2[[#This Row],[Rank 6M]]+Table2[[#This Row],[Rank Sharpe]])/3</f>
        <v>428.83333333333331</v>
      </c>
    </row>
    <row r="445" spans="1:48" x14ac:dyDescent="0.3">
      <c r="A445" t="s">
        <v>343</v>
      </c>
      <c r="B445" t="s">
        <v>344</v>
      </c>
      <c r="C445" t="s">
        <v>10143</v>
      </c>
      <c r="D445" t="s">
        <v>49</v>
      </c>
      <c r="E445">
        <v>73714.792345965005</v>
      </c>
      <c r="F445">
        <v>1834.65</v>
      </c>
      <c r="G445">
        <v>14.1704320084371</v>
      </c>
      <c r="H445">
        <f>(Table2[[#This Row],[1Y Return vs Nifty]]-AVERAGE(Table2[1Y Return vs Nifty]))/_xlfn.STDEV.P(Table2[1Y Return vs Nifty])</f>
        <v>-0.36555382153227467</v>
      </c>
      <c r="I445">
        <v>-1.4766839465538499</v>
      </c>
      <c r="J445">
        <f>(Table2[[#This Row],[1M Return vs Nifty]]-AVERAGE(Table2[1M Return vs Nifty]))/_xlfn.STDEV.P(Table2[1M Return vs Nifty])</f>
        <v>-0.12092763106597347</v>
      </c>
      <c r="K445">
        <v>15.958976466483501</v>
      </c>
      <c r="L445">
        <f>(Table2[[#This Row],[6M Return vs Nifty]]-AVERAGE(Table2[6M Return vs Nifty]))/_xlfn.STDEV.P(Table2[6M Return vs Nifty])</f>
        <v>0.15934431003790731</v>
      </c>
      <c r="M445">
        <v>1.7793903520322101</v>
      </c>
      <c r="N445">
        <f>(Table2[[#This Row],[1W Return vs Nifty]]-AVERAGE(Table2[1W Return vs Nifty]))/_xlfn.STDEV.P(Table2[1W Return vs Nifty])</f>
        <v>0.55602687440215481</v>
      </c>
      <c r="O445">
        <v>1799.47</v>
      </c>
      <c r="P445">
        <v>1742.3395284135499</v>
      </c>
      <c r="Q445">
        <v>1532.13124781381</v>
      </c>
      <c r="R445">
        <v>63.740662421970299</v>
      </c>
      <c r="S445" s="2">
        <f>(Table2[[#This Row],[Close Price]]-Table2[[#This Row],[20D EMA]])/Table2[[#This Row],[20D EMA]]</f>
        <v>1.9550200892485044E-2</v>
      </c>
      <c r="T445" s="2">
        <f>(Table2[[#This Row],[Close Price]]-Table2[[#This Row],[50D EMA]])/Table2[[#This Row],[50D EMA]]</f>
        <v>5.2980759536863334E-2</v>
      </c>
      <c r="U445" s="2">
        <f>(Table2[[#This Row],[Close Price]]-Table2[[#This Row],[200D EMA]])/Table2[[#This Row],[200D EMA]]</f>
        <v>0.19744963273730792</v>
      </c>
      <c r="V445">
        <v>0.67094366601172595</v>
      </c>
      <c r="W445">
        <v>1830</v>
      </c>
      <c r="X445">
        <v>1868.4</v>
      </c>
      <c r="Y445">
        <v>1829.25</v>
      </c>
      <c r="Z445">
        <v>1868.4</v>
      </c>
      <c r="AA445">
        <v>1756</v>
      </c>
      <c r="AB445">
        <v>1868.4</v>
      </c>
      <c r="AC445" s="2">
        <f>(Table2[[#This Row],[Close Price]]/Table2[[#This Row],[Day Low]])-1</f>
        <v>2.5409836065575231E-3</v>
      </c>
      <c r="AD445" s="2">
        <f>(Table2[[#This Row],[Day High]]/Table2[[#This Row],[Close Price]])-1</f>
        <v>1.8395879323031661E-2</v>
      </c>
      <c r="AE445" s="2">
        <f>(Table2[[#This Row],[Close Price]]/Table2[[#This Row],[Current Week Low]])-1</f>
        <v>2.952029520295163E-3</v>
      </c>
      <c r="AF445" s="2">
        <f>(Table2[[#This Row],[Current Week High]]/Table2[[#This Row],[Close Price]])-1</f>
        <v>1.8395879323031661E-2</v>
      </c>
      <c r="AG445" s="2">
        <f>(Table2[[#This Row],[Close Price]]/Table2[[#This Row],[Current Month Low]])-1</f>
        <v>4.4789293849658351E-2</v>
      </c>
      <c r="AH445" s="2">
        <f>(Table2[[#This Row],[Current Month High]]/Table2[[#This Row],[Close Price]])-1</f>
        <v>1.8395879323031661E-2</v>
      </c>
      <c r="AI445">
        <v>1.8395879323031601</v>
      </c>
      <c r="AJ445">
        <v>55.169788979574498</v>
      </c>
      <c r="AK445" t="str">
        <f>IF(AND(Table2[[#This Row],[20D EMA]]&gt;Table2[[#This Row],[50D EMA]],Table2[[#This Row],[50D EMA]]&gt;Table2[[#This Row],[200D EMA]]),"Uptrend","Downtrend/NoTrend")</f>
        <v>Uptrend</v>
      </c>
      <c r="AL445">
        <v>-0.02</v>
      </c>
      <c r="AM445" t="s">
        <v>10189</v>
      </c>
      <c r="AN445">
        <v>2.16</v>
      </c>
      <c r="AO445" t="s">
        <v>10188</v>
      </c>
      <c r="AP445">
        <v>-3.6882037467670999E-2</v>
      </c>
      <c r="AQ445">
        <f>(Table2[[#This Row],[Sharpe Ratio]]-AVERAGE(Table2[Sharpe Ratio]))/_xlfn.STDEV.P(Table2[Sharpe Ratio])</f>
        <v>-1.0237998054570536</v>
      </c>
      <c r="AR4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-0.79491007361523969</v>
      </c>
      <c r="AS445">
        <f>_xlfn.RANK.AVG(Table2[[#This Row],[1Y Return vs Nifty Z-Score]],Table2[1Y Return vs Nifty Z-Score])</f>
        <v>413</v>
      </c>
      <c r="AT445">
        <f>_xlfn.RANK.AVG(Table2[[#This Row],[6M Return vs Nifty Z-Score]],Table2[6M Return vs Nifty Z-Score])</f>
        <v>262</v>
      </c>
      <c r="AU445">
        <f>_xlfn.RANK.AVG(Table2[[#This Row],[Sharpe Ratio Z-Score]],Table2[Sharpe Ratio Z-Score])</f>
        <v>615</v>
      </c>
      <c r="AV445">
        <f>(Table2[[#This Row],[Rank 1Y]]+Table2[[#This Row],[Rank 6M]]+Table2[[#This Row],[Rank Sharpe]])/3</f>
        <v>430</v>
      </c>
    </row>
    <row r="446" spans="1:48" x14ac:dyDescent="0.3">
      <c r="A446" t="s">
        <v>994</v>
      </c>
      <c r="B446" t="s">
        <v>995</v>
      </c>
      <c r="C446" t="s">
        <v>10143</v>
      </c>
      <c r="D446" t="s">
        <v>244</v>
      </c>
      <c r="E446">
        <v>13666.57423149</v>
      </c>
      <c r="F446">
        <v>1107.8</v>
      </c>
      <c r="G446">
        <v>7.8587368076941004</v>
      </c>
      <c r="H446">
        <f>(Table2[[#This Row],[1Y Return vs Nifty]]-AVERAGE(Table2[1Y Return vs Nifty]))/_xlfn.STDEV.P(Table2[1Y Return vs Nifty])</f>
        <v>-0.44352792024641247</v>
      </c>
      <c r="I446">
        <v>2.1911274274034702</v>
      </c>
      <c r="J446">
        <f>(Table2[[#This Row],[1M Return vs Nifty]]-AVERAGE(Table2[1M Return vs Nifty]))/_xlfn.STDEV.P(Table2[1M Return vs Nifty])</f>
        <v>0.22503917697877843</v>
      </c>
      <c r="K446">
        <v>15.488487966956599</v>
      </c>
      <c r="L446">
        <f>(Table2[[#This Row],[6M Return vs Nifty]]-AVERAGE(Table2[6M Return vs Nifty]))/_xlfn.STDEV.P(Table2[6M Return vs Nifty])</f>
        <v>0.1448856474703937</v>
      </c>
      <c r="M446">
        <v>1.38402695401231</v>
      </c>
      <c r="N446">
        <f>(Table2[[#This Row],[1W Return vs Nifty]]-AVERAGE(Table2[1W Return vs Nifty]))/_xlfn.STDEV.P(Table2[1W Return vs Nifty])</f>
        <v>0.46830074020775003</v>
      </c>
      <c r="O446">
        <v>1036.42</v>
      </c>
      <c r="P446">
        <v>989.64045274349303</v>
      </c>
      <c r="Q446">
        <v>896.04491341016501</v>
      </c>
      <c r="R446">
        <v>79.129683041535003</v>
      </c>
      <c r="S446" s="2">
        <f>(Table2[[#This Row],[Close Price]]-Table2[[#This Row],[20D EMA]])/Table2[[#This Row],[20D EMA]]</f>
        <v>6.8871692943015261E-2</v>
      </c>
      <c r="T446" s="2">
        <f>(Table2[[#This Row],[Close Price]]-Table2[[#This Row],[50D EMA]])/Table2[[#This Row],[50D EMA]]</f>
        <v>0.11939644032228434</v>
      </c>
      <c r="U446" s="2">
        <f>(Table2[[#This Row],[Close Price]]-Table2[[#This Row],[200D EMA]])/Table2[[#This Row],[200D EMA]]</f>
        <v>0.23632195598760566</v>
      </c>
      <c r="V446">
        <v>1.42723831471227</v>
      </c>
      <c r="W446">
        <v>1073.05</v>
      </c>
      <c r="X446">
        <v>1112</v>
      </c>
      <c r="Y446">
        <v>1055</v>
      </c>
      <c r="Z446">
        <v>1112</v>
      </c>
      <c r="AA446">
        <v>1008</v>
      </c>
      <c r="AB446">
        <v>1112</v>
      </c>
      <c r="AC446" s="2">
        <f>(Table2[[#This Row],[Close Price]]/Table2[[#This Row],[Day Low]])-1</f>
        <v>3.2384325054750418E-2</v>
      </c>
      <c r="AD446" s="2">
        <f>(Table2[[#This Row],[Day High]]/Table2[[#This Row],[Close Price]])-1</f>
        <v>3.7912980682432984E-3</v>
      </c>
      <c r="AE446" s="2">
        <f>(Table2[[#This Row],[Close Price]]/Table2[[#This Row],[Current Week Low]])-1</f>
        <v>5.0047393364928805E-2</v>
      </c>
      <c r="AF446" s="2">
        <f>(Table2[[#This Row],[Current Week High]]/Table2[[#This Row],[Close Price]])-1</f>
        <v>3.7912980682432984E-3</v>
      </c>
      <c r="AG446" s="2">
        <f>(Table2[[#This Row],[Close Price]]/Table2[[#This Row],[Current Month Low]])-1</f>
        <v>9.9007936507936378E-2</v>
      </c>
      <c r="AH446" s="2">
        <f>(Table2[[#This Row],[Current Month High]]/Table2[[#This Row],[Close Price]])-1</f>
        <v>3.7912980682432984E-3</v>
      </c>
      <c r="AI446">
        <v>0.37912980682432901</v>
      </c>
      <c r="AJ446">
        <v>51.504376367614803</v>
      </c>
      <c r="AK446" t="str">
        <f>IF(AND(Table2[[#This Row],[20D EMA]]&gt;Table2[[#This Row],[50D EMA]],Table2[[#This Row],[50D EMA]]&gt;Table2[[#This Row],[200D EMA]]),"Uptrend","Downtrend/NoTrend")</f>
        <v>Uptrend</v>
      </c>
      <c r="AL446">
        <v>0.03</v>
      </c>
      <c r="AM446" t="s">
        <v>10188</v>
      </c>
      <c r="AN446">
        <v>10.72</v>
      </c>
      <c r="AO446" t="s">
        <v>10188</v>
      </c>
      <c r="AP446">
        <v>-1.7755535850078E-2</v>
      </c>
      <c r="AQ446">
        <f>(Table2[[#This Row],[Sharpe Ratio]]-AVERAGE(Table2[Sharpe Ratio]))/_xlfn.STDEV.P(Table2[Sharpe Ratio])</f>
        <v>-0.80743054623326804</v>
      </c>
      <c r="AR4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-0.41273290182275824</v>
      </c>
      <c r="AS446">
        <f>_xlfn.RANK.AVG(Table2[[#This Row],[1Y Return vs Nifty Z-Score]],Table2[1Y Return vs Nifty Z-Score])</f>
        <v>449</v>
      </c>
      <c r="AT446">
        <f>_xlfn.RANK.AVG(Table2[[#This Row],[6M Return vs Nifty Z-Score]],Table2[6M Return vs Nifty Z-Score])</f>
        <v>265</v>
      </c>
      <c r="AU446">
        <f>_xlfn.RANK.AVG(Table2[[#This Row],[Sharpe Ratio Z-Score]],Table2[Sharpe Ratio Z-Score])</f>
        <v>577</v>
      </c>
      <c r="AV446">
        <f>(Table2[[#This Row],[Rank 1Y]]+Table2[[#This Row],[Rank 6M]]+Table2[[#This Row],[Rank Sharpe]])/3</f>
        <v>430.33333333333331</v>
      </c>
    </row>
    <row r="447" spans="1:48" x14ac:dyDescent="0.3">
      <c r="A447" t="s">
        <v>1609</v>
      </c>
      <c r="B447" t="s">
        <v>1610</v>
      </c>
      <c r="C447" t="s">
        <v>10154</v>
      </c>
      <c r="D447" t="s">
        <v>384</v>
      </c>
      <c r="E447">
        <v>5471.1000041999996</v>
      </c>
      <c r="F447">
        <v>110.99</v>
      </c>
      <c r="G447">
        <v>26.864110082324501</v>
      </c>
      <c r="H447">
        <f>(Table2[[#This Row],[1Y Return vs Nifty]]-AVERAGE(Table2[1Y Return vs Nifty]))/_xlfn.STDEV.P(Table2[1Y Return vs Nifty])</f>
        <v>-0.20873729670036126</v>
      </c>
      <c r="I447">
        <v>-1.57181695512366</v>
      </c>
      <c r="J447">
        <f>(Table2[[#This Row],[1M Return vs Nifty]]-AVERAGE(Table2[1M Return vs Nifty]))/_xlfn.STDEV.P(Table2[1M Return vs Nifty])</f>
        <v>-0.12990106507304469</v>
      </c>
      <c r="K447">
        <v>-14.0967226134304</v>
      </c>
      <c r="L447">
        <f>(Table2[[#This Row],[6M Return vs Nifty]]-AVERAGE(Table2[6M Return vs Nifty]))/_xlfn.STDEV.P(Table2[6M Return vs Nifty])</f>
        <v>-0.76430252014854783</v>
      </c>
      <c r="M447">
        <v>2.5552866635698899</v>
      </c>
      <c r="N447">
        <f>(Table2[[#This Row],[1W Return vs Nifty]]-AVERAGE(Table2[1W Return vs Nifty]))/_xlfn.STDEV.P(Table2[1W Return vs Nifty])</f>
        <v>0.72818844597857102</v>
      </c>
      <c r="O447">
        <v>106.66</v>
      </c>
      <c r="P447">
        <v>104.966059033916</v>
      </c>
      <c r="Q447">
        <v>100.090380318176</v>
      </c>
      <c r="R447">
        <v>60.164570838946901</v>
      </c>
      <c r="S447" s="2">
        <f>(Table2[[#This Row],[Close Price]]-Table2[[#This Row],[20D EMA]])/Table2[[#This Row],[20D EMA]]</f>
        <v>4.059628726795423E-2</v>
      </c>
      <c r="T447" s="2">
        <f>(Table2[[#This Row],[Close Price]]-Table2[[#This Row],[50D EMA]])/Table2[[#This Row],[50D EMA]]</f>
        <v>5.738941731762625E-2</v>
      </c>
      <c r="U447" s="2">
        <f>(Table2[[#This Row],[Close Price]]-Table2[[#This Row],[200D EMA]])/Table2[[#This Row],[200D EMA]]</f>
        <v>0.10889777466301291</v>
      </c>
      <c r="V447">
        <v>1.8901488660693</v>
      </c>
      <c r="W447">
        <v>110.22</v>
      </c>
      <c r="X447">
        <v>115.2</v>
      </c>
      <c r="Y447">
        <v>108.05</v>
      </c>
      <c r="Z447">
        <v>115.2</v>
      </c>
      <c r="AA447">
        <v>103.2</v>
      </c>
      <c r="AB447">
        <v>115.9</v>
      </c>
      <c r="AC447" s="2">
        <f>(Table2[[#This Row],[Close Price]]/Table2[[#This Row],[Day Low]])-1</f>
        <v>6.98602794411185E-3</v>
      </c>
      <c r="AD447" s="2">
        <f>(Table2[[#This Row],[Day High]]/Table2[[#This Row],[Close Price]])-1</f>
        <v>3.7931345166231312E-2</v>
      </c>
      <c r="AE447" s="2">
        <f>(Table2[[#This Row],[Close Price]]/Table2[[#This Row],[Current Week Low]])-1</f>
        <v>2.720962517353076E-2</v>
      </c>
      <c r="AF447" s="2">
        <f>(Table2[[#This Row],[Current Week High]]/Table2[[#This Row],[Close Price]])-1</f>
        <v>3.7931345166231312E-2</v>
      </c>
      <c r="AG447" s="2">
        <f>(Table2[[#This Row],[Close Price]]/Table2[[#This Row],[Current Month Low]])-1</f>
        <v>7.5484496124030853E-2</v>
      </c>
      <c r="AH447" s="2">
        <f>(Table2[[#This Row],[Current Month High]]/Table2[[#This Row],[Close Price]])-1</f>
        <v>4.4238219659428868E-2</v>
      </c>
      <c r="AI447">
        <v>9.5143706640237795</v>
      </c>
      <c r="AJ447">
        <v>54.905792044661503</v>
      </c>
      <c r="AK447" t="str">
        <f>IF(AND(Table2[[#This Row],[20D EMA]]&gt;Table2[[#This Row],[50D EMA]],Table2[[#This Row],[50D EMA]]&gt;Table2[[#This Row],[200D EMA]]),"Uptrend","Downtrend/NoTrend")</f>
        <v>Uptrend</v>
      </c>
      <c r="AL447">
        <v>-0.06</v>
      </c>
      <c r="AM447" t="s">
        <v>10189</v>
      </c>
      <c r="AN447">
        <v>8.25</v>
      </c>
      <c r="AO447" t="s">
        <v>10188</v>
      </c>
      <c r="AP447">
        <v>4.4044685877720001E-2</v>
      </c>
      <c r="AQ447">
        <f>(Table2[[#This Row],[Sharpe Ratio]]-AVERAGE(Table2[Sharpe Ratio]))/_xlfn.STDEV.P(Table2[Sharpe Ratio])</f>
        <v>-0.1083132448858129</v>
      </c>
      <c r="AR4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-0.48306568082919576</v>
      </c>
      <c r="AS447">
        <f>_xlfn.RANK.AVG(Table2[[#This Row],[1Y Return vs Nifty Z-Score]],Table2[1Y Return vs Nifty Z-Score])</f>
        <v>348</v>
      </c>
      <c r="AT447">
        <f>_xlfn.RANK.AVG(Table2[[#This Row],[6M Return vs Nifty Z-Score]],Table2[6M Return vs Nifty Z-Score])</f>
        <v>574</v>
      </c>
      <c r="AU447">
        <f>_xlfn.RANK.AVG(Table2[[#This Row],[Sharpe Ratio Z-Score]],Table2[Sharpe Ratio Z-Score])</f>
        <v>369</v>
      </c>
      <c r="AV447">
        <f>(Table2[[#This Row],[Rank 1Y]]+Table2[[#This Row],[Rank 6M]]+Table2[[#This Row],[Rank Sharpe]])/3</f>
        <v>430.33333333333331</v>
      </c>
    </row>
    <row r="448" spans="1:48" x14ac:dyDescent="0.3">
      <c r="A448" t="s">
        <v>938</v>
      </c>
      <c r="B448" t="s">
        <v>939</v>
      </c>
      <c r="C448" t="s">
        <v>10147</v>
      </c>
      <c r="D448" t="s">
        <v>193</v>
      </c>
      <c r="E448">
        <v>15789.9064681049</v>
      </c>
      <c r="F448">
        <v>646.75</v>
      </c>
      <c r="G448">
        <v>-4.5311860301473397</v>
      </c>
      <c r="H448">
        <f>(Table2[[#This Row],[1Y Return vs Nifty]]-AVERAGE(Table2[1Y Return vs Nifty]))/_xlfn.STDEV.P(Table2[1Y Return vs Nifty])</f>
        <v>-0.59659188098784255</v>
      </c>
      <c r="I448">
        <v>-1.1028610117922799</v>
      </c>
      <c r="J448">
        <f>(Table2[[#This Row],[1M Return vs Nifty]]-AVERAGE(Table2[1M Return vs Nifty]))/_xlfn.STDEV.P(Table2[1M Return vs Nifty])</f>
        <v>-8.566673176464347E-2</v>
      </c>
      <c r="K448">
        <v>4.4102725858751999</v>
      </c>
      <c r="L448">
        <f>(Table2[[#This Row],[6M Return vs Nifty]]-AVERAGE(Table2[6M Return vs Nifty]))/_xlfn.STDEV.P(Table2[6M Return vs Nifty])</f>
        <v>-0.19556088460501259</v>
      </c>
      <c r="M448">
        <v>-4.6005617392849203</v>
      </c>
      <c r="N448">
        <f>(Table2[[#This Row],[1W Return vs Nifty]]-AVERAGE(Table2[1W Return vs Nifty]))/_xlfn.STDEV.P(Table2[1W Return vs Nifty])</f>
        <v>-0.85960374826005881</v>
      </c>
      <c r="O448">
        <v>662.3</v>
      </c>
      <c r="P448">
        <v>638.84851951241603</v>
      </c>
      <c r="Q448">
        <v>586.31062371256803</v>
      </c>
      <c r="R448">
        <v>33.952314320100498</v>
      </c>
      <c r="S448" s="2">
        <f>(Table2[[#This Row],[Close Price]]-Table2[[#This Row],[20D EMA]])/Table2[[#This Row],[20D EMA]]</f>
        <v>-2.3478786048618385E-2</v>
      </c>
      <c r="T448" s="2">
        <f>(Table2[[#This Row],[Close Price]]-Table2[[#This Row],[50D EMA]])/Table2[[#This Row],[50D EMA]]</f>
        <v>1.2368316191159932E-2</v>
      </c>
      <c r="U448" s="2">
        <f>(Table2[[#This Row],[Close Price]]-Table2[[#This Row],[200D EMA]])/Table2[[#This Row],[200D EMA]]</f>
        <v>0.10308422505586676</v>
      </c>
      <c r="V448">
        <v>0.55498827659670702</v>
      </c>
      <c r="W448">
        <v>645.25</v>
      </c>
      <c r="X448">
        <v>659.4</v>
      </c>
      <c r="Y448">
        <v>645.25</v>
      </c>
      <c r="Z448">
        <v>659.8</v>
      </c>
      <c r="AA448">
        <v>645.25</v>
      </c>
      <c r="AB448">
        <v>706.45</v>
      </c>
      <c r="AC448" s="2">
        <f>(Table2[[#This Row],[Close Price]]/Table2[[#This Row],[Day Low]])-1</f>
        <v>2.3246803564509477E-3</v>
      </c>
      <c r="AD448" s="2">
        <f>(Table2[[#This Row],[Day High]]/Table2[[#This Row],[Close Price]])-1</f>
        <v>1.9559335137224521E-2</v>
      </c>
      <c r="AE448" s="2">
        <f>(Table2[[#This Row],[Close Price]]/Table2[[#This Row],[Current Week Low]])-1</f>
        <v>2.3246803564509477E-3</v>
      </c>
      <c r="AF448" s="2">
        <f>(Table2[[#This Row],[Current Week High]]/Table2[[#This Row],[Close Price]])-1</f>
        <v>2.0177812137611051E-2</v>
      </c>
      <c r="AG448" s="2">
        <f>(Table2[[#This Row],[Close Price]]/Table2[[#This Row],[Current Month Low]])-1</f>
        <v>2.3246803564509477E-3</v>
      </c>
      <c r="AH448" s="2">
        <f>(Table2[[#This Row],[Current Month High]]/Table2[[#This Row],[Close Price]])-1</f>
        <v>9.2307692307692424E-2</v>
      </c>
      <c r="AI448">
        <v>11.6350985697719</v>
      </c>
      <c r="AJ448">
        <v>31.560211554108999</v>
      </c>
      <c r="AK448" t="str">
        <f>IF(AND(Table2[[#This Row],[20D EMA]]&gt;Table2[[#This Row],[50D EMA]],Table2[[#This Row],[50D EMA]]&gt;Table2[[#This Row],[200D EMA]]),"Uptrend","Downtrend/NoTrend")</f>
        <v>Uptrend</v>
      </c>
      <c r="AL448">
        <v>-0.03</v>
      </c>
      <c r="AM448" t="s">
        <v>10189</v>
      </c>
      <c r="AN448">
        <v>-3.61</v>
      </c>
      <c r="AO448" t="s">
        <v>10189</v>
      </c>
      <c r="AP448">
        <v>4.4831359147811001E-2</v>
      </c>
      <c r="AQ448">
        <f>(Table2[[#This Row],[Sharpe Ratio]]-AVERAGE(Table2[Sharpe Ratio]))/_xlfn.STDEV.P(Table2[Sharpe Ratio])</f>
        <v>-9.9413974328975793E-2</v>
      </c>
      <c r="AR4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-1.836837219946533</v>
      </c>
      <c r="AS448">
        <f>_xlfn.RANK.AVG(Table2[[#This Row],[1Y Return vs Nifty Z-Score]],Table2[1Y Return vs Nifty Z-Score])</f>
        <v>536</v>
      </c>
      <c r="AT448">
        <f>_xlfn.RANK.AVG(Table2[[#This Row],[6M Return vs Nifty Z-Score]],Table2[6M Return vs Nifty Z-Score])</f>
        <v>388</v>
      </c>
      <c r="AU448">
        <f>_xlfn.RANK.AVG(Table2[[#This Row],[Sharpe Ratio Z-Score]],Table2[Sharpe Ratio Z-Score])</f>
        <v>368</v>
      </c>
      <c r="AV448">
        <f>(Table2[[#This Row],[Rank 1Y]]+Table2[[#This Row],[Rank 6M]]+Table2[[#This Row],[Rank Sharpe]])/3</f>
        <v>430.66666666666669</v>
      </c>
    </row>
    <row r="449" spans="1:48" x14ac:dyDescent="0.3">
      <c r="A449" t="s">
        <v>73</v>
      </c>
      <c r="B449" t="s">
        <v>74</v>
      </c>
      <c r="C449" t="s">
        <v>10151</v>
      </c>
      <c r="D449" t="s">
        <v>75</v>
      </c>
      <c r="E449">
        <v>352305.94643383898</v>
      </c>
      <c r="F449">
        <v>3109.3</v>
      </c>
      <c r="G449">
        <v>3.2898777302873401</v>
      </c>
      <c r="H449">
        <f>(Table2[[#This Row],[1Y Return vs Nifty]]-AVERAGE(Table2[1Y Return vs Nifty]))/_xlfn.STDEV.P(Table2[1Y Return vs Nifty])</f>
        <v>-0.49997118269526497</v>
      </c>
      <c r="I449">
        <v>-12.0095978914116</v>
      </c>
      <c r="J449">
        <f>(Table2[[#This Row],[1M Return vs Nifty]]-AVERAGE(Table2[1M Return vs Nifty]))/_xlfn.STDEV.P(Table2[1M Return vs Nifty])</f>
        <v>-1.1144461753363732</v>
      </c>
      <c r="K449">
        <v>-9.9857912980293992</v>
      </c>
      <c r="L449">
        <f>(Table2[[#This Row],[6M Return vs Nifty]]-AVERAGE(Table2[6M Return vs Nifty]))/_xlfn.STDEV.P(Table2[6M Return vs Nifty])</f>
        <v>-0.63796878661972378</v>
      </c>
      <c r="M449">
        <v>-1.8217850176656101</v>
      </c>
      <c r="N449">
        <f>(Table2[[#This Row],[1W Return vs Nifty]]-AVERAGE(Table2[1W Return vs Nifty]))/_xlfn.STDEV.P(Table2[1W Return vs Nifty])</f>
        <v>-0.24302836268328432</v>
      </c>
      <c r="O449">
        <v>3139.91</v>
      </c>
      <c r="P449">
        <v>3150.4912589231299</v>
      </c>
      <c r="Q449">
        <v>2971.92274866056</v>
      </c>
      <c r="R449">
        <v>37.0259222352256</v>
      </c>
      <c r="S449" s="2">
        <f>(Table2[[#This Row],[Close Price]]-Table2[[#This Row],[20D EMA]])/Table2[[#This Row],[20D EMA]]</f>
        <v>-9.7486870642788086E-3</v>
      </c>
      <c r="T449" s="2">
        <f>(Table2[[#This Row],[Close Price]]-Table2[[#This Row],[50D EMA]])/Table2[[#This Row],[50D EMA]]</f>
        <v>-1.3074551089917728E-2</v>
      </c>
      <c r="U449" s="2">
        <f>(Table2[[#This Row],[Close Price]]-Table2[[#This Row],[200D EMA]])/Table2[[#This Row],[200D EMA]]</f>
        <v>4.622504114595704E-2</v>
      </c>
      <c r="V449">
        <v>0.34960422484868903</v>
      </c>
      <c r="W449">
        <v>3096.1</v>
      </c>
      <c r="X449">
        <v>3137.75</v>
      </c>
      <c r="Y449">
        <v>3058.35</v>
      </c>
      <c r="Z449">
        <v>3137.75</v>
      </c>
      <c r="AA449">
        <v>3058.35</v>
      </c>
      <c r="AB449">
        <v>3207.8</v>
      </c>
      <c r="AC449" s="2">
        <f>(Table2[[#This Row],[Close Price]]/Table2[[#This Row],[Day Low]])-1</f>
        <v>4.2634281838442867E-3</v>
      </c>
      <c r="AD449" s="2">
        <f>(Table2[[#This Row],[Day High]]/Table2[[#This Row],[Close Price]])-1</f>
        <v>9.149969446499151E-3</v>
      </c>
      <c r="AE449" s="2">
        <f>(Table2[[#This Row],[Close Price]]/Table2[[#This Row],[Current Week Low]])-1</f>
        <v>1.6659309758529917E-2</v>
      </c>
      <c r="AF449" s="2">
        <f>(Table2[[#This Row],[Current Week High]]/Table2[[#This Row],[Close Price]])-1</f>
        <v>9.149969446499151E-3</v>
      </c>
      <c r="AG449" s="2">
        <f>(Table2[[#This Row],[Close Price]]/Table2[[#This Row],[Current Month Low]])-1</f>
        <v>1.6659309758529917E-2</v>
      </c>
      <c r="AH449" s="2">
        <f>(Table2[[#This Row],[Current Month High]]/Table2[[#This Row],[Close Price]])-1</f>
        <v>3.1679156080146598E-2</v>
      </c>
      <c r="AI449">
        <v>20.409738526356399</v>
      </c>
      <c r="AJ449">
        <v>45.158730158730101</v>
      </c>
      <c r="AK449" t="str">
        <f>IF(AND(Table2[[#This Row],[20D EMA]]&gt;Table2[[#This Row],[50D EMA]],Table2[[#This Row],[50D EMA]]&gt;Table2[[#This Row],[200D EMA]]),"Uptrend","Downtrend/NoTrend")</f>
        <v>Downtrend/NoTrend</v>
      </c>
      <c r="AL449">
        <v>-0.09</v>
      </c>
      <c r="AM449" t="s">
        <v>10189</v>
      </c>
      <c r="AN449">
        <v>-2.14</v>
      </c>
      <c r="AO449" t="s">
        <v>10189</v>
      </c>
      <c r="AP449">
        <v>7.2353205697005998E-2</v>
      </c>
      <c r="AQ449">
        <f>(Table2[[#This Row],[Sharpe Ratio]]-AVERAGE(Table2[Sharpe Ratio]))/_xlfn.STDEV.P(Table2[Sharpe Ratio])</f>
        <v>0.21192793593665185</v>
      </c>
      <c r="AR4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9">
        <f>_xlfn.RANK.AVG(Table2[[#This Row],[1Y Return vs Nifty Z-Score]],Table2[1Y Return vs Nifty Z-Score])</f>
        <v>481</v>
      </c>
      <c r="AT449">
        <f>_xlfn.RANK.AVG(Table2[[#This Row],[6M Return vs Nifty Z-Score]],Table2[6M Return vs Nifty Z-Score])</f>
        <v>542</v>
      </c>
      <c r="AU449">
        <f>_xlfn.RANK.AVG(Table2[[#This Row],[Sharpe Ratio Z-Score]],Table2[Sharpe Ratio Z-Score])</f>
        <v>275</v>
      </c>
      <c r="AV449">
        <f>(Table2[[#This Row],[Rank 1Y]]+Table2[[#This Row],[Rank 6M]]+Table2[[#This Row],[Rank Sharpe]])/3</f>
        <v>432.66666666666669</v>
      </c>
    </row>
    <row r="450" spans="1:48" x14ac:dyDescent="0.3">
      <c r="A450" t="s">
        <v>1168</v>
      </c>
      <c r="B450" t="s">
        <v>1169</v>
      </c>
      <c r="C450" t="s">
        <v>10157</v>
      </c>
      <c r="D450" t="s">
        <v>369</v>
      </c>
      <c r="E450">
        <v>10103.39777315</v>
      </c>
      <c r="F450">
        <v>251.94</v>
      </c>
      <c r="G450">
        <v>22.964431360908499</v>
      </c>
      <c r="H450">
        <f>(Table2[[#This Row],[1Y Return vs Nifty]]-AVERAGE(Table2[1Y Return vs Nifty]))/_xlfn.STDEV.P(Table2[1Y Return vs Nifty])</f>
        <v>-0.25691356692667372</v>
      </c>
      <c r="I450">
        <v>7.3683536201792004</v>
      </c>
      <c r="J450">
        <f>(Table2[[#This Row],[1M Return vs Nifty]]-AVERAGE(Table2[1M Return vs Nifty]))/_xlfn.STDEV.P(Table2[1M Return vs Nifty])</f>
        <v>0.71338174365438556</v>
      </c>
      <c r="K450">
        <v>-23.266706537756701</v>
      </c>
      <c r="L450">
        <f>(Table2[[#This Row],[6M Return vs Nifty]]-AVERAGE(Table2[6M Return vs Nifty]))/_xlfn.STDEV.P(Table2[6M Return vs Nifty])</f>
        <v>-1.0461068648768024</v>
      </c>
      <c r="M450">
        <v>-3.9359815435528001</v>
      </c>
      <c r="N450">
        <f>(Table2[[#This Row],[1W Return vs Nifty]]-AVERAGE(Table2[1W Return vs Nifty]))/_xlfn.STDEV.P(Table2[1W Return vs Nifty])</f>
        <v>-0.71214181393399545</v>
      </c>
      <c r="O450">
        <v>245.98</v>
      </c>
      <c r="P450">
        <v>237.86592152890501</v>
      </c>
      <c r="Q450">
        <v>221.64521199425801</v>
      </c>
      <c r="R450">
        <v>61.6042365957044</v>
      </c>
      <c r="S450" s="2">
        <f>(Table2[[#This Row],[Close Price]]-Table2[[#This Row],[20D EMA]])/Table2[[#This Row],[20D EMA]]</f>
        <v>2.4229612163590569E-2</v>
      </c>
      <c r="T450" s="2">
        <f>(Table2[[#This Row],[Close Price]]-Table2[[#This Row],[50D EMA]])/Table2[[#This Row],[50D EMA]]</f>
        <v>5.9168116141364697E-2</v>
      </c>
      <c r="U450" s="2">
        <f>(Table2[[#This Row],[Close Price]]-Table2[[#This Row],[200D EMA]])/Table2[[#This Row],[200D EMA]]</f>
        <v>0.13668144569045243</v>
      </c>
      <c r="V450">
        <v>0.98399107324844004</v>
      </c>
      <c r="W450">
        <v>250.65</v>
      </c>
      <c r="X450">
        <v>260.60000000000002</v>
      </c>
      <c r="Y450">
        <v>250.23</v>
      </c>
      <c r="Z450">
        <v>260.60000000000002</v>
      </c>
      <c r="AA450">
        <v>241.25</v>
      </c>
      <c r="AB450">
        <v>267</v>
      </c>
      <c r="AC450" s="2">
        <f>(Table2[[#This Row],[Close Price]]/Table2[[#This Row],[Day Low]])-1</f>
        <v>5.1466187911430872E-3</v>
      </c>
      <c r="AD450" s="2">
        <f>(Table2[[#This Row],[Day High]]/Table2[[#This Row],[Close Price]])-1</f>
        <v>3.4373263475430793E-2</v>
      </c>
      <c r="AE450" s="2">
        <f>(Table2[[#This Row],[Close Price]]/Table2[[#This Row],[Current Week Low]])-1</f>
        <v>6.8337129840547739E-3</v>
      </c>
      <c r="AF450" s="2">
        <f>(Table2[[#This Row],[Current Week High]]/Table2[[#This Row],[Close Price]])-1</f>
        <v>3.4373263475430793E-2</v>
      </c>
      <c r="AG450" s="2">
        <f>(Table2[[#This Row],[Close Price]]/Table2[[#This Row],[Current Month Low]])-1</f>
        <v>4.4310880829015575E-2</v>
      </c>
      <c r="AH450" s="2">
        <f>(Table2[[#This Row],[Current Month High]]/Table2[[#This Row],[Close Price]])-1</f>
        <v>5.9776137175517885E-2</v>
      </c>
      <c r="AI450">
        <v>27.907438278955201</v>
      </c>
      <c r="AJ450">
        <v>72.384536435169295</v>
      </c>
      <c r="AK450" t="str">
        <f>IF(AND(Table2[[#This Row],[20D EMA]]&gt;Table2[[#This Row],[50D EMA]],Table2[[#This Row],[50D EMA]]&gt;Table2[[#This Row],[200D EMA]]),"Uptrend","Downtrend/NoTrend")</f>
        <v>Uptrend</v>
      </c>
      <c r="AL450">
        <v>-7.0000000000000007E-2</v>
      </c>
      <c r="AM450" t="s">
        <v>10189</v>
      </c>
      <c r="AN450">
        <v>3.94</v>
      </c>
      <c r="AO450" t="s">
        <v>10188</v>
      </c>
      <c r="AP450">
        <v>6.8169532452713996E-2</v>
      </c>
      <c r="AQ450">
        <f>(Table2[[#This Row],[Sharpe Ratio]]-AVERAGE(Table2[Sharpe Ratio]))/_xlfn.STDEV.P(Table2[Sharpe Ratio])</f>
        <v>0.16459997712848218</v>
      </c>
      <c r="AR4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-1.1371805249546039</v>
      </c>
      <c r="AS450">
        <f>_xlfn.RANK.AVG(Table2[[#This Row],[1Y Return vs Nifty Z-Score]],Table2[1Y Return vs Nifty Z-Score])</f>
        <v>361</v>
      </c>
      <c r="AT450">
        <f>_xlfn.RANK.AVG(Table2[[#This Row],[6M Return vs Nifty Z-Score]],Table2[6M Return vs Nifty Z-Score])</f>
        <v>652</v>
      </c>
      <c r="AU450">
        <f>_xlfn.RANK.AVG(Table2[[#This Row],[Sharpe Ratio Z-Score]],Table2[Sharpe Ratio Z-Score])</f>
        <v>287</v>
      </c>
      <c r="AV450">
        <f>(Table2[[#This Row],[Rank 1Y]]+Table2[[#This Row],[Rank 6M]]+Table2[[#This Row],[Rank Sharpe]])/3</f>
        <v>433.33333333333331</v>
      </c>
    </row>
    <row r="451" spans="1:48" x14ac:dyDescent="0.3">
      <c r="A451" t="s">
        <v>16</v>
      </c>
      <c r="B451" t="s">
        <v>17</v>
      </c>
      <c r="C451" t="s">
        <v>10141</v>
      </c>
      <c r="D451" t="s">
        <v>18</v>
      </c>
      <c r="E451">
        <v>2161304.6852842201</v>
      </c>
      <c r="F451">
        <v>3152.5</v>
      </c>
      <c r="G451">
        <v>-1.6418307307415501</v>
      </c>
      <c r="H451">
        <f>(Table2[[#This Row],[1Y Return vs Nifty]]-AVERAGE(Table2[1Y Return vs Nifty]))/_xlfn.STDEV.P(Table2[1Y Return vs Nifty])</f>
        <v>-0.56089705286788472</v>
      </c>
      <c r="I451">
        <v>2.7744673282122099</v>
      </c>
      <c r="J451">
        <f>(Table2[[#This Row],[1M Return vs Nifty]]-AVERAGE(Table2[1M Return vs Nifty]))/_xlfn.STDEV.P(Table2[1M Return vs Nifty])</f>
        <v>0.28006279267529549</v>
      </c>
      <c r="K451">
        <v>2.9543792741955599</v>
      </c>
      <c r="L451">
        <f>(Table2[[#This Row],[6M Return vs Nifty]]-AVERAGE(Table2[6M Return vs Nifty]))/_xlfn.STDEV.P(Table2[6M Return vs Nifty])</f>
        <v>-0.24030219103235961</v>
      </c>
      <c r="M451">
        <v>-0.57735953074192403</v>
      </c>
      <c r="N451">
        <f>(Table2[[#This Row],[1W Return vs Nifty]]-AVERAGE(Table2[1W Return vs Nifty]))/_xlfn.STDEV.P(Table2[1W Return vs Nifty])</f>
        <v>3.3093903079187456E-2</v>
      </c>
      <c r="O451">
        <v>3101.18</v>
      </c>
      <c r="P451">
        <v>3011.8128389977701</v>
      </c>
      <c r="Q451">
        <v>2788.73396866751</v>
      </c>
      <c r="R451">
        <v>70.965160463733596</v>
      </c>
      <c r="S451" s="2">
        <f>(Table2[[#This Row],[Close Price]]-Table2[[#This Row],[20D EMA]])/Table2[[#This Row],[20D EMA]]</f>
        <v>1.6548539588156819E-2</v>
      </c>
      <c r="T451" s="2">
        <f>(Table2[[#This Row],[Close Price]]-Table2[[#This Row],[50D EMA]])/Table2[[#This Row],[50D EMA]]</f>
        <v>4.6711787392820156E-2</v>
      </c>
      <c r="U451" s="2">
        <f>(Table2[[#This Row],[Close Price]]-Table2[[#This Row],[200D EMA]])/Table2[[#This Row],[200D EMA]]</f>
        <v>0.13044128103273389</v>
      </c>
      <c r="V451">
        <v>0.71856116923198998</v>
      </c>
      <c r="W451">
        <v>3138.25</v>
      </c>
      <c r="X451">
        <v>3200</v>
      </c>
      <c r="Y451">
        <v>3138.25</v>
      </c>
      <c r="Z451">
        <v>3211.7</v>
      </c>
      <c r="AA451">
        <v>3085.55</v>
      </c>
      <c r="AB451">
        <v>3217.6</v>
      </c>
      <c r="AC451" s="2">
        <f>(Table2[[#This Row],[Close Price]]/Table2[[#This Row],[Day Low]])-1</f>
        <v>4.5407472317373632E-3</v>
      </c>
      <c r="AD451" s="2">
        <f>(Table2[[#This Row],[Day High]]/Table2[[#This Row],[Close Price]])-1</f>
        <v>1.5067406819984086E-2</v>
      </c>
      <c r="AE451" s="2">
        <f>(Table2[[#This Row],[Close Price]]/Table2[[#This Row],[Current Week Low]])-1</f>
        <v>4.5407472317373632E-3</v>
      </c>
      <c r="AF451" s="2">
        <f>(Table2[[#This Row],[Current Week High]]/Table2[[#This Row],[Close Price]])-1</f>
        <v>1.8778747026169551E-2</v>
      </c>
      <c r="AG451" s="2">
        <f>(Table2[[#This Row],[Close Price]]/Table2[[#This Row],[Current Month Low]])-1</f>
        <v>2.1697914472298185E-2</v>
      </c>
      <c r="AH451" s="2">
        <f>(Table2[[#This Row],[Current Month High]]/Table2[[#This Row],[Close Price]])-1</f>
        <v>2.0650277557493935E-2</v>
      </c>
      <c r="AI451">
        <v>2.0650277557493899</v>
      </c>
      <c r="AJ451">
        <v>41.985317299464</v>
      </c>
      <c r="AK451" t="str">
        <f>IF(AND(Table2[[#This Row],[20D EMA]]&gt;Table2[[#This Row],[50D EMA]],Table2[[#This Row],[50D EMA]]&gt;Table2[[#This Row],[200D EMA]]),"Uptrend","Downtrend/NoTrend")</f>
        <v>Uptrend</v>
      </c>
      <c r="AL451">
        <v>0</v>
      </c>
      <c r="AM451" t="s">
        <v>10187</v>
      </c>
      <c r="AN451">
        <v>0.69</v>
      </c>
      <c r="AO451" t="s">
        <v>10188</v>
      </c>
      <c r="AP451">
        <v>3.8681053698320998E-2</v>
      </c>
      <c r="AQ451">
        <f>(Table2[[#This Row],[Sharpe Ratio]]-AVERAGE(Table2[Sharpe Ratio]))/_xlfn.STDEV.P(Table2[Sharpe Ratio])</f>
        <v>-0.16898953292888833</v>
      </c>
      <c r="AR4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-0.65703208107464972</v>
      </c>
      <c r="AS451">
        <f>_xlfn.RANK.AVG(Table2[[#This Row],[1Y Return vs Nifty Z-Score]],Table2[1Y Return vs Nifty Z-Score])</f>
        <v>510</v>
      </c>
      <c r="AT451">
        <f>_xlfn.RANK.AVG(Table2[[#This Row],[6M Return vs Nifty Z-Score]],Table2[6M Return vs Nifty Z-Score])</f>
        <v>407</v>
      </c>
      <c r="AU451">
        <f>_xlfn.RANK.AVG(Table2[[#This Row],[Sharpe Ratio Z-Score]],Table2[Sharpe Ratio Z-Score])</f>
        <v>385</v>
      </c>
      <c r="AV451">
        <f>(Table2[[#This Row],[Rank 1Y]]+Table2[[#This Row],[Rank 6M]]+Table2[[#This Row],[Rank Sharpe]])/3</f>
        <v>434</v>
      </c>
    </row>
    <row r="452" spans="1:48" x14ac:dyDescent="0.3">
      <c r="A452" t="s">
        <v>996</v>
      </c>
      <c r="B452" t="s">
        <v>997</v>
      </c>
      <c r="C452" t="s">
        <v>10145</v>
      </c>
      <c r="D452" t="s">
        <v>122</v>
      </c>
      <c r="E452">
        <v>13621.096744639901</v>
      </c>
      <c r="F452">
        <v>2139.35</v>
      </c>
      <c r="G452">
        <v>19.859247923367999</v>
      </c>
      <c r="H452">
        <f>(Table2[[#This Row],[1Y Return vs Nifty]]-AVERAGE(Table2[1Y Return vs Nifty]))/_xlfn.STDEV.P(Table2[1Y Return vs Nifty])</f>
        <v>-0.29527471590227483</v>
      </c>
      <c r="I452">
        <v>10.0603481739674</v>
      </c>
      <c r="J452">
        <f>(Table2[[#This Row],[1M Return vs Nifty]]-AVERAGE(Table2[1M Return vs Nifty]))/_xlfn.STDEV.P(Table2[1M Return vs Nifty])</f>
        <v>0.96730449706007826</v>
      </c>
      <c r="K452">
        <v>18.472953319668701</v>
      </c>
      <c r="L452">
        <f>(Table2[[#This Row],[6M Return vs Nifty]]-AVERAGE(Table2[6M Return vs Nifty]))/_xlfn.STDEV.P(Table2[6M Return vs Nifty])</f>
        <v>0.23660176279030162</v>
      </c>
      <c r="M452">
        <v>2.6114385892139902</v>
      </c>
      <c r="N452">
        <f>(Table2[[#This Row],[1W Return vs Nifty]]-AVERAGE(Table2[1W Return vs Nifty]))/_xlfn.STDEV.P(Table2[1W Return vs Nifty])</f>
        <v>0.74064784760502278</v>
      </c>
      <c r="O452">
        <v>2022.89</v>
      </c>
      <c r="P452">
        <v>1885.2882554145001</v>
      </c>
      <c r="Q452">
        <v>1690.2930069956001</v>
      </c>
      <c r="R452">
        <v>68.392832223443193</v>
      </c>
      <c r="S452" s="2">
        <f>(Table2[[#This Row],[Close Price]]-Table2[[#This Row],[20D EMA]])/Table2[[#This Row],[20D EMA]]</f>
        <v>5.7571098774525459E-2</v>
      </c>
      <c r="T452" s="2">
        <f>(Table2[[#This Row],[Close Price]]-Table2[[#This Row],[50D EMA]])/Table2[[#This Row],[50D EMA]]</f>
        <v>0.134760158748054</v>
      </c>
      <c r="U452" s="2">
        <f>(Table2[[#This Row],[Close Price]]-Table2[[#This Row],[200D EMA]])/Table2[[#This Row],[200D EMA]]</f>
        <v>0.26566813632068037</v>
      </c>
      <c r="V452">
        <v>1.9589409737266399</v>
      </c>
      <c r="W452">
        <v>2100</v>
      </c>
      <c r="X452">
        <v>2172.5</v>
      </c>
      <c r="Y452">
        <v>2100</v>
      </c>
      <c r="Z452">
        <v>2175</v>
      </c>
      <c r="AA452">
        <v>1791</v>
      </c>
      <c r="AB452">
        <v>2217.5500000000002</v>
      </c>
      <c r="AC452" s="2">
        <f>(Table2[[#This Row],[Close Price]]/Table2[[#This Row],[Day Low]])-1</f>
        <v>1.8738095238095109E-2</v>
      </c>
      <c r="AD452" s="2">
        <f>(Table2[[#This Row],[Day High]]/Table2[[#This Row],[Close Price]])-1</f>
        <v>1.5495360740411801E-2</v>
      </c>
      <c r="AE452" s="2">
        <f>(Table2[[#This Row],[Close Price]]/Table2[[#This Row],[Current Week Low]])-1</f>
        <v>1.8738095238095109E-2</v>
      </c>
      <c r="AF452" s="2">
        <f>(Table2[[#This Row],[Current Week High]]/Table2[[#This Row],[Close Price]])-1</f>
        <v>1.6663939981770293E-2</v>
      </c>
      <c r="AG452" s="2">
        <f>(Table2[[#This Row],[Close Price]]/Table2[[#This Row],[Current Month Low]])-1</f>
        <v>0.19450027917364587</v>
      </c>
      <c r="AH452" s="2">
        <f>(Table2[[#This Row],[Current Month High]]/Table2[[#This Row],[Close Price]])-1</f>
        <v>3.6553158669689445E-2</v>
      </c>
      <c r="AI452">
        <v>3.6553158669689401</v>
      </c>
      <c r="AJ452">
        <v>50.124557033086496</v>
      </c>
      <c r="AK452" t="str">
        <f>IF(AND(Table2[[#This Row],[20D EMA]]&gt;Table2[[#This Row],[50D EMA]],Table2[[#This Row],[50D EMA]]&gt;Table2[[#This Row],[200D EMA]]),"Uptrend","Downtrend/NoTrend")</f>
        <v>Uptrend</v>
      </c>
      <c r="AL452">
        <v>0.15</v>
      </c>
      <c r="AM452" t="s">
        <v>10188</v>
      </c>
      <c r="AN452">
        <v>19.78</v>
      </c>
      <c r="AO452" t="s">
        <v>10188</v>
      </c>
      <c r="AP452">
        <v>-7.2711759747662003E-2</v>
      </c>
      <c r="AQ452">
        <f>(Table2[[#This Row],[Sharpe Ratio]]-AVERAGE(Table2[Sharpe Ratio]))/_xlfn.STDEV.P(Table2[Sharpe Ratio])</f>
        <v>-1.4291248681849251</v>
      </c>
      <c r="AR4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0.22015452336820274</v>
      </c>
      <c r="AS452">
        <f>_xlfn.RANK.AVG(Table2[[#This Row],[1Y Return vs Nifty Z-Score]],Table2[1Y Return vs Nifty Z-Score])</f>
        <v>384</v>
      </c>
      <c r="AT452">
        <f>_xlfn.RANK.AVG(Table2[[#This Row],[6M Return vs Nifty Z-Score]],Table2[6M Return vs Nifty Z-Score])</f>
        <v>242</v>
      </c>
      <c r="AU452">
        <f>_xlfn.RANK.AVG(Table2[[#This Row],[Sharpe Ratio Z-Score]],Table2[Sharpe Ratio Z-Score])</f>
        <v>676</v>
      </c>
      <c r="AV452">
        <f>(Table2[[#This Row],[Rank 1Y]]+Table2[[#This Row],[Rank 6M]]+Table2[[#This Row],[Rank Sharpe]])/3</f>
        <v>434</v>
      </c>
    </row>
    <row r="453" spans="1:48" x14ac:dyDescent="0.3">
      <c r="A453" t="s">
        <v>792</v>
      </c>
      <c r="B453" t="s">
        <v>793</v>
      </c>
      <c r="C453" t="s">
        <v>10148</v>
      </c>
      <c r="D453" t="s">
        <v>62</v>
      </c>
      <c r="E453">
        <v>20089.616288040001</v>
      </c>
      <c r="F453">
        <v>152.78</v>
      </c>
      <c r="G453">
        <v>28.940401796130502</v>
      </c>
      <c r="H453">
        <f>(Table2[[#This Row],[1Y Return vs Nifty]]-AVERAGE(Table2[1Y Return vs Nifty]))/_xlfn.STDEV.P(Table2[1Y Return vs Nifty])</f>
        <v>-0.18308698091315448</v>
      </c>
      <c r="I453">
        <v>-9.0485010660821406</v>
      </c>
      <c r="J453">
        <f>(Table2[[#This Row],[1M Return vs Nifty]]-AVERAGE(Table2[1M Return vs Nifty]))/_xlfn.STDEV.P(Table2[1M Return vs Nifty])</f>
        <v>-0.83514031346884254</v>
      </c>
      <c r="K453">
        <v>-1.1633297128758899</v>
      </c>
      <c r="L453">
        <f>(Table2[[#This Row],[6M Return vs Nifty]]-AVERAGE(Table2[6M Return vs Nifty]))/_xlfn.STDEV.P(Table2[6M Return vs Nifty])</f>
        <v>-0.36684421034877468</v>
      </c>
      <c r="M453">
        <v>-2.1379613327398501</v>
      </c>
      <c r="N453">
        <f>(Table2[[#This Row],[1W Return vs Nifty]]-AVERAGE(Table2[1W Return vs Nifty]))/_xlfn.STDEV.P(Table2[1W Return vs Nifty])</f>
        <v>-0.31318388538520897</v>
      </c>
      <c r="O453">
        <v>154.37</v>
      </c>
      <c r="P453">
        <v>151.483722732112</v>
      </c>
      <c r="Q453">
        <v>135.36524091297699</v>
      </c>
      <c r="R453">
        <v>38.644024083489498</v>
      </c>
      <c r="S453" s="2">
        <f>(Table2[[#This Row],[Close Price]]-Table2[[#This Row],[20D EMA]])/Table2[[#This Row],[20D EMA]]</f>
        <v>-1.0299928742631363E-2</v>
      </c>
      <c r="T453" s="2">
        <f>(Table2[[#This Row],[Close Price]]-Table2[[#This Row],[50D EMA]])/Table2[[#This Row],[50D EMA]]</f>
        <v>8.5572049888183298E-3</v>
      </c>
      <c r="U453" s="2">
        <f>(Table2[[#This Row],[Close Price]]-Table2[[#This Row],[200D EMA]])/Table2[[#This Row],[200D EMA]]</f>
        <v>0.12865015398021223</v>
      </c>
      <c r="V453">
        <v>0.52669043242458802</v>
      </c>
      <c r="W453">
        <v>152.1</v>
      </c>
      <c r="X453">
        <v>155.6</v>
      </c>
      <c r="Y453">
        <v>151.11000000000001</v>
      </c>
      <c r="Z453">
        <v>158.04</v>
      </c>
      <c r="AA453">
        <v>149.82</v>
      </c>
      <c r="AB453">
        <v>162.4</v>
      </c>
      <c r="AC453" s="2">
        <f>(Table2[[#This Row],[Close Price]]/Table2[[#This Row],[Day Low]])-1</f>
        <v>4.4707429322814463E-3</v>
      </c>
      <c r="AD453" s="2">
        <f>(Table2[[#This Row],[Day High]]/Table2[[#This Row],[Close Price]])-1</f>
        <v>1.8457913339442245E-2</v>
      </c>
      <c r="AE453" s="2">
        <f>(Table2[[#This Row],[Close Price]]/Table2[[#This Row],[Current Week Low]])-1</f>
        <v>1.1051551849645902E-2</v>
      </c>
      <c r="AF453" s="2">
        <f>(Table2[[#This Row],[Current Week High]]/Table2[[#This Row],[Close Price]])-1</f>
        <v>3.442859012959798E-2</v>
      </c>
      <c r="AG453" s="2">
        <f>(Table2[[#This Row],[Close Price]]/Table2[[#This Row],[Current Month Low]])-1</f>
        <v>1.9757041783473595E-2</v>
      </c>
      <c r="AH453" s="2">
        <f>(Table2[[#This Row],[Current Month High]]/Table2[[#This Row],[Close Price]])-1</f>
        <v>6.2966356852991234E-2</v>
      </c>
      <c r="AI453">
        <v>9.1111402015970597</v>
      </c>
      <c r="AJ453">
        <v>74.605714285714299</v>
      </c>
      <c r="AK453" t="str">
        <f>IF(AND(Table2[[#This Row],[20D EMA]]&gt;Table2[[#This Row],[50D EMA]],Table2[[#This Row],[50D EMA]]&gt;Table2[[#This Row],[200D EMA]]),"Uptrend","Downtrend/NoTrend")</f>
        <v>Uptrend</v>
      </c>
      <c r="AL453">
        <v>-0.02</v>
      </c>
      <c r="AM453" t="s">
        <v>10189</v>
      </c>
      <c r="AN453">
        <v>-2.84</v>
      </c>
      <c r="AO453" t="s">
        <v>10189</v>
      </c>
      <c r="AQ453">
        <f>(Table2[[#This Row],[Sharpe Ratio]]-AVERAGE(Table2[Sharpe Ratio]))/_xlfn.STDEV.P(Table2[Sharpe Ratio])</f>
        <v>-0.60657038812317154</v>
      </c>
      <c r="AR4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-2.3048257782391524</v>
      </c>
      <c r="AS453">
        <f>_xlfn.RANK.AVG(Table2[[#This Row],[1Y Return vs Nifty Z-Score]],Table2[1Y Return vs Nifty Z-Score])</f>
        <v>338</v>
      </c>
      <c r="AT453">
        <f>_xlfn.RANK.AVG(Table2[[#This Row],[6M Return vs Nifty Z-Score]],Table2[6M Return vs Nifty Z-Score])</f>
        <v>447</v>
      </c>
      <c r="AU453">
        <f>_xlfn.RANK.AVG(Table2[[#This Row],[Sharpe Ratio Z-Score]],Table2[Sharpe Ratio Z-Score])</f>
        <v>518.5</v>
      </c>
      <c r="AV453">
        <f>(Table2[[#This Row],[Rank 1Y]]+Table2[[#This Row],[Rank 6M]]+Table2[[#This Row],[Rank Sharpe]])/3</f>
        <v>434.5</v>
      </c>
    </row>
    <row r="454" spans="1:48" x14ac:dyDescent="0.3">
      <c r="A454" t="s">
        <v>449</v>
      </c>
      <c r="B454" t="s">
        <v>450</v>
      </c>
      <c r="C454" t="s">
        <v>10152</v>
      </c>
      <c r="D454" t="s">
        <v>78</v>
      </c>
      <c r="E454">
        <v>50653.736321620003</v>
      </c>
      <c r="F454">
        <v>2715.85</v>
      </c>
      <c r="G454">
        <v>24.118325375797699</v>
      </c>
      <c r="H454">
        <f>(Table2[[#This Row],[1Y Return vs Nifty]]-AVERAGE(Table2[1Y Return vs Nifty]))/_xlfn.STDEV.P(Table2[1Y Return vs Nifty])</f>
        <v>-0.24265846699535387</v>
      </c>
      <c r="I454">
        <v>-4.6871274929203697</v>
      </c>
      <c r="J454">
        <f>(Table2[[#This Row],[1M Return vs Nifty]]-AVERAGE(Table2[1M Return vs Nifty]))/_xlfn.STDEV.P(Table2[1M Return vs Nifty])</f>
        <v>-0.42375315639987871</v>
      </c>
      <c r="K454">
        <v>6.6527998710672804</v>
      </c>
      <c r="L454">
        <f>(Table2[[#This Row],[6M Return vs Nifty]]-AVERAGE(Table2[6M Return vs Nifty]))/_xlfn.STDEV.P(Table2[6M Return vs Nifty])</f>
        <v>-0.12664539496469523</v>
      </c>
      <c r="M454">
        <v>-0.101263341713366</v>
      </c>
      <c r="N454">
        <f>(Table2[[#This Row],[1W Return vs Nifty]]-AVERAGE(Table2[1W Return vs Nifty]))/_xlfn.STDEV.P(Table2[1W Return vs Nifty])</f>
        <v>0.13873362182235177</v>
      </c>
      <c r="O454">
        <v>2663.31</v>
      </c>
      <c r="P454">
        <v>2605.79435000494</v>
      </c>
      <c r="Q454">
        <v>2403.6259962613299</v>
      </c>
      <c r="R454">
        <v>57.392666303659901</v>
      </c>
      <c r="S454" s="2">
        <f>(Table2[[#This Row],[Close Price]]-Table2[[#This Row],[20D EMA]])/Table2[[#This Row],[20D EMA]]</f>
        <v>1.9727331778876648E-2</v>
      </c>
      <c r="T454" s="2">
        <f>(Table2[[#This Row],[Close Price]]-Table2[[#This Row],[50D EMA]])/Table2[[#This Row],[50D EMA]]</f>
        <v>4.2234971456919165E-2</v>
      </c>
      <c r="U454" s="2">
        <f>(Table2[[#This Row],[Close Price]]-Table2[[#This Row],[200D EMA]])/Table2[[#This Row],[200D EMA]]</f>
        <v>0.12989708225169488</v>
      </c>
      <c r="V454">
        <v>0.92368956848375305</v>
      </c>
      <c r="W454">
        <v>2695.3</v>
      </c>
      <c r="X454">
        <v>2744.25</v>
      </c>
      <c r="Y454">
        <v>2686.7</v>
      </c>
      <c r="Z454">
        <v>2744.25</v>
      </c>
      <c r="AA454">
        <v>2586.5</v>
      </c>
      <c r="AB454">
        <v>2844</v>
      </c>
      <c r="AC454" s="2">
        <f>(Table2[[#This Row],[Close Price]]/Table2[[#This Row],[Day Low]])-1</f>
        <v>7.6243831855451472E-3</v>
      </c>
      <c r="AD454" s="2">
        <f>(Table2[[#This Row],[Day High]]/Table2[[#This Row],[Close Price]])-1</f>
        <v>1.0457131284864918E-2</v>
      </c>
      <c r="AE454" s="2">
        <f>(Table2[[#This Row],[Close Price]]/Table2[[#This Row],[Current Week Low]])-1</f>
        <v>1.0849741318345929E-2</v>
      </c>
      <c r="AF454" s="2">
        <f>(Table2[[#This Row],[Current Week High]]/Table2[[#This Row],[Close Price]])-1</f>
        <v>1.0457131284864918E-2</v>
      </c>
      <c r="AG454" s="2">
        <f>(Table2[[#This Row],[Close Price]]/Table2[[#This Row],[Current Month Low]])-1</f>
        <v>5.0009665571235207E-2</v>
      </c>
      <c r="AH454" s="2">
        <f>(Table2[[#This Row],[Current Month High]]/Table2[[#This Row],[Close Price]])-1</f>
        <v>4.7185963878711989E-2</v>
      </c>
      <c r="AI454">
        <v>4.7185963878711901</v>
      </c>
      <c r="AJ454">
        <v>54.077667148895102</v>
      </c>
      <c r="AK454" t="str">
        <f>IF(AND(Table2[[#This Row],[20D EMA]]&gt;Table2[[#This Row],[50D EMA]],Table2[[#This Row],[50D EMA]]&gt;Table2[[#This Row],[200D EMA]]),"Uptrend","Downtrend/NoTrend")</f>
        <v>Uptrend</v>
      </c>
      <c r="AL454">
        <v>-0.02</v>
      </c>
      <c r="AM454" t="s">
        <v>10189</v>
      </c>
      <c r="AN454">
        <v>3.7</v>
      </c>
      <c r="AO454" t="s">
        <v>10188</v>
      </c>
      <c r="AP454">
        <v>-3.0810690845581998E-2</v>
      </c>
      <c r="AQ454">
        <f>(Table2[[#This Row],[Sharpe Ratio]]-AVERAGE(Table2[Sharpe Ratio]))/_xlfn.STDEV.P(Table2[Sharpe Ratio])</f>
        <v>-0.95511747152182414</v>
      </c>
      <c r="AR4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-1.6094408680594001</v>
      </c>
      <c r="AS454">
        <f>_xlfn.RANK.AVG(Table2[[#This Row],[1Y Return vs Nifty Z-Score]],Table2[1Y Return vs Nifty Z-Score])</f>
        <v>359</v>
      </c>
      <c r="AT454">
        <f>_xlfn.RANK.AVG(Table2[[#This Row],[6M Return vs Nifty Z-Score]],Table2[6M Return vs Nifty Z-Score])</f>
        <v>354</v>
      </c>
      <c r="AU454">
        <f>_xlfn.RANK.AVG(Table2[[#This Row],[Sharpe Ratio Z-Score]],Table2[Sharpe Ratio Z-Score])</f>
        <v>600</v>
      </c>
      <c r="AV454">
        <f>(Table2[[#This Row],[Rank 1Y]]+Table2[[#This Row],[Rank 6M]]+Table2[[#This Row],[Rank Sharpe]])/3</f>
        <v>437.66666666666669</v>
      </c>
    </row>
    <row r="455" spans="1:48" x14ac:dyDescent="0.3">
      <c r="A455" t="s">
        <v>872</v>
      </c>
      <c r="B455" t="s">
        <v>873</v>
      </c>
      <c r="C455" t="s">
        <v>10151</v>
      </c>
      <c r="D455" t="s">
        <v>130</v>
      </c>
      <c r="E455">
        <v>17422.451778250001</v>
      </c>
      <c r="F455">
        <v>58.8</v>
      </c>
      <c r="G455">
        <v>9.4629586550900004</v>
      </c>
      <c r="H455">
        <f>(Table2[[#This Row],[1Y Return vs Nifty]]-AVERAGE(Table2[1Y Return vs Nifty]))/_xlfn.STDEV.P(Table2[1Y Return vs Nifty])</f>
        <v>-0.4237095119250634</v>
      </c>
      <c r="I455">
        <v>-5.80637756261648</v>
      </c>
      <c r="J455">
        <f>(Table2[[#This Row],[1M Return vs Nifty]]-AVERAGE(Table2[1M Return vs Nifty]))/_xlfn.STDEV.P(Table2[1M Return vs Nifty])</f>
        <v>-0.52932657186122001</v>
      </c>
      <c r="K455">
        <v>6.0044603637419396</v>
      </c>
      <c r="L455">
        <f>(Table2[[#This Row],[6M Return vs Nifty]]-AVERAGE(Table2[6M Return vs Nifty]))/_xlfn.STDEV.P(Table2[6M Return vs Nifty])</f>
        <v>-0.14656962727862266</v>
      </c>
      <c r="M455">
        <v>2.4280400515242802</v>
      </c>
      <c r="N455">
        <f>(Table2[[#This Row],[1W Return vs Nifty]]-AVERAGE(Table2[1W Return vs Nifty]))/_xlfn.STDEV.P(Table2[1W Return vs Nifty])</f>
        <v>0.69995403323322469</v>
      </c>
      <c r="O455">
        <v>58.64</v>
      </c>
      <c r="P455">
        <v>59.480421133555701</v>
      </c>
      <c r="Q455">
        <v>55.901629663113802</v>
      </c>
      <c r="R455">
        <v>60.577969934393998</v>
      </c>
      <c r="S455" s="2">
        <f>(Table2[[#This Row],[Close Price]]-Table2[[#This Row],[20D EMA]])/Table2[[#This Row],[20D EMA]]</f>
        <v>2.728512960436504E-3</v>
      </c>
      <c r="T455" s="2">
        <f>(Table2[[#This Row],[Close Price]]-Table2[[#This Row],[50D EMA]])/Table2[[#This Row],[50D EMA]]</f>
        <v>-1.1439413517733933E-2</v>
      </c>
      <c r="U455" s="2">
        <f>(Table2[[#This Row],[Close Price]]-Table2[[#This Row],[200D EMA]])/Table2[[#This Row],[200D EMA]]</f>
        <v>5.1847689492291481E-2</v>
      </c>
      <c r="V455">
        <v>0.87344924937434298</v>
      </c>
      <c r="W455">
        <v>58.41</v>
      </c>
      <c r="X455">
        <v>61.5</v>
      </c>
      <c r="Y455">
        <v>58.41</v>
      </c>
      <c r="Z455">
        <v>61.5</v>
      </c>
      <c r="AA455">
        <v>55.41</v>
      </c>
      <c r="AB455">
        <v>62.45</v>
      </c>
      <c r="AC455" s="2">
        <f>(Table2[[#This Row],[Close Price]]/Table2[[#This Row],[Day Low]])-1</f>
        <v>6.67693888032872E-3</v>
      </c>
      <c r="AD455" s="2">
        <f>(Table2[[#This Row],[Day High]]/Table2[[#This Row],[Close Price]])-1</f>
        <v>4.5918367346938771E-2</v>
      </c>
      <c r="AE455" s="2">
        <f>(Table2[[#This Row],[Close Price]]/Table2[[#This Row],[Current Week Low]])-1</f>
        <v>6.67693888032872E-3</v>
      </c>
      <c r="AF455" s="2">
        <f>(Table2[[#This Row],[Current Week High]]/Table2[[#This Row],[Close Price]])-1</f>
        <v>4.5918367346938771E-2</v>
      </c>
      <c r="AG455" s="2">
        <f>(Table2[[#This Row],[Close Price]]/Table2[[#This Row],[Current Month Low]])-1</f>
        <v>6.1180292365998978E-2</v>
      </c>
      <c r="AH455" s="2">
        <f>(Table2[[#This Row],[Current Month High]]/Table2[[#This Row],[Close Price]])-1</f>
        <v>6.2074829931972886E-2</v>
      </c>
      <c r="AI455">
        <v>25.340136054421698</v>
      </c>
      <c r="AJ455">
        <v>50.191570881225999</v>
      </c>
      <c r="AK455" t="str">
        <f>IF(AND(Table2[[#This Row],[20D EMA]]&gt;Table2[[#This Row],[50D EMA]],Table2[[#This Row],[50D EMA]]&gt;Table2[[#This Row],[200D EMA]]),"Uptrend","Downtrend/NoTrend")</f>
        <v>Downtrend/NoTrend</v>
      </c>
      <c r="AL455">
        <v>-0.16</v>
      </c>
      <c r="AM455" t="s">
        <v>10189</v>
      </c>
      <c r="AN455">
        <v>3.7</v>
      </c>
      <c r="AO455" t="s">
        <v>10188</v>
      </c>
      <c r="AQ455">
        <f>(Table2[[#This Row],[Sharpe Ratio]]-AVERAGE(Table2[Sharpe Ratio]))/_xlfn.STDEV.P(Table2[Sharpe Ratio])</f>
        <v>-0.60657038812317154</v>
      </c>
      <c r="AR4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5">
        <f>_xlfn.RANK.AVG(Table2[[#This Row],[1Y Return vs Nifty Z-Score]],Table2[1Y Return vs Nifty Z-Score])</f>
        <v>438</v>
      </c>
      <c r="AT455">
        <f>_xlfn.RANK.AVG(Table2[[#This Row],[6M Return vs Nifty Z-Score]],Table2[6M Return vs Nifty Z-Score])</f>
        <v>359</v>
      </c>
      <c r="AU455">
        <f>_xlfn.RANK.AVG(Table2[[#This Row],[Sharpe Ratio Z-Score]],Table2[Sharpe Ratio Z-Score])</f>
        <v>518.5</v>
      </c>
      <c r="AV455">
        <f>(Table2[[#This Row],[Rank 1Y]]+Table2[[#This Row],[Rank 6M]]+Table2[[#This Row],[Rank Sharpe]])/3</f>
        <v>438.5</v>
      </c>
    </row>
    <row r="456" spans="1:48" x14ac:dyDescent="0.3">
      <c r="A456" t="s">
        <v>1369</v>
      </c>
      <c r="B456" t="s">
        <v>1370</v>
      </c>
      <c r="C456" t="s">
        <v>10149</v>
      </c>
      <c r="D456" t="s">
        <v>233</v>
      </c>
      <c r="E456">
        <v>7674.2367576300003</v>
      </c>
      <c r="F456">
        <v>189.58</v>
      </c>
      <c r="G456">
        <v>14.625239024196301</v>
      </c>
      <c r="H456">
        <f>(Table2[[#This Row],[1Y Return vs Nifty]]-AVERAGE(Table2[1Y Return vs Nifty]))/_xlfn.STDEV.P(Table2[1Y Return vs Nifty])</f>
        <v>-0.35993517772664291</v>
      </c>
      <c r="I456">
        <v>-12.5429175467811</v>
      </c>
      <c r="J456">
        <f>(Table2[[#This Row],[1M Return vs Nifty]]-AVERAGE(Table2[1M Return vs Nifty]))/_xlfn.STDEV.P(Table2[1M Return vs Nifty])</f>
        <v>-1.1647516245603442</v>
      </c>
      <c r="K456">
        <v>-26.2783767771393</v>
      </c>
      <c r="L456">
        <f>(Table2[[#This Row],[6M Return vs Nifty]]-AVERAGE(Table2[6M Return vs Nifty]))/_xlfn.STDEV.P(Table2[6M Return vs Nifty])</f>
        <v>-1.1386590182230418</v>
      </c>
      <c r="M456">
        <v>-4.0758078472017996</v>
      </c>
      <c r="N456">
        <f>(Table2[[#This Row],[1W Return vs Nifty]]-AVERAGE(Table2[1W Return vs Nifty]))/_xlfn.STDEV.P(Table2[1W Return vs Nifty])</f>
        <v>-0.74316750103415108</v>
      </c>
      <c r="O456">
        <v>193.13</v>
      </c>
      <c r="P456">
        <v>193.117923447875</v>
      </c>
      <c r="Q456">
        <v>194.81687607657801</v>
      </c>
      <c r="R456">
        <v>50.110038001008299</v>
      </c>
      <c r="S456" s="2">
        <f>(Table2[[#This Row],[Close Price]]-Table2[[#This Row],[20D EMA]])/Table2[[#This Row],[20D EMA]]</f>
        <v>-1.8381401128773279E-2</v>
      </c>
      <c r="T456" s="2">
        <f>(Table2[[#This Row],[Close Price]]-Table2[[#This Row],[50D EMA]])/Table2[[#This Row],[50D EMA]]</f>
        <v>-1.832001600219111E-2</v>
      </c>
      <c r="U456" s="2">
        <f>(Table2[[#This Row],[Close Price]]-Table2[[#This Row],[200D EMA]])/Table2[[#This Row],[200D EMA]]</f>
        <v>-2.6881018636801795E-2</v>
      </c>
      <c r="V456">
        <v>0.92309409073528303</v>
      </c>
      <c r="W456">
        <v>189.05</v>
      </c>
      <c r="X456">
        <v>195.46</v>
      </c>
      <c r="Y456">
        <v>187.93</v>
      </c>
      <c r="Z456">
        <v>196</v>
      </c>
      <c r="AA456">
        <v>185</v>
      </c>
      <c r="AB456">
        <v>206.8</v>
      </c>
      <c r="AC456" s="2">
        <f>(Table2[[#This Row],[Close Price]]/Table2[[#This Row],[Day Low]])-1</f>
        <v>2.8034911399101858E-3</v>
      </c>
      <c r="AD456" s="2">
        <f>(Table2[[#This Row],[Day High]]/Table2[[#This Row],[Close Price]])-1</f>
        <v>3.1015929950416687E-2</v>
      </c>
      <c r="AE456" s="2">
        <f>(Table2[[#This Row],[Close Price]]/Table2[[#This Row],[Current Week Low]])-1</f>
        <v>8.7798648432928506E-3</v>
      </c>
      <c r="AF456" s="2">
        <f>(Table2[[#This Row],[Current Week High]]/Table2[[#This Row],[Close Price]])-1</f>
        <v>3.3864331680556914E-2</v>
      </c>
      <c r="AG456" s="2">
        <f>(Table2[[#This Row],[Close Price]]/Table2[[#This Row],[Current Month Low]])-1</f>
        <v>2.4756756756756815E-2</v>
      </c>
      <c r="AH456" s="2">
        <f>(Table2[[#This Row],[Current Month High]]/Table2[[#This Row],[Close Price]])-1</f>
        <v>9.0832366283363219E-2</v>
      </c>
      <c r="AI456">
        <v>62.4643949783732</v>
      </c>
      <c r="AJ456">
        <v>40.690166975881198</v>
      </c>
      <c r="AK456" t="str">
        <f>IF(AND(Table2[[#This Row],[20D EMA]]&gt;Table2[[#This Row],[50D EMA]],Table2[[#This Row],[50D EMA]]&gt;Table2[[#This Row],[200D EMA]]),"Uptrend","Downtrend/NoTrend")</f>
        <v>Downtrend/NoTrend</v>
      </c>
      <c r="AL456">
        <v>-0.08</v>
      </c>
      <c r="AM456" t="s">
        <v>10189</v>
      </c>
      <c r="AN456">
        <v>-5.18</v>
      </c>
      <c r="AO456" t="s">
        <v>10189</v>
      </c>
      <c r="AP456">
        <v>8.4651278732054996E-2</v>
      </c>
      <c r="AQ456">
        <f>(Table2[[#This Row],[Sharpe Ratio]]-AVERAGE(Table2[Sharpe Ratio]))/_xlfn.STDEV.P(Table2[Sharpe Ratio])</f>
        <v>0.35105034345659181</v>
      </c>
      <c r="AR4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6">
        <f>_xlfn.RANK.AVG(Table2[[#This Row],[1Y Return vs Nifty Z-Score]],Table2[1Y Return vs Nifty Z-Score])</f>
        <v>409</v>
      </c>
      <c r="AT456">
        <f>_xlfn.RANK.AVG(Table2[[#This Row],[6M Return vs Nifty Z-Score]],Table2[6M Return vs Nifty Z-Score])</f>
        <v>672</v>
      </c>
      <c r="AU456">
        <f>_xlfn.RANK.AVG(Table2[[#This Row],[Sharpe Ratio Z-Score]],Table2[Sharpe Ratio Z-Score])</f>
        <v>238</v>
      </c>
      <c r="AV456">
        <f>(Table2[[#This Row],[Rank 1Y]]+Table2[[#This Row],[Rank 6M]]+Table2[[#This Row],[Rank Sharpe]])/3</f>
        <v>439.66666666666669</v>
      </c>
    </row>
    <row r="457" spans="1:48" x14ac:dyDescent="0.3">
      <c r="A457" t="s">
        <v>1813</v>
      </c>
      <c r="B457" t="s">
        <v>1814</v>
      </c>
      <c r="C457" t="s">
        <v>10153</v>
      </c>
      <c r="D457" t="s">
        <v>146</v>
      </c>
      <c r="E457">
        <v>3944.2965975000002</v>
      </c>
      <c r="F457">
        <v>832.75</v>
      </c>
      <c r="G457">
        <v>34.710258585006102</v>
      </c>
      <c r="H457">
        <f>(Table2[[#This Row],[1Y Return vs Nifty]]-AVERAGE(Table2[1Y Return vs Nifty]))/_xlfn.STDEV.P(Table2[1Y Return vs Nifty])</f>
        <v>-0.11180670382226086</v>
      </c>
      <c r="I457">
        <v>-1.41123397191727</v>
      </c>
      <c r="J457">
        <f>(Table2[[#This Row],[1M Return vs Nifty]]-AVERAGE(Table2[1M Return vs Nifty]))/_xlfn.STDEV.P(Table2[1M Return vs Nifty])</f>
        <v>-0.1147540532826654</v>
      </c>
      <c r="K457">
        <v>7.1491463000350803</v>
      </c>
      <c r="L457">
        <f>(Table2[[#This Row],[6M Return vs Nifty]]-AVERAGE(Table2[6M Return vs Nifty]))/_xlfn.STDEV.P(Table2[6M Return vs Nifty])</f>
        <v>-0.11139208794390282</v>
      </c>
      <c r="M457">
        <v>-1.6999621681088599</v>
      </c>
      <c r="N457">
        <f>(Table2[[#This Row],[1W Return vs Nifty]]-AVERAGE(Table2[1W Return vs Nifty]))/_xlfn.STDEV.P(Table2[1W Return vs Nifty])</f>
        <v>-0.2159974141896093</v>
      </c>
      <c r="O457">
        <v>823.3</v>
      </c>
      <c r="P457">
        <v>815.22982882228098</v>
      </c>
      <c r="Q457">
        <v>737.79419823345597</v>
      </c>
      <c r="R457">
        <v>58.837028878686503</v>
      </c>
      <c r="S457" s="2">
        <f>(Table2[[#This Row],[Close Price]]-Table2[[#This Row],[20D EMA]])/Table2[[#This Row],[20D EMA]]</f>
        <v>1.1478197497874463E-2</v>
      </c>
      <c r="T457" s="2">
        <f>(Table2[[#This Row],[Close Price]]-Table2[[#This Row],[50D EMA]])/Table2[[#This Row],[50D EMA]]</f>
        <v>2.1491082095253404E-2</v>
      </c>
      <c r="U457" s="2">
        <f>(Table2[[#This Row],[Close Price]]-Table2[[#This Row],[200D EMA]])/Table2[[#This Row],[200D EMA]]</f>
        <v>0.12870228851609608</v>
      </c>
      <c r="V457">
        <v>0.29913823335914802</v>
      </c>
      <c r="W457">
        <v>826.1</v>
      </c>
      <c r="X457">
        <v>846</v>
      </c>
      <c r="Y457">
        <v>826.1</v>
      </c>
      <c r="Z457">
        <v>855.4</v>
      </c>
      <c r="AA457">
        <v>771</v>
      </c>
      <c r="AB457">
        <v>859</v>
      </c>
      <c r="AC457" s="2">
        <f>(Table2[[#This Row],[Close Price]]/Table2[[#This Row],[Day Low]])-1</f>
        <v>8.0498728967437483E-3</v>
      </c>
      <c r="AD457" s="2">
        <f>(Table2[[#This Row],[Day High]]/Table2[[#This Row],[Close Price]])-1</f>
        <v>1.5911137796457586E-2</v>
      </c>
      <c r="AE457" s="2">
        <f>(Table2[[#This Row],[Close Price]]/Table2[[#This Row],[Current Week Low]])-1</f>
        <v>8.0498728967437483E-3</v>
      </c>
      <c r="AF457" s="2">
        <f>(Table2[[#This Row],[Current Week High]]/Table2[[#This Row],[Close Price]])-1</f>
        <v>2.7199039327529206E-2</v>
      </c>
      <c r="AG457" s="2">
        <f>(Table2[[#This Row],[Close Price]]/Table2[[#This Row],[Current Month Low]])-1</f>
        <v>8.0090791180285281E-2</v>
      </c>
      <c r="AH457" s="2">
        <f>(Table2[[#This Row],[Current Month High]]/Table2[[#This Row],[Close Price]])-1</f>
        <v>3.1522065445812153E-2</v>
      </c>
      <c r="AI457">
        <v>16.913839687781401</v>
      </c>
      <c r="AJ457">
        <v>72.020243751291005</v>
      </c>
      <c r="AK457" t="str">
        <f>IF(AND(Table2[[#This Row],[20D EMA]]&gt;Table2[[#This Row],[50D EMA]],Table2[[#This Row],[50D EMA]]&gt;Table2[[#This Row],[200D EMA]]),"Uptrend","Downtrend/NoTrend")</f>
        <v>Uptrend</v>
      </c>
      <c r="AL457">
        <v>0.01</v>
      </c>
      <c r="AM457" t="s">
        <v>10188</v>
      </c>
      <c r="AN457">
        <v>6.81</v>
      </c>
      <c r="AO457" t="s">
        <v>10188</v>
      </c>
      <c r="AP457">
        <v>-6.5337219948486E-2</v>
      </c>
      <c r="AQ457">
        <f>(Table2[[#This Row],[Sharpe Ratio]]-AVERAGE(Table2[Sharpe Ratio]))/_xlfn.STDEV.P(Table2[Sharpe Ratio])</f>
        <v>-1.3457001130798754</v>
      </c>
      <c r="AR4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-1.8996503723183136</v>
      </c>
      <c r="AS457">
        <f>_xlfn.RANK.AVG(Table2[[#This Row],[1Y Return vs Nifty Z-Score]],Table2[1Y Return vs Nifty Z-Score])</f>
        <v>316</v>
      </c>
      <c r="AT457">
        <f>_xlfn.RANK.AVG(Table2[[#This Row],[6M Return vs Nifty Z-Score]],Table2[6M Return vs Nifty Z-Score])</f>
        <v>347</v>
      </c>
      <c r="AU457">
        <f>_xlfn.RANK.AVG(Table2[[#This Row],[Sharpe Ratio Z-Score]],Table2[Sharpe Ratio Z-Score])</f>
        <v>662</v>
      </c>
      <c r="AV457">
        <f>(Table2[[#This Row],[Rank 1Y]]+Table2[[#This Row],[Rank 6M]]+Table2[[#This Row],[Rank Sharpe]])/3</f>
        <v>441.66666666666669</v>
      </c>
    </row>
    <row r="458" spans="1:48" x14ac:dyDescent="0.3">
      <c r="A458" t="s">
        <v>680</v>
      </c>
      <c r="B458" t="s">
        <v>681</v>
      </c>
      <c r="C458" t="s">
        <v>10148</v>
      </c>
      <c r="D458" t="s">
        <v>293</v>
      </c>
      <c r="E458">
        <v>25327.564923675</v>
      </c>
      <c r="F458">
        <v>1244.1500000000001</v>
      </c>
      <c r="G458">
        <v>-5.7010987818982199</v>
      </c>
      <c r="H458">
        <f>(Table2[[#This Row],[1Y Return vs Nifty]]-AVERAGE(Table2[1Y Return vs Nifty]))/_xlfn.STDEV.P(Table2[1Y Return vs Nifty])</f>
        <v>-0.61104487491270965</v>
      </c>
      <c r="I458">
        <v>-5.1257108959498199</v>
      </c>
      <c r="J458">
        <f>(Table2[[#This Row],[1M Return vs Nifty]]-AVERAGE(Table2[1M Return vs Nifty]))/_xlfn.STDEV.P(Table2[1M Return vs Nifty])</f>
        <v>-0.465122595702258</v>
      </c>
      <c r="K458">
        <v>-12.9946982807392</v>
      </c>
      <c r="L458">
        <f>(Table2[[#This Row],[6M Return vs Nifty]]-AVERAGE(Table2[6M Return vs Nifty]))/_xlfn.STDEV.P(Table2[6M Return vs Nifty])</f>
        <v>-0.73043602185242884</v>
      </c>
      <c r="M458">
        <v>-0.63702869716382404</v>
      </c>
      <c r="N458">
        <f>(Table2[[#This Row],[1W Return vs Nifty]]-AVERAGE(Table2[1W Return vs Nifty]))/_xlfn.STDEV.P(Table2[1W Return vs Nifty])</f>
        <v>1.9854070239293673E-2</v>
      </c>
      <c r="O458">
        <v>1229.24</v>
      </c>
      <c r="P458">
        <v>1234.65848584227</v>
      </c>
      <c r="Q458">
        <v>1191.6403737538601</v>
      </c>
      <c r="R458">
        <v>60.456825202656802</v>
      </c>
      <c r="S458" s="2">
        <f>(Table2[[#This Row],[Close Price]]-Table2[[#This Row],[20D EMA]])/Table2[[#This Row],[20D EMA]]</f>
        <v>1.2129445836451858E-2</v>
      </c>
      <c r="T458" s="2">
        <f>(Table2[[#This Row],[Close Price]]-Table2[[#This Row],[50D EMA]])/Table2[[#This Row],[50D EMA]]</f>
        <v>7.687562404153467E-3</v>
      </c>
      <c r="U458" s="2">
        <f>(Table2[[#This Row],[Close Price]]-Table2[[#This Row],[200D EMA]])/Table2[[#This Row],[200D EMA]]</f>
        <v>4.4064994274007487E-2</v>
      </c>
      <c r="V458">
        <v>1.3736398845667701</v>
      </c>
      <c r="W458">
        <v>1237</v>
      </c>
      <c r="X458">
        <v>1251.1500000000001</v>
      </c>
      <c r="Y458">
        <v>1204.5</v>
      </c>
      <c r="Z458">
        <v>1258.3499999999999</v>
      </c>
      <c r="AA458">
        <v>1202.4000000000001</v>
      </c>
      <c r="AB458">
        <v>1258.3499999999999</v>
      </c>
      <c r="AC458" s="2">
        <f>(Table2[[#This Row],[Close Price]]/Table2[[#This Row],[Day Low]])-1</f>
        <v>5.7801131770414127E-3</v>
      </c>
      <c r="AD458" s="2">
        <f>(Table2[[#This Row],[Day High]]/Table2[[#This Row],[Close Price]])-1</f>
        <v>5.626331230157211E-3</v>
      </c>
      <c r="AE458" s="2">
        <f>(Table2[[#This Row],[Close Price]]/Table2[[#This Row],[Current Week Low]])-1</f>
        <v>3.2918223329182261E-2</v>
      </c>
      <c r="AF458" s="2">
        <f>(Table2[[#This Row],[Current Week High]]/Table2[[#This Row],[Close Price]])-1</f>
        <v>1.1413414781175746E-2</v>
      </c>
      <c r="AG458" s="2">
        <f>(Table2[[#This Row],[Close Price]]/Table2[[#This Row],[Current Month Low]])-1</f>
        <v>3.4722222222222321E-2</v>
      </c>
      <c r="AH458" s="2">
        <f>(Table2[[#This Row],[Current Month High]]/Table2[[#This Row],[Close Price]])-1</f>
        <v>1.1413414781175746E-2</v>
      </c>
      <c r="AI458">
        <v>16.135514206486299</v>
      </c>
      <c r="AJ458">
        <v>27.8148756934456</v>
      </c>
      <c r="AK458" t="str">
        <f>IF(AND(Table2[[#This Row],[20D EMA]]&gt;Table2[[#This Row],[50D EMA]],Table2[[#This Row],[50D EMA]]&gt;Table2[[#This Row],[200D EMA]]),"Uptrend","Downtrend/NoTrend")</f>
        <v>Downtrend/NoTrend</v>
      </c>
      <c r="AL458">
        <v>-0.11</v>
      </c>
      <c r="AM458" t="s">
        <v>10189</v>
      </c>
      <c r="AN458">
        <v>3.27</v>
      </c>
      <c r="AO458" t="s">
        <v>10188</v>
      </c>
      <c r="AP458">
        <v>9.3442150742345007E-2</v>
      </c>
      <c r="AQ458">
        <f>(Table2[[#This Row],[Sharpe Ratio]]-AVERAGE(Table2[Sharpe Ratio]))/_xlfn.STDEV.P(Table2[Sharpe Ratio])</f>
        <v>0.45049740925183313</v>
      </c>
      <c r="AR4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8">
        <f>_xlfn.RANK.AVG(Table2[[#This Row],[1Y Return vs Nifty Z-Score]],Table2[1Y Return vs Nifty Z-Score])</f>
        <v>542</v>
      </c>
      <c r="AT458">
        <f>_xlfn.RANK.AVG(Table2[[#This Row],[6M Return vs Nifty Z-Score]],Table2[6M Return vs Nifty Z-Score])</f>
        <v>560</v>
      </c>
      <c r="AU458">
        <f>_xlfn.RANK.AVG(Table2[[#This Row],[Sharpe Ratio Z-Score]],Table2[Sharpe Ratio Z-Score])</f>
        <v>226</v>
      </c>
      <c r="AV458">
        <f>(Table2[[#This Row],[Rank 1Y]]+Table2[[#This Row],[Rank 6M]]+Table2[[#This Row],[Rank Sharpe]])/3</f>
        <v>442.66666666666669</v>
      </c>
    </row>
    <row r="459" spans="1:48" x14ac:dyDescent="0.3">
      <c r="A459" t="s">
        <v>1225</v>
      </c>
      <c r="B459" t="s">
        <v>1226</v>
      </c>
      <c r="C459" t="s">
        <v>10157</v>
      </c>
      <c r="D459" t="s">
        <v>550</v>
      </c>
      <c r="E459">
        <v>9226.7887472000002</v>
      </c>
      <c r="F459">
        <v>586.95000000000005</v>
      </c>
      <c r="G459">
        <v>17.7743765178543</v>
      </c>
      <c r="H459">
        <f>(Table2[[#This Row],[1Y Return vs Nifty]]-AVERAGE(Table2[1Y Return vs Nifty]))/_xlfn.STDEV.P(Table2[1Y Return vs Nifty])</f>
        <v>-0.32103102440726594</v>
      </c>
      <c r="I459">
        <v>9.3512906689954001</v>
      </c>
      <c r="J459">
        <f>(Table2[[#This Row],[1M Return vs Nifty]]-AVERAGE(Table2[1M Return vs Nifty]))/_xlfn.STDEV.P(Table2[1M Return vs Nifty])</f>
        <v>0.90042255120617654</v>
      </c>
      <c r="K459">
        <v>10.111151114268299</v>
      </c>
      <c r="L459">
        <f>(Table2[[#This Row],[6M Return vs Nifty]]-AVERAGE(Table2[6M Return vs Nifty]))/_xlfn.STDEV.P(Table2[6M Return vs Nifty])</f>
        <v>-2.0366211274413293E-2</v>
      </c>
      <c r="M459">
        <v>8.4388663532961505</v>
      </c>
      <c r="N459">
        <f>(Table2[[#This Row],[1W Return vs Nifty]]-AVERAGE(Table2[1W Return vs Nifty]))/_xlfn.STDEV.P(Table2[1W Return vs Nifty])</f>
        <v>2.0336803149512797</v>
      </c>
      <c r="O459">
        <v>555.05999999999995</v>
      </c>
      <c r="P459">
        <v>533.78470301028597</v>
      </c>
      <c r="Q459">
        <v>495.52534013755297</v>
      </c>
      <c r="R459">
        <v>63.333110840637303</v>
      </c>
      <c r="S459" s="2">
        <f>(Table2[[#This Row],[Close Price]]-Table2[[#This Row],[20D EMA]])/Table2[[#This Row],[20D EMA]]</f>
        <v>5.7453248297481538E-2</v>
      </c>
      <c r="T459" s="2">
        <f>(Table2[[#This Row],[Close Price]]-Table2[[#This Row],[50D EMA]])/Table2[[#This Row],[50D EMA]]</f>
        <v>9.9600638028567848E-2</v>
      </c>
      <c r="U459" s="2">
        <f>(Table2[[#This Row],[Close Price]]-Table2[[#This Row],[200D EMA]])/Table2[[#This Row],[200D EMA]]</f>
        <v>0.1845004734512033</v>
      </c>
      <c r="V459">
        <v>2.5622384595441199</v>
      </c>
      <c r="W459">
        <v>575.4</v>
      </c>
      <c r="X459">
        <v>595</v>
      </c>
      <c r="Y459">
        <v>575.4</v>
      </c>
      <c r="Z459">
        <v>617</v>
      </c>
      <c r="AA459">
        <v>516.85</v>
      </c>
      <c r="AB459">
        <v>617</v>
      </c>
      <c r="AC459" s="2">
        <f>(Table2[[#This Row],[Close Price]]/Table2[[#This Row],[Day Low]])-1</f>
        <v>2.0072992700730152E-2</v>
      </c>
      <c r="AD459" s="2">
        <f>(Table2[[#This Row],[Day High]]/Table2[[#This Row],[Close Price]])-1</f>
        <v>1.3714967203339201E-2</v>
      </c>
      <c r="AE459" s="2">
        <f>(Table2[[#This Row],[Close Price]]/Table2[[#This Row],[Current Week Low]])-1</f>
        <v>2.0072992700730152E-2</v>
      </c>
      <c r="AF459" s="2">
        <f>(Table2[[#This Row],[Current Week High]]/Table2[[#This Row],[Close Price]])-1</f>
        <v>5.1196865150353377E-2</v>
      </c>
      <c r="AG459" s="2">
        <f>(Table2[[#This Row],[Close Price]]/Table2[[#This Row],[Current Month Low]])-1</f>
        <v>0.13562929283157588</v>
      </c>
      <c r="AH459" s="2">
        <f>(Table2[[#This Row],[Current Month High]]/Table2[[#This Row],[Close Price]])-1</f>
        <v>5.1196865150353377E-2</v>
      </c>
      <c r="AI459">
        <v>5.1196865150353297</v>
      </c>
      <c r="AJ459">
        <v>47.105263157894697</v>
      </c>
      <c r="AK459" t="str">
        <f>IF(AND(Table2[[#This Row],[20D EMA]]&gt;Table2[[#This Row],[50D EMA]],Table2[[#This Row],[50D EMA]]&gt;Table2[[#This Row],[200D EMA]]),"Uptrend","Downtrend/NoTrend")</f>
        <v>Uptrend</v>
      </c>
      <c r="AL459">
        <v>0</v>
      </c>
      <c r="AM459" t="s">
        <v>10187</v>
      </c>
      <c r="AN459">
        <v>13.13</v>
      </c>
      <c r="AO459" t="s">
        <v>10188</v>
      </c>
      <c r="AP459">
        <v>-4.0077793672520998E-2</v>
      </c>
      <c r="AQ459">
        <f>(Table2[[#This Row],[Sharpe Ratio]]-AVERAGE(Table2[Sharpe Ratio]))/_xlfn.STDEV.P(Table2[Sharpe Ratio])</f>
        <v>-1.059951916100601</v>
      </c>
      <c r="AR4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1.5327537143751759</v>
      </c>
      <c r="AS459">
        <f>_xlfn.RANK.AVG(Table2[[#This Row],[1Y Return vs Nifty Z-Score]],Table2[1Y Return vs Nifty Z-Score])</f>
        <v>394</v>
      </c>
      <c r="AT459">
        <f>_xlfn.RANK.AVG(Table2[[#This Row],[6M Return vs Nifty Z-Score]],Table2[6M Return vs Nifty Z-Score])</f>
        <v>315</v>
      </c>
      <c r="AU459">
        <f>_xlfn.RANK.AVG(Table2[[#This Row],[Sharpe Ratio Z-Score]],Table2[Sharpe Ratio Z-Score])</f>
        <v>619</v>
      </c>
      <c r="AV459">
        <f>(Table2[[#This Row],[Rank 1Y]]+Table2[[#This Row],[Rank 6M]]+Table2[[#This Row],[Rank Sharpe]])/3</f>
        <v>442.66666666666669</v>
      </c>
    </row>
    <row r="460" spans="1:48" x14ac:dyDescent="0.3">
      <c r="A460" t="s">
        <v>1476</v>
      </c>
      <c r="B460" t="s">
        <v>1477</v>
      </c>
      <c r="C460" t="s">
        <v>10150</v>
      </c>
      <c r="D460" t="s">
        <v>130</v>
      </c>
      <c r="E460">
        <v>6738.2916414800002</v>
      </c>
      <c r="F460">
        <v>617.35</v>
      </c>
      <c r="G460">
        <v>29.572190279232899</v>
      </c>
      <c r="H460">
        <f>(Table2[[#This Row],[1Y Return vs Nifty]]-AVERAGE(Table2[1Y Return vs Nifty]))/_xlfn.STDEV.P(Table2[1Y Return vs Nifty])</f>
        <v>-0.17528192442974214</v>
      </c>
      <c r="I460">
        <v>-5.9175993421649604</v>
      </c>
      <c r="J460">
        <f>(Table2[[#This Row],[1M Return vs Nifty]]-AVERAGE(Table2[1M Return vs Nifty]))/_xlfn.STDEV.P(Table2[1M Return vs Nifty])</f>
        <v>-0.53981758138495373</v>
      </c>
      <c r="K460">
        <v>-36.1455971544531</v>
      </c>
      <c r="L460">
        <f>(Table2[[#This Row],[6M Return vs Nifty]]-AVERAGE(Table2[6M Return vs Nifty]))/_xlfn.STDEV.P(Table2[6M Return vs Nifty])</f>
        <v>-1.4418902556673845</v>
      </c>
      <c r="M460">
        <v>-5.2555334855481304</v>
      </c>
      <c r="N460">
        <f>(Table2[[#This Row],[1W Return vs Nifty]]-AVERAGE(Table2[1W Return vs Nifty]))/_xlfn.STDEV.P(Table2[1W Return vs Nifty])</f>
        <v>-1.0049336892561089</v>
      </c>
      <c r="O460">
        <v>628.73</v>
      </c>
      <c r="P460">
        <v>615.05803187862398</v>
      </c>
      <c r="Q460">
        <v>574.94133555770395</v>
      </c>
      <c r="R460">
        <v>40.519736470715699</v>
      </c>
      <c r="S460" s="2">
        <f>(Table2[[#This Row],[Close Price]]-Table2[[#This Row],[20D EMA]])/Table2[[#This Row],[20D EMA]]</f>
        <v>-1.8099979323397953E-2</v>
      </c>
      <c r="T460" s="2">
        <f>(Table2[[#This Row],[Close Price]]-Table2[[#This Row],[50D EMA]])/Table2[[#This Row],[50D EMA]]</f>
        <v>3.7264258046927558E-3</v>
      </c>
      <c r="U460" s="2">
        <f>(Table2[[#This Row],[Close Price]]-Table2[[#This Row],[200D EMA]])/Table2[[#This Row],[200D EMA]]</f>
        <v>7.376172457866309E-2</v>
      </c>
      <c r="V460">
        <v>1.30758803987932</v>
      </c>
      <c r="W460">
        <v>614</v>
      </c>
      <c r="X460">
        <v>626.35</v>
      </c>
      <c r="Y460">
        <v>614</v>
      </c>
      <c r="Z460">
        <v>627.15</v>
      </c>
      <c r="AA460">
        <v>607.1</v>
      </c>
      <c r="AB460">
        <v>689.95</v>
      </c>
      <c r="AC460" s="2">
        <f>(Table2[[#This Row],[Close Price]]/Table2[[#This Row],[Day Low]])-1</f>
        <v>5.4560260586320464E-3</v>
      </c>
      <c r="AD460" s="2">
        <f>(Table2[[#This Row],[Day High]]/Table2[[#This Row],[Close Price]])-1</f>
        <v>1.4578440106908452E-2</v>
      </c>
      <c r="AE460" s="2">
        <f>(Table2[[#This Row],[Close Price]]/Table2[[#This Row],[Current Week Low]])-1</f>
        <v>5.4560260586320464E-3</v>
      </c>
      <c r="AF460" s="2">
        <f>(Table2[[#This Row],[Current Week High]]/Table2[[#This Row],[Close Price]])-1</f>
        <v>1.5874301449744888E-2</v>
      </c>
      <c r="AG460" s="2">
        <f>(Table2[[#This Row],[Close Price]]/Table2[[#This Row],[Current Month Low]])-1</f>
        <v>1.6883544720803778E-2</v>
      </c>
      <c r="AH460" s="2">
        <f>(Table2[[#This Row],[Current Month High]]/Table2[[#This Row],[Close Price]])-1</f>
        <v>0.11759941686239572</v>
      </c>
      <c r="AI460">
        <v>36.3327123997732</v>
      </c>
      <c r="AJ460">
        <v>69.357382895548994</v>
      </c>
      <c r="AK460" t="str">
        <f>IF(AND(Table2[[#This Row],[20D EMA]]&gt;Table2[[#This Row],[50D EMA]],Table2[[#This Row],[50D EMA]]&gt;Table2[[#This Row],[200D EMA]]),"Uptrend","Downtrend/NoTrend")</f>
        <v>Uptrend</v>
      </c>
      <c r="AL460">
        <v>0</v>
      </c>
      <c r="AM460">
        <v>0</v>
      </c>
      <c r="AN460">
        <v>-1.1599999999999999</v>
      </c>
      <c r="AO460" t="s">
        <v>10189</v>
      </c>
      <c r="AP460">
        <v>7.1194090964588994E-2</v>
      </c>
      <c r="AQ460">
        <f>(Table2[[#This Row],[Sharpe Ratio]]-AVERAGE(Table2[Sharpe Ratio]))/_xlfn.STDEV.P(Table2[Sharpe Ratio])</f>
        <v>0.19881540751808549</v>
      </c>
      <c r="AR4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-2.963108043220104</v>
      </c>
      <c r="AS460">
        <f>_xlfn.RANK.AVG(Table2[[#This Row],[1Y Return vs Nifty Z-Score]],Table2[1Y Return vs Nifty Z-Score])</f>
        <v>335</v>
      </c>
      <c r="AT460">
        <f>_xlfn.RANK.AVG(Table2[[#This Row],[6M Return vs Nifty Z-Score]],Table2[6M Return vs Nifty Z-Score])</f>
        <v>713</v>
      </c>
      <c r="AU460">
        <f>_xlfn.RANK.AVG(Table2[[#This Row],[Sharpe Ratio Z-Score]],Table2[Sharpe Ratio Z-Score])</f>
        <v>280</v>
      </c>
      <c r="AV460">
        <f>(Table2[[#This Row],[Rank 1Y]]+Table2[[#This Row],[Rank 6M]]+Table2[[#This Row],[Rank Sharpe]])/3</f>
        <v>442.66666666666669</v>
      </c>
    </row>
    <row r="461" spans="1:48" x14ac:dyDescent="0.3">
      <c r="A461" t="s">
        <v>1139</v>
      </c>
      <c r="B461" t="s">
        <v>1140</v>
      </c>
      <c r="C461" t="s">
        <v>10148</v>
      </c>
      <c r="D461" t="s">
        <v>293</v>
      </c>
      <c r="E461">
        <v>10623.57364425</v>
      </c>
      <c r="F461">
        <v>2040.4</v>
      </c>
      <c r="G461">
        <v>13.6958315939992</v>
      </c>
      <c r="H461">
        <f>(Table2[[#This Row],[1Y Return vs Nifty]]-AVERAGE(Table2[1Y Return vs Nifty]))/_xlfn.STDEV.P(Table2[1Y Return vs Nifty])</f>
        <v>-0.37141699115440646</v>
      </c>
      <c r="I461">
        <v>0.166141582583065</v>
      </c>
      <c r="J461">
        <f>(Table2[[#This Row],[1M Return vs Nifty]]-AVERAGE(Table2[1M Return vs Nifty]))/_xlfn.STDEV.P(Table2[1M Return vs Nifty])</f>
        <v>3.4032111009504019E-2</v>
      </c>
      <c r="K461">
        <v>19.4389200524198</v>
      </c>
      <c r="L461">
        <f>(Table2[[#This Row],[6M Return vs Nifty]]-AVERAGE(Table2[6M Return vs Nifty]))/_xlfn.STDEV.P(Table2[6M Return vs Nifty])</f>
        <v>0.26628705170668487</v>
      </c>
      <c r="M461">
        <v>0.35684925366387998</v>
      </c>
      <c r="N461">
        <f>(Table2[[#This Row],[1W Return vs Nifty]]-AVERAGE(Table2[1W Return vs Nifty]))/_xlfn.STDEV.P(Table2[1W Return vs Nifty])</f>
        <v>0.24038300873952026</v>
      </c>
      <c r="O461">
        <v>2019.29</v>
      </c>
      <c r="P461">
        <v>1951.70247269674</v>
      </c>
      <c r="Q461">
        <v>1748.2511879148799</v>
      </c>
      <c r="R461">
        <v>67.0120183210975</v>
      </c>
      <c r="S461" s="2">
        <f>(Table2[[#This Row],[Close Price]]-Table2[[#This Row],[20D EMA]])/Table2[[#This Row],[20D EMA]]</f>
        <v>1.0454169534836565E-2</v>
      </c>
      <c r="T461" s="2">
        <f>(Table2[[#This Row],[Close Price]]-Table2[[#This Row],[50D EMA]])/Table2[[#This Row],[50D EMA]]</f>
        <v>4.544623401573266E-2</v>
      </c>
      <c r="U461" s="2">
        <f>(Table2[[#This Row],[Close Price]]-Table2[[#This Row],[200D EMA]])/Table2[[#This Row],[200D EMA]]</f>
        <v>0.16710917407329945</v>
      </c>
      <c r="V461">
        <v>0.80716113933838896</v>
      </c>
      <c r="W461">
        <v>2023.55</v>
      </c>
      <c r="X461">
        <v>2081.9499999999998</v>
      </c>
      <c r="Y461">
        <v>2023.55</v>
      </c>
      <c r="Z461">
        <v>2117.5</v>
      </c>
      <c r="AA461">
        <v>1979.25</v>
      </c>
      <c r="AB461">
        <v>2117.5</v>
      </c>
      <c r="AC461" s="2">
        <f>(Table2[[#This Row],[Close Price]]/Table2[[#This Row],[Day Low]])-1</f>
        <v>8.3269501618443709E-3</v>
      </c>
      <c r="AD461" s="2">
        <f>(Table2[[#This Row],[Day High]]/Table2[[#This Row],[Close Price]])-1</f>
        <v>2.0363654185453717E-2</v>
      </c>
      <c r="AE461" s="2">
        <f>(Table2[[#This Row],[Close Price]]/Table2[[#This Row],[Current Week Low]])-1</f>
        <v>8.3269501618443709E-3</v>
      </c>
      <c r="AF461" s="2">
        <f>(Table2[[#This Row],[Current Week High]]/Table2[[#This Row],[Close Price]])-1</f>
        <v>3.7786708488531717E-2</v>
      </c>
      <c r="AG461" s="2">
        <f>(Table2[[#This Row],[Close Price]]/Table2[[#This Row],[Current Month Low]])-1</f>
        <v>3.0895541240368862E-2</v>
      </c>
      <c r="AH461" s="2">
        <f>(Table2[[#This Row],[Current Month High]]/Table2[[#This Row],[Close Price]])-1</f>
        <v>3.7786708488531717E-2</v>
      </c>
      <c r="AI461">
        <v>3.77867084885317</v>
      </c>
      <c r="AJ461">
        <v>57.438271604938201</v>
      </c>
      <c r="AK461" t="str">
        <f>IF(AND(Table2[[#This Row],[20D EMA]]&gt;Table2[[#This Row],[50D EMA]],Table2[[#This Row],[50D EMA]]&gt;Table2[[#This Row],[200D EMA]]),"Uptrend","Downtrend/NoTrend")</f>
        <v>Uptrend</v>
      </c>
      <c r="AL461">
        <v>0.03</v>
      </c>
      <c r="AM461" t="s">
        <v>10188</v>
      </c>
      <c r="AN461">
        <v>3.15</v>
      </c>
      <c r="AO461" t="s">
        <v>10188</v>
      </c>
      <c r="AP461">
        <v>-7.4511129841237006E-2</v>
      </c>
      <c r="AQ461">
        <f>(Table2[[#This Row],[Sharpe Ratio]]-AVERAGE(Table2[Sharpe Ratio]))/_xlfn.STDEV.P(Table2[Sharpe Ratio])</f>
        <v>-1.4494803091327952</v>
      </c>
      <c r="AR4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-1.2801951288314926</v>
      </c>
      <c r="AS461">
        <f>_xlfn.RANK.AVG(Table2[[#This Row],[1Y Return vs Nifty Z-Score]],Table2[1Y Return vs Nifty Z-Score])</f>
        <v>418</v>
      </c>
      <c r="AT461">
        <f>_xlfn.RANK.AVG(Table2[[#This Row],[6M Return vs Nifty Z-Score]],Table2[6M Return vs Nifty Z-Score])</f>
        <v>233</v>
      </c>
      <c r="AU461">
        <f>_xlfn.RANK.AVG(Table2[[#This Row],[Sharpe Ratio Z-Score]],Table2[Sharpe Ratio Z-Score])</f>
        <v>679</v>
      </c>
      <c r="AV461">
        <f>(Table2[[#This Row],[Rank 1Y]]+Table2[[#This Row],[Rank 6M]]+Table2[[#This Row],[Rank Sharpe]])/3</f>
        <v>443.33333333333331</v>
      </c>
    </row>
    <row r="462" spans="1:48" x14ac:dyDescent="0.3">
      <c r="A462" t="s">
        <v>820</v>
      </c>
      <c r="B462" t="s">
        <v>821</v>
      </c>
      <c r="C462" t="s">
        <v>10148</v>
      </c>
      <c r="D462" t="s">
        <v>62</v>
      </c>
      <c r="E462">
        <v>19351.639557800001</v>
      </c>
      <c r="F462">
        <v>1083.45</v>
      </c>
      <c r="G462">
        <v>37.834032593479201</v>
      </c>
      <c r="H462">
        <f>(Table2[[#This Row],[1Y Return vs Nifty]]-AVERAGE(Table2[1Y Return vs Nifty]))/_xlfn.STDEV.P(Table2[1Y Return vs Nifty])</f>
        <v>-7.3215888652880298E-2</v>
      </c>
      <c r="I462">
        <v>3.0058934996545701</v>
      </c>
      <c r="J462">
        <f>(Table2[[#This Row],[1M Return vs Nifty]]-AVERAGE(Table2[1M Return vs Nifty]))/_xlfn.STDEV.P(Table2[1M Return vs Nifty])</f>
        <v>0.30189209785724258</v>
      </c>
      <c r="K462">
        <v>3.3637474256312498</v>
      </c>
      <c r="L462">
        <f>(Table2[[#This Row],[6M Return vs Nifty]]-AVERAGE(Table2[6M Return vs Nifty]))/_xlfn.STDEV.P(Table2[6M Return vs Nifty])</f>
        <v>-0.22772182833816584</v>
      </c>
      <c r="M462">
        <v>-1.9991716084315301</v>
      </c>
      <c r="N462">
        <f>(Table2[[#This Row],[1W Return vs Nifty]]-AVERAGE(Table2[1W Return vs Nifty]))/_xlfn.STDEV.P(Table2[1W Return vs Nifty])</f>
        <v>-0.28238820212152133</v>
      </c>
      <c r="O462">
        <v>963.4</v>
      </c>
      <c r="P462">
        <v>947.72835758165195</v>
      </c>
      <c r="Q462">
        <v>889.15731771322396</v>
      </c>
      <c r="R462">
        <v>62.452948833380802</v>
      </c>
      <c r="S462" s="2">
        <f>(Table2[[#This Row],[Close Price]]-Table2[[#This Row],[20D EMA]])/Table2[[#This Row],[20D EMA]]</f>
        <v>0.12461075358106713</v>
      </c>
      <c r="T462" s="2">
        <f>(Table2[[#This Row],[Close Price]]-Table2[[#This Row],[50D EMA]])/Table2[[#This Row],[50D EMA]]</f>
        <v>0.14320732447499329</v>
      </c>
      <c r="U462" s="2">
        <f>(Table2[[#This Row],[Close Price]]-Table2[[#This Row],[200D EMA]])/Table2[[#This Row],[200D EMA]]</f>
        <v>0.21851328040179327</v>
      </c>
      <c r="V462">
        <v>3.0928966226360499</v>
      </c>
      <c r="W462">
        <v>989.1</v>
      </c>
      <c r="X462">
        <v>1119</v>
      </c>
      <c r="Y462">
        <v>969.55</v>
      </c>
      <c r="Z462">
        <v>1119</v>
      </c>
      <c r="AA462">
        <v>880.45</v>
      </c>
      <c r="AB462">
        <v>1119</v>
      </c>
      <c r="AC462" s="2">
        <f>(Table2[[#This Row],[Close Price]]/Table2[[#This Row],[Day Low]])-1</f>
        <v>9.5389748255990225E-2</v>
      </c>
      <c r="AD462" s="2">
        <f>(Table2[[#This Row],[Day High]]/Table2[[#This Row],[Close Price]])-1</f>
        <v>3.2811851031427253E-2</v>
      </c>
      <c r="AE462" s="2">
        <f>(Table2[[#This Row],[Close Price]]/Table2[[#This Row],[Current Week Low]])-1</f>
        <v>0.11747718013511443</v>
      </c>
      <c r="AF462" s="2">
        <f>(Table2[[#This Row],[Current Week High]]/Table2[[#This Row],[Close Price]])-1</f>
        <v>3.2811851031427253E-2</v>
      </c>
      <c r="AG462" s="2">
        <f>(Table2[[#This Row],[Close Price]]/Table2[[#This Row],[Current Month Low]])-1</f>
        <v>0.23056391617922656</v>
      </c>
      <c r="AH462" s="2">
        <f>(Table2[[#This Row],[Current Month High]]/Table2[[#This Row],[Close Price]])-1</f>
        <v>3.2811851031427253E-2</v>
      </c>
      <c r="AI462">
        <v>3.2811851031427199</v>
      </c>
      <c r="AJ462">
        <v>66.122355105795705</v>
      </c>
      <c r="AK462" t="str">
        <f>IF(AND(Table2[[#This Row],[20D EMA]]&gt;Table2[[#This Row],[50D EMA]],Table2[[#This Row],[50D EMA]]&gt;Table2[[#This Row],[200D EMA]]),"Uptrend","Downtrend/NoTrend")</f>
        <v>Uptrend</v>
      </c>
      <c r="AL462">
        <v>0</v>
      </c>
      <c r="AM462" t="s">
        <v>10187</v>
      </c>
      <c r="AN462">
        <v>23.6</v>
      </c>
      <c r="AO462" t="s">
        <v>10188</v>
      </c>
      <c r="AP462">
        <v>-4.6591550681690998E-2</v>
      </c>
      <c r="AQ462">
        <f>(Table2[[#This Row],[Sharpe Ratio]]-AVERAGE(Table2[Sharpe Ratio]))/_xlfn.STDEV.P(Table2[Sharpe Ratio])</f>
        <v>-1.1336390339549962</v>
      </c>
      <c r="AR4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-1.4150728552103211</v>
      </c>
      <c r="AS462">
        <f>_xlfn.RANK.AVG(Table2[[#This Row],[1Y Return vs Nifty Z-Score]],Table2[1Y Return vs Nifty Z-Score])</f>
        <v>307</v>
      </c>
      <c r="AT462">
        <f>_xlfn.RANK.AVG(Table2[[#This Row],[6M Return vs Nifty Z-Score]],Table2[6M Return vs Nifty Z-Score])</f>
        <v>398</v>
      </c>
      <c r="AU462">
        <f>_xlfn.RANK.AVG(Table2[[#This Row],[Sharpe Ratio Z-Score]],Table2[Sharpe Ratio Z-Score])</f>
        <v>633</v>
      </c>
      <c r="AV462">
        <f>(Table2[[#This Row],[Rank 1Y]]+Table2[[#This Row],[Rank 6M]]+Table2[[#This Row],[Rank Sharpe]])/3</f>
        <v>446</v>
      </c>
    </row>
    <row r="463" spans="1:48" x14ac:dyDescent="0.3">
      <c r="A463" t="s">
        <v>429</v>
      </c>
      <c r="B463" t="s">
        <v>430</v>
      </c>
      <c r="C463" t="s">
        <v>10145</v>
      </c>
      <c r="D463" t="s">
        <v>285</v>
      </c>
      <c r="E463">
        <v>54619.493654675003</v>
      </c>
      <c r="F463">
        <v>2082.9</v>
      </c>
      <c r="G463">
        <v>11.621796179114501</v>
      </c>
      <c r="H463">
        <f>(Table2[[#This Row],[1Y Return vs Nifty]]-AVERAGE(Table2[1Y Return vs Nifty]))/_xlfn.STDEV.P(Table2[1Y Return vs Nifty])</f>
        <v>-0.39703943283343435</v>
      </c>
      <c r="I463">
        <v>-6.9959206649767003</v>
      </c>
      <c r="J463">
        <f>(Table2[[#This Row],[1M Return vs Nifty]]-AVERAGE(Table2[1M Return vs Nifty]))/_xlfn.STDEV.P(Table2[1M Return vs Nifty])</f>
        <v>-0.64153038721478617</v>
      </c>
      <c r="K463">
        <v>1.8674608072697201</v>
      </c>
      <c r="L463">
        <f>(Table2[[#This Row],[6M Return vs Nifty]]-AVERAGE(Table2[6M Return vs Nifty]))/_xlfn.STDEV.P(Table2[6M Return vs Nifty])</f>
        <v>-0.27370446838341594</v>
      </c>
      <c r="M463">
        <v>-2.9310584574295002</v>
      </c>
      <c r="N463">
        <f>(Table2[[#This Row],[1W Return vs Nifty]]-AVERAGE(Table2[1W Return vs Nifty]))/_xlfn.STDEV.P(Table2[1W Return vs Nifty])</f>
        <v>-0.48916209970189906</v>
      </c>
      <c r="O463">
        <v>2054.96</v>
      </c>
      <c r="P463">
        <v>1998.9684270380501</v>
      </c>
      <c r="Q463">
        <v>1822.8582974149499</v>
      </c>
      <c r="R463">
        <v>52.2277730716958</v>
      </c>
      <c r="S463" s="2">
        <f>(Table2[[#This Row],[Close Price]]-Table2[[#This Row],[20D EMA]])/Table2[[#This Row],[20D EMA]]</f>
        <v>1.3596371705532007E-2</v>
      </c>
      <c r="T463" s="2">
        <f>(Table2[[#This Row],[Close Price]]-Table2[[#This Row],[50D EMA]])/Table2[[#This Row],[50D EMA]]</f>
        <v>4.1987443036463915E-2</v>
      </c>
      <c r="U463" s="2">
        <f>(Table2[[#This Row],[Close Price]]-Table2[[#This Row],[200D EMA]])/Table2[[#This Row],[200D EMA]]</f>
        <v>0.14265601607860751</v>
      </c>
      <c r="V463">
        <v>0.84205093121166297</v>
      </c>
      <c r="W463">
        <v>2067.8000000000002</v>
      </c>
      <c r="X463">
        <v>2136.4499999999998</v>
      </c>
      <c r="Y463">
        <v>2025</v>
      </c>
      <c r="Z463">
        <v>2136.4499999999998</v>
      </c>
      <c r="AA463">
        <v>1972.8</v>
      </c>
      <c r="AB463">
        <v>2136.4499999999998</v>
      </c>
      <c r="AC463" s="2">
        <f>(Table2[[#This Row],[Close Price]]/Table2[[#This Row],[Day Low]])-1</f>
        <v>7.3024470451688028E-3</v>
      </c>
      <c r="AD463" s="2">
        <f>(Table2[[#This Row],[Day High]]/Table2[[#This Row],[Close Price]])-1</f>
        <v>2.5709347544289107E-2</v>
      </c>
      <c r="AE463" s="2">
        <f>(Table2[[#This Row],[Close Price]]/Table2[[#This Row],[Current Week Low]])-1</f>
        <v>2.8592592592592725E-2</v>
      </c>
      <c r="AF463" s="2">
        <f>(Table2[[#This Row],[Current Week High]]/Table2[[#This Row],[Close Price]])-1</f>
        <v>2.5709347544289107E-2</v>
      </c>
      <c r="AG463" s="2">
        <f>(Table2[[#This Row],[Close Price]]/Table2[[#This Row],[Current Month Low]])-1</f>
        <v>5.5809002433090171E-2</v>
      </c>
      <c r="AH463" s="2">
        <f>(Table2[[#This Row],[Current Month High]]/Table2[[#This Row],[Close Price]])-1</f>
        <v>2.5709347544289107E-2</v>
      </c>
      <c r="AI463">
        <v>4.7793941139756901</v>
      </c>
      <c r="AJ463">
        <v>41.679420467299202</v>
      </c>
      <c r="AK463" t="str">
        <f>IF(AND(Table2[[#This Row],[20D EMA]]&gt;Table2[[#This Row],[50D EMA]],Table2[[#This Row],[50D EMA]]&gt;Table2[[#This Row],[200D EMA]]),"Uptrend","Downtrend/NoTrend")</f>
        <v>Uptrend</v>
      </c>
      <c r="AL463">
        <v>-0.08</v>
      </c>
      <c r="AM463" t="s">
        <v>10189</v>
      </c>
      <c r="AN463">
        <v>4.88</v>
      </c>
      <c r="AO463" t="s">
        <v>10188</v>
      </c>
      <c r="AP463">
        <v>9.7737029882400002E-4</v>
      </c>
      <c r="AQ463">
        <f>(Table2[[#This Row],[Sharpe Ratio]]-AVERAGE(Table2[Sharpe Ratio]))/_xlfn.STDEV.P(Table2[Sharpe Ratio])</f>
        <v>-0.59551385035311954</v>
      </c>
      <c r="AR4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-2.3969502384866552</v>
      </c>
      <c r="AS463">
        <f>_xlfn.RANK.AVG(Table2[[#This Row],[1Y Return vs Nifty Z-Score]],Table2[1Y Return vs Nifty Z-Score])</f>
        <v>428</v>
      </c>
      <c r="AT463">
        <f>_xlfn.RANK.AVG(Table2[[#This Row],[6M Return vs Nifty Z-Score]],Table2[6M Return vs Nifty Z-Score])</f>
        <v>417</v>
      </c>
      <c r="AU463">
        <f>_xlfn.RANK.AVG(Table2[[#This Row],[Sharpe Ratio Z-Score]],Table2[Sharpe Ratio Z-Score])</f>
        <v>495</v>
      </c>
      <c r="AV463">
        <f>(Table2[[#This Row],[Rank 1Y]]+Table2[[#This Row],[Rank 6M]]+Table2[[#This Row],[Rank Sharpe]])/3</f>
        <v>446.66666666666669</v>
      </c>
    </row>
    <row r="464" spans="1:48" x14ac:dyDescent="0.3">
      <c r="A464" t="s">
        <v>798</v>
      </c>
      <c r="B464" t="s">
        <v>799</v>
      </c>
      <c r="C464" t="s">
        <v>10142</v>
      </c>
      <c r="D464" t="s">
        <v>800</v>
      </c>
      <c r="E464">
        <v>19986.014509125001</v>
      </c>
      <c r="F464">
        <v>1407.7</v>
      </c>
      <c r="G464">
        <v>3.7524636580612398</v>
      </c>
      <c r="H464">
        <f>(Table2[[#This Row],[1Y Return vs Nifty]]-AVERAGE(Table2[1Y Return vs Nifty]))/_xlfn.STDEV.P(Table2[1Y Return vs Nifty])</f>
        <v>-0.49425643893010862</v>
      </c>
      <c r="I464">
        <v>8.2650510088120797</v>
      </c>
      <c r="J464">
        <f>(Table2[[#This Row],[1M Return vs Nifty]]-AVERAGE(Table2[1M Return vs Nifty]))/_xlfn.STDEV.P(Table2[1M Return vs Nifty])</f>
        <v>0.79796284712390975</v>
      </c>
      <c r="K464">
        <v>-2.5934557958965998</v>
      </c>
      <c r="L464">
        <f>(Table2[[#This Row],[6M Return vs Nifty]]-AVERAGE(Table2[6M Return vs Nifty]))/_xlfn.STDEV.P(Table2[6M Return vs Nifty])</f>
        <v>-0.41079365966409015</v>
      </c>
      <c r="M464">
        <v>-2.4741011248054199</v>
      </c>
      <c r="N464">
        <f>(Table2[[#This Row],[1W Return vs Nifty]]-AVERAGE(Table2[1W Return vs Nifty]))/_xlfn.STDEV.P(Table2[1W Return vs Nifty])</f>
        <v>-0.38776905096833975</v>
      </c>
      <c r="O464">
        <v>1352.07</v>
      </c>
      <c r="P464">
        <v>1269.3444918901901</v>
      </c>
      <c r="Q464">
        <v>1166.9172712750999</v>
      </c>
      <c r="R464">
        <v>71.2827865136491</v>
      </c>
      <c r="S464" s="2">
        <f>(Table2[[#This Row],[Close Price]]-Table2[[#This Row],[20D EMA]])/Table2[[#This Row],[20D EMA]]</f>
        <v>4.1144319450916088E-2</v>
      </c>
      <c r="T464" s="2">
        <f>(Table2[[#This Row],[Close Price]]-Table2[[#This Row],[50D EMA]])/Table2[[#This Row],[50D EMA]]</f>
        <v>0.10899760387645736</v>
      </c>
      <c r="U464" s="2">
        <f>(Table2[[#This Row],[Close Price]]-Table2[[#This Row],[200D EMA]])/Table2[[#This Row],[200D EMA]]</f>
        <v>0.20634087321528366</v>
      </c>
      <c r="V464">
        <v>1.2356081451030601</v>
      </c>
      <c r="W464">
        <v>1401.95</v>
      </c>
      <c r="X464">
        <v>1437.15</v>
      </c>
      <c r="Y464">
        <v>1401.95</v>
      </c>
      <c r="Z464">
        <v>1440.05</v>
      </c>
      <c r="AA464">
        <v>1312.35</v>
      </c>
      <c r="AB464">
        <v>1464.95</v>
      </c>
      <c r="AC464" s="2">
        <f>(Table2[[#This Row],[Close Price]]/Table2[[#This Row],[Day Low]])-1</f>
        <v>4.1014301508612849E-3</v>
      </c>
      <c r="AD464" s="2">
        <f>(Table2[[#This Row],[Day High]]/Table2[[#This Row],[Close Price]])-1</f>
        <v>2.0920650706826693E-2</v>
      </c>
      <c r="AE464" s="2">
        <f>(Table2[[#This Row],[Close Price]]/Table2[[#This Row],[Current Week Low]])-1</f>
        <v>4.1014301508612849E-3</v>
      </c>
      <c r="AF464" s="2">
        <f>(Table2[[#This Row],[Current Week High]]/Table2[[#This Row],[Close Price]])-1</f>
        <v>2.298074873907785E-2</v>
      </c>
      <c r="AG464" s="2">
        <f>(Table2[[#This Row],[Close Price]]/Table2[[#This Row],[Current Month Low]])-1</f>
        <v>7.2655922581628563E-2</v>
      </c>
      <c r="AH464" s="2">
        <f>(Table2[[#This Row],[Current Month High]]/Table2[[#This Row],[Close Price]])-1</f>
        <v>4.0669176671165763E-2</v>
      </c>
      <c r="AI464">
        <v>4.0669176671165701</v>
      </c>
      <c r="AJ464">
        <v>42.4581288265951</v>
      </c>
      <c r="AK464" t="str">
        <f>IF(AND(Table2[[#This Row],[20D EMA]]&gt;Table2[[#This Row],[50D EMA]],Table2[[#This Row],[50D EMA]]&gt;Table2[[#This Row],[200D EMA]]),"Uptrend","Downtrend/NoTrend")</f>
        <v>Uptrend</v>
      </c>
      <c r="AL464">
        <v>0.1</v>
      </c>
      <c r="AM464" t="s">
        <v>10188</v>
      </c>
      <c r="AN464">
        <v>4.76</v>
      </c>
      <c r="AO464" t="s">
        <v>10188</v>
      </c>
      <c r="AP464">
        <v>3.4229449014877997E-2</v>
      </c>
      <c r="AQ464">
        <f>(Table2[[#This Row],[Sharpe Ratio]]-AVERAGE(Table2[Sharpe Ratio]))/_xlfn.STDEV.P(Table2[Sharpe Ratio])</f>
        <v>-0.21934847608385252</v>
      </c>
      <c r="AR4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-0.71420477852248132</v>
      </c>
      <c r="AS464">
        <f>_xlfn.RANK.AVG(Table2[[#This Row],[1Y Return vs Nifty Z-Score]],Table2[1Y Return vs Nifty Z-Score])</f>
        <v>478</v>
      </c>
      <c r="AT464">
        <f>_xlfn.RANK.AVG(Table2[[#This Row],[6M Return vs Nifty Z-Score]],Table2[6M Return vs Nifty Z-Score])</f>
        <v>463</v>
      </c>
      <c r="AU464">
        <f>_xlfn.RANK.AVG(Table2[[#This Row],[Sharpe Ratio Z-Score]],Table2[Sharpe Ratio Z-Score])</f>
        <v>400</v>
      </c>
      <c r="AV464">
        <f>(Table2[[#This Row],[Rank 1Y]]+Table2[[#This Row],[Rank 6M]]+Table2[[#This Row],[Rank Sharpe]])/3</f>
        <v>447</v>
      </c>
    </row>
    <row r="465" spans="1:48" x14ac:dyDescent="0.3">
      <c r="A465" t="s">
        <v>1474</v>
      </c>
      <c r="B465" t="s">
        <v>1475</v>
      </c>
      <c r="C465" t="s">
        <v>647</v>
      </c>
      <c r="D465" t="s">
        <v>647</v>
      </c>
      <c r="E465">
        <v>6743.8883314799996</v>
      </c>
      <c r="F465">
        <v>521.79999999999995</v>
      </c>
      <c r="G465">
        <v>21.891461929128798</v>
      </c>
      <c r="H465">
        <f>(Table2[[#This Row],[1Y Return vs Nifty]]-AVERAGE(Table2[1Y Return vs Nifty]))/_xlfn.STDEV.P(Table2[1Y Return vs Nifty])</f>
        <v>-0.2701689320433216</v>
      </c>
      <c r="I465">
        <v>-7.2507162272521999</v>
      </c>
      <c r="J465">
        <f>(Table2[[#This Row],[1M Return vs Nifty]]-AVERAGE(Table2[1M Return vs Nifty]))/_xlfn.STDEV.P(Table2[1M Return vs Nifty])</f>
        <v>-0.6655640133740599</v>
      </c>
      <c r="K465">
        <v>-25.372560737776499</v>
      </c>
      <c r="L465">
        <f>(Table2[[#This Row],[6M Return vs Nifty]]-AVERAGE(Table2[6M Return vs Nifty]))/_xlfn.STDEV.P(Table2[6M Return vs Nifty])</f>
        <v>-1.1108222305554201</v>
      </c>
      <c r="M465">
        <v>-4.6546919253084296</v>
      </c>
      <c r="N465">
        <f>(Table2[[#This Row],[1W Return vs Nifty]]-AVERAGE(Table2[1W Return vs Nifty]))/_xlfn.STDEV.P(Table2[1W Return vs Nifty])</f>
        <v>-0.87161455145238531</v>
      </c>
      <c r="O465">
        <v>522.62</v>
      </c>
      <c r="P465">
        <v>502.953361926512</v>
      </c>
      <c r="Q465">
        <v>486.87789193444303</v>
      </c>
      <c r="R465">
        <v>31.0611359441974</v>
      </c>
      <c r="S465" s="2">
        <f>(Table2[[#This Row],[Close Price]]-Table2[[#This Row],[20D EMA]])/Table2[[#This Row],[20D EMA]]</f>
        <v>-1.5690176418813862E-3</v>
      </c>
      <c r="T465" s="2">
        <f>(Table2[[#This Row],[Close Price]]-Table2[[#This Row],[50D EMA]])/Table2[[#This Row],[50D EMA]]</f>
        <v>3.7471939746655254E-2</v>
      </c>
      <c r="U465" s="2">
        <f>(Table2[[#This Row],[Close Price]]-Table2[[#This Row],[200D EMA]])/Table2[[#This Row],[200D EMA]]</f>
        <v>7.1726625184819662E-2</v>
      </c>
      <c r="V465">
        <v>0.79778376092755798</v>
      </c>
      <c r="W465">
        <v>513</v>
      </c>
      <c r="X465">
        <v>527</v>
      </c>
      <c r="Y465">
        <v>500.1</v>
      </c>
      <c r="Z465">
        <v>527</v>
      </c>
      <c r="AA465">
        <v>500.1</v>
      </c>
      <c r="AB465">
        <v>569.85</v>
      </c>
      <c r="AC465" s="2">
        <f>(Table2[[#This Row],[Close Price]]/Table2[[#This Row],[Day Low]])-1</f>
        <v>1.7153996101364477E-2</v>
      </c>
      <c r="AD465" s="2">
        <f>(Table2[[#This Row],[Day High]]/Table2[[#This Row],[Close Price]])-1</f>
        <v>9.9655040245305582E-3</v>
      </c>
      <c r="AE465" s="2">
        <f>(Table2[[#This Row],[Close Price]]/Table2[[#This Row],[Current Week Low]])-1</f>
        <v>4.3391321735652744E-2</v>
      </c>
      <c r="AF465" s="2">
        <f>(Table2[[#This Row],[Current Week High]]/Table2[[#This Row],[Close Price]])-1</f>
        <v>9.9655040245305582E-3</v>
      </c>
      <c r="AG465" s="2">
        <f>(Table2[[#This Row],[Close Price]]/Table2[[#This Row],[Current Month Low]])-1</f>
        <v>4.3391321735652744E-2</v>
      </c>
      <c r="AH465" s="2">
        <f>(Table2[[#This Row],[Current Month High]]/Table2[[#This Row],[Close Price]])-1</f>
        <v>9.2085090072824949E-2</v>
      </c>
      <c r="AI465">
        <v>27.635109237255602</v>
      </c>
      <c r="AJ465">
        <v>65.152714037031103</v>
      </c>
      <c r="AK465" t="str">
        <f>IF(AND(Table2[[#This Row],[20D EMA]]&gt;Table2[[#This Row],[50D EMA]],Table2[[#This Row],[50D EMA]]&gt;Table2[[#This Row],[200D EMA]]),"Uptrend","Downtrend/NoTrend")</f>
        <v>Uptrend</v>
      </c>
      <c r="AL465">
        <v>-0.02</v>
      </c>
      <c r="AM465" t="s">
        <v>10189</v>
      </c>
      <c r="AN465">
        <v>-5.18</v>
      </c>
      <c r="AO465" t="s">
        <v>10189</v>
      </c>
      <c r="AP465">
        <v>6.2342744025286001E-2</v>
      </c>
      <c r="AQ465">
        <f>(Table2[[#This Row],[Sharpe Ratio]]-AVERAGE(Table2[Sharpe Ratio]))/_xlfn.STDEV.P(Table2[Sharpe Ratio])</f>
        <v>9.8684216844507081E-2</v>
      </c>
      <c r="AR4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-2.8194855105806798</v>
      </c>
      <c r="AS465">
        <f>_xlfn.RANK.AVG(Table2[[#This Row],[1Y Return vs Nifty Z-Score]],Table2[1Y Return vs Nifty Z-Score])</f>
        <v>370</v>
      </c>
      <c r="AT465">
        <f>_xlfn.RANK.AVG(Table2[[#This Row],[6M Return vs Nifty Z-Score]],Table2[6M Return vs Nifty Z-Score])</f>
        <v>667</v>
      </c>
      <c r="AU465">
        <f>_xlfn.RANK.AVG(Table2[[#This Row],[Sharpe Ratio Z-Score]],Table2[Sharpe Ratio Z-Score])</f>
        <v>305</v>
      </c>
      <c r="AV465">
        <f>(Table2[[#This Row],[Rank 1Y]]+Table2[[#This Row],[Rank 6M]]+Table2[[#This Row],[Rank Sharpe]])/3</f>
        <v>447.33333333333331</v>
      </c>
    </row>
    <row r="466" spans="1:48" x14ac:dyDescent="0.3">
      <c r="A466" t="s">
        <v>380</v>
      </c>
      <c r="B466" t="s">
        <v>381</v>
      </c>
      <c r="C466" t="s">
        <v>10148</v>
      </c>
      <c r="D466" t="s">
        <v>62</v>
      </c>
      <c r="E466">
        <v>64562.110874999998</v>
      </c>
      <c r="F466">
        <v>5296.8</v>
      </c>
      <c r="G466">
        <v>20.1692631453245</v>
      </c>
      <c r="H466">
        <f>(Table2[[#This Row],[1Y Return vs Nifty]]-AVERAGE(Table2[1Y Return vs Nifty]))/_xlfn.STDEV.P(Table2[1Y Return vs Nifty])</f>
        <v>-0.29144481652486576</v>
      </c>
      <c r="I466">
        <v>0.63268740273989299</v>
      </c>
      <c r="J466">
        <f>(Table2[[#This Row],[1M Return vs Nifty]]-AVERAGE(Table2[1M Return vs Nifty]))/_xlfn.STDEV.P(Table2[1M Return vs Nifty])</f>
        <v>7.8039109120786071E-2</v>
      </c>
      <c r="K466">
        <v>-7.0458266145377504</v>
      </c>
      <c r="L466">
        <f>(Table2[[#This Row],[6M Return vs Nifty]]-AVERAGE(Table2[6M Return vs Nifty]))/_xlfn.STDEV.P(Table2[6M Return vs Nifty])</f>
        <v>-0.54762022897855611</v>
      </c>
      <c r="M466">
        <v>1.84273592854587</v>
      </c>
      <c r="N466">
        <f>(Table2[[#This Row],[1W Return vs Nifty]]-AVERAGE(Table2[1W Return vs Nifty]))/_xlfn.STDEV.P(Table2[1W Return vs Nifty])</f>
        <v>0.57008245611176867</v>
      </c>
      <c r="O466">
        <v>5148.5600000000004</v>
      </c>
      <c r="P466">
        <v>5093.9561760581901</v>
      </c>
      <c r="Q466">
        <v>4756.6164157514204</v>
      </c>
      <c r="R466">
        <v>72.905063850073006</v>
      </c>
      <c r="S466" s="2">
        <f>(Table2[[#This Row],[Close Price]]-Table2[[#This Row],[20D EMA]])/Table2[[#This Row],[20D EMA]]</f>
        <v>2.8792516742545442E-2</v>
      </c>
      <c r="T466" s="2">
        <f>(Table2[[#This Row],[Close Price]]-Table2[[#This Row],[50D EMA]])/Table2[[#This Row],[50D EMA]]</f>
        <v>3.9820488620452739E-2</v>
      </c>
      <c r="U466" s="2">
        <f>(Table2[[#This Row],[Close Price]]-Table2[[#This Row],[200D EMA]])/Table2[[#This Row],[200D EMA]]</f>
        <v>0.11356467224470211</v>
      </c>
      <c r="V466">
        <v>0.98463373592001502</v>
      </c>
      <c r="W466">
        <v>5271.65</v>
      </c>
      <c r="X466">
        <v>5445</v>
      </c>
      <c r="Y466">
        <v>5230</v>
      </c>
      <c r="Z466">
        <v>5450</v>
      </c>
      <c r="AA466">
        <v>4872</v>
      </c>
      <c r="AB466">
        <v>5450</v>
      </c>
      <c r="AC466" s="2">
        <f>(Table2[[#This Row],[Close Price]]/Table2[[#This Row],[Day Low]])-1</f>
        <v>4.7708023104722219E-3</v>
      </c>
      <c r="AD466" s="2">
        <f>(Table2[[#This Row],[Day High]]/Table2[[#This Row],[Close Price]])-1</f>
        <v>2.7979157227004947E-2</v>
      </c>
      <c r="AE466" s="2">
        <f>(Table2[[#This Row],[Close Price]]/Table2[[#This Row],[Current Week Low]])-1</f>
        <v>1.2772466539197058E-2</v>
      </c>
      <c r="AF466" s="2">
        <f>(Table2[[#This Row],[Current Week High]]/Table2[[#This Row],[Close Price]])-1</f>
        <v>2.8923123395257377E-2</v>
      </c>
      <c r="AG466" s="2">
        <f>(Table2[[#This Row],[Close Price]]/Table2[[#This Row],[Current Month Low]])-1</f>
        <v>8.7192118226601112E-2</v>
      </c>
      <c r="AH466" s="2">
        <f>(Table2[[#This Row],[Current Month High]]/Table2[[#This Row],[Close Price]])-1</f>
        <v>2.8923123395257377E-2</v>
      </c>
      <c r="AI466">
        <v>5.3239691889442602</v>
      </c>
      <c r="AJ466">
        <v>53.664055700609197</v>
      </c>
      <c r="AK466" t="str">
        <f>IF(AND(Table2[[#This Row],[20D EMA]]&gt;Table2[[#This Row],[50D EMA]],Table2[[#This Row],[50D EMA]]&gt;Table2[[#This Row],[200D EMA]]),"Uptrend","Downtrend/NoTrend")</f>
        <v>Uptrend</v>
      </c>
      <c r="AL466">
        <v>-0.01</v>
      </c>
      <c r="AM466" t="s">
        <v>10189</v>
      </c>
      <c r="AN466">
        <v>6.12</v>
      </c>
      <c r="AO466" t="s">
        <v>10188</v>
      </c>
      <c r="AP466">
        <v>1.4309253698722E-2</v>
      </c>
      <c r="AQ466">
        <f>(Table2[[#This Row],[Sharpe Ratio]]-AVERAGE(Table2[Sharpe Ratio]))/_xlfn.STDEV.P(Table2[Sharpe Ratio])</f>
        <v>-0.44469642472205256</v>
      </c>
      <c r="AR4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-0.63563990499291989</v>
      </c>
      <c r="AS466">
        <f>_xlfn.RANK.AVG(Table2[[#This Row],[1Y Return vs Nifty Z-Score]],Table2[1Y Return vs Nifty Z-Score])</f>
        <v>383</v>
      </c>
      <c r="AT466">
        <f>_xlfn.RANK.AVG(Table2[[#This Row],[6M Return vs Nifty Z-Score]],Table2[6M Return vs Nifty Z-Score])</f>
        <v>510</v>
      </c>
      <c r="AU466">
        <f>_xlfn.RANK.AVG(Table2[[#This Row],[Sharpe Ratio Z-Score]],Table2[Sharpe Ratio Z-Score])</f>
        <v>452</v>
      </c>
      <c r="AV466">
        <f>(Table2[[#This Row],[Rank 1Y]]+Table2[[#This Row],[Rank 6M]]+Table2[[#This Row],[Rank Sharpe]])/3</f>
        <v>448.33333333333331</v>
      </c>
    </row>
    <row r="467" spans="1:48" x14ac:dyDescent="0.3">
      <c r="A467" t="s">
        <v>423</v>
      </c>
      <c r="B467" t="s">
        <v>424</v>
      </c>
      <c r="C467" t="s">
        <v>10143</v>
      </c>
      <c r="D467" t="s">
        <v>32</v>
      </c>
      <c r="E467">
        <v>56325.606838152002</v>
      </c>
      <c r="F467">
        <v>123.03</v>
      </c>
      <c r="G467">
        <v>28.465201871055701</v>
      </c>
      <c r="H467">
        <f>(Table2[[#This Row],[1Y Return vs Nifty]]-AVERAGE(Table2[1Y Return vs Nifty]))/_xlfn.STDEV.P(Table2[1Y Return vs Nifty])</f>
        <v>-0.18895755683424326</v>
      </c>
      <c r="I467">
        <v>-5.6437619147208702</v>
      </c>
      <c r="J467">
        <f>(Table2[[#This Row],[1M Return vs Nifty]]-AVERAGE(Table2[1M Return vs Nifty]))/_xlfn.STDEV.P(Table2[1M Return vs Nifty])</f>
        <v>-0.51398782869682635</v>
      </c>
      <c r="K467">
        <v>-20.275130263674701</v>
      </c>
      <c r="L467">
        <f>(Table2[[#This Row],[6M Return vs Nifty]]-AVERAGE(Table2[6M Return vs Nifty]))/_xlfn.STDEV.P(Table2[6M Return vs Nifty])</f>
        <v>-0.95417222261577928</v>
      </c>
      <c r="M467">
        <v>1.1177459000304499</v>
      </c>
      <c r="N467">
        <f>(Table2[[#This Row],[1W Return vs Nifty]]-AVERAGE(Table2[1W Return vs Nifty]))/_xlfn.STDEV.P(Table2[1W Return vs Nifty])</f>
        <v>0.40921634445429089</v>
      </c>
      <c r="O467">
        <v>122.14</v>
      </c>
      <c r="P467">
        <v>125.478539601685</v>
      </c>
      <c r="Q467">
        <v>121.120725243202</v>
      </c>
      <c r="R467">
        <v>59.399317693604303</v>
      </c>
      <c r="S467" s="2">
        <f>(Table2[[#This Row],[Close Price]]-Table2[[#This Row],[20D EMA]])/Table2[[#This Row],[20D EMA]]</f>
        <v>7.2867201571966645E-3</v>
      </c>
      <c r="T467" s="2">
        <f>(Table2[[#This Row],[Close Price]]-Table2[[#This Row],[50D EMA]])/Table2[[#This Row],[50D EMA]]</f>
        <v>-1.951361252256811E-2</v>
      </c>
      <c r="U467" s="2">
        <f>(Table2[[#This Row],[Close Price]]-Table2[[#This Row],[200D EMA]])/Table2[[#This Row],[200D EMA]]</f>
        <v>1.5763402613089603E-2</v>
      </c>
      <c r="V467">
        <v>0.71866555164019696</v>
      </c>
      <c r="W467">
        <v>121.81</v>
      </c>
      <c r="X467">
        <v>124.45</v>
      </c>
      <c r="Y467">
        <v>119.7</v>
      </c>
      <c r="Z467">
        <v>125.05</v>
      </c>
      <c r="AA467">
        <v>117.3</v>
      </c>
      <c r="AB467">
        <v>125.9</v>
      </c>
      <c r="AC467" s="2">
        <f>(Table2[[#This Row],[Close Price]]/Table2[[#This Row],[Day Low]])-1</f>
        <v>1.0015598062556474E-2</v>
      </c>
      <c r="AD467" s="2">
        <f>(Table2[[#This Row],[Day High]]/Table2[[#This Row],[Close Price]])-1</f>
        <v>1.1541900349508305E-2</v>
      </c>
      <c r="AE467" s="2">
        <f>(Table2[[#This Row],[Close Price]]/Table2[[#This Row],[Current Week Low]])-1</f>
        <v>2.7819548872180411E-2</v>
      </c>
      <c r="AF467" s="2">
        <f>(Table2[[#This Row],[Current Week High]]/Table2[[#This Row],[Close Price]])-1</f>
        <v>1.6418759652117254E-2</v>
      </c>
      <c r="AG467" s="2">
        <f>(Table2[[#This Row],[Close Price]]/Table2[[#This Row],[Current Month Low]])-1</f>
        <v>4.8849104859335135E-2</v>
      </c>
      <c r="AH467" s="2">
        <f>(Table2[[#This Row],[Current Month High]]/Table2[[#This Row],[Close Price]])-1</f>
        <v>2.3327643664146969E-2</v>
      </c>
      <c r="AI467">
        <v>28.383321141185</v>
      </c>
      <c r="AJ467">
        <v>58.4417256922086</v>
      </c>
      <c r="AK467" t="str">
        <f>IF(AND(Table2[[#This Row],[20D EMA]]&gt;Table2[[#This Row],[50D EMA]],Table2[[#This Row],[50D EMA]]&gt;Table2[[#This Row],[200D EMA]]),"Uptrend","Downtrend/NoTrend")</f>
        <v>Downtrend/NoTrend</v>
      </c>
      <c r="AL467">
        <v>-0.25</v>
      </c>
      <c r="AM467" t="s">
        <v>10189</v>
      </c>
      <c r="AN467">
        <v>2.09</v>
      </c>
      <c r="AO467" t="s">
        <v>10188</v>
      </c>
      <c r="AP467">
        <v>3.8388516370626E-2</v>
      </c>
      <c r="AQ467">
        <f>(Table2[[#This Row],[Sharpe Ratio]]-AVERAGE(Table2[Sharpe Ratio]))/_xlfn.STDEV.P(Table2[Sharpe Ratio])</f>
        <v>-0.17229887230282021</v>
      </c>
      <c r="AR4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7">
        <f>_xlfn.RANK.AVG(Table2[[#This Row],[1Y Return vs Nifty Z-Score]],Table2[1Y Return vs Nifty Z-Score])</f>
        <v>341</v>
      </c>
      <c r="AT467">
        <f>_xlfn.RANK.AVG(Table2[[#This Row],[6M Return vs Nifty Z-Score]],Table2[6M Return vs Nifty Z-Score])</f>
        <v>624</v>
      </c>
      <c r="AU467">
        <f>_xlfn.RANK.AVG(Table2[[#This Row],[Sharpe Ratio Z-Score]],Table2[Sharpe Ratio Z-Score])</f>
        <v>388</v>
      </c>
      <c r="AV467">
        <f>(Table2[[#This Row],[Rank 1Y]]+Table2[[#This Row],[Rank 6M]]+Table2[[#This Row],[Rank Sharpe]])/3</f>
        <v>451</v>
      </c>
    </row>
    <row r="468" spans="1:48" x14ac:dyDescent="0.3">
      <c r="A468" t="s">
        <v>1869</v>
      </c>
      <c r="B468" t="s">
        <v>1870</v>
      </c>
      <c r="C468" t="s">
        <v>10148</v>
      </c>
      <c r="D468" t="s">
        <v>293</v>
      </c>
      <c r="E468">
        <v>3733.1973820049998</v>
      </c>
      <c r="F468">
        <v>437.9</v>
      </c>
      <c r="G468">
        <v>5.3623010225433099</v>
      </c>
      <c r="H468">
        <f>(Table2[[#This Row],[1Y Return vs Nifty]]-AVERAGE(Table2[1Y Return vs Nifty]))/_xlfn.STDEV.P(Table2[1Y Return vs Nifty])</f>
        <v>-0.4743686570300803</v>
      </c>
      <c r="I468">
        <v>-4.2183368943292496</v>
      </c>
      <c r="J468">
        <f>(Table2[[#This Row],[1M Return vs Nifty]]-AVERAGE(Table2[1M Return vs Nifty]))/_xlfn.STDEV.P(Table2[1M Return vs Nifty])</f>
        <v>-0.37953441925665132</v>
      </c>
      <c r="K468">
        <v>5.3879593862301398</v>
      </c>
      <c r="L468">
        <f>(Table2[[#This Row],[6M Return vs Nifty]]-AVERAGE(Table2[6M Return vs Nifty]))/_xlfn.STDEV.P(Table2[6M Return vs Nifty])</f>
        <v>-0.16551542428609178</v>
      </c>
      <c r="M468">
        <v>-1.74701762782953</v>
      </c>
      <c r="N468">
        <f>(Table2[[#This Row],[1W Return vs Nifty]]-AVERAGE(Table2[1W Return vs Nifty]))/_xlfn.STDEV.P(Table2[1W Return vs Nifty])</f>
        <v>-0.22643842515498738</v>
      </c>
      <c r="O468">
        <v>427.39</v>
      </c>
      <c r="P468">
        <v>427.21502406428198</v>
      </c>
      <c r="Q468">
        <v>406.80355332399103</v>
      </c>
      <c r="R468">
        <v>62.575312010085199</v>
      </c>
      <c r="S468" s="2">
        <f>(Table2[[#This Row],[Close Price]]-Table2[[#This Row],[20D EMA]])/Table2[[#This Row],[20D EMA]]</f>
        <v>2.4591122862022956E-2</v>
      </c>
      <c r="T468" s="2">
        <f>(Table2[[#This Row],[Close Price]]-Table2[[#This Row],[50D EMA]])/Table2[[#This Row],[50D EMA]]</f>
        <v>2.5010768193653832E-2</v>
      </c>
      <c r="U468" s="2">
        <f>(Table2[[#This Row],[Close Price]]-Table2[[#This Row],[200D EMA]])/Table2[[#This Row],[200D EMA]]</f>
        <v>7.6440941633670476E-2</v>
      </c>
      <c r="V468">
        <v>2.0581124244275801</v>
      </c>
      <c r="W468">
        <v>433.35</v>
      </c>
      <c r="X468">
        <v>451.75</v>
      </c>
      <c r="Y468">
        <v>428</v>
      </c>
      <c r="Z468">
        <v>451.75</v>
      </c>
      <c r="AA468">
        <v>406</v>
      </c>
      <c r="AB468">
        <v>451.75</v>
      </c>
      <c r="AC468" s="2">
        <f>(Table2[[#This Row],[Close Price]]/Table2[[#This Row],[Day Low]])-1</f>
        <v>1.0499596169377901E-2</v>
      </c>
      <c r="AD468" s="2">
        <f>(Table2[[#This Row],[Day High]]/Table2[[#This Row],[Close Price]])-1</f>
        <v>3.1628225622288175E-2</v>
      </c>
      <c r="AE468" s="2">
        <f>(Table2[[#This Row],[Close Price]]/Table2[[#This Row],[Current Week Low]])-1</f>
        <v>2.3130841121495216E-2</v>
      </c>
      <c r="AF468" s="2">
        <f>(Table2[[#This Row],[Current Week High]]/Table2[[#This Row],[Close Price]])-1</f>
        <v>3.1628225622288175E-2</v>
      </c>
      <c r="AG468" s="2">
        <f>(Table2[[#This Row],[Close Price]]/Table2[[#This Row],[Current Month Low]])-1</f>
        <v>7.8571428571428514E-2</v>
      </c>
      <c r="AH468" s="2">
        <f>(Table2[[#This Row],[Current Month High]]/Table2[[#This Row],[Close Price]])-1</f>
        <v>3.1628225622288175E-2</v>
      </c>
      <c r="AI468">
        <v>15.300296871431801</v>
      </c>
      <c r="AJ468">
        <v>43.057824240444198</v>
      </c>
      <c r="AK468" t="str">
        <f>IF(AND(Table2[[#This Row],[20D EMA]]&gt;Table2[[#This Row],[50D EMA]],Table2[[#This Row],[50D EMA]]&gt;Table2[[#This Row],[200D EMA]]),"Uptrend","Downtrend/NoTrend")</f>
        <v>Uptrend</v>
      </c>
      <c r="AL468">
        <v>-0.11</v>
      </c>
      <c r="AM468" t="s">
        <v>10189</v>
      </c>
      <c r="AN468">
        <v>5.15</v>
      </c>
      <c r="AO468" t="s">
        <v>10188</v>
      </c>
      <c r="AQ468">
        <f>(Table2[[#This Row],[Sharpe Ratio]]-AVERAGE(Table2[Sharpe Ratio]))/_xlfn.STDEV.P(Table2[Sharpe Ratio])</f>
        <v>-0.60657038812317154</v>
      </c>
      <c r="AR4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-1.8524273138509824</v>
      </c>
      <c r="AS468">
        <f>_xlfn.RANK.AVG(Table2[[#This Row],[1Y Return vs Nifty Z-Score]],Table2[1Y Return vs Nifty Z-Score])</f>
        <v>468</v>
      </c>
      <c r="AT468">
        <f>_xlfn.RANK.AVG(Table2[[#This Row],[6M Return vs Nifty Z-Score]],Table2[6M Return vs Nifty Z-Score])</f>
        <v>371</v>
      </c>
      <c r="AU468">
        <f>_xlfn.RANK.AVG(Table2[[#This Row],[Sharpe Ratio Z-Score]],Table2[Sharpe Ratio Z-Score])</f>
        <v>518.5</v>
      </c>
      <c r="AV468">
        <f>(Table2[[#This Row],[Rank 1Y]]+Table2[[#This Row],[Rank 6M]]+Table2[[#This Row],[Rank Sharpe]])/3</f>
        <v>452.5</v>
      </c>
    </row>
    <row r="469" spans="1:48" x14ac:dyDescent="0.3">
      <c r="A469" t="s">
        <v>1049</v>
      </c>
      <c r="B469" t="s">
        <v>1050</v>
      </c>
      <c r="C469" t="s">
        <v>10148</v>
      </c>
      <c r="D469" t="s">
        <v>293</v>
      </c>
      <c r="E469">
        <v>12278.6590763899</v>
      </c>
      <c r="F469">
        <v>1185.4000000000001</v>
      </c>
      <c r="G469">
        <v>-14.629712996992501</v>
      </c>
      <c r="H469">
        <f>(Table2[[#This Row],[1Y Return vs Nifty]]-AVERAGE(Table2[1Y Return vs Nifty]))/_xlfn.STDEV.P(Table2[1Y Return vs Nifty])</f>
        <v>-0.72134814908004607</v>
      </c>
      <c r="I469">
        <v>-13.245771502010401</v>
      </c>
      <c r="J469">
        <f>(Table2[[#This Row],[1M Return vs Nifty]]-AVERAGE(Table2[1M Return vs Nifty]))/_xlfn.STDEV.P(Table2[1M Return vs Nifty])</f>
        <v>-1.2310484197387594</v>
      </c>
      <c r="K469">
        <v>-19.0242277191333</v>
      </c>
      <c r="L469">
        <f>(Table2[[#This Row],[6M Return vs Nifty]]-AVERAGE(Table2[6M Return vs Nifty]))/_xlfn.STDEV.P(Table2[6M Return vs Nifty])</f>
        <v>-0.91573052252203635</v>
      </c>
      <c r="M469">
        <v>-7.0228586949330998</v>
      </c>
      <c r="N469">
        <f>(Table2[[#This Row],[1W Return vs Nifty]]-AVERAGE(Table2[1W Return vs Nifty]))/_xlfn.STDEV.P(Table2[1W Return vs Nifty])</f>
        <v>-1.3970807854722755</v>
      </c>
      <c r="O469">
        <v>1261.06</v>
      </c>
      <c r="P469">
        <v>1281.83306269266</v>
      </c>
      <c r="Q469">
        <v>1208.23281949895</v>
      </c>
      <c r="R469">
        <v>26.662776044845799</v>
      </c>
      <c r="S469" s="2">
        <f>(Table2[[#This Row],[Close Price]]-Table2[[#This Row],[20D EMA]])/Table2[[#This Row],[20D EMA]]</f>
        <v>-5.999714525875046E-2</v>
      </c>
      <c r="T469" s="2">
        <f>(Table2[[#This Row],[Close Price]]-Table2[[#This Row],[50D EMA]])/Table2[[#This Row],[50D EMA]]</f>
        <v>-7.5230593982409416E-2</v>
      </c>
      <c r="U469" s="2">
        <f>(Table2[[#This Row],[Close Price]]-Table2[[#This Row],[200D EMA]])/Table2[[#This Row],[200D EMA]]</f>
        <v>-1.8897698465448566E-2</v>
      </c>
      <c r="V469">
        <v>0.58510068725089004</v>
      </c>
      <c r="W469">
        <v>1180</v>
      </c>
      <c r="X469">
        <v>1216.1500000000001</v>
      </c>
      <c r="Y469">
        <v>1180</v>
      </c>
      <c r="Z469">
        <v>1239.3</v>
      </c>
      <c r="AA469">
        <v>1180</v>
      </c>
      <c r="AB469">
        <v>1329.25</v>
      </c>
      <c r="AC469" s="2">
        <f>(Table2[[#This Row],[Close Price]]/Table2[[#This Row],[Day Low]])-1</f>
        <v>4.5762711864407724E-3</v>
      </c>
      <c r="AD469" s="2">
        <f>(Table2[[#This Row],[Day High]]/Table2[[#This Row],[Close Price]])-1</f>
        <v>2.5940610764298988E-2</v>
      </c>
      <c r="AE469" s="2">
        <f>(Table2[[#This Row],[Close Price]]/Table2[[#This Row],[Current Week Low]])-1</f>
        <v>4.5762711864407724E-3</v>
      </c>
      <c r="AF469" s="2">
        <f>(Table2[[#This Row],[Current Week High]]/Table2[[#This Row],[Close Price]])-1</f>
        <v>4.5469883583600268E-2</v>
      </c>
      <c r="AG469" s="2">
        <f>(Table2[[#This Row],[Close Price]]/Table2[[#This Row],[Current Month Low]])-1</f>
        <v>4.5762711864407724E-3</v>
      </c>
      <c r="AH469" s="2">
        <f>(Table2[[#This Row],[Current Month High]]/Table2[[#This Row],[Close Price]])-1</f>
        <v>0.12135144255103758</v>
      </c>
      <c r="AI469">
        <v>39.109161464484501</v>
      </c>
      <c r="AJ469">
        <v>19.3816405659902</v>
      </c>
      <c r="AK469" t="str">
        <f>IF(AND(Table2[[#This Row],[20D EMA]]&gt;Table2[[#This Row],[50D EMA]],Table2[[#This Row],[50D EMA]]&gt;Table2[[#This Row],[200D EMA]]),"Uptrend","Downtrend/NoTrend")</f>
        <v>Downtrend/NoTrend</v>
      </c>
      <c r="AL469">
        <v>-0.19</v>
      </c>
      <c r="AM469" t="s">
        <v>10189</v>
      </c>
      <c r="AN469">
        <v>-4.8499999999999996</v>
      </c>
      <c r="AO469" t="s">
        <v>10189</v>
      </c>
      <c r="AP469">
        <v>0.12290506636142499</v>
      </c>
      <c r="AQ469">
        <f>(Table2[[#This Row],[Sharpe Ratio]]-AVERAGE(Table2[Sharpe Ratio]))/_xlfn.STDEV.P(Table2[Sharpe Ratio])</f>
        <v>0.78379773539247377</v>
      </c>
      <c r="AR4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9">
        <f>_xlfn.RANK.AVG(Table2[[#This Row],[1Y Return vs Nifty Z-Score]],Table2[1Y Return vs Nifty Z-Score])</f>
        <v>588</v>
      </c>
      <c r="AT469">
        <f>_xlfn.RANK.AVG(Table2[[#This Row],[6M Return vs Nifty Z-Score]],Table2[6M Return vs Nifty Z-Score])</f>
        <v>617</v>
      </c>
      <c r="AU469">
        <f>_xlfn.RANK.AVG(Table2[[#This Row],[Sharpe Ratio Z-Score]],Table2[Sharpe Ratio Z-Score])</f>
        <v>158</v>
      </c>
      <c r="AV469">
        <f>(Table2[[#This Row],[Rank 1Y]]+Table2[[#This Row],[Rank 6M]]+Table2[[#This Row],[Rank Sharpe]])/3</f>
        <v>454.33333333333331</v>
      </c>
    </row>
    <row r="470" spans="1:48" x14ac:dyDescent="0.3">
      <c r="A470" t="s">
        <v>1074</v>
      </c>
      <c r="B470" t="s">
        <v>1075</v>
      </c>
      <c r="C470" t="s">
        <v>10143</v>
      </c>
      <c r="D470" t="s">
        <v>481</v>
      </c>
      <c r="E470">
        <v>11696.924110624999</v>
      </c>
      <c r="F470">
        <v>887.7</v>
      </c>
      <c r="G470">
        <v>-16.454797109498301</v>
      </c>
      <c r="H470">
        <f>(Table2[[#This Row],[1Y Return vs Nifty]]-AVERAGE(Table2[1Y Return vs Nifty]))/_xlfn.STDEV.P(Table2[1Y Return vs Nifty])</f>
        <v>-0.74389506939606187</v>
      </c>
      <c r="I470">
        <v>-0.27496753522575401</v>
      </c>
      <c r="J470">
        <f>(Table2[[#This Row],[1M Return vs Nifty]]-AVERAGE(Table2[1M Return vs Nifty]))/_xlfn.STDEV.P(Table2[1M Return vs Nifty])</f>
        <v>-7.5755666838825501E-3</v>
      </c>
      <c r="K470">
        <v>5.6142604890059999</v>
      </c>
      <c r="L470">
        <f>(Table2[[#This Row],[6M Return vs Nifty]]-AVERAGE(Table2[6M Return vs Nifty]))/_xlfn.STDEV.P(Table2[6M Return vs Nifty])</f>
        <v>-0.15856092638235439</v>
      </c>
      <c r="M470">
        <v>-2.6234252473208501</v>
      </c>
      <c r="N470">
        <f>(Table2[[#This Row],[1W Return vs Nifty]]-AVERAGE(Table2[1W Return vs Nifty]))/_xlfn.STDEV.P(Table2[1W Return vs Nifty])</f>
        <v>-0.42090218386798922</v>
      </c>
      <c r="O470">
        <v>872.04</v>
      </c>
      <c r="P470">
        <v>833.37477211861096</v>
      </c>
      <c r="Q470">
        <v>777.81097585867997</v>
      </c>
      <c r="R470">
        <v>49.790881830490797</v>
      </c>
      <c r="S470" s="2">
        <f>(Table2[[#This Row],[Close Price]]-Table2[[#This Row],[20D EMA]])/Table2[[#This Row],[20D EMA]]</f>
        <v>1.7957891839823957E-2</v>
      </c>
      <c r="T470" s="2">
        <f>(Table2[[#This Row],[Close Price]]-Table2[[#This Row],[50D EMA]])/Table2[[#This Row],[50D EMA]]</f>
        <v>6.5187031931963957E-2</v>
      </c>
      <c r="U470" s="2">
        <f>(Table2[[#This Row],[Close Price]]-Table2[[#This Row],[200D EMA]])/Table2[[#This Row],[200D EMA]]</f>
        <v>0.1412798578986442</v>
      </c>
      <c r="V470">
        <v>0.92920000307381401</v>
      </c>
      <c r="W470">
        <v>878.5</v>
      </c>
      <c r="X470">
        <v>900</v>
      </c>
      <c r="Y470">
        <v>855.25</v>
      </c>
      <c r="Z470">
        <v>900</v>
      </c>
      <c r="AA470">
        <v>855.25</v>
      </c>
      <c r="AB470">
        <v>938</v>
      </c>
      <c r="AC470" s="2">
        <f>(Table2[[#This Row],[Close Price]]/Table2[[#This Row],[Day Low]])-1</f>
        <v>1.0472396129766803E-2</v>
      </c>
      <c r="AD470" s="2">
        <f>(Table2[[#This Row],[Day High]]/Table2[[#This Row],[Close Price]])-1</f>
        <v>1.3856032443392952E-2</v>
      </c>
      <c r="AE470" s="2">
        <f>(Table2[[#This Row],[Close Price]]/Table2[[#This Row],[Current Week Low]])-1</f>
        <v>3.7942122186495286E-2</v>
      </c>
      <c r="AF470" s="2">
        <f>(Table2[[#This Row],[Current Week High]]/Table2[[#This Row],[Close Price]])-1</f>
        <v>1.3856032443392952E-2</v>
      </c>
      <c r="AG470" s="2">
        <f>(Table2[[#This Row],[Close Price]]/Table2[[#This Row],[Current Month Low]])-1</f>
        <v>3.7942122186495286E-2</v>
      </c>
      <c r="AH470" s="2">
        <f>(Table2[[#This Row],[Current Month High]]/Table2[[#This Row],[Close Price]])-1</f>
        <v>5.6663287146558439E-2</v>
      </c>
      <c r="AI470">
        <v>5.6663287146558403</v>
      </c>
      <c r="AJ470">
        <v>30.544117647058801</v>
      </c>
      <c r="AK470" t="str">
        <f>IF(AND(Table2[[#This Row],[20D EMA]]&gt;Table2[[#This Row],[50D EMA]],Table2[[#This Row],[50D EMA]]&gt;Table2[[#This Row],[200D EMA]]),"Uptrend","Downtrend/NoTrend")</f>
        <v>Uptrend</v>
      </c>
      <c r="AL470">
        <v>7.0000000000000007E-2</v>
      </c>
      <c r="AM470" t="s">
        <v>10188</v>
      </c>
      <c r="AN470">
        <v>-3</v>
      </c>
      <c r="AO470" t="s">
        <v>10189</v>
      </c>
      <c r="AP470">
        <v>3.5630256069589E-2</v>
      </c>
      <c r="AQ470">
        <f>(Table2[[#This Row],[Sharpe Ratio]]-AVERAGE(Table2[Sharpe Ratio]))/_xlfn.STDEV.P(Table2[Sharpe Ratio])</f>
        <v>-0.20350179430151957</v>
      </c>
      <c r="AR4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-1.5344355406318075</v>
      </c>
      <c r="AS470">
        <f>_xlfn.RANK.AVG(Table2[[#This Row],[1Y Return vs Nifty Z-Score]],Table2[1Y Return vs Nifty Z-Score])</f>
        <v>604</v>
      </c>
      <c r="AT470">
        <f>_xlfn.RANK.AVG(Table2[[#This Row],[6M Return vs Nifty Z-Score]],Table2[6M Return vs Nifty Z-Score])</f>
        <v>365</v>
      </c>
      <c r="AU470">
        <f>_xlfn.RANK.AVG(Table2[[#This Row],[Sharpe Ratio Z-Score]],Table2[Sharpe Ratio Z-Score])</f>
        <v>396</v>
      </c>
      <c r="AV470">
        <f>(Table2[[#This Row],[Rank 1Y]]+Table2[[#This Row],[Rank 6M]]+Table2[[#This Row],[Rank Sharpe]])/3</f>
        <v>455</v>
      </c>
    </row>
    <row r="471" spans="1:48" x14ac:dyDescent="0.3">
      <c r="A471" t="s">
        <v>1688</v>
      </c>
      <c r="B471" t="s">
        <v>1689</v>
      </c>
      <c r="C471" t="s">
        <v>10150</v>
      </c>
      <c r="D471" t="s">
        <v>513</v>
      </c>
      <c r="E471">
        <v>4684.9131196199996</v>
      </c>
      <c r="F471">
        <v>405.65</v>
      </c>
      <c r="G471">
        <v>18.5550399995488</v>
      </c>
      <c r="H471">
        <f>(Table2[[#This Row],[1Y Return vs Nifty]]-AVERAGE(Table2[1Y Return vs Nifty]))/_xlfn.STDEV.P(Table2[1Y Return vs Nifty])</f>
        <v>-0.31138677996133579</v>
      </c>
      <c r="I471">
        <v>9.6231305227211994</v>
      </c>
      <c r="J471">
        <f>(Table2[[#This Row],[1M Return vs Nifty]]-AVERAGE(Table2[1M Return vs Nifty]))/_xlfn.STDEV.P(Table2[1M Return vs Nifty])</f>
        <v>0.92606388248090787</v>
      </c>
      <c r="K471">
        <v>-2.35889692804234</v>
      </c>
      <c r="L471">
        <f>(Table2[[#This Row],[6M Return vs Nifty]]-AVERAGE(Table2[6M Return vs Nifty]))/_xlfn.STDEV.P(Table2[6M Return vs Nifty])</f>
        <v>-0.40358539096903601</v>
      </c>
      <c r="M471">
        <v>-2.7449035290489499</v>
      </c>
      <c r="N471">
        <f>(Table2[[#This Row],[1W Return vs Nifty]]-AVERAGE(Table2[1W Return vs Nifty]))/_xlfn.STDEV.P(Table2[1W Return vs Nifty])</f>
        <v>-0.44785667712143046</v>
      </c>
      <c r="O471">
        <v>398.45</v>
      </c>
      <c r="P471">
        <v>364.59579424197898</v>
      </c>
      <c r="Q471">
        <v>323.43123669245699</v>
      </c>
      <c r="R471">
        <v>57.732660589352001</v>
      </c>
      <c r="S471" s="2">
        <f>(Table2[[#This Row],[Close Price]]-Table2[[#This Row],[20D EMA]])/Table2[[#This Row],[20D EMA]]</f>
        <v>1.8070021332664044E-2</v>
      </c>
      <c r="T471" s="2">
        <f>(Table2[[#This Row],[Close Price]]-Table2[[#This Row],[50D EMA]])/Table2[[#This Row],[50D EMA]]</f>
        <v>0.11260197294205124</v>
      </c>
      <c r="U471" s="2">
        <f>(Table2[[#This Row],[Close Price]]-Table2[[#This Row],[200D EMA]])/Table2[[#This Row],[200D EMA]]</f>
        <v>0.25420786238319598</v>
      </c>
      <c r="V471">
        <v>2.0232019845759401</v>
      </c>
      <c r="W471">
        <v>400.3</v>
      </c>
      <c r="X471">
        <v>419.7</v>
      </c>
      <c r="Y471">
        <v>400.3</v>
      </c>
      <c r="Z471">
        <v>438</v>
      </c>
      <c r="AA471">
        <v>351.7</v>
      </c>
      <c r="AB471">
        <v>451.9</v>
      </c>
      <c r="AC471" s="2">
        <f>(Table2[[#This Row],[Close Price]]/Table2[[#This Row],[Day Low]])-1</f>
        <v>1.3364976267798978E-2</v>
      </c>
      <c r="AD471" s="2">
        <f>(Table2[[#This Row],[Day High]]/Table2[[#This Row],[Close Price]])-1</f>
        <v>3.4635769752249468E-2</v>
      </c>
      <c r="AE471" s="2">
        <f>(Table2[[#This Row],[Close Price]]/Table2[[#This Row],[Current Week Low]])-1</f>
        <v>1.3364976267798978E-2</v>
      </c>
      <c r="AF471" s="2">
        <f>(Table2[[#This Row],[Current Week High]]/Table2[[#This Row],[Close Price]])-1</f>
        <v>7.9748551707136794E-2</v>
      </c>
      <c r="AG471" s="2">
        <f>(Table2[[#This Row],[Close Price]]/Table2[[#This Row],[Current Month Low]])-1</f>
        <v>0.1533977822007393</v>
      </c>
      <c r="AH471" s="2">
        <f>(Table2[[#This Row],[Current Month High]]/Table2[[#This Row],[Close Price]])-1</f>
        <v>0.11401454455811666</v>
      </c>
      <c r="AI471">
        <v>11.401454455811599</v>
      </c>
      <c r="AJ471">
        <v>72.396940076497998</v>
      </c>
      <c r="AK471" t="str">
        <f>IF(AND(Table2[[#This Row],[20D EMA]]&gt;Table2[[#This Row],[50D EMA]],Table2[[#This Row],[50D EMA]]&gt;Table2[[#This Row],[200D EMA]]),"Uptrend","Downtrend/NoTrend")</f>
        <v>Uptrend</v>
      </c>
      <c r="AL471">
        <v>0.12</v>
      </c>
      <c r="AM471" t="s">
        <v>10188</v>
      </c>
      <c r="AN471">
        <v>12.29</v>
      </c>
      <c r="AO471" t="s">
        <v>10188</v>
      </c>
      <c r="AQ471">
        <f>(Table2[[#This Row],[Sharpe Ratio]]-AVERAGE(Table2[Sharpe Ratio]))/_xlfn.STDEV.P(Table2[Sharpe Ratio])</f>
        <v>-0.60657038812317154</v>
      </c>
      <c r="AR4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-0.84333535369406598</v>
      </c>
      <c r="AS471">
        <f>_xlfn.RANK.AVG(Table2[[#This Row],[1Y Return vs Nifty Z-Score]],Table2[1Y Return vs Nifty Z-Score])</f>
        <v>390</v>
      </c>
      <c r="AT471">
        <f>_xlfn.RANK.AVG(Table2[[#This Row],[6M Return vs Nifty Z-Score]],Table2[6M Return vs Nifty Z-Score])</f>
        <v>457</v>
      </c>
      <c r="AU471">
        <f>_xlfn.RANK.AVG(Table2[[#This Row],[Sharpe Ratio Z-Score]],Table2[Sharpe Ratio Z-Score])</f>
        <v>518.5</v>
      </c>
      <c r="AV471">
        <f>(Table2[[#This Row],[Rank 1Y]]+Table2[[#This Row],[Rank 6M]]+Table2[[#This Row],[Rank Sharpe]])/3</f>
        <v>455.16666666666669</v>
      </c>
    </row>
    <row r="472" spans="1:48" x14ac:dyDescent="0.3">
      <c r="A472" t="s">
        <v>1536</v>
      </c>
      <c r="B472" t="s">
        <v>1537</v>
      </c>
      <c r="C472" t="s">
        <v>10143</v>
      </c>
      <c r="D472" t="s">
        <v>557</v>
      </c>
      <c r="E472">
        <v>6182.2753066249998</v>
      </c>
      <c r="F472">
        <v>314.2</v>
      </c>
      <c r="G472">
        <v>3.4800598739313502</v>
      </c>
      <c r="H472">
        <f>(Table2[[#This Row],[1Y Return vs Nifty]]-AVERAGE(Table2[1Y Return vs Nifty]))/_xlfn.STDEV.P(Table2[1Y Return vs Nifty])</f>
        <v>-0.49762169008345136</v>
      </c>
      <c r="I472">
        <v>-6.2341994694246496</v>
      </c>
      <c r="J472">
        <f>(Table2[[#This Row],[1M Return vs Nifty]]-AVERAGE(Table2[1M Return vs Nifty]))/_xlfn.STDEV.P(Table2[1M Return vs Nifty])</f>
        <v>-0.5696809315649326</v>
      </c>
      <c r="K472">
        <v>-26.6794278546523</v>
      </c>
      <c r="L472">
        <f>(Table2[[#This Row],[6M Return vs Nifty]]-AVERAGE(Table2[6M Return vs Nifty]))/_xlfn.STDEV.P(Table2[6M Return vs Nifty])</f>
        <v>-1.1509837874956788</v>
      </c>
      <c r="M472">
        <v>-1.99177536561132</v>
      </c>
      <c r="N472">
        <f>(Table2[[#This Row],[1W Return vs Nifty]]-AVERAGE(Table2[1W Return vs Nifty]))/_xlfn.STDEV.P(Table2[1W Return vs Nifty])</f>
        <v>-0.28074706944856836</v>
      </c>
      <c r="O472">
        <v>304.83</v>
      </c>
      <c r="P472">
        <v>311.46041516430398</v>
      </c>
      <c r="Q472">
        <v>319.18648881536598</v>
      </c>
      <c r="R472">
        <v>49.339801752231601</v>
      </c>
      <c r="S472" s="2">
        <f>(Table2[[#This Row],[Close Price]]-Table2[[#This Row],[20D EMA]])/Table2[[#This Row],[20D EMA]]</f>
        <v>3.0738444378834121E-2</v>
      </c>
      <c r="T472" s="2">
        <f>(Table2[[#This Row],[Close Price]]-Table2[[#This Row],[50D EMA]])/Table2[[#This Row],[50D EMA]]</f>
        <v>8.7959326524714235E-3</v>
      </c>
      <c r="U472" s="2">
        <f>(Table2[[#This Row],[Close Price]]-Table2[[#This Row],[200D EMA]])/Table2[[#This Row],[200D EMA]]</f>
        <v>-1.5622493401499935E-2</v>
      </c>
      <c r="V472">
        <v>0.91678364411513302</v>
      </c>
      <c r="W472">
        <v>305</v>
      </c>
      <c r="X472">
        <v>316</v>
      </c>
      <c r="Y472">
        <v>295.8</v>
      </c>
      <c r="Z472">
        <v>316</v>
      </c>
      <c r="AA472">
        <v>285.10000000000002</v>
      </c>
      <c r="AB472">
        <v>316</v>
      </c>
      <c r="AC472" s="2">
        <f>(Table2[[#This Row],[Close Price]]/Table2[[#This Row],[Day Low]])-1</f>
        <v>3.0163934426229444E-2</v>
      </c>
      <c r="AD472" s="2">
        <f>(Table2[[#This Row],[Day High]]/Table2[[#This Row],[Close Price]])-1</f>
        <v>5.7288351368556256E-3</v>
      </c>
      <c r="AE472" s="2">
        <f>(Table2[[#This Row],[Close Price]]/Table2[[#This Row],[Current Week Low]])-1</f>
        <v>6.2204192021636073E-2</v>
      </c>
      <c r="AF472" s="2">
        <f>(Table2[[#This Row],[Current Week High]]/Table2[[#This Row],[Close Price]])-1</f>
        <v>5.7288351368556256E-3</v>
      </c>
      <c r="AG472" s="2">
        <f>(Table2[[#This Row],[Close Price]]/Table2[[#This Row],[Current Month Low]])-1</f>
        <v>0.10206944931602924</v>
      </c>
      <c r="AH472" s="2">
        <f>(Table2[[#This Row],[Current Month High]]/Table2[[#This Row],[Close Price]])-1</f>
        <v>5.7288351368556256E-3</v>
      </c>
      <c r="AI472">
        <v>28.9879057924888</v>
      </c>
      <c r="AJ472">
        <v>34.273504273504201</v>
      </c>
      <c r="AK472" t="str">
        <f>IF(AND(Table2[[#This Row],[20D EMA]]&gt;Table2[[#This Row],[50D EMA]],Table2[[#This Row],[50D EMA]]&gt;Table2[[#This Row],[200D EMA]]),"Uptrend","Downtrend/NoTrend")</f>
        <v>Downtrend/NoTrend</v>
      </c>
      <c r="AL472">
        <v>-0.16</v>
      </c>
      <c r="AM472" t="s">
        <v>10189</v>
      </c>
      <c r="AN472">
        <v>4.8600000000000003</v>
      </c>
      <c r="AO472" t="s">
        <v>10188</v>
      </c>
      <c r="AP472">
        <v>9.7940907801842003E-2</v>
      </c>
      <c r="AQ472">
        <f>(Table2[[#This Row],[Sharpe Ratio]]-AVERAGE(Table2[Sharpe Ratio]))/_xlfn.STDEV.P(Table2[Sharpe Ratio])</f>
        <v>0.50138976541046243</v>
      </c>
      <c r="AR4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2">
        <f>_xlfn.RANK.AVG(Table2[[#This Row],[1Y Return vs Nifty Z-Score]],Table2[1Y Return vs Nifty Z-Score])</f>
        <v>479</v>
      </c>
      <c r="AT472">
        <f>_xlfn.RANK.AVG(Table2[[#This Row],[6M Return vs Nifty Z-Score]],Table2[6M Return vs Nifty Z-Score])</f>
        <v>675</v>
      </c>
      <c r="AU472">
        <f>_xlfn.RANK.AVG(Table2[[#This Row],[Sharpe Ratio Z-Score]],Table2[Sharpe Ratio Z-Score])</f>
        <v>213</v>
      </c>
      <c r="AV472">
        <f>(Table2[[#This Row],[Rank 1Y]]+Table2[[#This Row],[Rank 6M]]+Table2[[#This Row],[Rank Sharpe]])/3</f>
        <v>455.66666666666669</v>
      </c>
    </row>
    <row r="473" spans="1:48" x14ac:dyDescent="0.3">
      <c r="A473" t="s">
        <v>1861</v>
      </c>
      <c r="B473" t="s">
        <v>1862</v>
      </c>
      <c r="C473" t="s">
        <v>10154</v>
      </c>
      <c r="D473" t="s">
        <v>384</v>
      </c>
      <c r="E473">
        <v>3780.8416439749999</v>
      </c>
      <c r="F473">
        <v>534.5</v>
      </c>
      <c r="G473">
        <v>11.953341353329501</v>
      </c>
      <c r="H473">
        <f>(Table2[[#This Row],[1Y Return vs Nifty]]-AVERAGE(Table2[1Y Return vs Nifty]))/_xlfn.STDEV.P(Table2[1Y Return vs Nifty])</f>
        <v>-0.39294355441722162</v>
      </c>
      <c r="I473">
        <v>7.3802933830403399</v>
      </c>
      <c r="J473">
        <f>(Table2[[#This Row],[1M Return vs Nifty]]-AVERAGE(Table2[1M Return vs Nifty]))/_xlfn.STDEV.P(Table2[1M Return vs Nifty])</f>
        <v>0.7145079634145427</v>
      </c>
      <c r="K473">
        <v>10.5420033962529</v>
      </c>
      <c r="L473">
        <f>(Table2[[#This Row],[6M Return vs Nifty]]-AVERAGE(Table2[6M Return vs Nifty]))/_xlfn.STDEV.P(Table2[6M Return vs Nifty])</f>
        <v>-7.1256160889355026E-3</v>
      </c>
      <c r="M473">
        <v>-0.84930637932102004</v>
      </c>
      <c r="N473">
        <f>(Table2[[#This Row],[1W Return vs Nifty]]-AVERAGE(Table2[1W Return vs Nifty]))/_xlfn.STDEV.P(Table2[1W Return vs Nifty])</f>
        <v>-2.7247660787567966E-2</v>
      </c>
      <c r="O473">
        <v>512.70000000000005</v>
      </c>
      <c r="P473">
        <v>484.31781387044401</v>
      </c>
      <c r="Q473">
        <v>437.83376855952201</v>
      </c>
      <c r="R473">
        <v>55.506525984297198</v>
      </c>
      <c r="S473" s="2">
        <f>(Table2[[#This Row],[Close Price]]-Table2[[#This Row],[20D EMA]])/Table2[[#This Row],[20D EMA]]</f>
        <v>4.2519992198166476E-2</v>
      </c>
      <c r="T473" s="2">
        <f>(Table2[[#This Row],[Close Price]]-Table2[[#This Row],[50D EMA]])/Table2[[#This Row],[50D EMA]]</f>
        <v>0.10361416551772722</v>
      </c>
      <c r="U473" s="2">
        <f>(Table2[[#This Row],[Close Price]]-Table2[[#This Row],[200D EMA]])/Table2[[#This Row],[200D EMA]]</f>
        <v>0.22078295093252165</v>
      </c>
      <c r="V473">
        <v>1.0611620986488399</v>
      </c>
      <c r="W473">
        <v>525</v>
      </c>
      <c r="X473">
        <v>543.70000000000005</v>
      </c>
      <c r="Y473">
        <v>515</v>
      </c>
      <c r="Z473">
        <v>543.70000000000005</v>
      </c>
      <c r="AA473">
        <v>505.55</v>
      </c>
      <c r="AB473">
        <v>554.70000000000005</v>
      </c>
      <c r="AC473" s="2">
        <f>(Table2[[#This Row],[Close Price]]/Table2[[#This Row],[Day Low]])-1</f>
        <v>1.8095238095238164E-2</v>
      </c>
      <c r="AD473" s="2">
        <f>(Table2[[#This Row],[Day High]]/Table2[[#This Row],[Close Price]])-1</f>
        <v>1.721234798877469E-2</v>
      </c>
      <c r="AE473" s="2">
        <f>(Table2[[#This Row],[Close Price]]/Table2[[#This Row],[Current Week Low]])-1</f>
        <v>3.7864077669902851E-2</v>
      </c>
      <c r="AF473" s="2">
        <f>(Table2[[#This Row],[Current Week High]]/Table2[[#This Row],[Close Price]])-1</f>
        <v>1.721234798877469E-2</v>
      </c>
      <c r="AG473" s="2">
        <f>(Table2[[#This Row],[Close Price]]/Table2[[#This Row],[Current Month Low]])-1</f>
        <v>5.726436554247849E-2</v>
      </c>
      <c r="AH473" s="2">
        <f>(Table2[[#This Row],[Current Month High]]/Table2[[#This Row],[Close Price]])-1</f>
        <v>3.7792329279700665E-2</v>
      </c>
      <c r="AI473">
        <v>3.7792329279700598</v>
      </c>
      <c r="AJ473">
        <v>53.569889383709203</v>
      </c>
      <c r="AK473" t="str">
        <f>IF(AND(Table2[[#This Row],[20D EMA]]&gt;Table2[[#This Row],[50D EMA]],Table2[[#This Row],[50D EMA]]&gt;Table2[[#This Row],[200D EMA]]),"Uptrend","Downtrend/NoTrend")</f>
        <v>Uptrend</v>
      </c>
      <c r="AL473">
        <v>0.04</v>
      </c>
      <c r="AM473" t="s">
        <v>10188</v>
      </c>
      <c r="AN473">
        <v>1.8</v>
      </c>
      <c r="AO473" t="s">
        <v>10188</v>
      </c>
      <c r="AP473">
        <v>-4.4933103053221998E-2</v>
      </c>
      <c r="AQ473">
        <f>(Table2[[#This Row],[Sharpe Ratio]]-AVERAGE(Table2[Sharpe Ratio]))/_xlfn.STDEV.P(Table2[Sharpe Ratio])</f>
        <v>-1.1148777836224621</v>
      </c>
      <c r="AR4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-0.82768665150164444</v>
      </c>
      <c r="AS473">
        <f>_xlfn.RANK.AVG(Table2[[#This Row],[1Y Return vs Nifty Z-Score]],Table2[1Y Return vs Nifty Z-Score])</f>
        <v>427</v>
      </c>
      <c r="AT473">
        <f>_xlfn.RANK.AVG(Table2[[#This Row],[6M Return vs Nifty Z-Score]],Table2[6M Return vs Nifty Z-Score])</f>
        <v>311</v>
      </c>
      <c r="AU473">
        <f>_xlfn.RANK.AVG(Table2[[#This Row],[Sharpe Ratio Z-Score]],Table2[Sharpe Ratio Z-Score])</f>
        <v>629</v>
      </c>
      <c r="AV473">
        <f>(Table2[[#This Row],[Rank 1Y]]+Table2[[#This Row],[Rank 6M]]+Table2[[#This Row],[Rank Sharpe]])/3</f>
        <v>455.66666666666669</v>
      </c>
    </row>
    <row r="474" spans="1:48" x14ac:dyDescent="0.3">
      <c r="A474" t="s">
        <v>724</v>
      </c>
      <c r="B474" t="s">
        <v>725</v>
      </c>
      <c r="C474" t="s">
        <v>10145</v>
      </c>
      <c r="D474" t="s">
        <v>285</v>
      </c>
      <c r="E474">
        <v>22350.516573749999</v>
      </c>
      <c r="F474">
        <v>1703.8</v>
      </c>
      <c r="G474">
        <v>-2.1345060151741801</v>
      </c>
      <c r="H474">
        <f>(Table2[[#This Row],[1Y Return vs Nifty]]-AVERAGE(Table2[1Y Return vs Nifty]))/_xlfn.STDEV.P(Table2[1Y Return vs Nifty])</f>
        <v>-0.56698351776210898</v>
      </c>
      <c r="I474">
        <v>-7.3635784917686298</v>
      </c>
      <c r="J474">
        <f>(Table2[[#This Row],[1M Return vs Nifty]]-AVERAGE(Table2[1M Return vs Nifty]))/_xlfn.STDEV.P(Table2[1M Return vs Nifty])</f>
        <v>-0.67620976186611581</v>
      </c>
      <c r="K474">
        <v>-8.9446947144920799</v>
      </c>
      <c r="L474">
        <f>(Table2[[#This Row],[6M Return vs Nifty]]-AVERAGE(Table2[6M Return vs Nifty]))/_xlfn.STDEV.P(Table2[6M Return vs Nifty])</f>
        <v>-0.60597466940603262</v>
      </c>
      <c r="M474">
        <v>0.98013085011621404</v>
      </c>
      <c r="N474">
        <f>(Table2[[#This Row],[1W Return vs Nifty]]-AVERAGE(Table2[1W Return vs Nifty]))/_xlfn.STDEV.P(Table2[1W Return vs Nifty])</f>
        <v>0.37868130657165328</v>
      </c>
      <c r="O474">
        <v>1709.14</v>
      </c>
      <c r="P474">
        <v>1706.0700557278799</v>
      </c>
      <c r="Q474">
        <v>1589.5670629139299</v>
      </c>
      <c r="R474">
        <v>35.649473335963599</v>
      </c>
      <c r="S474" s="2">
        <f>(Table2[[#This Row],[Close Price]]-Table2[[#This Row],[20D EMA]])/Table2[[#This Row],[20D EMA]]</f>
        <v>-3.1243783423242949E-3</v>
      </c>
      <c r="T474" s="2">
        <f>(Table2[[#This Row],[Close Price]]-Table2[[#This Row],[50D EMA]])/Table2[[#This Row],[50D EMA]]</f>
        <v>-1.3305759164218118E-3</v>
      </c>
      <c r="U474" s="2">
        <f>(Table2[[#This Row],[Close Price]]-Table2[[#This Row],[200D EMA]])/Table2[[#This Row],[200D EMA]]</f>
        <v>7.1864182236302018E-2</v>
      </c>
      <c r="V474">
        <v>0.80474606194867504</v>
      </c>
      <c r="W474">
        <v>1675.4</v>
      </c>
      <c r="X474">
        <v>1708.85</v>
      </c>
      <c r="Y474">
        <v>1647</v>
      </c>
      <c r="Z474">
        <v>1708.85</v>
      </c>
      <c r="AA474">
        <v>1636</v>
      </c>
      <c r="AB474">
        <v>1807.9</v>
      </c>
      <c r="AC474" s="2">
        <f>(Table2[[#This Row],[Close Price]]/Table2[[#This Row],[Day Low]])-1</f>
        <v>1.6951175838605614E-2</v>
      </c>
      <c r="AD474" s="2">
        <f>(Table2[[#This Row],[Day High]]/Table2[[#This Row],[Close Price]])-1</f>
        <v>2.9639629064444062E-3</v>
      </c>
      <c r="AE474" s="2">
        <f>(Table2[[#This Row],[Close Price]]/Table2[[#This Row],[Current Week Low]])-1</f>
        <v>3.4486945962355797E-2</v>
      </c>
      <c r="AF474" s="2">
        <f>(Table2[[#This Row],[Current Week High]]/Table2[[#This Row],[Close Price]])-1</f>
        <v>2.9639629064444062E-3</v>
      </c>
      <c r="AG474" s="2">
        <f>(Table2[[#This Row],[Close Price]]/Table2[[#This Row],[Current Month Low]])-1</f>
        <v>4.1442542787285985E-2</v>
      </c>
      <c r="AH474" s="2">
        <f>(Table2[[#This Row],[Current Month High]]/Table2[[#This Row],[Close Price]])-1</f>
        <v>6.1098720507101856E-2</v>
      </c>
      <c r="AI474">
        <v>10.6409202958093</v>
      </c>
      <c r="AJ474">
        <v>49.292442497261703</v>
      </c>
      <c r="AK474" t="str">
        <f>IF(AND(Table2[[#This Row],[20D EMA]]&gt;Table2[[#This Row],[50D EMA]],Table2[[#This Row],[50D EMA]]&gt;Table2[[#This Row],[200D EMA]]),"Uptrend","Downtrend/NoTrend")</f>
        <v>Uptrend</v>
      </c>
      <c r="AL474">
        <v>-0.11</v>
      </c>
      <c r="AM474" t="s">
        <v>10189</v>
      </c>
      <c r="AN474">
        <v>-4.63</v>
      </c>
      <c r="AO474" t="s">
        <v>10189</v>
      </c>
      <c r="AP474">
        <v>5.7424558533709001E-2</v>
      </c>
      <c r="AQ474">
        <f>(Table2[[#This Row],[Sharpe Ratio]]-AVERAGE(Table2[Sharpe Ratio]))/_xlfn.STDEV.P(Table2[Sharpe Ratio])</f>
        <v>4.3047060985389553E-2</v>
      </c>
      <c r="AR4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-1.4274395814772145</v>
      </c>
      <c r="AS474">
        <f>_xlfn.RANK.AVG(Table2[[#This Row],[1Y Return vs Nifty Z-Score]],Table2[1Y Return vs Nifty Z-Score])</f>
        <v>516</v>
      </c>
      <c r="AT474">
        <f>_xlfn.RANK.AVG(Table2[[#This Row],[6M Return vs Nifty Z-Score]],Table2[6M Return vs Nifty Z-Score])</f>
        <v>531</v>
      </c>
      <c r="AU474">
        <f>_xlfn.RANK.AVG(Table2[[#This Row],[Sharpe Ratio Z-Score]],Table2[Sharpe Ratio Z-Score])</f>
        <v>321</v>
      </c>
      <c r="AV474">
        <f>(Table2[[#This Row],[Rank 1Y]]+Table2[[#This Row],[Rank 6M]]+Table2[[#This Row],[Rank Sharpe]])/3</f>
        <v>456</v>
      </c>
    </row>
    <row r="475" spans="1:48" x14ac:dyDescent="0.3">
      <c r="A475" t="s">
        <v>1827</v>
      </c>
      <c r="B475" t="s">
        <v>1828</v>
      </c>
      <c r="C475" t="s">
        <v>10150</v>
      </c>
      <c r="D475" t="s">
        <v>130</v>
      </c>
      <c r="E475">
        <v>3920.61240291999</v>
      </c>
      <c r="F475">
        <v>226.86</v>
      </c>
      <c r="G475">
        <v>4.2199681852243804</v>
      </c>
      <c r="H475">
        <f>(Table2[[#This Row],[1Y Return vs Nifty]]-AVERAGE(Table2[1Y Return vs Nifty]))/_xlfn.STDEV.P(Table2[1Y Return vs Nifty])</f>
        <v>-0.48848093124303998</v>
      </c>
      <c r="I475">
        <v>-3.3848476182841898</v>
      </c>
      <c r="J475">
        <f>(Table2[[#This Row],[1M Return vs Nifty]]-AVERAGE(Table2[1M Return vs Nifty]))/_xlfn.STDEV.P(Table2[1M Return vs Nifty])</f>
        <v>-0.30091542962695295</v>
      </c>
      <c r="K475">
        <v>-18.8520211689573</v>
      </c>
      <c r="L475">
        <f>(Table2[[#This Row],[6M Return vs Nifty]]-AVERAGE(Table2[6M Return vs Nifty]))/_xlfn.STDEV.P(Table2[6M Return vs Nifty])</f>
        <v>-0.91043841356844013</v>
      </c>
      <c r="M475">
        <v>-0.78360414906181897</v>
      </c>
      <c r="N475">
        <f>(Table2[[#This Row],[1W Return vs Nifty]]-AVERAGE(Table2[1W Return vs Nifty]))/_xlfn.STDEV.P(Table2[1W Return vs Nifty])</f>
        <v>-1.2669167438266469E-2</v>
      </c>
      <c r="O475">
        <v>220.69</v>
      </c>
      <c r="P475">
        <v>219.90806099231901</v>
      </c>
      <c r="Q475">
        <v>217.31542659860401</v>
      </c>
      <c r="R475">
        <v>52.19648893718</v>
      </c>
      <c r="S475" s="2">
        <f>(Table2[[#This Row],[Close Price]]-Table2[[#This Row],[20D EMA]])/Table2[[#This Row],[20D EMA]]</f>
        <v>2.7957768815986297E-2</v>
      </c>
      <c r="T475" s="2">
        <f>(Table2[[#This Row],[Close Price]]-Table2[[#This Row],[50D EMA]])/Table2[[#This Row],[50D EMA]]</f>
        <v>3.1612933952083838E-2</v>
      </c>
      <c r="U475" s="2">
        <f>(Table2[[#This Row],[Close Price]]-Table2[[#This Row],[200D EMA]])/Table2[[#This Row],[200D EMA]]</f>
        <v>4.392036750812664E-2</v>
      </c>
      <c r="V475">
        <v>1.1375270078258699</v>
      </c>
      <c r="W475">
        <v>221.25</v>
      </c>
      <c r="X475">
        <v>233.63</v>
      </c>
      <c r="Y475">
        <v>219.09</v>
      </c>
      <c r="Z475">
        <v>233.63</v>
      </c>
      <c r="AA475">
        <v>212.51</v>
      </c>
      <c r="AB475">
        <v>233.63</v>
      </c>
      <c r="AC475" s="2">
        <f>(Table2[[#This Row],[Close Price]]/Table2[[#This Row],[Day Low]])-1</f>
        <v>2.535593220338983E-2</v>
      </c>
      <c r="AD475" s="2">
        <f>(Table2[[#This Row],[Day High]]/Table2[[#This Row],[Close Price]])-1</f>
        <v>2.9842193423256447E-2</v>
      </c>
      <c r="AE475" s="2">
        <f>(Table2[[#This Row],[Close Price]]/Table2[[#This Row],[Current Week Low]])-1</f>
        <v>3.5464877447624277E-2</v>
      </c>
      <c r="AF475" s="2">
        <f>(Table2[[#This Row],[Current Week High]]/Table2[[#This Row],[Close Price]])-1</f>
        <v>2.9842193423256447E-2</v>
      </c>
      <c r="AG475" s="2">
        <f>(Table2[[#This Row],[Close Price]]/Table2[[#This Row],[Current Month Low]])-1</f>
        <v>6.7526234059573698E-2</v>
      </c>
      <c r="AH475" s="2">
        <f>(Table2[[#This Row],[Current Month High]]/Table2[[#This Row],[Close Price]])-1</f>
        <v>2.9842193423256447E-2</v>
      </c>
      <c r="AI475">
        <v>22.5425372476417</v>
      </c>
      <c r="AJ475">
        <v>35.925704014379797</v>
      </c>
      <c r="AK475" t="str">
        <f>IF(AND(Table2[[#This Row],[20D EMA]]&gt;Table2[[#This Row],[50D EMA]],Table2[[#This Row],[50D EMA]]&gt;Table2[[#This Row],[200D EMA]]),"Uptrend","Downtrend/NoTrend")</f>
        <v>Uptrend</v>
      </c>
      <c r="AL475">
        <v>-0.03</v>
      </c>
      <c r="AM475" t="s">
        <v>10189</v>
      </c>
      <c r="AN475">
        <v>1.93</v>
      </c>
      <c r="AO475" t="s">
        <v>10188</v>
      </c>
      <c r="AP475">
        <v>7.1847793632415002E-2</v>
      </c>
      <c r="AQ475">
        <f>(Table2[[#This Row],[Sharpe Ratio]]-AVERAGE(Table2[Sharpe Ratio]))/_xlfn.STDEV.P(Table2[Sharpe Ratio])</f>
        <v>0.20621044320302356</v>
      </c>
      <c r="AR4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-1.5062934986736758</v>
      </c>
      <c r="AS475">
        <f>_xlfn.RANK.AVG(Table2[[#This Row],[1Y Return vs Nifty Z-Score]],Table2[1Y Return vs Nifty Z-Score])</f>
        <v>476</v>
      </c>
      <c r="AT475">
        <f>_xlfn.RANK.AVG(Table2[[#This Row],[6M Return vs Nifty Z-Score]],Table2[6M Return vs Nifty Z-Score])</f>
        <v>616</v>
      </c>
      <c r="AU475">
        <f>_xlfn.RANK.AVG(Table2[[#This Row],[Sharpe Ratio Z-Score]],Table2[Sharpe Ratio Z-Score])</f>
        <v>278</v>
      </c>
      <c r="AV475">
        <f>(Table2[[#This Row],[Rank 1Y]]+Table2[[#This Row],[Rank 6M]]+Table2[[#This Row],[Rank Sharpe]])/3</f>
        <v>456.66666666666669</v>
      </c>
    </row>
    <row r="476" spans="1:48" x14ac:dyDescent="0.3">
      <c r="A476" t="s">
        <v>650</v>
      </c>
      <c r="B476" t="s">
        <v>651</v>
      </c>
      <c r="C476" t="s">
        <v>10148</v>
      </c>
      <c r="D476" t="s">
        <v>62</v>
      </c>
      <c r="E476">
        <v>28031.060874300001</v>
      </c>
      <c r="F476">
        <v>2227.75</v>
      </c>
      <c r="G476">
        <v>29.601957493624901</v>
      </c>
      <c r="H476">
        <f>(Table2[[#This Row],[1Y Return vs Nifty]]-AVERAGE(Table2[1Y Return vs Nifty]))/_xlfn.STDEV.P(Table2[1Y Return vs Nifty])</f>
        <v>-0.17491418301644104</v>
      </c>
      <c r="I476">
        <v>-9.5830723290372699</v>
      </c>
      <c r="J476">
        <f>(Table2[[#This Row],[1M Return vs Nifty]]-AVERAGE(Table2[1M Return vs Nifty]))/_xlfn.STDEV.P(Table2[1M Return vs Nifty])</f>
        <v>-0.88556382074901541</v>
      </c>
      <c r="K476">
        <v>-14.9282025044047</v>
      </c>
      <c r="L476">
        <f>(Table2[[#This Row],[6M Return vs Nifty]]-AVERAGE(Table2[6M Return vs Nifty]))/_xlfn.STDEV.P(Table2[6M Return vs Nifty])</f>
        <v>-0.78985487092302831</v>
      </c>
      <c r="M476">
        <v>-2.4480553177828699</v>
      </c>
      <c r="N476">
        <f>(Table2[[#This Row],[1W Return vs Nifty]]-AVERAGE(Table2[1W Return vs Nifty]))/_xlfn.STDEV.P(Table2[1W Return vs Nifty])</f>
        <v>-0.38198981603282156</v>
      </c>
      <c r="O476">
        <v>2272.5500000000002</v>
      </c>
      <c r="P476">
        <v>2290.58515963636</v>
      </c>
      <c r="Q476">
        <v>2099.7858466038401</v>
      </c>
      <c r="R476">
        <v>45.248084917147303</v>
      </c>
      <c r="S476" s="2">
        <f>(Table2[[#This Row],[Close Price]]-Table2[[#This Row],[20D EMA]])/Table2[[#This Row],[20D EMA]]</f>
        <v>-1.9713537655937242E-2</v>
      </c>
      <c r="T476" s="2">
        <f>(Table2[[#This Row],[Close Price]]-Table2[[#This Row],[50D EMA]])/Table2[[#This Row],[50D EMA]]</f>
        <v>-2.7431924707979574E-2</v>
      </c>
      <c r="U476" s="2">
        <f>(Table2[[#This Row],[Close Price]]-Table2[[#This Row],[200D EMA]])/Table2[[#This Row],[200D EMA]]</f>
        <v>6.0941525824229667E-2</v>
      </c>
      <c r="V476">
        <v>1.41937485113386</v>
      </c>
      <c r="W476">
        <v>2222.4</v>
      </c>
      <c r="X476">
        <v>2261.15</v>
      </c>
      <c r="Y476">
        <v>2203</v>
      </c>
      <c r="Z476">
        <v>2275</v>
      </c>
      <c r="AA476">
        <v>2160.15</v>
      </c>
      <c r="AB476">
        <v>2306.85</v>
      </c>
      <c r="AC476" s="2">
        <f>(Table2[[#This Row],[Close Price]]/Table2[[#This Row],[Day Low]])-1</f>
        <v>2.4073074154067342E-3</v>
      </c>
      <c r="AD476" s="2">
        <f>(Table2[[#This Row],[Day High]]/Table2[[#This Row],[Close Price]])-1</f>
        <v>1.4992705644708781E-2</v>
      </c>
      <c r="AE476" s="2">
        <f>(Table2[[#This Row],[Close Price]]/Table2[[#This Row],[Current Week Low]])-1</f>
        <v>1.1234679981843021E-2</v>
      </c>
      <c r="AF476" s="2">
        <f>(Table2[[#This Row],[Current Week High]]/Table2[[#This Row],[Close Price]])-1</f>
        <v>2.1209740769835062E-2</v>
      </c>
      <c r="AG476" s="2">
        <f>(Table2[[#This Row],[Close Price]]/Table2[[#This Row],[Current Month Low]])-1</f>
        <v>3.1294123093303705E-2</v>
      </c>
      <c r="AH476" s="2">
        <f>(Table2[[#This Row],[Current Month High]]/Table2[[#This Row],[Close Price]])-1</f>
        <v>3.550667714061273E-2</v>
      </c>
      <c r="AI476">
        <v>14.0163842441925</v>
      </c>
      <c r="AJ476">
        <v>60.1545650611071</v>
      </c>
      <c r="AK476" t="str">
        <f>IF(AND(Table2[[#This Row],[20D EMA]]&gt;Table2[[#This Row],[50D EMA]],Table2[[#This Row],[50D EMA]]&gt;Table2[[#This Row],[200D EMA]]),"Uptrend","Downtrend/NoTrend")</f>
        <v>Downtrend/NoTrend</v>
      </c>
      <c r="AL476">
        <v>-7.0000000000000007E-2</v>
      </c>
      <c r="AM476" t="s">
        <v>10189</v>
      </c>
      <c r="AN476">
        <v>-2.6</v>
      </c>
      <c r="AO476" t="s">
        <v>10189</v>
      </c>
      <c r="AP476">
        <v>1.327280754356E-2</v>
      </c>
      <c r="AQ476">
        <f>(Table2[[#This Row],[Sharpe Ratio]]-AVERAGE(Table2[Sharpe Ratio]))/_xlfn.STDEV.P(Table2[Sharpe Ratio])</f>
        <v>-0.45642126030889441</v>
      </c>
      <c r="AR4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6">
        <f>_xlfn.RANK.AVG(Table2[[#This Row],[1Y Return vs Nifty Z-Score]],Table2[1Y Return vs Nifty Z-Score])</f>
        <v>334</v>
      </c>
      <c r="AT476">
        <f>_xlfn.RANK.AVG(Table2[[#This Row],[6M Return vs Nifty Z-Score]],Table2[6M Return vs Nifty Z-Score])</f>
        <v>579</v>
      </c>
      <c r="AU476">
        <f>_xlfn.RANK.AVG(Table2[[#This Row],[Sharpe Ratio Z-Score]],Table2[Sharpe Ratio Z-Score])</f>
        <v>458</v>
      </c>
      <c r="AV476">
        <f>(Table2[[#This Row],[Rank 1Y]]+Table2[[#This Row],[Rank 6M]]+Table2[[#This Row],[Rank Sharpe]])/3</f>
        <v>457</v>
      </c>
    </row>
    <row r="477" spans="1:48" x14ac:dyDescent="0.3">
      <c r="A477" t="s">
        <v>391</v>
      </c>
      <c r="B477" t="s">
        <v>392</v>
      </c>
      <c r="C477" t="s">
        <v>10147</v>
      </c>
      <c r="D477" t="s">
        <v>393</v>
      </c>
      <c r="E477">
        <v>60909.41363925</v>
      </c>
      <c r="F477">
        <v>3114.2</v>
      </c>
      <c r="G477">
        <v>2.9108132632145201</v>
      </c>
      <c r="H477">
        <f>(Table2[[#This Row],[1Y Return vs Nifty]]-AVERAGE(Table2[1Y Return vs Nifty]))/_xlfn.STDEV.P(Table2[1Y Return vs Nifty])</f>
        <v>-0.50465411006017924</v>
      </c>
      <c r="I477">
        <v>-7.91023695298031</v>
      </c>
      <c r="J477">
        <f>(Table2[[#This Row],[1M Return vs Nifty]]-AVERAGE(Table2[1M Return vs Nifty]))/_xlfn.STDEV.P(Table2[1M Return vs Nifty])</f>
        <v>-0.72777339577022448</v>
      </c>
      <c r="K477">
        <v>7.7489288094014901</v>
      </c>
      <c r="L477">
        <f>(Table2[[#This Row],[6M Return vs Nifty]]-AVERAGE(Table2[6M Return vs Nifty]))/_xlfn.STDEV.P(Table2[6M Return vs Nifty])</f>
        <v>-9.296006904111212E-2</v>
      </c>
      <c r="M477">
        <v>-1.0813126022433599</v>
      </c>
      <c r="N477">
        <f>(Table2[[#This Row],[1W Return vs Nifty]]-AVERAGE(Table2[1W Return vs Nifty]))/_xlfn.STDEV.P(Table2[1W Return vs Nifty])</f>
        <v>-7.8726905320461546E-2</v>
      </c>
      <c r="O477">
        <v>3152.58</v>
      </c>
      <c r="P477">
        <v>3016.7860714941698</v>
      </c>
      <c r="Q477">
        <v>2656.11731460996</v>
      </c>
      <c r="R477">
        <v>46.6017026113458</v>
      </c>
      <c r="S477" s="2">
        <f>(Table2[[#This Row],[Close Price]]-Table2[[#This Row],[20D EMA]])/Table2[[#This Row],[20D EMA]]</f>
        <v>-1.2174155770829007E-2</v>
      </c>
      <c r="T477" s="2">
        <f>(Table2[[#This Row],[Close Price]]-Table2[[#This Row],[50D EMA]])/Table2[[#This Row],[50D EMA]]</f>
        <v>3.229063188348065E-2</v>
      </c>
      <c r="U477" s="2">
        <f>(Table2[[#This Row],[Close Price]]-Table2[[#This Row],[200D EMA]])/Table2[[#This Row],[200D EMA]]</f>
        <v>0.17246327293992564</v>
      </c>
      <c r="V477">
        <v>0.72801235347852999</v>
      </c>
      <c r="W477">
        <v>3100.45</v>
      </c>
      <c r="X477">
        <v>3165.7</v>
      </c>
      <c r="Y477">
        <v>3094.2</v>
      </c>
      <c r="Z477">
        <v>3179.25</v>
      </c>
      <c r="AA477">
        <v>3087.7</v>
      </c>
      <c r="AB477">
        <v>3248.85</v>
      </c>
      <c r="AC477" s="2">
        <f>(Table2[[#This Row],[Close Price]]/Table2[[#This Row],[Day Low]])-1</f>
        <v>4.4348401038558638E-3</v>
      </c>
      <c r="AD477" s="2">
        <f>(Table2[[#This Row],[Day High]]/Table2[[#This Row],[Close Price]])-1</f>
        <v>1.6537152398689914E-2</v>
      </c>
      <c r="AE477" s="2">
        <f>(Table2[[#This Row],[Close Price]]/Table2[[#This Row],[Current Week Low]])-1</f>
        <v>6.463706289186133E-3</v>
      </c>
      <c r="AF477" s="2">
        <f>(Table2[[#This Row],[Current Week High]]/Table2[[#This Row],[Close Price]])-1</f>
        <v>2.0888189583199601E-2</v>
      </c>
      <c r="AG477" s="2">
        <f>(Table2[[#This Row],[Close Price]]/Table2[[#This Row],[Current Month Low]])-1</f>
        <v>8.5824400038863047E-3</v>
      </c>
      <c r="AH477" s="2">
        <f>(Table2[[#This Row],[Current Month High]]/Table2[[#This Row],[Close Price]])-1</f>
        <v>4.3237428553079438E-2</v>
      </c>
      <c r="AI477">
        <v>8.0197161389762908</v>
      </c>
      <c r="AJ477">
        <v>41.954599325371397</v>
      </c>
      <c r="AK477" t="str">
        <f>IF(AND(Table2[[#This Row],[20D EMA]]&gt;Table2[[#This Row],[50D EMA]],Table2[[#This Row],[50D EMA]]&gt;Table2[[#This Row],[200D EMA]]),"Uptrend","Downtrend/NoTrend")</f>
        <v>Uptrend</v>
      </c>
      <c r="AL477">
        <v>0.14000000000000001</v>
      </c>
      <c r="AM477" t="s">
        <v>10188</v>
      </c>
      <c r="AN477">
        <v>-3.56</v>
      </c>
      <c r="AO477" t="s">
        <v>10189</v>
      </c>
      <c r="AP477">
        <v>-4.3047518876120003E-3</v>
      </c>
      <c r="AQ477">
        <f>(Table2[[#This Row],[Sharpe Ratio]]-AVERAGE(Table2[Sharpe Ratio]))/_xlfn.STDEV.P(Table2[Sharpe Ratio])</f>
        <v>-0.6552680535764327</v>
      </c>
      <c r="AR4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-2.0593825337684097</v>
      </c>
      <c r="AS477">
        <f>_xlfn.RANK.AVG(Table2[[#This Row],[1Y Return vs Nifty Z-Score]],Table2[1Y Return vs Nifty Z-Score])</f>
        <v>484</v>
      </c>
      <c r="AT477">
        <f>_xlfn.RANK.AVG(Table2[[#This Row],[6M Return vs Nifty Z-Score]],Table2[6M Return vs Nifty Z-Score])</f>
        <v>338</v>
      </c>
      <c r="AU477">
        <f>_xlfn.RANK.AVG(Table2[[#This Row],[Sharpe Ratio Z-Score]],Table2[Sharpe Ratio Z-Score])</f>
        <v>550</v>
      </c>
      <c r="AV477">
        <f>(Table2[[#This Row],[Rank 1Y]]+Table2[[#This Row],[Rank 6M]]+Table2[[#This Row],[Rank Sharpe]])/3</f>
        <v>457.33333333333331</v>
      </c>
    </row>
    <row r="478" spans="1:48" x14ac:dyDescent="0.3">
      <c r="A478" t="s">
        <v>828</v>
      </c>
      <c r="B478" t="s">
        <v>829</v>
      </c>
      <c r="C478" t="s">
        <v>10142</v>
      </c>
      <c r="D478" t="s">
        <v>21</v>
      </c>
      <c r="E478">
        <v>19123.365596399999</v>
      </c>
      <c r="F478">
        <v>678.15</v>
      </c>
      <c r="G478">
        <v>1.3686051751574</v>
      </c>
      <c r="H478">
        <f>(Table2[[#This Row],[1Y Return vs Nifty]]-AVERAGE(Table2[1Y Return vs Nifty]))/_xlfn.STDEV.P(Table2[1Y Return vs Nifty])</f>
        <v>-0.52370640613457653</v>
      </c>
      <c r="I478">
        <v>15.3350082051737</v>
      </c>
      <c r="J478">
        <f>(Table2[[#This Row],[1M Return vs Nifty]]-AVERAGE(Table2[1M Return vs Nifty]))/_xlfn.STDEV.P(Table2[1M Return vs Nifty])</f>
        <v>1.4648375238331475</v>
      </c>
      <c r="K478">
        <v>-23.0661985304463</v>
      </c>
      <c r="L478">
        <f>(Table2[[#This Row],[6M Return vs Nifty]]-AVERAGE(Table2[6M Return vs Nifty]))/_xlfn.STDEV.P(Table2[6M Return vs Nifty])</f>
        <v>-1.0399450190023531</v>
      </c>
      <c r="M478">
        <v>7.0493245589980598</v>
      </c>
      <c r="N478">
        <f>(Table2[[#This Row],[1W Return vs Nifty]]-AVERAGE(Table2[1W Return vs Nifty]))/_xlfn.STDEV.P(Table2[1W Return vs Nifty])</f>
        <v>1.7253585772137041</v>
      </c>
      <c r="O478">
        <v>628.14</v>
      </c>
      <c r="P478">
        <v>615.01591067397601</v>
      </c>
      <c r="Q478">
        <v>628.71989772188897</v>
      </c>
      <c r="R478">
        <v>69.926660087884102</v>
      </c>
      <c r="S478" s="2">
        <f>(Table2[[#This Row],[Close Price]]-Table2[[#This Row],[20D EMA]])/Table2[[#This Row],[20D EMA]]</f>
        <v>7.9616009169930252E-2</v>
      </c>
      <c r="T478" s="2">
        <f>(Table2[[#This Row],[Close Price]]-Table2[[#This Row],[50D EMA]])/Table2[[#This Row],[50D EMA]]</f>
        <v>0.1026544000411914</v>
      </c>
      <c r="U478" s="2">
        <f>(Table2[[#This Row],[Close Price]]-Table2[[#This Row],[200D EMA]])/Table2[[#This Row],[200D EMA]]</f>
        <v>7.8620228908320891E-2</v>
      </c>
      <c r="V478">
        <v>1.40775195647206</v>
      </c>
      <c r="W478">
        <v>673.5</v>
      </c>
      <c r="X478">
        <v>695.1</v>
      </c>
      <c r="Y478">
        <v>673.5</v>
      </c>
      <c r="Z478">
        <v>744.7</v>
      </c>
      <c r="AA478">
        <v>592.35</v>
      </c>
      <c r="AB478">
        <v>744.7</v>
      </c>
      <c r="AC478" s="2">
        <f>(Table2[[#This Row],[Close Price]]/Table2[[#This Row],[Day Low]])-1</f>
        <v>6.9042316258351999E-3</v>
      </c>
      <c r="AD478" s="2">
        <f>(Table2[[#This Row],[Day High]]/Table2[[#This Row],[Close Price]])-1</f>
        <v>2.4994470249944722E-2</v>
      </c>
      <c r="AE478" s="2">
        <f>(Table2[[#This Row],[Close Price]]/Table2[[#This Row],[Current Week Low]])-1</f>
        <v>6.9042316258351999E-3</v>
      </c>
      <c r="AF478" s="2">
        <f>(Table2[[#This Row],[Current Week High]]/Table2[[#This Row],[Close Price]])-1</f>
        <v>9.8134630981346449E-2</v>
      </c>
      <c r="AG478" s="2">
        <f>(Table2[[#This Row],[Close Price]]/Table2[[#This Row],[Current Month Low]])-1</f>
        <v>0.14484679665738143</v>
      </c>
      <c r="AH478" s="2">
        <f>(Table2[[#This Row],[Current Month High]]/Table2[[#This Row],[Close Price]])-1</f>
        <v>9.8134630981346449E-2</v>
      </c>
      <c r="AI478">
        <v>28.290201282902</v>
      </c>
      <c r="AJ478">
        <v>44.410136286201002</v>
      </c>
      <c r="AK478" t="str">
        <f>IF(AND(Table2[[#This Row],[20D EMA]]&gt;Table2[[#This Row],[50D EMA]],Table2[[#This Row],[50D EMA]]&gt;Table2[[#This Row],[200D EMA]]),"Uptrend","Downtrend/NoTrend")</f>
        <v>Downtrend/NoTrend</v>
      </c>
      <c r="AL478">
        <v>-0.14000000000000001</v>
      </c>
      <c r="AM478" t="s">
        <v>10189</v>
      </c>
      <c r="AN478">
        <v>14.47</v>
      </c>
      <c r="AO478" t="s">
        <v>10188</v>
      </c>
      <c r="AP478">
        <v>9.3027004277396005E-2</v>
      </c>
      <c r="AQ478">
        <f>(Table2[[#This Row],[Sharpe Ratio]]-AVERAGE(Table2[Sharpe Ratio]))/_xlfn.STDEV.P(Table2[Sharpe Ratio])</f>
        <v>0.44580104946339355</v>
      </c>
      <c r="AR4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8">
        <f>_xlfn.RANK.AVG(Table2[[#This Row],[1Y Return vs Nifty Z-Score]],Table2[1Y Return vs Nifty Z-Score])</f>
        <v>494</v>
      </c>
      <c r="AT478">
        <f>_xlfn.RANK.AVG(Table2[[#This Row],[6M Return vs Nifty Z-Score]],Table2[6M Return vs Nifty Z-Score])</f>
        <v>650</v>
      </c>
      <c r="AU478">
        <f>_xlfn.RANK.AVG(Table2[[#This Row],[Sharpe Ratio Z-Score]],Table2[Sharpe Ratio Z-Score])</f>
        <v>230</v>
      </c>
      <c r="AV478">
        <f>(Table2[[#This Row],[Rank 1Y]]+Table2[[#This Row],[Rank 6M]]+Table2[[#This Row],[Rank Sharpe]])/3</f>
        <v>458</v>
      </c>
    </row>
    <row r="479" spans="1:48" x14ac:dyDescent="0.3">
      <c r="A479" t="s">
        <v>1274</v>
      </c>
      <c r="B479" t="s">
        <v>1275</v>
      </c>
      <c r="C479" t="s">
        <v>10157</v>
      </c>
      <c r="D479" t="s">
        <v>253</v>
      </c>
      <c r="E479">
        <v>8677.2748600800005</v>
      </c>
      <c r="F479">
        <v>702.3</v>
      </c>
      <c r="G479">
        <v>6.1077055628611898</v>
      </c>
      <c r="H479">
        <f>(Table2[[#This Row],[1Y Return vs Nifty]]-AVERAGE(Table2[1Y Return vs Nifty]))/_xlfn.STDEV.P(Table2[1Y Return vs Nifty])</f>
        <v>-0.4651599982846657</v>
      </c>
      <c r="I479">
        <v>-0.53414214919609104</v>
      </c>
      <c r="J479">
        <f>(Table2[[#This Row],[1M Return vs Nifty]]-AVERAGE(Table2[1M Return vs Nifty]))/_xlfn.STDEV.P(Table2[1M Return vs Nifty])</f>
        <v>-3.2022247491463152E-2</v>
      </c>
      <c r="K479">
        <v>3.14486677718785</v>
      </c>
      <c r="L479">
        <f>(Table2[[#This Row],[6M Return vs Nifty]]-AVERAGE(Table2[6M Return vs Nifty]))/_xlfn.STDEV.P(Table2[6M Return vs Nifty])</f>
        <v>-0.23444828699036233</v>
      </c>
      <c r="M479">
        <v>-4.1950105903913402</v>
      </c>
      <c r="N479">
        <f>(Table2[[#This Row],[1W Return vs Nifty]]-AVERAGE(Table2[1W Return vs Nifty]))/_xlfn.STDEV.P(Table2[1W Return vs Nifty])</f>
        <v>-0.76961708108571791</v>
      </c>
      <c r="O479">
        <v>698.91</v>
      </c>
      <c r="P479">
        <v>674.70086113711102</v>
      </c>
      <c r="Q479">
        <v>640.50794989746805</v>
      </c>
      <c r="R479">
        <v>46.981874821706597</v>
      </c>
      <c r="S479" s="2">
        <f>(Table2[[#This Row],[Close Price]]-Table2[[#This Row],[20D EMA]])/Table2[[#This Row],[20D EMA]]</f>
        <v>4.8504099240245331E-3</v>
      </c>
      <c r="T479" s="2">
        <f>(Table2[[#This Row],[Close Price]]-Table2[[#This Row],[50D EMA]])/Table2[[#This Row],[50D EMA]]</f>
        <v>4.0905741273806244E-2</v>
      </c>
      <c r="U479" s="2">
        <f>(Table2[[#This Row],[Close Price]]-Table2[[#This Row],[200D EMA]])/Table2[[#This Row],[200D EMA]]</f>
        <v>9.647350998910087E-2</v>
      </c>
      <c r="V479">
        <v>1.5556124020658699</v>
      </c>
      <c r="W479">
        <v>696.5</v>
      </c>
      <c r="X479">
        <v>710</v>
      </c>
      <c r="Y479">
        <v>691.85</v>
      </c>
      <c r="Z479">
        <v>714.7</v>
      </c>
      <c r="AA479">
        <v>673.3</v>
      </c>
      <c r="AB479">
        <v>759.9</v>
      </c>
      <c r="AC479" s="2">
        <f>(Table2[[#This Row],[Close Price]]/Table2[[#This Row],[Day Low]])-1</f>
        <v>8.3273510409187512E-3</v>
      </c>
      <c r="AD479" s="2">
        <f>(Table2[[#This Row],[Day High]]/Table2[[#This Row],[Close Price]])-1</f>
        <v>1.0963975509041823E-2</v>
      </c>
      <c r="AE479" s="2">
        <f>(Table2[[#This Row],[Close Price]]/Table2[[#This Row],[Current Week Low]])-1</f>
        <v>1.5104430151044124E-2</v>
      </c>
      <c r="AF479" s="2">
        <f>(Table2[[#This Row],[Current Week High]]/Table2[[#This Row],[Close Price]])-1</f>
        <v>1.765627224832711E-2</v>
      </c>
      <c r="AG479" s="2">
        <f>(Table2[[#This Row],[Close Price]]/Table2[[#This Row],[Current Month Low]])-1</f>
        <v>4.3071439180157434E-2</v>
      </c>
      <c r="AH479" s="2">
        <f>(Table2[[#This Row],[Current Month High]]/Table2[[#This Row],[Close Price]])-1</f>
        <v>8.2016232379325205E-2</v>
      </c>
      <c r="AI479">
        <v>19.2795101808344</v>
      </c>
      <c r="AJ479">
        <v>42.1228371951836</v>
      </c>
      <c r="AK479" t="str">
        <f>IF(AND(Table2[[#This Row],[20D EMA]]&gt;Table2[[#This Row],[50D EMA]],Table2[[#This Row],[50D EMA]]&gt;Table2[[#This Row],[200D EMA]]),"Uptrend","Downtrend/NoTrend")</f>
        <v>Uptrend</v>
      </c>
      <c r="AL479">
        <v>-0.03</v>
      </c>
      <c r="AM479" t="s">
        <v>10189</v>
      </c>
      <c r="AN479">
        <v>4.9800000000000004</v>
      </c>
      <c r="AO479" t="s">
        <v>10188</v>
      </c>
      <c r="AQ479">
        <f>(Table2[[#This Row],[Sharpe Ratio]]-AVERAGE(Table2[Sharpe Ratio]))/_xlfn.STDEV.P(Table2[Sharpe Ratio])</f>
        <v>-0.60657038812317154</v>
      </c>
      <c r="AR4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-2.1078180019753807</v>
      </c>
      <c r="AS479">
        <f>_xlfn.RANK.AVG(Table2[[#This Row],[1Y Return vs Nifty Z-Score]],Table2[1Y Return vs Nifty Z-Score])</f>
        <v>457</v>
      </c>
      <c r="AT479">
        <f>_xlfn.RANK.AVG(Table2[[#This Row],[6M Return vs Nifty Z-Score]],Table2[6M Return vs Nifty Z-Score])</f>
        <v>401</v>
      </c>
      <c r="AU479">
        <f>_xlfn.RANK.AVG(Table2[[#This Row],[Sharpe Ratio Z-Score]],Table2[Sharpe Ratio Z-Score])</f>
        <v>518.5</v>
      </c>
      <c r="AV479">
        <f>(Table2[[#This Row],[Rank 1Y]]+Table2[[#This Row],[Rank 6M]]+Table2[[#This Row],[Rank Sharpe]])/3</f>
        <v>458.83333333333331</v>
      </c>
    </row>
    <row r="480" spans="1:48" x14ac:dyDescent="0.3">
      <c r="A480" t="s">
        <v>637</v>
      </c>
      <c r="B480" t="s">
        <v>638</v>
      </c>
      <c r="C480" t="s">
        <v>10147</v>
      </c>
      <c r="D480" t="s">
        <v>193</v>
      </c>
      <c r="E480">
        <v>29033.436882900001</v>
      </c>
      <c r="F480">
        <v>1381.7</v>
      </c>
      <c r="G480">
        <v>-14.394940516737901</v>
      </c>
      <c r="H480">
        <f>(Table2[[#This Row],[1Y Return vs Nifty]]-AVERAGE(Table2[1Y Return vs Nifty]))/_xlfn.STDEV.P(Table2[1Y Return vs Nifty])</f>
        <v>-0.71844779157409744</v>
      </c>
      <c r="I480">
        <v>-0.13610968290963699</v>
      </c>
      <c r="J480">
        <f>(Table2[[#This Row],[1M Return vs Nifty]]-AVERAGE(Table2[1M Return vs Nifty]))/_xlfn.STDEV.P(Table2[1M Return vs Nifty])</f>
        <v>5.5222191725161759E-3</v>
      </c>
      <c r="K480">
        <v>-1.69215610780781</v>
      </c>
      <c r="L480">
        <f>(Table2[[#This Row],[6M Return vs Nifty]]-AVERAGE(Table2[6M Return vs Nifty]))/_xlfn.STDEV.P(Table2[6M Return vs Nifty])</f>
        <v>-0.38309566476010221</v>
      </c>
      <c r="M480">
        <v>-3.29286587792638</v>
      </c>
      <c r="N480">
        <f>(Table2[[#This Row],[1W Return vs Nifty]]-AVERAGE(Table2[1W Return vs Nifty]))/_xlfn.STDEV.P(Table2[1W Return vs Nifty])</f>
        <v>-0.56944258717748253</v>
      </c>
      <c r="O480">
        <v>1359.93</v>
      </c>
      <c r="P480">
        <v>1286.18334065058</v>
      </c>
      <c r="Q480">
        <v>1198.25802145697</v>
      </c>
      <c r="R480">
        <v>54.206728192315403</v>
      </c>
      <c r="S480" s="2">
        <f>(Table2[[#This Row],[Close Price]]-Table2[[#This Row],[20D EMA]])/Table2[[#This Row],[20D EMA]]</f>
        <v>1.6008176891457636E-2</v>
      </c>
      <c r="T480" s="2">
        <f>(Table2[[#This Row],[Close Price]]-Table2[[#This Row],[50D EMA]])/Table2[[#This Row],[50D EMA]]</f>
        <v>7.4263642150041831E-2</v>
      </c>
      <c r="U480" s="2">
        <f>(Table2[[#This Row],[Close Price]]-Table2[[#This Row],[200D EMA]])/Table2[[#This Row],[200D EMA]]</f>
        <v>0.15309054916234291</v>
      </c>
      <c r="V480">
        <v>0.53266816441221199</v>
      </c>
      <c r="W480">
        <v>1365</v>
      </c>
      <c r="X480">
        <v>1399.85</v>
      </c>
      <c r="Y480">
        <v>1365</v>
      </c>
      <c r="Z480">
        <v>1409.15</v>
      </c>
      <c r="AA480">
        <v>1322.35</v>
      </c>
      <c r="AB480">
        <v>1436.35</v>
      </c>
      <c r="AC480" s="2">
        <f>(Table2[[#This Row],[Close Price]]/Table2[[#This Row],[Day Low]])-1</f>
        <v>1.2234432234432324E-2</v>
      </c>
      <c r="AD480" s="2">
        <f>(Table2[[#This Row],[Day High]]/Table2[[#This Row],[Close Price]])-1</f>
        <v>1.3135991894043464E-2</v>
      </c>
      <c r="AE480" s="2">
        <f>(Table2[[#This Row],[Close Price]]/Table2[[#This Row],[Current Week Low]])-1</f>
        <v>1.2234432234432324E-2</v>
      </c>
      <c r="AF480" s="2">
        <f>(Table2[[#This Row],[Current Week High]]/Table2[[#This Row],[Close Price]])-1</f>
        <v>1.9866830715784989E-2</v>
      </c>
      <c r="AG480" s="2">
        <f>(Table2[[#This Row],[Close Price]]/Table2[[#This Row],[Current Month Low]])-1</f>
        <v>4.4882217264718305E-2</v>
      </c>
      <c r="AH480" s="2">
        <f>(Table2[[#This Row],[Current Month High]]/Table2[[#This Row],[Close Price]])-1</f>
        <v>3.9552724904103442E-2</v>
      </c>
      <c r="AI480">
        <v>3.9552724904103398</v>
      </c>
      <c r="AJ480">
        <v>37.749862918099801</v>
      </c>
      <c r="AK480" t="str">
        <f>IF(AND(Table2[[#This Row],[20D EMA]]&gt;Table2[[#This Row],[50D EMA]],Table2[[#This Row],[50D EMA]]&gt;Table2[[#This Row],[200D EMA]]),"Uptrend","Downtrend/NoTrend")</f>
        <v>Uptrend</v>
      </c>
      <c r="AL480">
        <v>0.09</v>
      </c>
      <c r="AM480" t="s">
        <v>10188</v>
      </c>
      <c r="AN480">
        <v>2.12</v>
      </c>
      <c r="AO480" t="s">
        <v>10188</v>
      </c>
      <c r="AP480">
        <v>5.1561655029323E-2</v>
      </c>
      <c r="AQ480">
        <f>(Table2[[#This Row],[Sharpe Ratio]]-AVERAGE(Table2[Sharpe Ratio]))/_xlfn.STDEV.P(Table2[Sharpe Ratio])</f>
        <v>-2.3277252446696328E-2</v>
      </c>
      <c r="AR4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-1.6887410767858624</v>
      </c>
      <c r="AS480">
        <f>_xlfn.RANK.AVG(Table2[[#This Row],[1Y Return vs Nifty Z-Score]],Table2[1Y Return vs Nifty Z-Score])</f>
        <v>583</v>
      </c>
      <c r="AT480">
        <f>_xlfn.RANK.AVG(Table2[[#This Row],[6M Return vs Nifty Z-Score]],Table2[6M Return vs Nifty Z-Score])</f>
        <v>453</v>
      </c>
      <c r="AU480">
        <f>_xlfn.RANK.AVG(Table2[[#This Row],[Sharpe Ratio Z-Score]],Table2[Sharpe Ratio Z-Score])</f>
        <v>344</v>
      </c>
      <c r="AV480">
        <f>(Table2[[#This Row],[Rank 1Y]]+Table2[[#This Row],[Rank 6M]]+Table2[[#This Row],[Rank Sharpe]])/3</f>
        <v>460</v>
      </c>
    </row>
    <row r="481" spans="1:48" x14ac:dyDescent="0.3">
      <c r="A481" t="s">
        <v>1288</v>
      </c>
      <c r="B481" t="s">
        <v>1289</v>
      </c>
      <c r="C481" t="s">
        <v>10148</v>
      </c>
      <c r="D481" t="s">
        <v>293</v>
      </c>
      <c r="E481">
        <v>8578.9861485900001</v>
      </c>
      <c r="F481">
        <v>1314.2</v>
      </c>
      <c r="G481">
        <v>-2.0276069934719199</v>
      </c>
      <c r="H481">
        <f>(Table2[[#This Row],[1Y Return vs Nifty]]-AVERAGE(Table2[1Y Return vs Nifty]))/_xlfn.STDEV.P(Table2[1Y Return vs Nifty])</f>
        <v>-0.56566289713554962</v>
      </c>
      <c r="I481">
        <v>1.05765752510281</v>
      </c>
      <c r="J481">
        <f>(Table2[[#This Row],[1M Return vs Nifty]]-AVERAGE(Table2[1M Return vs Nifty]))/_xlfn.STDEV.P(Table2[1M Return vs Nifty])</f>
        <v>0.11812447386778925</v>
      </c>
      <c r="K481">
        <v>7.0952225086106804</v>
      </c>
      <c r="L481">
        <f>(Table2[[#This Row],[6M Return vs Nifty]]-AVERAGE(Table2[6M Return vs Nifty]))/_xlfn.STDEV.P(Table2[6M Return vs Nifty])</f>
        <v>-0.113049229203148</v>
      </c>
      <c r="M481">
        <v>-1.2884348694439101</v>
      </c>
      <c r="N481">
        <f>(Table2[[#This Row],[1W Return vs Nifty]]-AVERAGE(Table2[1W Return vs Nifty]))/_xlfn.STDEV.P(Table2[1W Return vs Nifty])</f>
        <v>-0.124684715016771</v>
      </c>
      <c r="O481">
        <v>1291.26</v>
      </c>
      <c r="P481">
        <v>1257.6695123044401</v>
      </c>
      <c r="Q481">
        <v>1171.73684479245</v>
      </c>
      <c r="R481">
        <v>52.291827733408503</v>
      </c>
      <c r="S481" s="2">
        <f>(Table2[[#This Row],[Close Price]]-Table2[[#This Row],[20D EMA]])/Table2[[#This Row],[20D EMA]]</f>
        <v>1.7765593296470157E-2</v>
      </c>
      <c r="T481" s="2">
        <f>(Table2[[#This Row],[Close Price]]-Table2[[#This Row],[50D EMA]])/Table2[[#This Row],[50D EMA]]</f>
        <v>4.494860306502825E-2</v>
      </c>
      <c r="U481" s="2">
        <f>(Table2[[#This Row],[Close Price]]-Table2[[#This Row],[200D EMA]])/Table2[[#This Row],[200D EMA]]</f>
        <v>0.12158289281479796</v>
      </c>
      <c r="V481">
        <v>1.0592906072697701</v>
      </c>
      <c r="W481">
        <v>1296.5</v>
      </c>
      <c r="X481">
        <v>1345</v>
      </c>
      <c r="Y481">
        <v>1296.5</v>
      </c>
      <c r="Z481">
        <v>1364.5</v>
      </c>
      <c r="AA481">
        <v>1248.95</v>
      </c>
      <c r="AB481">
        <v>1392.9</v>
      </c>
      <c r="AC481" s="2">
        <f>(Table2[[#This Row],[Close Price]]/Table2[[#This Row],[Day Low]])-1</f>
        <v>1.3652140377940603E-2</v>
      </c>
      <c r="AD481" s="2">
        <f>(Table2[[#This Row],[Day High]]/Table2[[#This Row],[Close Price]])-1</f>
        <v>2.3436311063764981E-2</v>
      </c>
      <c r="AE481" s="2">
        <f>(Table2[[#This Row],[Close Price]]/Table2[[#This Row],[Current Week Low]])-1</f>
        <v>1.3652140377940603E-2</v>
      </c>
      <c r="AF481" s="2">
        <f>(Table2[[#This Row],[Current Week High]]/Table2[[#This Row],[Close Price]])-1</f>
        <v>3.8274235276213542E-2</v>
      </c>
      <c r="AG481" s="2">
        <f>(Table2[[#This Row],[Close Price]]/Table2[[#This Row],[Current Month Low]])-1</f>
        <v>5.2243884863285128E-2</v>
      </c>
      <c r="AH481" s="2">
        <f>(Table2[[#This Row],[Current Month High]]/Table2[[#This Row],[Close Price]])-1</f>
        <v>5.9884340283061999E-2</v>
      </c>
      <c r="AI481">
        <v>25.852229493227799</v>
      </c>
      <c r="AJ481">
        <v>34.5275872658409</v>
      </c>
      <c r="AK481" t="str">
        <f>IF(AND(Table2[[#This Row],[20D EMA]]&gt;Table2[[#This Row],[50D EMA]],Table2[[#This Row],[50D EMA]]&gt;Table2[[#This Row],[200D EMA]]),"Uptrend","Downtrend/NoTrend")</f>
        <v>Uptrend</v>
      </c>
      <c r="AL481">
        <v>-0.01</v>
      </c>
      <c r="AM481" t="s">
        <v>10189</v>
      </c>
      <c r="AN481">
        <v>1.23</v>
      </c>
      <c r="AO481" t="s">
        <v>10188</v>
      </c>
      <c r="AQ481">
        <f>(Table2[[#This Row],[Sharpe Ratio]]-AVERAGE(Table2[Sharpe Ratio]))/_xlfn.STDEV.P(Table2[Sharpe Ratio])</f>
        <v>-0.60657038812317154</v>
      </c>
      <c r="AR4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-1.2918427556108507</v>
      </c>
      <c r="AS481">
        <f>_xlfn.RANK.AVG(Table2[[#This Row],[1Y Return vs Nifty Z-Score]],Table2[1Y Return vs Nifty Z-Score])</f>
        <v>514</v>
      </c>
      <c r="AT481">
        <f>_xlfn.RANK.AVG(Table2[[#This Row],[6M Return vs Nifty Z-Score]],Table2[6M Return vs Nifty Z-Score])</f>
        <v>348</v>
      </c>
      <c r="AU481">
        <f>_xlfn.RANK.AVG(Table2[[#This Row],[Sharpe Ratio Z-Score]],Table2[Sharpe Ratio Z-Score])</f>
        <v>518.5</v>
      </c>
      <c r="AV481">
        <f>(Table2[[#This Row],[Rank 1Y]]+Table2[[#This Row],[Rank 6M]]+Table2[[#This Row],[Rank Sharpe]])/3</f>
        <v>460.16666666666669</v>
      </c>
    </row>
    <row r="482" spans="1:48" x14ac:dyDescent="0.3">
      <c r="A482" t="s">
        <v>672</v>
      </c>
      <c r="B482" t="s">
        <v>673</v>
      </c>
      <c r="C482" t="s">
        <v>10157</v>
      </c>
      <c r="D482" t="s">
        <v>550</v>
      </c>
      <c r="E482">
        <v>25720.596262350002</v>
      </c>
      <c r="F482">
        <v>704.25</v>
      </c>
      <c r="G482">
        <v>25.924576323361201</v>
      </c>
      <c r="H482">
        <f>(Table2[[#This Row],[1Y Return vs Nifty]]-AVERAGE(Table2[1Y Return vs Nifty]))/_xlfn.STDEV.P(Table2[1Y Return vs Nifty])</f>
        <v>-0.22034420985707476</v>
      </c>
      <c r="I482">
        <v>-0.55147560183217603</v>
      </c>
      <c r="J482">
        <f>(Table2[[#This Row],[1M Return vs Nifty]]-AVERAGE(Table2[1M Return vs Nifty]))/_xlfn.STDEV.P(Table2[1M Return vs Nifty])</f>
        <v>-3.3657227775204156E-2</v>
      </c>
      <c r="K482">
        <v>5.6128567651412702</v>
      </c>
      <c r="L482">
        <f>(Table2[[#This Row],[6M Return vs Nifty]]-AVERAGE(Table2[6M Return vs Nifty]))/_xlfn.STDEV.P(Table2[6M Return vs Nifty])</f>
        <v>-0.15860406446058267</v>
      </c>
      <c r="M482">
        <v>-0.33439761207581098</v>
      </c>
      <c r="N482">
        <f>(Table2[[#This Row],[1W Return vs Nifty]]-AVERAGE(Table2[1W Return vs Nifty]))/_xlfn.STDEV.P(Table2[1W Return vs Nifty])</f>
        <v>8.7004077839372682E-2</v>
      </c>
      <c r="O482">
        <v>698.57</v>
      </c>
      <c r="P482">
        <v>685.10661849204701</v>
      </c>
      <c r="Q482">
        <v>640.24070322867499</v>
      </c>
      <c r="R482">
        <v>59.231609697733802</v>
      </c>
      <c r="S482" s="2">
        <f>(Table2[[#This Row],[Close Price]]-Table2[[#This Row],[20D EMA]])/Table2[[#This Row],[20D EMA]]</f>
        <v>8.1308959732023268E-3</v>
      </c>
      <c r="T482" s="2">
        <f>(Table2[[#This Row],[Close Price]]-Table2[[#This Row],[50D EMA]])/Table2[[#This Row],[50D EMA]]</f>
        <v>2.7942193216712034E-2</v>
      </c>
      <c r="U482" s="2">
        <f>(Table2[[#This Row],[Close Price]]-Table2[[#This Row],[200D EMA]])/Table2[[#This Row],[200D EMA]]</f>
        <v>9.9976925004192974E-2</v>
      </c>
      <c r="V482">
        <v>0.60399771636778898</v>
      </c>
      <c r="W482">
        <v>702.9</v>
      </c>
      <c r="X482">
        <v>712.15</v>
      </c>
      <c r="Y482">
        <v>700.35</v>
      </c>
      <c r="Z482">
        <v>714.8</v>
      </c>
      <c r="AA482">
        <v>680</v>
      </c>
      <c r="AB482">
        <v>728.9</v>
      </c>
      <c r="AC482" s="2">
        <f>(Table2[[#This Row],[Close Price]]/Table2[[#This Row],[Day Low]])-1</f>
        <v>1.9206145966710331E-3</v>
      </c>
      <c r="AD482" s="2">
        <f>(Table2[[#This Row],[Day High]]/Table2[[#This Row],[Close Price]])-1</f>
        <v>1.1217607383741557E-2</v>
      </c>
      <c r="AE482" s="2">
        <f>(Table2[[#This Row],[Close Price]]/Table2[[#This Row],[Current Week Low]])-1</f>
        <v>5.5686442493039223E-3</v>
      </c>
      <c r="AF482" s="2">
        <f>(Table2[[#This Row],[Current Week High]]/Table2[[#This Row],[Close Price]])-1</f>
        <v>1.4980475683350924E-2</v>
      </c>
      <c r="AG482" s="2">
        <f>(Table2[[#This Row],[Close Price]]/Table2[[#This Row],[Current Month Low]])-1</f>
        <v>3.5661764705882337E-2</v>
      </c>
      <c r="AH482" s="2">
        <f>(Table2[[#This Row],[Current Month High]]/Table2[[#This Row],[Close Price]])-1</f>
        <v>3.5001774937877039E-2</v>
      </c>
      <c r="AI482">
        <v>9.2296769613063407</v>
      </c>
      <c r="AJ482">
        <v>60.787671232876697</v>
      </c>
      <c r="AK482" t="str">
        <f>IF(AND(Table2[[#This Row],[20D EMA]]&gt;Table2[[#This Row],[50D EMA]],Table2[[#This Row],[50D EMA]]&gt;Table2[[#This Row],[200D EMA]]),"Uptrend","Downtrend/NoTrend")</f>
        <v>Uptrend</v>
      </c>
      <c r="AL482">
        <v>-0.13</v>
      </c>
      <c r="AM482" t="s">
        <v>10189</v>
      </c>
      <c r="AN482">
        <v>2.62</v>
      </c>
      <c r="AO482" t="s">
        <v>10188</v>
      </c>
      <c r="AP482">
        <v>-6.9074405365657995E-2</v>
      </c>
      <c r="AQ482">
        <f>(Table2[[#This Row],[Sharpe Ratio]]-AVERAGE(Table2[Sharpe Ratio]))/_xlfn.STDEV.P(Table2[Sharpe Ratio])</f>
        <v>-1.3879771617771479</v>
      </c>
      <c r="AR4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-1.7135785860306367</v>
      </c>
      <c r="AS482">
        <f>_xlfn.RANK.AVG(Table2[[#This Row],[1Y Return vs Nifty Z-Score]],Table2[1Y Return vs Nifty Z-Score])</f>
        <v>350</v>
      </c>
      <c r="AT482">
        <f>_xlfn.RANK.AVG(Table2[[#This Row],[6M Return vs Nifty Z-Score]],Table2[6M Return vs Nifty Z-Score])</f>
        <v>366</v>
      </c>
      <c r="AU482">
        <f>_xlfn.RANK.AVG(Table2[[#This Row],[Sharpe Ratio Z-Score]],Table2[Sharpe Ratio Z-Score])</f>
        <v>670</v>
      </c>
      <c r="AV482">
        <f>(Table2[[#This Row],[Rank 1Y]]+Table2[[#This Row],[Rank 6M]]+Table2[[#This Row],[Rank Sharpe]])/3</f>
        <v>462</v>
      </c>
    </row>
    <row r="483" spans="1:48" x14ac:dyDescent="0.3">
      <c r="A483" t="s">
        <v>1821</v>
      </c>
      <c r="B483" t="s">
        <v>1822</v>
      </c>
      <c r="C483" t="s">
        <v>10145</v>
      </c>
      <c r="D483" t="s">
        <v>180</v>
      </c>
      <c r="E483">
        <v>3929.6854585599999</v>
      </c>
      <c r="F483">
        <v>274.39999999999998</v>
      </c>
      <c r="G483">
        <v>12.676558170746301</v>
      </c>
      <c r="H483">
        <f>(Table2[[#This Row],[1Y Return vs Nifty]]-AVERAGE(Table2[1Y Return vs Nifty]))/_xlfn.STDEV.P(Table2[1Y Return vs Nifty])</f>
        <v>-0.38400900074828909</v>
      </c>
      <c r="I483">
        <v>-1.6445411341790499</v>
      </c>
      <c r="J483">
        <f>(Table2[[#This Row],[1M Return vs Nifty]]-AVERAGE(Table2[1M Return vs Nifty]))/_xlfn.STDEV.P(Table2[1M Return vs Nifty])</f>
        <v>-0.13676078318017357</v>
      </c>
      <c r="K483">
        <v>12.1693611561822</v>
      </c>
      <c r="L483">
        <f>(Table2[[#This Row],[6M Return vs Nifty]]-AVERAGE(Table2[6M Return vs Nifty]))/_xlfn.STDEV.P(Table2[6M Return vs Nifty])</f>
        <v>4.2884993630754771E-2</v>
      </c>
      <c r="M483">
        <v>2.2639468078206399E-2</v>
      </c>
      <c r="N483">
        <f>(Table2[[#This Row],[1W Return vs Nifty]]-AVERAGE(Table2[1W Return vs Nifty]))/_xlfn.STDEV.P(Table2[1W Return vs Nifty])</f>
        <v>0.16622608716759393</v>
      </c>
      <c r="O483">
        <v>266.17</v>
      </c>
      <c r="P483">
        <v>255.74908306226399</v>
      </c>
      <c r="Q483">
        <v>233.452071043931</v>
      </c>
      <c r="R483">
        <v>64.786787566187002</v>
      </c>
      <c r="S483" s="2">
        <f>(Table2[[#This Row],[Close Price]]-Table2[[#This Row],[20D EMA]])/Table2[[#This Row],[20D EMA]]</f>
        <v>3.0920088665138675E-2</v>
      </c>
      <c r="T483" s="2">
        <f>(Table2[[#This Row],[Close Price]]-Table2[[#This Row],[50D EMA]])/Table2[[#This Row],[50D EMA]]</f>
        <v>7.2926622900912938E-2</v>
      </c>
      <c r="U483" s="2">
        <f>(Table2[[#This Row],[Close Price]]-Table2[[#This Row],[200D EMA]])/Table2[[#This Row],[200D EMA]]</f>
        <v>0.17540186631440677</v>
      </c>
      <c r="V483">
        <v>0.78055365632335205</v>
      </c>
      <c r="W483">
        <v>273.60000000000002</v>
      </c>
      <c r="X483">
        <v>281.89999999999998</v>
      </c>
      <c r="Y483">
        <v>264.5</v>
      </c>
      <c r="Z483">
        <v>281.89999999999998</v>
      </c>
      <c r="AA483">
        <v>261.2</v>
      </c>
      <c r="AB483">
        <v>281.89999999999998</v>
      </c>
      <c r="AC483" s="2">
        <f>(Table2[[#This Row],[Close Price]]/Table2[[#This Row],[Day Low]])-1</f>
        <v>2.9239766081869956E-3</v>
      </c>
      <c r="AD483" s="2">
        <f>(Table2[[#This Row],[Day High]]/Table2[[#This Row],[Close Price]])-1</f>
        <v>2.733236151603502E-2</v>
      </c>
      <c r="AE483" s="2">
        <f>(Table2[[#This Row],[Close Price]]/Table2[[#This Row],[Current Week Low]])-1</f>
        <v>3.7429111531190884E-2</v>
      </c>
      <c r="AF483" s="2">
        <f>(Table2[[#This Row],[Current Week High]]/Table2[[#This Row],[Close Price]])-1</f>
        <v>2.733236151603502E-2</v>
      </c>
      <c r="AG483" s="2">
        <f>(Table2[[#This Row],[Close Price]]/Table2[[#This Row],[Current Month Low]])-1</f>
        <v>5.0535987748851374E-2</v>
      </c>
      <c r="AH483" s="2">
        <f>(Table2[[#This Row],[Current Month High]]/Table2[[#This Row],[Close Price]])-1</f>
        <v>2.733236151603502E-2</v>
      </c>
      <c r="AI483">
        <v>2.7332361516035002</v>
      </c>
      <c r="AJ483">
        <v>39.6082421775629</v>
      </c>
      <c r="AK483" t="str">
        <f>IF(AND(Table2[[#This Row],[20D EMA]]&gt;Table2[[#This Row],[50D EMA]],Table2[[#This Row],[50D EMA]]&gt;Table2[[#This Row],[200D EMA]]),"Uptrend","Downtrend/NoTrend")</f>
        <v>Uptrend</v>
      </c>
      <c r="AL483">
        <v>7.0000000000000007E-2</v>
      </c>
      <c r="AM483" t="s">
        <v>10188</v>
      </c>
      <c r="AN483">
        <v>3.97</v>
      </c>
      <c r="AO483" t="s">
        <v>10188</v>
      </c>
      <c r="AP483">
        <v>-6.7659412619400006E-2</v>
      </c>
      <c r="AQ483">
        <f>(Table2[[#This Row],[Sharpe Ratio]]-AVERAGE(Table2[Sharpe Ratio]))/_xlfn.STDEV.P(Table2[Sharpe Ratio])</f>
        <v>-1.3719700038328397</v>
      </c>
      <c r="AR4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-1.6836287069629536</v>
      </c>
      <c r="AS483">
        <f>_xlfn.RANK.AVG(Table2[[#This Row],[1Y Return vs Nifty Z-Score]],Table2[1Y Return vs Nifty Z-Score])</f>
        <v>422</v>
      </c>
      <c r="AT483">
        <f>_xlfn.RANK.AVG(Table2[[#This Row],[6M Return vs Nifty Z-Score]],Table2[6M Return vs Nifty Z-Score])</f>
        <v>296</v>
      </c>
      <c r="AU483">
        <f>_xlfn.RANK.AVG(Table2[[#This Row],[Sharpe Ratio Z-Score]],Table2[Sharpe Ratio Z-Score])</f>
        <v>668</v>
      </c>
      <c r="AV483">
        <f>(Table2[[#This Row],[Rank 1Y]]+Table2[[#This Row],[Rank 6M]]+Table2[[#This Row],[Rank Sharpe]])/3</f>
        <v>462</v>
      </c>
    </row>
    <row r="484" spans="1:48" x14ac:dyDescent="0.3">
      <c r="A484" t="s">
        <v>614</v>
      </c>
      <c r="B484" t="s">
        <v>615</v>
      </c>
      <c r="C484" t="s">
        <v>10147</v>
      </c>
      <c r="D484" t="s">
        <v>193</v>
      </c>
      <c r="E484">
        <v>30024.83193072</v>
      </c>
      <c r="F484">
        <v>15801.25</v>
      </c>
      <c r="G484">
        <v>-1.3194260965979301</v>
      </c>
      <c r="H484">
        <f>(Table2[[#This Row],[1Y Return vs Nifty]]-AVERAGE(Table2[1Y Return vs Nifty]))/_xlfn.STDEV.P(Table2[1Y Return vs Nifty])</f>
        <v>-0.55691409583826601</v>
      </c>
      <c r="I484">
        <v>-13.473704266224001</v>
      </c>
      <c r="J484">
        <f>(Table2[[#This Row],[1M Return vs Nifty]]-AVERAGE(Table2[1M Return vs Nifty]))/_xlfn.STDEV.P(Table2[1M Return vs Nifty])</f>
        <v>-1.2525482088074418</v>
      </c>
      <c r="K484">
        <v>-16.4572922703621</v>
      </c>
      <c r="L484">
        <f>(Table2[[#This Row],[6M Return vs Nifty]]-AVERAGE(Table2[6M Return vs Nifty]))/_xlfn.STDEV.P(Table2[6M Return vs Nifty])</f>
        <v>-0.83684559010882709</v>
      </c>
      <c r="M484">
        <v>-0.60800357423708695</v>
      </c>
      <c r="N484">
        <f>(Table2[[#This Row],[1W Return vs Nifty]]-AVERAGE(Table2[1W Return vs Nifty]))/_xlfn.STDEV.P(Table2[1W Return vs Nifty])</f>
        <v>2.629437766692224E-2</v>
      </c>
      <c r="O484">
        <v>15939.28</v>
      </c>
      <c r="P484">
        <v>15636.681077470899</v>
      </c>
      <c r="Q484">
        <v>14820.1303398529</v>
      </c>
      <c r="R484">
        <v>43.635461260405101</v>
      </c>
      <c r="S484" s="2">
        <f>(Table2[[#This Row],[Close Price]]-Table2[[#This Row],[20D EMA]])/Table2[[#This Row],[20D EMA]]</f>
        <v>-8.659738708398413E-3</v>
      </c>
      <c r="T484" s="2">
        <f>(Table2[[#This Row],[Close Price]]-Table2[[#This Row],[50D EMA]])/Table2[[#This Row],[50D EMA]]</f>
        <v>1.0524543009718938E-2</v>
      </c>
      <c r="U484" s="2">
        <f>(Table2[[#This Row],[Close Price]]-Table2[[#This Row],[200D EMA]])/Table2[[#This Row],[200D EMA]]</f>
        <v>6.6201823981855645E-2</v>
      </c>
      <c r="V484">
        <v>0.23242082234553099</v>
      </c>
      <c r="W484">
        <v>15660.1</v>
      </c>
      <c r="X484">
        <v>15938.8</v>
      </c>
      <c r="Y484">
        <v>15660.1</v>
      </c>
      <c r="Z484">
        <v>15950</v>
      </c>
      <c r="AA484">
        <v>15441.3</v>
      </c>
      <c r="AB484">
        <v>16398</v>
      </c>
      <c r="AC484" s="2">
        <f>(Table2[[#This Row],[Close Price]]/Table2[[#This Row],[Day Low]])-1</f>
        <v>9.0133524051569935E-3</v>
      </c>
      <c r="AD484" s="2">
        <f>(Table2[[#This Row],[Day High]]/Table2[[#This Row],[Close Price]])-1</f>
        <v>8.7050075152281803E-3</v>
      </c>
      <c r="AE484" s="2">
        <f>(Table2[[#This Row],[Close Price]]/Table2[[#This Row],[Current Week Low]])-1</f>
        <v>9.0133524051569935E-3</v>
      </c>
      <c r="AF484" s="2">
        <f>(Table2[[#This Row],[Current Week High]]/Table2[[#This Row],[Close Price]])-1</f>
        <v>9.4138121984019829E-3</v>
      </c>
      <c r="AG484" s="2">
        <f>(Table2[[#This Row],[Close Price]]/Table2[[#This Row],[Current Month Low]])-1</f>
        <v>2.3310861132158633E-2</v>
      </c>
      <c r="AH484" s="2">
        <f>(Table2[[#This Row],[Current Month High]]/Table2[[#This Row],[Close Price]])-1</f>
        <v>3.7765999525354088E-2</v>
      </c>
      <c r="AI484">
        <v>15.4971916778735</v>
      </c>
      <c r="AJ484">
        <v>35.237781419969899</v>
      </c>
      <c r="AK484" t="str">
        <f>IF(AND(Table2[[#This Row],[20D EMA]]&gt;Table2[[#This Row],[50D EMA]],Table2[[#This Row],[50D EMA]]&gt;Table2[[#This Row],[200D EMA]]),"Uptrend","Downtrend/NoTrend")</f>
        <v>Uptrend</v>
      </c>
      <c r="AL484">
        <v>-0.01</v>
      </c>
      <c r="AM484" t="s">
        <v>10189</v>
      </c>
      <c r="AN484">
        <v>1.61</v>
      </c>
      <c r="AO484" t="s">
        <v>10188</v>
      </c>
      <c r="AP484">
        <v>6.9846848960505997E-2</v>
      </c>
      <c r="AQ484">
        <f>(Table2[[#This Row],[Sharpe Ratio]]-AVERAGE(Table2[Sharpe Ratio]))/_xlfn.STDEV.P(Table2[Sharpe Ratio])</f>
        <v>0.18357468235847366</v>
      </c>
      <c r="AR4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-2.436438834729139</v>
      </c>
      <c r="AS484">
        <f>_xlfn.RANK.AVG(Table2[[#This Row],[1Y Return vs Nifty Z-Score]],Table2[1Y Return vs Nifty Z-Score])</f>
        <v>507</v>
      </c>
      <c r="AT484">
        <f>_xlfn.RANK.AVG(Table2[[#This Row],[6M Return vs Nifty Z-Score]],Table2[6M Return vs Nifty Z-Score])</f>
        <v>596</v>
      </c>
      <c r="AU484">
        <f>_xlfn.RANK.AVG(Table2[[#This Row],[Sharpe Ratio Z-Score]],Table2[Sharpe Ratio Z-Score])</f>
        <v>284</v>
      </c>
      <c r="AV484">
        <f>(Table2[[#This Row],[Rank 1Y]]+Table2[[#This Row],[Rank 6M]]+Table2[[#This Row],[Rank Sharpe]])/3</f>
        <v>462.33333333333331</v>
      </c>
    </row>
    <row r="485" spans="1:48" x14ac:dyDescent="0.3">
      <c r="A485" t="s">
        <v>187</v>
      </c>
      <c r="B485" t="s">
        <v>188</v>
      </c>
      <c r="C485" t="s">
        <v>10145</v>
      </c>
      <c r="D485" t="s">
        <v>122</v>
      </c>
      <c r="E485">
        <v>139937.25392712001</v>
      </c>
      <c r="F485">
        <v>5862.35</v>
      </c>
      <c r="G485">
        <v>-11.827390731807601</v>
      </c>
      <c r="H485">
        <f>(Table2[[#This Row],[1Y Return vs Nifty]]-AVERAGE(Table2[1Y Return vs Nifty]))/_xlfn.STDEV.P(Table2[1Y Return vs Nifty])</f>
        <v>-0.68672851901479326</v>
      </c>
      <c r="I485">
        <v>2.4141631401585899</v>
      </c>
      <c r="J485">
        <f>(Table2[[#This Row],[1M Return vs Nifty]]-AVERAGE(Table2[1M Return vs Nifty]))/_xlfn.STDEV.P(Table2[1M Return vs Nifty])</f>
        <v>0.24607705100080626</v>
      </c>
      <c r="K485">
        <v>2.5492070751358402</v>
      </c>
      <c r="L485">
        <f>(Table2[[#This Row],[6M Return vs Nifty]]-AVERAGE(Table2[6M Return vs Nifty]))/_xlfn.STDEV.P(Table2[6M Return vs Nifty])</f>
        <v>-0.25275360719626733</v>
      </c>
      <c r="M485">
        <v>2.4882951560972701</v>
      </c>
      <c r="N485">
        <f>(Table2[[#This Row],[1W Return vs Nifty]]-AVERAGE(Table2[1W Return vs Nifty]))/_xlfn.STDEV.P(Table2[1W Return vs Nifty])</f>
        <v>0.71332387833305355</v>
      </c>
      <c r="O485">
        <v>5582.34</v>
      </c>
      <c r="P485">
        <v>5386.1123658895103</v>
      </c>
      <c r="Q485">
        <v>5034.1213453782002</v>
      </c>
      <c r="R485">
        <v>84.9237264154293</v>
      </c>
      <c r="S485" s="2">
        <f>(Table2[[#This Row],[Close Price]]-Table2[[#This Row],[20D EMA]])/Table2[[#This Row],[20D EMA]]</f>
        <v>5.0159968758620978E-2</v>
      </c>
      <c r="T485" s="2">
        <f>(Table2[[#This Row],[Close Price]]-Table2[[#This Row],[50D EMA]])/Table2[[#This Row],[50D EMA]]</f>
        <v>8.8419550458420468E-2</v>
      </c>
      <c r="U485" s="2">
        <f>(Table2[[#This Row],[Close Price]]-Table2[[#This Row],[200D EMA]])/Table2[[#This Row],[200D EMA]]</f>
        <v>0.16452298182724429</v>
      </c>
      <c r="V485">
        <v>0.62630158400957403</v>
      </c>
      <c r="W485">
        <v>5770.1</v>
      </c>
      <c r="X485">
        <v>5880</v>
      </c>
      <c r="Y485">
        <v>5770.1</v>
      </c>
      <c r="Z485">
        <v>5880</v>
      </c>
      <c r="AA485">
        <v>5384.3</v>
      </c>
      <c r="AB485">
        <v>5880</v>
      </c>
      <c r="AC485" s="2">
        <f>(Table2[[#This Row],[Close Price]]/Table2[[#This Row],[Day Low]])-1</f>
        <v>1.5987591202925477E-2</v>
      </c>
      <c r="AD485" s="2">
        <f>(Table2[[#This Row],[Day High]]/Table2[[#This Row],[Close Price]])-1</f>
        <v>3.0107380146187079E-3</v>
      </c>
      <c r="AE485" s="2">
        <f>(Table2[[#This Row],[Close Price]]/Table2[[#This Row],[Current Week Low]])-1</f>
        <v>1.5987591202925477E-2</v>
      </c>
      <c r="AF485" s="2">
        <f>(Table2[[#This Row],[Current Week High]]/Table2[[#This Row],[Close Price]])-1</f>
        <v>3.0107380146187079E-3</v>
      </c>
      <c r="AG485" s="2">
        <f>(Table2[[#This Row],[Close Price]]/Table2[[#This Row],[Current Month Low]])-1</f>
        <v>8.878591460356966E-2</v>
      </c>
      <c r="AH485" s="2">
        <f>(Table2[[#This Row],[Current Month High]]/Table2[[#This Row],[Close Price]])-1</f>
        <v>3.0107380146187079E-3</v>
      </c>
      <c r="AI485">
        <v>0.30107380146187002</v>
      </c>
      <c r="AJ485">
        <v>34.8379603008487</v>
      </c>
      <c r="AK485" t="str">
        <f>IF(AND(Table2[[#This Row],[20D EMA]]&gt;Table2[[#This Row],[50D EMA]],Table2[[#This Row],[50D EMA]]&gt;Table2[[#This Row],[200D EMA]]),"Uptrend","Downtrend/NoTrend")</f>
        <v>Uptrend</v>
      </c>
      <c r="AL485">
        <v>0.09</v>
      </c>
      <c r="AM485" t="s">
        <v>10188</v>
      </c>
      <c r="AN485">
        <v>7.06</v>
      </c>
      <c r="AO485" t="s">
        <v>10188</v>
      </c>
      <c r="AP485">
        <v>3.243376502637E-2</v>
      </c>
      <c r="AQ485">
        <f>(Table2[[#This Row],[Sharpe Ratio]]-AVERAGE(Table2[Sharpe Ratio]))/_xlfn.STDEV.P(Table2[Sharpe Ratio])</f>
        <v>-0.23966221783138195</v>
      </c>
      <c r="AR4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-0.21974341470858283</v>
      </c>
      <c r="AS485">
        <f>_xlfn.RANK.AVG(Table2[[#This Row],[1Y Return vs Nifty Z-Score]],Table2[1Y Return vs Nifty Z-Score])</f>
        <v>571</v>
      </c>
      <c r="AT485">
        <f>_xlfn.RANK.AVG(Table2[[#This Row],[6M Return vs Nifty Z-Score]],Table2[6M Return vs Nifty Z-Score])</f>
        <v>412</v>
      </c>
      <c r="AU485">
        <f>_xlfn.RANK.AVG(Table2[[#This Row],[Sharpe Ratio Z-Score]],Table2[Sharpe Ratio Z-Score])</f>
        <v>405</v>
      </c>
      <c r="AV485">
        <f>(Table2[[#This Row],[Rank 1Y]]+Table2[[#This Row],[Rank 6M]]+Table2[[#This Row],[Rank Sharpe]])/3</f>
        <v>462.66666666666669</v>
      </c>
    </row>
    <row r="486" spans="1:48" x14ac:dyDescent="0.3">
      <c r="A486" t="s">
        <v>1112</v>
      </c>
      <c r="B486" t="s">
        <v>1113</v>
      </c>
      <c r="C486" t="s">
        <v>10147</v>
      </c>
      <c r="D486" t="s">
        <v>393</v>
      </c>
      <c r="E486">
        <v>11020.020814019999</v>
      </c>
      <c r="F486">
        <v>2727.15</v>
      </c>
      <c r="G486">
        <v>-14.4876021650888</v>
      </c>
      <c r="H486">
        <f>(Table2[[#This Row],[1Y Return vs Nifty]]-AVERAGE(Table2[1Y Return vs Nifty]))/_xlfn.STDEV.P(Table2[1Y Return vs Nifty])</f>
        <v>-0.71959252500714987</v>
      </c>
      <c r="I486">
        <v>1.48450330888403</v>
      </c>
      <c r="J486">
        <f>(Table2[[#This Row],[1M Return vs Nifty]]-AVERAGE(Table2[1M Return vs Nifty]))/_xlfn.STDEV.P(Table2[1M Return vs Nifty])</f>
        <v>0.15838676063386639</v>
      </c>
      <c r="K486">
        <v>-2.5180621587805501</v>
      </c>
      <c r="L486">
        <f>(Table2[[#This Row],[6M Return vs Nifty]]-AVERAGE(Table2[6M Return vs Nifty]))/_xlfn.STDEV.P(Table2[6M Return vs Nifty])</f>
        <v>-0.40847672490395326</v>
      </c>
      <c r="M486">
        <v>1.4368385811587601</v>
      </c>
      <c r="N486">
        <f>(Table2[[#This Row],[1W Return vs Nifty]]-AVERAGE(Table2[1W Return vs Nifty]))/_xlfn.STDEV.P(Table2[1W Return vs Nifty])</f>
        <v>0.48001897187329534</v>
      </c>
      <c r="O486">
        <v>2639.72</v>
      </c>
      <c r="P486">
        <v>2571.8730713689101</v>
      </c>
      <c r="Q486">
        <v>2440.8819724597001</v>
      </c>
      <c r="R486">
        <v>59.964856848071598</v>
      </c>
      <c r="S486" s="2">
        <f>(Table2[[#This Row],[Close Price]]-Table2[[#This Row],[20D EMA]])/Table2[[#This Row],[20D EMA]]</f>
        <v>3.3120937069083201E-2</v>
      </c>
      <c r="T486" s="2">
        <f>(Table2[[#This Row],[Close Price]]-Table2[[#This Row],[50D EMA]])/Table2[[#This Row],[50D EMA]]</f>
        <v>6.0375035751061366E-2</v>
      </c>
      <c r="U486" s="2">
        <f>(Table2[[#This Row],[Close Price]]-Table2[[#This Row],[200D EMA]])/Table2[[#This Row],[200D EMA]]</f>
        <v>0.11728056938854152</v>
      </c>
      <c r="V486">
        <v>1.2500085738251301</v>
      </c>
      <c r="W486">
        <v>2689.05</v>
      </c>
      <c r="X486">
        <v>2745</v>
      </c>
      <c r="Y486">
        <v>2642.1</v>
      </c>
      <c r="Z486">
        <v>2813.75</v>
      </c>
      <c r="AA486">
        <v>2609.65</v>
      </c>
      <c r="AB486">
        <v>2907.35</v>
      </c>
      <c r="AC486" s="2">
        <f>(Table2[[#This Row],[Close Price]]/Table2[[#This Row],[Day Low]])-1</f>
        <v>1.4168572544207114E-2</v>
      </c>
      <c r="AD486" s="2">
        <f>(Table2[[#This Row],[Day High]]/Table2[[#This Row],[Close Price]])-1</f>
        <v>6.5452945382542538E-3</v>
      </c>
      <c r="AE486" s="2">
        <f>(Table2[[#This Row],[Close Price]]/Table2[[#This Row],[Current Week Low]])-1</f>
        <v>3.2190303167934697E-2</v>
      </c>
      <c r="AF486" s="2">
        <f>(Table2[[#This Row],[Current Week High]]/Table2[[#This Row],[Close Price]])-1</f>
        <v>3.1754762297636629E-2</v>
      </c>
      <c r="AG486" s="2">
        <f>(Table2[[#This Row],[Close Price]]/Table2[[#This Row],[Current Month Low]])-1</f>
        <v>4.5025194949514402E-2</v>
      </c>
      <c r="AH486" s="2">
        <f>(Table2[[#This Row],[Current Month High]]/Table2[[#This Row],[Close Price]])-1</f>
        <v>6.6076306767137716E-2</v>
      </c>
      <c r="AI486">
        <v>9.9481143318115901</v>
      </c>
      <c r="AJ486">
        <v>32.620905974177496</v>
      </c>
      <c r="AK486" t="str">
        <f>IF(AND(Table2[[#This Row],[20D EMA]]&gt;Table2[[#This Row],[50D EMA]],Table2[[#This Row],[50D EMA]]&gt;Table2[[#This Row],[200D EMA]]),"Uptrend","Downtrend/NoTrend")</f>
        <v>Uptrend</v>
      </c>
      <c r="AL486">
        <v>-0.06</v>
      </c>
      <c r="AM486" t="s">
        <v>10189</v>
      </c>
      <c r="AN486">
        <v>-3.36</v>
      </c>
      <c r="AO486" t="s">
        <v>10189</v>
      </c>
      <c r="AP486">
        <v>5.2889597048157003E-2</v>
      </c>
      <c r="AQ486">
        <f>(Table2[[#This Row],[Sharpe Ratio]]-AVERAGE(Table2[Sharpe Ratio]))/_xlfn.STDEV.P(Table2[Sharpe Ratio])</f>
        <v>-8.2548590863254726E-3</v>
      </c>
      <c r="AR4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-0.49791837649026693</v>
      </c>
      <c r="AS486">
        <f>_xlfn.RANK.AVG(Table2[[#This Row],[1Y Return vs Nifty Z-Score]],Table2[1Y Return vs Nifty Z-Score])</f>
        <v>586</v>
      </c>
      <c r="AT486">
        <f>_xlfn.RANK.AVG(Table2[[#This Row],[6M Return vs Nifty Z-Score]],Table2[6M Return vs Nifty Z-Score])</f>
        <v>461</v>
      </c>
      <c r="AU486">
        <f>_xlfn.RANK.AVG(Table2[[#This Row],[Sharpe Ratio Z-Score]],Table2[Sharpe Ratio Z-Score])</f>
        <v>342</v>
      </c>
      <c r="AV486">
        <f>(Table2[[#This Row],[Rank 1Y]]+Table2[[#This Row],[Rank 6M]]+Table2[[#This Row],[Rank Sharpe]])/3</f>
        <v>463</v>
      </c>
    </row>
    <row r="487" spans="1:48" x14ac:dyDescent="0.3">
      <c r="A487" t="s">
        <v>1666</v>
      </c>
      <c r="B487" t="s">
        <v>1667</v>
      </c>
      <c r="C487" t="s">
        <v>10157</v>
      </c>
      <c r="D487" t="s">
        <v>253</v>
      </c>
      <c r="E487">
        <v>4870.2207286250004</v>
      </c>
      <c r="F487">
        <v>313.35000000000002</v>
      </c>
      <c r="G487">
        <v>11.5481341704043</v>
      </c>
      <c r="H487">
        <f>(Table2[[#This Row],[1Y Return vs Nifty]]-AVERAGE(Table2[1Y Return vs Nifty]))/_xlfn.STDEV.P(Table2[1Y Return vs Nifty])</f>
        <v>-0.39794944647572411</v>
      </c>
      <c r="I487">
        <v>2.52863197173795</v>
      </c>
      <c r="J487">
        <f>(Table2[[#This Row],[1M Return vs Nifty]]-AVERAGE(Table2[1M Return vs Nifty]))/_xlfn.STDEV.P(Table2[1M Return vs Nifty])</f>
        <v>0.256874339150168</v>
      </c>
      <c r="K487">
        <v>3.7649073779203102</v>
      </c>
      <c r="L487">
        <f>(Table2[[#This Row],[6M Return vs Nifty]]-AVERAGE(Table2[6M Return vs Nifty]))/_xlfn.STDEV.P(Table2[6M Return vs Nifty])</f>
        <v>-0.2153937132161601</v>
      </c>
      <c r="M487">
        <v>-4.80894326837742</v>
      </c>
      <c r="N487">
        <f>(Table2[[#This Row],[1W Return vs Nifty]]-AVERAGE(Table2[1W Return vs Nifty]))/_xlfn.STDEV.P(Table2[1W Return vs Nifty])</f>
        <v>-0.90584097223263249</v>
      </c>
      <c r="O487">
        <v>290.60000000000002</v>
      </c>
      <c r="P487">
        <v>278.76200148308499</v>
      </c>
      <c r="Q487">
        <v>260.51676405068002</v>
      </c>
      <c r="R487">
        <v>50.692383693788599</v>
      </c>
      <c r="S487" s="2">
        <f>(Table2[[#This Row],[Close Price]]-Table2[[#This Row],[20D EMA]])/Table2[[#This Row],[20D EMA]]</f>
        <v>7.8286304198210588E-2</v>
      </c>
      <c r="T487" s="2">
        <f>(Table2[[#This Row],[Close Price]]-Table2[[#This Row],[50D EMA]])/Table2[[#This Row],[50D EMA]]</f>
        <v>0.1240771637916863</v>
      </c>
      <c r="U487" s="2">
        <f>(Table2[[#This Row],[Close Price]]-Table2[[#This Row],[200D EMA]])/Table2[[#This Row],[200D EMA]]</f>
        <v>0.20280167436381177</v>
      </c>
      <c r="V487">
        <v>1.6820686155917599</v>
      </c>
      <c r="W487">
        <v>292.35000000000002</v>
      </c>
      <c r="X487">
        <v>319</v>
      </c>
      <c r="Y487">
        <v>289</v>
      </c>
      <c r="Z487">
        <v>319</v>
      </c>
      <c r="AA487">
        <v>276.8</v>
      </c>
      <c r="AB487">
        <v>319</v>
      </c>
      <c r="AC487" s="2">
        <f>(Table2[[#This Row],[Close Price]]/Table2[[#This Row],[Day Low]])-1</f>
        <v>7.1831708568496744E-2</v>
      </c>
      <c r="AD487" s="2">
        <f>(Table2[[#This Row],[Day High]]/Table2[[#This Row],[Close Price]])-1</f>
        <v>1.8030955800223403E-2</v>
      </c>
      <c r="AE487" s="2">
        <f>(Table2[[#This Row],[Close Price]]/Table2[[#This Row],[Current Week Low]])-1</f>
        <v>8.4256055363321813E-2</v>
      </c>
      <c r="AF487" s="2">
        <f>(Table2[[#This Row],[Current Week High]]/Table2[[#This Row],[Close Price]])-1</f>
        <v>1.8030955800223403E-2</v>
      </c>
      <c r="AG487" s="2">
        <f>(Table2[[#This Row],[Close Price]]/Table2[[#This Row],[Current Month Low]])-1</f>
        <v>0.13204479768786137</v>
      </c>
      <c r="AH487" s="2">
        <f>(Table2[[#This Row],[Current Month High]]/Table2[[#This Row],[Close Price]])-1</f>
        <v>1.8030955800223403E-2</v>
      </c>
      <c r="AI487">
        <v>1.80309558002234</v>
      </c>
      <c r="AJ487">
        <v>50.6852608800192</v>
      </c>
      <c r="AK487" t="str">
        <f>IF(AND(Table2[[#This Row],[20D EMA]]&gt;Table2[[#This Row],[50D EMA]],Table2[[#This Row],[50D EMA]]&gt;Table2[[#This Row],[200D EMA]]),"Uptrend","Downtrend/NoTrend")</f>
        <v>Uptrend</v>
      </c>
      <c r="AL487">
        <v>0.05</v>
      </c>
      <c r="AM487" t="s">
        <v>10188</v>
      </c>
      <c r="AN487">
        <v>13.57</v>
      </c>
      <c r="AO487" t="s">
        <v>10188</v>
      </c>
      <c r="AP487">
        <v>-1.3851014877551001E-2</v>
      </c>
      <c r="AQ487">
        <f>(Table2[[#This Row],[Sharpe Ratio]]-AVERAGE(Table2[Sharpe Ratio]))/_xlfn.STDEV.P(Table2[Sharpe Ratio])</f>
        <v>-0.76326050785717958</v>
      </c>
      <c r="AR4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-2.0255703006315282</v>
      </c>
      <c r="AS487">
        <f>_xlfn.RANK.AVG(Table2[[#This Row],[1Y Return vs Nifty Z-Score]],Table2[1Y Return vs Nifty Z-Score])</f>
        <v>429</v>
      </c>
      <c r="AT487">
        <f>_xlfn.RANK.AVG(Table2[[#This Row],[6M Return vs Nifty Z-Score]],Table2[6M Return vs Nifty Z-Score])</f>
        <v>393</v>
      </c>
      <c r="AU487">
        <f>_xlfn.RANK.AVG(Table2[[#This Row],[Sharpe Ratio Z-Score]],Table2[Sharpe Ratio Z-Score])</f>
        <v>568</v>
      </c>
      <c r="AV487">
        <f>(Table2[[#This Row],[Rank 1Y]]+Table2[[#This Row],[Rank 6M]]+Table2[[#This Row],[Rank Sharpe]])/3</f>
        <v>463.33333333333331</v>
      </c>
    </row>
    <row r="488" spans="1:48" x14ac:dyDescent="0.3">
      <c r="A488" t="s">
        <v>309</v>
      </c>
      <c r="B488" t="s">
        <v>310</v>
      </c>
      <c r="C488" t="s">
        <v>10145</v>
      </c>
      <c r="D488" t="s">
        <v>180</v>
      </c>
      <c r="E488">
        <v>84500.804454009995</v>
      </c>
      <c r="F488">
        <v>667.35</v>
      </c>
      <c r="G488">
        <v>-0.28007949850204999</v>
      </c>
      <c r="H488">
        <f>(Table2[[#This Row],[1Y Return vs Nifty]]-AVERAGE(Table2[1Y Return vs Nifty]))/_xlfn.STDEV.P(Table2[1Y Return vs Nifty])</f>
        <v>-0.54407410409902746</v>
      </c>
      <c r="I488">
        <v>0.19598959491684101</v>
      </c>
      <c r="J488">
        <f>(Table2[[#This Row],[1M Return vs Nifty]]-AVERAGE(Table2[1M Return vs Nifty]))/_xlfn.STDEV.P(Table2[1M Return vs Nifty])</f>
        <v>3.684752884339753E-2</v>
      </c>
      <c r="K488">
        <v>13.8346685231759</v>
      </c>
      <c r="L488">
        <f>(Table2[[#This Row],[6M Return vs Nifty]]-AVERAGE(Table2[6M Return vs Nifty]))/_xlfn.STDEV.P(Table2[6M Return vs Nifty])</f>
        <v>9.406183921734855E-2</v>
      </c>
      <c r="M488">
        <v>0.89599976431859996</v>
      </c>
      <c r="N488">
        <f>(Table2[[#This Row],[1W Return vs Nifty]]-AVERAGE(Table2[1W Return vs Nifty]))/_xlfn.STDEV.P(Table2[1W Return vs Nifty])</f>
        <v>0.36001368341896334</v>
      </c>
      <c r="O488">
        <v>632.16</v>
      </c>
      <c r="P488">
        <v>608.98994925242096</v>
      </c>
      <c r="Q488">
        <v>561.29935738604399</v>
      </c>
      <c r="R488">
        <v>72.767443915445895</v>
      </c>
      <c r="S488" s="2">
        <f>(Table2[[#This Row],[Close Price]]-Table2[[#This Row],[20D EMA]])/Table2[[#This Row],[20D EMA]]</f>
        <v>5.566628701594542E-2</v>
      </c>
      <c r="T488" s="2">
        <f>(Table2[[#This Row],[Close Price]]-Table2[[#This Row],[50D EMA]])/Table2[[#This Row],[50D EMA]]</f>
        <v>9.5830893135790227E-2</v>
      </c>
      <c r="U488" s="2">
        <f>(Table2[[#This Row],[Close Price]]-Table2[[#This Row],[200D EMA]])/Table2[[#This Row],[200D EMA]]</f>
        <v>0.18893775882415226</v>
      </c>
      <c r="V488">
        <v>1.0198033622143801</v>
      </c>
      <c r="W488">
        <v>652.95000000000005</v>
      </c>
      <c r="X488">
        <v>672.9</v>
      </c>
      <c r="Y488">
        <v>646.70000000000005</v>
      </c>
      <c r="Z488">
        <v>672.9</v>
      </c>
      <c r="AA488">
        <v>601</v>
      </c>
      <c r="AB488">
        <v>672.9</v>
      </c>
      <c r="AC488" s="2">
        <f>(Table2[[#This Row],[Close Price]]/Table2[[#This Row],[Day Low]])-1</f>
        <v>2.2053756030323779E-2</v>
      </c>
      <c r="AD488" s="2">
        <f>(Table2[[#This Row],[Day High]]/Table2[[#This Row],[Close Price]])-1</f>
        <v>8.3164756124971539E-3</v>
      </c>
      <c r="AE488" s="2">
        <f>(Table2[[#This Row],[Close Price]]/Table2[[#This Row],[Current Week Low]])-1</f>
        <v>3.1931343745167817E-2</v>
      </c>
      <c r="AF488" s="2">
        <f>(Table2[[#This Row],[Current Week High]]/Table2[[#This Row],[Close Price]])-1</f>
        <v>8.3164756124971539E-3</v>
      </c>
      <c r="AG488" s="2">
        <f>(Table2[[#This Row],[Close Price]]/Table2[[#This Row],[Current Month Low]])-1</f>
        <v>0.11039933444259575</v>
      </c>
      <c r="AH488" s="2">
        <f>(Table2[[#This Row],[Current Month High]]/Table2[[#This Row],[Close Price]])-1</f>
        <v>8.3164756124971539E-3</v>
      </c>
      <c r="AI488">
        <v>0.83164756124971495</v>
      </c>
      <c r="AJ488">
        <v>37.230104873534799</v>
      </c>
      <c r="AK488" t="str">
        <f>IF(AND(Table2[[#This Row],[20D EMA]]&gt;Table2[[#This Row],[50D EMA]],Table2[[#This Row],[50D EMA]]&gt;Table2[[#This Row],[200D EMA]]),"Uptrend","Downtrend/NoTrend")</f>
        <v>Uptrend</v>
      </c>
      <c r="AL488">
        <v>0.15</v>
      </c>
      <c r="AM488" t="s">
        <v>10188</v>
      </c>
      <c r="AN488">
        <v>8.8699999999999992</v>
      </c>
      <c r="AO488" t="s">
        <v>10188</v>
      </c>
      <c r="AP488">
        <v>-3.6198536712091001E-2</v>
      </c>
      <c r="AQ488">
        <f>(Table2[[#This Row],[Sharpe Ratio]]-AVERAGE(Table2[Sharpe Ratio]))/_xlfn.STDEV.P(Table2[Sharpe Ratio])</f>
        <v>-1.0160676777987623</v>
      </c>
      <c r="AR4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-1.0692187304180805</v>
      </c>
      <c r="AS488">
        <f>_xlfn.RANK.AVG(Table2[[#This Row],[1Y Return vs Nifty Z-Score]],Table2[1Y Return vs Nifty Z-Score])</f>
        <v>501</v>
      </c>
      <c r="AT488">
        <f>_xlfn.RANK.AVG(Table2[[#This Row],[6M Return vs Nifty Z-Score]],Table2[6M Return vs Nifty Z-Score])</f>
        <v>280</v>
      </c>
      <c r="AU488">
        <f>_xlfn.RANK.AVG(Table2[[#This Row],[Sharpe Ratio Z-Score]],Table2[Sharpe Ratio Z-Score])</f>
        <v>613</v>
      </c>
      <c r="AV488">
        <f>(Table2[[#This Row],[Rank 1Y]]+Table2[[#This Row],[Rank 6M]]+Table2[[#This Row],[Rank Sharpe]])/3</f>
        <v>464.66666666666669</v>
      </c>
    </row>
    <row r="489" spans="1:48" x14ac:dyDescent="0.3">
      <c r="A489" t="s">
        <v>291</v>
      </c>
      <c r="B489" t="s">
        <v>292</v>
      </c>
      <c r="C489" t="s">
        <v>10148</v>
      </c>
      <c r="D489" t="s">
        <v>293</v>
      </c>
      <c r="E489">
        <v>92557.778327324995</v>
      </c>
      <c r="F489">
        <v>6453.7</v>
      </c>
      <c r="G489">
        <v>-2.1537094796118401</v>
      </c>
      <c r="H489">
        <f>(Table2[[#This Row],[1Y Return vs Nifty]]-AVERAGE(Table2[1Y Return vs Nifty]))/_xlfn.STDEV.P(Table2[1Y Return vs Nifty])</f>
        <v>-0.56722075558556073</v>
      </c>
      <c r="I489">
        <v>-1.5962256584658601</v>
      </c>
      <c r="J489">
        <f>(Table2[[#This Row],[1M Return vs Nifty]]-AVERAGE(Table2[1M Return vs Nifty]))/_xlfn.STDEV.P(Table2[1M Return vs Nifty])</f>
        <v>-0.13220341934452431</v>
      </c>
      <c r="K489">
        <v>-2.4128026199147401</v>
      </c>
      <c r="L489">
        <f>(Table2[[#This Row],[6M Return vs Nifty]]-AVERAGE(Table2[6M Return vs Nifty]))/_xlfn.STDEV.P(Table2[6M Return vs Nifty])</f>
        <v>-0.40524197600785233</v>
      </c>
      <c r="M489">
        <v>1.0245330485694599</v>
      </c>
      <c r="N489">
        <f>(Table2[[#This Row],[1W Return vs Nifty]]-AVERAGE(Table2[1W Return vs Nifty]))/_xlfn.STDEV.P(Table2[1W Return vs Nifty])</f>
        <v>0.38853359244218294</v>
      </c>
      <c r="O489">
        <v>6273.79</v>
      </c>
      <c r="P489">
        <v>6175.7692776511303</v>
      </c>
      <c r="Q489">
        <v>5863.7799197930499</v>
      </c>
      <c r="R489">
        <v>73.469791633515001</v>
      </c>
      <c r="S489" s="2">
        <f>(Table2[[#This Row],[Close Price]]-Table2[[#This Row],[20D EMA]])/Table2[[#This Row],[20D EMA]]</f>
        <v>2.8676445976036791E-2</v>
      </c>
      <c r="T489" s="2">
        <f>(Table2[[#This Row],[Close Price]]-Table2[[#This Row],[50D EMA]])/Table2[[#This Row],[50D EMA]]</f>
        <v>4.5003417364480408E-2</v>
      </c>
      <c r="U489" s="2">
        <f>(Table2[[#This Row],[Close Price]]-Table2[[#This Row],[200D EMA]])/Table2[[#This Row],[200D EMA]]</f>
        <v>0.10060406227315741</v>
      </c>
      <c r="V489">
        <v>0.63353712784274696</v>
      </c>
      <c r="W489">
        <v>6403</v>
      </c>
      <c r="X489">
        <v>6464</v>
      </c>
      <c r="Y489">
        <v>6340.5</v>
      </c>
      <c r="Z489">
        <v>6466.7</v>
      </c>
      <c r="AA489">
        <v>6077</v>
      </c>
      <c r="AB489">
        <v>6466.7</v>
      </c>
      <c r="AC489" s="2">
        <f>(Table2[[#This Row],[Close Price]]/Table2[[#This Row],[Day Low]])-1</f>
        <v>7.9181633609244351E-3</v>
      </c>
      <c r="AD489" s="2">
        <f>(Table2[[#This Row],[Day High]]/Table2[[#This Row],[Close Price]])-1</f>
        <v>1.5959836992733845E-3</v>
      </c>
      <c r="AE489" s="2">
        <f>(Table2[[#This Row],[Close Price]]/Table2[[#This Row],[Current Week Low]])-1</f>
        <v>1.7853481586625586E-2</v>
      </c>
      <c r="AF489" s="2">
        <f>(Table2[[#This Row],[Current Week High]]/Table2[[#This Row],[Close Price]])-1</f>
        <v>2.0143483583061617E-3</v>
      </c>
      <c r="AG489" s="2">
        <f>(Table2[[#This Row],[Close Price]]/Table2[[#This Row],[Current Month Low]])-1</f>
        <v>6.198782293895011E-2</v>
      </c>
      <c r="AH489" s="2">
        <f>(Table2[[#This Row],[Current Month High]]/Table2[[#This Row],[Close Price]])-1</f>
        <v>2.0143483583061617E-3</v>
      </c>
      <c r="AI489">
        <v>6.5195159365945203</v>
      </c>
      <c r="AJ489">
        <v>36.557342361404999</v>
      </c>
      <c r="AK489" t="str">
        <f>IF(AND(Table2[[#This Row],[20D EMA]]&gt;Table2[[#This Row],[50D EMA]],Table2[[#This Row],[50D EMA]]&gt;Table2[[#This Row],[200D EMA]]),"Uptrend","Downtrend/NoTrend")</f>
        <v>Uptrend</v>
      </c>
      <c r="AL489">
        <v>-0.06</v>
      </c>
      <c r="AM489" t="s">
        <v>10189</v>
      </c>
      <c r="AN489">
        <v>4.33</v>
      </c>
      <c r="AO489" t="s">
        <v>10188</v>
      </c>
      <c r="AP489">
        <v>2.6434990337533E-2</v>
      </c>
      <c r="AQ489">
        <f>(Table2[[#This Row],[Sharpe Ratio]]-AVERAGE(Table2[Sharpe Ratio]))/_xlfn.STDEV.P(Table2[Sharpe Ratio])</f>
        <v>-0.30752357907897004</v>
      </c>
      <c r="AR4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-1.0236561375747244</v>
      </c>
      <c r="AS489">
        <f>_xlfn.RANK.AVG(Table2[[#This Row],[1Y Return vs Nifty Z-Score]],Table2[1Y Return vs Nifty Z-Score])</f>
        <v>517</v>
      </c>
      <c r="AT489">
        <f>_xlfn.RANK.AVG(Table2[[#This Row],[6M Return vs Nifty Z-Score]],Table2[6M Return vs Nifty Z-Score])</f>
        <v>459</v>
      </c>
      <c r="AU489">
        <f>_xlfn.RANK.AVG(Table2[[#This Row],[Sharpe Ratio Z-Score]],Table2[Sharpe Ratio Z-Score])</f>
        <v>419</v>
      </c>
      <c r="AV489">
        <f>(Table2[[#This Row],[Rank 1Y]]+Table2[[#This Row],[Rank 6M]]+Table2[[#This Row],[Rank Sharpe]])/3</f>
        <v>465</v>
      </c>
    </row>
    <row r="490" spans="1:48" x14ac:dyDescent="0.3">
      <c r="A490" t="s">
        <v>1227</v>
      </c>
      <c r="B490" t="s">
        <v>1228</v>
      </c>
      <c r="C490" t="s">
        <v>10154</v>
      </c>
      <c r="D490" t="s">
        <v>1229</v>
      </c>
      <c r="E490">
        <v>9217.9774648799994</v>
      </c>
      <c r="F490">
        <v>625.6</v>
      </c>
      <c r="G490">
        <v>14.953849916560101</v>
      </c>
      <c r="H490">
        <f>(Table2[[#This Row],[1Y Return vs Nifty]]-AVERAGE(Table2[1Y Return vs Nifty]))/_xlfn.STDEV.P(Table2[1Y Return vs Nifty])</f>
        <v>-0.35587554915701558</v>
      </c>
      <c r="I490">
        <v>-5.25889227636715</v>
      </c>
      <c r="J490">
        <f>(Table2[[#This Row],[1M Return vs Nifty]]-AVERAGE(Table2[1M Return vs Nifty]))/_xlfn.STDEV.P(Table2[1M Return vs Nifty])</f>
        <v>-0.47768494757267721</v>
      </c>
      <c r="K490">
        <v>11.206479358864399</v>
      </c>
      <c r="L490">
        <f>(Table2[[#This Row],[6M Return vs Nifty]]-AVERAGE(Table2[6M Return vs Nifty]))/_xlfn.STDEV.P(Table2[6M Return vs Nifty])</f>
        <v>1.329450839292576E-2</v>
      </c>
      <c r="M490">
        <v>-1.5214570054063801</v>
      </c>
      <c r="N490">
        <f>(Table2[[#This Row],[1W Return vs Nifty]]-AVERAGE(Table2[1W Return vs Nifty]))/_xlfn.STDEV.P(Table2[1W Return vs Nifty])</f>
        <v>-0.17638937779559896</v>
      </c>
      <c r="O490">
        <v>620.69000000000005</v>
      </c>
      <c r="P490">
        <v>608.72970597128904</v>
      </c>
      <c r="Q490">
        <v>546.36215366799399</v>
      </c>
      <c r="R490">
        <v>46.850964356149497</v>
      </c>
      <c r="S490" s="2">
        <f>(Table2[[#This Row],[Close Price]]-Table2[[#This Row],[20D EMA]])/Table2[[#This Row],[20D EMA]]</f>
        <v>7.9105511608048591E-3</v>
      </c>
      <c r="T490" s="2">
        <f>(Table2[[#This Row],[Close Price]]-Table2[[#This Row],[50D EMA]])/Table2[[#This Row],[50D EMA]]</f>
        <v>2.7713932576680724E-2</v>
      </c>
      <c r="U490" s="2">
        <f>(Table2[[#This Row],[Close Price]]-Table2[[#This Row],[200D EMA]])/Table2[[#This Row],[200D EMA]]</f>
        <v>0.14502806572535076</v>
      </c>
      <c r="V490">
        <v>0.66470061453158902</v>
      </c>
      <c r="W490">
        <v>619.95000000000005</v>
      </c>
      <c r="X490">
        <v>633.65</v>
      </c>
      <c r="Y490">
        <v>616.75</v>
      </c>
      <c r="Z490">
        <v>633.65</v>
      </c>
      <c r="AA490">
        <v>599.04999999999995</v>
      </c>
      <c r="AB490">
        <v>651</v>
      </c>
      <c r="AC490" s="2">
        <f>(Table2[[#This Row],[Close Price]]/Table2[[#This Row],[Day Low]])-1</f>
        <v>9.1136381966288038E-3</v>
      </c>
      <c r="AD490" s="2">
        <f>(Table2[[#This Row],[Day High]]/Table2[[#This Row],[Close Price]])-1</f>
        <v>1.2867647058823373E-2</v>
      </c>
      <c r="AE490" s="2">
        <f>(Table2[[#This Row],[Close Price]]/Table2[[#This Row],[Current Week Low]])-1</f>
        <v>1.4349412241589032E-2</v>
      </c>
      <c r="AF490" s="2">
        <f>(Table2[[#This Row],[Current Week High]]/Table2[[#This Row],[Close Price]])-1</f>
        <v>1.2867647058823373E-2</v>
      </c>
      <c r="AG490" s="2">
        <f>(Table2[[#This Row],[Close Price]]/Table2[[#This Row],[Current Month Low]])-1</f>
        <v>4.4320173608213054E-2</v>
      </c>
      <c r="AH490" s="2">
        <f>(Table2[[#This Row],[Current Month High]]/Table2[[#This Row],[Close Price]])-1</f>
        <v>4.0601023017902804E-2</v>
      </c>
      <c r="AI490">
        <v>7.1611253196930802</v>
      </c>
      <c r="AJ490">
        <v>57.304500880060303</v>
      </c>
      <c r="AK490" t="str">
        <f>IF(AND(Table2[[#This Row],[20D EMA]]&gt;Table2[[#This Row],[50D EMA]],Table2[[#This Row],[50D EMA]]&gt;Table2[[#This Row],[200D EMA]]),"Uptrend","Downtrend/NoTrend")</f>
        <v>Uptrend</v>
      </c>
      <c r="AL490">
        <v>-0.16</v>
      </c>
      <c r="AM490" t="s">
        <v>10189</v>
      </c>
      <c r="AN490">
        <v>3.93</v>
      </c>
      <c r="AO490" t="s">
        <v>10188</v>
      </c>
      <c r="AP490">
        <v>-8.2332145571675994E-2</v>
      </c>
      <c r="AQ490">
        <f>(Table2[[#This Row],[Sharpe Ratio]]-AVERAGE(Table2[Sharpe Ratio]))/_xlfn.STDEV.P(Table2[Sharpe Ratio])</f>
        <v>-1.5379558397764186</v>
      </c>
      <c r="AR4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-2.5346112059087851</v>
      </c>
      <c r="AS490">
        <f>_xlfn.RANK.AVG(Table2[[#This Row],[1Y Return vs Nifty Z-Score]],Table2[1Y Return vs Nifty Z-Score])</f>
        <v>406</v>
      </c>
      <c r="AT490">
        <f>_xlfn.RANK.AVG(Table2[[#This Row],[6M Return vs Nifty Z-Score]],Table2[6M Return vs Nifty Z-Score])</f>
        <v>305</v>
      </c>
      <c r="AU490">
        <f>_xlfn.RANK.AVG(Table2[[#This Row],[Sharpe Ratio Z-Score]],Table2[Sharpe Ratio Z-Score])</f>
        <v>692</v>
      </c>
      <c r="AV490">
        <f>(Table2[[#This Row],[Rank 1Y]]+Table2[[#This Row],[Rank 6M]]+Table2[[#This Row],[Rank Sharpe]])/3</f>
        <v>467.66666666666669</v>
      </c>
    </row>
    <row r="491" spans="1:48" x14ac:dyDescent="0.3">
      <c r="A491" t="s">
        <v>166</v>
      </c>
      <c r="B491" t="s">
        <v>167</v>
      </c>
      <c r="C491" t="s">
        <v>10143</v>
      </c>
      <c r="D491" t="s">
        <v>37</v>
      </c>
      <c r="E491">
        <v>161599.417669975</v>
      </c>
      <c r="F491">
        <v>1621.35</v>
      </c>
      <c r="G491">
        <v>-2.4609139983583801</v>
      </c>
      <c r="H491">
        <f>(Table2[[#This Row],[1Y Return vs Nifty]]-AVERAGE(Table2[1Y Return vs Nifty]))/_xlfn.STDEV.P(Table2[1Y Return vs Nifty])</f>
        <v>-0.57101593179548804</v>
      </c>
      <c r="I491">
        <v>4.5115638531686999</v>
      </c>
      <c r="J491">
        <f>(Table2[[#This Row],[1M Return vs Nifty]]-AVERAGE(Table2[1M Return vs Nifty]))/_xlfn.STDEV.P(Table2[1M Return vs Nifty])</f>
        <v>0.44391465928762169</v>
      </c>
      <c r="K491">
        <v>3.3740509935540501</v>
      </c>
      <c r="L491">
        <f>(Table2[[#This Row],[6M Return vs Nifty]]-AVERAGE(Table2[6M Return vs Nifty]))/_xlfn.STDEV.P(Table2[6M Return vs Nifty])</f>
        <v>-0.22740518762965323</v>
      </c>
      <c r="M491">
        <v>5.1198619871885596</v>
      </c>
      <c r="N491">
        <f>(Table2[[#This Row],[1W Return vs Nifty]]-AVERAGE(Table2[1W Return vs Nifty]))/_xlfn.STDEV.P(Table2[1W Return vs Nifty])</f>
        <v>1.2972352523298922</v>
      </c>
      <c r="O491">
        <v>1522.74</v>
      </c>
      <c r="P491">
        <v>1484.1665736976099</v>
      </c>
      <c r="Q491">
        <v>1427.4400756015</v>
      </c>
      <c r="R491">
        <v>87.155512534165496</v>
      </c>
      <c r="S491" s="2">
        <f>(Table2[[#This Row],[Close Price]]-Table2[[#This Row],[20D EMA]])/Table2[[#This Row],[20D EMA]]</f>
        <v>6.4758264707041185E-2</v>
      </c>
      <c r="T491" s="2">
        <f>(Table2[[#This Row],[Close Price]]-Table2[[#This Row],[50D EMA]])/Table2[[#This Row],[50D EMA]]</f>
        <v>9.2431286847146243E-2</v>
      </c>
      <c r="U491" s="2">
        <f>(Table2[[#This Row],[Close Price]]-Table2[[#This Row],[200D EMA]])/Table2[[#This Row],[200D EMA]]</f>
        <v>0.13584452875669015</v>
      </c>
      <c r="V491">
        <v>0.88542847823283999</v>
      </c>
      <c r="W491">
        <v>1592.2</v>
      </c>
      <c r="X491">
        <v>1639.6</v>
      </c>
      <c r="Y491">
        <v>1557.9</v>
      </c>
      <c r="Z491">
        <v>1639.6</v>
      </c>
      <c r="AA491">
        <v>1468.1</v>
      </c>
      <c r="AB491">
        <v>1639.6</v>
      </c>
      <c r="AC491" s="2">
        <f>(Table2[[#This Row],[Close Price]]/Table2[[#This Row],[Day Low]])-1</f>
        <v>1.8308001507348237E-2</v>
      </c>
      <c r="AD491" s="2">
        <f>(Table2[[#This Row],[Day High]]/Table2[[#This Row],[Close Price]])-1</f>
        <v>1.1256052055385934E-2</v>
      </c>
      <c r="AE491" s="2">
        <f>(Table2[[#This Row],[Close Price]]/Table2[[#This Row],[Current Week Low]])-1</f>
        <v>4.0727902946273709E-2</v>
      </c>
      <c r="AF491" s="2">
        <f>(Table2[[#This Row],[Current Week High]]/Table2[[#This Row],[Close Price]])-1</f>
        <v>1.1256052055385934E-2</v>
      </c>
      <c r="AG491" s="2">
        <f>(Table2[[#This Row],[Close Price]]/Table2[[#This Row],[Current Month Low]])-1</f>
        <v>0.10438662216470274</v>
      </c>
      <c r="AH491" s="2">
        <f>(Table2[[#This Row],[Current Month High]]/Table2[[#This Row],[Close Price]])-1</f>
        <v>1.1256052055385934E-2</v>
      </c>
      <c r="AI491">
        <v>1.1256052055385899</v>
      </c>
      <c r="AJ491">
        <v>29.537011145288101</v>
      </c>
      <c r="AK491" t="str">
        <f>IF(AND(Table2[[#This Row],[20D EMA]]&gt;Table2[[#This Row],[50D EMA]],Table2[[#This Row],[50D EMA]]&gt;Table2[[#This Row],[200D EMA]]),"Uptrend","Downtrend/NoTrend")</f>
        <v>Uptrend</v>
      </c>
      <c r="AL491">
        <v>0.03</v>
      </c>
      <c r="AM491" t="s">
        <v>10188</v>
      </c>
      <c r="AN491">
        <v>8.67</v>
      </c>
      <c r="AO491" t="s">
        <v>10188</v>
      </c>
      <c r="AP491">
        <v>4.7135423464670003E-3</v>
      </c>
      <c r="AQ491">
        <f>(Table2[[#This Row],[Sharpe Ratio]]-AVERAGE(Table2[Sharpe Ratio]))/_xlfn.STDEV.P(Table2[Sharpe Ratio])</f>
        <v>-0.55324826543624417</v>
      </c>
      <c r="AR4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0.38948052675612854</v>
      </c>
      <c r="AS491">
        <f>_xlfn.RANK.AVG(Table2[[#This Row],[1Y Return vs Nifty Z-Score]],Table2[1Y Return vs Nifty Z-Score])</f>
        <v>522</v>
      </c>
      <c r="AT491">
        <f>_xlfn.RANK.AVG(Table2[[#This Row],[6M Return vs Nifty Z-Score]],Table2[6M Return vs Nifty Z-Score])</f>
        <v>397</v>
      </c>
      <c r="AU491">
        <f>_xlfn.RANK.AVG(Table2[[#This Row],[Sharpe Ratio Z-Score]],Table2[Sharpe Ratio Z-Score])</f>
        <v>485</v>
      </c>
      <c r="AV491">
        <f>(Table2[[#This Row],[Rank 1Y]]+Table2[[#This Row],[Rank 6M]]+Table2[[#This Row],[Rank Sharpe]])/3</f>
        <v>468</v>
      </c>
    </row>
    <row r="492" spans="1:48" x14ac:dyDescent="0.3">
      <c r="A492" t="s">
        <v>990</v>
      </c>
      <c r="B492" t="s">
        <v>991</v>
      </c>
      <c r="C492" t="s">
        <v>10148</v>
      </c>
      <c r="D492" t="s">
        <v>62</v>
      </c>
      <c r="E492">
        <v>13815.69556224</v>
      </c>
      <c r="F492">
        <v>1015.45</v>
      </c>
      <c r="G492">
        <v>14.7812386344947</v>
      </c>
      <c r="H492">
        <f>(Table2[[#This Row],[1Y Return vs Nifty]]-AVERAGE(Table2[1Y Return vs Nifty]))/_xlfn.STDEV.P(Table2[1Y Return vs Nifty])</f>
        <v>-0.35800797297009151</v>
      </c>
      <c r="I492">
        <v>-4.2753020167505396</v>
      </c>
      <c r="J492">
        <f>(Table2[[#This Row],[1M Return vs Nifty]]-AVERAGE(Table2[1M Return vs Nifty]))/_xlfn.STDEV.P(Table2[1M Return vs Nifty])</f>
        <v>-0.384907662197634</v>
      </c>
      <c r="K492">
        <v>0.68988632545750195</v>
      </c>
      <c r="L492">
        <f>(Table2[[#This Row],[6M Return vs Nifty]]-AVERAGE(Table2[6M Return vs Nifty]))/_xlfn.STDEV.P(Table2[6M Return vs Nifty])</f>
        <v>-0.30989271123687179</v>
      </c>
      <c r="M492">
        <v>-3.0168467268671399</v>
      </c>
      <c r="N492">
        <f>(Table2[[#This Row],[1W Return vs Nifty]]-AVERAGE(Table2[1W Return vs Nifty]))/_xlfn.STDEV.P(Table2[1W Return vs Nifty])</f>
        <v>-0.50819743093054581</v>
      </c>
      <c r="O492">
        <v>1021.39</v>
      </c>
      <c r="P492">
        <v>981.53675209165897</v>
      </c>
      <c r="Q492">
        <v>895.67842803404199</v>
      </c>
      <c r="R492">
        <v>41.605479040488099</v>
      </c>
      <c r="S492" s="2">
        <f>(Table2[[#This Row],[Close Price]]-Table2[[#This Row],[20D EMA]])/Table2[[#This Row],[20D EMA]]</f>
        <v>-5.8156042256140563E-3</v>
      </c>
      <c r="T492" s="2">
        <f>(Table2[[#This Row],[Close Price]]-Table2[[#This Row],[50D EMA]])/Table2[[#This Row],[50D EMA]]</f>
        <v>3.4551174814464972E-2</v>
      </c>
      <c r="U492" s="2">
        <f>(Table2[[#This Row],[Close Price]]-Table2[[#This Row],[200D EMA]])/Table2[[#This Row],[200D EMA]]</f>
        <v>0.13372162175307623</v>
      </c>
      <c r="V492">
        <v>1.60702260274397</v>
      </c>
      <c r="W492">
        <v>1003.2</v>
      </c>
      <c r="X492">
        <v>1043</v>
      </c>
      <c r="Y492">
        <v>987.1</v>
      </c>
      <c r="Z492">
        <v>1045</v>
      </c>
      <c r="AA492">
        <v>987.1</v>
      </c>
      <c r="AB492">
        <v>1090</v>
      </c>
      <c r="AC492" s="2">
        <f>(Table2[[#This Row],[Close Price]]/Table2[[#This Row],[Day Low]])-1</f>
        <v>1.2210925039872311E-2</v>
      </c>
      <c r="AD492" s="2">
        <f>(Table2[[#This Row],[Day High]]/Table2[[#This Row],[Close Price]])-1</f>
        <v>2.7130828696636966E-2</v>
      </c>
      <c r="AE492" s="2">
        <f>(Table2[[#This Row],[Close Price]]/Table2[[#This Row],[Current Week Low]])-1</f>
        <v>2.8720494377469485E-2</v>
      </c>
      <c r="AF492" s="2">
        <f>(Table2[[#This Row],[Current Week High]]/Table2[[#This Row],[Close Price]])-1</f>
        <v>2.9100398837953678E-2</v>
      </c>
      <c r="AG492" s="2">
        <f>(Table2[[#This Row],[Close Price]]/Table2[[#This Row],[Current Month Low]])-1</f>
        <v>2.8720494377469485E-2</v>
      </c>
      <c r="AH492" s="2">
        <f>(Table2[[#This Row],[Current Month High]]/Table2[[#This Row],[Close Price]])-1</f>
        <v>7.3415727017578369E-2</v>
      </c>
      <c r="AI492">
        <v>7.3415727017578298</v>
      </c>
      <c r="AJ492">
        <v>42.219887955182003</v>
      </c>
      <c r="AK492" t="str">
        <f>IF(AND(Table2[[#This Row],[20D EMA]]&gt;Table2[[#This Row],[50D EMA]],Table2[[#This Row],[50D EMA]]&gt;Table2[[#This Row],[200D EMA]]),"Uptrend","Downtrend/NoTrend")</f>
        <v>Uptrend</v>
      </c>
      <c r="AL492">
        <v>0.04</v>
      </c>
      <c r="AM492" t="s">
        <v>10188</v>
      </c>
      <c r="AN492">
        <v>-0.78</v>
      </c>
      <c r="AO492" t="s">
        <v>10189</v>
      </c>
      <c r="AP492">
        <v>-1.3287140293068E-2</v>
      </c>
      <c r="AQ492">
        <f>(Table2[[#This Row],[Sharpe Ratio]]-AVERAGE(Table2[Sharpe Ratio]))/_xlfn.STDEV.P(Table2[Sharpe Ratio])</f>
        <v>-0.75688165569806409</v>
      </c>
      <c r="AR4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-2.3178874330332073</v>
      </c>
      <c r="AS492">
        <f>_xlfn.RANK.AVG(Table2[[#This Row],[1Y Return vs Nifty Z-Score]],Table2[1Y Return vs Nifty Z-Score])</f>
        <v>408</v>
      </c>
      <c r="AT492">
        <f>_xlfn.RANK.AVG(Table2[[#This Row],[6M Return vs Nifty Z-Score]],Table2[6M Return vs Nifty Z-Score])</f>
        <v>430</v>
      </c>
      <c r="AU492">
        <f>_xlfn.RANK.AVG(Table2[[#This Row],[Sharpe Ratio Z-Score]],Table2[Sharpe Ratio Z-Score])</f>
        <v>566</v>
      </c>
      <c r="AV492">
        <f>(Table2[[#This Row],[Rank 1Y]]+Table2[[#This Row],[Rank 6M]]+Table2[[#This Row],[Rank Sharpe]])/3</f>
        <v>468</v>
      </c>
    </row>
    <row r="493" spans="1:48" x14ac:dyDescent="0.3">
      <c r="A493" t="s">
        <v>50</v>
      </c>
      <c r="B493" t="s">
        <v>51</v>
      </c>
      <c r="C493" t="s">
        <v>10142</v>
      </c>
      <c r="D493" t="s">
        <v>21</v>
      </c>
      <c r="E493">
        <v>425046.19154832</v>
      </c>
      <c r="F493">
        <v>1569.55</v>
      </c>
      <c r="G493">
        <v>10.234612644837499</v>
      </c>
      <c r="H493">
        <f>(Table2[[#This Row],[1Y Return vs Nifty]]-AVERAGE(Table2[1Y Return vs Nifty]))/_xlfn.STDEV.P(Table2[1Y Return vs Nifty])</f>
        <v>-0.41417656990931984</v>
      </c>
      <c r="I493">
        <v>4.8686891599922699</v>
      </c>
      <c r="J493">
        <f>(Table2[[#This Row],[1M Return vs Nifty]]-AVERAGE(Table2[1M Return vs Nifty]))/_xlfn.STDEV.P(Table2[1M Return vs Nifty])</f>
        <v>0.47760055255656791</v>
      </c>
      <c r="K493">
        <v>-10.806767270720099</v>
      </c>
      <c r="L493">
        <f>(Table2[[#This Row],[6M Return vs Nifty]]-AVERAGE(Table2[6M Return vs Nifty]))/_xlfn.STDEV.P(Table2[6M Return vs Nifty])</f>
        <v>-0.66319833968447905</v>
      </c>
      <c r="M493">
        <v>1.35920826840215</v>
      </c>
      <c r="N493">
        <f>(Table2[[#This Row],[1W Return vs Nifty]]-AVERAGE(Table2[1W Return vs Nifty]))/_xlfn.STDEV.P(Table2[1W Return vs Nifty])</f>
        <v>0.46279378798286047</v>
      </c>
      <c r="O493">
        <v>1498.93</v>
      </c>
      <c r="P493">
        <v>1462.21055774461</v>
      </c>
      <c r="Q493">
        <v>1417.58508310056</v>
      </c>
      <c r="R493">
        <v>81.716514860256197</v>
      </c>
      <c r="S493" s="2">
        <f>(Table2[[#This Row],[Close Price]]-Table2[[#This Row],[20D EMA]])/Table2[[#This Row],[20D EMA]]</f>
        <v>4.7113607706830797E-2</v>
      </c>
      <c r="T493" s="2">
        <f>(Table2[[#This Row],[Close Price]]-Table2[[#This Row],[50D EMA]])/Table2[[#This Row],[50D EMA]]</f>
        <v>7.340901875373948E-2</v>
      </c>
      <c r="U493" s="2">
        <f>(Table2[[#This Row],[Close Price]]-Table2[[#This Row],[200D EMA]])/Table2[[#This Row],[200D EMA]]</f>
        <v>0.10719985608698726</v>
      </c>
      <c r="V493">
        <v>1.0555151986546401</v>
      </c>
      <c r="W493">
        <v>1555</v>
      </c>
      <c r="X493">
        <v>1583</v>
      </c>
      <c r="Y493">
        <v>1555</v>
      </c>
      <c r="Z493">
        <v>1636.4</v>
      </c>
      <c r="AA493">
        <v>1455</v>
      </c>
      <c r="AB493">
        <v>1636.4</v>
      </c>
      <c r="AC493" s="2">
        <f>(Table2[[#This Row],[Close Price]]/Table2[[#This Row],[Day Low]])-1</f>
        <v>9.3569131832798025E-3</v>
      </c>
      <c r="AD493" s="2">
        <f>(Table2[[#This Row],[Day High]]/Table2[[#This Row],[Close Price]])-1</f>
        <v>8.5693351597591061E-3</v>
      </c>
      <c r="AE493" s="2">
        <f>(Table2[[#This Row],[Close Price]]/Table2[[#This Row],[Current Week Low]])-1</f>
        <v>9.3569131832798025E-3</v>
      </c>
      <c r="AF493" s="2">
        <f>(Table2[[#This Row],[Current Week High]]/Table2[[#This Row],[Close Price]])-1</f>
        <v>4.2591825682520623E-2</v>
      </c>
      <c r="AG493" s="2">
        <f>(Table2[[#This Row],[Close Price]]/Table2[[#This Row],[Current Month Low]])-1</f>
        <v>7.8728522336769746E-2</v>
      </c>
      <c r="AH493" s="2">
        <f>(Table2[[#This Row],[Current Month High]]/Table2[[#This Row],[Close Price]])-1</f>
        <v>4.2591825682520623E-2</v>
      </c>
      <c r="AI493">
        <v>8.1424612149979296</v>
      </c>
      <c r="AJ493">
        <v>43.337899543378903</v>
      </c>
      <c r="AK493" t="str">
        <f>IF(AND(Table2[[#This Row],[20D EMA]]&gt;Table2[[#This Row],[50D EMA]],Table2[[#This Row],[50D EMA]]&gt;Table2[[#This Row],[200D EMA]]),"Uptrend","Downtrend/NoTrend")</f>
        <v>Uptrend</v>
      </c>
      <c r="AL493">
        <v>-0.08</v>
      </c>
      <c r="AM493" t="s">
        <v>10189</v>
      </c>
      <c r="AN493">
        <v>7.53</v>
      </c>
      <c r="AO493" t="s">
        <v>10188</v>
      </c>
      <c r="AP493">
        <v>2.1943865739250001E-2</v>
      </c>
      <c r="AQ493">
        <f>(Table2[[#This Row],[Sharpe Ratio]]-AVERAGE(Table2[Sharpe Ratio]))/_xlfn.STDEV.P(Table2[Sharpe Ratio])</f>
        <v>-0.35832959273691906</v>
      </c>
      <c r="AR4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-0.49531016179128945</v>
      </c>
      <c r="AS493">
        <f>_xlfn.RANK.AVG(Table2[[#This Row],[1Y Return vs Nifty Z-Score]],Table2[1Y Return vs Nifty Z-Score])</f>
        <v>434</v>
      </c>
      <c r="AT493">
        <f>_xlfn.RANK.AVG(Table2[[#This Row],[6M Return vs Nifty Z-Score]],Table2[6M Return vs Nifty Z-Score])</f>
        <v>546</v>
      </c>
      <c r="AU493">
        <f>_xlfn.RANK.AVG(Table2[[#This Row],[Sharpe Ratio Z-Score]],Table2[Sharpe Ratio Z-Score])</f>
        <v>428</v>
      </c>
      <c r="AV493">
        <f>(Table2[[#This Row],[Rank 1Y]]+Table2[[#This Row],[Rank 6M]]+Table2[[#This Row],[Rank Sharpe]])/3</f>
        <v>469.33333333333331</v>
      </c>
    </row>
    <row r="494" spans="1:48" x14ac:dyDescent="0.3">
      <c r="A494" t="s">
        <v>548</v>
      </c>
      <c r="B494" t="s">
        <v>549</v>
      </c>
      <c r="C494" t="s">
        <v>10157</v>
      </c>
      <c r="D494" t="s">
        <v>550</v>
      </c>
      <c r="E494">
        <v>36125.271000000001</v>
      </c>
      <c r="F494">
        <v>3332.65</v>
      </c>
      <c r="G494">
        <v>-4.9270035431747399</v>
      </c>
      <c r="H494">
        <f>(Table2[[#This Row],[1Y Return vs Nifty]]-AVERAGE(Table2[1Y Return vs Nifty]))/_xlfn.STDEV.P(Table2[1Y Return vs Nifty])</f>
        <v>-0.60148177393291857</v>
      </c>
      <c r="I494">
        <v>-3.7642496413372699</v>
      </c>
      <c r="J494">
        <f>(Table2[[#This Row],[1M Return vs Nifty]]-AVERAGE(Table2[1M Return vs Nifty]))/_xlfn.STDEV.P(Table2[1M Return vs Nifty])</f>
        <v>-0.33670257719222546</v>
      </c>
      <c r="K494">
        <v>-14.0259891034737</v>
      </c>
      <c r="L494">
        <f>(Table2[[#This Row],[6M Return vs Nifty]]-AVERAGE(Table2[6M Return vs Nifty]))/_xlfn.STDEV.P(Table2[6M Return vs Nifty])</f>
        <v>-0.76212879655337362</v>
      </c>
      <c r="M494">
        <v>0.85519056628875001</v>
      </c>
      <c r="N494">
        <f>(Table2[[#This Row],[1W Return vs Nifty]]-AVERAGE(Table2[1W Return vs Nifty]))/_xlfn.STDEV.P(Table2[1W Return vs Nifty])</f>
        <v>0.35095863886839906</v>
      </c>
      <c r="O494">
        <v>3251.86</v>
      </c>
      <c r="P494">
        <v>3257.5721342505799</v>
      </c>
      <c r="Q494">
        <v>3254.9664819709001</v>
      </c>
      <c r="R494">
        <v>59.195841394822402</v>
      </c>
      <c r="S494" s="2">
        <f>(Table2[[#This Row],[Close Price]]-Table2[[#This Row],[20D EMA]])/Table2[[#This Row],[20D EMA]]</f>
        <v>2.4844242987090454E-2</v>
      </c>
      <c r="T494" s="2">
        <f>(Table2[[#This Row],[Close Price]]-Table2[[#This Row],[50D EMA]])/Table2[[#This Row],[50D EMA]]</f>
        <v>2.3047184423037256E-2</v>
      </c>
      <c r="U494" s="2">
        <f>(Table2[[#This Row],[Close Price]]-Table2[[#This Row],[200D EMA]])/Table2[[#This Row],[200D EMA]]</f>
        <v>2.3866149915639751E-2</v>
      </c>
      <c r="V494">
        <v>0.676037264712953</v>
      </c>
      <c r="W494">
        <v>3292.3</v>
      </c>
      <c r="X494">
        <v>3354.65</v>
      </c>
      <c r="Y494">
        <v>3229.3</v>
      </c>
      <c r="Z494">
        <v>3354.65</v>
      </c>
      <c r="AA494">
        <v>3171.25</v>
      </c>
      <c r="AB494">
        <v>3354.65</v>
      </c>
      <c r="AC494" s="2">
        <f>(Table2[[#This Row],[Close Price]]/Table2[[#This Row],[Day Low]])-1</f>
        <v>1.2255869756705007E-2</v>
      </c>
      <c r="AD494" s="2">
        <f>(Table2[[#This Row],[Day High]]/Table2[[#This Row],[Close Price]])-1</f>
        <v>6.6013532774218397E-3</v>
      </c>
      <c r="AE494" s="2">
        <f>(Table2[[#This Row],[Close Price]]/Table2[[#This Row],[Current Week Low]])-1</f>
        <v>3.200383984145172E-2</v>
      </c>
      <c r="AF494" s="2">
        <f>(Table2[[#This Row],[Current Week High]]/Table2[[#This Row],[Close Price]])-1</f>
        <v>6.6013532774218397E-3</v>
      </c>
      <c r="AG494" s="2">
        <f>(Table2[[#This Row],[Close Price]]/Table2[[#This Row],[Current Month Low]])-1</f>
        <v>5.0894757587702122E-2</v>
      </c>
      <c r="AH494" s="2">
        <f>(Table2[[#This Row],[Current Month High]]/Table2[[#This Row],[Close Price]])-1</f>
        <v>6.6013532774218397E-3</v>
      </c>
      <c r="AI494">
        <v>17.6241129431533</v>
      </c>
      <c r="AJ494">
        <v>34.598142164781898</v>
      </c>
      <c r="AK494" t="str">
        <f>IF(AND(Table2[[#This Row],[20D EMA]]&gt;Table2[[#This Row],[50D EMA]],Table2[[#This Row],[50D EMA]]&gt;Table2[[#This Row],[200D EMA]]),"Uptrend","Downtrend/NoTrend")</f>
        <v>Downtrend/NoTrend</v>
      </c>
      <c r="AL494">
        <v>-0.16</v>
      </c>
      <c r="AM494" t="s">
        <v>10189</v>
      </c>
      <c r="AN494">
        <v>4.3899999999999997</v>
      </c>
      <c r="AO494" t="s">
        <v>10188</v>
      </c>
      <c r="AP494">
        <v>6.4232676495878993E-2</v>
      </c>
      <c r="AQ494">
        <f>(Table2[[#This Row],[Sharpe Ratio]]-AVERAGE(Table2[Sharpe Ratio]))/_xlfn.STDEV.P(Table2[Sharpe Ratio])</f>
        <v>0.12006414804264358</v>
      </c>
      <c r="AR4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4">
        <f>_xlfn.RANK.AVG(Table2[[#This Row],[1Y Return vs Nifty Z-Score]],Table2[1Y Return vs Nifty Z-Score])</f>
        <v>538</v>
      </c>
      <c r="AT494">
        <f>_xlfn.RANK.AVG(Table2[[#This Row],[6M Return vs Nifty Z-Score]],Table2[6M Return vs Nifty Z-Score])</f>
        <v>573</v>
      </c>
      <c r="AU494">
        <f>_xlfn.RANK.AVG(Table2[[#This Row],[Sharpe Ratio Z-Score]],Table2[Sharpe Ratio Z-Score])</f>
        <v>299</v>
      </c>
      <c r="AV494">
        <f>(Table2[[#This Row],[Rank 1Y]]+Table2[[#This Row],[Rank 6M]]+Table2[[#This Row],[Rank Sharpe]])/3</f>
        <v>470</v>
      </c>
    </row>
    <row r="495" spans="1:48" x14ac:dyDescent="0.3">
      <c r="A495" t="s">
        <v>397</v>
      </c>
      <c r="B495" t="s">
        <v>398</v>
      </c>
      <c r="C495" t="s">
        <v>10148</v>
      </c>
      <c r="D495" t="s">
        <v>62</v>
      </c>
      <c r="E495">
        <v>60766.20394336</v>
      </c>
      <c r="F495">
        <v>28589.1</v>
      </c>
      <c r="G495">
        <v>-2.3197597212097398</v>
      </c>
      <c r="H495">
        <f>(Table2[[#This Row],[1Y Return vs Nifty]]-AVERAGE(Table2[1Y Return vs Nifty]))/_xlfn.STDEV.P(Table2[1Y Return vs Nifty])</f>
        <v>-0.5692721249115601</v>
      </c>
      <c r="I495">
        <v>-0.72995711928094298</v>
      </c>
      <c r="J495">
        <f>(Table2[[#This Row],[1M Return vs Nifty]]-AVERAGE(Table2[1M Return vs Nifty]))/_xlfn.STDEV.P(Table2[1M Return vs Nifty])</f>
        <v>-5.0492521248900683E-2</v>
      </c>
      <c r="K495">
        <v>-0.93070257126597999</v>
      </c>
      <c r="L495">
        <f>(Table2[[#This Row],[6M Return vs Nifty]]-AVERAGE(Table2[6M Return vs Nifty]))/_xlfn.STDEV.P(Table2[6M Return vs Nifty])</f>
        <v>-0.35969530586340465</v>
      </c>
      <c r="M495">
        <v>1.69580370772454</v>
      </c>
      <c r="N495">
        <f>(Table2[[#This Row],[1W Return vs Nifty]]-AVERAGE(Table2[1W Return vs Nifty]))/_xlfn.STDEV.P(Table2[1W Return vs Nifty])</f>
        <v>0.53748005592548453</v>
      </c>
      <c r="O495">
        <v>27749.8</v>
      </c>
      <c r="P495">
        <v>27281.802198573801</v>
      </c>
      <c r="Q495">
        <v>25833.353916693399</v>
      </c>
      <c r="R495">
        <v>67.474020224148902</v>
      </c>
      <c r="S495" s="2">
        <f>(Table2[[#This Row],[Close Price]]-Table2[[#This Row],[20D EMA]])/Table2[[#This Row],[20D EMA]]</f>
        <v>3.0245263028922706E-2</v>
      </c>
      <c r="T495" s="2">
        <f>(Table2[[#This Row],[Close Price]]-Table2[[#This Row],[50D EMA]])/Table2[[#This Row],[50D EMA]]</f>
        <v>4.791830803225082E-2</v>
      </c>
      <c r="U495" s="2">
        <f>(Table2[[#This Row],[Close Price]]-Table2[[#This Row],[200D EMA]])/Table2[[#This Row],[200D EMA]]</f>
        <v>0.10667395693928262</v>
      </c>
      <c r="V495">
        <v>0.974749321449916</v>
      </c>
      <c r="W495">
        <v>28374.7</v>
      </c>
      <c r="X495">
        <v>28775.8</v>
      </c>
      <c r="Y495">
        <v>27616</v>
      </c>
      <c r="Z495">
        <v>28775.8</v>
      </c>
      <c r="AA495">
        <v>27342.5</v>
      </c>
      <c r="AB495">
        <v>28775.8</v>
      </c>
      <c r="AC495" s="2">
        <f>(Table2[[#This Row],[Close Price]]/Table2[[#This Row],[Day Low]])-1</f>
        <v>7.5560270240742078E-3</v>
      </c>
      <c r="AD495" s="2">
        <f>(Table2[[#This Row],[Day High]]/Table2[[#This Row],[Close Price]])-1</f>
        <v>6.5304609099272604E-3</v>
      </c>
      <c r="AE495" s="2">
        <f>(Table2[[#This Row],[Close Price]]/Table2[[#This Row],[Current Week Low]])-1</f>
        <v>3.5236819235225925E-2</v>
      </c>
      <c r="AF495" s="2">
        <f>(Table2[[#This Row],[Current Week High]]/Table2[[#This Row],[Close Price]])-1</f>
        <v>6.5304609099272604E-3</v>
      </c>
      <c r="AG495" s="2">
        <f>(Table2[[#This Row],[Close Price]]/Table2[[#This Row],[Current Month Low]])-1</f>
        <v>4.5592027064094376E-2</v>
      </c>
      <c r="AH495" s="2">
        <f>(Table2[[#This Row],[Current Month High]]/Table2[[#This Row],[Close Price]])-1</f>
        <v>6.5304609099272604E-3</v>
      </c>
      <c r="AI495">
        <v>3.6722037419855802</v>
      </c>
      <c r="AJ495">
        <v>29.950454545454502</v>
      </c>
      <c r="AK495" t="str">
        <f>IF(AND(Table2[[#This Row],[20D EMA]]&gt;Table2[[#This Row],[50D EMA]],Table2[[#This Row],[50D EMA]]&gt;Table2[[#This Row],[200D EMA]]),"Uptrend","Downtrend/NoTrend")</f>
        <v>Uptrend</v>
      </c>
      <c r="AL495">
        <v>0.01</v>
      </c>
      <c r="AM495" t="s">
        <v>10188</v>
      </c>
      <c r="AN495">
        <v>3.49</v>
      </c>
      <c r="AO495" t="s">
        <v>10188</v>
      </c>
      <c r="AP495">
        <v>1.5079754689838E-2</v>
      </c>
      <c r="AQ495">
        <f>(Table2[[#This Row],[Sharpe Ratio]]-AVERAGE(Table2[Sharpe Ratio]))/_xlfn.STDEV.P(Table2[Sharpe Ratio])</f>
        <v>-0.43598010367118062</v>
      </c>
      <c r="AR4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-0.87795999976956163</v>
      </c>
      <c r="AS495">
        <f>_xlfn.RANK.AVG(Table2[[#This Row],[1Y Return vs Nifty Z-Score]],Table2[1Y Return vs Nifty Z-Score])</f>
        <v>519</v>
      </c>
      <c r="AT495">
        <f>_xlfn.RANK.AVG(Table2[[#This Row],[6M Return vs Nifty Z-Score]],Table2[6M Return vs Nifty Z-Score])</f>
        <v>445</v>
      </c>
      <c r="AU495">
        <f>_xlfn.RANK.AVG(Table2[[#This Row],[Sharpe Ratio Z-Score]],Table2[Sharpe Ratio Z-Score])</f>
        <v>449</v>
      </c>
      <c r="AV495">
        <f>(Table2[[#This Row],[Rank 1Y]]+Table2[[#This Row],[Rank 6M]]+Table2[[#This Row],[Rank Sharpe]])/3</f>
        <v>471</v>
      </c>
    </row>
    <row r="496" spans="1:48" x14ac:dyDescent="0.3">
      <c r="A496" t="s">
        <v>496</v>
      </c>
      <c r="B496" t="s">
        <v>497</v>
      </c>
      <c r="C496" t="s">
        <v>10148</v>
      </c>
      <c r="D496" t="s">
        <v>498</v>
      </c>
      <c r="E496">
        <v>42983.250928529997</v>
      </c>
      <c r="F496">
        <v>353.4</v>
      </c>
      <c r="G496">
        <v>7.7557000975145201</v>
      </c>
      <c r="H496">
        <f>(Table2[[#This Row],[1Y Return vs Nifty]]-AVERAGE(Table2[1Y Return vs Nifty]))/_xlfn.STDEV.P(Table2[1Y Return vs Nifty])</f>
        <v>-0.44480082623366246</v>
      </c>
      <c r="I496">
        <v>3.9436224373835</v>
      </c>
      <c r="J496">
        <f>(Table2[[#This Row],[1M Return vs Nifty]]-AVERAGE(Table2[1M Return vs Nifty]))/_xlfn.STDEV.P(Table2[1M Return vs Nifty])</f>
        <v>0.39034350779091187</v>
      </c>
      <c r="K496">
        <v>11.165741255203599</v>
      </c>
      <c r="L496">
        <f>(Table2[[#This Row],[6M Return vs Nifty]]-AVERAGE(Table2[6M Return vs Nifty]))/_xlfn.STDEV.P(Table2[6M Return vs Nifty])</f>
        <v>1.2042578760077804E-2</v>
      </c>
      <c r="M496">
        <v>-3.3125450950027302</v>
      </c>
      <c r="N496">
        <f>(Table2[[#This Row],[1W Return vs Nifty]]-AVERAGE(Table2[1W Return vs Nifty]))/_xlfn.STDEV.P(Table2[1W Return vs Nifty])</f>
        <v>-0.57380915638122498</v>
      </c>
      <c r="O496">
        <v>351.46</v>
      </c>
      <c r="P496">
        <v>333.06180829021702</v>
      </c>
      <c r="Q496">
        <v>291.71091276810398</v>
      </c>
      <c r="R496">
        <v>56.296841879140999</v>
      </c>
      <c r="S496" s="2">
        <f>(Table2[[#This Row],[Close Price]]-Table2[[#This Row],[20D EMA]])/Table2[[#This Row],[20D EMA]]</f>
        <v>5.5198315597792006E-3</v>
      </c>
      <c r="T496" s="2">
        <f>(Table2[[#This Row],[Close Price]]-Table2[[#This Row],[50D EMA]])/Table2[[#This Row],[50D EMA]]</f>
        <v>6.1064316602944334E-2</v>
      </c>
      <c r="U496" s="2">
        <f>(Table2[[#This Row],[Close Price]]-Table2[[#This Row],[200D EMA]])/Table2[[#This Row],[200D EMA]]</f>
        <v>0.21147336123464064</v>
      </c>
      <c r="V496">
        <v>0.51814512939365698</v>
      </c>
      <c r="W496">
        <v>352.45</v>
      </c>
      <c r="X496">
        <v>360.5</v>
      </c>
      <c r="Y496">
        <v>350.75</v>
      </c>
      <c r="Z496">
        <v>361.5</v>
      </c>
      <c r="AA496">
        <v>348.25</v>
      </c>
      <c r="AB496">
        <v>373.85</v>
      </c>
      <c r="AC496" s="2">
        <f>(Table2[[#This Row],[Close Price]]/Table2[[#This Row],[Day Low]])-1</f>
        <v>2.6954177897573484E-3</v>
      </c>
      <c r="AD496" s="2">
        <f>(Table2[[#This Row],[Day High]]/Table2[[#This Row],[Close Price]])-1</f>
        <v>2.0090548953027865E-2</v>
      </c>
      <c r="AE496" s="2">
        <f>(Table2[[#This Row],[Close Price]]/Table2[[#This Row],[Current Week Low]])-1</f>
        <v>7.5552387740556171E-3</v>
      </c>
      <c r="AF496" s="2">
        <f>(Table2[[#This Row],[Current Week High]]/Table2[[#This Row],[Close Price]])-1</f>
        <v>2.2920203735144362E-2</v>
      </c>
      <c r="AG496" s="2">
        <f>(Table2[[#This Row],[Close Price]]/Table2[[#This Row],[Current Month Low]])-1</f>
        <v>1.4788226848528208E-2</v>
      </c>
      <c r="AH496" s="2">
        <f>(Table2[[#This Row],[Current Month High]]/Table2[[#This Row],[Close Price]])-1</f>
        <v>5.7866440294284338E-2</v>
      </c>
      <c r="AI496">
        <v>5.7866440294284303</v>
      </c>
      <c r="AJ496">
        <v>62.482758620689602</v>
      </c>
      <c r="AK496" t="str">
        <f>IF(AND(Table2[[#This Row],[20D EMA]]&gt;Table2[[#This Row],[50D EMA]],Table2[[#This Row],[50D EMA]]&gt;Table2[[#This Row],[200D EMA]]),"Uptrend","Downtrend/NoTrend")</f>
        <v>Uptrend</v>
      </c>
      <c r="AL496">
        <v>0.06</v>
      </c>
      <c r="AM496" t="s">
        <v>10188</v>
      </c>
      <c r="AN496">
        <v>0.66</v>
      </c>
      <c r="AO496" t="s">
        <v>10188</v>
      </c>
      <c r="AP496">
        <v>-6.3825156776879E-2</v>
      </c>
      <c r="AQ496">
        <f>(Table2[[#This Row],[Sharpe Ratio]]-AVERAGE(Table2[Sharpe Ratio]))/_xlfn.STDEV.P(Table2[Sharpe Ratio])</f>
        <v>-1.3285948423470799</v>
      </c>
      <c r="AR4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-1.9448187384109779</v>
      </c>
      <c r="AS496">
        <f>_xlfn.RANK.AVG(Table2[[#This Row],[1Y Return vs Nifty Z-Score]],Table2[1Y Return vs Nifty Z-Score])</f>
        <v>450</v>
      </c>
      <c r="AT496">
        <f>_xlfn.RANK.AVG(Table2[[#This Row],[6M Return vs Nifty Z-Score]],Table2[6M Return vs Nifty Z-Score])</f>
        <v>306</v>
      </c>
      <c r="AU496">
        <f>_xlfn.RANK.AVG(Table2[[#This Row],[Sharpe Ratio Z-Score]],Table2[Sharpe Ratio Z-Score])</f>
        <v>661</v>
      </c>
      <c r="AV496">
        <f>(Table2[[#This Row],[Rank 1Y]]+Table2[[#This Row],[Rank 6M]]+Table2[[#This Row],[Rank Sharpe]])/3</f>
        <v>472.33333333333331</v>
      </c>
    </row>
    <row r="497" spans="1:48" x14ac:dyDescent="0.3">
      <c r="A497" t="s">
        <v>2070</v>
      </c>
      <c r="B497" t="s">
        <v>2071</v>
      </c>
      <c r="C497" t="s">
        <v>10142</v>
      </c>
      <c r="D497" t="s">
        <v>288</v>
      </c>
      <c r="E497">
        <v>2848.9754370700002</v>
      </c>
      <c r="F497">
        <v>1927.75</v>
      </c>
      <c r="G497">
        <v>12.7729941979596</v>
      </c>
      <c r="H497">
        <f>(Table2[[#This Row],[1Y Return vs Nifty]]-AVERAGE(Table2[1Y Return vs Nifty]))/_xlfn.STDEV.P(Table2[1Y Return vs Nifty])</f>
        <v>-0.38281763898787902</v>
      </c>
      <c r="I497">
        <v>2.1061969464180201</v>
      </c>
      <c r="J497">
        <f>(Table2[[#This Row],[1M Return vs Nifty]]-AVERAGE(Table2[1M Return vs Nifty]))/_xlfn.STDEV.P(Table2[1M Return vs Nifty])</f>
        <v>0.21702809777746737</v>
      </c>
      <c r="K497">
        <v>-8.9218528536025001</v>
      </c>
      <c r="L497">
        <f>(Table2[[#This Row],[6M Return vs Nifty]]-AVERAGE(Table2[6M Return vs Nifty]))/_xlfn.STDEV.P(Table2[6M Return vs Nifty])</f>
        <v>-0.60527271227137647</v>
      </c>
      <c r="M497">
        <v>1.54422006527917</v>
      </c>
      <c r="N497">
        <f>(Table2[[#This Row],[1W Return vs Nifty]]-AVERAGE(Table2[1W Return vs Nifty]))/_xlfn.STDEV.P(Table2[1W Return vs Nifty])</f>
        <v>0.50384556415047743</v>
      </c>
      <c r="O497">
        <v>1794.69</v>
      </c>
      <c r="P497">
        <v>1747.05231773113</v>
      </c>
      <c r="Q497">
        <v>1654.8080537477599</v>
      </c>
      <c r="R497">
        <v>70.923109986114795</v>
      </c>
      <c r="S497" s="2">
        <f>(Table2[[#This Row],[Close Price]]-Table2[[#This Row],[20D EMA]])/Table2[[#This Row],[20D EMA]]</f>
        <v>7.4140937989290598E-2</v>
      </c>
      <c r="T497" s="2">
        <f>(Table2[[#This Row],[Close Price]]-Table2[[#This Row],[50D EMA]])/Table2[[#This Row],[50D EMA]]</f>
        <v>0.10343003494225024</v>
      </c>
      <c r="U497" s="2">
        <f>(Table2[[#This Row],[Close Price]]-Table2[[#This Row],[200D EMA]])/Table2[[#This Row],[200D EMA]]</f>
        <v>0.16493873451612065</v>
      </c>
      <c r="V497">
        <v>2.4598421062175801</v>
      </c>
      <c r="W497">
        <v>1901.1</v>
      </c>
      <c r="X497">
        <v>1955.9</v>
      </c>
      <c r="Y497">
        <v>1898</v>
      </c>
      <c r="Z497">
        <v>1971.25</v>
      </c>
      <c r="AA497">
        <v>1713.1</v>
      </c>
      <c r="AB497">
        <v>1980</v>
      </c>
      <c r="AC497" s="2">
        <f>(Table2[[#This Row],[Close Price]]/Table2[[#This Row],[Day Low]])-1</f>
        <v>1.4018199989479729E-2</v>
      </c>
      <c r="AD497" s="2">
        <f>(Table2[[#This Row],[Day High]]/Table2[[#This Row],[Close Price]])-1</f>
        <v>1.460251588639605E-2</v>
      </c>
      <c r="AE497" s="2">
        <f>(Table2[[#This Row],[Close Price]]/Table2[[#This Row],[Current Week Low]])-1</f>
        <v>1.5674394099051581E-2</v>
      </c>
      <c r="AF497" s="2">
        <f>(Table2[[#This Row],[Current Week High]]/Table2[[#This Row],[Close Price]])-1</f>
        <v>2.2565166645052592E-2</v>
      </c>
      <c r="AG497" s="2">
        <f>(Table2[[#This Row],[Close Price]]/Table2[[#This Row],[Current Month Low]])-1</f>
        <v>0.12529916525596874</v>
      </c>
      <c r="AH497" s="2">
        <f>(Table2[[#This Row],[Current Month High]]/Table2[[#This Row],[Close Price]])-1</f>
        <v>2.7104136947218249E-2</v>
      </c>
      <c r="AI497">
        <v>10.3566333808844</v>
      </c>
      <c r="AJ497">
        <v>47.156488549618302</v>
      </c>
      <c r="AK497" t="str">
        <f>IF(AND(Table2[[#This Row],[20D EMA]]&gt;Table2[[#This Row],[50D EMA]],Table2[[#This Row],[50D EMA]]&gt;Table2[[#This Row],[200D EMA]]),"Uptrend","Downtrend/NoTrend")</f>
        <v>Uptrend</v>
      </c>
      <c r="AL497">
        <v>-0.03</v>
      </c>
      <c r="AM497" t="s">
        <v>10189</v>
      </c>
      <c r="AN497">
        <v>11.46</v>
      </c>
      <c r="AO497" t="s">
        <v>10188</v>
      </c>
      <c r="AP497">
        <v>1.0939126353868E-2</v>
      </c>
      <c r="AQ497">
        <f>(Table2[[#This Row],[Sharpe Ratio]]-AVERAGE(Table2[Sharpe Ratio]))/_xlfn.STDEV.P(Table2[Sharpe Ratio])</f>
        <v>-0.48282111535680805</v>
      </c>
      <c r="AR4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-0.75003780468811876</v>
      </c>
      <c r="AS497">
        <f>_xlfn.RANK.AVG(Table2[[#This Row],[1Y Return vs Nifty Z-Score]],Table2[1Y Return vs Nifty Z-Score])</f>
        <v>421</v>
      </c>
      <c r="AT497">
        <f>_xlfn.RANK.AVG(Table2[[#This Row],[6M Return vs Nifty Z-Score]],Table2[6M Return vs Nifty Z-Score])</f>
        <v>529</v>
      </c>
      <c r="AU497">
        <f>_xlfn.RANK.AVG(Table2[[#This Row],[Sharpe Ratio Z-Score]],Table2[Sharpe Ratio Z-Score])</f>
        <v>467</v>
      </c>
      <c r="AV497">
        <f>(Table2[[#This Row],[Rank 1Y]]+Table2[[#This Row],[Rank 6M]]+Table2[[#This Row],[Rank Sharpe]])/3</f>
        <v>472.33333333333331</v>
      </c>
    </row>
    <row r="498" spans="1:48" x14ac:dyDescent="0.3">
      <c r="A498" t="s">
        <v>1805</v>
      </c>
      <c r="B498" t="s">
        <v>1806</v>
      </c>
      <c r="C498" t="s">
        <v>10150</v>
      </c>
      <c r="D498" t="s">
        <v>1391</v>
      </c>
      <c r="E498">
        <v>4000.15526696999</v>
      </c>
      <c r="F498">
        <v>558.75</v>
      </c>
      <c r="G498">
        <v>2.76210732369691</v>
      </c>
      <c r="H498">
        <f>(Table2[[#This Row],[1Y Return vs Nifty]]-AVERAGE(Table2[1Y Return vs Nifty]))/_xlfn.STDEV.P(Table2[1Y Return vs Nifty])</f>
        <v>-0.50649120948252779</v>
      </c>
      <c r="I498">
        <v>12.353503579835101</v>
      </c>
      <c r="J498">
        <f>(Table2[[#This Row],[1M Return vs Nifty]]-AVERAGE(Table2[1M Return vs Nifty]))/_xlfn.STDEV.P(Table2[1M Return vs Nifty])</f>
        <v>1.1836066934466496</v>
      </c>
      <c r="K498">
        <v>6.5407108999924901</v>
      </c>
      <c r="L498">
        <f>(Table2[[#This Row],[6M Return vs Nifty]]-AVERAGE(Table2[6M Return vs Nifty]))/_xlfn.STDEV.P(Table2[6M Return vs Nifty])</f>
        <v>-0.13009002031035158</v>
      </c>
      <c r="M498">
        <v>-4.6679816238995597</v>
      </c>
      <c r="N498">
        <f>(Table2[[#This Row],[1W Return vs Nifty]]-AVERAGE(Table2[1W Return vs Nifty]))/_xlfn.STDEV.P(Table2[1W Return vs Nifty])</f>
        <v>-0.87456336737173357</v>
      </c>
      <c r="O498">
        <v>536.97</v>
      </c>
      <c r="P498">
        <v>496.44875570959198</v>
      </c>
      <c r="Q498">
        <v>462.620712197334</v>
      </c>
      <c r="R498">
        <v>59.500885223583403</v>
      </c>
      <c r="S498" s="2">
        <f>(Table2[[#This Row],[Close Price]]-Table2[[#This Row],[20D EMA]])/Table2[[#This Row],[20D EMA]]</f>
        <v>4.0560925191351418E-2</v>
      </c>
      <c r="T498" s="2">
        <f>(Table2[[#This Row],[Close Price]]-Table2[[#This Row],[50D EMA]])/Table2[[#This Row],[50D EMA]]</f>
        <v>0.12549380691136716</v>
      </c>
      <c r="U498" s="2">
        <f>(Table2[[#This Row],[Close Price]]-Table2[[#This Row],[200D EMA]])/Table2[[#This Row],[200D EMA]]</f>
        <v>0.20779287495813936</v>
      </c>
      <c r="V498">
        <v>1.9629133498703999</v>
      </c>
      <c r="W498">
        <v>549.54999999999995</v>
      </c>
      <c r="X498">
        <v>563.54999999999995</v>
      </c>
      <c r="Y498">
        <v>546.04999999999995</v>
      </c>
      <c r="Z498">
        <v>565.45000000000005</v>
      </c>
      <c r="AA498">
        <v>519</v>
      </c>
      <c r="AB498">
        <v>582.6</v>
      </c>
      <c r="AC498" s="2">
        <f>(Table2[[#This Row],[Close Price]]/Table2[[#This Row],[Day Low]])-1</f>
        <v>1.6740969884450951E-2</v>
      </c>
      <c r="AD498" s="2">
        <f>(Table2[[#This Row],[Day High]]/Table2[[#This Row],[Close Price]])-1</f>
        <v>8.5906040268455275E-3</v>
      </c>
      <c r="AE498" s="2">
        <f>(Table2[[#This Row],[Close Price]]/Table2[[#This Row],[Current Week Low]])-1</f>
        <v>2.3257943411775672E-2</v>
      </c>
      <c r="AF498" s="2">
        <f>(Table2[[#This Row],[Current Week High]]/Table2[[#This Row],[Close Price]])-1</f>
        <v>1.1991051454138812E-2</v>
      </c>
      <c r="AG498" s="2">
        <f>(Table2[[#This Row],[Close Price]]/Table2[[#This Row],[Current Month Low]])-1</f>
        <v>7.6589595375722519E-2</v>
      </c>
      <c r="AH498" s="2">
        <f>(Table2[[#This Row],[Current Month High]]/Table2[[#This Row],[Close Price]])-1</f>
        <v>4.2684563758389249E-2</v>
      </c>
      <c r="AI498">
        <v>4.2684563758389196</v>
      </c>
      <c r="AJ498">
        <v>50.626769106348497</v>
      </c>
      <c r="AK498" t="str">
        <f>IF(AND(Table2[[#This Row],[20D EMA]]&gt;Table2[[#This Row],[50D EMA]],Table2[[#This Row],[50D EMA]]&gt;Table2[[#This Row],[200D EMA]]),"Uptrend","Downtrend/NoTrend")</f>
        <v>Uptrend</v>
      </c>
      <c r="AL498">
        <v>0.1</v>
      </c>
      <c r="AM498" t="s">
        <v>10188</v>
      </c>
      <c r="AN498">
        <v>7.51</v>
      </c>
      <c r="AO498" t="s">
        <v>10188</v>
      </c>
      <c r="AP498">
        <v>-1.9013898447639E-2</v>
      </c>
      <c r="AQ498">
        <f>(Table2[[#This Row],[Sharpe Ratio]]-AVERAGE(Table2[Sharpe Ratio]))/_xlfn.STDEV.P(Table2[Sharpe Ratio])</f>
        <v>-0.82166581980879483</v>
      </c>
      <c r="AR4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-1.1492037235267583</v>
      </c>
      <c r="AS498">
        <f>_xlfn.RANK.AVG(Table2[[#This Row],[1Y Return vs Nifty Z-Score]],Table2[1Y Return vs Nifty Z-Score])</f>
        <v>485</v>
      </c>
      <c r="AT498">
        <f>_xlfn.RANK.AVG(Table2[[#This Row],[6M Return vs Nifty Z-Score]],Table2[6M Return vs Nifty Z-Score])</f>
        <v>355</v>
      </c>
      <c r="AU498">
        <f>_xlfn.RANK.AVG(Table2[[#This Row],[Sharpe Ratio Z-Score]],Table2[Sharpe Ratio Z-Score])</f>
        <v>578</v>
      </c>
      <c r="AV498">
        <f>(Table2[[#This Row],[Rank 1Y]]+Table2[[#This Row],[Rank 6M]]+Table2[[#This Row],[Rank Sharpe]])/3</f>
        <v>472.66666666666669</v>
      </c>
    </row>
    <row r="499" spans="1:48" x14ac:dyDescent="0.3">
      <c r="A499" t="s">
        <v>181</v>
      </c>
      <c r="B499" t="s">
        <v>182</v>
      </c>
      <c r="C499" t="s">
        <v>10142</v>
      </c>
      <c r="D499" t="s">
        <v>21</v>
      </c>
      <c r="E499">
        <v>146596.14183822999</v>
      </c>
      <c r="F499">
        <v>1516.2</v>
      </c>
      <c r="G499">
        <v>-3.7663996202433601</v>
      </c>
      <c r="H499">
        <f>(Table2[[#This Row],[1Y Return vs Nifty]]-AVERAGE(Table2[1Y Return vs Nifty]))/_xlfn.STDEV.P(Table2[1Y Return vs Nifty])</f>
        <v>-0.58714378041827386</v>
      </c>
      <c r="I499">
        <v>3.52498498891311</v>
      </c>
      <c r="J499">
        <f>(Table2[[#This Row],[1M Return vs Nifty]]-AVERAGE(Table2[1M Return vs Nifty]))/_xlfn.STDEV.P(Table2[1M Return vs Nifty])</f>
        <v>0.35085547337243705</v>
      </c>
      <c r="K499">
        <v>3.1155823915558898</v>
      </c>
      <c r="L499">
        <f>(Table2[[#This Row],[6M Return vs Nifty]]-AVERAGE(Table2[6M Return vs Nifty]))/_xlfn.STDEV.P(Table2[6M Return vs Nifty])</f>
        <v>-0.23534823045502773</v>
      </c>
      <c r="M499">
        <v>1.51556063771991</v>
      </c>
      <c r="N499">
        <f>(Table2[[#This Row],[1W Return vs Nifty]]-AVERAGE(Table2[1W Return vs Nifty]))/_xlfn.STDEV.P(Table2[1W Return vs Nifty])</f>
        <v>0.49748639989655236</v>
      </c>
      <c r="O499">
        <v>1448.78</v>
      </c>
      <c r="P499">
        <v>1385.6969448843699</v>
      </c>
      <c r="Q499">
        <v>1288.6000797043</v>
      </c>
      <c r="R499">
        <v>74.253675990542504</v>
      </c>
      <c r="S499" s="2">
        <f>(Table2[[#This Row],[Close Price]]-Table2[[#This Row],[20D EMA]])/Table2[[#This Row],[20D EMA]]</f>
        <v>4.6535705904278135E-2</v>
      </c>
      <c r="T499" s="2">
        <f>(Table2[[#This Row],[Close Price]]-Table2[[#This Row],[50D EMA]])/Table2[[#This Row],[50D EMA]]</f>
        <v>9.4178641006183339E-2</v>
      </c>
      <c r="U499" s="2">
        <f>(Table2[[#This Row],[Close Price]]-Table2[[#This Row],[200D EMA]])/Table2[[#This Row],[200D EMA]]</f>
        <v>0.17662572265859883</v>
      </c>
      <c r="V499">
        <v>0.68422824417949901</v>
      </c>
      <c r="W499">
        <v>1489.1</v>
      </c>
      <c r="X499">
        <v>1519</v>
      </c>
      <c r="Y499">
        <v>1489.1</v>
      </c>
      <c r="Z499">
        <v>1527.5</v>
      </c>
      <c r="AA499">
        <v>1424.15</v>
      </c>
      <c r="AB499">
        <v>1527.5</v>
      </c>
      <c r="AC499" s="2">
        <f>(Table2[[#This Row],[Close Price]]/Table2[[#This Row],[Day Low]])-1</f>
        <v>1.8198912094553821E-2</v>
      </c>
      <c r="AD499" s="2">
        <f>(Table2[[#This Row],[Day High]]/Table2[[#This Row],[Close Price]])-1</f>
        <v>1.8467220683286989E-3</v>
      </c>
      <c r="AE499" s="2">
        <f>(Table2[[#This Row],[Close Price]]/Table2[[#This Row],[Current Week Low]])-1</f>
        <v>1.8198912094553821E-2</v>
      </c>
      <c r="AF499" s="2">
        <f>(Table2[[#This Row],[Current Week High]]/Table2[[#This Row],[Close Price]])-1</f>
        <v>7.4528426328979158E-3</v>
      </c>
      <c r="AG499" s="2">
        <f>(Table2[[#This Row],[Close Price]]/Table2[[#This Row],[Current Month Low]])-1</f>
        <v>6.4635045465716301E-2</v>
      </c>
      <c r="AH499" s="2">
        <f>(Table2[[#This Row],[Current Month High]]/Table2[[#This Row],[Close Price]])-1</f>
        <v>7.4528426328979158E-3</v>
      </c>
      <c r="AI499">
        <v>0.74528426328979103</v>
      </c>
      <c r="AJ499">
        <v>40.090547907234601</v>
      </c>
      <c r="AK499" t="str">
        <f>IF(AND(Table2[[#This Row],[20D EMA]]&gt;Table2[[#This Row],[50D EMA]],Table2[[#This Row],[50D EMA]]&gt;Table2[[#This Row],[200D EMA]]),"Uptrend","Downtrend/NoTrend")</f>
        <v>Uptrend</v>
      </c>
      <c r="AL499">
        <v>0.02</v>
      </c>
      <c r="AM499" t="s">
        <v>10188</v>
      </c>
      <c r="AN499">
        <v>6</v>
      </c>
      <c r="AO499" t="s">
        <v>10188</v>
      </c>
      <c r="AP499">
        <v>2.2496367377449998E-3</v>
      </c>
      <c r="AQ499">
        <f>(Table2[[#This Row],[Sharpe Ratio]]-AVERAGE(Table2[Sharpe Ratio]))/_xlfn.STDEV.P(Table2[Sharpe Ratio])</f>
        <v>-0.58112128905631599</v>
      </c>
      <c r="AR4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-0.55527142666062823</v>
      </c>
      <c r="AS499">
        <f>_xlfn.RANK.AVG(Table2[[#This Row],[1Y Return vs Nifty Z-Score]],Table2[1Y Return vs Nifty Z-Score])</f>
        <v>527</v>
      </c>
      <c r="AT499">
        <f>_xlfn.RANK.AVG(Table2[[#This Row],[6M Return vs Nifty Z-Score]],Table2[6M Return vs Nifty Z-Score])</f>
        <v>402</v>
      </c>
      <c r="AU499">
        <f>_xlfn.RANK.AVG(Table2[[#This Row],[Sharpe Ratio Z-Score]],Table2[Sharpe Ratio Z-Score])</f>
        <v>491</v>
      </c>
      <c r="AV499">
        <f>(Table2[[#This Row],[Rank 1Y]]+Table2[[#This Row],[Rank 6M]]+Table2[[#This Row],[Rank Sharpe]])/3</f>
        <v>473.33333333333331</v>
      </c>
    </row>
    <row r="500" spans="1:48" x14ac:dyDescent="0.3">
      <c r="A500" t="s">
        <v>935</v>
      </c>
      <c r="B500" t="s">
        <v>936</v>
      </c>
      <c r="C500" t="s">
        <v>10143</v>
      </c>
      <c r="D500" t="s">
        <v>937</v>
      </c>
      <c r="E500">
        <v>15847.811168349999</v>
      </c>
      <c r="F500">
        <v>177.34</v>
      </c>
      <c r="G500">
        <v>16.5801938987818</v>
      </c>
      <c r="H500">
        <f>(Table2[[#This Row],[1Y Return vs Nifty]]-AVERAGE(Table2[1Y Return vs Nifty]))/_xlfn.STDEV.P(Table2[1Y Return vs Nifty])</f>
        <v>-0.33578384602819994</v>
      </c>
      <c r="I500">
        <v>-7.0687547512656996</v>
      </c>
      <c r="J500">
        <f>(Table2[[#This Row],[1M Return vs Nifty]]-AVERAGE(Table2[1M Return vs Nifty]))/_xlfn.STDEV.P(Table2[1M Return vs Nifty])</f>
        <v>-0.64840047233671383</v>
      </c>
      <c r="K500">
        <v>-3.64500628755283</v>
      </c>
      <c r="L500">
        <f>(Table2[[#This Row],[6M Return vs Nifty]]-AVERAGE(Table2[6M Return vs Nifty]))/_xlfn.STDEV.P(Table2[6M Return vs Nifty])</f>
        <v>-0.44310903771657989</v>
      </c>
      <c r="M500">
        <v>-2.8786104086250499</v>
      </c>
      <c r="N500">
        <f>(Table2[[#This Row],[1W Return vs Nifty]]-AVERAGE(Table2[1W Return vs Nifty]))/_xlfn.STDEV.P(Table2[1W Return vs Nifty])</f>
        <v>-0.47752454146889767</v>
      </c>
      <c r="O500">
        <v>178.27</v>
      </c>
      <c r="P500">
        <v>170.11447453193901</v>
      </c>
      <c r="Q500">
        <v>154.01525118940501</v>
      </c>
      <c r="R500">
        <v>45.302932376266497</v>
      </c>
      <c r="S500" s="2">
        <f>(Table2[[#This Row],[Close Price]]-Table2[[#This Row],[20D EMA]])/Table2[[#This Row],[20D EMA]]</f>
        <v>-5.2168059684748235E-3</v>
      </c>
      <c r="T500" s="2">
        <f>(Table2[[#This Row],[Close Price]]-Table2[[#This Row],[50D EMA]])/Table2[[#This Row],[50D EMA]]</f>
        <v>4.2474489533836819E-2</v>
      </c>
      <c r="U500" s="2">
        <f>(Table2[[#This Row],[Close Price]]-Table2[[#This Row],[200D EMA]])/Table2[[#This Row],[200D EMA]]</f>
        <v>0.15144440976115195</v>
      </c>
      <c r="V500">
        <v>0.84955131475032797</v>
      </c>
      <c r="W500">
        <v>177</v>
      </c>
      <c r="X500">
        <v>182.37</v>
      </c>
      <c r="Y500">
        <v>174.16</v>
      </c>
      <c r="Z500">
        <v>182.37</v>
      </c>
      <c r="AA500">
        <v>170.47</v>
      </c>
      <c r="AB500">
        <v>191.2</v>
      </c>
      <c r="AC500" s="2">
        <f>(Table2[[#This Row],[Close Price]]/Table2[[#This Row],[Day Low]])-1</f>
        <v>1.9209039548022666E-3</v>
      </c>
      <c r="AD500" s="2">
        <f>(Table2[[#This Row],[Day High]]/Table2[[#This Row],[Close Price]])-1</f>
        <v>2.8363595353558146E-2</v>
      </c>
      <c r="AE500" s="2">
        <f>(Table2[[#This Row],[Close Price]]/Table2[[#This Row],[Current Week Low]])-1</f>
        <v>1.8259072117593034E-2</v>
      </c>
      <c r="AF500" s="2">
        <f>(Table2[[#This Row],[Current Week High]]/Table2[[#This Row],[Close Price]])-1</f>
        <v>2.8363595353558146E-2</v>
      </c>
      <c r="AG500" s="2">
        <f>(Table2[[#This Row],[Close Price]]/Table2[[#This Row],[Current Month Low]])-1</f>
        <v>4.0300346101953544E-2</v>
      </c>
      <c r="AH500" s="2">
        <f>(Table2[[#This Row],[Current Month High]]/Table2[[#This Row],[Close Price]])-1</f>
        <v>7.8154956580579693E-2</v>
      </c>
      <c r="AI500">
        <v>7.8154956580579604</v>
      </c>
      <c r="AJ500">
        <v>49.025210084033603</v>
      </c>
      <c r="AK500" t="str">
        <f>IF(AND(Table2[[#This Row],[20D EMA]]&gt;Table2[[#This Row],[50D EMA]],Table2[[#This Row],[50D EMA]]&gt;Table2[[#This Row],[200D EMA]]),"Uptrend","Downtrend/NoTrend")</f>
        <v>Uptrend</v>
      </c>
      <c r="AL500">
        <v>0.03</v>
      </c>
      <c r="AM500" t="s">
        <v>10188</v>
      </c>
      <c r="AN500">
        <v>-1.77</v>
      </c>
      <c r="AO500" t="s">
        <v>10189</v>
      </c>
      <c r="AP500">
        <v>-3.1387894224300002E-3</v>
      </c>
      <c r="AQ500">
        <f>(Table2[[#This Row],[Sharpe Ratio]]-AVERAGE(Table2[Sharpe Ratio]))/_xlfn.STDEV.P(Table2[Sharpe Ratio])</f>
        <v>-0.64207805992688227</v>
      </c>
      <c r="AR5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-2.5468959574772736</v>
      </c>
      <c r="AS500">
        <f>_xlfn.RANK.AVG(Table2[[#This Row],[1Y Return vs Nifty Z-Score]],Table2[1Y Return vs Nifty Z-Score])</f>
        <v>399</v>
      </c>
      <c r="AT500">
        <f>_xlfn.RANK.AVG(Table2[[#This Row],[6M Return vs Nifty Z-Score]],Table2[6M Return vs Nifty Z-Score])</f>
        <v>474</v>
      </c>
      <c r="AU500">
        <f>_xlfn.RANK.AVG(Table2[[#This Row],[Sharpe Ratio Z-Score]],Table2[Sharpe Ratio Z-Score])</f>
        <v>547</v>
      </c>
      <c r="AV500">
        <f>(Table2[[#This Row],[Rank 1Y]]+Table2[[#This Row],[Rank 6M]]+Table2[[#This Row],[Rank Sharpe]])/3</f>
        <v>473.33333333333331</v>
      </c>
    </row>
    <row r="501" spans="1:48" x14ac:dyDescent="0.3">
      <c r="A501" t="s">
        <v>1298</v>
      </c>
      <c r="B501" t="s">
        <v>1299</v>
      </c>
      <c r="C501" t="s">
        <v>10143</v>
      </c>
      <c r="D501" t="s">
        <v>24</v>
      </c>
      <c r="E501">
        <v>8510.8814427199995</v>
      </c>
      <c r="F501">
        <v>226.56</v>
      </c>
      <c r="G501">
        <v>-12.5527035272028</v>
      </c>
      <c r="H501">
        <f>(Table2[[#This Row],[1Y Return vs Nifty]]-AVERAGE(Table2[1Y Return vs Nifty]))/_xlfn.STDEV.P(Table2[1Y Return vs Nifty])</f>
        <v>-0.69568896620180498</v>
      </c>
      <c r="I501">
        <v>-2.0898932944906399</v>
      </c>
      <c r="J501">
        <f>(Table2[[#This Row],[1M Return vs Nifty]]-AVERAGE(Table2[1M Return vs Nifty]))/_xlfn.STDEV.P(Table2[1M Return vs Nifty])</f>
        <v>-0.17876868643627714</v>
      </c>
      <c r="K501">
        <v>-28.510907005095799</v>
      </c>
      <c r="L501">
        <f>(Table2[[#This Row],[6M Return vs Nifty]]-AVERAGE(Table2[6M Return vs Nifty]))/_xlfn.STDEV.P(Table2[6M Return vs Nifty])</f>
        <v>-1.2072672865872116</v>
      </c>
      <c r="M501">
        <v>0.75701165018829097</v>
      </c>
      <c r="N501">
        <f>(Table2[[#This Row],[1W Return vs Nifty]]-AVERAGE(Table2[1W Return vs Nifty]))/_xlfn.STDEV.P(Table2[1W Return vs Nifty])</f>
        <v>0.32917397996465159</v>
      </c>
      <c r="O501">
        <v>222.4</v>
      </c>
      <c r="P501">
        <v>222.97123993731</v>
      </c>
      <c r="Q501">
        <v>221.20542392968099</v>
      </c>
      <c r="R501">
        <v>62.992137069261602</v>
      </c>
      <c r="S501" s="2">
        <f>(Table2[[#This Row],[Close Price]]-Table2[[#This Row],[20D EMA]])/Table2[[#This Row],[20D EMA]]</f>
        <v>1.8705035971223007E-2</v>
      </c>
      <c r="T501" s="2">
        <f>(Table2[[#This Row],[Close Price]]-Table2[[#This Row],[50D EMA]])/Table2[[#This Row],[50D EMA]]</f>
        <v>1.6095170227779176E-2</v>
      </c>
      <c r="U501" s="2">
        <f>(Table2[[#This Row],[Close Price]]-Table2[[#This Row],[200D EMA]])/Table2[[#This Row],[200D EMA]]</f>
        <v>2.4206350708747444E-2</v>
      </c>
      <c r="V501">
        <v>0.84702766845312605</v>
      </c>
      <c r="W501">
        <v>224.1</v>
      </c>
      <c r="X501">
        <v>229.85</v>
      </c>
      <c r="Y501">
        <v>219.2</v>
      </c>
      <c r="Z501">
        <v>229.85</v>
      </c>
      <c r="AA501">
        <v>216.33</v>
      </c>
      <c r="AB501">
        <v>229.85</v>
      </c>
      <c r="AC501" s="2">
        <f>(Table2[[#This Row],[Close Price]]/Table2[[#This Row],[Day Low]])-1</f>
        <v>1.0977242302543599E-2</v>
      </c>
      <c r="AD501" s="2">
        <f>(Table2[[#This Row],[Day High]]/Table2[[#This Row],[Close Price]])-1</f>
        <v>1.4521539548022488E-2</v>
      </c>
      <c r="AE501" s="2">
        <f>(Table2[[#This Row],[Close Price]]/Table2[[#This Row],[Current Week Low]])-1</f>
        <v>3.3576642335766405E-2</v>
      </c>
      <c r="AF501" s="2">
        <f>(Table2[[#This Row],[Current Week High]]/Table2[[#This Row],[Close Price]])-1</f>
        <v>1.4521539548022488E-2</v>
      </c>
      <c r="AG501" s="2">
        <f>(Table2[[#This Row],[Close Price]]/Table2[[#This Row],[Current Month Low]])-1</f>
        <v>4.7288864235196071E-2</v>
      </c>
      <c r="AH501" s="2">
        <f>(Table2[[#This Row],[Current Month High]]/Table2[[#This Row],[Close Price]])-1</f>
        <v>1.4521539548022488E-2</v>
      </c>
      <c r="AI501">
        <v>26.478637005649698</v>
      </c>
      <c r="AJ501">
        <v>17.999999999999901</v>
      </c>
      <c r="AK501" t="str">
        <f>IF(AND(Table2[[#This Row],[20D EMA]]&gt;Table2[[#This Row],[50D EMA]],Table2[[#This Row],[50D EMA]]&gt;Table2[[#This Row],[200D EMA]]),"Uptrend","Downtrend/NoTrend")</f>
        <v>Downtrend/NoTrend</v>
      </c>
      <c r="AL501">
        <v>-0.09</v>
      </c>
      <c r="AM501" t="s">
        <v>10189</v>
      </c>
      <c r="AN501">
        <v>1.1399999999999999</v>
      </c>
      <c r="AO501" t="s">
        <v>10188</v>
      </c>
      <c r="AP501">
        <v>0.12241039562929699</v>
      </c>
      <c r="AQ501">
        <f>(Table2[[#This Row],[Sharpe Ratio]]-AVERAGE(Table2[Sharpe Ratio]))/_xlfn.STDEV.P(Table2[Sharpe Ratio])</f>
        <v>0.77820175438088235</v>
      </c>
      <c r="AR5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1">
        <f>_xlfn.RANK.AVG(Table2[[#This Row],[1Y Return vs Nifty Z-Score]],Table2[1Y Return vs Nifty Z-Score])</f>
        <v>576</v>
      </c>
      <c r="AT501">
        <f>_xlfn.RANK.AVG(Table2[[#This Row],[6M Return vs Nifty Z-Score]],Table2[6M Return vs Nifty Z-Score])</f>
        <v>685</v>
      </c>
      <c r="AU501">
        <f>_xlfn.RANK.AVG(Table2[[#This Row],[Sharpe Ratio Z-Score]],Table2[Sharpe Ratio Z-Score])</f>
        <v>159</v>
      </c>
      <c r="AV501">
        <f>(Table2[[#This Row],[Rank 1Y]]+Table2[[#This Row],[Rank 6M]]+Table2[[#This Row],[Rank Sharpe]])/3</f>
        <v>473.33333333333331</v>
      </c>
    </row>
    <row r="502" spans="1:48" x14ac:dyDescent="0.3">
      <c r="A502" t="s">
        <v>908</v>
      </c>
      <c r="B502" t="s">
        <v>909</v>
      </c>
      <c r="C502" t="s">
        <v>10157</v>
      </c>
      <c r="D502" t="s">
        <v>550</v>
      </c>
      <c r="E502">
        <v>16266.190367159999</v>
      </c>
      <c r="F502">
        <v>5221.2</v>
      </c>
      <c r="G502">
        <v>-17.2442492185947</v>
      </c>
      <c r="H502">
        <f>(Table2[[#This Row],[1Y Return vs Nifty]]-AVERAGE(Table2[1Y Return vs Nifty]))/_xlfn.STDEV.P(Table2[1Y Return vs Nifty])</f>
        <v>-0.75364788773201707</v>
      </c>
      <c r="I502">
        <v>8.4325152422706893</v>
      </c>
      <c r="J502">
        <f>(Table2[[#This Row],[1M Return vs Nifty]]-AVERAGE(Table2[1M Return vs Nifty]))/_xlfn.STDEV.P(Table2[1M Return vs Nifty])</f>
        <v>0.81375893378275721</v>
      </c>
      <c r="K502">
        <v>0.38859877209910099</v>
      </c>
      <c r="L502">
        <f>(Table2[[#This Row],[6M Return vs Nifty]]-AVERAGE(Table2[6M Return vs Nifty]))/_xlfn.STDEV.P(Table2[6M Return vs Nifty])</f>
        <v>-0.31915163058172558</v>
      </c>
      <c r="M502">
        <v>-1.9927178198475299</v>
      </c>
      <c r="N502">
        <f>(Table2[[#This Row],[1W Return vs Nifty]]-AVERAGE(Table2[1W Return vs Nifty]))/_xlfn.STDEV.P(Table2[1W Return vs Nifty])</f>
        <v>-0.28095618811562739</v>
      </c>
      <c r="O502">
        <v>5113.55</v>
      </c>
      <c r="P502">
        <v>4827.3884578616498</v>
      </c>
      <c r="Q502">
        <v>4605.2884964229297</v>
      </c>
      <c r="R502">
        <v>71.586081064509202</v>
      </c>
      <c r="S502" s="2">
        <f>(Table2[[#This Row],[Close Price]]-Table2[[#This Row],[20D EMA]])/Table2[[#This Row],[20D EMA]]</f>
        <v>2.1051911098942933E-2</v>
      </c>
      <c r="T502" s="2">
        <f>(Table2[[#This Row],[Close Price]]-Table2[[#This Row],[50D EMA]])/Table2[[#This Row],[50D EMA]]</f>
        <v>8.1578589661042852E-2</v>
      </c>
      <c r="U502" s="2">
        <f>(Table2[[#This Row],[Close Price]]-Table2[[#This Row],[200D EMA]])/Table2[[#This Row],[200D EMA]]</f>
        <v>0.13374004778538146</v>
      </c>
      <c r="V502">
        <v>1.53613400813212</v>
      </c>
      <c r="W502">
        <v>5201</v>
      </c>
      <c r="X502">
        <v>5358.85</v>
      </c>
      <c r="Y502">
        <v>5201</v>
      </c>
      <c r="Z502">
        <v>5358.85</v>
      </c>
      <c r="AA502">
        <v>4914.05</v>
      </c>
      <c r="AB502">
        <v>5500</v>
      </c>
      <c r="AC502" s="2">
        <f>(Table2[[#This Row],[Close Price]]/Table2[[#This Row],[Day Low]])-1</f>
        <v>3.8838684868294227E-3</v>
      </c>
      <c r="AD502" s="2">
        <f>(Table2[[#This Row],[Day High]]/Table2[[#This Row],[Close Price]])-1</f>
        <v>2.6363671186700577E-2</v>
      </c>
      <c r="AE502" s="2">
        <f>(Table2[[#This Row],[Close Price]]/Table2[[#This Row],[Current Week Low]])-1</f>
        <v>3.8838684868294227E-3</v>
      </c>
      <c r="AF502" s="2">
        <f>(Table2[[#This Row],[Current Week High]]/Table2[[#This Row],[Close Price]])-1</f>
        <v>2.6363671186700577E-2</v>
      </c>
      <c r="AG502" s="2">
        <f>(Table2[[#This Row],[Close Price]]/Table2[[#This Row],[Current Month Low]])-1</f>
        <v>6.2504451521657289E-2</v>
      </c>
      <c r="AH502" s="2">
        <f>(Table2[[#This Row],[Current Month High]]/Table2[[#This Row],[Close Price]])-1</f>
        <v>5.3397686355627139E-2</v>
      </c>
      <c r="AI502">
        <v>5.3397686355627103</v>
      </c>
      <c r="AJ502">
        <v>29.848296443670701</v>
      </c>
      <c r="AK502" t="str">
        <f>IF(AND(Table2[[#This Row],[20D EMA]]&gt;Table2[[#This Row],[50D EMA]],Table2[[#This Row],[50D EMA]]&gt;Table2[[#This Row],[200D EMA]]),"Uptrend","Downtrend/NoTrend")</f>
        <v>Uptrend</v>
      </c>
      <c r="AL502">
        <v>0.08</v>
      </c>
      <c r="AM502" t="s">
        <v>10188</v>
      </c>
      <c r="AN502">
        <v>6.77</v>
      </c>
      <c r="AO502" t="s">
        <v>10188</v>
      </c>
      <c r="AP502">
        <v>4.2001856448190003E-2</v>
      </c>
      <c r="AQ502">
        <f>(Table2[[#This Row],[Sharpe Ratio]]-AVERAGE(Table2[Sharpe Ratio]))/_xlfn.STDEV.P(Table2[Sharpe Ratio])</f>
        <v>-0.13142282860505339</v>
      </c>
      <c r="AR5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-0.67141960125166622</v>
      </c>
      <c r="AS502">
        <f>_xlfn.RANK.AVG(Table2[[#This Row],[1Y Return vs Nifty Z-Score]],Table2[1Y Return vs Nifty Z-Score])</f>
        <v>610</v>
      </c>
      <c r="AT502">
        <f>_xlfn.RANK.AVG(Table2[[#This Row],[6M Return vs Nifty Z-Score]],Table2[6M Return vs Nifty Z-Score])</f>
        <v>435</v>
      </c>
      <c r="AU502">
        <f>_xlfn.RANK.AVG(Table2[[#This Row],[Sharpe Ratio Z-Score]],Table2[Sharpe Ratio Z-Score])</f>
        <v>377</v>
      </c>
      <c r="AV502">
        <f>(Table2[[#This Row],[Rank 1Y]]+Table2[[#This Row],[Rank 6M]]+Table2[[#This Row],[Rank Sharpe]])/3</f>
        <v>474</v>
      </c>
    </row>
    <row r="503" spans="1:48" x14ac:dyDescent="0.3">
      <c r="A503" t="s">
        <v>1087</v>
      </c>
      <c r="B503" t="s">
        <v>1088</v>
      </c>
      <c r="C503" t="s">
        <v>10142</v>
      </c>
      <c r="D503" t="s">
        <v>21</v>
      </c>
      <c r="E503">
        <v>11494.677909599999</v>
      </c>
      <c r="F503">
        <v>557.5</v>
      </c>
      <c r="G503">
        <v>16.997863492927301</v>
      </c>
      <c r="H503">
        <f>(Table2[[#This Row],[1Y Return vs Nifty]]-AVERAGE(Table2[1Y Return vs Nifty]))/_xlfn.STDEV.P(Table2[1Y Return vs Nifty])</f>
        <v>-0.33062399449418395</v>
      </c>
      <c r="I503">
        <v>5.7666750273400202</v>
      </c>
      <c r="J503">
        <f>(Table2[[#This Row],[1M Return vs Nifty]]-AVERAGE(Table2[1M Return vs Nifty]))/_xlfn.STDEV.P(Table2[1M Return vs Nifty])</f>
        <v>0.56230319195658796</v>
      </c>
      <c r="K503">
        <v>6.7022056876554998</v>
      </c>
      <c r="L503">
        <f>(Table2[[#This Row],[6M Return vs Nifty]]-AVERAGE(Table2[6M Return vs Nifty]))/_xlfn.STDEV.P(Table2[6M Return vs Nifty])</f>
        <v>-0.12512709636305069</v>
      </c>
      <c r="M503">
        <v>8.6750852844349495</v>
      </c>
      <c r="N503">
        <f>(Table2[[#This Row],[1W Return vs Nifty]]-AVERAGE(Table2[1W Return vs Nifty]))/_xlfn.STDEV.P(Table2[1W Return vs Nifty])</f>
        <v>2.0860943061202297</v>
      </c>
      <c r="O503">
        <v>520.80999999999995</v>
      </c>
      <c r="P503">
        <v>507.149327130036</v>
      </c>
      <c r="Q503">
        <v>475.40514768764098</v>
      </c>
      <c r="R503">
        <v>76.454988510087006</v>
      </c>
      <c r="S503" s="2">
        <f>(Table2[[#This Row],[Close Price]]-Table2[[#This Row],[20D EMA]])/Table2[[#This Row],[20D EMA]]</f>
        <v>7.0447956068431974E-2</v>
      </c>
      <c r="T503" s="2">
        <f>(Table2[[#This Row],[Close Price]]-Table2[[#This Row],[50D EMA]])/Table2[[#This Row],[50D EMA]]</f>
        <v>9.9281750317798997E-2</v>
      </c>
      <c r="U503" s="2">
        <f>(Table2[[#This Row],[Close Price]]-Table2[[#This Row],[200D EMA]])/Table2[[#This Row],[200D EMA]]</f>
        <v>0.17268397852161757</v>
      </c>
      <c r="V503">
        <v>1.6928200080943201</v>
      </c>
      <c r="W503">
        <v>550.1</v>
      </c>
      <c r="X503">
        <v>575</v>
      </c>
      <c r="Y503">
        <v>535</v>
      </c>
      <c r="Z503">
        <v>575</v>
      </c>
      <c r="AA503">
        <v>500</v>
      </c>
      <c r="AB503">
        <v>575</v>
      </c>
      <c r="AC503" s="2">
        <f>(Table2[[#This Row],[Close Price]]/Table2[[#This Row],[Day Low]])-1</f>
        <v>1.3452099618251223E-2</v>
      </c>
      <c r="AD503" s="2">
        <f>(Table2[[#This Row],[Day High]]/Table2[[#This Row],[Close Price]])-1</f>
        <v>3.1390134529148073E-2</v>
      </c>
      <c r="AE503" s="2">
        <f>(Table2[[#This Row],[Close Price]]/Table2[[#This Row],[Current Week Low]])-1</f>
        <v>4.20560747663552E-2</v>
      </c>
      <c r="AF503" s="2">
        <f>(Table2[[#This Row],[Current Week High]]/Table2[[#This Row],[Close Price]])-1</f>
        <v>3.1390134529148073E-2</v>
      </c>
      <c r="AG503" s="2">
        <f>(Table2[[#This Row],[Close Price]]/Table2[[#This Row],[Current Month Low]])-1</f>
        <v>0.11499999999999999</v>
      </c>
      <c r="AH503" s="2">
        <f>(Table2[[#This Row],[Current Month High]]/Table2[[#This Row],[Close Price]])-1</f>
        <v>3.1390134529148073E-2</v>
      </c>
      <c r="AI503">
        <v>3.1390134529148002</v>
      </c>
      <c r="AJ503">
        <v>54.005524861878399</v>
      </c>
      <c r="AK503" t="str">
        <f>IF(AND(Table2[[#This Row],[20D EMA]]&gt;Table2[[#This Row],[50D EMA]],Table2[[#This Row],[50D EMA]]&gt;Table2[[#This Row],[200D EMA]]),"Uptrend","Downtrend/NoTrend")</f>
        <v>Uptrend</v>
      </c>
      <c r="AL503">
        <v>0</v>
      </c>
      <c r="AM503">
        <v>0</v>
      </c>
      <c r="AN503">
        <v>11.21</v>
      </c>
      <c r="AO503" t="s">
        <v>10188</v>
      </c>
      <c r="AP503">
        <v>-6.9689033674304998E-2</v>
      </c>
      <c r="AQ503">
        <f>(Table2[[#This Row],[Sharpe Ratio]]-AVERAGE(Table2[Sharpe Ratio]))/_xlfn.STDEV.P(Table2[Sharpe Ratio])</f>
        <v>-1.394930167324048</v>
      </c>
      <c r="AR5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0.79771623989553508</v>
      </c>
      <c r="AS503">
        <f>_xlfn.RANK.AVG(Table2[[#This Row],[1Y Return vs Nifty Z-Score]],Table2[1Y Return vs Nifty Z-Score])</f>
        <v>398</v>
      </c>
      <c r="AT503">
        <f>_xlfn.RANK.AVG(Table2[[#This Row],[6M Return vs Nifty Z-Score]],Table2[6M Return vs Nifty Z-Score])</f>
        <v>353</v>
      </c>
      <c r="AU503">
        <f>_xlfn.RANK.AVG(Table2[[#This Row],[Sharpe Ratio Z-Score]],Table2[Sharpe Ratio Z-Score])</f>
        <v>671</v>
      </c>
      <c r="AV503">
        <f>(Table2[[#This Row],[Rank 1Y]]+Table2[[#This Row],[Rank 6M]]+Table2[[#This Row],[Rank Sharpe]])/3</f>
        <v>474</v>
      </c>
    </row>
    <row r="504" spans="1:48" x14ac:dyDescent="0.3">
      <c r="A504" t="s">
        <v>566</v>
      </c>
      <c r="B504" t="s">
        <v>567</v>
      </c>
      <c r="C504" t="s">
        <v>10152</v>
      </c>
      <c r="D504" t="s">
        <v>78</v>
      </c>
      <c r="E504">
        <v>33551.033607965001</v>
      </c>
      <c r="F504">
        <v>4414.6499999999996</v>
      </c>
      <c r="G504">
        <v>5.7053356300815796</v>
      </c>
      <c r="H504">
        <f>(Table2[[#This Row],[1Y Return vs Nifty]]-AVERAGE(Table2[1Y Return vs Nifty]))/_xlfn.STDEV.P(Table2[1Y Return vs Nifty])</f>
        <v>-0.47013083921729903</v>
      </c>
      <c r="I504">
        <v>-5.0414786453030898</v>
      </c>
      <c r="J504">
        <f>(Table2[[#This Row],[1M Return vs Nifty]]-AVERAGE(Table2[1M Return vs Nifty]))/_xlfn.STDEV.P(Table2[1M Return vs Nifty])</f>
        <v>-0.45717737717286755</v>
      </c>
      <c r="K504">
        <v>-4.8210055379951298</v>
      </c>
      <c r="L504">
        <f>(Table2[[#This Row],[6M Return vs Nifty]]-AVERAGE(Table2[6M Return vs Nifty]))/_xlfn.STDEV.P(Table2[6M Return vs Nifty])</f>
        <v>-0.479248871865325</v>
      </c>
      <c r="M504">
        <v>1.97109373338677</v>
      </c>
      <c r="N504">
        <f>(Table2[[#This Row],[1W Return vs Nifty]]-AVERAGE(Table2[1W Return vs Nifty]))/_xlfn.STDEV.P(Table2[1W Return vs Nifty])</f>
        <v>0.59856342847483301</v>
      </c>
      <c r="O504">
        <v>4306.3</v>
      </c>
      <c r="P504">
        <v>4218.9005101105604</v>
      </c>
      <c r="Q504">
        <v>3941.6386454153098</v>
      </c>
      <c r="R504">
        <v>54.620039131031</v>
      </c>
      <c r="S504" s="2">
        <f>(Table2[[#This Row],[Close Price]]-Table2[[#This Row],[20D EMA]])/Table2[[#This Row],[20D EMA]]</f>
        <v>2.516081090495308E-2</v>
      </c>
      <c r="T504" s="2">
        <f>(Table2[[#This Row],[Close Price]]-Table2[[#This Row],[50D EMA]])/Table2[[#This Row],[50D EMA]]</f>
        <v>4.639822376003587E-2</v>
      </c>
      <c r="U504" s="2">
        <f>(Table2[[#This Row],[Close Price]]-Table2[[#This Row],[200D EMA]])/Table2[[#This Row],[200D EMA]]</f>
        <v>0.12000373376054391</v>
      </c>
      <c r="V504">
        <v>0.60378713770853798</v>
      </c>
      <c r="W504">
        <v>4324.8</v>
      </c>
      <c r="X504">
        <v>4438</v>
      </c>
      <c r="Y504">
        <v>4324</v>
      </c>
      <c r="Z504">
        <v>4438</v>
      </c>
      <c r="AA504">
        <v>4175.1000000000004</v>
      </c>
      <c r="AB504">
        <v>4511.6499999999996</v>
      </c>
      <c r="AC504" s="2">
        <f>(Table2[[#This Row],[Close Price]]/Table2[[#This Row],[Day Low]])-1</f>
        <v>2.0775527192008703E-2</v>
      </c>
      <c r="AD504" s="2">
        <f>(Table2[[#This Row],[Day High]]/Table2[[#This Row],[Close Price]])-1</f>
        <v>5.2892075249453274E-3</v>
      </c>
      <c r="AE504" s="2">
        <f>(Table2[[#This Row],[Close Price]]/Table2[[#This Row],[Current Week Low]])-1</f>
        <v>2.0964384828862093E-2</v>
      </c>
      <c r="AF504" s="2">
        <f>(Table2[[#This Row],[Current Week High]]/Table2[[#This Row],[Close Price]])-1</f>
        <v>5.2892075249453274E-3</v>
      </c>
      <c r="AG504" s="2">
        <f>(Table2[[#This Row],[Close Price]]/Table2[[#This Row],[Current Month Low]])-1</f>
        <v>5.7375871236616804E-2</v>
      </c>
      <c r="AH504" s="2">
        <f>(Table2[[#This Row],[Current Month High]]/Table2[[#This Row],[Close Price]])-1</f>
        <v>2.1972296784569467E-2</v>
      </c>
      <c r="AI504">
        <v>4.1973882414234298</v>
      </c>
      <c r="AJ504">
        <v>45.685999504991301</v>
      </c>
      <c r="AK504" t="str">
        <f>IF(AND(Table2[[#This Row],[20D EMA]]&gt;Table2[[#This Row],[50D EMA]],Table2[[#This Row],[50D EMA]]&gt;Table2[[#This Row],[200D EMA]]),"Uptrend","Downtrend/NoTrend")</f>
        <v>Uptrend</v>
      </c>
      <c r="AL504">
        <v>-0.01</v>
      </c>
      <c r="AM504" t="s">
        <v>10189</v>
      </c>
      <c r="AN504">
        <v>0.57999999999999996</v>
      </c>
      <c r="AO504" t="s">
        <v>10188</v>
      </c>
      <c r="AP504">
        <v>8.9969253211860008E-3</v>
      </c>
      <c r="AQ504">
        <f>(Table2[[#This Row],[Sharpe Ratio]]-AVERAGE(Table2[Sharpe Ratio]))/_xlfn.STDEV.P(Table2[Sharpe Ratio])</f>
        <v>-0.50479233660296285</v>
      </c>
      <c r="AR5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-1.3127859963836213</v>
      </c>
      <c r="AS504">
        <f>_xlfn.RANK.AVG(Table2[[#This Row],[1Y Return vs Nifty Z-Score]],Table2[1Y Return vs Nifty Z-Score])</f>
        <v>463</v>
      </c>
      <c r="AT504">
        <f>_xlfn.RANK.AVG(Table2[[#This Row],[6M Return vs Nifty Z-Score]],Table2[6M Return vs Nifty Z-Score])</f>
        <v>486</v>
      </c>
      <c r="AU504">
        <f>_xlfn.RANK.AVG(Table2[[#This Row],[Sharpe Ratio Z-Score]],Table2[Sharpe Ratio Z-Score])</f>
        <v>474</v>
      </c>
      <c r="AV504">
        <f>(Table2[[#This Row],[Rank 1Y]]+Table2[[#This Row],[Rank 6M]]+Table2[[#This Row],[Rank Sharpe]])/3</f>
        <v>474.33333333333331</v>
      </c>
    </row>
    <row r="505" spans="1:48" x14ac:dyDescent="0.3">
      <c r="A505" t="s">
        <v>1155</v>
      </c>
      <c r="B505" t="s">
        <v>1156</v>
      </c>
      <c r="C505" t="s">
        <v>10148</v>
      </c>
      <c r="D505" t="s">
        <v>62</v>
      </c>
      <c r="E505">
        <v>10381.72728356</v>
      </c>
      <c r="F505">
        <v>855.1</v>
      </c>
      <c r="G505">
        <v>18.5893952777142</v>
      </c>
      <c r="H505">
        <f>(Table2[[#This Row],[1Y Return vs Nifty]]-AVERAGE(Table2[1Y Return vs Nifty]))/_xlfn.STDEV.P(Table2[1Y Return vs Nifty])</f>
        <v>-0.3109623580325479</v>
      </c>
      <c r="I505">
        <v>-6.9464895749764697</v>
      </c>
      <c r="J505">
        <f>(Table2[[#This Row],[1M Return vs Nifty]]-AVERAGE(Table2[1M Return vs Nifty]))/_xlfn.STDEV.P(Table2[1M Return vs Nifty])</f>
        <v>-0.63686779290937046</v>
      </c>
      <c r="K505">
        <v>1.3652932940009599</v>
      </c>
      <c r="L505">
        <f>(Table2[[#This Row],[6M Return vs Nifty]]-AVERAGE(Table2[6M Return vs Nifty]))/_xlfn.STDEV.P(Table2[6M Return vs Nifty])</f>
        <v>-0.28913666414169986</v>
      </c>
      <c r="M505">
        <v>-6.8850206650352996</v>
      </c>
      <c r="N505">
        <f>(Table2[[#This Row],[1W Return vs Nifty]]-AVERAGE(Table2[1W Return vs Nifty]))/_xlfn.STDEV.P(Table2[1W Return vs Nifty])</f>
        <v>-1.3664962711533801</v>
      </c>
      <c r="O505">
        <v>863.93</v>
      </c>
      <c r="P505">
        <v>849.42844518517097</v>
      </c>
      <c r="Q505">
        <v>765.89746709689803</v>
      </c>
      <c r="R505">
        <v>38.240883946287603</v>
      </c>
      <c r="S505" s="2">
        <f>(Table2[[#This Row],[Close Price]]-Table2[[#This Row],[20D EMA]])/Table2[[#This Row],[20D EMA]]</f>
        <v>-1.0220735476253779E-2</v>
      </c>
      <c r="T505" s="2">
        <f>(Table2[[#This Row],[Close Price]]-Table2[[#This Row],[50D EMA]])/Table2[[#This Row],[50D EMA]]</f>
        <v>6.6769070979165075E-3</v>
      </c>
      <c r="U505" s="2">
        <f>(Table2[[#This Row],[Close Price]]-Table2[[#This Row],[200D EMA]])/Table2[[#This Row],[200D EMA]]</f>
        <v>0.11646798264161967</v>
      </c>
      <c r="V505">
        <v>2.4441413113844401</v>
      </c>
      <c r="W505">
        <v>841</v>
      </c>
      <c r="X505">
        <v>856.45</v>
      </c>
      <c r="Y505">
        <v>834.05</v>
      </c>
      <c r="Z505">
        <v>856.45</v>
      </c>
      <c r="AA505">
        <v>834.05</v>
      </c>
      <c r="AB505">
        <v>972</v>
      </c>
      <c r="AC505" s="2">
        <f>(Table2[[#This Row],[Close Price]]/Table2[[#This Row],[Day Low]])-1</f>
        <v>1.6765755053507858E-2</v>
      </c>
      <c r="AD505" s="2">
        <f>(Table2[[#This Row],[Day High]]/Table2[[#This Row],[Close Price]])-1</f>
        <v>1.5787627178107666E-3</v>
      </c>
      <c r="AE505" s="2">
        <f>(Table2[[#This Row],[Close Price]]/Table2[[#This Row],[Current Week Low]])-1</f>
        <v>2.5238295066243088E-2</v>
      </c>
      <c r="AF505" s="2">
        <f>(Table2[[#This Row],[Current Week High]]/Table2[[#This Row],[Close Price]])-1</f>
        <v>1.5787627178107666E-3</v>
      </c>
      <c r="AG505" s="2">
        <f>(Table2[[#This Row],[Close Price]]/Table2[[#This Row],[Current Month Low]])-1</f>
        <v>2.5238295066243088E-2</v>
      </c>
      <c r="AH505" s="2">
        <f>(Table2[[#This Row],[Current Month High]]/Table2[[#This Row],[Close Price]])-1</f>
        <v>0.13670915682376328</v>
      </c>
      <c r="AI505">
        <v>13.6709156823763</v>
      </c>
      <c r="AJ505">
        <v>45.5613243680313</v>
      </c>
      <c r="AK505" t="str">
        <f>IF(AND(Table2[[#This Row],[20D EMA]]&gt;Table2[[#This Row],[50D EMA]],Table2[[#This Row],[50D EMA]]&gt;Table2[[#This Row],[200D EMA]]),"Uptrend","Downtrend/NoTrend")</f>
        <v>Uptrend</v>
      </c>
      <c r="AL505">
        <v>-0.04</v>
      </c>
      <c r="AM505" t="s">
        <v>10189</v>
      </c>
      <c r="AN505">
        <v>-1.61</v>
      </c>
      <c r="AO505" t="s">
        <v>10189</v>
      </c>
      <c r="AP505">
        <v>-3.4310531774122001E-2</v>
      </c>
      <c r="AQ505">
        <f>(Table2[[#This Row],[Sharpe Ratio]]-AVERAGE(Table2[Sharpe Ratio]))/_xlfn.STDEV.P(Table2[Sharpe Ratio])</f>
        <v>-0.99470955188495447</v>
      </c>
      <c r="AR5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-3.5981726381219525</v>
      </c>
      <c r="AS505">
        <f>_xlfn.RANK.AVG(Table2[[#This Row],[1Y Return vs Nifty Z-Score]],Table2[1Y Return vs Nifty Z-Score])</f>
        <v>389</v>
      </c>
      <c r="AT505">
        <f>_xlfn.RANK.AVG(Table2[[#This Row],[6M Return vs Nifty Z-Score]],Table2[6M Return vs Nifty Z-Score])</f>
        <v>428</v>
      </c>
      <c r="AU505">
        <f>_xlfn.RANK.AVG(Table2[[#This Row],[Sharpe Ratio Z-Score]],Table2[Sharpe Ratio Z-Score])</f>
        <v>609</v>
      </c>
      <c r="AV505">
        <f>(Table2[[#This Row],[Rank 1Y]]+Table2[[#This Row],[Rank 6M]]+Table2[[#This Row],[Rank Sharpe]])/3</f>
        <v>475.33333333333331</v>
      </c>
    </row>
    <row r="506" spans="1:48" x14ac:dyDescent="0.3">
      <c r="A506" t="s">
        <v>694</v>
      </c>
      <c r="B506" t="s">
        <v>695</v>
      </c>
      <c r="C506" t="s">
        <v>10148</v>
      </c>
      <c r="D506" t="s">
        <v>293</v>
      </c>
      <c r="E506">
        <v>24942.40794375</v>
      </c>
      <c r="F506">
        <v>2998</v>
      </c>
      <c r="G506">
        <v>2.3864846671540301</v>
      </c>
      <c r="H506">
        <f>(Table2[[#This Row],[1Y Return vs Nifty]]-AVERAGE(Table2[1Y Return vs Nifty]))/_xlfn.STDEV.P(Table2[1Y Return vs Nifty])</f>
        <v>-0.51113161703850318</v>
      </c>
      <c r="I506">
        <v>4.8448185804324497</v>
      </c>
      <c r="J506">
        <f>(Table2[[#This Row],[1M Return vs Nifty]]-AVERAGE(Table2[1M Return vs Nifty]))/_xlfn.STDEV.P(Table2[1M Return vs Nifty])</f>
        <v>0.47534895688424766</v>
      </c>
      <c r="K506">
        <v>11.9487551442196</v>
      </c>
      <c r="L506">
        <f>(Table2[[#This Row],[6M Return vs Nifty]]-AVERAGE(Table2[6M Return vs Nifty]))/_xlfn.STDEV.P(Table2[6M Return vs Nifty])</f>
        <v>3.610551253708412E-2</v>
      </c>
      <c r="M506">
        <v>1.31955576786866</v>
      </c>
      <c r="N506">
        <f>(Table2[[#This Row],[1W Return vs Nifty]]-AVERAGE(Table2[1W Return vs Nifty]))/_xlfn.STDEV.P(Table2[1W Return vs Nifty])</f>
        <v>0.45399539996726168</v>
      </c>
      <c r="O506">
        <v>2860.85</v>
      </c>
      <c r="P506">
        <v>2716.16220532856</v>
      </c>
      <c r="Q506">
        <v>2498.91454060776</v>
      </c>
      <c r="R506">
        <v>82.140288534432599</v>
      </c>
      <c r="S506" s="2">
        <f>(Table2[[#This Row],[Close Price]]-Table2[[#This Row],[20D EMA]])/Table2[[#This Row],[20D EMA]]</f>
        <v>4.7940297464040438E-2</v>
      </c>
      <c r="T506" s="2">
        <f>(Table2[[#This Row],[Close Price]]-Table2[[#This Row],[50D EMA]])/Table2[[#This Row],[50D EMA]]</f>
        <v>0.1037632414288555</v>
      </c>
      <c r="U506" s="2">
        <f>(Table2[[#This Row],[Close Price]]-Table2[[#This Row],[200D EMA]])/Table2[[#This Row],[200D EMA]]</f>
        <v>0.19972089932729656</v>
      </c>
      <c r="V506">
        <v>1.1225714898766901</v>
      </c>
      <c r="W506">
        <v>2955.35</v>
      </c>
      <c r="X506">
        <v>3020.5</v>
      </c>
      <c r="Y506">
        <v>2955</v>
      </c>
      <c r="Z506">
        <v>3055</v>
      </c>
      <c r="AA506">
        <v>2775</v>
      </c>
      <c r="AB506">
        <v>3055</v>
      </c>
      <c r="AC506" s="2">
        <f>(Table2[[#This Row],[Close Price]]/Table2[[#This Row],[Day Low]])-1</f>
        <v>1.4431454819226142E-2</v>
      </c>
      <c r="AD506" s="2">
        <f>(Table2[[#This Row],[Day High]]/Table2[[#This Row],[Close Price]])-1</f>
        <v>7.5050033355570367E-3</v>
      </c>
      <c r="AE506" s="2">
        <f>(Table2[[#This Row],[Close Price]]/Table2[[#This Row],[Current Week Low]])-1</f>
        <v>1.4551607445008496E-2</v>
      </c>
      <c r="AF506" s="2">
        <f>(Table2[[#This Row],[Current Week High]]/Table2[[#This Row],[Close Price]])-1</f>
        <v>1.9012675116744537E-2</v>
      </c>
      <c r="AG506" s="2">
        <f>(Table2[[#This Row],[Close Price]]/Table2[[#This Row],[Current Month Low]])-1</f>
        <v>8.0360360360360428E-2</v>
      </c>
      <c r="AH506" s="2">
        <f>(Table2[[#This Row],[Current Month High]]/Table2[[#This Row],[Close Price]])-1</f>
        <v>1.9012675116744537E-2</v>
      </c>
      <c r="AI506">
        <v>1.90126751167445</v>
      </c>
      <c r="AJ506">
        <v>54.241909759736501</v>
      </c>
      <c r="AK506" t="str">
        <f>IF(AND(Table2[[#This Row],[20D EMA]]&gt;Table2[[#This Row],[50D EMA]],Table2[[#This Row],[50D EMA]]&gt;Table2[[#This Row],[200D EMA]]),"Uptrend","Downtrend/NoTrend")</f>
        <v>Uptrend</v>
      </c>
      <c r="AL506">
        <v>0.15</v>
      </c>
      <c r="AM506" t="s">
        <v>10188</v>
      </c>
      <c r="AN506">
        <v>7.81</v>
      </c>
      <c r="AO506" t="s">
        <v>10188</v>
      </c>
      <c r="AP506">
        <v>-5.5144418455061003E-2</v>
      </c>
      <c r="AQ506">
        <f>(Table2[[#This Row],[Sharpe Ratio]]-AVERAGE(Table2[Sharpe Ratio]))/_xlfn.STDEV.P(Table2[Sharpe Ratio])</f>
        <v>-1.2303936679891079</v>
      </c>
      <c r="AR5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-0.7760754156390175</v>
      </c>
      <c r="AS506">
        <f>_xlfn.RANK.AVG(Table2[[#This Row],[1Y Return vs Nifty Z-Score]],Table2[1Y Return vs Nifty Z-Score])</f>
        <v>487</v>
      </c>
      <c r="AT506">
        <f>_xlfn.RANK.AVG(Table2[[#This Row],[6M Return vs Nifty Z-Score]],Table2[6M Return vs Nifty Z-Score])</f>
        <v>300</v>
      </c>
      <c r="AU506">
        <f>_xlfn.RANK.AVG(Table2[[#This Row],[Sharpe Ratio Z-Score]],Table2[Sharpe Ratio Z-Score])</f>
        <v>642</v>
      </c>
      <c r="AV506">
        <f>(Table2[[#This Row],[Rank 1Y]]+Table2[[#This Row],[Rank 6M]]+Table2[[#This Row],[Rank Sharpe]])/3</f>
        <v>476.33333333333331</v>
      </c>
    </row>
    <row r="507" spans="1:48" x14ac:dyDescent="0.3">
      <c r="A507" t="s">
        <v>245</v>
      </c>
      <c r="B507" t="s">
        <v>246</v>
      </c>
      <c r="C507" t="s">
        <v>10145</v>
      </c>
      <c r="D507" t="s">
        <v>247</v>
      </c>
      <c r="E507">
        <v>109461.66366208</v>
      </c>
      <c r="F507">
        <v>1176.25</v>
      </c>
      <c r="G507">
        <v>12.155965950982299</v>
      </c>
      <c r="H507">
        <f>(Table2[[#This Row],[1Y Return vs Nifty]]-AVERAGE(Table2[1Y Return vs Nifty]))/_xlfn.STDEV.P(Table2[1Y Return vs Nifty])</f>
        <v>-0.39044034887943962</v>
      </c>
      <c r="I507">
        <v>-1.8814167914889399</v>
      </c>
      <c r="J507">
        <f>(Table2[[#This Row],[1M Return vs Nifty]]-AVERAGE(Table2[1M Return vs Nifty]))/_xlfn.STDEV.P(Table2[1M Return vs Nifty])</f>
        <v>-0.15910411185974668</v>
      </c>
      <c r="K507">
        <v>-8.8672312981918999</v>
      </c>
      <c r="L507">
        <f>(Table2[[#This Row],[6M Return vs Nifty]]-AVERAGE(Table2[6M Return vs Nifty]))/_xlfn.STDEV.P(Table2[6M Return vs Nifty])</f>
        <v>-0.60359412790770184</v>
      </c>
      <c r="M507">
        <v>-1.6346969566318399</v>
      </c>
      <c r="N507">
        <f>(Table2[[#This Row],[1W Return vs Nifty]]-AVERAGE(Table2[1W Return vs Nifty]))/_xlfn.STDEV.P(Table2[1W Return vs Nifty])</f>
        <v>-0.20151588977704576</v>
      </c>
      <c r="O507">
        <v>1131.8399999999999</v>
      </c>
      <c r="P507">
        <v>1120.68044653844</v>
      </c>
      <c r="Q507">
        <v>1059.75434948117</v>
      </c>
      <c r="R507">
        <v>60.355628341155501</v>
      </c>
      <c r="S507" s="2">
        <f>(Table2[[#This Row],[Close Price]]-Table2[[#This Row],[20D EMA]])/Table2[[#This Row],[20D EMA]]</f>
        <v>3.9236994628216081E-2</v>
      </c>
      <c r="T507" s="2">
        <f>(Table2[[#This Row],[Close Price]]-Table2[[#This Row],[50D EMA]])/Table2[[#This Row],[50D EMA]]</f>
        <v>4.9585547453070415E-2</v>
      </c>
      <c r="U507" s="2">
        <f>(Table2[[#This Row],[Close Price]]-Table2[[#This Row],[200D EMA]])/Table2[[#This Row],[200D EMA]]</f>
        <v>0.10992703221823379</v>
      </c>
      <c r="V507">
        <v>0.94896244731250001</v>
      </c>
      <c r="W507">
        <v>1142.75</v>
      </c>
      <c r="X507">
        <v>1179</v>
      </c>
      <c r="Y507">
        <v>1139.8</v>
      </c>
      <c r="Z507">
        <v>1179</v>
      </c>
      <c r="AA507">
        <v>1080</v>
      </c>
      <c r="AB507">
        <v>1179</v>
      </c>
      <c r="AC507" s="2">
        <f>(Table2[[#This Row],[Close Price]]/Table2[[#This Row],[Day Low]])-1</f>
        <v>2.9315248304528474E-2</v>
      </c>
      <c r="AD507" s="2">
        <f>(Table2[[#This Row],[Day High]]/Table2[[#This Row],[Close Price]])-1</f>
        <v>2.3379383634432038E-3</v>
      </c>
      <c r="AE507" s="2">
        <f>(Table2[[#This Row],[Close Price]]/Table2[[#This Row],[Current Week Low]])-1</f>
        <v>3.1979294613090126E-2</v>
      </c>
      <c r="AF507" s="2">
        <f>(Table2[[#This Row],[Current Week High]]/Table2[[#This Row],[Close Price]])-1</f>
        <v>2.3379383634432038E-3</v>
      </c>
      <c r="AG507" s="2">
        <f>(Table2[[#This Row],[Close Price]]/Table2[[#This Row],[Current Month Low]])-1</f>
        <v>8.9120370370370461E-2</v>
      </c>
      <c r="AH507" s="2">
        <f>(Table2[[#This Row],[Current Month High]]/Table2[[#This Row],[Close Price]])-1</f>
        <v>2.3379383634432038E-3</v>
      </c>
      <c r="AI507">
        <v>7.8852284803400501</v>
      </c>
      <c r="AJ507">
        <v>42.016299426501597</v>
      </c>
      <c r="AK507" t="str">
        <f>IF(AND(Table2[[#This Row],[20D EMA]]&gt;Table2[[#This Row],[50D EMA]],Table2[[#This Row],[50D EMA]]&gt;Table2[[#This Row],[200D EMA]]),"Uptrend","Downtrend/NoTrend")</f>
        <v>Uptrend</v>
      </c>
      <c r="AL507">
        <v>-0.04</v>
      </c>
      <c r="AM507" t="s">
        <v>10189</v>
      </c>
      <c r="AN507">
        <v>7.18</v>
      </c>
      <c r="AO507" t="s">
        <v>10188</v>
      </c>
      <c r="AP507">
        <v>6.5466474834259998E-3</v>
      </c>
      <c r="AQ507">
        <f>(Table2[[#This Row],[Sharpe Ratio]]-AVERAGE(Table2[Sharpe Ratio]))/_xlfn.STDEV.P(Table2[Sharpe Ratio])</f>
        <v>-0.53251119555837856</v>
      </c>
      <c r="AR5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-1.8871656739823124</v>
      </c>
      <c r="AS507">
        <f>_xlfn.RANK.AVG(Table2[[#This Row],[1Y Return vs Nifty Z-Score]],Table2[1Y Return vs Nifty Z-Score])</f>
        <v>425</v>
      </c>
      <c r="AT507">
        <f>_xlfn.RANK.AVG(Table2[[#This Row],[6M Return vs Nifty Z-Score]],Table2[6M Return vs Nifty Z-Score])</f>
        <v>527</v>
      </c>
      <c r="AU507">
        <f>_xlfn.RANK.AVG(Table2[[#This Row],[Sharpe Ratio Z-Score]],Table2[Sharpe Ratio Z-Score])</f>
        <v>481</v>
      </c>
      <c r="AV507">
        <f>(Table2[[#This Row],[Rank 1Y]]+Table2[[#This Row],[Rank 6M]]+Table2[[#This Row],[Rank Sharpe]])/3</f>
        <v>477.66666666666669</v>
      </c>
    </row>
    <row r="508" spans="1:48" x14ac:dyDescent="0.3">
      <c r="A508" t="s">
        <v>41</v>
      </c>
      <c r="B508" t="s">
        <v>42</v>
      </c>
      <c r="C508" t="s">
        <v>10145</v>
      </c>
      <c r="D508" t="s">
        <v>43</v>
      </c>
      <c r="E508">
        <v>579058.79425534001</v>
      </c>
      <c r="F508">
        <v>465.55</v>
      </c>
      <c r="G508">
        <v>-27.244001063779798</v>
      </c>
      <c r="H508">
        <f>(Table2[[#This Row],[1Y Return vs Nifty]]-AVERAGE(Table2[1Y Return vs Nifty]))/_xlfn.STDEV.P(Table2[1Y Return vs Nifty])</f>
        <v>-0.87718389710736788</v>
      </c>
      <c r="I508">
        <v>2.27957680062742</v>
      </c>
      <c r="J508">
        <f>(Table2[[#This Row],[1M Return vs Nifty]]-AVERAGE(Table2[1M Return vs Nifty]))/_xlfn.STDEV.P(Table2[1M Return vs Nifty])</f>
        <v>0.23338217617037343</v>
      </c>
      <c r="K508">
        <v>-13.1424337249264</v>
      </c>
      <c r="L508">
        <f>(Table2[[#This Row],[6M Return vs Nifty]]-AVERAGE(Table2[6M Return vs Nifty]))/_xlfn.STDEV.P(Table2[6M Return vs Nifty])</f>
        <v>-0.73497610506150279</v>
      </c>
      <c r="M508">
        <v>2.76295676261023</v>
      </c>
      <c r="N508">
        <f>(Table2[[#This Row],[1W Return vs Nifty]]-AVERAGE(Table2[1W Return vs Nifty]))/_xlfn.STDEV.P(Table2[1W Return vs Nifty])</f>
        <v>0.77426781262662192</v>
      </c>
      <c r="O508">
        <v>442.97</v>
      </c>
      <c r="P508">
        <v>435.76234115209002</v>
      </c>
      <c r="Q508">
        <v>431.31157445660398</v>
      </c>
      <c r="R508">
        <v>87.524793973957998</v>
      </c>
      <c r="S508" s="2">
        <f>(Table2[[#This Row],[Close Price]]-Table2[[#This Row],[20D EMA]])/Table2[[#This Row],[20D EMA]]</f>
        <v>5.0974106598640954E-2</v>
      </c>
      <c r="T508" s="2">
        <f>(Table2[[#This Row],[Close Price]]-Table2[[#This Row],[50D EMA]])/Table2[[#This Row],[50D EMA]]</f>
        <v>6.8357579430007448E-2</v>
      </c>
      <c r="U508" s="2">
        <f>(Table2[[#This Row],[Close Price]]-Table2[[#This Row],[200D EMA]])/Table2[[#This Row],[200D EMA]]</f>
        <v>7.9382116249794507E-2</v>
      </c>
      <c r="V508">
        <v>0.94632810665003697</v>
      </c>
      <c r="W508">
        <v>461.4</v>
      </c>
      <c r="X508">
        <v>466.75</v>
      </c>
      <c r="Y508">
        <v>457.2</v>
      </c>
      <c r="Z508">
        <v>466.75</v>
      </c>
      <c r="AA508">
        <v>422.55</v>
      </c>
      <c r="AB508">
        <v>466.75</v>
      </c>
      <c r="AC508" s="2">
        <f>(Table2[[#This Row],[Close Price]]/Table2[[#This Row],[Day Low]])-1</f>
        <v>8.9943649761596856E-3</v>
      </c>
      <c r="AD508" s="2">
        <f>(Table2[[#This Row],[Day High]]/Table2[[#This Row],[Close Price]])-1</f>
        <v>2.5775963913650113E-3</v>
      </c>
      <c r="AE508" s="2">
        <f>(Table2[[#This Row],[Close Price]]/Table2[[#This Row],[Current Week Low]])-1</f>
        <v>1.8263342082239786E-2</v>
      </c>
      <c r="AF508" s="2">
        <f>(Table2[[#This Row],[Current Week High]]/Table2[[#This Row],[Close Price]])-1</f>
        <v>2.5775963913650113E-3</v>
      </c>
      <c r="AG508" s="2">
        <f>(Table2[[#This Row],[Close Price]]/Table2[[#This Row],[Current Month Low]])-1</f>
        <v>0.10176310495799323</v>
      </c>
      <c r="AH508" s="2">
        <f>(Table2[[#This Row],[Current Month High]]/Table2[[#This Row],[Close Price]])-1</f>
        <v>2.5775963913650113E-3</v>
      </c>
      <c r="AI508">
        <v>7.3354097304263597</v>
      </c>
      <c r="AJ508">
        <v>16.5769375234756</v>
      </c>
      <c r="AK508" t="str">
        <f>IF(AND(Table2[[#This Row],[20D EMA]]&gt;Table2[[#This Row],[50D EMA]],Table2[[#This Row],[50D EMA]]&gt;Table2[[#This Row],[200D EMA]]),"Uptrend","Downtrend/NoTrend")</f>
        <v>Uptrend</v>
      </c>
      <c r="AL508">
        <v>-0.05</v>
      </c>
      <c r="AM508" t="s">
        <v>10189</v>
      </c>
      <c r="AN508">
        <v>9.57</v>
      </c>
      <c r="AO508" t="s">
        <v>10188</v>
      </c>
      <c r="AP508">
        <v>9.4179906916999998E-2</v>
      </c>
      <c r="AQ508">
        <f>(Table2[[#This Row],[Sharpe Ratio]]-AVERAGE(Table2[Sharpe Ratio]))/_xlfn.STDEV.P(Table2[Sharpe Ratio])</f>
        <v>0.45884330335151757</v>
      </c>
      <c r="AR5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-0.1456667100203578</v>
      </c>
      <c r="AS508">
        <f>_xlfn.RANK.AVG(Table2[[#This Row],[1Y Return vs Nifty Z-Score]],Table2[1Y Return vs Nifty Z-Score])</f>
        <v>650</v>
      </c>
      <c r="AT508">
        <f>_xlfn.RANK.AVG(Table2[[#This Row],[6M Return vs Nifty Z-Score]],Table2[6M Return vs Nifty Z-Score])</f>
        <v>562</v>
      </c>
      <c r="AU508">
        <f>_xlfn.RANK.AVG(Table2[[#This Row],[Sharpe Ratio Z-Score]],Table2[Sharpe Ratio Z-Score])</f>
        <v>223</v>
      </c>
      <c r="AV508">
        <f>(Table2[[#This Row],[Rank 1Y]]+Table2[[#This Row],[Rank 6M]]+Table2[[#This Row],[Rank Sharpe]])/3</f>
        <v>478.33333333333331</v>
      </c>
    </row>
    <row r="509" spans="1:48" x14ac:dyDescent="0.3">
      <c r="A509" t="s">
        <v>1634</v>
      </c>
      <c r="B509" t="s">
        <v>1635</v>
      </c>
      <c r="C509" t="s">
        <v>10147</v>
      </c>
      <c r="D509" t="s">
        <v>193</v>
      </c>
      <c r="E509">
        <v>5146.8202138850002</v>
      </c>
      <c r="F509">
        <v>128.38</v>
      </c>
      <c r="G509">
        <v>-11.1793906054333</v>
      </c>
      <c r="H509">
        <f>(Table2[[#This Row],[1Y Return vs Nifty]]-AVERAGE(Table2[1Y Return vs Nifty]))/_xlfn.STDEV.P(Table2[1Y Return vs Nifty])</f>
        <v>-0.67872318538988441</v>
      </c>
      <c r="I509">
        <v>-4.8819589579653302</v>
      </c>
      <c r="J509">
        <f>(Table2[[#This Row],[1M Return vs Nifty]]-AVERAGE(Table2[1M Return vs Nifty]))/_xlfn.STDEV.P(Table2[1M Return vs Nifty])</f>
        <v>-0.4421306609103034</v>
      </c>
      <c r="K509">
        <v>2.4022982015797898</v>
      </c>
      <c r="L509">
        <f>(Table2[[#This Row],[6M Return vs Nifty]]-AVERAGE(Table2[6M Return vs Nifty]))/_xlfn.STDEV.P(Table2[6M Return vs Nifty])</f>
        <v>-0.25726828892187026</v>
      </c>
      <c r="M509">
        <v>1.0134811632865799</v>
      </c>
      <c r="N509">
        <f>(Table2[[#This Row],[1W Return vs Nifty]]-AVERAGE(Table2[1W Return vs Nifty]))/_xlfn.STDEV.P(Table2[1W Return vs Nifty])</f>
        <v>0.38608131897356429</v>
      </c>
      <c r="O509">
        <v>126.83</v>
      </c>
      <c r="P509">
        <v>127.15497466896799</v>
      </c>
      <c r="Q509">
        <v>121.98483744272301</v>
      </c>
      <c r="R509">
        <v>62.112787761369901</v>
      </c>
      <c r="S509" s="2">
        <f>(Table2[[#This Row],[Close Price]]-Table2[[#This Row],[20D EMA]])/Table2[[#This Row],[20D EMA]]</f>
        <v>1.2221083339903786E-2</v>
      </c>
      <c r="T509" s="2">
        <f>(Table2[[#This Row],[Close Price]]-Table2[[#This Row],[50D EMA]])/Table2[[#This Row],[50D EMA]]</f>
        <v>9.6341125010735926E-3</v>
      </c>
      <c r="U509" s="2">
        <f>(Table2[[#This Row],[Close Price]]-Table2[[#This Row],[200D EMA]])/Table2[[#This Row],[200D EMA]]</f>
        <v>5.2425880882775999E-2</v>
      </c>
      <c r="V509">
        <v>0.78702630875843405</v>
      </c>
      <c r="W509">
        <v>127.57</v>
      </c>
      <c r="X509">
        <v>130</v>
      </c>
      <c r="Y509">
        <v>125.3</v>
      </c>
      <c r="Z509">
        <v>131.4</v>
      </c>
      <c r="AA509">
        <v>122.01</v>
      </c>
      <c r="AB509">
        <v>131.4</v>
      </c>
      <c r="AC509" s="2">
        <f>(Table2[[#This Row],[Close Price]]/Table2[[#This Row],[Day Low]])-1</f>
        <v>6.3494552010661121E-3</v>
      </c>
      <c r="AD509" s="2">
        <f>(Table2[[#This Row],[Day High]]/Table2[[#This Row],[Close Price]])-1</f>
        <v>1.2618787973204482E-2</v>
      </c>
      <c r="AE509" s="2">
        <f>(Table2[[#This Row],[Close Price]]/Table2[[#This Row],[Current Week Low]])-1</f>
        <v>2.4581005586592264E-2</v>
      </c>
      <c r="AF509" s="2">
        <f>(Table2[[#This Row],[Current Week High]]/Table2[[#This Row],[Close Price]])-1</f>
        <v>2.3523913382146766E-2</v>
      </c>
      <c r="AG509" s="2">
        <f>(Table2[[#This Row],[Close Price]]/Table2[[#This Row],[Current Month Low]])-1</f>
        <v>5.2208835341365445E-2</v>
      </c>
      <c r="AH509" s="2">
        <f>(Table2[[#This Row],[Current Month High]]/Table2[[#This Row],[Close Price]])-1</f>
        <v>2.3523913382146766E-2</v>
      </c>
      <c r="AI509">
        <v>12.1670042062626</v>
      </c>
      <c r="AJ509">
        <v>25.4323400097703</v>
      </c>
      <c r="AK509" t="str">
        <f>IF(AND(Table2[[#This Row],[20D EMA]]&gt;Table2[[#This Row],[50D EMA]],Table2[[#This Row],[50D EMA]]&gt;Table2[[#This Row],[200D EMA]]),"Uptrend","Downtrend/NoTrend")</f>
        <v>Downtrend/NoTrend</v>
      </c>
      <c r="AL509">
        <v>-0.16</v>
      </c>
      <c r="AM509" t="s">
        <v>10189</v>
      </c>
      <c r="AN509">
        <v>4.03</v>
      </c>
      <c r="AO509" t="s">
        <v>10188</v>
      </c>
      <c r="AP509">
        <v>1.364012487806E-2</v>
      </c>
      <c r="AQ509">
        <f>(Table2[[#This Row],[Sharpe Ratio]]-AVERAGE(Table2[Sharpe Ratio]))/_xlfn.STDEV.P(Table2[Sharpe Ratio])</f>
        <v>-0.45226596933332386</v>
      </c>
      <c r="AR5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9">
        <f>_xlfn.RANK.AVG(Table2[[#This Row],[1Y Return vs Nifty Z-Score]],Table2[1Y Return vs Nifty Z-Score])</f>
        <v>567</v>
      </c>
      <c r="AT509">
        <f>_xlfn.RANK.AVG(Table2[[#This Row],[6M Return vs Nifty Z-Score]],Table2[6M Return vs Nifty Z-Score])</f>
        <v>413</v>
      </c>
      <c r="AU509">
        <f>_xlfn.RANK.AVG(Table2[[#This Row],[Sharpe Ratio Z-Score]],Table2[Sharpe Ratio Z-Score])</f>
        <v>455</v>
      </c>
      <c r="AV509">
        <f>(Table2[[#This Row],[Rank 1Y]]+Table2[[#This Row],[Rank 6M]]+Table2[[#This Row],[Rank Sharpe]])/3</f>
        <v>478.33333333333331</v>
      </c>
    </row>
    <row r="510" spans="1:48" x14ac:dyDescent="0.3">
      <c r="A510" t="s">
        <v>1603</v>
      </c>
      <c r="B510" t="s">
        <v>1604</v>
      </c>
      <c r="C510" t="s">
        <v>10148</v>
      </c>
      <c r="D510" t="s">
        <v>62</v>
      </c>
      <c r="E510">
        <v>5571.3374082</v>
      </c>
      <c r="F510">
        <v>1347.65</v>
      </c>
      <c r="G510">
        <v>-11.0375181336428</v>
      </c>
      <c r="H510">
        <f>(Table2[[#This Row],[1Y Return vs Nifty]]-AVERAGE(Table2[1Y Return vs Nifty]))/_xlfn.STDEV.P(Table2[1Y Return vs Nifty])</f>
        <v>-0.67697050599577979</v>
      </c>
      <c r="I510">
        <v>0.62410253602335497</v>
      </c>
      <c r="J510">
        <f>(Table2[[#This Row],[1M Return vs Nifty]]-AVERAGE(Table2[1M Return vs Nifty]))/_xlfn.STDEV.P(Table2[1M Return vs Nifty])</f>
        <v>7.7229340396991059E-2</v>
      </c>
      <c r="K510">
        <v>8.4463431988306397</v>
      </c>
      <c r="L510">
        <f>(Table2[[#This Row],[6M Return vs Nifty]]-AVERAGE(Table2[6M Return vs Nifty]))/_xlfn.STDEV.P(Table2[6M Return vs Nifty])</f>
        <v>-7.1527708129795017E-2</v>
      </c>
      <c r="M510">
        <v>-4.1681916721635401</v>
      </c>
      <c r="N510">
        <f>(Table2[[#This Row],[1W Return vs Nifty]]-AVERAGE(Table2[1W Return vs Nifty]))/_xlfn.STDEV.P(Table2[1W Return vs Nifty])</f>
        <v>-0.76366630255845946</v>
      </c>
      <c r="O510">
        <v>1347.79</v>
      </c>
      <c r="P510">
        <v>1294.2516237058601</v>
      </c>
      <c r="Q510">
        <v>1200.0500072934101</v>
      </c>
      <c r="R510">
        <v>50.726105034549498</v>
      </c>
      <c r="S510" s="2">
        <f>(Table2[[#This Row],[Close Price]]-Table2[[#This Row],[20D EMA]])/Table2[[#This Row],[20D EMA]]</f>
        <v>-1.0387374887769807E-4</v>
      </c>
      <c r="T510" s="2">
        <f>(Table2[[#This Row],[Close Price]]-Table2[[#This Row],[50D EMA]])/Table2[[#This Row],[50D EMA]]</f>
        <v>4.1258110336569037E-2</v>
      </c>
      <c r="U510" s="2">
        <f>(Table2[[#This Row],[Close Price]]-Table2[[#This Row],[200D EMA]])/Table2[[#This Row],[200D EMA]]</f>
        <v>0.12299486838843214</v>
      </c>
      <c r="V510">
        <v>1.0362935754635101</v>
      </c>
      <c r="W510">
        <v>1345</v>
      </c>
      <c r="X510">
        <v>1379.35</v>
      </c>
      <c r="Y510">
        <v>1345</v>
      </c>
      <c r="Z510">
        <v>1386.15</v>
      </c>
      <c r="AA510">
        <v>1285</v>
      </c>
      <c r="AB510">
        <v>1451.95</v>
      </c>
      <c r="AC510" s="2">
        <f>(Table2[[#This Row],[Close Price]]/Table2[[#This Row],[Day Low]])-1</f>
        <v>1.97026022304847E-3</v>
      </c>
      <c r="AD510" s="2">
        <f>(Table2[[#This Row],[Day High]]/Table2[[#This Row],[Close Price]])-1</f>
        <v>2.3522427930100509E-2</v>
      </c>
      <c r="AE510" s="2">
        <f>(Table2[[#This Row],[Close Price]]/Table2[[#This Row],[Current Week Low]])-1</f>
        <v>1.97026022304847E-3</v>
      </c>
      <c r="AF510" s="2">
        <f>(Table2[[#This Row],[Current Week High]]/Table2[[#This Row],[Close Price]])-1</f>
        <v>2.8568248432456533E-2</v>
      </c>
      <c r="AG510" s="2">
        <f>(Table2[[#This Row],[Close Price]]/Table2[[#This Row],[Current Month Low]])-1</f>
        <v>4.8754863813229576E-2</v>
      </c>
      <c r="AH510" s="2">
        <f>(Table2[[#This Row],[Current Month High]]/Table2[[#This Row],[Close Price]])-1</f>
        <v>7.7393982117018423E-2</v>
      </c>
      <c r="AI510">
        <v>9.0045634994249095</v>
      </c>
      <c r="AJ510">
        <v>34.1679526108815</v>
      </c>
      <c r="AK510" t="str">
        <f>IF(AND(Table2[[#This Row],[20D EMA]]&gt;Table2[[#This Row],[50D EMA]],Table2[[#This Row],[50D EMA]]&gt;Table2[[#This Row],[200D EMA]]),"Uptrend","Downtrend/NoTrend")</f>
        <v>Uptrend</v>
      </c>
      <c r="AL510">
        <v>0.02</v>
      </c>
      <c r="AM510" t="s">
        <v>10188</v>
      </c>
      <c r="AN510">
        <v>4.2699999999999996</v>
      </c>
      <c r="AO510" t="s">
        <v>10188</v>
      </c>
      <c r="AP510">
        <v>-2.647861025561E-3</v>
      </c>
      <c r="AQ510">
        <f>(Table2[[#This Row],[Sharpe Ratio]]-AVERAGE(Table2[Sharpe Ratio]))/_xlfn.STDEV.P(Table2[Sharpe Ratio])</f>
        <v>-0.63652441422176487</v>
      </c>
      <c r="AR5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-2.071459590508808</v>
      </c>
      <c r="AS510">
        <f>_xlfn.RANK.AVG(Table2[[#This Row],[1Y Return vs Nifty Z-Score]],Table2[1Y Return vs Nifty Z-Score])</f>
        <v>565</v>
      </c>
      <c r="AT510">
        <f>_xlfn.RANK.AVG(Table2[[#This Row],[6M Return vs Nifty Z-Score]],Table2[6M Return vs Nifty Z-Score])</f>
        <v>330</v>
      </c>
      <c r="AU510">
        <f>_xlfn.RANK.AVG(Table2[[#This Row],[Sharpe Ratio Z-Score]],Table2[Sharpe Ratio Z-Score])</f>
        <v>544</v>
      </c>
      <c r="AV510">
        <f>(Table2[[#This Row],[Rank 1Y]]+Table2[[#This Row],[Rank 6M]]+Table2[[#This Row],[Rank Sharpe]])/3</f>
        <v>479.66666666666669</v>
      </c>
    </row>
    <row r="511" spans="1:48" x14ac:dyDescent="0.3">
      <c r="A511" t="s">
        <v>1803</v>
      </c>
      <c r="B511" t="s">
        <v>1804</v>
      </c>
      <c r="C511" t="s">
        <v>10142</v>
      </c>
      <c r="D511" t="s">
        <v>288</v>
      </c>
      <c r="E511">
        <v>4015.0615336599999</v>
      </c>
      <c r="F511">
        <v>1462.15</v>
      </c>
      <c r="G511">
        <v>-3.2893519345653499</v>
      </c>
      <c r="H511">
        <f>(Table2[[#This Row],[1Y Return vs Nifty]]-AVERAGE(Table2[1Y Return vs Nifty]))/_xlfn.STDEV.P(Table2[1Y Return vs Nifty])</f>
        <v>-0.58125037743360042</v>
      </c>
      <c r="I511">
        <v>9.1983921449769497</v>
      </c>
      <c r="J511">
        <f>(Table2[[#This Row],[1M Return vs Nifty]]-AVERAGE(Table2[1M Return vs Nifty]))/_xlfn.STDEV.P(Table2[1M Return vs Nifty])</f>
        <v>0.88600037707666457</v>
      </c>
      <c r="K511">
        <v>-18.054736391864399</v>
      </c>
      <c r="L511">
        <f>(Table2[[#This Row],[6M Return vs Nifty]]-AVERAGE(Table2[6M Return vs Nifty]))/_xlfn.STDEV.P(Table2[6M Return vs Nifty])</f>
        <v>-0.88593691868855851</v>
      </c>
      <c r="M511">
        <v>6.63363042765498</v>
      </c>
      <c r="N511">
        <f>(Table2[[#This Row],[1W Return vs Nifty]]-AVERAGE(Table2[1W Return vs Nifty]))/_xlfn.STDEV.P(Table2[1W Return vs Nifty])</f>
        <v>1.6331213106061515</v>
      </c>
      <c r="O511">
        <v>1399.89</v>
      </c>
      <c r="P511">
        <v>1359.52928867524</v>
      </c>
      <c r="Q511">
        <v>1294.6838005801201</v>
      </c>
      <c r="R511">
        <v>76.083074377450401</v>
      </c>
      <c r="S511" s="2">
        <f>(Table2[[#This Row],[Close Price]]-Table2[[#This Row],[20D EMA]])/Table2[[#This Row],[20D EMA]]</f>
        <v>4.4474923029666609E-2</v>
      </c>
      <c r="T511" s="2">
        <f>(Table2[[#This Row],[Close Price]]-Table2[[#This Row],[50D EMA]])/Table2[[#This Row],[50D EMA]]</f>
        <v>7.5482530740294942E-2</v>
      </c>
      <c r="U511" s="2">
        <f>(Table2[[#This Row],[Close Price]]-Table2[[#This Row],[200D EMA]])/Table2[[#This Row],[200D EMA]]</f>
        <v>0.12934911160921453</v>
      </c>
      <c r="V511">
        <v>0.95552991323610703</v>
      </c>
      <c r="W511">
        <v>1450</v>
      </c>
      <c r="X511">
        <v>1530.05</v>
      </c>
      <c r="Y511">
        <v>1446</v>
      </c>
      <c r="Z511">
        <v>1540.65</v>
      </c>
      <c r="AA511">
        <v>1370</v>
      </c>
      <c r="AB511">
        <v>1540.65</v>
      </c>
      <c r="AC511" s="2">
        <f>(Table2[[#This Row],[Close Price]]/Table2[[#This Row],[Day Low]])-1</f>
        <v>8.3793103448277506E-3</v>
      </c>
      <c r="AD511" s="2">
        <f>(Table2[[#This Row],[Day High]]/Table2[[#This Row],[Close Price]])-1</f>
        <v>4.6438463905891902E-2</v>
      </c>
      <c r="AE511" s="2">
        <f>(Table2[[#This Row],[Close Price]]/Table2[[#This Row],[Current Week Low]])-1</f>
        <v>1.1168741355463307E-2</v>
      </c>
      <c r="AF511" s="2">
        <f>(Table2[[#This Row],[Current Week High]]/Table2[[#This Row],[Close Price]])-1</f>
        <v>5.3688062100331724E-2</v>
      </c>
      <c r="AG511" s="2">
        <f>(Table2[[#This Row],[Close Price]]/Table2[[#This Row],[Current Month Low]])-1</f>
        <v>6.72627737226279E-2</v>
      </c>
      <c r="AH511" s="2">
        <f>(Table2[[#This Row],[Current Month High]]/Table2[[#This Row],[Close Price]])-1</f>
        <v>5.3688062100331724E-2</v>
      </c>
      <c r="AI511">
        <v>24.6759908354136</v>
      </c>
      <c r="AJ511">
        <v>54.7248677248677</v>
      </c>
      <c r="AK511" t="str">
        <f>IF(AND(Table2[[#This Row],[20D EMA]]&gt;Table2[[#This Row],[50D EMA]],Table2[[#This Row],[50D EMA]]&gt;Table2[[#This Row],[200D EMA]]),"Uptrend","Downtrend/NoTrend")</f>
        <v>Uptrend</v>
      </c>
      <c r="AL511">
        <v>-0.12</v>
      </c>
      <c r="AM511" t="s">
        <v>10189</v>
      </c>
      <c r="AN511">
        <v>2.97</v>
      </c>
      <c r="AO511" t="s">
        <v>10188</v>
      </c>
      <c r="AP511">
        <v>5.9995334830179999E-2</v>
      </c>
      <c r="AQ511">
        <f>(Table2[[#This Row],[Sharpe Ratio]]-AVERAGE(Table2[Sharpe Ratio]))/_xlfn.STDEV.P(Table2[Sharpe Ratio])</f>
        <v>7.212906322598002E-2</v>
      </c>
      <c r="AR5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1.1240634547866373</v>
      </c>
      <c r="AS511">
        <f>_xlfn.RANK.AVG(Table2[[#This Row],[1Y Return vs Nifty Z-Score]],Table2[1Y Return vs Nifty Z-Score])</f>
        <v>525</v>
      </c>
      <c r="AT511">
        <f>_xlfn.RANK.AVG(Table2[[#This Row],[6M Return vs Nifty Z-Score]],Table2[6M Return vs Nifty Z-Score])</f>
        <v>605</v>
      </c>
      <c r="AU511">
        <f>_xlfn.RANK.AVG(Table2[[#This Row],[Sharpe Ratio Z-Score]],Table2[Sharpe Ratio Z-Score])</f>
        <v>309</v>
      </c>
      <c r="AV511">
        <f>(Table2[[#This Row],[Rank 1Y]]+Table2[[#This Row],[Rank 6M]]+Table2[[#This Row],[Rank Sharpe]])/3</f>
        <v>479.66666666666669</v>
      </c>
    </row>
    <row r="512" spans="1:48" x14ac:dyDescent="0.3">
      <c r="A512" t="s">
        <v>1053</v>
      </c>
      <c r="B512" t="s">
        <v>1054</v>
      </c>
      <c r="C512" t="s">
        <v>10154</v>
      </c>
      <c r="D512" t="s">
        <v>871</v>
      </c>
      <c r="E512">
        <v>12216.824630255</v>
      </c>
      <c r="F512">
        <v>2497.5</v>
      </c>
      <c r="G512">
        <v>10.8427615530171</v>
      </c>
      <c r="H512">
        <f>(Table2[[#This Row],[1Y Return vs Nifty]]-AVERAGE(Table2[1Y Return vs Nifty]))/_xlfn.STDEV.P(Table2[1Y Return vs Nifty])</f>
        <v>-0.40666355454797776</v>
      </c>
      <c r="I512">
        <v>0.48961382268294801</v>
      </c>
      <c r="J512">
        <f>(Table2[[#This Row],[1M Return vs Nifty]]-AVERAGE(Table2[1M Return vs Nifty]))/_xlfn.STDEV.P(Table2[1M Return vs Nifty])</f>
        <v>6.4543674170315674E-2</v>
      </c>
      <c r="K512">
        <v>-20.880211946545401</v>
      </c>
      <c r="L512">
        <f>(Table2[[#This Row],[6M Return vs Nifty]]-AVERAGE(Table2[6M Return vs Nifty]))/_xlfn.STDEV.P(Table2[6M Return vs Nifty])</f>
        <v>-0.97276709132608341</v>
      </c>
      <c r="M512">
        <v>0.40937840614733401</v>
      </c>
      <c r="N512">
        <f>(Table2[[#This Row],[1W Return vs Nifty]]-AVERAGE(Table2[1W Return vs Nifty]))/_xlfn.STDEV.P(Table2[1W Return vs Nifty])</f>
        <v>0.25203856285242249</v>
      </c>
      <c r="O512">
        <v>2466.02</v>
      </c>
      <c r="P512">
        <v>2412.4616459476802</v>
      </c>
      <c r="Q512">
        <v>2294.43483124563</v>
      </c>
      <c r="R512">
        <v>63.533695106201598</v>
      </c>
      <c r="S512" s="2">
        <f>(Table2[[#This Row],[Close Price]]-Table2[[#This Row],[20D EMA]])/Table2[[#This Row],[20D EMA]]</f>
        <v>1.2765508795549111E-2</v>
      </c>
      <c r="T512" s="2">
        <f>(Table2[[#This Row],[Close Price]]-Table2[[#This Row],[50D EMA]])/Table2[[#This Row],[50D EMA]]</f>
        <v>3.5249619074841074E-2</v>
      </c>
      <c r="U512" s="2">
        <f>(Table2[[#This Row],[Close Price]]-Table2[[#This Row],[200D EMA]])/Table2[[#This Row],[200D EMA]]</f>
        <v>8.8503349926974215E-2</v>
      </c>
      <c r="V512">
        <v>1.05670316165134</v>
      </c>
      <c r="W512">
        <v>2482.6999999999998</v>
      </c>
      <c r="X512">
        <v>2530.5</v>
      </c>
      <c r="Y512">
        <v>2482.6999999999998</v>
      </c>
      <c r="Z512">
        <v>2573</v>
      </c>
      <c r="AA512">
        <v>2385.15</v>
      </c>
      <c r="AB512">
        <v>2645</v>
      </c>
      <c r="AC512" s="2">
        <f>(Table2[[#This Row],[Close Price]]/Table2[[#This Row],[Day Low]])-1</f>
        <v>5.9612518628913147E-3</v>
      </c>
      <c r="AD512" s="2">
        <f>(Table2[[#This Row],[Day High]]/Table2[[#This Row],[Close Price]])-1</f>
        <v>1.3213213213213226E-2</v>
      </c>
      <c r="AE512" s="2">
        <f>(Table2[[#This Row],[Close Price]]/Table2[[#This Row],[Current Week Low]])-1</f>
        <v>5.9612518628913147E-3</v>
      </c>
      <c r="AF512" s="2">
        <f>(Table2[[#This Row],[Current Week High]]/Table2[[#This Row],[Close Price]])-1</f>
        <v>3.0230230230230193E-2</v>
      </c>
      <c r="AG512" s="2">
        <f>(Table2[[#This Row],[Close Price]]/Table2[[#This Row],[Current Month Low]])-1</f>
        <v>4.7103955726054858E-2</v>
      </c>
      <c r="AH512" s="2">
        <f>(Table2[[#This Row],[Current Month High]]/Table2[[#This Row],[Close Price]])-1</f>
        <v>5.9059059059058949E-2</v>
      </c>
      <c r="AI512">
        <v>13.2332332332332</v>
      </c>
      <c r="AJ512">
        <v>57.869785082174403</v>
      </c>
      <c r="AK512" t="str">
        <f>IF(AND(Table2[[#This Row],[20D EMA]]&gt;Table2[[#This Row],[50D EMA]],Table2[[#This Row],[50D EMA]]&gt;Table2[[#This Row],[200D EMA]]),"Uptrend","Downtrend/NoTrend")</f>
        <v>Uptrend</v>
      </c>
      <c r="AL512">
        <v>-0.12</v>
      </c>
      <c r="AM512" t="s">
        <v>10189</v>
      </c>
      <c r="AN512">
        <v>3.24</v>
      </c>
      <c r="AO512" t="s">
        <v>10188</v>
      </c>
      <c r="AP512">
        <v>4.3311474565683003E-2</v>
      </c>
      <c r="AQ512">
        <f>(Table2[[#This Row],[Sharpe Ratio]]-AVERAGE(Table2[Sharpe Ratio]))/_xlfn.STDEV.P(Table2[Sharpe Ratio])</f>
        <v>-0.11660772505849749</v>
      </c>
      <c r="AR5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-1.1794561339098204</v>
      </c>
      <c r="AS512">
        <f>_xlfn.RANK.AVG(Table2[[#This Row],[1Y Return vs Nifty Z-Score]],Table2[1Y Return vs Nifty Z-Score])</f>
        <v>433</v>
      </c>
      <c r="AT512">
        <f>_xlfn.RANK.AVG(Table2[[#This Row],[6M Return vs Nifty Z-Score]],Table2[6M Return vs Nifty Z-Score])</f>
        <v>634</v>
      </c>
      <c r="AU512">
        <f>_xlfn.RANK.AVG(Table2[[#This Row],[Sharpe Ratio Z-Score]],Table2[Sharpe Ratio Z-Score])</f>
        <v>373</v>
      </c>
      <c r="AV512">
        <f>(Table2[[#This Row],[Rank 1Y]]+Table2[[#This Row],[Rank 6M]]+Table2[[#This Row],[Rank Sharpe]])/3</f>
        <v>480</v>
      </c>
    </row>
    <row r="513" spans="1:48" x14ac:dyDescent="0.3">
      <c r="A513" t="s">
        <v>1338</v>
      </c>
      <c r="B513" t="s">
        <v>1339</v>
      </c>
      <c r="C513" t="s">
        <v>10145</v>
      </c>
      <c r="D513" t="s">
        <v>422</v>
      </c>
      <c r="E513">
        <v>8062.3351552499998</v>
      </c>
      <c r="F513">
        <v>595.95000000000005</v>
      </c>
      <c r="G513">
        <v>20.279688325808198</v>
      </c>
      <c r="H513">
        <f>(Table2[[#This Row],[1Y Return vs Nifty]]-AVERAGE(Table2[1Y Return vs Nifty]))/_xlfn.STDEV.P(Table2[1Y Return vs Nifty])</f>
        <v>-0.29008063405887008</v>
      </c>
      <c r="I513">
        <v>-6.1000614802569997</v>
      </c>
      <c r="J513">
        <f>(Table2[[#This Row],[1M Return vs Nifty]]-AVERAGE(Table2[1M Return vs Nifty]))/_xlfn.STDEV.P(Table2[1M Return vs Nifty])</f>
        <v>-0.55702834744368235</v>
      </c>
      <c r="K513">
        <v>1.38096410916116</v>
      </c>
      <c r="L513">
        <f>(Table2[[#This Row],[6M Return vs Nifty]]-AVERAGE(Table2[6M Return vs Nifty]))/_xlfn.STDEV.P(Table2[6M Return vs Nifty])</f>
        <v>-0.28865508164013598</v>
      </c>
      <c r="M513">
        <v>-3.4743847001230201</v>
      </c>
      <c r="N513">
        <f>(Table2[[#This Row],[1W Return vs Nifty]]-AVERAGE(Table2[1W Return vs Nifty]))/_xlfn.STDEV.P(Table2[1W Return vs Nifty])</f>
        <v>-0.60971931647155653</v>
      </c>
      <c r="O513">
        <v>601.89</v>
      </c>
      <c r="P513">
        <v>579.39806970699601</v>
      </c>
      <c r="Q513">
        <v>510.478362549758</v>
      </c>
      <c r="R513">
        <v>38.694350007739402</v>
      </c>
      <c r="S513" s="2">
        <f>(Table2[[#This Row],[Close Price]]-Table2[[#This Row],[20D EMA]])/Table2[[#This Row],[20D EMA]]</f>
        <v>-9.8689129242883929E-3</v>
      </c>
      <c r="T513" s="2">
        <f>(Table2[[#This Row],[Close Price]]-Table2[[#This Row],[50D EMA]])/Table2[[#This Row],[50D EMA]]</f>
        <v>2.8567458468362544E-2</v>
      </c>
      <c r="U513" s="2">
        <f>(Table2[[#This Row],[Close Price]]-Table2[[#This Row],[200D EMA]])/Table2[[#This Row],[200D EMA]]</f>
        <v>0.16743439824427592</v>
      </c>
      <c r="V513">
        <v>0.48406712168302202</v>
      </c>
      <c r="W513">
        <v>592.6</v>
      </c>
      <c r="X513">
        <v>605.70000000000005</v>
      </c>
      <c r="Y513">
        <v>589.95000000000005</v>
      </c>
      <c r="Z513">
        <v>606.5</v>
      </c>
      <c r="AA513">
        <v>589.95000000000005</v>
      </c>
      <c r="AB513">
        <v>632</v>
      </c>
      <c r="AC513" s="2">
        <f>(Table2[[#This Row],[Close Price]]/Table2[[#This Row],[Day Low]])-1</f>
        <v>5.6530543368207287E-3</v>
      </c>
      <c r="AD513" s="2">
        <f>(Table2[[#This Row],[Day High]]/Table2[[#This Row],[Close Price]])-1</f>
        <v>1.636043292222511E-2</v>
      </c>
      <c r="AE513" s="2">
        <f>(Table2[[#This Row],[Close Price]]/Table2[[#This Row],[Current Week Low]])-1</f>
        <v>1.0170353419781231E-2</v>
      </c>
      <c r="AF513" s="2">
        <f>(Table2[[#This Row],[Current Week High]]/Table2[[#This Row],[Close Price]])-1</f>
        <v>1.7702827418407452E-2</v>
      </c>
      <c r="AG513" s="2">
        <f>(Table2[[#This Row],[Close Price]]/Table2[[#This Row],[Current Month Low]])-1</f>
        <v>1.0170353419781231E-2</v>
      </c>
      <c r="AH513" s="2">
        <f>(Table2[[#This Row],[Current Month High]]/Table2[[#This Row],[Close Price]])-1</f>
        <v>6.049165198422668E-2</v>
      </c>
      <c r="AI513">
        <v>12.7611376793355</v>
      </c>
      <c r="AJ513">
        <v>54.431199792692396</v>
      </c>
      <c r="AK513" t="str">
        <f>IF(AND(Table2[[#This Row],[20D EMA]]&gt;Table2[[#This Row],[50D EMA]],Table2[[#This Row],[50D EMA]]&gt;Table2[[#This Row],[200D EMA]]),"Uptrend","Downtrend/NoTrend")</f>
        <v>Uptrend</v>
      </c>
      <c r="AL513">
        <v>0.02</v>
      </c>
      <c r="AM513" t="s">
        <v>10188</v>
      </c>
      <c r="AN513">
        <v>-0.27</v>
      </c>
      <c r="AO513" t="s">
        <v>10189</v>
      </c>
      <c r="AP513">
        <v>-4.7032253441412999E-2</v>
      </c>
      <c r="AQ513">
        <f>(Table2[[#This Row],[Sharpe Ratio]]-AVERAGE(Table2[Sharpe Ratio]))/_xlfn.STDEV.P(Table2[Sharpe Ratio])</f>
        <v>-1.1386245002763029</v>
      </c>
      <c r="AR5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-2.8841078798905482</v>
      </c>
      <c r="AS513">
        <f>_xlfn.RANK.AVG(Table2[[#This Row],[1Y Return vs Nifty Z-Score]],Table2[1Y Return vs Nifty Z-Score])</f>
        <v>382</v>
      </c>
      <c r="AT513">
        <f>_xlfn.RANK.AVG(Table2[[#This Row],[6M Return vs Nifty Z-Score]],Table2[6M Return vs Nifty Z-Score])</f>
        <v>425</v>
      </c>
      <c r="AU513">
        <f>_xlfn.RANK.AVG(Table2[[#This Row],[Sharpe Ratio Z-Score]],Table2[Sharpe Ratio Z-Score])</f>
        <v>634</v>
      </c>
      <c r="AV513">
        <f>(Table2[[#This Row],[Rank 1Y]]+Table2[[#This Row],[Rank 6M]]+Table2[[#This Row],[Rank Sharpe]])/3</f>
        <v>480.33333333333331</v>
      </c>
    </row>
    <row r="514" spans="1:48" x14ac:dyDescent="0.3">
      <c r="A514" t="s">
        <v>601</v>
      </c>
      <c r="B514" t="s">
        <v>602</v>
      </c>
      <c r="C514" t="s">
        <v>10148</v>
      </c>
      <c r="D514" t="s">
        <v>62</v>
      </c>
      <c r="E514">
        <v>31143.46128059</v>
      </c>
      <c r="F514">
        <v>1218.2</v>
      </c>
      <c r="G514">
        <v>29.044980183940002</v>
      </c>
      <c r="H514">
        <f>(Table2[[#This Row],[1Y Return vs Nifty]]-AVERAGE(Table2[1Y Return vs Nifty]))/_xlfn.STDEV.P(Table2[1Y Return vs Nifty])</f>
        <v>-0.18179502918306087</v>
      </c>
      <c r="I514">
        <v>-1.1896052993289099</v>
      </c>
      <c r="J514">
        <f>(Table2[[#This Row],[1M Return vs Nifty]]-AVERAGE(Table2[1M Return vs Nifty]))/_xlfn.STDEV.P(Table2[1M Return vs Nifty])</f>
        <v>-9.384889851625168E-2</v>
      </c>
      <c r="K514">
        <v>-4.3402900982355801</v>
      </c>
      <c r="L514">
        <f>(Table2[[#This Row],[6M Return vs Nifty]]-AVERAGE(Table2[6M Return vs Nifty]))/_xlfn.STDEV.P(Table2[6M Return vs Nifty])</f>
        <v>-0.46447592344795391</v>
      </c>
      <c r="M514">
        <v>2.35377485317197</v>
      </c>
      <c r="N514">
        <f>(Table2[[#This Row],[1W Return vs Nifty]]-AVERAGE(Table2[1W Return vs Nifty]))/_xlfn.STDEV.P(Table2[1W Return vs Nifty])</f>
        <v>0.68347552563930503</v>
      </c>
      <c r="O514">
        <v>1189.8</v>
      </c>
      <c r="P514">
        <v>1201.9779341614501</v>
      </c>
      <c r="Q514">
        <v>1141.0506212529101</v>
      </c>
      <c r="R514">
        <v>74.403158241560007</v>
      </c>
      <c r="S514" s="2">
        <f>(Table2[[#This Row],[Close Price]]-Table2[[#This Row],[20D EMA]])/Table2[[#This Row],[20D EMA]]</f>
        <v>2.3869557908892329E-2</v>
      </c>
      <c r="T514" s="2">
        <f>(Table2[[#This Row],[Close Price]]-Table2[[#This Row],[50D EMA]])/Table2[[#This Row],[50D EMA]]</f>
        <v>1.3496142797219602E-2</v>
      </c>
      <c r="U514" s="2">
        <f>(Table2[[#This Row],[Close Price]]-Table2[[#This Row],[200D EMA]])/Table2[[#This Row],[200D EMA]]</f>
        <v>6.7612582045113348E-2</v>
      </c>
      <c r="V514">
        <v>1.0592265052813501</v>
      </c>
      <c r="W514">
        <v>1206.05</v>
      </c>
      <c r="X514">
        <v>1237</v>
      </c>
      <c r="Y514">
        <v>1206.05</v>
      </c>
      <c r="Z514">
        <v>1239.8499999999999</v>
      </c>
      <c r="AA514">
        <v>1113.3</v>
      </c>
      <c r="AB514">
        <v>1239.8499999999999</v>
      </c>
      <c r="AC514" s="2">
        <f>(Table2[[#This Row],[Close Price]]/Table2[[#This Row],[Day Low]])-1</f>
        <v>1.0074209195306993E-2</v>
      </c>
      <c r="AD514" s="2">
        <f>(Table2[[#This Row],[Day High]]/Table2[[#This Row],[Close Price]])-1</f>
        <v>1.5432605483500117E-2</v>
      </c>
      <c r="AE514" s="2">
        <f>(Table2[[#This Row],[Close Price]]/Table2[[#This Row],[Current Week Low]])-1</f>
        <v>1.0074209195306993E-2</v>
      </c>
      <c r="AF514" s="2">
        <f>(Table2[[#This Row],[Current Week High]]/Table2[[#This Row],[Close Price]])-1</f>
        <v>1.7772122804137203E-2</v>
      </c>
      <c r="AG514" s="2">
        <f>(Table2[[#This Row],[Close Price]]/Table2[[#This Row],[Current Month Low]])-1</f>
        <v>9.4224377975388629E-2</v>
      </c>
      <c r="AH514" s="2">
        <f>(Table2[[#This Row],[Current Month High]]/Table2[[#This Row],[Close Price]])-1</f>
        <v>1.7772122804137203E-2</v>
      </c>
      <c r="AI514">
        <v>12.838614349039499</v>
      </c>
      <c r="AJ514">
        <v>57.176956325398301</v>
      </c>
      <c r="AK514" t="str">
        <f>IF(AND(Table2[[#This Row],[20D EMA]]&gt;Table2[[#This Row],[50D EMA]],Table2[[#This Row],[50D EMA]]&gt;Table2[[#This Row],[200D EMA]]),"Uptrend","Downtrend/NoTrend")</f>
        <v>Downtrend/NoTrend</v>
      </c>
      <c r="AL514">
        <v>-0.17</v>
      </c>
      <c r="AM514" t="s">
        <v>10189</v>
      </c>
      <c r="AN514">
        <v>7.83</v>
      </c>
      <c r="AO514" t="s">
        <v>10188</v>
      </c>
      <c r="AP514">
        <v>-4.2348278394628E-2</v>
      </c>
      <c r="AQ514">
        <f>(Table2[[#This Row],[Sharpe Ratio]]-AVERAGE(Table2[Sharpe Ratio]))/_xlfn.STDEV.P(Table2[Sharpe Ratio])</f>
        <v>-1.085636858764101</v>
      </c>
      <c r="AR5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4">
        <f>_xlfn.RANK.AVG(Table2[[#This Row],[1Y Return vs Nifty Z-Score]],Table2[1Y Return vs Nifty Z-Score])</f>
        <v>337</v>
      </c>
      <c r="AT514">
        <f>_xlfn.RANK.AVG(Table2[[#This Row],[6M Return vs Nifty Z-Score]],Table2[6M Return vs Nifty Z-Score])</f>
        <v>481</v>
      </c>
      <c r="AU514">
        <f>_xlfn.RANK.AVG(Table2[[#This Row],[Sharpe Ratio Z-Score]],Table2[Sharpe Ratio Z-Score])</f>
        <v>624</v>
      </c>
      <c r="AV514">
        <f>(Table2[[#This Row],[Rank 1Y]]+Table2[[#This Row],[Rank 6M]]+Table2[[#This Row],[Rank Sharpe]])/3</f>
        <v>480.66666666666669</v>
      </c>
    </row>
    <row r="515" spans="1:48" x14ac:dyDescent="0.3">
      <c r="A515" t="s">
        <v>1250</v>
      </c>
      <c r="B515" t="s">
        <v>1251</v>
      </c>
      <c r="C515" t="s">
        <v>10153</v>
      </c>
      <c r="D515" t="s">
        <v>146</v>
      </c>
      <c r="E515">
        <v>8939.4344438399894</v>
      </c>
      <c r="F515">
        <v>1035.0999999999999</v>
      </c>
      <c r="G515">
        <v>3.8830115119631499</v>
      </c>
      <c r="H515">
        <f>(Table2[[#This Row],[1Y Return vs Nifty]]-AVERAGE(Table2[1Y Return vs Nifty]))/_xlfn.STDEV.P(Table2[1Y Return vs Nifty])</f>
        <v>-0.49264366281793703</v>
      </c>
      <c r="I515">
        <v>-3.9389762373499799</v>
      </c>
      <c r="J515">
        <f>(Table2[[#This Row],[1M Return vs Nifty]]-AVERAGE(Table2[1M Return vs Nifty]))/_xlfn.STDEV.P(Table2[1M Return vs Nifty])</f>
        <v>-0.35318368718939008</v>
      </c>
      <c r="K515">
        <v>5.8182516729346299</v>
      </c>
      <c r="L515">
        <f>(Table2[[#This Row],[6M Return vs Nifty]]-AVERAGE(Table2[6M Return vs Nifty]))/_xlfn.STDEV.P(Table2[6M Return vs Nifty])</f>
        <v>-0.15229203841136793</v>
      </c>
      <c r="M515">
        <v>2.4799004065570198</v>
      </c>
      <c r="N515">
        <f>(Table2[[#This Row],[1W Return vs Nifty]]-AVERAGE(Table2[1W Return vs Nifty]))/_xlfn.STDEV.P(Table2[1W Return vs Nifty])</f>
        <v>0.71146118965629501</v>
      </c>
      <c r="O515">
        <v>1015.56</v>
      </c>
      <c r="P515">
        <v>997.60200036914603</v>
      </c>
      <c r="Q515">
        <v>893.84314535485896</v>
      </c>
      <c r="R515">
        <v>64.146251483340706</v>
      </c>
      <c r="S515" s="2">
        <f>(Table2[[#This Row],[Close Price]]-Table2[[#This Row],[20D EMA]])/Table2[[#This Row],[20D EMA]]</f>
        <v>1.9240616014809527E-2</v>
      </c>
      <c r="T515" s="2">
        <f>(Table2[[#This Row],[Close Price]]-Table2[[#This Row],[50D EMA]])/Table2[[#This Row],[50D EMA]]</f>
        <v>3.75881359670273E-2</v>
      </c>
      <c r="U515" s="2">
        <f>(Table2[[#This Row],[Close Price]]-Table2[[#This Row],[200D EMA]])/Table2[[#This Row],[200D EMA]]</f>
        <v>0.15803315758388622</v>
      </c>
      <c r="V515">
        <v>0.35850632673571098</v>
      </c>
      <c r="W515">
        <v>1028.4000000000001</v>
      </c>
      <c r="X515">
        <v>1068.95</v>
      </c>
      <c r="Y515">
        <v>997</v>
      </c>
      <c r="Z515">
        <v>1068.95</v>
      </c>
      <c r="AA515">
        <v>959</v>
      </c>
      <c r="AB515">
        <v>1068.95</v>
      </c>
      <c r="AC515" s="2">
        <f>(Table2[[#This Row],[Close Price]]/Table2[[#This Row],[Day Low]])-1</f>
        <v>6.5149747180084372E-3</v>
      </c>
      <c r="AD515" s="2">
        <f>(Table2[[#This Row],[Day High]]/Table2[[#This Row],[Close Price]])-1</f>
        <v>3.2702154381219373E-2</v>
      </c>
      <c r="AE515" s="2">
        <f>(Table2[[#This Row],[Close Price]]/Table2[[#This Row],[Current Week Low]])-1</f>
        <v>3.8214643931795189E-2</v>
      </c>
      <c r="AF515" s="2">
        <f>(Table2[[#This Row],[Current Week High]]/Table2[[#This Row],[Close Price]])-1</f>
        <v>3.2702154381219373E-2</v>
      </c>
      <c r="AG515" s="2">
        <f>(Table2[[#This Row],[Close Price]]/Table2[[#This Row],[Current Month Low]])-1</f>
        <v>7.9353493222106275E-2</v>
      </c>
      <c r="AH515" s="2">
        <f>(Table2[[#This Row],[Current Month High]]/Table2[[#This Row],[Close Price]])-1</f>
        <v>3.2702154381219373E-2</v>
      </c>
      <c r="AI515">
        <v>12.2596850545841</v>
      </c>
      <c r="AJ515">
        <v>49.354303441310101</v>
      </c>
      <c r="AK515" t="str">
        <f>IF(AND(Table2[[#This Row],[20D EMA]]&gt;Table2[[#This Row],[50D EMA]],Table2[[#This Row],[50D EMA]]&gt;Table2[[#This Row],[200D EMA]]),"Uptrend","Downtrend/NoTrend")</f>
        <v>Uptrend</v>
      </c>
      <c r="AL515">
        <v>-0.17</v>
      </c>
      <c r="AM515" t="s">
        <v>10189</v>
      </c>
      <c r="AN515">
        <v>0.71</v>
      </c>
      <c r="AO515" t="s">
        <v>10188</v>
      </c>
      <c r="AP515">
        <v>-3.2574744213237999E-2</v>
      </c>
      <c r="AQ515">
        <f>(Table2[[#This Row],[Sharpe Ratio]]-AVERAGE(Table2[Sharpe Ratio]))/_xlfn.STDEV.P(Table2[Sharpe Ratio])</f>
        <v>-0.97507339069733434</v>
      </c>
      <c r="AR5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-1.2617315894597343</v>
      </c>
      <c r="AS515">
        <f>_xlfn.RANK.AVG(Table2[[#This Row],[1Y Return vs Nifty Z-Score]],Table2[1Y Return vs Nifty Z-Score])</f>
        <v>477</v>
      </c>
      <c r="AT515">
        <f>_xlfn.RANK.AVG(Table2[[#This Row],[6M Return vs Nifty Z-Score]],Table2[6M Return vs Nifty Z-Score])</f>
        <v>360</v>
      </c>
      <c r="AU515">
        <f>_xlfn.RANK.AVG(Table2[[#This Row],[Sharpe Ratio Z-Score]],Table2[Sharpe Ratio Z-Score])</f>
        <v>605</v>
      </c>
      <c r="AV515">
        <f>(Table2[[#This Row],[Rank 1Y]]+Table2[[#This Row],[Rank 6M]]+Table2[[#This Row],[Rank Sharpe]])/3</f>
        <v>480.66666666666669</v>
      </c>
    </row>
    <row r="516" spans="1:48" x14ac:dyDescent="0.3">
      <c r="A516" t="s">
        <v>1847</v>
      </c>
      <c r="B516" t="s">
        <v>1848</v>
      </c>
      <c r="C516" t="s">
        <v>10142</v>
      </c>
      <c r="D516" t="s">
        <v>21</v>
      </c>
      <c r="E516">
        <v>3842.36326405</v>
      </c>
      <c r="F516">
        <v>657.15</v>
      </c>
      <c r="G516">
        <v>-3.9180880922180599</v>
      </c>
      <c r="H516">
        <f>(Table2[[#This Row],[1Y Return vs Nifty]]-AVERAGE(Table2[1Y Return vs Nifty]))/_xlfn.STDEV.P(Table2[1Y Return vs Nifty])</f>
        <v>-0.58901772577072997</v>
      </c>
      <c r="I516">
        <v>6.5657685561049597</v>
      </c>
      <c r="J516">
        <f>(Table2[[#This Row],[1M Return vs Nifty]]-AVERAGE(Table2[1M Return vs Nifty]))/_xlfn.STDEV.P(Table2[1M Return vs Nifty])</f>
        <v>0.63767779803338354</v>
      </c>
      <c r="K516">
        <v>-21.8035569845681</v>
      </c>
      <c r="L516">
        <f>(Table2[[#This Row],[6M Return vs Nifty]]-AVERAGE(Table2[6M Return vs Nifty]))/_xlfn.STDEV.P(Table2[6M Return vs Nifty])</f>
        <v>-1.0011425656502861</v>
      </c>
      <c r="M516">
        <v>-3.0689545989692402</v>
      </c>
      <c r="N516">
        <f>(Table2[[#This Row],[1W Return vs Nifty]]-AVERAGE(Table2[1W Return vs Nifty]))/_xlfn.STDEV.P(Table2[1W Return vs Nifty])</f>
        <v>-0.51975950825866413</v>
      </c>
      <c r="O516">
        <v>634.09</v>
      </c>
      <c r="P516">
        <v>611.21568140377599</v>
      </c>
      <c r="Q516">
        <v>592.84330776544095</v>
      </c>
      <c r="R516">
        <v>57.188008871347101</v>
      </c>
      <c r="S516" s="2">
        <f>(Table2[[#This Row],[Close Price]]-Table2[[#This Row],[20D EMA]])/Table2[[#This Row],[20D EMA]]</f>
        <v>3.6367077228784468E-2</v>
      </c>
      <c r="T516" s="2">
        <f>(Table2[[#This Row],[Close Price]]-Table2[[#This Row],[50D EMA]])/Table2[[#This Row],[50D EMA]]</f>
        <v>7.5152388909143941E-2</v>
      </c>
      <c r="U516" s="2">
        <f>(Table2[[#This Row],[Close Price]]-Table2[[#This Row],[200D EMA]])/Table2[[#This Row],[200D EMA]]</f>
        <v>0.10847165075868923</v>
      </c>
      <c r="V516">
        <v>1.4776223199573399</v>
      </c>
      <c r="W516">
        <v>642.20000000000005</v>
      </c>
      <c r="X516">
        <v>664</v>
      </c>
      <c r="Y516">
        <v>635.29999999999995</v>
      </c>
      <c r="Z516">
        <v>674</v>
      </c>
      <c r="AA516">
        <v>621</v>
      </c>
      <c r="AB516">
        <v>689.7</v>
      </c>
      <c r="AC516" s="2">
        <f>(Table2[[#This Row],[Close Price]]/Table2[[#This Row],[Day Low]])-1</f>
        <v>2.3279352226720507E-2</v>
      </c>
      <c r="AD516" s="2">
        <f>(Table2[[#This Row],[Day High]]/Table2[[#This Row],[Close Price]])-1</f>
        <v>1.0423799741307249E-2</v>
      </c>
      <c r="AE516" s="2">
        <f>(Table2[[#This Row],[Close Price]]/Table2[[#This Row],[Current Week Low]])-1</f>
        <v>3.4393200062962315E-2</v>
      </c>
      <c r="AF516" s="2">
        <f>(Table2[[#This Row],[Current Week High]]/Table2[[#This Row],[Close Price]])-1</f>
        <v>2.5641025641025772E-2</v>
      </c>
      <c r="AG516" s="2">
        <f>(Table2[[#This Row],[Close Price]]/Table2[[#This Row],[Current Month Low]])-1</f>
        <v>5.8212560386473378E-2</v>
      </c>
      <c r="AH516" s="2">
        <f>(Table2[[#This Row],[Current Month High]]/Table2[[#This Row],[Close Price]])-1</f>
        <v>4.9532070303583753E-2</v>
      </c>
      <c r="AI516">
        <v>20.4443429962717</v>
      </c>
      <c r="AJ516">
        <v>46.033333333333303</v>
      </c>
      <c r="AK516" t="str">
        <f>IF(AND(Table2[[#This Row],[20D EMA]]&gt;Table2[[#This Row],[50D EMA]],Table2[[#This Row],[50D EMA]]&gt;Table2[[#This Row],[200D EMA]]),"Uptrend","Downtrend/NoTrend")</f>
        <v>Uptrend</v>
      </c>
      <c r="AL516">
        <v>-7.0000000000000007E-2</v>
      </c>
      <c r="AM516" t="s">
        <v>10189</v>
      </c>
      <c r="AN516">
        <v>6.11</v>
      </c>
      <c r="AO516" t="s">
        <v>10188</v>
      </c>
      <c r="AP516">
        <v>7.0053633950584004E-2</v>
      </c>
      <c r="AQ516">
        <f>(Table2[[#This Row],[Sharpe Ratio]]-AVERAGE(Table2[Sharpe Ratio]))/_xlfn.STDEV.P(Table2[Sharpe Ratio])</f>
        <v>0.18591394523133595</v>
      </c>
      <c r="AR5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-1.2863280564149608</v>
      </c>
      <c r="AS516">
        <f>_xlfn.RANK.AVG(Table2[[#This Row],[1Y Return vs Nifty Z-Score]],Table2[1Y Return vs Nifty Z-Score])</f>
        <v>529</v>
      </c>
      <c r="AT516">
        <f>_xlfn.RANK.AVG(Table2[[#This Row],[6M Return vs Nifty Z-Score]],Table2[6M Return vs Nifty Z-Score])</f>
        <v>640</v>
      </c>
      <c r="AU516">
        <f>_xlfn.RANK.AVG(Table2[[#This Row],[Sharpe Ratio Z-Score]],Table2[Sharpe Ratio Z-Score])</f>
        <v>283</v>
      </c>
      <c r="AV516">
        <f>(Table2[[#This Row],[Rank 1Y]]+Table2[[#This Row],[Rank 6M]]+Table2[[#This Row],[Rank Sharpe]])/3</f>
        <v>484</v>
      </c>
    </row>
    <row r="517" spans="1:48" x14ac:dyDescent="0.3">
      <c r="A517" t="s">
        <v>678</v>
      </c>
      <c r="B517" t="s">
        <v>679</v>
      </c>
      <c r="C517" t="s">
        <v>10145</v>
      </c>
      <c r="D517" t="s">
        <v>180</v>
      </c>
      <c r="E517">
        <v>25383.884042999998</v>
      </c>
      <c r="F517">
        <v>7732.5</v>
      </c>
      <c r="G517">
        <v>5.8518474229155499</v>
      </c>
      <c r="H517">
        <f>(Table2[[#This Row],[1Y Return vs Nifty]]-AVERAGE(Table2[1Y Return vs Nifty]))/_xlfn.STDEV.P(Table2[1Y Return vs Nifty])</f>
        <v>-0.46832084608013413</v>
      </c>
      <c r="I517">
        <v>-6.4807365369754599</v>
      </c>
      <c r="J517">
        <f>(Table2[[#This Row],[1M Return vs Nifty]]-AVERAGE(Table2[1M Return vs Nifty]))/_xlfn.STDEV.P(Table2[1M Return vs Nifty])</f>
        <v>-0.5929355740830512</v>
      </c>
      <c r="K517">
        <v>5.34828227209342</v>
      </c>
      <c r="L517">
        <f>(Table2[[#This Row],[6M Return vs Nifty]]-AVERAGE(Table2[6M Return vs Nifty]))/_xlfn.STDEV.P(Table2[6M Return vs Nifty])</f>
        <v>-0.16673474846836703</v>
      </c>
      <c r="M517">
        <v>2.1407119172754201</v>
      </c>
      <c r="N517">
        <f>(Table2[[#This Row],[1W Return vs Nifty]]-AVERAGE(Table2[1W Return vs Nifty]))/_xlfn.STDEV.P(Table2[1W Return vs Nifty])</f>
        <v>0.63619955674606454</v>
      </c>
      <c r="O517">
        <v>7426.05</v>
      </c>
      <c r="P517">
        <v>7250.0149640109803</v>
      </c>
      <c r="Q517">
        <v>6625.3978961180601</v>
      </c>
      <c r="R517">
        <v>77.468462496611807</v>
      </c>
      <c r="S517" s="2">
        <f>(Table2[[#This Row],[Close Price]]-Table2[[#This Row],[20D EMA]])/Table2[[#This Row],[20D EMA]]</f>
        <v>4.1266891550689778E-2</v>
      </c>
      <c r="T517" s="2">
        <f>(Table2[[#This Row],[Close Price]]-Table2[[#This Row],[50D EMA]])/Table2[[#This Row],[50D EMA]]</f>
        <v>6.6549522778100709E-2</v>
      </c>
      <c r="U517" s="2">
        <f>(Table2[[#This Row],[Close Price]]-Table2[[#This Row],[200D EMA]])/Table2[[#This Row],[200D EMA]]</f>
        <v>0.1670997155552893</v>
      </c>
      <c r="V517">
        <v>0.53769925727447698</v>
      </c>
      <c r="W517">
        <v>7682.35</v>
      </c>
      <c r="X517">
        <v>7826.6</v>
      </c>
      <c r="Y517">
        <v>7363.3</v>
      </c>
      <c r="Z517">
        <v>7826.6</v>
      </c>
      <c r="AA517">
        <v>7152.75</v>
      </c>
      <c r="AB517">
        <v>7826.6</v>
      </c>
      <c r="AC517" s="2">
        <f>(Table2[[#This Row],[Close Price]]/Table2[[#This Row],[Day Low]])-1</f>
        <v>6.527950431833851E-3</v>
      </c>
      <c r="AD517" s="2">
        <f>(Table2[[#This Row],[Day High]]/Table2[[#This Row],[Close Price]])-1</f>
        <v>1.2169414807630119E-2</v>
      </c>
      <c r="AE517" s="2">
        <f>(Table2[[#This Row],[Close Price]]/Table2[[#This Row],[Current Week Low]])-1</f>
        <v>5.0140561976287801E-2</v>
      </c>
      <c r="AF517" s="2">
        <f>(Table2[[#This Row],[Current Week High]]/Table2[[#This Row],[Close Price]])-1</f>
        <v>1.2169414807630119E-2</v>
      </c>
      <c r="AG517" s="2">
        <f>(Table2[[#This Row],[Close Price]]/Table2[[#This Row],[Current Month Low]])-1</f>
        <v>8.1052741952395868E-2</v>
      </c>
      <c r="AH517" s="2">
        <f>(Table2[[#This Row],[Current Month High]]/Table2[[#This Row],[Close Price]])-1</f>
        <v>1.2169414807630119E-2</v>
      </c>
      <c r="AI517">
        <v>3.4464920788878</v>
      </c>
      <c r="AJ517">
        <v>43.128181397501102</v>
      </c>
      <c r="AK517" t="str">
        <f>IF(AND(Table2[[#This Row],[20D EMA]]&gt;Table2[[#This Row],[50D EMA]],Table2[[#This Row],[50D EMA]]&gt;Table2[[#This Row],[200D EMA]]),"Uptrend","Downtrend/NoTrend")</f>
        <v>Uptrend</v>
      </c>
      <c r="AL517">
        <v>0.11</v>
      </c>
      <c r="AM517" t="s">
        <v>10188</v>
      </c>
      <c r="AN517">
        <v>6.73</v>
      </c>
      <c r="AO517" t="s">
        <v>10188</v>
      </c>
      <c r="AP517">
        <v>-4.1591921755265999E-2</v>
      </c>
      <c r="AQ517">
        <f>(Table2[[#This Row],[Sharpe Ratio]]-AVERAGE(Table2[Sharpe Ratio]))/_xlfn.STDEV.P(Table2[Sharpe Ratio])</f>
        <v>-1.0770805462172619</v>
      </c>
      <c r="AR5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-1.6688721581027497</v>
      </c>
      <c r="AS517">
        <f>_xlfn.RANK.AVG(Table2[[#This Row],[1Y Return vs Nifty Z-Score]],Table2[1Y Return vs Nifty Z-Score])</f>
        <v>461</v>
      </c>
      <c r="AT517">
        <f>_xlfn.RANK.AVG(Table2[[#This Row],[6M Return vs Nifty Z-Score]],Table2[6M Return vs Nifty Z-Score])</f>
        <v>373</v>
      </c>
      <c r="AU517">
        <f>_xlfn.RANK.AVG(Table2[[#This Row],[Sharpe Ratio Z-Score]],Table2[Sharpe Ratio Z-Score])</f>
        <v>623</v>
      </c>
      <c r="AV517">
        <f>(Table2[[#This Row],[Rank 1Y]]+Table2[[#This Row],[Rank 6M]]+Table2[[#This Row],[Rank Sharpe]])/3</f>
        <v>485.66666666666669</v>
      </c>
    </row>
    <row r="518" spans="1:48" x14ac:dyDescent="0.3">
      <c r="A518" t="s">
        <v>688</v>
      </c>
      <c r="B518" t="s">
        <v>689</v>
      </c>
      <c r="C518" t="s">
        <v>10157</v>
      </c>
      <c r="D518" t="s">
        <v>253</v>
      </c>
      <c r="E518">
        <v>25082.073234</v>
      </c>
      <c r="F518">
        <v>498.4</v>
      </c>
      <c r="G518">
        <v>-8.2294908649284704</v>
      </c>
      <c r="H518">
        <f>(Table2[[#This Row],[1Y Return vs Nifty]]-AVERAGE(Table2[1Y Return vs Nifty]))/_xlfn.STDEV.P(Table2[1Y Return vs Nifty])</f>
        <v>-0.64228039684460492</v>
      </c>
      <c r="I518">
        <v>-6.0015873103943704</v>
      </c>
      <c r="J518">
        <f>(Table2[[#This Row],[1M Return vs Nifty]]-AVERAGE(Table2[1M Return vs Nifty]))/_xlfn.STDEV.P(Table2[1M Return vs Nifty])</f>
        <v>-0.54773975794201646</v>
      </c>
      <c r="K518">
        <v>11.7447560222937</v>
      </c>
      <c r="L518">
        <f>(Table2[[#This Row],[6M Return vs Nifty]]-AVERAGE(Table2[6M Return vs Nifty]))/_xlfn.STDEV.P(Table2[6M Return vs Nifty])</f>
        <v>2.983638062214556E-2</v>
      </c>
      <c r="M518">
        <v>-0.30168733170197298</v>
      </c>
      <c r="N518">
        <f>(Table2[[#This Row],[1W Return vs Nifty]]-AVERAGE(Table2[1W Return vs Nifty]))/_xlfn.STDEV.P(Table2[1W Return vs Nifty])</f>
        <v>9.4262075064162523E-2</v>
      </c>
      <c r="O518">
        <v>490.72</v>
      </c>
      <c r="P518">
        <v>466.54491405185098</v>
      </c>
      <c r="Q518">
        <v>425.20002044470402</v>
      </c>
      <c r="R518">
        <v>60.377433308339903</v>
      </c>
      <c r="S518" s="2">
        <f>(Table2[[#This Row],[Close Price]]-Table2[[#This Row],[20D EMA]])/Table2[[#This Row],[20D EMA]]</f>
        <v>1.5650472774698301E-2</v>
      </c>
      <c r="T518" s="2">
        <f>(Table2[[#This Row],[Close Price]]-Table2[[#This Row],[50D EMA]])/Table2[[#This Row],[50D EMA]]</f>
        <v>6.8278712271223424E-2</v>
      </c>
      <c r="U518" s="2">
        <f>(Table2[[#This Row],[Close Price]]-Table2[[#This Row],[200D EMA]])/Table2[[#This Row],[200D EMA]]</f>
        <v>0.17215422397848965</v>
      </c>
      <c r="V518">
        <v>1.15037183994477</v>
      </c>
      <c r="W518">
        <v>496.35</v>
      </c>
      <c r="X518">
        <v>509</v>
      </c>
      <c r="Y518">
        <v>493.75</v>
      </c>
      <c r="Z518">
        <v>509.45</v>
      </c>
      <c r="AA518">
        <v>477</v>
      </c>
      <c r="AB518">
        <v>517.70000000000005</v>
      </c>
      <c r="AC518" s="2">
        <f>(Table2[[#This Row],[Close Price]]/Table2[[#This Row],[Day Low]])-1</f>
        <v>4.1301500956985038E-3</v>
      </c>
      <c r="AD518" s="2">
        <f>(Table2[[#This Row],[Day High]]/Table2[[#This Row],[Close Price]])-1</f>
        <v>2.1268057784911809E-2</v>
      </c>
      <c r="AE518" s="2">
        <f>(Table2[[#This Row],[Close Price]]/Table2[[#This Row],[Current Week Low]])-1</f>
        <v>9.4177215189872321E-3</v>
      </c>
      <c r="AF518" s="2">
        <f>(Table2[[#This Row],[Current Week High]]/Table2[[#This Row],[Close Price]])-1</f>
        <v>2.2170947030497601E-2</v>
      </c>
      <c r="AG518" s="2">
        <f>(Table2[[#This Row],[Close Price]]/Table2[[#This Row],[Current Month Low]])-1</f>
        <v>4.4863731656184402E-2</v>
      </c>
      <c r="AH518" s="2">
        <f>(Table2[[#This Row],[Current Month High]]/Table2[[#This Row],[Close Price]])-1</f>
        <v>3.8723916532905411E-2</v>
      </c>
      <c r="AI518">
        <v>3.8723916532905398</v>
      </c>
      <c r="AJ518">
        <v>48.289199642963297</v>
      </c>
      <c r="AK518" t="str">
        <f>IF(AND(Table2[[#This Row],[20D EMA]]&gt;Table2[[#This Row],[50D EMA]],Table2[[#This Row],[50D EMA]]&gt;Table2[[#This Row],[200D EMA]]),"Uptrend","Downtrend/NoTrend")</f>
        <v>Uptrend</v>
      </c>
      <c r="AL518">
        <v>0.14000000000000001</v>
      </c>
      <c r="AM518" t="s">
        <v>10188</v>
      </c>
      <c r="AN518">
        <v>3.83</v>
      </c>
      <c r="AO518" t="s">
        <v>10188</v>
      </c>
      <c r="AP518">
        <v>-3.1266816745219E-2</v>
      </c>
      <c r="AQ518">
        <f>(Table2[[#This Row],[Sharpe Ratio]]-AVERAGE(Table2[Sharpe Ratio]))/_xlfn.STDEV.P(Table2[Sharpe Ratio])</f>
        <v>-0.96027741268568334</v>
      </c>
      <c r="AR5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-2.0261991117859965</v>
      </c>
      <c r="AS518">
        <f>_xlfn.RANK.AVG(Table2[[#This Row],[1Y Return vs Nifty Z-Score]],Table2[1Y Return vs Nifty Z-Score])</f>
        <v>554</v>
      </c>
      <c r="AT518">
        <f>_xlfn.RANK.AVG(Table2[[#This Row],[6M Return vs Nifty Z-Score]],Table2[6M Return vs Nifty Z-Score])</f>
        <v>303</v>
      </c>
      <c r="AU518">
        <f>_xlfn.RANK.AVG(Table2[[#This Row],[Sharpe Ratio Z-Score]],Table2[Sharpe Ratio Z-Score])</f>
        <v>602</v>
      </c>
      <c r="AV518">
        <f>(Table2[[#This Row],[Rank 1Y]]+Table2[[#This Row],[Rank 6M]]+Table2[[#This Row],[Rank Sharpe]])/3</f>
        <v>486.33333333333331</v>
      </c>
    </row>
    <row r="519" spans="1:48" x14ac:dyDescent="0.3">
      <c r="A519" t="s">
        <v>1143</v>
      </c>
      <c r="B519" t="s">
        <v>1144</v>
      </c>
      <c r="C519" t="s">
        <v>10145</v>
      </c>
      <c r="D519" t="s">
        <v>989</v>
      </c>
      <c r="E519">
        <v>10501.968539981999</v>
      </c>
      <c r="F519">
        <v>49.64</v>
      </c>
      <c r="G519">
        <v>-12.081595645524899</v>
      </c>
      <c r="H519">
        <f>(Table2[[#This Row],[1Y Return vs Nifty]]-AVERAGE(Table2[1Y Return vs Nifty]))/_xlfn.STDEV.P(Table2[1Y Return vs Nifty])</f>
        <v>-0.68986894300635071</v>
      </c>
      <c r="I519">
        <v>-4.8897108959498201</v>
      </c>
      <c r="J519">
        <f>(Table2[[#This Row],[1M Return vs Nifty]]-AVERAGE(Table2[1M Return vs Nifty]))/_xlfn.STDEV.P(Table2[1M Return vs Nifty])</f>
        <v>-0.44286186351785767</v>
      </c>
      <c r="K519">
        <v>-4.2673699080883098</v>
      </c>
      <c r="L519">
        <f>(Table2[[#This Row],[6M Return vs Nifty]]-AVERAGE(Table2[6M Return vs Nifty]))/_xlfn.STDEV.P(Table2[6M Return vs Nifty])</f>
        <v>-0.46223500060975803</v>
      </c>
      <c r="M519">
        <v>0.59893058796846899</v>
      </c>
      <c r="N519">
        <f>(Table2[[#This Row],[1W Return vs Nifty]]-AVERAGE(Table2[1W Return vs Nifty]))/_xlfn.STDEV.P(Table2[1W Return vs Nifty])</f>
        <v>0.29409779297479743</v>
      </c>
      <c r="O519">
        <v>48.73</v>
      </c>
      <c r="P519">
        <v>46.7985824947406</v>
      </c>
      <c r="Q519">
        <v>46.308788452752999</v>
      </c>
      <c r="R519">
        <v>52.022763202695202</v>
      </c>
      <c r="S519" s="2">
        <f>(Table2[[#This Row],[Close Price]]-Table2[[#This Row],[20D EMA]])/Table2[[#This Row],[20D EMA]]</f>
        <v>1.8674327929407014E-2</v>
      </c>
      <c r="T519" s="2">
        <f>(Table2[[#This Row],[Close Price]]-Table2[[#This Row],[50D EMA]])/Table2[[#This Row],[50D EMA]]</f>
        <v>6.0715888255348967E-2</v>
      </c>
      <c r="U519" s="2">
        <f>(Table2[[#This Row],[Close Price]]-Table2[[#This Row],[200D EMA]])/Table2[[#This Row],[200D EMA]]</f>
        <v>7.1934759222770484E-2</v>
      </c>
      <c r="V519">
        <v>1.12244517820504</v>
      </c>
      <c r="W519">
        <v>49.35</v>
      </c>
      <c r="X519">
        <v>51.2</v>
      </c>
      <c r="Y519">
        <v>48.75</v>
      </c>
      <c r="Z519">
        <v>51.2</v>
      </c>
      <c r="AA519">
        <v>47.5</v>
      </c>
      <c r="AB519">
        <v>51.6</v>
      </c>
      <c r="AC519" s="2">
        <f>(Table2[[#This Row],[Close Price]]/Table2[[#This Row],[Day Low]])-1</f>
        <v>5.8763931104357514E-3</v>
      </c>
      <c r="AD519" s="2">
        <f>(Table2[[#This Row],[Day High]]/Table2[[#This Row],[Close Price]])-1</f>
        <v>3.1426269137792229E-2</v>
      </c>
      <c r="AE519" s="2">
        <f>(Table2[[#This Row],[Close Price]]/Table2[[#This Row],[Current Week Low]])-1</f>
        <v>1.8256410256410227E-2</v>
      </c>
      <c r="AF519" s="2">
        <f>(Table2[[#This Row],[Current Week High]]/Table2[[#This Row],[Close Price]])-1</f>
        <v>3.1426269137792229E-2</v>
      </c>
      <c r="AG519" s="2">
        <f>(Table2[[#This Row],[Close Price]]/Table2[[#This Row],[Current Month Low]])-1</f>
        <v>4.5052631578947455E-2</v>
      </c>
      <c r="AH519" s="2">
        <f>(Table2[[#This Row],[Current Month High]]/Table2[[#This Row],[Close Price]])-1</f>
        <v>3.948428686543104E-2</v>
      </c>
      <c r="AI519">
        <v>15.330378726833199</v>
      </c>
      <c r="AJ519">
        <v>35.8139534883721</v>
      </c>
      <c r="AK519" t="str">
        <f>IF(AND(Table2[[#This Row],[20D EMA]]&gt;Table2[[#This Row],[50D EMA]],Table2[[#This Row],[50D EMA]]&gt;Table2[[#This Row],[200D EMA]]),"Uptrend","Downtrend/NoTrend")</f>
        <v>Uptrend</v>
      </c>
      <c r="AL519">
        <v>-0.01</v>
      </c>
      <c r="AM519" t="s">
        <v>10189</v>
      </c>
      <c r="AN519">
        <v>1.22</v>
      </c>
      <c r="AO519" t="s">
        <v>10188</v>
      </c>
      <c r="AP519">
        <v>3.1313079122845998E-2</v>
      </c>
      <c r="AQ519">
        <f>(Table2[[#This Row],[Sharpe Ratio]]-AVERAGE(Table2[Sharpe Ratio]))/_xlfn.STDEV.P(Table2[Sharpe Ratio])</f>
        <v>-0.25234001869722283</v>
      </c>
      <c r="AR5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-1.5532080328563918</v>
      </c>
      <c r="AS519">
        <f>_xlfn.RANK.AVG(Table2[[#This Row],[1Y Return vs Nifty Z-Score]],Table2[1Y Return vs Nifty Z-Score])</f>
        <v>574</v>
      </c>
      <c r="AT519">
        <f>_xlfn.RANK.AVG(Table2[[#This Row],[6M Return vs Nifty Z-Score]],Table2[6M Return vs Nifty Z-Score])</f>
        <v>480</v>
      </c>
      <c r="AU519">
        <f>_xlfn.RANK.AVG(Table2[[#This Row],[Sharpe Ratio Z-Score]],Table2[Sharpe Ratio Z-Score])</f>
        <v>408</v>
      </c>
      <c r="AV519">
        <f>(Table2[[#This Row],[Rank 1Y]]+Table2[[#This Row],[Rank 6M]]+Table2[[#This Row],[Rank Sharpe]])/3</f>
        <v>487.33333333333331</v>
      </c>
    </row>
    <row r="520" spans="1:48" x14ac:dyDescent="0.3">
      <c r="A520" t="s">
        <v>1329</v>
      </c>
      <c r="B520" t="s">
        <v>1330</v>
      </c>
      <c r="C520" t="s">
        <v>10150</v>
      </c>
      <c r="D520" t="s">
        <v>220</v>
      </c>
      <c r="E520">
        <v>8161.0197436999997</v>
      </c>
      <c r="F520">
        <v>2096.15</v>
      </c>
      <c r="G520">
        <v>7.0862170593208704</v>
      </c>
      <c r="H520">
        <f>(Table2[[#This Row],[1Y Return vs Nifty]]-AVERAGE(Table2[1Y Return vs Nifty]))/_xlfn.STDEV.P(Table2[1Y Return vs Nifty])</f>
        <v>-0.45307155776414054</v>
      </c>
      <c r="I520">
        <v>-9.2520890591828095</v>
      </c>
      <c r="J520">
        <f>(Table2[[#This Row],[1M Return vs Nifty]]-AVERAGE(Table2[1M Return vs Nifty]))/_xlfn.STDEV.P(Table2[1M Return vs Nifty])</f>
        <v>-0.85434377868228972</v>
      </c>
      <c r="K520">
        <v>2.18008394842311</v>
      </c>
      <c r="L520">
        <f>(Table2[[#This Row],[6M Return vs Nifty]]-AVERAGE(Table2[6M Return vs Nifty]))/_xlfn.STDEV.P(Table2[6M Return vs Nifty])</f>
        <v>-0.2640971931508051</v>
      </c>
      <c r="M520">
        <v>-5.4680534272835697</v>
      </c>
      <c r="N520">
        <f>(Table2[[#This Row],[1W Return vs Nifty]]-AVERAGE(Table2[1W Return vs Nifty]))/_xlfn.STDEV.P(Table2[1W Return vs Nifty])</f>
        <v>-1.05208917461728</v>
      </c>
      <c r="O520">
        <v>2183.27</v>
      </c>
      <c r="P520">
        <v>2204.9333771141</v>
      </c>
      <c r="Q520">
        <v>1972.3281462068001</v>
      </c>
      <c r="R520">
        <v>31.493286002564101</v>
      </c>
      <c r="S520" s="2">
        <f>(Table2[[#This Row],[Close Price]]-Table2[[#This Row],[20D EMA]])/Table2[[#This Row],[20D EMA]]</f>
        <v>-3.9903447580922145E-2</v>
      </c>
      <c r="T520" s="2">
        <f>(Table2[[#This Row],[Close Price]]-Table2[[#This Row],[50D EMA]])/Table2[[#This Row],[50D EMA]]</f>
        <v>-4.9336355575731607E-2</v>
      </c>
      <c r="U520" s="2">
        <f>(Table2[[#This Row],[Close Price]]-Table2[[#This Row],[200D EMA]])/Table2[[#This Row],[200D EMA]]</f>
        <v>6.2779540022959865E-2</v>
      </c>
      <c r="V520">
        <v>0.654695056827717</v>
      </c>
      <c r="W520">
        <v>2090</v>
      </c>
      <c r="X520">
        <v>2140.9499999999998</v>
      </c>
      <c r="Y520">
        <v>2090</v>
      </c>
      <c r="Z520">
        <v>2140.9499999999998</v>
      </c>
      <c r="AA520">
        <v>2090</v>
      </c>
      <c r="AB520">
        <v>2313.75</v>
      </c>
      <c r="AC520" s="2">
        <f>(Table2[[#This Row],[Close Price]]/Table2[[#This Row],[Day Low]])-1</f>
        <v>2.9425837320573578E-3</v>
      </c>
      <c r="AD520" s="2">
        <f>(Table2[[#This Row],[Day High]]/Table2[[#This Row],[Close Price]])-1</f>
        <v>2.1372516279846154E-2</v>
      </c>
      <c r="AE520" s="2">
        <f>(Table2[[#This Row],[Close Price]]/Table2[[#This Row],[Current Week Low]])-1</f>
        <v>2.9425837320573578E-3</v>
      </c>
      <c r="AF520" s="2">
        <f>(Table2[[#This Row],[Current Week High]]/Table2[[#This Row],[Close Price]])-1</f>
        <v>2.1372516279846154E-2</v>
      </c>
      <c r="AG520" s="2">
        <f>(Table2[[#This Row],[Close Price]]/Table2[[#This Row],[Current Month Low]])-1</f>
        <v>2.9425837320573578E-3</v>
      </c>
      <c r="AH520" s="2">
        <f>(Table2[[#This Row],[Current Month High]]/Table2[[#This Row],[Close Price]])-1</f>
        <v>0.10380936478782532</v>
      </c>
      <c r="AI520">
        <v>30.858955704505799</v>
      </c>
      <c r="AJ520">
        <v>43.385320473356501</v>
      </c>
      <c r="AK520" t="str">
        <f>IF(AND(Table2[[#This Row],[20D EMA]]&gt;Table2[[#This Row],[50D EMA]],Table2[[#This Row],[50D EMA]]&gt;Table2[[#This Row],[200D EMA]]),"Uptrend","Downtrend/NoTrend")</f>
        <v>Downtrend/NoTrend</v>
      </c>
      <c r="AL520">
        <v>-0.21</v>
      </c>
      <c r="AM520" t="s">
        <v>10189</v>
      </c>
      <c r="AN520">
        <v>-3.11</v>
      </c>
      <c r="AO520" t="s">
        <v>10189</v>
      </c>
      <c r="AP520">
        <v>-2.9627625455553998E-2</v>
      </c>
      <c r="AQ520">
        <f>(Table2[[#This Row],[Sharpe Ratio]]-AVERAGE(Table2[Sharpe Ratio]))/_xlfn.STDEV.P(Table2[Sharpe Ratio])</f>
        <v>-0.94173400040036181</v>
      </c>
      <c r="AR5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0">
        <f>_xlfn.RANK.AVG(Table2[[#This Row],[1Y Return vs Nifty Z-Score]],Table2[1Y Return vs Nifty Z-Score])</f>
        <v>451</v>
      </c>
      <c r="AT520">
        <f>_xlfn.RANK.AVG(Table2[[#This Row],[6M Return vs Nifty Z-Score]],Table2[6M Return vs Nifty Z-Score])</f>
        <v>415</v>
      </c>
      <c r="AU520">
        <f>_xlfn.RANK.AVG(Table2[[#This Row],[Sharpe Ratio Z-Score]],Table2[Sharpe Ratio Z-Score])</f>
        <v>598</v>
      </c>
      <c r="AV520">
        <f>(Table2[[#This Row],[Rank 1Y]]+Table2[[#This Row],[Rank 6M]]+Table2[[#This Row],[Rank Sharpe]])/3</f>
        <v>488</v>
      </c>
    </row>
    <row r="521" spans="1:48" x14ac:dyDescent="0.3">
      <c r="A521" t="s">
        <v>494</v>
      </c>
      <c r="B521" t="s">
        <v>495</v>
      </c>
      <c r="C521" t="s">
        <v>10150</v>
      </c>
      <c r="D521" t="s">
        <v>396</v>
      </c>
      <c r="E521">
        <v>43023.245534100002</v>
      </c>
      <c r="F521">
        <v>1552.95</v>
      </c>
      <c r="G521">
        <v>-12.8707857766935</v>
      </c>
      <c r="H521">
        <f>(Table2[[#This Row],[1Y Return vs Nifty]]-AVERAGE(Table2[1Y Return vs Nifty]))/_xlfn.STDEV.P(Table2[1Y Return vs Nifty])</f>
        <v>-0.69961852489121745</v>
      </c>
      <c r="I521">
        <v>-5.7656979799358803</v>
      </c>
      <c r="J521">
        <f>(Table2[[#This Row],[1M Return vs Nifty]]-AVERAGE(Table2[1M Return vs Nifty]))/_xlfn.STDEV.P(Table2[1M Return vs Nifty])</f>
        <v>-0.52548946467721158</v>
      </c>
      <c r="K521">
        <v>-11.764745688649899</v>
      </c>
      <c r="L521">
        <f>(Table2[[#This Row],[6M Return vs Nifty]]-AVERAGE(Table2[6M Return vs Nifty]))/_xlfn.STDEV.P(Table2[6M Return vs Nifty])</f>
        <v>-0.69263813833149257</v>
      </c>
      <c r="M521">
        <v>-1.20322925267852</v>
      </c>
      <c r="N521">
        <f>(Table2[[#This Row],[1W Return vs Nifty]]-AVERAGE(Table2[1W Return vs Nifty]))/_xlfn.STDEV.P(Table2[1W Return vs Nifty])</f>
        <v>-0.10577866704188639</v>
      </c>
      <c r="O521">
        <v>1569.03</v>
      </c>
      <c r="P521">
        <v>1573.9604750268099</v>
      </c>
      <c r="Q521">
        <v>1533.5071453365099</v>
      </c>
      <c r="R521">
        <v>42.775355406005097</v>
      </c>
      <c r="S521" s="2">
        <f>(Table2[[#This Row],[Close Price]]-Table2[[#This Row],[20D EMA]])/Table2[[#This Row],[20D EMA]]</f>
        <v>-1.0248370012045612E-2</v>
      </c>
      <c r="T521" s="2">
        <f>(Table2[[#This Row],[Close Price]]-Table2[[#This Row],[50D EMA]])/Table2[[#This Row],[50D EMA]]</f>
        <v>-1.3348794560074336E-2</v>
      </c>
      <c r="U521" s="2">
        <f>(Table2[[#This Row],[Close Price]]-Table2[[#This Row],[200D EMA]])/Table2[[#This Row],[200D EMA]]</f>
        <v>1.2678685405944847E-2</v>
      </c>
      <c r="V521">
        <v>1.0610265659998199</v>
      </c>
      <c r="W521">
        <v>1543.55</v>
      </c>
      <c r="X521">
        <v>1564.25</v>
      </c>
      <c r="Y521">
        <v>1510</v>
      </c>
      <c r="Z521">
        <v>1564.85</v>
      </c>
      <c r="AA521">
        <v>1510</v>
      </c>
      <c r="AB521">
        <v>1654</v>
      </c>
      <c r="AC521" s="2">
        <f>(Table2[[#This Row],[Close Price]]/Table2[[#This Row],[Day Low]])-1</f>
        <v>6.0898577953418798E-3</v>
      </c>
      <c r="AD521" s="2">
        <f>(Table2[[#This Row],[Day High]]/Table2[[#This Row],[Close Price]])-1</f>
        <v>7.2764738079138525E-3</v>
      </c>
      <c r="AE521" s="2">
        <f>(Table2[[#This Row],[Close Price]]/Table2[[#This Row],[Current Week Low]])-1</f>
        <v>2.8443708609271479E-2</v>
      </c>
      <c r="AF521" s="2">
        <f>(Table2[[#This Row],[Current Week High]]/Table2[[#This Row],[Close Price]])-1</f>
        <v>7.6628352490419882E-3</v>
      </c>
      <c r="AG521" s="2">
        <f>(Table2[[#This Row],[Close Price]]/Table2[[#This Row],[Current Month Low]])-1</f>
        <v>2.8443708609271479E-2</v>
      </c>
      <c r="AH521" s="2">
        <f>(Table2[[#This Row],[Current Month High]]/Table2[[#This Row],[Close Price]])-1</f>
        <v>6.506970604333695E-2</v>
      </c>
      <c r="AI521">
        <v>15.908432338452601</v>
      </c>
      <c r="AJ521">
        <v>18.999999999999901</v>
      </c>
      <c r="AK521" t="str">
        <f>IF(AND(Table2[[#This Row],[20D EMA]]&gt;Table2[[#This Row],[50D EMA]],Table2[[#This Row],[50D EMA]]&gt;Table2[[#This Row],[200D EMA]]),"Uptrend","Downtrend/NoTrend")</f>
        <v>Downtrend/NoTrend</v>
      </c>
      <c r="AL521">
        <v>-0.05</v>
      </c>
      <c r="AM521" t="s">
        <v>10189</v>
      </c>
      <c r="AN521">
        <v>-0.15</v>
      </c>
      <c r="AO521" t="s">
        <v>10189</v>
      </c>
      <c r="AP521">
        <v>5.3841970513171002E-2</v>
      </c>
      <c r="AQ521">
        <f>(Table2[[#This Row],[Sharpe Ratio]]-AVERAGE(Table2[Sharpe Ratio]))/_xlfn.STDEV.P(Table2[Sharpe Ratio])</f>
        <v>2.5189010737618313E-3</v>
      </c>
      <c r="AR5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1">
        <f>_xlfn.RANK.AVG(Table2[[#This Row],[1Y Return vs Nifty Z-Score]],Table2[1Y Return vs Nifty Z-Score])</f>
        <v>579</v>
      </c>
      <c r="AT521">
        <f>_xlfn.RANK.AVG(Table2[[#This Row],[6M Return vs Nifty Z-Score]],Table2[6M Return vs Nifty Z-Score])</f>
        <v>549</v>
      </c>
      <c r="AU521">
        <f>_xlfn.RANK.AVG(Table2[[#This Row],[Sharpe Ratio Z-Score]],Table2[Sharpe Ratio Z-Score])</f>
        <v>338</v>
      </c>
      <c r="AV521">
        <f>(Table2[[#This Row],[Rank 1Y]]+Table2[[#This Row],[Rank 6M]]+Table2[[#This Row],[Rank Sharpe]])/3</f>
        <v>488.66666666666669</v>
      </c>
    </row>
    <row r="522" spans="1:48" x14ac:dyDescent="0.3">
      <c r="A522" t="s">
        <v>577</v>
      </c>
      <c r="B522" t="s">
        <v>578</v>
      </c>
      <c r="C522" t="s">
        <v>10148</v>
      </c>
      <c r="D522" t="s">
        <v>62</v>
      </c>
      <c r="E522">
        <v>32970.114806760001</v>
      </c>
      <c r="F522">
        <v>2051</v>
      </c>
      <c r="G522">
        <v>49.285245727160103</v>
      </c>
      <c r="H522">
        <f>(Table2[[#This Row],[1Y Return vs Nifty]]-AVERAGE(Table2[1Y Return vs Nifty]))/_xlfn.STDEV.P(Table2[1Y Return vs Nifty])</f>
        <v>6.8251339228649233E-2</v>
      </c>
      <c r="I522">
        <v>3.5881728854899002</v>
      </c>
      <c r="J522">
        <f>(Table2[[#This Row],[1M Return vs Nifty]]-AVERAGE(Table2[1M Return vs Nifty]))/_xlfn.STDEV.P(Table2[1M Return vs Nifty])</f>
        <v>0.35681568033426547</v>
      </c>
      <c r="K522">
        <v>-5.7375940372630101</v>
      </c>
      <c r="L522">
        <f>(Table2[[#This Row],[6M Return vs Nifty]]-AVERAGE(Table2[6M Return vs Nifty]))/_xlfn.STDEV.P(Table2[6M Return vs Nifty])</f>
        <v>-0.50741670984118226</v>
      </c>
      <c r="M522">
        <v>5.1660119004928902</v>
      </c>
      <c r="N522">
        <f>(Table2[[#This Row],[1W Return vs Nifty]]-AVERAGE(Table2[1W Return vs Nifty]))/_xlfn.STDEV.P(Table2[1W Return vs Nifty])</f>
        <v>1.3074753340063252</v>
      </c>
      <c r="O522">
        <v>1918.15</v>
      </c>
      <c r="P522">
        <v>1862.7913188067801</v>
      </c>
      <c r="Q522">
        <v>1780.7023075931099</v>
      </c>
      <c r="R522">
        <v>65.374266210344601</v>
      </c>
      <c r="S522" s="2">
        <f>(Table2[[#This Row],[Close Price]]-Table2[[#This Row],[20D EMA]])/Table2[[#This Row],[20D EMA]]</f>
        <v>6.9259442692177306E-2</v>
      </c>
      <c r="T522" s="2">
        <f>(Table2[[#This Row],[Close Price]]-Table2[[#This Row],[50D EMA]])/Table2[[#This Row],[50D EMA]]</f>
        <v>0.10103583761265214</v>
      </c>
      <c r="U522" s="2">
        <f>(Table2[[#This Row],[Close Price]]-Table2[[#This Row],[200D EMA]])/Table2[[#This Row],[200D EMA]]</f>
        <v>0.15179274562306741</v>
      </c>
      <c r="V522">
        <v>1.18944131564456</v>
      </c>
      <c r="W522">
        <v>1985</v>
      </c>
      <c r="X522">
        <v>2079.9499999999998</v>
      </c>
      <c r="Y522">
        <v>1985</v>
      </c>
      <c r="Z522">
        <v>2079.9499999999998</v>
      </c>
      <c r="AA522">
        <v>1803</v>
      </c>
      <c r="AB522">
        <v>2143</v>
      </c>
      <c r="AC522" s="2">
        <f>(Table2[[#This Row],[Close Price]]/Table2[[#This Row],[Day Low]])-1</f>
        <v>3.3249370277078194E-2</v>
      </c>
      <c r="AD522" s="2">
        <f>(Table2[[#This Row],[Day High]]/Table2[[#This Row],[Close Price]])-1</f>
        <v>1.411506582155031E-2</v>
      </c>
      <c r="AE522" s="2">
        <f>(Table2[[#This Row],[Close Price]]/Table2[[#This Row],[Current Week Low]])-1</f>
        <v>3.3249370277078194E-2</v>
      </c>
      <c r="AF522" s="2">
        <f>(Table2[[#This Row],[Current Week High]]/Table2[[#This Row],[Close Price]])-1</f>
        <v>1.411506582155031E-2</v>
      </c>
      <c r="AG522" s="2">
        <f>(Table2[[#This Row],[Close Price]]/Table2[[#This Row],[Current Month Low]])-1</f>
        <v>0.13754853022739888</v>
      </c>
      <c r="AH522" s="2">
        <f>(Table2[[#This Row],[Current Month High]]/Table2[[#This Row],[Close Price]])-1</f>
        <v>4.485616772306189E-2</v>
      </c>
      <c r="AI522">
        <v>6.9722086786933204</v>
      </c>
      <c r="AJ522">
        <v>80.426654937321302</v>
      </c>
      <c r="AK522" t="str">
        <f>IF(AND(Table2[[#This Row],[20D EMA]]&gt;Table2[[#This Row],[50D EMA]],Table2[[#This Row],[50D EMA]]&gt;Table2[[#This Row],[200D EMA]]),"Uptrend","Downtrend/NoTrend")</f>
        <v>Uptrend</v>
      </c>
      <c r="AL522">
        <v>0.09</v>
      </c>
      <c r="AM522" t="s">
        <v>10188</v>
      </c>
      <c r="AN522">
        <v>12.39</v>
      </c>
      <c r="AO522" t="s">
        <v>10188</v>
      </c>
      <c r="AP522">
        <v>-0.11503956716565</v>
      </c>
      <c r="AQ522">
        <f>(Table2[[#This Row],[Sharpe Ratio]]-AVERAGE(Table2[Sharpe Ratio]))/_xlfn.STDEV.P(Table2[Sharpe Ratio])</f>
        <v>-1.907959760143054</v>
      </c>
      <c r="AR5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-0.68283411641499625</v>
      </c>
      <c r="AS522">
        <f>_xlfn.RANK.AVG(Table2[[#This Row],[1Y Return vs Nifty Z-Score]],Table2[1Y Return vs Nifty Z-Score])</f>
        <v>257</v>
      </c>
      <c r="AT522">
        <f>_xlfn.RANK.AVG(Table2[[#This Row],[6M Return vs Nifty Z-Score]],Table2[6M Return vs Nifty Z-Score])</f>
        <v>492</v>
      </c>
      <c r="AU522">
        <f>_xlfn.RANK.AVG(Table2[[#This Row],[Sharpe Ratio Z-Score]],Table2[Sharpe Ratio Z-Score])</f>
        <v>717</v>
      </c>
      <c r="AV522">
        <f>(Table2[[#This Row],[Rank 1Y]]+Table2[[#This Row],[Rank 6M]]+Table2[[#This Row],[Rank Sharpe]])/3</f>
        <v>488.66666666666669</v>
      </c>
    </row>
    <row r="523" spans="1:48" x14ac:dyDescent="0.3">
      <c r="A523" t="s">
        <v>425</v>
      </c>
      <c r="B523" t="s">
        <v>426</v>
      </c>
      <c r="C523" t="s">
        <v>10147</v>
      </c>
      <c r="D523" t="s">
        <v>393</v>
      </c>
      <c r="E523">
        <v>55670.027629454999</v>
      </c>
      <c r="F523">
        <v>133181.6</v>
      </c>
      <c r="G523">
        <v>4.7809764200495604</v>
      </c>
      <c r="H523">
        <f>(Table2[[#This Row],[1Y Return vs Nifty]]-AVERAGE(Table2[1Y Return vs Nifty]))/_xlfn.STDEV.P(Table2[1Y Return vs Nifty])</f>
        <v>-0.48155028740007472</v>
      </c>
      <c r="I523">
        <v>-0.36584875943606099</v>
      </c>
      <c r="J523">
        <f>(Table2[[#This Row],[1M Return vs Nifty]]-AVERAGE(Table2[1M Return vs Nifty]))/_xlfn.STDEV.P(Table2[1M Return vs Nifty])</f>
        <v>-1.614795055140834E-2</v>
      </c>
      <c r="K523">
        <v>-14.211963379905001</v>
      </c>
      <c r="L523">
        <f>(Table2[[#This Row],[6M Return vs Nifty]]-AVERAGE(Table2[6M Return vs Nifty]))/_xlfn.STDEV.P(Table2[6M Return vs Nifty])</f>
        <v>-0.76784400385782736</v>
      </c>
      <c r="M523">
        <v>0.55901027582236995</v>
      </c>
      <c r="N523">
        <f>(Table2[[#This Row],[1W Return vs Nifty]]-AVERAGE(Table2[1W Return vs Nifty]))/_xlfn.STDEV.P(Table2[1W Return vs Nifty])</f>
        <v>0.2852399809518571</v>
      </c>
      <c r="O523">
        <v>129277.01</v>
      </c>
      <c r="P523">
        <v>129072.278457817</v>
      </c>
      <c r="Q523">
        <v>125154.650189085</v>
      </c>
      <c r="R523">
        <v>65.183635571051497</v>
      </c>
      <c r="S523" s="2">
        <f>(Table2[[#This Row],[Close Price]]-Table2[[#This Row],[20D EMA]])/Table2[[#This Row],[20D EMA]]</f>
        <v>3.0203282083952988E-2</v>
      </c>
      <c r="T523" s="2">
        <f>(Table2[[#This Row],[Close Price]]-Table2[[#This Row],[50D EMA]])/Table2[[#This Row],[50D EMA]]</f>
        <v>3.1837367336209267E-2</v>
      </c>
      <c r="U523" s="2">
        <f>(Table2[[#This Row],[Close Price]]-Table2[[#This Row],[200D EMA]])/Table2[[#This Row],[200D EMA]]</f>
        <v>6.4136249023011113E-2</v>
      </c>
      <c r="V523">
        <v>0.98016962226578797</v>
      </c>
      <c r="W523">
        <v>131400</v>
      </c>
      <c r="X523">
        <v>133480</v>
      </c>
      <c r="Y523">
        <v>130220</v>
      </c>
      <c r="Z523">
        <v>134350</v>
      </c>
      <c r="AA523">
        <v>127701.5</v>
      </c>
      <c r="AB523">
        <v>134350</v>
      </c>
      <c r="AC523" s="2">
        <f>(Table2[[#This Row],[Close Price]]/Table2[[#This Row],[Day Low]])-1</f>
        <v>1.3558599695586038E-2</v>
      </c>
      <c r="AD523" s="2">
        <f>(Table2[[#This Row],[Day High]]/Table2[[#This Row],[Close Price]])-1</f>
        <v>2.2405497456103873E-3</v>
      </c>
      <c r="AE523" s="2">
        <f>(Table2[[#This Row],[Close Price]]/Table2[[#This Row],[Current Week Low]])-1</f>
        <v>2.2743050222700179E-2</v>
      </c>
      <c r="AF523" s="2">
        <f>(Table2[[#This Row],[Current Week High]]/Table2[[#This Row],[Close Price]])-1</f>
        <v>8.772983655399802E-3</v>
      </c>
      <c r="AG523" s="2">
        <f>(Table2[[#This Row],[Close Price]]/Table2[[#This Row],[Current Month Low]])-1</f>
        <v>4.2913356538490266E-2</v>
      </c>
      <c r="AH523" s="2">
        <f>(Table2[[#This Row],[Current Month High]]/Table2[[#This Row],[Close Price]])-1</f>
        <v>8.772983655399802E-3</v>
      </c>
      <c r="AI523">
        <v>13.713155571039801</v>
      </c>
      <c r="AJ523">
        <v>31.342736024291799</v>
      </c>
      <c r="AK523" t="str">
        <f>IF(AND(Table2[[#This Row],[20D EMA]]&gt;Table2[[#This Row],[50D EMA]],Table2[[#This Row],[50D EMA]]&gt;Table2[[#This Row],[200D EMA]]),"Uptrend","Downtrend/NoTrend")</f>
        <v>Uptrend</v>
      </c>
      <c r="AL523">
        <v>-0.11</v>
      </c>
      <c r="AM523" t="s">
        <v>10189</v>
      </c>
      <c r="AN523">
        <v>2.88</v>
      </c>
      <c r="AO523" t="s">
        <v>10188</v>
      </c>
      <c r="AP523">
        <v>2.2233773238711001E-2</v>
      </c>
      <c r="AQ523">
        <f>(Table2[[#This Row],[Sharpe Ratio]]-AVERAGE(Table2[Sharpe Ratio]))/_xlfn.STDEV.P(Table2[Sharpe Ratio])</f>
        <v>-0.35505000339246212</v>
      </c>
      <c r="AR5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-1.3353522642499154</v>
      </c>
      <c r="AS523">
        <f>_xlfn.RANK.AVG(Table2[[#This Row],[1Y Return vs Nifty Z-Score]],Table2[1Y Return vs Nifty Z-Score])</f>
        <v>470</v>
      </c>
      <c r="AT523">
        <f>_xlfn.RANK.AVG(Table2[[#This Row],[6M Return vs Nifty Z-Score]],Table2[6M Return vs Nifty Z-Score])</f>
        <v>575</v>
      </c>
      <c r="AU523">
        <f>_xlfn.RANK.AVG(Table2[[#This Row],[Sharpe Ratio Z-Score]],Table2[Sharpe Ratio Z-Score])</f>
        <v>427</v>
      </c>
      <c r="AV523">
        <f>(Table2[[#This Row],[Rank 1Y]]+Table2[[#This Row],[Rank 6M]]+Table2[[#This Row],[Rank Sharpe]])/3</f>
        <v>490.66666666666669</v>
      </c>
    </row>
    <row r="524" spans="1:48" x14ac:dyDescent="0.3">
      <c r="A524" t="s">
        <v>605</v>
      </c>
      <c r="B524" t="s">
        <v>606</v>
      </c>
      <c r="C524" t="s">
        <v>10143</v>
      </c>
      <c r="D524" t="s">
        <v>49</v>
      </c>
      <c r="E524">
        <v>30842.758325219998</v>
      </c>
      <c r="F524">
        <v>415.6</v>
      </c>
      <c r="G524">
        <v>-12.515580465048901</v>
      </c>
      <c r="H524">
        <f>(Table2[[#This Row],[1Y Return vs Nifty]]-AVERAGE(Table2[1Y Return vs Nifty]))/_xlfn.STDEV.P(Table2[1Y Return vs Nifty])</f>
        <v>-0.69523035132562738</v>
      </c>
      <c r="I524">
        <v>-13.8752839960293</v>
      </c>
      <c r="J524">
        <f>(Table2[[#This Row],[1M Return vs Nifty]]-AVERAGE(Table2[1M Return vs Nifty]))/_xlfn.STDEV.P(Table2[1M Return vs Nifty])</f>
        <v>-1.2904272715865925</v>
      </c>
      <c r="K524">
        <v>-27.353163981398801</v>
      </c>
      <c r="L524">
        <f>(Table2[[#This Row],[6M Return vs Nifty]]-AVERAGE(Table2[6M Return vs Nifty]))/_xlfn.STDEV.P(Table2[6M Return vs Nifty])</f>
        <v>-1.1716884876657503</v>
      </c>
      <c r="M524">
        <v>-6.5761198849184703</v>
      </c>
      <c r="N524">
        <f>(Table2[[#This Row],[1W Return vs Nifty]]-AVERAGE(Table2[1W Return vs Nifty]))/_xlfn.STDEV.P(Table2[1W Return vs Nifty])</f>
        <v>-1.2979550975773646</v>
      </c>
      <c r="O524">
        <v>418.01</v>
      </c>
      <c r="P524">
        <v>434.20880931437398</v>
      </c>
      <c r="Q524">
        <v>432.40682734008197</v>
      </c>
      <c r="R524">
        <v>29.688242630196601</v>
      </c>
      <c r="S524" s="2">
        <f>(Table2[[#This Row],[Close Price]]-Table2[[#This Row],[20D EMA]])/Table2[[#This Row],[20D EMA]]</f>
        <v>-5.7654123107101938E-3</v>
      </c>
      <c r="T524" s="2">
        <f>(Table2[[#This Row],[Close Price]]-Table2[[#This Row],[50D EMA]])/Table2[[#This Row],[50D EMA]]</f>
        <v>-4.2856821223313524E-2</v>
      </c>
      <c r="U524" s="2">
        <f>(Table2[[#This Row],[Close Price]]-Table2[[#This Row],[200D EMA]])/Table2[[#This Row],[200D EMA]]</f>
        <v>-3.8868089672561106E-2</v>
      </c>
      <c r="V524">
        <v>1.9430396450970799</v>
      </c>
      <c r="W524">
        <v>402</v>
      </c>
      <c r="X524">
        <v>417.4</v>
      </c>
      <c r="Y524">
        <v>399.35</v>
      </c>
      <c r="Z524">
        <v>417.4</v>
      </c>
      <c r="AA524">
        <v>399.35</v>
      </c>
      <c r="AB524">
        <v>436.95</v>
      </c>
      <c r="AC524" s="2">
        <f>(Table2[[#This Row],[Close Price]]/Table2[[#This Row],[Day Low]])-1</f>
        <v>3.3830845771144258E-2</v>
      </c>
      <c r="AD524" s="2">
        <f>(Table2[[#This Row],[Day High]]/Table2[[#This Row],[Close Price]])-1</f>
        <v>4.3310875842155205E-3</v>
      </c>
      <c r="AE524" s="2">
        <f>(Table2[[#This Row],[Close Price]]/Table2[[#This Row],[Current Week Low]])-1</f>
        <v>4.0691123074996893E-2</v>
      </c>
      <c r="AF524" s="2">
        <f>(Table2[[#This Row],[Current Week High]]/Table2[[#This Row],[Close Price]])-1</f>
        <v>4.3310875842155205E-3</v>
      </c>
      <c r="AG524" s="2">
        <f>(Table2[[#This Row],[Close Price]]/Table2[[#This Row],[Current Month Low]])-1</f>
        <v>4.0691123074996893E-2</v>
      </c>
      <c r="AH524" s="2">
        <f>(Table2[[#This Row],[Current Month High]]/Table2[[#This Row],[Close Price]])-1</f>
        <v>5.1371511068334819E-2</v>
      </c>
      <c r="AI524">
        <v>25.0481231953801</v>
      </c>
      <c r="AJ524">
        <v>23.580136782634501</v>
      </c>
      <c r="AK524" t="str">
        <f>IF(AND(Table2[[#This Row],[20D EMA]]&gt;Table2[[#This Row],[50D EMA]],Table2[[#This Row],[50D EMA]]&gt;Table2[[#This Row],[200D EMA]]),"Uptrend","Downtrend/NoTrend")</f>
        <v>Downtrend/NoTrend</v>
      </c>
      <c r="AL524">
        <v>-0.23</v>
      </c>
      <c r="AM524" t="s">
        <v>10189</v>
      </c>
      <c r="AN524">
        <v>1.59</v>
      </c>
      <c r="AO524" t="s">
        <v>10188</v>
      </c>
      <c r="AP524">
        <v>9.4867438998120002E-2</v>
      </c>
      <c r="AQ524">
        <f>(Table2[[#This Row],[Sharpe Ratio]]-AVERAGE(Table2[Sharpe Ratio]))/_xlfn.STDEV.P(Table2[Sharpe Ratio])</f>
        <v>0.46662103552955947</v>
      </c>
      <c r="AR5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4">
        <f>_xlfn.RANK.AVG(Table2[[#This Row],[1Y Return vs Nifty Z-Score]],Table2[1Y Return vs Nifty Z-Score])</f>
        <v>575</v>
      </c>
      <c r="AT524">
        <f>_xlfn.RANK.AVG(Table2[[#This Row],[6M Return vs Nifty Z-Score]],Table2[6M Return vs Nifty Z-Score])</f>
        <v>681</v>
      </c>
      <c r="AU524">
        <f>_xlfn.RANK.AVG(Table2[[#This Row],[Sharpe Ratio Z-Score]],Table2[Sharpe Ratio Z-Score])</f>
        <v>222</v>
      </c>
      <c r="AV524">
        <f>(Table2[[#This Row],[Rank 1Y]]+Table2[[#This Row],[Rank 6M]]+Table2[[#This Row],[Rank Sharpe]])/3</f>
        <v>492.66666666666669</v>
      </c>
    </row>
    <row r="525" spans="1:48" x14ac:dyDescent="0.3">
      <c r="A525" t="s">
        <v>533</v>
      </c>
      <c r="B525" t="s">
        <v>534</v>
      </c>
      <c r="C525" t="s">
        <v>10143</v>
      </c>
      <c r="D525" t="s">
        <v>49</v>
      </c>
      <c r="E525">
        <v>37408.07112416</v>
      </c>
      <c r="F525">
        <v>297.3</v>
      </c>
      <c r="G525">
        <v>-32.825500847810098</v>
      </c>
      <c r="H525">
        <f>(Table2[[#This Row],[1Y Return vs Nifty]]-AVERAGE(Table2[1Y Return vs Nifty]))/_xlfn.STDEV.P(Table2[1Y Return vs Nifty])</f>
        <v>-0.94613722918235255</v>
      </c>
      <c r="I525">
        <v>-4.5087900612363301</v>
      </c>
      <c r="J525">
        <f>(Table2[[#This Row],[1M Return vs Nifty]]-AVERAGE(Table2[1M Return vs Nifty]))/_xlfn.STDEV.P(Table2[1M Return vs Nifty])</f>
        <v>-0.40693145383558971</v>
      </c>
      <c r="K525">
        <v>-6.3437730371230003</v>
      </c>
      <c r="L525">
        <f>(Table2[[#This Row],[6M Return vs Nifty]]-AVERAGE(Table2[6M Return vs Nifty]))/_xlfn.STDEV.P(Table2[6M Return vs Nifty])</f>
        <v>-0.52604530038760711</v>
      </c>
      <c r="M525">
        <v>-1.13058060583451</v>
      </c>
      <c r="N525">
        <f>(Table2[[#This Row],[1W Return vs Nifty]]-AVERAGE(Table2[1W Return vs Nifty]))/_xlfn.STDEV.P(Table2[1W Return vs Nifty])</f>
        <v>-8.9658851768144865E-2</v>
      </c>
      <c r="O525">
        <v>298.77999999999997</v>
      </c>
      <c r="P525">
        <v>290.57359329727302</v>
      </c>
      <c r="Q525">
        <v>281.03289807841901</v>
      </c>
      <c r="R525">
        <v>56.135837310737799</v>
      </c>
      <c r="S525" s="2">
        <f>(Table2[[#This Row],[Close Price]]-Table2[[#This Row],[20D EMA]])/Table2[[#This Row],[20D EMA]]</f>
        <v>-4.9534774750651361E-3</v>
      </c>
      <c r="T525" s="2">
        <f>(Table2[[#This Row],[Close Price]]-Table2[[#This Row],[50D EMA]])/Table2[[#This Row],[50D EMA]]</f>
        <v>2.3148719835134848E-2</v>
      </c>
      <c r="U525" s="2">
        <f>(Table2[[#This Row],[Close Price]]-Table2[[#This Row],[200D EMA]])/Table2[[#This Row],[200D EMA]]</f>
        <v>5.7883265741514194E-2</v>
      </c>
      <c r="V525">
        <v>0.78057266882702503</v>
      </c>
      <c r="W525">
        <v>295</v>
      </c>
      <c r="X525">
        <v>301.55</v>
      </c>
      <c r="Y525">
        <v>295</v>
      </c>
      <c r="Z525">
        <v>305.2</v>
      </c>
      <c r="AA525">
        <v>288.60000000000002</v>
      </c>
      <c r="AB525">
        <v>309.25</v>
      </c>
      <c r="AC525" s="2">
        <f>(Table2[[#This Row],[Close Price]]/Table2[[#This Row],[Day Low]])-1</f>
        <v>7.7966101694915135E-3</v>
      </c>
      <c r="AD525" s="2">
        <f>(Table2[[#This Row],[Day High]]/Table2[[#This Row],[Close Price]])-1</f>
        <v>1.4295324587958236E-2</v>
      </c>
      <c r="AE525" s="2">
        <f>(Table2[[#This Row],[Close Price]]/Table2[[#This Row],[Current Week Low]])-1</f>
        <v>7.7966101694915135E-3</v>
      </c>
      <c r="AF525" s="2">
        <f>(Table2[[#This Row],[Current Week High]]/Table2[[#This Row],[Close Price]])-1</f>
        <v>2.6572485704675408E-2</v>
      </c>
      <c r="AG525" s="2">
        <f>(Table2[[#This Row],[Close Price]]/Table2[[#This Row],[Current Month Low]])-1</f>
        <v>3.0145530145530008E-2</v>
      </c>
      <c r="AH525" s="2">
        <f>(Table2[[#This Row],[Current Month High]]/Table2[[#This Row],[Close Price]])-1</f>
        <v>4.0195089135553363E-2</v>
      </c>
      <c r="AI525">
        <v>9.4349142280524703</v>
      </c>
      <c r="AJ525">
        <v>25.258057720665601</v>
      </c>
      <c r="AK525" t="str">
        <f>IF(AND(Table2[[#This Row],[20D EMA]]&gt;Table2[[#This Row],[50D EMA]],Table2[[#This Row],[50D EMA]]&gt;Table2[[#This Row],[200D EMA]]),"Uptrend","Downtrend/NoTrend")</f>
        <v>Uptrend</v>
      </c>
      <c r="AL525">
        <v>0.04</v>
      </c>
      <c r="AM525" t="s">
        <v>10188</v>
      </c>
      <c r="AN525">
        <v>-1.1000000000000001</v>
      </c>
      <c r="AO525" t="s">
        <v>10189</v>
      </c>
      <c r="AP525">
        <v>6.1242722489744002E-2</v>
      </c>
      <c r="AQ525">
        <f>(Table2[[#This Row],[Sharpe Ratio]]-AVERAGE(Table2[Sharpe Ratio]))/_xlfn.STDEV.P(Table2[Sharpe Ratio])</f>
        <v>8.6240182408198793E-2</v>
      </c>
      <c r="AR5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-1.8825326527654955</v>
      </c>
      <c r="AS525">
        <f>_xlfn.RANK.AVG(Table2[[#This Row],[1Y Return vs Nifty Z-Score]],Table2[1Y Return vs Nifty Z-Score])</f>
        <v>676</v>
      </c>
      <c r="AT525">
        <f>_xlfn.RANK.AVG(Table2[[#This Row],[6M Return vs Nifty Z-Score]],Table2[6M Return vs Nifty Z-Score])</f>
        <v>499</v>
      </c>
      <c r="AU525">
        <f>_xlfn.RANK.AVG(Table2[[#This Row],[Sharpe Ratio Z-Score]],Table2[Sharpe Ratio Z-Score])</f>
        <v>306</v>
      </c>
      <c r="AV525">
        <f>(Table2[[#This Row],[Rank 1Y]]+Table2[[#This Row],[Rank 6M]]+Table2[[#This Row],[Rank Sharpe]])/3</f>
        <v>493.66666666666669</v>
      </c>
    </row>
    <row r="526" spans="1:48" x14ac:dyDescent="0.3">
      <c r="A526" t="s">
        <v>628</v>
      </c>
      <c r="B526" t="s">
        <v>629</v>
      </c>
      <c r="C526" t="s">
        <v>10157</v>
      </c>
      <c r="D526" t="s">
        <v>369</v>
      </c>
      <c r="E526">
        <v>29441.11504828</v>
      </c>
      <c r="F526">
        <v>6597.9</v>
      </c>
      <c r="G526">
        <v>14.9012809981622</v>
      </c>
      <c r="H526">
        <f>(Table2[[#This Row],[1Y Return vs Nifty]]-AVERAGE(Table2[1Y Return vs Nifty]))/_xlfn.STDEV.P(Table2[1Y Return vs Nifty])</f>
        <v>-0.35652498071257782</v>
      </c>
      <c r="I526">
        <v>2.3271365583646402</v>
      </c>
      <c r="J526">
        <f>(Table2[[#This Row],[1M Return vs Nifty]]-AVERAGE(Table2[1M Return vs Nifty]))/_xlfn.STDEV.P(Table2[1M Return vs Nifty])</f>
        <v>0.23786825680487861</v>
      </c>
      <c r="K526">
        <v>-1.17437632999292</v>
      </c>
      <c r="L526">
        <f>(Table2[[#This Row],[6M Return vs Nifty]]-AVERAGE(Table2[6M Return vs Nifty]))/_xlfn.STDEV.P(Table2[6M Return vs Nifty])</f>
        <v>-0.36718368582919192</v>
      </c>
      <c r="M526">
        <v>-2.0483119941682202</v>
      </c>
      <c r="N526">
        <f>(Table2[[#This Row],[1W Return vs Nifty]]-AVERAGE(Table2[1W Return vs Nifty]))/_xlfn.STDEV.P(Table2[1W Return vs Nifty])</f>
        <v>-0.29329183178246604</v>
      </c>
      <c r="O526">
        <v>6449.21</v>
      </c>
      <c r="P526">
        <v>6097.7873100237803</v>
      </c>
      <c r="Q526">
        <v>5577.0735838333103</v>
      </c>
      <c r="R526">
        <v>54.858596565091801</v>
      </c>
      <c r="S526" s="2">
        <f>(Table2[[#This Row],[Close Price]]-Table2[[#This Row],[20D EMA]])/Table2[[#This Row],[20D EMA]]</f>
        <v>2.3055537034768536E-2</v>
      </c>
      <c r="T526" s="2">
        <f>(Table2[[#This Row],[Close Price]]-Table2[[#This Row],[50D EMA]])/Table2[[#This Row],[50D EMA]]</f>
        <v>8.2015436837902606E-2</v>
      </c>
      <c r="U526" s="2">
        <f>(Table2[[#This Row],[Close Price]]-Table2[[#This Row],[200D EMA]])/Table2[[#This Row],[200D EMA]]</f>
        <v>0.18303979691532796</v>
      </c>
      <c r="V526">
        <v>1.1417338200242</v>
      </c>
      <c r="W526">
        <v>6541.2</v>
      </c>
      <c r="X526">
        <v>6630</v>
      </c>
      <c r="Y526">
        <v>6500</v>
      </c>
      <c r="Z526">
        <v>6655</v>
      </c>
      <c r="AA526">
        <v>6402</v>
      </c>
      <c r="AB526">
        <v>6976.9</v>
      </c>
      <c r="AC526" s="2">
        <f>(Table2[[#This Row],[Close Price]]/Table2[[#This Row],[Day Low]])-1</f>
        <v>8.668134287286744E-3</v>
      </c>
      <c r="AD526" s="2">
        <f>(Table2[[#This Row],[Day High]]/Table2[[#This Row],[Close Price]])-1</f>
        <v>4.8651843768472425E-3</v>
      </c>
      <c r="AE526" s="2">
        <f>(Table2[[#This Row],[Close Price]]/Table2[[#This Row],[Current Week Low]])-1</f>
        <v>1.506153846153846E-2</v>
      </c>
      <c r="AF526" s="2">
        <f>(Table2[[#This Row],[Current Week High]]/Table2[[#This Row],[Close Price]])-1</f>
        <v>8.6542687824915365E-3</v>
      </c>
      <c r="AG526" s="2">
        <f>(Table2[[#This Row],[Close Price]]/Table2[[#This Row],[Current Month Low]])-1</f>
        <v>3.0599812558575357E-2</v>
      </c>
      <c r="AH526" s="2">
        <f>(Table2[[#This Row],[Current Month High]]/Table2[[#This Row],[Close Price]])-1</f>
        <v>5.7442519589566476E-2</v>
      </c>
      <c r="AI526">
        <v>5.7442519589566396</v>
      </c>
      <c r="AJ526">
        <v>51.646230047002199</v>
      </c>
      <c r="AK526" t="str">
        <f>IF(AND(Table2[[#This Row],[20D EMA]]&gt;Table2[[#This Row],[50D EMA]],Table2[[#This Row],[50D EMA]]&gt;Table2[[#This Row],[200D EMA]]),"Uptrend","Downtrend/NoTrend")</f>
        <v>Uptrend</v>
      </c>
      <c r="AL526">
        <v>0.11</v>
      </c>
      <c r="AM526" t="s">
        <v>10188</v>
      </c>
      <c r="AN526">
        <v>-1.71</v>
      </c>
      <c r="AO526" t="s">
        <v>10189</v>
      </c>
      <c r="AP526">
        <v>-4.4669802688898003E-2</v>
      </c>
      <c r="AQ526">
        <f>(Table2[[#This Row],[Sharpe Ratio]]-AVERAGE(Table2[Sharpe Ratio]))/_xlfn.STDEV.P(Table2[Sharpe Ratio])</f>
        <v>-1.1118991884814804</v>
      </c>
      <c r="AR5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-1.8910314300008375</v>
      </c>
      <c r="AS526">
        <f>_xlfn.RANK.AVG(Table2[[#This Row],[1Y Return vs Nifty Z-Score]],Table2[1Y Return vs Nifty Z-Score])</f>
        <v>407</v>
      </c>
      <c r="AT526">
        <f>_xlfn.RANK.AVG(Table2[[#This Row],[6M Return vs Nifty Z-Score]],Table2[6M Return vs Nifty Z-Score])</f>
        <v>448</v>
      </c>
      <c r="AU526">
        <f>_xlfn.RANK.AVG(Table2[[#This Row],[Sharpe Ratio Z-Score]],Table2[Sharpe Ratio Z-Score])</f>
        <v>627</v>
      </c>
      <c r="AV526">
        <f>(Table2[[#This Row],[Rank 1Y]]+Table2[[#This Row],[Rank 6M]]+Table2[[#This Row],[Rank Sharpe]])/3</f>
        <v>494</v>
      </c>
    </row>
    <row r="527" spans="1:48" x14ac:dyDescent="0.3">
      <c r="A527" t="s">
        <v>1881</v>
      </c>
      <c r="B527" t="s">
        <v>1882</v>
      </c>
      <c r="C527" t="s">
        <v>10148</v>
      </c>
      <c r="D527" t="s">
        <v>62</v>
      </c>
      <c r="E527">
        <v>3621.4595522999998</v>
      </c>
      <c r="F527">
        <v>144.16999999999999</v>
      </c>
      <c r="G527">
        <v>36.7322497553332</v>
      </c>
      <c r="H527">
        <f>(Table2[[#This Row],[1Y Return vs Nifty]]-AVERAGE(Table2[1Y Return vs Nifty]))/_xlfn.STDEV.P(Table2[1Y Return vs Nifty])</f>
        <v>-8.6827211926701578E-2</v>
      </c>
      <c r="I527">
        <v>12.368353620179199</v>
      </c>
      <c r="J527">
        <f>(Table2[[#This Row],[1M Return vs Nifty]]-AVERAGE(Table2[1M Return vs Nifty]))/_xlfn.STDEV.P(Table2[1M Return vs Nifty])</f>
        <v>1.1850074255272747</v>
      </c>
      <c r="K527">
        <v>-3.76117948052014</v>
      </c>
      <c r="L527">
        <f>(Table2[[#This Row],[6M Return vs Nifty]]-AVERAGE(Table2[6M Return vs Nifty]))/_xlfn.STDEV.P(Table2[6M Return vs Nifty])</f>
        <v>-0.44667917598392121</v>
      </c>
      <c r="M527">
        <v>11.251333630073599</v>
      </c>
      <c r="N527">
        <f>(Table2[[#This Row],[1W Return vs Nifty]]-AVERAGE(Table2[1W Return vs Nifty]))/_xlfn.STDEV.P(Table2[1W Return vs Nifty])</f>
        <v>2.6577312083208571</v>
      </c>
      <c r="O527">
        <v>129.61000000000001</v>
      </c>
      <c r="P527">
        <v>123.920241512224</v>
      </c>
      <c r="Q527">
        <v>117.55680951148101</v>
      </c>
      <c r="R527">
        <v>75.698642365857694</v>
      </c>
      <c r="S527" s="2">
        <f>(Table2[[#This Row],[Close Price]]-Table2[[#This Row],[20D EMA]])/Table2[[#This Row],[20D EMA]]</f>
        <v>0.11233701103309908</v>
      </c>
      <c r="T527" s="2">
        <f>(Table2[[#This Row],[Close Price]]-Table2[[#This Row],[50D EMA]])/Table2[[#This Row],[50D EMA]]</f>
        <v>0.16340961121979797</v>
      </c>
      <c r="U527" s="2">
        <f>(Table2[[#This Row],[Close Price]]-Table2[[#This Row],[200D EMA]])/Table2[[#This Row],[200D EMA]]</f>
        <v>0.2263857840231692</v>
      </c>
      <c r="V527">
        <v>2.5129004830875799</v>
      </c>
      <c r="W527">
        <v>143</v>
      </c>
      <c r="X527">
        <v>148.55000000000001</v>
      </c>
      <c r="Y527">
        <v>135.52000000000001</v>
      </c>
      <c r="Z527">
        <v>149</v>
      </c>
      <c r="AA527">
        <v>116.8</v>
      </c>
      <c r="AB527">
        <v>149</v>
      </c>
      <c r="AC527" s="2">
        <f>(Table2[[#This Row],[Close Price]]/Table2[[#This Row],[Day Low]])-1</f>
        <v>8.181818181818068E-3</v>
      </c>
      <c r="AD527" s="2">
        <f>(Table2[[#This Row],[Day High]]/Table2[[#This Row],[Close Price]])-1</f>
        <v>3.0380800443920553E-2</v>
      </c>
      <c r="AE527" s="2">
        <f>(Table2[[#This Row],[Close Price]]/Table2[[#This Row],[Current Week Low]])-1</f>
        <v>6.3828217237307916E-2</v>
      </c>
      <c r="AF527" s="2">
        <f>(Table2[[#This Row],[Current Week High]]/Table2[[#This Row],[Close Price]])-1</f>
        <v>3.3502115558021961E-2</v>
      </c>
      <c r="AG527" s="2">
        <f>(Table2[[#This Row],[Close Price]]/Table2[[#This Row],[Current Month Low]])-1</f>
        <v>0.23433219178082187</v>
      </c>
      <c r="AH527" s="2">
        <f>(Table2[[#This Row],[Current Month High]]/Table2[[#This Row],[Close Price]])-1</f>
        <v>3.3502115558021961E-2</v>
      </c>
      <c r="AI527">
        <v>7.8587778317264299</v>
      </c>
      <c r="AJ527">
        <v>66.863425925925895</v>
      </c>
      <c r="AK527" t="str">
        <f>IF(AND(Table2[[#This Row],[20D EMA]]&gt;Table2[[#This Row],[50D EMA]],Table2[[#This Row],[50D EMA]]&gt;Table2[[#This Row],[200D EMA]]),"Uptrend","Downtrend/NoTrend")</f>
        <v>Uptrend</v>
      </c>
      <c r="AL527">
        <v>0.06</v>
      </c>
      <c r="AM527" t="s">
        <v>10188</v>
      </c>
      <c r="AN527">
        <v>23.3</v>
      </c>
      <c r="AO527" t="s">
        <v>10188</v>
      </c>
      <c r="AP527">
        <v>-8.5640409033083995E-2</v>
      </c>
      <c r="AQ527">
        <f>(Table2[[#This Row],[Sharpe Ratio]]-AVERAGE(Table2[Sharpe Ratio]))/_xlfn.STDEV.P(Table2[Sharpe Ratio])</f>
        <v>-1.5753806929342773</v>
      </c>
      <c r="AR5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1.7338515530032317</v>
      </c>
      <c r="AS527">
        <f>_xlfn.RANK.AVG(Table2[[#This Row],[1Y Return vs Nifty Z-Score]],Table2[1Y Return vs Nifty Z-Score])</f>
        <v>312</v>
      </c>
      <c r="AT527">
        <f>_xlfn.RANK.AVG(Table2[[#This Row],[6M Return vs Nifty Z-Score]],Table2[6M Return vs Nifty Z-Score])</f>
        <v>476</v>
      </c>
      <c r="AU527">
        <f>_xlfn.RANK.AVG(Table2[[#This Row],[Sharpe Ratio Z-Score]],Table2[Sharpe Ratio Z-Score])</f>
        <v>695</v>
      </c>
      <c r="AV527">
        <f>(Table2[[#This Row],[Rank 1Y]]+Table2[[#This Row],[Rank 6M]]+Table2[[#This Row],[Rank Sharpe]])/3</f>
        <v>494.33333333333331</v>
      </c>
    </row>
    <row r="528" spans="1:48" x14ac:dyDescent="0.3">
      <c r="A528" t="s">
        <v>885</v>
      </c>
      <c r="B528" t="s">
        <v>886</v>
      </c>
      <c r="C528" t="s">
        <v>10148</v>
      </c>
      <c r="D528" t="s">
        <v>293</v>
      </c>
      <c r="E528">
        <v>17084.732107694999</v>
      </c>
      <c r="F528">
        <v>2122.15</v>
      </c>
      <c r="G528">
        <v>-15.8512805823769</v>
      </c>
      <c r="H528">
        <f>(Table2[[#This Row],[1Y Return vs Nifty]]-AVERAGE(Table2[1Y Return vs Nifty]))/_xlfn.STDEV.P(Table2[1Y Return vs Nifty])</f>
        <v>-0.73643928204184395</v>
      </c>
      <c r="I528">
        <v>-1.4896188706670901</v>
      </c>
      <c r="J528">
        <f>(Table2[[#This Row],[1M Return vs Nifty]]-AVERAGE(Table2[1M Return vs Nifty]))/_xlfn.STDEV.P(Table2[1M Return vs Nifty])</f>
        <v>-0.12214771954694967</v>
      </c>
      <c r="K528">
        <v>-6.2018965425602399</v>
      </c>
      <c r="L528">
        <f>(Table2[[#This Row],[6M Return vs Nifty]]-AVERAGE(Table2[6M Return vs Nifty]))/_xlfn.STDEV.P(Table2[6M Return vs Nifty])</f>
        <v>-0.52168526956175831</v>
      </c>
      <c r="M528">
        <v>0.54414699063365002</v>
      </c>
      <c r="N528">
        <f>(Table2[[#This Row],[1W Return vs Nifty]]-AVERAGE(Table2[1W Return vs Nifty]))/_xlfn.STDEV.P(Table2[1W Return vs Nifty])</f>
        <v>0.28194200608224179</v>
      </c>
      <c r="O528">
        <v>2097.8000000000002</v>
      </c>
      <c r="P528">
        <v>2044.49378447136</v>
      </c>
      <c r="Q528">
        <v>1975.4864354860099</v>
      </c>
      <c r="R528">
        <v>56.608046998509501</v>
      </c>
      <c r="S528" s="2">
        <f>(Table2[[#This Row],[Close Price]]-Table2[[#This Row],[20D EMA]])/Table2[[#This Row],[20D EMA]]</f>
        <v>1.1607398226713656E-2</v>
      </c>
      <c r="T528" s="2">
        <f>(Table2[[#This Row],[Close Price]]-Table2[[#This Row],[50D EMA]])/Table2[[#This Row],[50D EMA]]</f>
        <v>3.7983101791977086E-2</v>
      </c>
      <c r="U528" s="2">
        <f>(Table2[[#This Row],[Close Price]]-Table2[[#This Row],[200D EMA]])/Table2[[#This Row],[200D EMA]]</f>
        <v>7.424174718664063E-2</v>
      </c>
      <c r="V528">
        <v>0.82547018281863804</v>
      </c>
      <c r="W528">
        <v>2116.0500000000002</v>
      </c>
      <c r="X528">
        <v>2146.1</v>
      </c>
      <c r="Y528">
        <v>2116.0500000000002</v>
      </c>
      <c r="Z528">
        <v>2180</v>
      </c>
      <c r="AA528">
        <v>2080</v>
      </c>
      <c r="AB528">
        <v>2193.9</v>
      </c>
      <c r="AC528" s="2">
        <f>(Table2[[#This Row],[Close Price]]/Table2[[#This Row],[Day Low]])-1</f>
        <v>2.8827296141396008E-3</v>
      </c>
      <c r="AD528" s="2">
        <f>(Table2[[#This Row],[Day High]]/Table2[[#This Row],[Close Price]])-1</f>
        <v>1.1285724383290452E-2</v>
      </c>
      <c r="AE528" s="2">
        <f>(Table2[[#This Row],[Close Price]]/Table2[[#This Row],[Current Week Low]])-1</f>
        <v>2.8827296141396008E-3</v>
      </c>
      <c r="AF528" s="2">
        <f>(Table2[[#This Row],[Current Week High]]/Table2[[#This Row],[Close Price]])-1</f>
        <v>2.7260090003062842E-2</v>
      </c>
      <c r="AG528" s="2">
        <f>(Table2[[#This Row],[Close Price]]/Table2[[#This Row],[Current Month Low]])-1</f>
        <v>2.026442307692311E-2</v>
      </c>
      <c r="AH528" s="2">
        <f>(Table2[[#This Row],[Current Month High]]/Table2[[#This Row],[Close Price]])-1</f>
        <v>3.3810051127394436E-2</v>
      </c>
      <c r="AI528">
        <v>11.0383337652852</v>
      </c>
      <c r="AJ528">
        <v>21.2657142857142</v>
      </c>
      <c r="AK528" t="str">
        <f>IF(AND(Table2[[#This Row],[20D EMA]]&gt;Table2[[#This Row],[50D EMA]],Table2[[#This Row],[50D EMA]]&gt;Table2[[#This Row],[200D EMA]]),"Uptrend","Downtrend/NoTrend")</f>
        <v>Uptrend</v>
      </c>
      <c r="AL528">
        <v>-0.03</v>
      </c>
      <c r="AM528" t="s">
        <v>10189</v>
      </c>
      <c r="AN528">
        <v>1.81</v>
      </c>
      <c r="AO528" t="s">
        <v>10188</v>
      </c>
      <c r="AP528">
        <v>3.8412965980909E-2</v>
      </c>
      <c r="AQ528">
        <f>(Table2[[#This Row],[Sharpe Ratio]]-AVERAGE(Table2[Sharpe Ratio]))/_xlfn.STDEV.P(Table2[Sharpe Ratio])</f>
        <v>-0.17202228517930898</v>
      </c>
      <c r="AR5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-1.270352550247619</v>
      </c>
      <c r="AS528">
        <f>_xlfn.RANK.AVG(Table2[[#This Row],[1Y Return vs Nifty Z-Score]],Table2[1Y Return vs Nifty Z-Score])</f>
        <v>600</v>
      </c>
      <c r="AT528">
        <f>_xlfn.RANK.AVG(Table2[[#This Row],[6M Return vs Nifty Z-Score]],Table2[6M Return vs Nifty Z-Score])</f>
        <v>498</v>
      </c>
      <c r="AU528">
        <f>_xlfn.RANK.AVG(Table2[[#This Row],[Sharpe Ratio Z-Score]],Table2[Sharpe Ratio Z-Score])</f>
        <v>387</v>
      </c>
      <c r="AV528">
        <f>(Table2[[#This Row],[Rank 1Y]]+Table2[[#This Row],[Rank 6M]]+Table2[[#This Row],[Rank Sharpe]])/3</f>
        <v>495</v>
      </c>
    </row>
    <row r="529" spans="1:48" x14ac:dyDescent="0.3">
      <c r="A529" t="s">
        <v>759</v>
      </c>
      <c r="B529" t="s">
        <v>760</v>
      </c>
      <c r="C529" t="s">
        <v>10143</v>
      </c>
      <c r="D529" t="s">
        <v>557</v>
      </c>
      <c r="E529">
        <v>20518.003827749999</v>
      </c>
      <c r="F529">
        <v>2218.8000000000002</v>
      </c>
      <c r="G529">
        <v>13.9317305647024</v>
      </c>
      <c r="H529">
        <f>(Table2[[#This Row],[1Y Return vs Nifty]]-AVERAGE(Table2[1Y Return vs Nifty]))/_xlfn.STDEV.P(Table2[1Y Return vs Nifty])</f>
        <v>-0.36850271708964977</v>
      </c>
      <c r="I529">
        <v>-18.2908515803604</v>
      </c>
      <c r="J529">
        <f>(Table2[[#This Row],[1M Return vs Nifty]]-AVERAGE(Table2[1M Return vs Nifty]))/_xlfn.STDEV.P(Table2[1M Return vs Nifty])</f>
        <v>-1.7069262861497889</v>
      </c>
      <c r="K529">
        <v>-45.080625743416803</v>
      </c>
      <c r="L529">
        <f>(Table2[[#This Row],[6M Return vs Nifty]]-AVERAGE(Table2[6M Return vs Nifty]))/_xlfn.STDEV.P(Table2[6M Return vs Nifty])</f>
        <v>-1.7164741477897607</v>
      </c>
      <c r="M529">
        <v>-3.8578518027258601</v>
      </c>
      <c r="N529">
        <f>(Table2[[#This Row],[1W Return vs Nifty]]-AVERAGE(Table2[1W Return vs Nifty]))/_xlfn.STDEV.P(Table2[1W Return vs Nifty])</f>
        <v>-0.69480581327565127</v>
      </c>
      <c r="O529">
        <v>2377.16</v>
      </c>
      <c r="P529">
        <v>2511.5830648301699</v>
      </c>
      <c r="Q529">
        <v>2572.0716485415801</v>
      </c>
      <c r="R529">
        <v>35.1433857279264</v>
      </c>
      <c r="S529" s="2">
        <f>(Table2[[#This Row],[Close Price]]-Table2[[#This Row],[20D EMA]])/Table2[[#This Row],[20D EMA]]</f>
        <v>-6.6617308048259133E-2</v>
      </c>
      <c r="T529" s="2">
        <f>(Table2[[#This Row],[Close Price]]-Table2[[#This Row],[50D EMA]])/Table2[[#This Row],[50D EMA]]</f>
        <v>-0.11657311634642963</v>
      </c>
      <c r="U529" s="2">
        <f>(Table2[[#This Row],[Close Price]]-Table2[[#This Row],[200D EMA]])/Table2[[#This Row],[200D EMA]]</f>
        <v>-0.1373490698604343</v>
      </c>
      <c r="V529">
        <v>2.0777274262619998</v>
      </c>
      <c r="W529">
        <v>2210</v>
      </c>
      <c r="X529">
        <v>2320.1999999999998</v>
      </c>
      <c r="Y529">
        <v>2210</v>
      </c>
      <c r="Z529">
        <v>2320.1999999999998</v>
      </c>
      <c r="AA529">
        <v>2201.1</v>
      </c>
      <c r="AB529">
        <v>2599</v>
      </c>
      <c r="AC529" s="2">
        <f>(Table2[[#This Row],[Close Price]]/Table2[[#This Row],[Day Low]])-1</f>
        <v>3.9819004524888069E-3</v>
      </c>
      <c r="AD529" s="2">
        <f>(Table2[[#This Row],[Day High]]/Table2[[#This Row],[Close Price]])-1</f>
        <v>4.5700378583017676E-2</v>
      </c>
      <c r="AE529" s="2">
        <f>(Table2[[#This Row],[Close Price]]/Table2[[#This Row],[Current Week Low]])-1</f>
        <v>3.9819004524888069E-3</v>
      </c>
      <c r="AF529" s="2">
        <f>(Table2[[#This Row],[Current Week High]]/Table2[[#This Row],[Close Price]])-1</f>
        <v>4.5700378583017676E-2</v>
      </c>
      <c r="AG529" s="2">
        <f>(Table2[[#This Row],[Close Price]]/Table2[[#This Row],[Current Month Low]])-1</f>
        <v>8.0414338285403897E-3</v>
      </c>
      <c r="AH529" s="2">
        <f>(Table2[[#This Row],[Current Month High]]/Table2[[#This Row],[Close Price]])-1</f>
        <v>0.17135388498287352</v>
      </c>
      <c r="AI529">
        <v>75.590409230214505</v>
      </c>
      <c r="AJ529">
        <v>52.809917355371901</v>
      </c>
      <c r="AK529" t="str">
        <f>IF(AND(Table2[[#This Row],[20D EMA]]&gt;Table2[[#This Row],[50D EMA]],Table2[[#This Row],[50D EMA]]&gt;Table2[[#This Row],[200D EMA]]),"Uptrend","Downtrend/NoTrend")</f>
        <v>Downtrend/NoTrend</v>
      </c>
      <c r="AL529">
        <v>-0.28999999999999998</v>
      </c>
      <c r="AM529" t="s">
        <v>10189</v>
      </c>
      <c r="AN529">
        <v>-14.73</v>
      </c>
      <c r="AO529" t="s">
        <v>10189</v>
      </c>
      <c r="AP529">
        <v>4.9319704139750002E-2</v>
      </c>
      <c r="AQ529">
        <f>(Table2[[#This Row],[Sharpe Ratio]]-AVERAGE(Table2[Sharpe Ratio]))/_xlfn.STDEV.P(Table2[Sharpe Ratio])</f>
        <v>-4.8639405070928475E-2</v>
      </c>
      <c r="AR5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9">
        <f>_xlfn.RANK.AVG(Table2[[#This Row],[1Y Return vs Nifty Z-Score]],Table2[1Y Return vs Nifty Z-Score])</f>
        <v>415</v>
      </c>
      <c r="AT529">
        <f>_xlfn.RANK.AVG(Table2[[#This Row],[6M Return vs Nifty Z-Score]],Table2[6M Return vs Nifty Z-Score])</f>
        <v>722</v>
      </c>
      <c r="AU529">
        <f>_xlfn.RANK.AVG(Table2[[#This Row],[Sharpe Ratio Z-Score]],Table2[Sharpe Ratio Z-Score])</f>
        <v>350</v>
      </c>
      <c r="AV529">
        <f>(Table2[[#This Row],[Rank 1Y]]+Table2[[#This Row],[Rank 6M]]+Table2[[#This Row],[Rank Sharpe]])/3</f>
        <v>495.66666666666669</v>
      </c>
    </row>
    <row r="530" spans="1:48" x14ac:dyDescent="0.3">
      <c r="A530" t="s">
        <v>1587</v>
      </c>
      <c r="B530" t="s">
        <v>1588</v>
      </c>
      <c r="C530" t="s">
        <v>10157</v>
      </c>
      <c r="D530" t="s">
        <v>253</v>
      </c>
      <c r="E530">
        <v>5710.4555212799996</v>
      </c>
      <c r="F530">
        <v>776.95</v>
      </c>
      <c r="G530">
        <v>-11.3450505936477</v>
      </c>
      <c r="H530">
        <f>(Table2[[#This Row],[1Y Return vs Nifty]]-AVERAGE(Table2[1Y Return vs Nifty]))/_xlfn.STDEV.P(Table2[1Y Return vs Nifty])</f>
        <v>-0.68076973356168025</v>
      </c>
      <c r="I530">
        <v>-6.33457781610191</v>
      </c>
      <c r="J530">
        <f>(Table2[[#This Row],[1M Return vs Nifty]]-AVERAGE(Table2[1M Return vs Nifty]))/_xlfn.STDEV.P(Table2[1M Return vs Nifty])</f>
        <v>-0.57914913280431979</v>
      </c>
      <c r="K530">
        <v>-9.8982920807481296</v>
      </c>
      <c r="L530">
        <f>(Table2[[#This Row],[6M Return vs Nifty]]-AVERAGE(Table2[6M Return vs Nifty]))/_xlfn.STDEV.P(Table2[6M Return vs Nifty])</f>
        <v>-0.63527983320457426</v>
      </c>
      <c r="M530">
        <v>-2.8486735381641499</v>
      </c>
      <c r="N530">
        <f>(Table2[[#This Row],[1W Return vs Nifty]]-AVERAGE(Table2[1W Return vs Nifty]))/_xlfn.STDEV.P(Table2[1W Return vs Nifty])</f>
        <v>-0.47088192880276197</v>
      </c>
      <c r="O530">
        <v>779.21</v>
      </c>
      <c r="P530">
        <v>776.69602043937505</v>
      </c>
      <c r="Q530">
        <v>760.10201240900005</v>
      </c>
      <c r="R530">
        <v>45.921416918629802</v>
      </c>
      <c r="S530" s="2">
        <f>(Table2[[#This Row],[Close Price]]-Table2[[#This Row],[20D EMA]])/Table2[[#This Row],[20D EMA]]</f>
        <v>-2.9003734551661178E-3</v>
      </c>
      <c r="T530" s="2">
        <f>(Table2[[#This Row],[Close Price]]-Table2[[#This Row],[50D EMA]])/Table2[[#This Row],[50D EMA]]</f>
        <v>3.2699995099926292E-4</v>
      </c>
      <c r="U530" s="2">
        <f>(Table2[[#This Row],[Close Price]]-Table2[[#This Row],[200D EMA]])/Table2[[#This Row],[200D EMA]]</f>
        <v>2.2165429529127902E-2</v>
      </c>
      <c r="V530">
        <v>0.81988655037786096</v>
      </c>
      <c r="W530">
        <v>771.05</v>
      </c>
      <c r="X530">
        <v>788.55</v>
      </c>
      <c r="Y530">
        <v>763.65</v>
      </c>
      <c r="Z530">
        <v>788.55</v>
      </c>
      <c r="AA530">
        <v>763.65</v>
      </c>
      <c r="AB530">
        <v>807.9</v>
      </c>
      <c r="AC530" s="2">
        <f>(Table2[[#This Row],[Close Price]]/Table2[[#This Row],[Day Low]])-1</f>
        <v>7.6519032488167049E-3</v>
      </c>
      <c r="AD530" s="2">
        <f>(Table2[[#This Row],[Day High]]/Table2[[#This Row],[Close Price]])-1</f>
        <v>1.4930175686981073E-2</v>
      </c>
      <c r="AE530" s="2">
        <f>(Table2[[#This Row],[Close Price]]/Table2[[#This Row],[Current Week Low]])-1</f>
        <v>1.7416355660315741E-2</v>
      </c>
      <c r="AF530" s="2">
        <f>(Table2[[#This Row],[Current Week High]]/Table2[[#This Row],[Close Price]])-1</f>
        <v>1.4930175686981073E-2</v>
      </c>
      <c r="AG530" s="2">
        <f>(Table2[[#This Row],[Close Price]]/Table2[[#This Row],[Current Month Low]])-1</f>
        <v>1.7416355660315741E-2</v>
      </c>
      <c r="AH530" s="2">
        <f>(Table2[[#This Row],[Current Month High]]/Table2[[#This Row],[Close Price]])-1</f>
        <v>3.9835253233798662E-2</v>
      </c>
      <c r="AI530">
        <v>11.8218675590449</v>
      </c>
      <c r="AJ530">
        <v>24.7110754414125</v>
      </c>
      <c r="AK530" t="str">
        <f>IF(AND(Table2[[#This Row],[20D EMA]]&gt;Table2[[#This Row],[50D EMA]],Table2[[#This Row],[50D EMA]]&gt;Table2[[#This Row],[200D EMA]]),"Uptrend","Downtrend/NoTrend")</f>
        <v>Uptrend</v>
      </c>
      <c r="AL530">
        <v>-0.11</v>
      </c>
      <c r="AM530" t="s">
        <v>10189</v>
      </c>
      <c r="AN530">
        <v>0.86</v>
      </c>
      <c r="AO530" t="s">
        <v>10188</v>
      </c>
      <c r="AP530">
        <v>3.9535107669757999E-2</v>
      </c>
      <c r="AQ530">
        <f>(Table2[[#This Row],[Sharpe Ratio]]-AVERAGE(Table2[Sharpe Ratio]))/_xlfn.STDEV.P(Table2[Sharpe Ratio])</f>
        <v>-0.15932801568796326</v>
      </c>
      <c r="AR5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-2.5254086440612999</v>
      </c>
      <c r="AS530">
        <f>_xlfn.RANK.AVG(Table2[[#This Row],[1Y Return vs Nifty Z-Score]],Table2[1Y Return vs Nifty Z-Score])</f>
        <v>568</v>
      </c>
      <c r="AT530">
        <f>_xlfn.RANK.AVG(Table2[[#This Row],[6M Return vs Nifty Z-Score]],Table2[6M Return vs Nifty Z-Score])</f>
        <v>539</v>
      </c>
      <c r="AU530">
        <f>_xlfn.RANK.AVG(Table2[[#This Row],[Sharpe Ratio Z-Score]],Table2[Sharpe Ratio Z-Score])</f>
        <v>381</v>
      </c>
      <c r="AV530">
        <f>(Table2[[#This Row],[Rank 1Y]]+Table2[[#This Row],[Rank 6M]]+Table2[[#This Row],[Rank Sharpe]])/3</f>
        <v>496</v>
      </c>
    </row>
    <row r="531" spans="1:48" x14ac:dyDescent="0.3">
      <c r="A531" t="s">
        <v>211</v>
      </c>
      <c r="B531" t="s">
        <v>212</v>
      </c>
      <c r="C531" t="s">
        <v>10148</v>
      </c>
      <c r="D531" t="s">
        <v>213</v>
      </c>
      <c r="E531">
        <v>121242.1551718</v>
      </c>
      <c r="F531">
        <v>4570.8</v>
      </c>
      <c r="G531">
        <v>-1.01801915112115</v>
      </c>
      <c r="H531">
        <f>(Table2[[#This Row],[1Y Return vs Nifty]]-AVERAGE(Table2[1Y Return vs Nifty]))/_xlfn.STDEV.P(Table2[1Y Return vs Nifty])</f>
        <v>-0.55319054231227083</v>
      </c>
      <c r="I531">
        <v>-4.6882304526928502</v>
      </c>
      <c r="J531">
        <f>(Table2[[#This Row],[1M Return vs Nifty]]-AVERAGE(Table2[1M Return vs Nifty]))/_xlfn.STDEV.P(Table2[1M Return vs Nifty])</f>
        <v>-0.4238571932308336</v>
      </c>
      <c r="K531">
        <v>8.1137186586078105</v>
      </c>
      <c r="L531">
        <f>(Table2[[#This Row],[6M Return vs Nifty]]-AVERAGE(Table2[6M Return vs Nifty]))/_xlfn.STDEV.P(Table2[6M Return vs Nifty])</f>
        <v>-8.174964977893677E-2</v>
      </c>
      <c r="M531">
        <v>1.0696876446414201</v>
      </c>
      <c r="N531">
        <f>(Table2[[#This Row],[1W Return vs Nifty]]-AVERAGE(Table2[1W Return vs Nifty]))/_xlfn.STDEV.P(Table2[1W Return vs Nifty])</f>
        <v>0.39855282582175727</v>
      </c>
      <c r="O531">
        <v>4536.7299999999996</v>
      </c>
      <c r="P531">
        <v>4363.5364618803396</v>
      </c>
      <c r="Q531">
        <v>3936.9859315634299</v>
      </c>
      <c r="R531">
        <v>51.755075236231001</v>
      </c>
      <c r="S531" s="2">
        <f>(Table2[[#This Row],[Close Price]]-Table2[[#This Row],[20D EMA]])/Table2[[#This Row],[20D EMA]]</f>
        <v>7.5098143376398025E-3</v>
      </c>
      <c r="T531" s="2">
        <f>(Table2[[#This Row],[Close Price]]-Table2[[#This Row],[50D EMA]])/Table2[[#This Row],[50D EMA]]</f>
        <v>4.7498981601346892E-2</v>
      </c>
      <c r="U531" s="2">
        <f>(Table2[[#This Row],[Close Price]]-Table2[[#This Row],[200D EMA]])/Table2[[#This Row],[200D EMA]]</f>
        <v>0.16098967063996447</v>
      </c>
      <c r="V531">
        <v>1.0253349337140201</v>
      </c>
      <c r="W531">
        <v>4551.7</v>
      </c>
      <c r="X531">
        <v>4598.95</v>
      </c>
      <c r="Y531">
        <v>4536.1000000000004</v>
      </c>
      <c r="Z531">
        <v>4604.3500000000004</v>
      </c>
      <c r="AA531">
        <v>4445</v>
      </c>
      <c r="AB531">
        <v>4670</v>
      </c>
      <c r="AC531" s="2">
        <f>(Table2[[#This Row],[Close Price]]/Table2[[#This Row],[Day Low]])-1</f>
        <v>4.1962343739703201E-3</v>
      </c>
      <c r="AD531" s="2">
        <f>(Table2[[#This Row],[Day High]]/Table2[[#This Row],[Close Price]])-1</f>
        <v>6.1586593156557345E-3</v>
      </c>
      <c r="AE531" s="2">
        <f>(Table2[[#This Row],[Close Price]]/Table2[[#This Row],[Current Week Low]])-1</f>
        <v>7.6497431714468433E-3</v>
      </c>
      <c r="AF531" s="2">
        <f>(Table2[[#This Row],[Current Week High]]/Table2[[#This Row],[Close Price]])-1</f>
        <v>7.3400717598670617E-3</v>
      </c>
      <c r="AG531" s="2">
        <f>(Table2[[#This Row],[Close Price]]/Table2[[#This Row],[Current Month Low]])-1</f>
        <v>2.8301462317210424E-2</v>
      </c>
      <c r="AH531" s="2">
        <f>(Table2[[#This Row],[Current Month High]]/Table2[[#This Row],[Close Price]])-1</f>
        <v>2.1702984160322014E-2</v>
      </c>
      <c r="AI531">
        <v>2.1702984160322001</v>
      </c>
      <c r="AJ531">
        <v>38.7066427942827</v>
      </c>
      <c r="AK531" t="str">
        <f>IF(AND(Table2[[#This Row],[20D EMA]]&gt;Table2[[#This Row],[50D EMA]],Table2[[#This Row],[50D EMA]]&gt;Table2[[#This Row],[200D EMA]]),"Uptrend","Downtrend/NoTrend")</f>
        <v>Uptrend</v>
      </c>
      <c r="AL531">
        <v>0.04</v>
      </c>
      <c r="AM531" t="s">
        <v>10188</v>
      </c>
      <c r="AN531">
        <v>-0.56000000000000005</v>
      </c>
      <c r="AO531" t="s">
        <v>10189</v>
      </c>
      <c r="AP531">
        <v>-5.9669067008378998E-2</v>
      </c>
      <c r="AQ531">
        <f>(Table2[[#This Row],[Sharpe Ratio]]-AVERAGE(Table2[Sharpe Ratio]))/_xlfn.STDEV.P(Table2[Sharpe Ratio])</f>
        <v>-1.281578922632272</v>
      </c>
      <c r="AR5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-1.941823482132556</v>
      </c>
      <c r="AS531">
        <f>_xlfn.RANK.AVG(Table2[[#This Row],[1Y Return vs Nifty Z-Score]],Table2[1Y Return vs Nifty Z-Score])</f>
        <v>505</v>
      </c>
      <c r="AT531">
        <f>_xlfn.RANK.AVG(Table2[[#This Row],[6M Return vs Nifty Z-Score]],Table2[6M Return vs Nifty Z-Score])</f>
        <v>333</v>
      </c>
      <c r="AU531">
        <f>_xlfn.RANK.AVG(Table2[[#This Row],[Sharpe Ratio Z-Score]],Table2[Sharpe Ratio Z-Score])</f>
        <v>652</v>
      </c>
      <c r="AV531">
        <f>(Table2[[#This Row],[Rank 1Y]]+Table2[[#This Row],[Rank 6M]]+Table2[[#This Row],[Rank Sharpe]])/3</f>
        <v>496.66666666666669</v>
      </c>
    </row>
    <row r="532" spans="1:48" x14ac:dyDescent="0.3">
      <c r="A532" t="s">
        <v>229</v>
      </c>
      <c r="B532" t="s">
        <v>230</v>
      </c>
      <c r="C532" t="s">
        <v>10148</v>
      </c>
      <c r="D532" t="s">
        <v>62</v>
      </c>
      <c r="E532">
        <v>113159.70534725</v>
      </c>
      <c r="F532">
        <v>6646.05</v>
      </c>
      <c r="G532">
        <v>1.2772098534796399</v>
      </c>
      <c r="H532">
        <f>(Table2[[#This Row],[1Y Return vs Nifty]]-AVERAGE(Table2[1Y Return vs Nifty]))/_xlfn.STDEV.P(Table2[1Y Return vs Nifty])</f>
        <v>-0.52483549548503705</v>
      </c>
      <c r="I532">
        <v>8.3561224373835099</v>
      </c>
      <c r="J532">
        <f>(Table2[[#This Row],[1M Return vs Nifty]]-AVERAGE(Table2[1M Return vs Nifty]))/_xlfn.STDEV.P(Table2[1M Return vs Nifty])</f>
        <v>0.80655317204373755</v>
      </c>
      <c r="K532">
        <v>3.7066257682075898</v>
      </c>
      <c r="L532">
        <f>(Table2[[#This Row],[6M Return vs Nifty]]-AVERAGE(Table2[6M Return vs Nifty]))/_xlfn.STDEV.P(Table2[6M Return vs Nifty])</f>
        <v>-0.21718477533473493</v>
      </c>
      <c r="M532">
        <v>3.2526771399672398</v>
      </c>
      <c r="N532">
        <f>(Table2[[#This Row],[1W Return vs Nifty]]-AVERAGE(Table2[1W Return vs Nifty]))/_xlfn.STDEV.P(Table2[1W Return vs Nifty])</f>
        <v>0.88293056632845335</v>
      </c>
      <c r="O532">
        <v>6431.04</v>
      </c>
      <c r="P532">
        <v>6236.0927338752299</v>
      </c>
      <c r="Q532">
        <v>5915.1980101614899</v>
      </c>
      <c r="R532">
        <v>92.636611325675602</v>
      </c>
      <c r="S532" s="2">
        <f>(Table2[[#This Row],[Close Price]]-Table2[[#This Row],[20D EMA]])/Table2[[#This Row],[20D EMA]]</f>
        <v>3.3433161665920322E-2</v>
      </c>
      <c r="T532" s="2">
        <f>(Table2[[#This Row],[Close Price]]-Table2[[#This Row],[50D EMA]])/Table2[[#This Row],[50D EMA]]</f>
        <v>6.573944352973321E-2</v>
      </c>
      <c r="U532" s="2">
        <f>(Table2[[#This Row],[Close Price]]-Table2[[#This Row],[200D EMA]])/Table2[[#This Row],[200D EMA]]</f>
        <v>0.12355494923128657</v>
      </c>
      <c r="V532">
        <v>0.72652654866815902</v>
      </c>
      <c r="W532">
        <v>6636.65</v>
      </c>
      <c r="X532">
        <v>6782.95</v>
      </c>
      <c r="Y532">
        <v>6636.65</v>
      </c>
      <c r="Z532">
        <v>6884.95</v>
      </c>
      <c r="AA532">
        <v>6284.25</v>
      </c>
      <c r="AB532">
        <v>6884.95</v>
      </c>
      <c r="AC532" s="2">
        <f>(Table2[[#This Row],[Close Price]]/Table2[[#This Row],[Day Low]])-1</f>
        <v>1.4163772385165085E-3</v>
      </c>
      <c r="AD532" s="2">
        <f>(Table2[[#This Row],[Day High]]/Table2[[#This Row],[Close Price]])-1</f>
        <v>2.0598701484340287E-2</v>
      </c>
      <c r="AE532" s="2">
        <f>(Table2[[#This Row],[Close Price]]/Table2[[#This Row],[Current Week Low]])-1</f>
        <v>1.4163772385165085E-3</v>
      </c>
      <c r="AF532" s="2">
        <f>(Table2[[#This Row],[Current Week High]]/Table2[[#This Row],[Close Price]])-1</f>
        <v>3.5946163510656604E-2</v>
      </c>
      <c r="AG532" s="2">
        <f>(Table2[[#This Row],[Close Price]]/Table2[[#This Row],[Current Month Low]])-1</f>
        <v>5.7572502685284688E-2</v>
      </c>
      <c r="AH532" s="2">
        <f>(Table2[[#This Row],[Current Month High]]/Table2[[#This Row],[Close Price]])-1</f>
        <v>3.5946163510656604E-2</v>
      </c>
      <c r="AI532">
        <v>3.5946163510656599</v>
      </c>
      <c r="AJ532">
        <v>30.493815040251299</v>
      </c>
      <c r="AK532" t="str">
        <f>IF(AND(Table2[[#This Row],[20D EMA]]&gt;Table2[[#This Row],[50D EMA]],Table2[[#This Row],[50D EMA]]&gt;Table2[[#This Row],[200D EMA]]),"Uptrend","Downtrend/NoTrend")</f>
        <v>Uptrend</v>
      </c>
      <c r="AL532">
        <v>-0.03</v>
      </c>
      <c r="AM532" t="s">
        <v>10189</v>
      </c>
      <c r="AN532">
        <v>3.81</v>
      </c>
      <c r="AO532" t="s">
        <v>10188</v>
      </c>
      <c r="AP532">
        <v>-3.1146194047371002E-2</v>
      </c>
      <c r="AQ532">
        <f>(Table2[[#This Row],[Sharpe Ratio]]-AVERAGE(Table2[Sharpe Ratio]))/_xlfn.STDEV.P(Table2[Sharpe Ratio])</f>
        <v>-0.95891286394066155</v>
      </c>
      <c r="AR5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-1.1449396388242605E-2</v>
      </c>
      <c r="AS532">
        <f>_xlfn.RANK.AVG(Table2[[#This Row],[1Y Return vs Nifty Z-Score]],Table2[1Y Return vs Nifty Z-Score])</f>
        <v>495</v>
      </c>
      <c r="AT532">
        <f>_xlfn.RANK.AVG(Table2[[#This Row],[6M Return vs Nifty Z-Score]],Table2[6M Return vs Nifty Z-Score])</f>
        <v>395</v>
      </c>
      <c r="AU532">
        <f>_xlfn.RANK.AVG(Table2[[#This Row],[Sharpe Ratio Z-Score]],Table2[Sharpe Ratio Z-Score])</f>
        <v>601</v>
      </c>
      <c r="AV532">
        <f>(Table2[[#This Row],[Rank 1Y]]+Table2[[#This Row],[Rank 6M]]+Table2[[#This Row],[Rank Sharpe]])/3</f>
        <v>497</v>
      </c>
    </row>
    <row r="533" spans="1:48" x14ac:dyDescent="0.3">
      <c r="A533" t="s">
        <v>1724</v>
      </c>
      <c r="B533" t="s">
        <v>1725</v>
      </c>
      <c r="C533" t="s">
        <v>10159</v>
      </c>
      <c r="D533" t="s">
        <v>1726</v>
      </c>
      <c r="E533">
        <v>4464.2035489999998</v>
      </c>
      <c r="F533">
        <v>24.91</v>
      </c>
      <c r="G533">
        <v>31.3564926753237</v>
      </c>
      <c r="H533">
        <f>(Table2[[#This Row],[1Y Return vs Nifty]]-AVERAGE(Table2[1Y Return vs Nifty]))/_xlfn.STDEV.P(Table2[1Y Return vs Nifty])</f>
        <v>-0.15323881766624081</v>
      </c>
      <c r="I533">
        <v>7.1991779929390596</v>
      </c>
      <c r="J533">
        <f>(Table2[[#This Row],[1M Return vs Nifty]]-AVERAGE(Table2[1M Return vs Nifty]))/_xlfn.STDEV.P(Table2[1M Return vs Nifty])</f>
        <v>0.69742422954370453</v>
      </c>
      <c r="K533">
        <v>-7.2688129095313103</v>
      </c>
      <c r="L533">
        <f>(Table2[[#This Row],[6M Return vs Nifty]]-AVERAGE(Table2[6M Return vs Nifty]))/_xlfn.STDEV.P(Table2[6M Return vs Nifty])</f>
        <v>-0.55447285895725684</v>
      </c>
      <c r="M533">
        <v>6.1533593180011597</v>
      </c>
      <c r="N533">
        <f>(Table2[[#This Row],[1W Return vs Nifty]]-AVERAGE(Table2[1W Return vs Nifty]))/_xlfn.STDEV.P(Table2[1W Return vs Nifty])</f>
        <v>1.5265552298151672</v>
      </c>
      <c r="O533">
        <v>23.08</v>
      </c>
      <c r="P533">
        <v>22.328616936096701</v>
      </c>
      <c r="Q533">
        <v>21.101173307255699</v>
      </c>
      <c r="R533">
        <v>78.324487004982799</v>
      </c>
      <c r="S533" s="2">
        <f>(Table2[[#This Row],[Close Price]]-Table2[[#This Row],[20D EMA]])/Table2[[#This Row],[20D EMA]]</f>
        <v>7.928942807625658E-2</v>
      </c>
      <c r="T533" s="2">
        <f>(Table2[[#This Row],[Close Price]]-Table2[[#This Row],[50D EMA]])/Table2[[#This Row],[50D EMA]]</f>
        <v>0.11560873077320814</v>
      </c>
      <c r="U533" s="2">
        <f>(Table2[[#This Row],[Close Price]]-Table2[[#This Row],[200D EMA]])/Table2[[#This Row],[200D EMA]]</f>
        <v>0.18050307616944811</v>
      </c>
      <c r="V533">
        <v>1.85267106652601</v>
      </c>
      <c r="W533">
        <v>24.81</v>
      </c>
      <c r="X533">
        <v>25.66</v>
      </c>
      <c r="Y533">
        <v>22.92</v>
      </c>
      <c r="Z533">
        <v>25.66</v>
      </c>
      <c r="AA533">
        <v>21.7</v>
      </c>
      <c r="AB533">
        <v>25.66</v>
      </c>
      <c r="AC533" s="2">
        <f>(Table2[[#This Row],[Close Price]]/Table2[[#This Row],[Day Low]])-1</f>
        <v>4.0306328093511201E-3</v>
      </c>
      <c r="AD533" s="2">
        <f>(Table2[[#This Row],[Day High]]/Table2[[#This Row],[Close Price]])-1</f>
        <v>3.010839020473699E-2</v>
      </c>
      <c r="AE533" s="2">
        <f>(Table2[[#This Row],[Close Price]]/Table2[[#This Row],[Current Week Low]])-1</f>
        <v>8.6823734729493784E-2</v>
      </c>
      <c r="AF533" s="2">
        <f>(Table2[[#This Row],[Current Week High]]/Table2[[#This Row],[Close Price]])-1</f>
        <v>3.010839020473699E-2</v>
      </c>
      <c r="AG533" s="2">
        <f>(Table2[[#This Row],[Close Price]]/Table2[[#This Row],[Current Month Low]])-1</f>
        <v>0.14792626728110614</v>
      </c>
      <c r="AH533" s="2">
        <f>(Table2[[#This Row],[Current Month High]]/Table2[[#This Row],[Close Price]])-1</f>
        <v>3.010839020473699E-2</v>
      </c>
      <c r="AI533">
        <v>12.2039341629867</v>
      </c>
      <c r="AJ533">
        <v>67.181208053691194</v>
      </c>
      <c r="AK533" t="str">
        <f>IF(AND(Table2[[#This Row],[20D EMA]]&gt;Table2[[#This Row],[50D EMA]],Table2[[#This Row],[50D EMA]]&gt;Table2[[#This Row],[200D EMA]]),"Uptrend","Downtrend/NoTrend")</f>
        <v>Uptrend</v>
      </c>
      <c r="AL533">
        <v>0.02</v>
      </c>
      <c r="AM533" t="s">
        <v>10188</v>
      </c>
      <c r="AN533">
        <v>14.37</v>
      </c>
      <c r="AO533" t="s">
        <v>10188</v>
      </c>
      <c r="AP533">
        <v>-5.8710040081386999E-2</v>
      </c>
      <c r="AQ533">
        <f>(Table2[[#This Row],[Sharpe Ratio]]-AVERAGE(Table2[Sharpe Ratio]))/_xlfn.STDEV.P(Table2[Sharpe Ratio])</f>
        <v>-1.2707298949366868</v>
      </c>
      <c r="AR5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0.24553788779868735</v>
      </c>
      <c r="AS533">
        <f>_xlfn.RANK.AVG(Table2[[#This Row],[1Y Return vs Nifty Z-Score]],Table2[1Y Return vs Nifty Z-Score])</f>
        <v>331</v>
      </c>
      <c r="AT533">
        <f>_xlfn.RANK.AVG(Table2[[#This Row],[6M Return vs Nifty Z-Score]],Table2[6M Return vs Nifty Z-Score])</f>
        <v>513</v>
      </c>
      <c r="AU533">
        <f>_xlfn.RANK.AVG(Table2[[#This Row],[Sharpe Ratio Z-Score]],Table2[Sharpe Ratio Z-Score])</f>
        <v>648</v>
      </c>
      <c r="AV533">
        <f>(Table2[[#This Row],[Rank 1Y]]+Table2[[#This Row],[Rank 6M]]+Table2[[#This Row],[Rank Sharpe]])/3</f>
        <v>497.33333333333331</v>
      </c>
    </row>
    <row r="534" spans="1:48" x14ac:dyDescent="0.3">
      <c r="A534" t="s">
        <v>574</v>
      </c>
      <c r="B534" t="s">
        <v>575</v>
      </c>
      <c r="C534" t="s">
        <v>10143</v>
      </c>
      <c r="D534" t="s">
        <v>576</v>
      </c>
      <c r="E534">
        <v>33036.617866439999</v>
      </c>
      <c r="F534">
        <v>4460.6499999999996</v>
      </c>
      <c r="G534">
        <v>-10.8480727949547</v>
      </c>
      <c r="H534">
        <f>(Table2[[#This Row],[1Y Return vs Nifty]]-AVERAGE(Table2[1Y Return vs Nifty]))/_xlfn.STDEV.P(Table2[1Y Return vs Nifty])</f>
        <v>-0.67463011580424148</v>
      </c>
      <c r="I534">
        <v>4.52903456299906</v>
      </c>
      <c r="J534">
        <f>(Table2[[#This Row],[1M Return vs Nifty]]-AVERAGE(Table2[1M Return vs Nifty]))/_xlfn.STDEV.P(Table2[1M Return vs Nifty])</f>
        <v>0.44556258637493112</v>
      </c>
      <c r="K534">
        <v>-2.0597463717857099</v>
      </c>
      <c r="L534">
        <f>(Table2[[#This Row],[6M Return vs Nifty]]-AVERAGE(Table2[6M Return vs Nifty]))/_xlfn.STDEV.P(Table2[6M Return vs Nifty])</f>
        <v>-0.39439214404770234</v>
      </c>
      <c r="M534">
        <v>4.8258259947732798</v>
      </c>
      <c r="N534">
        <f>(Table2[[#This Row],[1W Return vs Nifty]]-AVERAGE(Table2[1W Return vs Nifty]))/_xlfn.STDEV.P(Table2[1W Return vs Nifty])</f>
        <v>1.2319923870120728</v>
      </c>
      <c r="O534">
        <v>4303.55</v>
      </c>
      <c r="P534">
        <v>4307.9969317162404</v>
      </c>
      <c r="Q534">
        <v>4272.3521136180598</v>
      </c>
      <c r="R534">
        <v>71.924837616010507</v>
      </c>
      <c r="S534" s="2">
        <f>(Table2[[#This Row],[Close Price]]-Table2[[#This Row],[20D EMA]])/Table2[[#This Row],[20D EMA]]</f>
        <v>3.6504746081723098E-2</v>
      </c>
      <c r="T534" s="2">
        <f>(Table2[[#This Row],[Close Price]]-Table2[[#This Row],[50D EMA]])/Table2[[#This Row],[50D EMA]]</f>
        <v>3.543481360441559E-2</v>
      </c>
      <c r="U534" s="2">
        <f>(Table2[[#This Row],[Close Price]]-Table2[[#This Row],[200D EMA]])/Table2[[#This Row],[200D EMA]]</f>
        <v>4.4073587891256226E-2</v>
      </c>
      <c r="V534">
        <v>1.60569447116591</v>
      </c>
      <c r="W534">
        <v>4422.1499999999996</v>
      </c>
      <c r="X534">
        <v>4599.95</v>
      </c>
      <c r="Y534">
        <v>4350</v>
      </c>
      <c r="Z534">
        <v>4607.8500000000004</v>
      </c>
      <c r="AA534">
        <v>4215</v>
      </c>
      <c r="AB534">
        <v>4607.8500000000004</v>
      </c>
      <c r="AC534" s="2">
        <f>(Table2[[#This Row],[Close Price]]/Table2[[#This Row],[Day Low]])-1</f>
        <v>8.7061723369854516E-3</v>
      </c>
      <c r="AD534" s="2">
        <f>(Table2[[#This Row],[Day High]]/Table2[[#This Row],[Close Price]])-1</f>
        <v>3.1228632598388151E-2</v>
      </c>
      <c r="AE534" s="2">
        <f>(Table2[[#This Row],[Close Price]]/Table2[[#This Row],[Current Week Low]])-1</f>
        <v>2.543678160919538E-2</v>
      </c>
      <c r="AF534" s="2">
        <f>(Table2[[#This Row],[Current Week High]]/Table2[[#This Row],[Close Price]])-1</f>
        <v>3.2999674935267453E-2</v>
      </c>
      <c r="AG534" s="2">
        <f>(Table2[[#This Row],[Close Price]]/Table2[[#This Row],[Current Month Low]])-1</f>
        <v>5.8279952550415182E-2</v>
      </c>
      <c r="AH534" s="2">
        <f>(Table2[[#This Row],[Current Month High]]/Table2[[#This Row],[Close Price]])-1</f>
        <v>3.2999674935267453E-2</v>
      </c>
      <c r="AI534">
        <v>18.1105892638965</v>
      </c>
      <c r="AJ534">
        <v>21.8523779604993</v>
      </c>
      <c r="AK534" t="str">
        <f>IF(AND(Table2[[#This Row],[20D EMA]]&gt;Table2[[#This Row],[50D EMA]],Table2[[#This Row],[50D EMA]]&gt;Table2[[#This Row],[200D EMA]]),"Uptrend","Downtrend/NoTrend")</f>
        <v>Downtrend/NoTrend</v>
      </c>
      <c r="AL534">
        <v>-0.1</v>
      </c>
      <c r="AM534" t="s">
        <v>10189</v>
      </c>
      <c r="AN534">
        <v>4.91</v>
      </c>
      <c r="AO534" t="s">
        <v>10188</v>
      </c>
      <c r="AP534">
        <v>7.2924608100940003E-3</v>
      </c>
      <c r="AQ534">
        <f>(Table2[[#This Row],[Sharpe Ratio]]-AVERAGE(Table2[Sharpe Ratio]))/_xlfn.STDEV.P(Table2[Sharpe Ratio])</f>
        <v>-0.52407415462759233</v>
      </c>
      <c r="AR5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4">
        <f>_xlfn.RANK.AVG(Table2[[#This Row],[1Y Return vs Nifty Z-Score]],Table2[1Y Return vs Nifty Z-Score])</f>
        <v>563</v>
      </c>
      <c r="AT534">
        <f>_xlfn.RANK.AVG(Table2[[#This Row],[6M Return vs Nifty Z-Score]],Table2[6M Return vs Nifty Z-Score])</f>
        <v>456</v>
      </c>
      <c r="AU534">
        <f>_xlfn.RANK.AVG(Table2[[#This Row],[Sharpe Ratio Z-Score]],Table2[Sharpe Ratio Z-Score])</f>
        <v>480</v>
      </c>
      <c r="AV534">
        <f>(Table2[[#This Row],[Rank 1Y]]+Table2[[#This Row],[Rank 6M]]+Table2[[#This Row],[Rank Sharpe]])/3</f>
        <v>499.66666666666669</v>
      </c>
    </row>
    <row r="535" spans="1:48" x14ac:dyDescent="0.3">
      <c r="A535" t="s">
        <v>834</v>
      </c>
      <c r="B535" t="s">
        <v>835</v>
      </c>
      <c r="C535" t="s">
        <v>10143</v>
      </c>
      <c r="D535" t="s">
        <v>409</v>
      </c>
      <c r="E535">
        <v>18852.616609387998</v>
      </c>
      <c r="F535">
        <v>116.2</v>
      </c>
      <c r="G535">
        <v>-22.469575131889499</v>
      </c>
      <c r="H535">
        <f>(Table2[[#This Row],[1Y Return vs Nifty]]-AVERAGE(Table2[1Y Return vs Nifty]))/_xlfn.STDEV.P(Table2[1Y Return vs Nifty])</f>
        <v>-0.81820108075198861</v>
      </c>
      <c r="I535">
        <v>-2.6510991822838799</v>
      </c>
      <c r="J535">
        <f>(Table2[[#This Row],[1M Return vs Nifty]]-AVERAGE(Table2[1M Return vs Nifty]))/_xlfn.STDEV.P(Table2[1M Return vs Nifty])</f>
        <v>-0.23170450833659051</v>
      </c>
      <c r="K535">
        <v>-20.576002452014901</v>
      </c>
      <c r="L535">
        <f>(Table2[[#This Row],[6M Return vs Nifty]]-AVERAGE(Table2[6M Return vs Nifty]))/_xlfn.STDEV.P(Table2[6M Return vs Nifty])</f>
        <v>-0.96341837730720037</v>
      </c>
      <c r="M535">
        <v>-2.2486595632175299</v>
      </c>
      <c r="N535">
        <f>(Table2[[#This Row],[1W Return vs Nifty]]-AVERAGE(Table2[1W Return vs Nifty]))/_xlfn.STDEV.P(Table2[1W Return vs Nifty])</f>
        <v>-0.33774642170142932</v>
      </c>
      <c r="O535">
        <v>118.58</v>
      </c>
      <c r="P535">
        <v>118.01439841211899</v>
      </c>
      <c r="Q535">
        <v>115.730893321911</v>
      </c>
      <c r="R535">
        <v>42.053564350610998</v>
      </c>
      <c r="S535" s="2">
        <f>(Table2[[#This Row],[Close Price]]-Table2[[#This Row],[20D EMA]])/Table2[[#This Row],[20D EMA]]</f>
        <v>-2.0070838252656396E-2</v>
      </c>
      <c r="T535" s="2">
        <f>(Table2[[#This Row],[Close Price]]-Table2[[#This Row],[50D EMA]])/Table2[[#This Row],[50D EMA]]</f>
        <v>-1.5374381740971263E-2</v>
      </c>
      <c r="U535" s="2">
        <f>(Table2[[#This Row],[Close Price]]-Table2[[#This Row],[200D EMA]])/Table2[[#This Row],[200D EMA]]</f>
        <v>4.0534265711071873E-3</v>
      </c>
      <c r="V535">
        <v>0.74778338555743495</v>
      </c>
      <c r="W535">
        <v>116</v>
      </c>
      <c r="X535">
        <v>117.99</v>
      </c>
      <c r="Y535">
        <v>116</v>
      </c>
      <c r="Z535">
        <v>118.55</v>
      </c>
      <c r="AA535">
        <v>115.75</v>
      </c>
      <c r="AB535">
        <v>122.9</v>
      </c>
      <c r="AC535" s="2">
        <f>(Table2[[#This Row],[Close Price]]/Table2[[#This Row],[Day Low]])-1</f>
        <v>1.7241379310344307E-3</v>
      </c>
      <c r="AD535" s="2">
        <f>(Table2[[#This Row],[Day High]]/Table2[[#This Row],[Close Price]])-1</f>
        <v>1.5404475043029109E-2</v>
      </c>
      <c r="AE535" s="2">
        <f>(Table2[[#This Row],[Close Price]]/Table2[[#This Row],[Current Week Low]])-1</f>
        <v>1.7241379310344307E-3</v>
      </c>
      <c r="AF535" s="2">
        <f>(Table2[[#This Row],[Current Week High]]/Table2[[#This Row],[Close Price]])-1</f>
        <v>2.0223752151462993E-2</v>
      </c>
      <c r="AG535" s="2">
        <f>(Table2[[#This Row],[Close Price]]/Table2[[#This Row],[Current Month Low]])-1</f>
        <v>3.8876889848813434E-3</v>
      </c>
      <c r="AH535" s="2">
        <f>(Table2[[#This Row],[Current Month High]]/Table2[[#This Row],[Close Price]])-1</f>
        <v>5.7659208261617856E-2</v>
      </c>
      <c r="AI535">
        <v>17.900172117039499</v>
      </c>
      <c r="AJ535">
        <v>10.6666666666666</v>
      </c>
      <c r="AK535" t="str">
        <f>IF(AND(Table2[[#This Row],[20D EMA]]&gt;Table2[[#This Row],[50D EMA]],Table2[[#This Row],[50D EMA]]&gt;Table2[[#This Row],[200D EMA]]),"Uptrend","Downtrend/NoTrend")</f>
        <v>Uptrend</v>
      </c>
      <c r="AL535">
        <v>-0.18</v>
      </c>
      <c r="AM535" t="s">
        <v>10189</v>
      </c>
      <c r="AN535">
        <v>-4.88</v>
      </c>
      <c r="AO535" t="s">
        <v>10189</v>
      </c>
      <c r="AP535">
        <v>8.4843019450882004E-2</v>
      </c>
      <c r="AQ535">
        <f>(Table2[[#This Row],[Sharpe Ratio]]-AVERAGE(Table2[Sharpe Ratio]))/_xlfn.STDEV.P(Table2[Sharpe Ratio])</f>
        <v>0.35321941745272062</v>
      </c>
      <c r="AR5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-1.9978509706444885</v>
      </c>
      <c r="AS535">
        <f>_xlfn.RANK.AVG(Table2[[#This Row],[1Y Return vs Nifty Z-Score]],Table2[1Y Return vs Nifty Z-Score])</f>
        <v>635</v>
      </c>
      <c r="AT535">
        <f>_xlfn.RANK.AVG(Table2[[#This Row],[6M Return vs Nifty Z-Score]],Table2[6M Return vs Nifty Z-Score])</f>
        <v>629</v>
      </c>
      <c r="AU535">
        <f>_xlfn.RANK.AVG(Table2[[#This Row],[Sharpe Ratio Z-Score]],Table2[Sharpe Ratio Z-Score])</f>
        <v>237</v>
      </c>
      <c r="AV535">
        <f>(Table2[[#This Row],[Rank 1Y]]+Table2[[#This Row],[Rank 6M]]+Table2[[#This Row],[Rank Sharpe]])/3</f>
        <v>500.33333333333331</v>
      </c>
    </row>
    <row r="536" spans="1:48" x14ac:dyDescent="0.3">
      <c r="A536" t="s">
        <v>914</v>
      </c>
      <c r="B536" t="s">
        <v>915</v>
      </c>
      <c r="C536" t="s">
        <v>10154</v>
      </c>
      <c r="D536" t="s">
        <v>916</v>
      </c>
      <c r="E536">
        <v>16225.7283154049</v>
      </c>
      <c r="F536">
        <v>207.94</v>
      </c>
      <c r="G536">
        <v>-11.1105130544129</v>
      </c>
      <c r="H536">
        <f>(Table2[[#This Row],[1Y Return vs Nifty]]-AVERAGE(Table2[1Y Return vs Nifty]))/_xlfn.STDEV.P(Table2[1Y Return vs Nifty])</f>
        <v>-0.67787227849535947</v>
      </c>
      <c r="I536">
        <v>-9.3947113547074999</v>
      </c>
      <c r="J536">
        <f>(Table2[[#This Row],[1M Return vs Nifty]]-AVERAGE(Table2[1M Return vs Nifty]))/_xlfn.STDEV.P(Table2[1M Return vs Nifty])</f>
        <v>-0.86779664615771146</v>
      </c>
      <c r="K536">
        <v>4.4867985275553997</v>
      </c>
      <c r="L536">
        <f>(Table2[[#This Row],[6M Return vs Nifty]]-AVERAGE(Table2[6M Return vs Nifty]))/_xlfn.STDEV.P(Table2[6M Return vs Nifty])</f>
        <v>-0.19320915279960643</v>
      </c>
      <c r="M536">
        <v>-1.93680963044337</v>
      </c>
      <c r="N536">
        <f>(Table2[[#This Row],[1W Return vs Nifty]]-AVERAGE(Table2[1W Return vs Nifty]))/_xlfn.STDEV.P(Table2[1W Return vs Nifty])</f>
        <v>-0.26855086847602666</v>
      </c>
      <c r="O536">
        <v>212.11</v>
      </c>
      <c r="P536">
        <v>211.84586236855401</v>
      </c>
      <c r="Q536">
        <v>196.68745206728701</v>
      </c>
      <c r="R536">
        <v>33.980002524655497</v>
      </c>
      <c r="S536" s="2">
        <f>(Table2[[#This Row],[Close Price]]-Table2[[#This Row],[20D EMA]])/Table2[[#This Row],[20D EMA]]</f>
        <v>-1.9659610579416415E-2</v>
      </c>
      <c r="T536" s="2">
        <f>(Table2[[#This Row],[Close Price]]-Table2[[#This Row],[50D EMA]])/Table2[[#This Row],[50D EMA]]</f>
        <v>-1.8437284188061582E-2</v>
      </c>
      <c r="U536" s="2">
        <f>(Table2[[#This Row],[Close Price]]-Table2[[#This Row],[200D EMA]])/Table2[[#This Row],[200D EMA]]</f>
        <v>5.7210298951167846E-2</v>
      </c>
      <c r="V536">
        <v>0.91576283393782598</v>
      </c>
      <c r="W536">
        <v>207.45</v>
      </c>
      <c r="X536">
        <v>211.36</v>
      </c>
      <c r="Y536">
        <v>206.25</v>
      </c>
      <c r="Z536">
        <v>211.36</v>
      </c>
      <c r="AA536">
        <v>204.52</v>
      </c>
      <c r="AB536">
        <v>225.9</v>
      </c>
      <c r="AC536" s="2">
        <f>(Table2[[#This Row],[Close Price]]/Table2[[#This Row],[Day Low]])-1</f>
        <v>2.3620149433598581E-3</v>
      </c>
      <c r="AD536" s="2">
        <f>(Table2[[#This Row],[Day High]]/Table2[[#This Row],[Close Price]])-1</f>
        <v>1.6447052034240794E-2</v>
      </c>
      <c r="AE536" s="2">
        <f>(Table2[[#This Row],[Close Price]]/Table2[[#This Row],[Current Week Low]])-1</f>
        <v>8.1939393939394201E-3</v>
      </c>
      <c r="AF536" s="2">
        <f>(Table2[[#This Row],[Current Week High]]/Table2[[#This Row],[Close Price]])-1</f>
        <v>1.6447052034240794E-2</v>
      </c>
      <c r="AG536" s="2">
        <f>(Table2[[#This Row],[Close Price]]/Table2[[#This Row],[Current Month Low]])-1</f>
        <v>1.6722080970076325E-2</v>
      </c>
      <c r="AH536" s="2">
        <f>(Table2[[#This Row],[Current Month High]]/Table2[[#This Row],[Close Price]])-1</f>
        <v>8.6371068577474341E-2</v>
      </c>
      <c r="AI536">
        <v>14.239684524382</v>
      </c>
      <c r="AJ536">
        <v>52.672540381791499</v>
      </c>
      <c r="AK536" t="str">
        <f>IF(AND(Table2[[#This Row],[20D EMA]]&gt;Table2[[#This Row],[50D EMA]],Table2[[#This Row],[50D EMA]]&gt;Table2[[#This Row],[200D EMA]]),"Uptrend","Downtrend/NoTrend")</f>
        <v>Uptrend</v>
      </c>
      <c r="AL536">
        <v>-0.15</v>
      </c>
      <c r="AM536" t="s">
        <v>10189</v>
      </c>
      <c r="AN536">
        <v>-2.93</v>
      </c>
      <c r="AO536" t="s">
        <v>10189</v>
      </c>
      <c r="AP536">
        <v>-4.6800403459240003E-3</v>
      </c>
      <c r="AQ536">
        <f>(Table2[[#This Row],[Sharpe Ratio]]-AVERAGE(Table2[Sharpe Ratio]))/_xlfn.STDEV.P(Table2[Sharpe Ratio])</f>
        <v>-0.65951351818588921</v>
      </c>
      <c r="AR5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-2.6669424641145931</v>
      </c>
      <c r="AS536">
        <f>_xlfn.RANK.AVG(Table2[[#This Row],[1Y Return vs Nifty Z-Score]],Table2[1Y Return vs Nifty Z-Score])</f>
        <v>566</v>
      </c>
      <c r="AT536">
        <f>_xlfn.RANK.AVG(Table2[[#This Row],[6M Return vs Nifty Z-Score]],Table2[6M Return vs Nifty Z-Score])</f>
        <v>385</v>
      </c>
      <c r="AU536">
        <f>_xlfn.RANK.AVG(Table2[[#This Row],[Sharpe Ratio Z-Score]],Table2[Sharpe Ratio Z-Score])</f>
        <v>551</v>
      </c>
      <c r="AV536">
        <f>(Table2[[#This Row],[Rank 1Y]]+Table2[[#This Row],[Rank 6M]]+Table2[[#This Row],[Rank Sharpe]])/3</f>
        <v>500.66666666666669</v>
      </c>
    </row>
    <row r="537" spans="1:48" x14ac:dyDescent="0.3">
      <c r="A537" t="s">
        <v>281</v>
      </c>
      <c r="B537" t="s">
        <v>282</v>
      </c>
      <c r="C537" t="s">
        <v>10141</v>
      </c>
      <c r="D537" t="s">
        <v>176</v>
      </c>
      <c r="E537">
        <v>98323.021420200006</v>
      </c>
      <c r="F537">
        <v>906</v>
      </c>
      <c r="G537">
        <v>14.226521295648601</v>
      </c>
      <c r="H537">
        <f>(Table2[[#This Row],[1Y Return vs Nifty]]-AVERAGE(Table2[1Y Return vs Nifty]))/_xlfn.STDEV.P(Table2[1Y Return vs Nifty])</f>
        <v>-0.36486089966600321</v>
      </c>
      <c r="I537">
        <v>-10.9670010223196</v>
      </c>
      <c r="J537">
        <f>(Table2[[#This Row],[1M Return vs Nifty]]-AVERAGE(Table2[1M Return vs Nifty]))/_xlfn.STDEV.P(Table2[1M Return vs Nifty])</f>
        <v>-1.0161030834755624</v>
      </c>
      <c r="K537">
        <v>-23.413466895421099</v>
      </c>
      <c r="L537">
        <f>(Table2[[#This Row],[6M Return vs Nifty]]-AVERAGE(Table2[6M Return vs Nifty]))/_xlfn.STDEV.P(Table2[6M Return vs Nifty])</f>
        <v>-1.0506169825351317</v>
      </c>
      <c r="M537">
        <v>-0.50491819569212004</v>
      </c>
      <c r="N537">
        <f>(Table2[[#This Row],[1W Return vs Nifty]]-AVERAGE(Table2[1W Return vs Nifty]))/_xlfn.STDEV.P(Table2[1W Return vs Nifty])</f>
        <v>4.9167718489588876E-2</v>
      </c>
      <c r="O537">
        <v>905.19</v>
      </c>
      <c r="P537">
        <v>922.03111362705999</v>
      </c>
      <c r="Q537">
        <v>959.60143009126296</v>
      </c>
      <c r="R537">
        <v>43.567234038741702</v>
      </c>
      <c r="S537" s="2">
        <f>(Table2[[#This Row],[Close Price]]-Table2[[#This Row],[20D EMA]])/Table2[[#This Row],[20D EMA]]</f>
        <v>8.9483975739893873E-4</v>
      </c>
      <c r="T537" s="2">
        <f>(Table2[[#This Row],[Close Price]]-Table2[[#This Row],[50D EMA]])/Table2[[#This Row],[50D EMA]]</f>
        <v>-1.7386738245737991E-2</v>
      </c>
      <c r="U537" s="2">
        <f>(Table2[[#This Row],[Close Price]]-Table2[[#This Row],[200D EMA]])/Table2[[#This Row],[200D EMA]]</f>
        <v>-5.5858013973744479E-2</v>
      </c>
      <c r="V537">
        <v>0.88190147521053197</v>
      </c>
      <c r="W537">
        <v>897.6</v>
      </c>
      <c r="X537">
        <v>915.8</v>
      </c>
      <c r="Y537">
        <v>886.1</v>
      </c>
      <c r="Z537">
        <v>915.8</v>
      </c>
      <c r="AA537">
        <v>880.75</v>
      </c>
      <c r="AB537">
        <v>938</v>
      </c>
      <c r="AC537" s="2">
        <f>(Table2[[#This Row],[Close Price]]/Table2[[#This Row],[Day Low]])-1</f>
        <v>9.3582887700534023E-3</v>
      </c>
      <c r="AD537" s="2">
        <f>(Table2[[#This Row],[Day High]]/Table2[[#This Row],[Close Price]])-1</f>
        <v>1.0816777041942505E-2</v>
      </c>
      <c r="AE537" s="2">
        <f>(Table2[[#This Row],[Close Price]]/Table2[[#This Row],[Current Week Low]])-1</f>
        <v>2.2457961855321118E-2</v>
      </c>
      <c r="AF537" s="2">
        <f>(Table2[[#This Row],[Current Week High]]/Table2[[#This Row],[Close Price]])-1</f>
        <v>1.0816777041942505E-2</v>
      </c>
      <c r="AG537" s="2">
        <f>(Table2[[#This Row],[Close Price]]/Table2[[#This Row],[Current Month Low]])-1</f>
        <v>2.8668748225943785E-2</v>
      </c>
      <c r="AH537" s="2">
        <f>(Table2[[#This Row],[Current Month High]]/Table2[[#This Row],[Close Price]])-1</f>
        <v>3.5320088300220709E-2</v>
      </c>
      <c r="AI537">
        <v>39.006622516556298</v>
      </c>
      <c r="AJ537">
        <v>73.563218390804593</v>
      </c>
      <c r="AK537" t="str">
        <f>IF(AND(Table2[[#This Row],[20D EMA]]&gt;Table2[[#This Row],[50D EMA]],Table2[[#This Row],[50D EMA]]&gt;Table2[[#This Row],[200D EMA]]),"Uptrend","Downtrend/NoTrend")</f>
        <v>Downtrend/NoTrend</v>
      </c>
      <c r="AL537">
        <v>-0.09</v>
      </c>
      <c r="AM537" t="s">
        <v>10189</v>
      </c>
      <c r="AN537">
        <v>1.1200000000000001</v>
      </c>
      <c r="AO537" t="s">
        <v>10188</v>
      </c>
      <c r="AP537">
        <v>2.0828712138507E-2</v>
      </c>
      <c r="AQ537">
        <f>(Table2[[#This Row],[Sharpe Ratio]]-AVERAGE(Table2[Sharpe Ratio]))/_xlfn.STDEV.P(Table2[Sharpe Ratio])</f>
        <v>-0.37094480922227779</v>
      </c>
      <c r="AR5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7">
        <f>_xlfn.RANK.AVG(Table2[[#This Row],[1Y Return vs Nifty Z-Score]],Table2[1Y Return vs Nifty Z-Score])</f>
        <v>412</v>
      </c>
      <c r="AT537">
        <f>_xlfn.RANK.AVG(Table2[[#This Row],[6M Return vs Nifty Z-Score]],Table2[6M Return vs Nifty Z-Score])</f>
        <v>654</v>
      </c>
      <c r="AU537">
        <f>_xlfn.RANK.AVG(Table2[[#This Row],[Sharpe Ratio Z-Score]],Table2[Sharpe Ratio Z-Score])</f>
        <v>437</v>
      </c>
      <c r="AV537">
        <f>(Table2[[#This Row],[Rank 1Y]]+Table2[[#This Row],[Rank 6M]]+Table2[[#This Row],[Rank Sharpe]])/3</f>
        <v>501</v>
      </c>
    </row>
    <row r="538" spans="1:48" x14ac:dyDescent="0.3">
      <c r="A538" t="s">
        <v>1911</v>
      </c>
      <c r="B538" t="s">
        <v>1912</v>
      </c>
      <c r="C538" t="s">
        <v>10159</v>
      </c>
      <c r="D538" t="s">
        <v>1465</v>
      </c>
      <c r="E538">
        <v>3471.9199019879902</v>
      </c>
      <c r="F538">
        <v>156.84</v>
      </c>
      <c r="G538">
        <v>-9.9270355998921094</v>
      </c>
      <c r="H538">
        <f>(Table2[[#This Row],[1Y Return vs Nifty]]-AVERAGE(Table2[1Y Return vs Nifty]))/_xlfn.STDEV.P(Table2[1Y Return vs Nifty])</f>
        <v>-0.66325170748713047</v>
      </c>
      <c r="I538">
        <v>-5.2273732336121599</v>
      </c>
      <c r="J538">
        <f>(Table2[[#This Row],[1M Return vs Nifty]]-AVERAGE(Table2[1M Return vs Nifty]))/_xlfn.STDEV.P(Table2[1M Return vs Nifty])</f>
        <v>-0.47471190956641662</v>
      </c>
      <c r="K538">
        <v>-8.9347514562037897</v>
      </c>
      <c r="L538">
        <f>(Table2[[#This Row],[6M Return vs Nifty]]-AVERAGE(Table2[6M Return vs Nifty]))/_xlfn.STDEV.P(Table2[6M Return vs Nifty])</f>
        <v>-0.60566910143453778</v>
      </c>
      <c r="M538">
        <v>-2.5304618226739302</v>
      </c>
      <c r="N538">
        <f>(Table2[[#This Row],[1W Return vs Nifty]]-AVERAGE(Table2[1W Return vs Nifty]))/_xlfn.STDEV.P(Table2[1W Return vs Nifty])</f>
        <v>-0.40027477650911014</v>
      </c>
      <c r="O538">
        <v>154.56</v>
      </c>
      <c r="P538">
        <v>152.66024473682501</v>
      </c>
      <c r="Q538">
        <v>147.68975215844401</v>
      </c>
      <c r="R538">
        <v>43.858935013308802</v>
      </c>
      <c r="S538" s="2">
        <f>(Table2[[#This Row],[Close Price]]-Table2[[#This Row],[20D EMA]])/Table2[[#This Row],[20D EMA]]</f>
        <v>1.4751552795031063E-2</v>
      </c>
      <c r="T538" s="2">
        <f>(Table2[[#This Row],[Close Price]]-Table2[[#This Row],[50D EMA]])/Table2[[#This Row],[50D EMA]]</f>
        <v>2.7379461302322591E-2</v>
      </c>
      <c r="U538" s="2">
        <f>(Table2[[#This Row],[Close Price]]-Table2[[#This Row],[200D EMA]])/Table2[[#This Row],[200D EMA]]</f>
        <v>6.1955875122191674E-2</v>
      </c>
      <c r="V538">
        <v>0.91858440237265704</v>
      </c>
      <c r="W538">
        <v>153.79</v>
      </c>
      <c r="X538">
        <v>160.5</v>
      </c>
      <c r="Y538">
        <v>151.83000000000001</v>
      </c>
      <c r="Z538">
        <v>160.5</v>
      </c>
      <c r="AA538">
        <v>151.16</v>
      </c>
      <c r="AB538">
        <v>163</v>
      </c>
      <c r="AC538" s="2">
        <f>(Table2[[#This Row],[Close Price]]/Table2[[#This Row],[Day Low]])-1</f>
        <v>1.9832238767150123E-2</v>
      </c>
      <c r="AD538" s="2">
        <f>(Table2[[#This Row],[Day High]]/Table2[[#This Row],[Close Price]])-1</f>
        <v>2.3335883703136995E-2</v>
      </c>
      <c r="AE538" s="2">
        <f>(Table2[[#This Row],[Close Price]]/Table2[[#This Row],[Current Week Low]])-1</f>
        <v>3.2997431337680183E-2</v>
      </c>
      <c r="AF538" s="2">
        <f>(Table2[[#This Row],[Current Week High]]/Table2[[#This Row],[Close Price]])-1</f>
        <v>2.3335883703136995E-2</v>
      </c>
      <c r="AG538" s="2">
        <f>(Table2[[#This Row],[Close Price]]/Table2[[#This Row],[Current Month Low]])-1</f>
        <v>3.7576078327600015E-2</v>
      </c>
      <c r="AH538" s="2">
        <f>(Table2[[#This Row],[Current Month High]]/Table2[[#This Row],[Close Price]])-1</f>
        <v>3.9275694975771547E-2</v>
      </c>
      <c r="AI538">
        <v>12.152512114256499</v>
      </c>
      <c r="AJ538">
        <v>21.581395348837201</v>
      </c>
      <c r="AK538" t="str">
        <f>IF(AND(Table2[[#This Row],[20D EMA]]&gt;Table2[[#This Row],[50D EMA]],Table2[[#This Row],[50D EMA]]&gt;Table2[[#This Row],[200D EMA]]),"Uptrend","Downtrend/NoTrend")</f>
        <v>Uptrend</v>
      </c>
      <c r="AL538">
        <v>-0.04</v>
      </c>
      <c r="AM538" t="s">
        <v>10189</v>
      </c>
      <c r="AN538">
        <v>0.17</v>
      </c>
      <c r="AO538" t="s">
        <v>10188</v>
      </c>
      <c r="AP538">
        <v>2.8099207131213E-2</v>
      </c>
      <c r="AQ538">
        <f>(Table2[[#This Row],[Sharpe Ratio]]-AVERAGE(Table2[Sharpe Ratio]))/_xlfn.STDEV.P(Table2[Sharpe Ratio])</f>
        <v>-0.28869706485092583</v>
      </c>
      <c r="AR5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-2.4326045598481212</v>
      </c>
      <c r="AS538">
        <f>_xlfn.RANK.AVG(Table2[[#This Row],[1Y Return vs Nifty Z-Score]],Table2[1Y Return vs Nifty Z-Score])</f>
        <v>559</v>
      </c>
      <c r="AT538">
        <f>_xlfn.RANK.AVG(Table2[[#This Row],[6M Return vs Nifty Z-Score]],Table2[6M Return vs Nifty Z-Score])</f>
        <v>530</v>
      </c>
      <c r="AU538">
        <f>_xlfn.RANK.AVG(Table2[[#This Row],[Sharpe Ratio Z-Score]],Table2[Sharpe Ratio Z-Score])</f>
        <v>414</v>
      </c>
      <c r="AV538">
        <f>(Table2[[#This Row],[Rank 1Y]]+Table2[[#This Row],[Rank 6M]]+Table2[[#This Row],[Rank Sharpe]])/3</f>
        <v>501</v>
      </c>
    </row>
    <row r="539" spans="1:48" x14ac:dyDescent="0.3">
      <c r="A539" t="s">
        <v>1248</v>
      </c>
      <c r="B539" t="s">
        <v>1249</v>
      </c>
      <c r="C539" t="s">
        <v>10145</v>
      </c>
      <c r="D539" t="s">
        <v>989</v>
      </c>
      <c r="E539">
        <v>8967.7539402500006</v>
      </c>
      <c r="F539">
        <v>450.2</v>
      </c>
      <c r="G539">
        <v>-9.29300344187223</v>
      </c>
      <c r="H539">
        <f>(Table2[[#This Row],[1Y Return vs Nifty]]-AVERAGE(Table2[1Y Return vs Nifty]))/_xlfn.STDEV.P(Table2[1Y Return vs Nifty])</f>
        <v>-0.65541893285131481</v>
      </c>
      <c r="I539">
        <v>-1.81724712783388</v>
      </c>
      <c r="J539">
        <f>(Table2[[#This Row],[1M Return vs Nifty]]-AVERAGE(Table2[1M Return vs Nifty]))/_xlfn.STDEV.P(Table2[1M Return vs Nifty])</f>
        <v>-0.15305129958437239</v>
      </c>
      <c r="K539">
        <v>2.95816393996208</v>
      </c>
      <c r="L539">
        <f>(Table2[[#This Row],[6M Return vs Nifty]]-AVERAGE(Table2[6M Return vs Nifty]))/_xlfn.STDEV.P(Table2[6M Return vs Nifty])</f>
        <v>-0.24018588382122913</v>
      </c>
      <c r="M539">
        <v>3.8111627506703498</v>
      </c>
      <c r="N539">
        <f>(Table2[[#This Row],[1W Return vs Nifty]]-AVERAGE(Table2[1W Return vs Nifty]))/_xlfn.STDEV.P(Table2[1W Return vs Nifty])</f>
        <v>1.0068514549983727</v>
      </c>
      <c r="O539">
        <v>432.28</v>
      </c>
      <c r="P539">
        <v>415.50261967098999</v>
      </c>
      <c r="Q539">
        <v>399.64864471242498</v>
      </c>
      <c r="R539">
        <v>66.429434370169304</v>
      </c>
      <c r="S539" s="2">
        <f>(Table2[[#This Row],[Close Price]]-Table2[[#This Row],[20D EMA]])/Table2[[#This Row],[20D EMA]]</f>
        <v>4.1454612750994768E-2</v>
      </c>
      <c r="T539" s="2">
        <f>(Table2[[#This Row],[Close Price]]-Table2[[#This Row],[50D EMA]])/Table2[[#This Row],[50D EMA]]</f>
        <v>8.3507007384176407E-2</v>
      </c>
      <c r="U539" s="2">
        <f>(Table2[[#This Row],[Close Price]]-Table2[[#This Row],[200D EMA]])/Table2[[#This Row],[200D EMA]]</f>
        <v>0.12648949510125382</v>
      </c>
      <c r="V539">
        <v>1.0658334049747</v>
      </c>
      <c r="W539">
        <v>445.5</v>
      </c>
      <c r="X539">
        <v>460</v>
      </c>
      <c r="Y539">
        <v>440</v>
      </c>
      <c r="Z539">
        <v>460</v>
      </c>
      <c r="AA539">
        <v>422</v>
      </c>
      <c r="AB539">
        <v>460</v>
      </c>
      <c r="AC539" s="2">
        <f>(Table2[[#This Row],[Close Price]]/Table2[[#This Row],[Day Low]])-1</f>
        <v>1.0549943883277235E-2</v>
      </c>
      <c r="AD539" s="2">
        <f>(Table2[[#This Row],[Day High]]/Table2[[#This Row],[Close Price]])-1</f>
        <v>2.1768103065304301E-2</v>
      </c>
      <c r="AE539" s="2">
        <f>(Table2[[#This Row],[Close Price]]/Table2[[#This Row],[Current Week Low]])-1</f>
        <v>2.3181818181818192E-2</v>
      </c>
      <c r="AF539" s="2">
        <f>(Table2[[#This Row],[Current Week High]]/Table2[[#This Row],[Close Price]])-1</f>
        <v>2.1768103065304301E-2</v>
      </c>
      <c r="AG539" s="2">
        <f>(Table2[[#This Row],[Close Price]]/Table2[[#This Row],[Current Month Low]])-1</f>
        <v>6.6824644549763113E-2</v>
      </c>
      <c r="AH539" s="2">
        <f>(Table2[[#This Row],[Current Month High]]/Table2[[#This Row],[Close Price]])-1</f>
        <v>2.1768103065304301E-2</v>
      </c>
      <c r="AI539">
        <v>7.9298089737894299</v>
      </c>
      <c r="AJ539">
        <v>31.0625909752547</v>
      </c>
      <c r="AK539" t="str">
        <f>IF(AND(Table2[[#This Row],[20D EMA]]&gt;Table2[[#This Row],[50D EMA]],Table2[[#This Row],[50D EMA]]&gt;Table2[[#This Row],[200D EMA]]),"Uptrend","Downtrend/NoTrend")</f>
        <v>Uptrend</v>
      </c>
      <c r="AL539">
        <v>0.03</v>
      </c>
      <c r="AM539" t="s">
        <v>10188</v>
      </c>
      <c r="AN539">
        <v>4.7699999999999996</v>
      </c>
      <c r="AO539" t="s">
        <v>10188</v>
      </c>
      <c r="AP539">
        <v>-6.0478778089700003E-4</v>
      </c>
      <c r="AQ539">
        <f>(Table2[[#This Row],[Sharpe Ratio]]-AVERAGE(Table2[Sharpe Ratio]))/_xlfn.STDEV.P(Table2[Sharpe Ratio])</f>
        <v>-0.61341207233477435</v>
      </c>
      <c r="AR5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-0.65521673359331811</v>
      </c>
      <c r="AS539">
        <f>_xlfn.RANK.AVG(Table2[[#This Row],[1Y Return vs Nifty Z-Score]],Table2[1Y Return vs Nifty Z-Score])</f>
        <v>557</v>
      </c>
      <c r="AT539">
        <f>_xlfn.RANK.AVG(Table2[[#This Row],[6M Return vs Nifty Z-Score]],Table2[6M Return vs Nifty Z-Score])</f>
        <v>406</v>
      </c>
      <c r="AU539">
        <f>_xlfn.RANK.AVG(Table2[[#This Row],[Sharpe Ratio Z-Score]],Table2[Sharpe Ratio Z-Score])</f>
        <v>541</v>
      </c>
      <c r="AV539">
        <f>(Table2[[#This Row],[Rank 1Y]]+Table2[[#This Row],[Rank 6M]]+Table2[[#This Row],[Rank Sharpe]])/3</f>
        <v>501.33333333333331</v>
      </c>
    </row>
    <row r="540" spans="1:48" x14ac:dyDescent="0.3">
      <c r="A540" t="s">
        <v>289</v>
      </c>
      <c r="B540" t="s">
        <v>290</v>
      </c>
      <c r="C540" t="s">
        <v>10143</v>
      </c>
      <c r="D540" t="s">
        <v>37</v>
      </c>
      <c r="E540">
        <v>94286.578664589993</v>
      </c>
      <c r="F540">
        <v>654.35</v>
      </c>
      <c r="G540">
        <v>-13.4792682983351</v>
      </c>
      <c r="H540">
        <f>(Table2[[#This Row],[1Y Return vs Nifty]]-AVERAGE(Table2[1Y Return vs Nifty]))/_xlfn.STDEV.P(Table2[1Y Return vs Nifty])</f>
        <v>-0.70713566168241171</v>
      </c>
      <c r="I540">
        <v>1.1561599201616799</v>
      </c>
      <c r="J540">
        <f>(Table2[[#This Row],[1M Return vs Nifty]]-AVERAGE(Table2[1M Return vs Nifty]))/_xlfn.STDEV.P(Table2[1M Return vs Nifty])</f>
        <v>0.1274157257149397</v>
      </c>
      <c r="K540">
        <v>14.633527739671599</v>
      </c>
      <c r="L540">
        <f>(Table2[[#This Row],[6M Return vs Nifty]]-AVERAGE(Table2[6M Return vs Nifty]))/_xlfn.STDEV.P(Table2[6M Return vs Nifty])</f>
        <v>0.11861171846386388</v>
      </c>
      <c r="M540">
        <v>1.98700080655411</v>
      </c>
      <c r="N540">
        <f>(Table2[[#This Row],[1W Return vs Nifty]]-AVERAGE(Table2[1W Return vs Nifty]))/_xlfn.STDEV.P(Table2[1W Return vs Nifty])</f>
        <v>0.60209300668644095</v>
      </c>
      <c r="O540">
        <v>629.87</v>
      </c>
      <c r="P540">
        <v>606.98557357437198</v>
      </c>
      <c r="Q540">
        <v>567.22949521052897</v>
      </c>
      <c r="R540">
        <v>71.353435120738894</v>
      </c>
      <c r="S540" s="2">
        <f>(Table2[[#This Row],[Close Price]]-Table2[[#This Row],[20D EMA]])/Table2[[#This Row],[20D EMA]]</f>
        <v>3.8865162652610884E-2</v>
      </c>
      <c r="T540" s="2">
        <f>(Table2[[#This Row],[Close Price]]-Table2[[#This Row],[50D EMA]])/Table2[[#This Row],[50D EMA]]</f>
        <v>7.8032211122765066E-2</v>
      </c>
      <c r="U540" s="2">
        <f>(Table2[[#This Row],[Close Price]]-Table2[[#This Row],[200D EMA]])/Table2[[#This Row],[200D EMA]]</f>
        <v>0.15358951804354959</v>
      </c>
      <c r="V540">
        <v>1.1617022623277899</v>
      </c>
      <c r="W540">
        <v>639.54999999999995</v>
      </c>
      <c r="X540">
        <v>662.75</v>
      </c>
      <c r="Y540">
        <v>639.54999999999995</v>
      </c>
      <c r="Z540">
        <v>662.75</v>
      </c>
      <c r="AA540">
        <v>601.20000000000005</v>
      </c>
      <c r="AB540">
        <v>673.7</v>
      </c>
      <c r="AC540" s="2">
        <f>(Table2[[#This Row],[Close Price]]/Table2[[#This Row],[Day Low]])-1</f>
        <v>2.3141271206317038E-2</v>
      </c>
      <c r="AD540" s="2">
        <f>(Table2[[#This Row],[Day High]]/Table2[[#This Row],[Close Price]])-1</f>
        <v>1.2837166653931309E-2</v>
      </c>
      <c r="AE540" s="2">
        <f>(Table2[[#This Row],[Close Price]]/Table2[[#This Row],[Current Week Low]])-1</f>
        <v>2.3141271206317038E-2</v>
      </c>
      <c r="AF540" s="2">
        <f>(Table2[[#This Row],[Current Week High]]/Table2[[#This Row],[Close Price]])-1</f>
        <v>1.2837166653931309E-2</v>
      </c>
      <c r="AG540" s="2">
        <f>(Table2[[#This Row],[Close Price]]/Table2[[#This Row],[Current Month Low]])-1</f>
        <v>8.8406520292747759E-2</v>
      </c>
      <c r="AH540" s="2">
        <f>(Table2[[#This Row],[Current Month High]]/Table2[[#This Row],[Close Price]])-1</f>
        <v>2.9571330327806233E-2</v>
      </c>
      <c r="AI540">
        <v>2.9571330327806198</v>
      </c>
      <c r="AJ540">
        <v>41.191066997518597</v>
      </c>
      <c r="AK540" t="str">
        <f>IF(AND(Table2[[#This Row],[20D EMA]]&gt;Table2[[#This Row],[50D EMA]],Table2[[#This Row],[50D EMA]]&gt;Table2[[#This Row],[200D EMA]]),"Uptrend","Downtrend/NoTrend")</f>
        <v>Uptrend</v>
      </c>
      <c r="AL540">
        <v>0.04</v>
      </c>
      <c r="AM540" t="s">
        <v>10188</v>
      </c>
      <c r="AN540">
        <v>8.0299999999999994</v>
      </c>
      <c r="AO540" t="s">
        <v>10188</v>
      </c>
      <c r="AP540">
        <v>-6.1817074659920999E-2</v>
      </c>
      <c r="AQ540">
        <f>(Table2[[#This Row],[Sharpe Ratio]]-AVERAGE(Table2[Sharpe Ratio]))/_xlfn.STDEV.P(Table2[Sharpe Ratio])</f>
        <v>-1.3058783388905837</v>
      </c>
      <c r="AR5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-1.1648935497077508</v>
      </c>
      <c r="AS540">
        <f>_xlfn.RANK.AVG(Table2[[#This Row],[1Y Return vs Nifty Z-Score]],Table2[1Y Return vs Nifty Z-Score])</f>
        <v>580</v>
      </c>
      <c r="AT540">
        <f>_xlfn.RANK.AVG(Table2[[#This Row],[6M Return vs Nifty Z-Score]],Table2[6M Return vs Nifty Z-Score])</f>
        <v>270</v>
      </c>
      <c r="AU540">
        <f>_xlfn.RANK.AVG(Table2[[#This Row],[Sharpe Ratio Z-Score]],Table2[Sharpe Ratio Z-Score])</f>
        <v>657</v>
      </c>
      <c r="AV540">
        <f>(Table2[[#This Row],[Rank 1Y]]+Table2[[#This Row],[Rank 6M]]+Table2[[#This Row],[Rank Sharpe]])/3</f>
        <v>502.33333333333331</v>
      </c>
    </row>
    <row r="541" spans="1:48" x14ac:dyDescent="0.3">
      <c r="A541" t="s">
        <v>420</v>
      </c>
      <c r="B541" t="s">
        <v>421</v>
      </c>
      <c r="C541" t="s">
        <v>10145</v>
      </c>
      <c r="D541" t="s">
        <v>422</v>
      </c>
      <c r="E541">
        <v>56465.767145204998</v>
      </c>
      <c r="F541">
        <v>1559.1</v>
      </c>
      <c r="G541">
        <v>-1.1609769652559301</v>
      </c>
      <c r="H541">
        <f>(Table2[[#This Row],[1Y Return vs Nifty]]-AVERAGE(Table2[1Y Return vs Nifty]))/_xlfn.STDEV.P(Table2[1Y Return vs Nifty])</f>
        <v>-0.5549566299253087</v>
      </c>
      <c r="I541">
        <v>0.189611411975661</v>
      </c>
      <c r="J541">
        <f>(Table2[[#This Row],[1M Return vs Nifty]]-AVERAGE(Table2[1M Return vs Nifty]))/_xlfn.STDEV.P(Table2[1M Return vs Nifty])</f>
        <v>3.6245905867648712E-2</v>
      </c>
      <c r="K541">
        <v>-14.2634167389373</v>
      </c>
      <c r="L541">
        <f>(Table2[[#This Row],[6M Return vs Nifty]]-AVERAGE(Table2[6M Return vs Nifty]))/_xlfn.STDEV.P(Table2[6M Return vs Nifty])</f>
        <v>-0.769425225836603</v>
      </c>
      <c r="M541">
        <v>-5.21092866029616</v>
      </c>
      <c r="N541">
        <f>(Table2[[#This Row],[1W Return vs Nifty]]-AVERAGE(Table2[1W Return vs Nifty]))/_xlfn.STDEV.P(Table2[1W Return vs Nifty])</f>
        <v>-0.99503644306344208</v>
      </c>
      <c r="O541">
        <v>1575.29</v>
      </c>
      <c r="P541">
        <v>1519.29233531619</v>
      </c>
      <c r="Q541">
        <v>1442.3846486754201</v>
      </c>
      <c r="R541">
        <v>39.794615390262202</v>
      </c>
      <c r="S541" s="2">
        <f>(Table2[[#This Row],[Close Price]]-Table2[[#This Row],[20D EMA]])/Table2[[#This Row],[20D EMA]]</f>
        <v>-1.027747271930886E-2</v>
      </c>
      <c r="T541" s="2">
        <f>(Table2[[#This Row],[Close Price]]-Table2[[#This Row],[50D EMA]])/Table2[[#This Row],[50D EMA]]</f>
        <v>2.6201451661720686E-2</v>
      </c>
      <c r="U541" s="2">
        <f>(Table2[[#This Row],[Close Price]]-Table2[[#This Row],[200D EMA]])/Table2[[#This Row],[200D EMA]]</f>
        <v>8.0918326073258356E-2</v>
      </c>
      <c r="V541">
        <v>1.4320842985908799</v>
      </c>
      <c r="W541">
        <v>1543</v>
      </c>
      <c r="X541">
        <v>1573.85</v>
      </c>
      <c r="Y541">
        <v>1543</v>
      </c>
      <c r="Z541">
        <v>1604.7</v>
      </c>
      <c r="AA541">
        <v>1543</v>
      </c>
      <c r="AB541">
        <v>1764.4</v>
      </c>
      <c r="AC541" s="2">
        <f>(Table2[[#This Row],[Close Price]]/Table2[[#This Row],[Day Low]])-1</f>
        <v>1.0434219053791161E-2</v>
      </c>
      <c r="AD541" s="2">
        <f>(Table2[[#This Row],[Day High]]/Table2[[#This Row],[Close Price]])-1</f>
        <v>9.4605862356487158E-3</v>
      </c>
      <c r="AE541" s="2">
        <f>(Table2[[#This Row],[Close Price]]/Table2[[#This Row],[Current Week Low]])-1</f>
        <v>1.0434219053791161E-2</v>
      </c>
      <c r="AF541" s="2">
        <f>(Table2[[#This Row],[Current Week High]]/Table2[[#This Row],[Close Price]])-1</f>
        <v>2.9247642870887214E-2</v>
      </c>
      <c r="AG541" s="2">
        <f>(Table2[[#This Row],[Close Price]]/Table2[[#This Row],[Current Month Low]])-1</f>
        <v>1.0434219053791161E-2</v>
      </c>
      <c r="AH541" s="2">
        <f>(Table2[[#This Row],[Current Month High]]/Table2[[#This Row],[Close Price]])-1</f>
        <v>0.13167853248669115</v>
      </c>
      <c r="AI541">
        <v>13.1678532486691</v>
      </c>
      <c r="AJ541">
        <v>33.262105218171698</v>
      </c>
      <c r="AK541" t="str">
        <f>IF(AND(Table2[[#This Row],[20D EMA]]&gt;Table2[[#This Row],[50D EMA]],Table2[[#This Row],[50D EMA]]&gt;Table2[[#This Row],[200D EMA]]),"Uptrend","Downtrend/NoTrend")</f>
        <v>Uptrend</v>
      </c>
      <c r="AL541">
        <v>-0.12</v>
      </c>
      <c r="AM541" t="s">
        <v>10189</v>
      </c>
      <c r="AN541">
        <v>-2.0299999999999998</v>
      </c>
      <c r="AO541" t="s">
        <v>10189</v>
      </c>
      <c r="AP541">
        <v>2.2561232670747E-2</v>
      </c>
      <c r="AQ541">
        <f>(Table2[[#This Row],[Sharpe Ratio]]-AVERAGE(Table2[Sharpe Ratio]))/_xlfn.STDEV.P(Table2[Sharpe Ratio])</f>
        <v>-0.35134560641741369</v>
      </c>
      <c r="AR5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-2.6345179993751189</v>
      </c>
      <c r="AS541">
        <f>_xlfn.RANK.AVG(Table2[[#This Row],[1Y Return vs Nifty Z-Score]],Table2[1Y Return vs Nifty Z-Score])</f>
        <v>506</v>
      </c>
      <c r="AT541">
        <f>_xlfn.RANK.AVG(Table2[[#This Row],[6M Return vs Nifty Z-Score]],Table2[6M Return vs Nifty Z-Score])</f>
        <v>577</v>
      </c>
      <c r="AU541">
        <f>_xlfn.RANK.AVG(Table2[[#This Row],[Sharpe Ratio Z-Score]],Table2[Sharpe Ratio Z-Score])</f>
        <v>426</v>
      </c>
      <c r="AV541">
        <f>(Table2[[#This Row],[Rank 1Y]]+Table2[[#This Row],[Rank 6M]]+Table2[[#This Row],[Rank Sharpe]])/3</f>
        <v>503</v>
      </c>
    </row>
    <row r="542" spans="1:48" x14ac:dyDescent="0.3">
      <c r="A542" t="s">
        <v>477</v>
      </c>
      <c r="B542" t="s">
        <v>478</v>
      </c>
      <c r="C542" t="s">
        <v>10141</v>
      </c>
      <c r="D542" t="s">
        <v>176</v>
      </c>
      <c r="E542">
        <v>44229.065531250002</v>
      </c>
      <c r="F542">
        <v>637.79999999999995</v>
      </c>
      <c r="G542">
        <v>12.472032158794301</v>
      </c>
      <c r="H542">
        <f>(Table2[[#This Row],[1Y Return vs Nifty]]-AVERAGE(Table2[1Y Return vs Nifty]))/_xlfn.STDEV.P(Table2[1Y Return vs Nifty])</f>
        <v>-0.38653569618245343</v>
      </c>
      <c r="I542">
        <v>-3.0672069339846799</v>
      </c>
      <c r="J542">
        <f>(Table2[[#This Row],[1M Return vs Nifty]]-AVERAGE(Table2[1M Return vs Nifty]))/_xlfn.STDEV.P(Table2[1M Return vs Nifty])</f>
        <v>-0.27095392876228747</v>
      </c>
      <c r="K542">
        <v>2.9886579414113399</v>
      </c>
      <c r="L542">
        <f>(Table2[[#This Row],[6M Return vs Nifty]]-AVERAGE(Table2[6M Return vs Nifty]))/_xlfn.STDEV.P(Table2[6M Return vs Nifty])</f>
        <v>-0.239248767445948</v>
      </c>
      <c r="M542">
        <v>-3.4532024832171202</v>
      </c>
      <c r="N542">
        <f>(Table2[[#This Row],[1W Return vs Nifty]]-AVERAGE(Table2[1W Return vs Nifty]))/_xlfn.STDEV.P(Table2[1W Return vs Nifty])</f>
        <v>-0.60501925062800965</v>
      </c>
      <c r="O542">
        <v>631.13</v>
      </c>
      <c r="P542">
        <v>603.86120071714799</v>
      </c>
      <c r="Q542">
        <v>544.55601213652596</v>
      </c>
      <c r="R542">
        <v>55.165156981479598</v>
      </c>
      <c r="S542" s="2">
        <f>(Table2[[#This Row],[Close Price]]-Table2[[#This Row],[20D EMA]])/Table2[[#This Row],[20D EMA]]</f>
        <v>1.0568345665710644E-2</v>
      </c>
      <c r="T542" s="2">
        <f>(Table2[[#This Row],[Close Price]]-Table2[[#This Row],[50D EMA]])/Table2[[#This Row],[50D EMA]]</f>
        <v>5.6202980490460568E-2</v>
      </c>
      <c r="U542" s="2">
        <f>(Table2[[#This Row],[Close Price]]-Table2[[#This Row],[200D EMA]])/Table2[[#This Row],[200D EMA]]</f>
        <v>0.1712293791370294</v>
      </c>
      <c r="V542">
        <v>0.82297711205153301</v>
      </c>
      <c r="W542">
        <v>636.29999999999995</v>
      </c>
      <c r="X542">
        <v>651.54999999999995</v>
      </c>
      <c r="Y542">
        <v>631.29999999999995</v>
      </c>
      <c r="Z542">
        <v>651.54999999999995</v>
      </c>
      <c r="AA542">
        <v>627.45000000000005</v>
      </c>
      <c r="AB542">
        <v>663.4</v>
      </c>
      <c r="AC542" s="2">
        <f>(Table2[[#This Row],[Close Price]]/Table2[[#This Row],[Day Low]])-1</f>
        <v>2.3573785950024018E-3</v>
      </c>
      <c r="AD542" s="2">
        <f>(Table2[[#This Row],[Day High]]/Table2[[#This Row],[Close Price]])-1</f>
        <v>2.155848228284718E-2</v>
      </c>
      <c r="AE542" s="2">
        <f>(Table2[[#This Row],[Close Price]]/Table2[[#This Row],[Current Week Low]])-1</f>
        <v>1.0296214161254591E-2</v>
      </c>
      <c r="AF542" s="2">
        <f>(Table2[[#This Row],[Current Week High]]/Table2[[#This Row],[Close Price]])-1</f>
        <v>2.155848228284718E-2</v>
      </c>
      <c r="AG542" s="2">
        <f>(Table2[[#This Row],[Close Price]]/Table2[[#This Row],[Current Month Low]])-1</f>
        <v>1.6495338273965876E-2</v>
      </c>
      <c r="AH542" s="2">
        <f>(Table2[[#This Row],[Current Month High]]/Table2[[#This Row],[Close Price]])-1</f>
        <v>4.0137974286610367E-2</v>
      </c>
      <c r="AI542">
        <v>4.0137974286610296</v>
      </c>
      <c r="AJ542">
        <v>60.634680770683701</v>
      </c>
      <c r="AK542" t="str">
        <f>IF(AND(Table2[[#This Row],[20D EMA]]&gt;Table2[[#This Row],[50D EMA]],Table2[[#This Row],[50D EMA]]&gt;Table2[[#This Row],[200D EMA]]),"Uptrend","Downtrend/NoTrend")</f>
        <v>Uptrend</v>
      </c>
      <c r="AL542">
        <v>7.0000000000000007E-2</v>
      </c>
      <c r="AM542" t="s">
        <v>10188</v>
      </c>
      <c r="AN542">
        <v>1.49</v>
      </c>
      <c r="AO542" t="s">
        <v>10188</v>
      </c>
      <c r="AP542">
        <v>-7.5139858425921996E-2</v>
      </c>
      <c r="AQ542">
        <f>(Table2[[#This Row],[Sharpe Ratio]]-AVERAGE(Table2[Sharpe Ratio]))/_xlfn.STDEV.P(Table2[Sharpe Ratio])</f>
        <v>-1.4565928245755555</v>
      </c>
      <c r="AR5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-2.9583504675942542</v>
      </c>
      <c r="AS542">
        <f>_xlfn.RANK.AVG(Table2[[#This Row],[1Y Return vs Nifty Z-Score]],Table2[1Y Return vs Nifty Z-Score])</f>
        <v>424</v>
      </c>
      <c r="AT542">
        <f>_xlfn.RANK.AVG(Table2[[#This Row],[6M Return vs Nifty Z-Score]],Table2[6M Return vs Nifty Z-Score])</f>
        <v>404</v>
      </c>
      <c r="AU542">
        <f>_xlfn.RANK.AVG(Table2[[#This Row],[Sharpe Ratio Z-Score]],Table2[Sharpe Ratio Z-Score])</f>
        <v>682</v>
      </c>
      <c r="AV542">
        <f>(Table2[[#This Row],[Rank 1Y]]+Table2[[#This Row],[Rank 6M]]+Table2[[#This Row],[Rank Sharpe]])/3</f>
        <v>503.33333333333331</v>
      </c>
    </row>
    <row r="543" spans="1:48" x14ac:dyDescent="0.3">
      <c r="A543" t="s">
        <v>1006</v>
      </c>
      <c r="B543" t="s">
        <v>1007</v>
      </c>
      <c r="C543" t="s">
        <v>647</v>
      </c>
      <c r="D543" t="s">
        <v>647</v>
      </c>
      <c r="E543">
        <v>13525.314852324</v>
      </c>
      <c r="F543">
        <v>26.99</v>
      </c>
      <c r="G543">
        <v>41.8353609473616</v>
      </c>
      <c r="H543">
        <f>(Table2[[#This Row],[1Y Return vs Nifty]]-AVERAGE(Table2[1Y Return vs Nifty]))/_xlfn.STDEV.P(Table2[1Y Return vs Nifty])</f>
        <v>-2.3783848269089768E-2</v>
      </c>
      <c r="I543">
        <v>-5.9790355146862</v>
      </c>
      <c r="J543">
        <f>(Table2[[#This Row],[1M Return vs Nifty]]-AVERAGE(Table2[1M Return vs Nifty]))/_xlfn.STDEV.P(Table2[1M Return vs Nifty])</f>
        <v>-0.54561255673635167</v>
      </c>
      <c r="K543">
        <v>-28.667103507821899</v>
      </c>
      <c r="L543">
        <f>(Table2[[#This Row],[6M Return vs Nifty]]-AVERAGE(Table2[6M Return vs Nifty]))/_xlfn.STDEV.P(Table2[6M Return vs Nifty])</f>
        <v>-1.2120673880337154</v>
      </c>
      <c r="M543">
        <v>-3.7931403231549599</v>
      </c>
      <c r="N543">
        <f>(Table2[[#This Row],[1W Return vs Nifty]]-AVERAGE(Table2[1W Return vs Nifty]))/_xlfn.STDEV.P(Table2[1W Return vs Nifty])</f>
        <v>-0.68044715496487473</v>
      </c>
      <c r="O543">
        <v>27.65</v>
      </c>
      <c r="P543">
        <v>27.455172271049499</v>
      </c>
      <c r="Q543">
        <v>25.400617959502299</v>
      </c>
      <c r="R543">
        <v>38.585243140951697</v>
      </c>
      <c r="S543" s="2">
        <f>(Table2[[#This Row],[Close Price]]-Table2[[#This Row],[20D EMA]])/Table2[[#This Row],[20D EMA]]</f>
        <v>-2.3869801084990965E-2</v>
      </c>
      <c r="T543" s="2">
        <f>(Table2[[#This Row],[Close Price]]-Table2[[#This Row],[50D EMA]])/Table2[[#This Row],[50D EMA]]</f>
        <v>-1.6942974039904593E-2</v>
      </c>
      <c r="U543" s="2">
        <f>(Table2[[#This Row],[Close Price]]-Table2[[#This Row],[200D EMA]])/Table2[[#This Row],[200D EMA]]</f>
        <v>6.2572573747290139E-2</v>
      </c>
      <c r="V543">
        <v>1.0607445752738101</v>
      </c>
      <c r="W543">
        <v>26.8</v>
      </c>
      <c r="X543">
        <v>27.6</v>
      </c>
      <c r="Y543">
        <v>26.5</v>
      </c>
      <c r="Z543">
        <v>27.6</v>
      </c>
      <c r="AA543">
        <v>26.5</v>
      </c>
      <c r="AB543">
        <v>29.85</v>
      </c>
      <c r="AC543" s="2">
        <f>(Table2[[#This Row],[Close Price]]/Table2[[#This Row],[Day Low]])-1</f>
        <v>7.0895522388059184E-3</v>
      </c>
      <c r="AD543" s="2">
        <f>(Table2[[#This Row],[Day High]]/Table2[[#This Row],[Close Price]])-1</f>
        <v>2.2600963319748146E-2</v>
      </c>
      <c r="AE543" s="2">
        <f>(Table2[[#This Row],[Close Price]]/Table2[[#This Row],[Current Week Low]])-1</f>
        <v>1.849056603773569E-2</v>
      </c>
      <c r="AF543" s="2">
        <f>(Table2[[#This Row],[Current Week High]]/Table2[[#This Row],[Close Price]])-1</f>
        <v>2.2600963319748146E-2</v>
      </c>
      <c r="AG543" s="2">
        <f>(Table2[[#This Row],[Close Price]]/Table2[[#This Row],[Current Month Low]])-1</f>
        <v>1.849056603773569E-2</v>
      </c>
      <c r="AH543" s="2">
        <f>(Table2[[#This Row],[Current Month High]]/Table2[[#This Row],[Close Price]])-1</f>
        <v>0.10596517228603197</v>
      </c>
      <c r="AI543">
        <v>44.683216005928102</v>
      </c>
      <c r="AJ543">
        <v>85.498281786941504</v>
      </c>
      <c r="AK543" t="str">
        <f>IF(AND(Table2[[#This Row],[20D EMA]]&gt;Table2[[#This Row],[50D EMA]],Table2[[#This Row],[50D EMA]]&gt;Table2[[#This Row],[200D EMA]]),"Uptrend","Downtrend/NoTrend")</f>
        <v>Uptrend</v>
      </c>
      <c r="AL543">
        <v>-0.12</v>
      </c>
      <c r="AM543" t="s">
        <v>10189</v>
      </c>
      <c r="AN543">
        <v>-3.33</v>
      </c>
      <c r="AO543" t="s">
        <v>10189</v>
      </c>
      <c r="AP543">
        <v>-2.7762553125449999E-3</v>
      </c>
      <c r="AQ543">
        <f>(Table2[[#This Row],[Sharpe Ratio]]-AVERAGE(Table2[Sharpe Ratio]))/_xlfn.STDEV.P(Table2[Sharpe Ratio])</f>
        <v>-0.6379768793572469</v>
      </c>
      <c r="AR5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-3.0998878273612784</v>
      </c>
      <c r="AS543">
        <f>_xlfn.RANK.AVG(Table2[[#This Row],[1Y Return vs Nifty Z-Score]],Table2[1Y Return vs Nifty Z-Score])</f>
        <v>288</v>
      </c>
      <c r="AT543">
        <f>_xlfn.RANK.AVG(Table2[[#This Row],[6M Return vs Nifty Z-Score]],Table2[6M Return vs Nifty Z-Score])</f>
        <v>687</v>
      </c>
      <c r="AU543">
        <f>_xlfn.RANK.AVG(Table2[[#This Row],[Sharpe Ratio Z-Score]],Table2[Sharpe Ratio Z-Score])</f>
        <v>545</v>
      </c>
      <c r="AV543">
        <f>(Table2[[#This Row],[Rank 1Y]]+Table2[[#This Row],[Rank 6M]]+Table2[[#This Row],[Rank Sharpe]])/3</f>
        <v>506.66666666666669</v>
      </c>
    </row>
    <row r="544" spans="1:48" x14ac:dyDescent="0.3">
      <c r="A544" t="s">
        <v>535</v>
      </c>
      <c r="B544" t="s">
        <v>536</v>
      </c>
      <c r="C544" t="s">
        <v>10141</v>
      </c>
      <c r="D544" t="s">
        <v>176</v>
      </c>
      <c r="E544">
        <v>37383.542723999999</v>
      </c>
      <c r="F544">
        <v>540.75</v>
      </c>
      <c r="G544">
        <v>-15.2780748159596</v>
      </c>
      <c r="H544">
        <f>(Table2[[#This Row],[1Y Return vs Nifty]]-AVERAGE(Table2[1Y Return vs Nifty]))/_xlfn.STDEV.P(Table2[1Y Return vs Nifty])</f>
        <v>-0.72935795102179168</v>
      </c>
      <c r="I544">
        <v>5.2052519446777499</v>
      </c>
      <c r="J544">
        <f>(Table2[[#This Row],[1M Return vs Nifty]]-AVERAGE(Table2[1M Return vs Nifty]))/_xlfn.STDEV.P(Table2[1M Return vs Nifty])</f>
        <v>0.50934688312063348</v>
      </c>
      <c r="K544">
        <v>12.940961179910801</v>
      </c>
      <c r="L544">
        <f>(Table2[[#This Row],[6M Return vs Nifty]]-AVERAGE(Table2[6M Return vs Nifty]))/_xlfn.STDEV.P(Table2[6M Return vs Nifty])</f>
        <v>6.6597165960993493E-2</v>
      </c>
      <c r="M544">
        <v>1.11671106420637E-2</v>
      </c>
      <c r="N544">
        <f>(Table2[[#This Row],[1W Return vs Nifty]]-AVERAGE(Table2[1W Return vs Nifty]))/_xlfn.STDEV.P(Table2[1W Return vs Nifty])</f>
        <v>0.16368051624977575</v>
      </c>
      <c r="O544">
        <v>511.28</v>
      </c>
      <c r="P544">
        <v>486.23198232618302</v>
      </c>
      <c r="Q544">
        <v>453.50425819776001</v>
      </c>
      <c r="R544">
        <v>74.323905804115896</v>
      </c>
      <c r="S544" s="2">
        <f>(Table2[[#This Row],[Close Price]]-Table2[[#This Row],[20D EMA]])/Table2[[#This Row],[20D EMA]]</f>
        <v>5.7639649507119445E-2</v>
      </c>
      <c r="T544" s="2">
        <f>(Table2[[#This Row],[Close Price]]-Table2[[#This Row],[50D EMA]])/Table2[[#This Row],[50D EMA]]</f>
        <v>0.11212347121429009</v>
      </c>
      <c r="U544" s="2">
        <f>(Table2[[#This Row],[Close Price]]-Table2[[#This Row],[200D EMA]])/Table2[[#This Row],[200D EMA]]</f>
        <v>0.19238130673559115</v>
      </c>
      <c r="V544">
        <v>0.61575893652142999</v>
      </c>
      <c r="W544">
        <v>529.6</v>
      </c>
      <c r="X544">
        <v>542.70000000000005</v>
      </c>
      <c r="Y544">
        <v>521.6</v>
      </c>
      <c r="Z544">
        <v>542.70000000000005</v>
      </c>
      <c r="AA544">
        <v>502.85</v>
      </c>
      <c r="AB544">
        <v>542.70000000000005</v>
      </c>
      <c r="AC544" s="2">
        <f>(Table2[[#This Row],[Close Price]]/Table2[[#This Row],[Day Low]])-1</f>
        <v>2.1053625377643437E-2</v>
      </c>
      <c r="AD544" s="2">
        <f>(Table2[[#This Row],[Day High]]/Table2[[#This Row],[Close Price]])-1</f>
        <v>3.6061026352289804E-3</v>
      </c>
      <c r="AE544" s="2">
        <f>(Table2[[#This Row],[Close Price]]/Table2[[#This Row],[Current Week Low]])-1</f>
        <v>3.671395705521463E-2</v>
      </c>
      <c r="AF544" s="2">
        <f>(Table2[[#This Row],[Current Week High]]/Table2[[#This Row],[Close Price]])-1</f>
        <v>3.6061026352289804E-3</v>
      </c>
      <c r="AG544" s="2">
        <f>(Table2[[#This Row],[Close Price]]/Table2[[#This Row],[Current Month Low]])-1</f>
        <v>7.5370388783931652E-2</v>
      </c>
      <c r="AH544" s="2">
        <f>(Table2[[#This Row],[Current Month High]]/Table2[[#This Row],[Close Price]])-1</f>
        <v>3.6061026352289804E-3</v>
      </c>
      <c r="AI544">
        <v>0.36061026352289799</v>
      </c>
      <c r="AJ544">
        <v>43.9313281873835</v>
      </c>
      <c r="AK544" t="str">
        <f>IF(AND(Table2[[#This Row],[20D EMA]]&gt;Table2[[#This Row],[50D EMA]],Table2[[#This Row],[50D EMA]]&gt;Table2[[#This Row],[200D EMA]]),"Uptrend","Downtrend/NoTrend")</f>
        <v>Uptrend</v>
      </c>
      <c r="AL544">
        <v>0.09</v>
      </c>
      <c r="AM544" t="s">
        <v>10188</v>
      </c>
      <c r="AN544">
        <v>7.36</v>
      </c>
      <c r="AO544" t="s">
        <v>10188</v>
      </c>
      <c r="AP544">
        <v>-5.3892322864551E-2</v>
      </c>
      <c r="AQ544">
        <f>(Table2[[#This Row],[Sharpe Ratio]]-AVERAGE(Table2[Sharpe Ratio]))/_xlfn.STDEV.P(Table2[Sharpe Ratio])</f>
        <v>-1.2162292901633782</v>
      </c>
      <c r="AR5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-1.2059626758537672</v>
      </c>
      <c r="AS544">
        <f>_xlfn.RANK.AVG(Table2[[#This Row],[1Y Return vs Nifty Z-Score]],Table2[1Y Return vs Nifty Z-Score])</f>
        <v>593</v>
      </c>
      <c r="AT544">
        <f>_xlfn.RANK.AVG(Table2[[#This Row],[6M Return vs Nifty Z-Score]],Table2[6M Return vs Nifty Z-Score])</f>
        <v>290</v>
      </c>
      <c r="AU544">
        <f>_xlfn.RANK.AVG(Table2[[#This Row],[Sharpe Ratio Z-Score]],Table2[Sharpe Ratio Z-Score])</f>
        <v>639</v>
      </c>
      <c r="AV544">
        <f>(Table2[[#This Row],[Rank 1Y]]+Table2[[#This Row],[Rank 6M]]+Table2[[#This Row],[Rank Sharpe]])/3</f>
        <v>507.33333333333331</v>
      </c>
    </row>
    <row r="545" spans="1:48" x14ac:dyDescent="0.3">
      <c r="A545" t="s">
        <v>897</v>
      </c>
      <c r="B545" t="s">
        <v>898</v>
      </c>
      <c r="C545" t="s">
        <v>10148</v>
      </c>
      <c r="D545" t="s">
        <v>293</v>
      </c>
      <c r="E545">
        <v>16687.839590324998</v>
      </c>
      <c r="F545">
        <v>335.45</v>
      </c>
      <c r="G545">
        <v>-17.977325353102799</v>
      </c>
      <c r="H545">
        <f>(Table2[[#This Row],[1Y Return vs Nifty]]-AVERAGE(Table2[1Y Return vs Nifty]))/_xlfn.STDEV.P(Table2[1Y Return vs Nifty])</f>
        <v>-0.76270424249236479</v>
      </c>
      <c r="I545">
        <v>-11.3750665444853</v>
      </c>
      <c r="J545">
        <f>(Table2[[#This Row],[1M Return vs Nifty]]-AVERAGE(Table2[1M Return vs Nifty]))/_xlfn.STDEV.P(Table2[1M Return vs Nifty])</f>
        <v>-1.0545939195036054</v>
      </c>
      <c r="K545">
        <v>-32.811693200147602</v>
      </c>
      <c r="L545">
        <f>(Table2[[#This Row],[6M Return vs Nifty]]-AVERAGE(Table2[6M Return vs Nifty]))/_xlfn.STDEV.P(Table2[6M Return vs Nifty])</f>
        <v>-1.3394354829019</v>
      </c>
      <c r="M545">
        <v>-2.5743213779955498</v>
      </c>
      <c r="N545">
        <f>(Table2[[#This Row],[1W Return vs Nifty]]-AVERAGE(Table2[1W Return vs Nifty]))/_xlfn.STDEV.P(Table2[1W Return vs Nifty])</f>
        <v>-0.41000665673657027</v>
      </c>
      <c r="O545">
        <v>345.17</v>
      </c>
      <c r="P545">
        <v>359.57379039409699</v>
      </c>
      <c r="Q545">
        <v>371.48376201791098</v>
      </c>
      <c r="R545">
        <v>25.365724011710299</v>
      </c>
      <c r="S545" s="2">
        <f>(Table2[[#This Row],[Close Price]]-Table2[[#This Row],[20D EMA]])/Table2[[#This Row],[20D EMA]]</f>
        <v>-2.8160037083176482E-2</v>
      </c>
      <c r="T545" s="2">
        <f>(Table2[[#This Row],[Close Price]]-Table2[[#This Row],[50D EMA]])/Table2[[#This Row],[50D EMA]]</f>
        <v>-6.7089957718155846E-2</v>
      </c>
      <c r="U545" s="2">
        <f>(Table2[[#This Row],[Close Price]]-Table2[[#This Row],[200D EMA]])/Table2[[#This Row],[200D EMA]]</f>
        <v>-9.6999561494086603E-2</v>
      </c>
      <c r="V545">
        <v>0.42167455858926101</v>
      </c>
      <c r="W545">
        <v>332.05</v>
      </c>
      <c r="X545">
        <v>337</v>
      </c>
      <c r="Y545">
        <v>332.05</v>
      </c>
      <c r="Z545">
        <v>339.6</v>
      </c>
      <c r="AA545">
        <v>332.05</v>
      </c>
      <c r="AB545">
        <v>353.95</v>
      </c>
      <c r="AC545" s="2">
        <f>(Table2[[#This Row],[Close Price]]/Table2[[#This Row],[Day Low]])-1</f>
        <v>1.0239421773829083E-2</v>
      </c>
      <c r="AD545" s="2">
        <f>(Table2[[#This Row],[Day High]]/Table2[[#This Row],[Close Price]])-1</f>
        <v>4.6206588165151885E-3</v>
      </c>
      <c r="AE545" s="2">
        <f>(Table2[[#This Row],[Close Price]]/Table2[[#This Row],[Current Week Low]])-1</f>
        <v>1.0239421773829083E-2</v>
      </c>
      <c r="AF545" s="2">
        <f>(Table2[[#This Row],[Current Week High]]/Table2[[#This Row],[Close Price]])-1</f>
        <v>1.2371441347443835E-2</v>
      </c>
      <c r="AG545" s="2">
        <f>(Table2[[#This Row],[Close Price]]/Table2[[#This Row],[Current Month Low]])-1</f>
        <v>1.0239421773829083E-2</v>
      </c>
      <c r="AH545" s="2">
        <f>(Table2[[#This Row],[Current Month High]]/Table2[[#This Row],[Close Price]])-1</f>
        <v>5.5149798777761161E-2</v>
      </c>
      <c r="AI545">
        <v>66.343717394544598</v>
      </c>
      <c r="AJ545">
        <v>13.962969254289099</v>
      </c>
      <c r="AK545" t="str">
        <f>IF(AND(Table2[[#This Row],[20D EMA]]&gt;Table2[[#This Row],[50D EMA]],Table2[[#This Row],[50D EMA]]&gt;Table2[[#This Row],[200D EMA]]),"Uptrend","Downtrend/NoTrend")</f>
        <v>Downtrend/NoTrend</v>
      </c>
      <c r="AL545">
        <v>-0.14000000000000001</v>
      </c>
      <c r="AM545" t="s">
        <v>10189</v>
      </c>
      <c r="AN545">
        <v>-3.23</v>
      </c>
      <c r="AO545" t="s">
        <v>10189</v>
      </c>
      <c r="AP545">
        <v>9.9290950141418005E-2</v>
      </c>
      <c r="AQ545">
        <f>(Table2[[#This Row],[Sharpe Ratio]]-AVERAGE(Table2[Sharpe Ratio]))/_xlfn.STDEV.P(Table2[Sharpe Ratio])</f>
        <v>0.51666216946924326</v>
      </c>
      <c r="AR5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5">
        <f>_xlfn.RANK.AVG(Table2[[#This Row],[1Y Return vs Nifty Z-Score]],Table2[1Y Return vs Nifty Z-Score])</f>
        <v>613</v>
      </c>
      <c r="AT545">
        <f>_xlfn.RANK.AVG(Table2[[#This Row],[6M Return vs Nifty Z-Score]],Table2[6M Return vs Nifty Z-Score])</f>
        <v>704</v>
      </c>
      <c r="AU545">
        <f>_xlfn.RANK.AVG(Table2[[#This Row],[Sharpe Ratio Z-Score]],Table2[Sharpe Ratio Z-Score])</f>
        <v>210</v>
      </c>
      <c r="AV545">
        <f>(Table2[[#This Row],[Rank 1Y]]+Table2[[#This Row],[Rank 6M]]+Table2[[#This Row],[Rank Sharpe]])/3</f>
        <v>509</v>
      </c>
    </row>
    <row r="546" spans="1:48" x14ac:dyDescent="0.3">
      <c r="A546" t="s">
        <v>1180</v>
      </c>
      <c r="B546" t="s">
        <v>1181</v>
      </c>
      <c r="C546" t="s">
        <v>10153</v>
      </c>
      <c r="D546" t="s">
        <v>532</v>
      </c>
      <c r="E546">
        <v>9922.8166183199992</v>
      </c>
      <c r="F546">
        <v>1550.4</v>
      </c>
      <c r="G546">
        <v>-15.6672875294938</v>
      </c>
      <c r="H546">
        <f>(Table2[[#This Row],[1Y Return vs Nifty]]-AVERAGE(Table2[1Y Return vs Nifty]))/_xlfn.STDEV.P(Table2[1Y Return vs Nifty])</f>
        <v>-0.73416624888483506</v>
      </c>
      <c r="I546">
        <v>-2.1735392787881</v>
      </c>
      <c r="J546">
        <f>(Table2[[#This Row],[1M Return vs Nifty]]-AVERAGE(Table2[1M Return vs Nifty]))/_xlfn.STDEV.P(Table2[1M Return vs Nifty])</f>
        <v>-0.18665860531232084</v>
      </c>
      <c r="K546">
        <v>-2.8750685157869098</v>
      </c>
      <c r="L546">
        <f>(Table2[[#This Row],[6M Return vs Nifty]]-AVERAGE(Table2[6M Return vs Nifty]))/_xlfn.STDEV.P(Table2[6M Return vs Nifty])</f>
        <v>-0.41944794833577514</v>
      </c>
      <c r="M546">
        <v>-1.6206803208670399</v>
      </c>
      <c r="N546">
        <f>(Table2[[#This Row],[1W Return vs Nifty]]-AVERAGE(Table2[1W Return vs Nifty]))/_xlfn.STDEV.P(Table2[1W Return vs Nifty])</f>
        <v>-0.19840577569917392</v>
      </c>
      <c r="O546">
        <v>1549.54</v>
      </c>
      <c r="P546">
        <v>1513.1512983753601</v>
      </c>
      <c r="Q546">
        <v>1448.9959319296399</v>
      </c>
      <c r="R546">
        <v>48.792636017835697</v>
      </c>
      <c r="S546" s="2">
        <f>(Table2[[#This Row],[Close Price]]-Table2[[#This Row],[20D EMA]])/Table2[[#This Row],[20D EMA]]</f>
        <v>5.5500342036999845E-4</v>
      </c>
      <c r="T546" s="2">
        <f>(Table2[[#This Row],[Close Price]]-Table2[[#This Row],[50D EMA]])/Table2[[#This Row],[50D EMA]]</f>
        <v>2.4616640559759762E-2</v>
      </c>
      <c r="U546" s="2">
        <f>(Table2[[#This Row],[Close Price]]-Table2[[#This Row],[200D EMA]])/Table2[[#This Row],[200D EMA]]</f>
        <v>6.998230004367198E-2</v>
      </c>
      <c r="V546">
        <v>0.71045234951145997</v>
      </c>
      <c r="W546">
        <v>1531</v>
      </c>
      <c r="X546">
        <v>1560.9</v>
      </c>
      <c r="Y546">
        <v>1531</v>
      </c>
      <c r="Z546">
        <v>1570.95</v>
      </c>
      <c r="AA546">
        <v>1515</v>
      </c>
      <c r="AB546">
        <v>1621</v>
      </c>
      <c r="AC546" s="2">
        <f>(Table2[[#This Row],[Close Price]]/Table2[[#This Row],[Day Low]])-1</f>
        <v>1.2671456564337102E-2</v>
      </c>
      <c r="AD546" s="2">
        <f>(Table2[[#This Row],[Day High]]/Table2[[#This Row],[Close Price]])-1</f>
        <v>6.7724458204334592E-3</v>
      </c>
      <c r="AE546" s="2">
        <f>(Table2[[#This Row],[Close Price]]/Table2[[#This Row],[Current Week Low]])-1</f>
        <v>1.2671456564337102E-2</v>
      </c>
      <c r="AF546" s="2">
        <f>(Table2[[#This Row],[Current Week High]]/Table2[[#This Row],[Close Price]])-1</f>
        <v>1.3254643962848256E-2</v>
      </c>
      <c r="AG546" s="2">
        <f>(Table2[[#This Row],[Close Price]]/Table2[[#This Row],[Current Month Low]])-1</f>
        <v>2.3366336633663387E-2</v>
      </c>
      <c r="AH546" s="2">
        <f>(Table2[[#This Row],[Current Month High]]/Table2[[#This Row],[Close Price]])-1</f>
        <v>4.5536635706914241E-2</v>
      </c>
      <c r="AI546">
        <v>8.3591331269349691</v>
      </c>
      <c r="AJ546">
        <v>27.815333882934802</v>
      </c>
      <c r="AK546" t="str">
        <f>IF(AND(Table2[[#This Row],[20D EMA]]&gt;Table2[[#This Row],[50D EMA]],Table2[[#This Row],[50D EMA]]&gt;Table2[[#This Row],[200D EMA]]),"Uptrend","Downtrend/NoTrend")</f>
        <v>Uptrend</v>
      </c>
      <c r="AL546">
        <v>0.02</v>
      </c>
      <c r="AM546" t="s">
        <v>10188</v>
      </c>
      <c r="AN546">
        <v>-1.08</v>
      </c>
      <c r="AO546" t="s">
        <v>10189</v>
      </c>
      <c r="AP546">
        <v>1.0773156023204999E-2</v>
      </c>
      <c r="AQ546">
        <f>(Table2[[#This Row],[Sharpe Ratio]]-AVERAGE(Table2[Sharpe Ratio]))/_xlfn.STDEV.P(Table2[Sharpe Ratio])</f>
        <v>-0.48469866088064018</v>
      </c>
      <c r="AR5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-2.0233772391127451</v>
      </c>
      <c r="AS546">
        <f>_xlfn.RANK.AVG(Table2[[#This Row],[1Y Return vs Nifty Z-Score]],Table2[1Y Return vs Nifty Z-Score])</f>
        <v>596</v>
      </c>
      <c r="AT546">
        <f>_xlfn.RANK.AVG(Table2[[#This Row],[6M Return vs Nifty Z-Score]],Table2[6M Return vs Nifty Z-Score])</f>
        <v>464</v>
      </c>
      <c r="AU546">
        <f>_xlfn.RANK.AVG(Table2[[#This Row],[Sharpe Ratio Z-Score]],Table2[Sharpe Ratio Z-Score])</f>
        <v>469</v>
      </c>
      <c r="AV546">
        <f>(Table2[[#This Row],[Rank 1Y]]+Table2[[#This Row],[Rank 6M]]+Table2[[#This Row],[Rank Sharpe]])/3</f>
        <v>509.66666666666669</v>
      </c>
    </row>
    <row r="547" spans="1:48" x14ac:dyDescent="0.3">
      <c r="A547" t="s">
        <v>168</v>
      </c>
      <c r="B547" t="s">
        <v>169</v>
      </c>
      <c r="C547" t="s">
        <v>10157</v>
      </c>
      <c r="D547" t="s">
        <v>170</v>
      </c>
      <c r="E547">
        <v>161280.021714</v>
      </c>
      <c r="F547">
        <v>3175.15</v>
      </c>
      <c r="G547">
        <v>-5.5153316571077999</v>
      </c>
      <c r="H547">
        <f>(Table2[[#This Row],[1Y Return vs Nifty]]-AVERAGE(Table2[1Y Return vs Nifty]))/_xlfn.STDEV.P(Table2[1Y Return vs Nifty])</f>
        <v>-0.60874992503544945</v>
      </c>
      <c r="I547">
        <v>-3.0265563826186299</v>
      </c>
      <c r="J547">
        <f>(Table2[[#This Row],[1M Return vs Nifty]]-AVERAGE(Table2[1M Return vs Nifty]))/_xlfn.STDEV.P(Table2[1M Return vs Nifty])</f>
        <v>-0.26711955996098302</v>
      </c>
      <c r="K547">
        <v>1.86546597417075</v>
      </c>
      <c r="L547">
        <f>(Table2[[#This Row],[6M Return vs Nifty]]-AVERAGE(Table2[6M Return vs Nifty]))/_xlfn.STDEV.P(Table2[6M Return vs Nifty])</f>
        <v>-0.27376577194064539</v>
      </c>
      <c r="M547">
        <v>2.15285812284348</v>
      </c>
      <c r="N547">
        <f>(Table2[[#This Row],[1W Return vs Nifty]]-AVERAGE(Table2[1W Return vs Nifty]))/_xlfn.STDEV.P(Table2[1W Return vs Nifty])</f>
        <v>0.6388946460359507</v>
      </c>
      <c r="O547">
        <v>3127.84</v>
      </c>
      <c r="P547">
        <v>3073.0865159349501</v>
      </c>
      <c r="Q547">
        <v>2844.3419884879399</v>
      </c>
      <c r="R547">
        <v>62.4148264710837</v>
      </c>
      <c r="S547" s="2">
        <f>(Table2[[#This Row],[Close Price]]-Table2[[#This Row],[20D EMA]])/Table2[[#This Row],[20D EMA]]</f>
        <v>1.5125453987416219E-2</v>
      </c>
      <c r="T547" s="2">
        <f>(Table2[[#This Row],[Close Price]]-Table2[[#This Row],[50D EMA]])/Table2[[#This Row],[50D EMA]]</f>
        <v>3.3212043831443654E-2</v>
      </c>
      <c r="U547" s="2">
        <f>(Table2[[#This Row],[Close Price]]-Table2[[#This Row],[200D EMA]])/Table2[[#This Row],[200D EMA]]</f>
        <v>0.11630388077487075</v>
      </c>
      <c r="V547">
        <v>0.77464346474351398</v>
      </c>
      <c r="W547">
        <v>3148.55</v>
      </c>
      <c r="X547">
        <v>3195</v>
      </c>
      <c r="Y547">
        <v>3140</v>
      </c>
      <c r="Z547">
        <v>3195</v>
      </c>
      <c r="AA547">
        <v>3056</v>
      </c>
      <c r="AB547">
        <v>3201.85</v>
      </c>
      <c r="AC547" s="2">
        <f>(Table2[[#This Row],[Close Price]]/Table2[[#This Row],[Day Low]])-1</f>
        <v>8.4483333598004418E-3</v>
      </c>
      <c r="AD547" s="2">
        <f>(Table2[[#This Row],[Day High]]/Table2[[#This Row],[Close Price]])-1</f>
        <v>6.2516731493000854E-3</v>
      </c>
      <c r="AE547" s="2">
        <f>(Table2[[#This Row],[Close Price]]/Table2[[#This Row],[Current Week Low]])-1</f>
        <v>1.1194267515923562E-2</v>
      </c>
      <c r="AF547" s="2">
        <f>(Table2[[#This Row],[Current Week High]]/Table2[[#This Row],[Close Price]])-1</f>
        <v>6.2516731493000854E-3</v>
      </c>
      <c r="AG547" s="2">
        <f>(Table2[[#This Row],[Close Price]]/Table2[[#This Row],[Current Month Low]])-1</f>
        <v>3.8988874345549762E-2</v>
      </c>
      <c r="AH547" s="2">
        <f>(Table2[[#This Row],[Current Month High]]/Table2[[#This Row],[Close Price]])-1</f>
        <v>8.4090515408721256E-3</v>
      </c>
      <c r="AI547">
        <v>1.75897201707004</v>
      </c>
      <c r="AJ547">
        <v>38.498615079278501</v>
      </c>
      <c r="AK547" t="str">
        <f>IF(AND(Table2[[#This Row],[20D EMA]]&gt;Table2[[#This Row],[50D EMA]],Table2[[#This Row],[50D EMA]]&gt;Table2[[#This Row],[200D EMA]]),"Uptrend","Downtrend/NoTrend")</f>
        <v>Uptrend</v>
      </c>
      <c r="AL547">
        <v>-0.01</v>
      </c>
      <c r="AM547" t="s">
        <v>10189</v>
      </c>
      <c r="AN547">
        <v>0.51</v>
      </c>
      <c r="AO547" t="s">
        <v>10188</v>
      </c>
      <c r="AP547">
        <v>-1.4509542034798E-2</v>
      </c>
      <c r="AQ547">
        <f>(Table2[[#This Row],[Sharpe Ratio]]-AVERAGE(Table2[Sharpe Ratio]))/_xlfn.STDEV.P(Table2[Sharpe Ratio])</f>
        <v>-0.77071012075770173</v>
      </c>
      <c r="AR5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-1.2814507316588291</v>
      </c>
      <c r="AS547">
        <f>_xlfn.RANK.AVG(Table2[[#This Row],[1Y Return vs Nifty Z-Score]],Table2[1Y Return vs Nifty Z-Score])</f>
        <v>541</v>
      </c>
      <c r="AT547">
        <f>_xlfn.RANK.AVG(Table2[[#This Row],[6M Return vs Nifty Z-Score]],Table2[6M Return vs Nifty Z-Score])</f>
        <v>418</v>
      </c>
      <c r="AU547">
        <f>_xlfn.RANK.AVG(Table2[[#This Row],[Sharpe Ratio Z-Score]],Table2[Sharpe Ratio Z-Score])</f>
        <v>571</v>
      </c>
      <c r="AV547">
        <f>(Table2[[#This Row],[Rank 1Y]]+Table2[[#This Row],[Rank 6M]]+Table2[[#This Row],[Rank Sharpe]])/3</f>
        <v>510</v>
      </c>
    </row>
    <row r="548" spans="1:48" x14ac:dyDescent="0.3">
      <c r="A548" t="s">
        <v>706</v>
      </c>
      <c r="B548" t="s">
        <v>707</v>
      </c>
      <c r="C548" t="s">
        <v>10143</v>
      </c>
      <c r="D548" t="s">
        <v>49</v>
      </c>
      <c r="E548">
        <v>23521.175925</v>
      </c>
      <c r="F548">
        <v>780.65</v>
      </c>
      <c r="G548">
        <v>-1.6453448797871899</v>
      </c>
      <c r="H548">
        <f>(Table2[[#This Row],[1Y Return vs Nifty]]-AVERAGE(Table2[1Y Return vs Nifty]))/_xlfn.STDEV.P(Table2[1Y Return vs Nifty])</f>
        <v>-0.56094046634015582</v>
      </c>
      <c r="I548">
        <v>-6.9802608807568696</v>
      </c>
      <c r="J548">
        <f>(Table2[[#This Row],[1M Return vs Nifty]]-AVERAGE(Table2[1M Return vs Nifty]))/_xlfn.STDEV.P(Table2[1M Return vs Nifty])</f>
        <v>-0.64005327593265415</v>
      </c>
      <c r="K548">
        <v>-6.5610483022516197</v>
      </c>
      <c r="L548">
        <f>(Table2[[#This Row],[6M Return vs Nifty]]-AVERAGE(Table2[6M Return vs Nifty]))/_xlfn.STDEV.P(Table2[6M Return vs Nifty])</f>
        <v>-0.53272242373051715</v>
      </c>
      <c r="M548">
        <v>2.2032356271881199</v>
      </c>
      <c r="N548">
        <f>(Table2[[#This Row],[1W Return vs Nifty]]-AVERAGE(Table2[1W Return vs Nifty]))/_xlfn.STDEV.P(Table2[1W Return vs Nifty])</f>
        <v>0.65007277665869156</v>
      </c>
      <c r="O548">
        <v>799.63</v>
      </c>
      <c r="P548">
        <v>779.17502614827697</v>
      </c>
      <c r="Q548">
        <v>731.56167456121796</v>
      </c>
      <c r="R548">
        <v>49.4894900048427</v>
      </c>
      <c r="S548" s="2">
        <f>(Table2[[#This Row],[Close Price]]-Table2[[#This Row],[20D EMA]])/Table2[[#This Row],[20D EMA]]</f>
        <v>-2.3735977889774044E-2</v>
      </c>
      <c r="T548" s="2">
        <f>(Table2[[#This Row],[Close Price]]-Table2[[#This Row],[50D EMA]])/Table2[[#This Row],[50D EMA]]</f>
        <v>1.8929942596008201E-3</v>
      </c>
      <c r="U548" s="2">
        <f>(Table2[[#This Row],[Close Price]]-Table2[[#This Row],[200D EMA]])/Table2[[#This Row],[200D EMA]]</f>
        <v>6.7100734149618507E-2</v>
      </c>
      <c r="V548">
        <v>0.97354968644020001</v>
      </c>
      <c r="W548">
        <v>774</v>
      </c>
      <c r="X548">
        <v>807.1</v>
      </c>
      <c r="Y548">
        <v>774</v>
      </c>
      <c r="Z548">
        <v>823</v>
      </c>
      <c r="AA548">
        <v>768.4</v>
      </c>
      <c r="AB548">
        <v>839.95</v>
      </c>
      <c r="AC548" s="2">
        <f>(Table2[[#This Row],[Close Price]]/Table2[[#This Row],[Day Low]])-1</f>
        <v>8.5917312661498713E-3</v>
      </c>
      <c r="AD548" s="2">
        <f>(Table2[[#This Row],[Day High]]/Table2[[#This Row],[Close Price]])-1</f>
        <v>3.3882021392429351E-2</v>
      </c>
      <c r="AE548" s="2">
        <f>(Table2[[#This Row],[Close Price]]/Table2[[#This Row],[Current Week Low]])-1</f>
        <v>8.5917312661498713E-3</v>
      </c>
      <c r="AF548" s="2">
        <f>(Table2[[#This Row],[Current Week High]]/Table2[[#This Row],[Close Price]])-1</f>
        <v>5.4249663741753773E-2</v>
      </c>
      <c r="AG548" s="2">
        <f>(Table2[[#This Row],[Close Price]]/Table2[[#This Row],[Current Month Low]])-1</f>
        <v>1.5942217595002584E-2</v>
      </c>
      <c r="AH548" s="2">
        <f>(Table2[[#This Row],[Current Month High]]/Table2[[#This Row],[Close Price]])-1</f>
        <v>7.5962339076410812E-2</v>
      </c>
      <c r="AI548">
        <v>12.2846345993723</v>
      </c>
      <c r="AJ548">
        <v>30.097491875677001</v>
      </c>
      <c r="AK548" t="str">
        <f>IF(AND(Table2[[#This Row],[20D EMA]]&gt;Table2[[#This Row],[50D EMA]],Table2[[#This Row],[50D EMA]]&gt;Table2[[#This Row],[200D EMA]]),"Uptrend","Downtrend/NoTrend")</f>
        <v>Uptrend</v>
      </c>
      <c r="AL548">
        <v>-0.05</v>
      </c>
      <c r="AM548" t="s">
        <v>10189</v>
      </c>
      <c r="AN548">
        <v>-1.59</v>
      </c>
      <c r="AO548" t="s">
        <v>10189</v>
      </c>
      <c r="AQ548">
        <f>(Table2[[#This Row],[Sharpe Ratio]]-AVERAGE(Table2[Sharpe Ratio]))/_xlfn.STDEV.P(Table2[Sharpe Ratio])</f>
        <v>-0.60657038812317154</v>
      </c>
      <c r="AR5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-1.6902137774678068</v>
      </c>
      <c r="AS548">
        <f>_xlfn.RANK.AVG(Table2[[#This Row],[1Y Return vs Nifty Z-Score]],Table2[1Y Return vs Nifty Z-Score])</f>
        <v>511</v>
      </c>
      <c r="AT548">
        <f>_xlfn.RANK.AVG(Table2[[#This Row],[6M Return vs Nifty Z-Score]],Table2[6M Return vs Nifty Z-Score])</f>
        <v>503</v>
      </c>
      <c r="AU548">
        <f>_xlfn.RANK.AVG(Table2[[#This Row],[Sharpe Ratio Z-Score]],Table2[Sharpe Ratio Z-Score])</f>
        <v>518.5</v>
      </c>
      <c r="AV548">
        <f>(Table2[[#This Row],[Rank 1Y]]+Table2[[#This Row],[Rank 6M]]+Table2[[#This Row],[Rank Sharpe]])/3</f>
        <v>510.83333333333331</v>
      </c>
    </row>
    <row r="549" spans="1:48" x14ac:dyDescent="0.3">
      <c r="A549" t="s">
        <v>1174</v>
      </c>
      <c r="B549" t="s">
        <v>1175</v>
      </c>
      <c r="C549" t="s">
        <v>10157</v>
      </c>
      <c r="D549" t="s">
        <v>369</v>
      </c>
      <c r="E549">
        <v>10003.72169864</v>
      </c>
      <c r="F549">
        <v>686.4</v>
      </c>
      <c r="G549">
        <v>-12.0395774787241</v>
      </c>
      <c r="H549">
        <f>(Table2[[#This Row],[1Y Return vs Nifty]]-AVERAGE(Table2[1Y Return vs Nifty]))/_xlfn.STDEV.P(Table2[1Y Return vs Nifty])</f>
        <v>-0.68934985446013464</v>
      </c>
      <c r="I549">
        <v>-4.8970546574244596</v>
      </c>
      <c r="J549">
        <f>(Table2[[#This Row],[1M Return vs Nifty]]-AVERAGE(Table2[1M Return vs Nifty]))/_xlfn.STDEV.P(Table2[1M Return vs Nifty])</f>
        <v>-0.44355456482045541</v>
      </c>
      <c r="K549">
        <v>-20.260322839286498</v>
      </c>
      <c r="L549">
        <f>(Table2[[#This Row],[6M Return vs Nifty]]-AVERAGE(Table2[6M Return vs Nifty]))/_xlfn.STDEV.P(Table2[6M Return vs Nifty])</f>
        <v>-0.95371717312373372</v>
      </c>
      <c r="M549">
        <v>-6.1804225645025301</v>
      </c>
      <c r="N549">
        <f>(Table2[[#This Row],[1W Return vs Nifty]]-AVERAGE(Table2[1W Return vs Nifty]))/_xlfn.STDEV.P(Table2[1W Return vs Nifty])</f>
        <v>-1.2101548702294909</v>
      </c>
      <c r="O549">
        <v>695.61</v>
      </c>
      <c r="P549">
        <v>687.19759867207301</v>
      </c>
      <c r="Q549">
        <v>671.24192110012598</v>
      </c>
      <c r="R549">
        <v>36.365247663505798</v>
      </c>
      <c r="S549" s="2">
        <f>(Table2[[#This Row],[Close Price]]-Table2[[#This Row],[20D EMA]])/Table2[[#This Row],[20D EMA]]</f>
        <v>-1.3240177685772252E-2</v>
      </c>
      <c r="T549" s="2">
        <f>(Table2[[#This Row],[Close Price]]-Table2[[#This Row],[50D EMA]])/Table2[[#This Row],[50D EMA]]</f>
        <v>-1.1606540442142114E-3</v>
      </c>
      <c r="U549" s="2">
        <f>(Table2[[#This Row],[Close Price]]-Table2[[#This Row],[200D EMA]])/Table2[[#This Row],[200D EMA]]</f>
        <v>2.2582139796976326E-2</v>
      </c>
      <c r="V549">
        <v>0.85406294487878498</v>
      </c>
      <c r="W549">
        <v>681.05</v>
      </c>
      <c r="X549">
        <v>694.9</v>
      </c>
      <c r="Y549">
        <v>675.25</v>
      </c>
      <c r="Z549">
        <v>694.9</v>
      </c>
      <c r="AA549">
        <v>671.7</v>
      </c>
      <c r="AB549">
        <v>738.9</v>
      </c>
      <c r="AC549" s="2">
        <f>(Table2[[#This Row],[Close Price]]/Table2[[#This Row],[Day Low]])-1</f>
        <v>7.855517216063479E-3</v>
      </c>
      <c r="AD549" s="2">
        <f>(Table2[[#This Row],[Day High]]/Table2[[#This Row],[Close Price]])-1</f>
        <v>1.238344988344986E-2</v>
      </c>
      <c r="AE549" s="2">
        <f>(Table2[[#This Row],[Close Price]]/Table2[[#This Row],[Current Week Low]])-1</f>
        <v>1.6512402813772642E-2</v>
      </c>
      <c r="AF549" s="2">
        <f>(Table2[[#This Row],[Current Week High]]/Table2[[#This Row],[Close Price]])-1</f>
        <v>1.238344988344986E-2</v>
      </c>
      <c r="AG549" s="2">
        <f>(Table2[[#This Row],[Close Price]]/Table2[[#This Row],[Current Month Low]])-1</f>
        <v>2.188476998660116E-2</v>
      </c>
      <c r="AH549" s="2">
        <f>(Table2[[#This Row],[Current Month High]]/Table2[[#This Row],[Close Price]])-1</f>
        <v>7.6486013986013957E-2</v>
      </c>
      <c r="AI549">
        <v>18.7208624708624</v>
      </c>
      <c r="AJ549">
        <v>29.0225563909774</v>
      </c>
      <c r="AK549" t="str">
        <f>IF(AND(Table2[[#This Row],[20D EMA]]&gt;Table2[[#This Row],[50D EMA]],Table2[[#This Row],[50D EMA]]&gt;Table2[[#This Row],[200D EMA]]),"Uptrend","Downtrend/NoTrend")</f>
        <v>Uptrend</v>
      </c>
      <c r="AL549">
        <v>-0.12</v>
      </c>
      <c r="AM549" t="s">
        <v>10189</v>
      </c>
      <c r="AN549">
        <v>-3.39</v>
      </c>
      <c r="AO549" t="s">
        <v>10189</v>
      </c>
      <c r="AP549">
        <v>5.3252256434428998E-2</v>
      </c>
      <c r="AQ549">
        <f>(Table2[[#This Row],[Sharpe Ratio]]-AVERAGE(Table2[Sharpe Ratio]))/_xlfn.STDEV.P(Table2[Sharpe Ratio])</f>
        <v>-4.1522613229139325E-3</v>
      </c>
      <c r="AR5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-3.3009287239567286</v>
      </c>
      <c r="AS549">
        <f>_xlfn.RANK.AVG(Table2[[#This Row],[1Y Return vs Nifty Z-Score]],Table2[1Y Return vs Nifty Z-Score])</f>
        <v>573</v>
      </c>
      <c r="AT549">
        <f>_xlfn.RANK.AVG(Table2[[#This Row],[6M Return vs Nifty Z-Score]],Table2[6M Return vs Nifty Z-Score])</f>
        <v>623</v>
      </c>
      <c r="AU549">
        <f>_xlfn.RANK.AVG(Table2[[#This Row],[Sharpe Ratio Z-Score]],Table2[Sharpe Ratio Z-Score])</f>
        <v>339</v>
      </c>
      <c r="AV549">
        <f>(Table2[[#This Row],[Rank 1Y]]+Table2[[#This Row],[Rank 6M]]+Table2[[#This Row],[Rank Sharpe]])/3</f>
        <v>511.66666666666669</v>
      </c>
    </row>
    <row r="550" spans="1:48" x14ac:dyDescent="0.3">
      <c r="A550" t="s">
        <v>1735</v>
      </c>
      <c r="B550" t="s">
        <v>1736</v>
      </c>
      <c r="C550" t="s">
        <v>10148</v>
      </c>
      <c r="D550" t="s">
        <v>62</v>
      </c>
      <c r="E550">
        <v>4436.9774887499998</v>
      </c>
      <c r="F550">
        <v>355.3</v>
      </c>
      <c r="G550">
        <v>-8.0383978974452308</v>
      </c>
      <c r="H550">
        <f>(Table2[[#This Row],[1Y Return vs Nifty]]-AVERAGE(Table2[1Y Return vs Nifty]))/_xlfn.STDEV.P(Table2[1Y Return vs Nifty])</f>
        <v>-0.63991965199932754</v>
      </c>
      <c r="I550">
        <v>15.5968662852582</v>
      </c>
      <c r="J550">
        <f>(Table2[[#This Row],[1M Return vs Nifty]]-AVERAGE(Table2[1M Return vs Nifty]))/_xlfn.STDEV.P(Table2[1M Return vs Nifty])</f>
        <v>1.489537322947903</v>
      </c>
      <c r="K550">
        <v>7.8358678142611202</v>
      </c>
      <c r="L550">
        <f>(Table2[[#This Row],[6M Return vs Nifty]]-AVERAGE(Table2[6M Return vs Nifty]))/_xlfn.STDEV.P(Table2[6M Return vs Nifty])</f>
        <v>-9.028833160973003E-2</v>
      </c>
      <c r="M550">
        <v>-2.4048662848397999</v>
      </c>
      <c r="N550">
        <f>(Table2[[#This Row],[1W Return vs Nifty]]-AVERAGE(Table2[1W Return vs Nifty]))/_xlfn.STDEV.P(Table2[1W Return vs Nifty])</f>
        <v>-0.37240671623484878</v>
      </c>
      <c r="O550">
        <v>341.47</v>
      </c>
      <c r="P550">
        <v>321.58394384292802</v>
      </c>
      <c r="Q550">
        <v>302.592656765551</v>
      </c>
      <c r="R550">
        <v>64.024809413909097</v>
      </c>
      <c r="S550" s="2">
        <f>(Table2[[#This Row],[Close Price]]-Table2[[#This Row],[20D EMA]])/Table2[[#This Row],[20D EMA]]</f>
        <v>4.050136175945173E-2</v>
      </c>
      <c r="T550" s="2">
        <f>(Table2[[#This Row],[Close Price]]-Table2[[#This Row],[50D EMA]])/Table2[[#This Row],[50D EMA]]</f>
        <v>0.10484371748839549</v>
      </c>
      <c r="U550" s="2">
        <f>(Table2[[#This Row],[Close Price]]-Table2[[#This Row],[200D EMA]])/Table2[[#This Row],[200D EMA]]</f>
        <v>0.17418579749371346</v>
      </c>
      <c r="V550">
        <v>1.3049995404107</v>
      </c>
      <c r="W550">
        <v>352.5</v>
      </c>
      <c r="X550">
        <v>361.2</v>
      </c>
      <c r="Y550">
        <v>352.5</v>
      </c>
      <c r="Z550">
        <v>365</v>
      </c>
      <c r="AA550">
        <v>333.2</v>
      </c>
      <c r="AB550">
        <v>377.95</v>
      </c>
      <c r="AC550" s="2">
        <f>(Table2[[#This Row],[Close Price]]/Table2[[#This Row],[Day Low]])-1</f>
        <v>7.9432624113475736E-3</v>
      </c>
      <c r="AD550" s="2">
        <f>(Table2[[#This Row],[Day High]]/Table2[[#This Row],[Close Price]])-1</f>
        <v>1.6605685336335441E-2</v>
      </c>
      <c r="AE550" s="2">
        <f>(Table2[[#This Row],[Close Price]]/Table2[[#This Row],[Current Week Low]])-1</f>
        <v>7.9432624113475736E-3</v>
      </c>
      <c r="AF550" s="2">
        <f>(Table2[[#This Row],[Current Week High]]/Table2[[#This Row],[Close Price]])-1</f>
        <v>2.7300872502110884E-2</v>
      </c>
      <c r="AG550" s="2">
        <f>(Table2[[#This Row],[Close Price]]/Table2[[#This Row],[Current Month Low]])-1</f>
        <v>6.6326530612244916E-2</v>
      </c>
      <c r="AH550" s="2">
        <f>(Table2[[#This Row],[Current Month High]]/Table2[[#This Row],[Close Price]])-1</f>
        <v>6.3748944553898124E-2</v>
      </c>
      <c r="AI550">
        <v>6.3748944553898097</v>
      </c>
      <c r="AJ550">
        <v>42.063174730107903</v>
      </c>
      <c r="AK550" t="str">
        <f>IF(AND(Table2[[#This Row],[20D EMA]]&gt;Table2[[#This Row],[50D EMA]],Table2[[#This Row],[50D EMA]]&gt;Table2[[#This Row],[200D EMA]]),"Uptrend","Downtrend/NoTrend")</f>
        <v>Uptrend</v>
      </c>
      <c r="AL550">
        <v>0.04</v>
      </c>
      <c r="AM550" t="s">
        <v>10188</v>
      </c>
      <c r="AN550">
        <v>6.43</v>
      </c>
      <c r="AO550" t="s">
        <v>10188</v>
      </c>
      <c r="AP550">
        <v>-5.9104312902503002E-2</v>
      </c>
      <c r="AQ550">
        <f>(Table2[[#This Row],[Sharpe Ratio]]-AVERAGE(Table2[Sharpe Ratio]))/_xlfn.STDEV.P(Table2[Sharpe Ratio])</f>
        <v>-1.2751901208547642</v>
      </c>
      <c r="AR5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-0.88826749775076763</v>
      </c>
      <c r="AS550">
        <f>_xlfn.RANK.AVG(Table2[[#This Row],[1Y Return vs Nifty Z-Score]],Table2[1Y Return vs Nifty Z-Score])</f>
        <v>552</v>
      </c>
      <c r="AT550">
        <f>_xlfn.RANK.AVG(Table2[[#This Row],[6M Return vs Nifty Z-Score]],Table2[6M Return vs Nifty Z-Score])</f>
        <v>337</v>
      </c>
      <c r="AU550">
        <f>_xlfn.RANK.AVG(Table2[[#This Row],[Sharpe Ratio Z-Score]],Table2[Sharpe Ratio Z-Score])</f>
        <v>649</v>
      </c>
      <c r="AV550">
        <f>(Table2[[#This Row],[Rank 1Y]]+Table2[[#This Row],[Rank 6M]]+Table2[[#This Row],[Rank Sharpe]])/3</f>
        <v>512.66666666666663</v>
      </c>
    </row>
    <row r="551" spans="1:48" x14ac:dyDescent="0.3">
      <c r="A551" t="s">
        <v>1149</v>
      </c>
      <c r="B551" t="s">
        <v>1150</v>
      </c>
      <c r="C551" t="s">
        <v>10152</v>
      </c>
      <c r="D551" t="s">
        <v>78</v>
      </c>
      <c r="E551">
        <v>10455.57371443</v>
      </c>
      <c r="F551">
        <v>871.05</v>
      </c>
      <c r="G551">
        <v>1.6445815212767401</v>
      </c>
      <c r="H551">
        <f>(Table2[[#This Row],[1Y Return vs Nifty]]-AVERAGE(Table2[1Y Return vs Nifty]))/_xlfn.STDEV.P(Table2[1Y Return vs Nifty])</f>
        <v>-0.52029701988085764</v>
      </c>
      <c r="I551">
        <v>2.4230910364173202</v>
      </c>
      <c r="J551">
        <f>(Table2[[#This Row],[1M Return vs Nifty]]-AVERAGE(Table2[1M Return vs Nifty]))/_xlfn.STDEV.P(Table2[1M Return vs Nifty])</f>
        <v>0.24691917603294908</v>
      </c>
      <c r="K551">
        <v>-12.147617530005901</v>
      </c>
      <c r="L551">
        <f>(Table2[[#This Row],[6M Return vs Nifty]]-AVERAGE(Table2[6M Return vs Nifty]))/_xlfn.STDEV.P(Table2[6M Return vs Nifty])</f>
        <v>-0.70440423838778621</v>
      </c>
      <c r="M551">
        <v>2.1052557454883498</v>
      </c>
      <c r="N551">
        <f>(Table2[[#This Row],[1W Return vs Nifty]]-AVERAGE(Table2[1W Return vs Nifty]))/_xlfn.STDEV.P(Table2[1W Return vs Nifty])</f>
        <v>0.62833228096942373</v>
      </c>
      <c r="O551">
        <v>866.87</v>
      </c>
      <c r="P551">
        <v>844.95856191008602</v>
      </c>
      <c r="Q551">
        <v>816.34515049021797</v>
      </c>
      <c r="R551">
        <v>62.014498889593703</v>
      </c>
      <c r="S551" s="2">
        <f>(Table2[[#This Row],[Close Price]]-Table2[[#This Row],[20D EMA]])/Table2[[#This Row],[20D EMA]]</f>
        <v>4.8219456204505289E-3</v>
      </c>
      <c r="T551" s="2">
        <f>(Table2[[#This Row],[Close Price]]-Table2[[#This Row],[50D EMA]])/Table2[[#This Row],[50D EMA]]</f>
        <v>3.0878955804569248E-2</v>
      </c>
      <c r="U551" s="2">
        <f>(Table2[[#This Row],[Close Price]]-Table2[[#This Row],[200D EMA]])/Table2[[#This Row],[200D EMA]]</f>
        <v>6.7011912151289849E-2</v>
      </c>
      <c r="V551">
        <v>0.73148108091138297</v>
      </c>
      <c r="W551">
        <v>867</v>
      </c>
      <c r="X551">
        <v>906</v>
      </c>
      <c r="Y551">
        <v>867</v>
      </c>
      <c r="Z551">
        <v>906</v>
      </c>
      <c r="AA551">
        <v>850.9</v>
      </c>
      <c r="AB551">
        <v>910</v>
      </c>
      <c r="AC551" s="2">
        <f>(Table2[[#This Row],[Close Price]]/Table2[[#This Row],[Day Low]])-1</f>
        <v>4.671280276816514E-3</v>
      </c>
      <c r="AD551" s="2">
        <f>(Table2[[#This Row],[Day High]]/Table2[[#This Row],[Close Price]])-1</f>
        <v>4.0123988289994861E-2</v>
      </c>
      <c r="AE551" s="2">
        <f>(Table2[[#This Row],[Close Price]]/Table2[[#This Row],[Current Week Low]])-1</f>
        <v>4.671280276816514E-3</v>
      </c>
      <c r="AF551" s="2">
        <f>(Table2[[#This Row],[Current Week High]]/Table2[[#This Row],[Close Price]])-1</f>
        <v>4.0123988289994861E-2</v>
      </c>
      <c r="AG551" s="2">
        <f>(Table2[[#This Row],[Close Price]]/Table2[[#This Row],[Current Month Low]])-1</f>
        <v>2.3680808555647026E-2</v>
      </c>
      <c r="AH551" s="2">
        <f>(Table2[[#This Row],[Current Month High]]/Table2[[#This Row],[Close Price]])-1</f>
        <v>4.4716147178692545E-2</v>
      </c>
      <c r="AI551">
        <v>14.792491820216901</v>
      </c>
      <c r="AJ551">
        <v>43.453557312252897</v>
      </c>
      <c r="AK551" t="str">
        <f>IF(AND(Table2[[#This Row],[20D EMA]]&gt;Table2[[#This Row],[50D EMA]],Table2[[#This Row],[50D EMA]]&gt;Table2[[#This Row],[200D EMA]]),"Uptrend","Downtrend/NoTrend")</f>
        <v>Uptrend</v>
      </c>
      <c r="AL551">
        <v>0</v>
      </c>
      <c r="AM551" t="s">
        <v>10187</v>
      </c>
      <c r="AN551">
        <v>-1.46</v>
      </c>
      <c r="AO551" t="s">
        <v>10189</v>
      </c>
      <c r="AP551">
        <v>5.7503033223699998E-4</v>
      </c>
      <c r="AQ551">
        <f>(Table2[[#This Row],[Sharpe Ratio]]-AVERAGE(Table2[Sharpe Ratio]))/_xlfn.STDEV.P(Table2[Sharpe Ratio])</f>
        <v>-0.60006533615366331</v>
      </c>
      <c r="AR5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-0.94951513741993432</v>
      </c>
      <c r="AS551">
        <f>_xlfn.RANK.AVG(Table2[[#This Row],[1Y Return vs Nifty Z-Score]],Table2[1Y Return vs Nifty Z-Score])</f>
        <v>493</v>
      </c>
      <c r="AT551">
        <f>_xlfn.RANK.AVG(Table2[[#This Row],[6M Return vs Nifty Z-Score]],Table2[6M Return vs Nifty Z-Score])</f>
        <v>550</v>
      </c>
      <c r="AU551">
        <f>_xlfn.RANK.AVG(Table2[[#This Row],[Sharpe Ratio Z-Score]],Table2[Sharpe Ratio Z-Score])</f>
        <v>496</v>
      </c>
      <c r="AV551">
        <f>(Table2[[#This Row],[Rank 1Y]]+Table2[[#This Row],[Rank 6M]]+Table2[[#This Row],[Rank Sharpe]])/3</f>
        <v>513</v>
      </c>
    </row>
    <row r="552" spans="1:48" x14ac:dyDescent="0.3">
      <c r="A552" t="s">
        <v>959</v>
      </c>
      <c r="B552" t="s">
        <v>960</v>
      </c>
      <c r="C552" t="s">
        <v>10144</v>
      </c>
      <c r="D552" t="s">
        <v>29</v>
      </c>
      <c r="E552">
        <v>15072.49277517</v>
      </c>
      <c r="F552">
        <v>81.319999999999993</v>
      </c>
      <c r="G552">
        <v>-17.087813065326301</v>
      </c>
      <c r="H552">
        <f>(Table2[[#This Row],[1Y Return vs Nifty]]-AVERAGE(Table2[1Y Return vs Nifty]))/_xlfn.STDEV.P(Table2[1Y Return vs Nifty])</f>
        <v>-0.75171528996399206</v>
      </c>
      <c r="I552">
        <v>-7.3071264129729903</v>
      </c>
      <c r="J552">
        <f>(Table2[[#This Row],[1M Return vs Nifty]]-AVERAGE(Table2[1M Return vs Nifty]))/_xlfn.STDEV.P(Table2[1M Return vs Nifty])</f>
        <v>-0.6708849118350888</v>
      </c>
      <c r="K552">
        <v>-22.0055905034517</v>
      </c>
      <c r="L552">
        <f>(Table2[[#This Row],[6M Return vs Nifty]]-AVERAGE(Table2[6M Return vs Nifty]))/_xlfn.STDEV.P(Table2[6M Return vs Nifty])</f>
        <v>-1.0073512922818673</v>
      </c>
      <c r="M552">
        <v>0.79272563443321398</v>
      </c>
      <c r="N552">
        <f>(Table2[[#This Row],[1W Return vs Nifty]]-AVERAGE(Table2[1W Return vs Nifty]))/_xlfn.STDEV.P(Table2[1W Return vs Nifty])</f>
        <v>0.33709846106274577</v>
      </c>
      <c r="O552">
        <v>77.099999999999994</v>
      </c>
      <c r="P552">
        <v>77.622568263405199</v>
      </c>
      <c r="Q552">
        <v>82.204360537653798</v>
      </c>
      <c r="R552">
        <v>55.834973158851298</v>
      </c>
      <c r="S552" s="2">
        <f>(Table2[[#This Row],[Close Price]]-Table2[[#This Row],[20D EMA]])/Table2[[#This Row],[20D EMA]]</f>
        <v>5.4734111543450051E-2</v>
      </c>
      <c r="T552" s="2">
        <f>(Table2[[#This Row],[Close Price]]-Table2[[#This Row],[50D EMA]])/Table2[[#This Row],[50D EMA]]</f>
        <v>4.76334630419325E-2</v>
      </c>
      <c r="U552" s="2">
        <f>(Table2[[#This Row],[Close Price]]-Table2[[#This Row],[200D EMA]])/Table2[[#This Row],[200D EMA]]</f>
        <v>-1.0758073317153567E-2</v>
      </c>
      <c r="V552">
        <v>1.40370341585928</v>
      </c>
      <c r="W552">
        <v>77.81</v>
      </c>
      <c r="X552">
        <v>83.71</v>
      </c>
      <c r="Y552">
        <v>76.010000000000005</v>
      </c>
      <c r="Z552">
        <v>83.71</v>
      </c>
      <c r="AA552">
        <v>74.349999999999994</v>
      </c>
      <c r="AB552">
        <v>83.71</v>
      </c>
      <c r="AC552" s="2">
        <f>(Table2[[#This Row],[Close Price]]/Table2[[#This Row],[Day Low]])-1</f>
        <v>4.5109883048451316E-2</v>
      </c>
      <c r="AD552" s="2">
        <f>(Table2[[#This Row],[Day High]]/Table2[[#This Row],[Close Price]])-1</f>
        <v>2.9390063944908951E-2</v>
      </c>
      <c r="AE552" s="2">
        <f>(Table2[[#This Row],[Close Price]]/Table2[[#This Row],[Current Week Low]])-1</f>
        <v>6.9859229048809146E-2</v>
      </c>
      <c r="AF552" s="2">
        <f>(Table2[[#This Row],[Current Week High]]/Table2[[#This Row],[Close Price]])-1</f>
        <v>2.9390063944908951E-2</v>
      </c>
      <c r="AG552" s="2">
        <f>(Table2[[#This Row],[Close Price]]/Table2[[#This Row],[Current Month Low]])-1</f>
        <v>9.3745796906523182E-2</v>
      </c>
      <c r="AH552" s="2">
        <f>(Table2[[#This Row],[Current Month High]]/Table2[[#This Row],[Close Price]])-1</f>
        <v>2.9390063944908951E-2</v>
      </c>
      <c r="AI552">
        <v>34.1613379242498</v>
      </c>
      <c r="AJ552">
        <v>25.011529592620999</v>
      </c>
      <c r="AK552" t="str">
        <f>IF(AND(Table2[[#This Row],[20D EMA]]&gt;Table2[[#This Row],[50D EMA]],Table2[[#This Row],[50D EMA]]&gt;Table2[[#This Row],[200D EMA]]),"Uptrend","Downtrend/NoTrend")</f>
        <v>Downtrend/NoTrend</v>
      </c>
      <c r="AL552">
        <v>-0.11</v>
      </c>
      <c r="AM552" t="s">
        <v>10189</v>
      </c>
      <c r="AN552">
        <v>4.62</v>
      </c>
      <c r="AO552" t="s">
        <v>10188</v>
      </c>
      <c r="AP552">
        <v>6.6509849169801002E-2</v>
      </c>
      <c r="AQ552">
        <f>(Table2[[#This Row],[Sharpe Ratio]]-AVERAGE(Table2[Sharpe Ratio]))/_xlfn.STDEV.P(Table2[Sharpe Ratio])</f>
        <v>0.14582474840920229</v>
      </c>
      <c r="AR5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2">
        <f>_xlfn.RANK.AVG(Table2[[#This Row],[1Y Return vs Nifty Z-Score]],Table2[1Y Return vs Nifty Z-Score])</f>
        <v>609</v>
      </c>
      <c r="AT552">
        <f>_xlfn.RANK.AVG(Table2[[#This Row],[6M Return vs Nifty Z-Score]],Table2[6M Return vs Nifty Z-Score])</f>
        <v>641</v>
      </c>
      <c r="AU552">
        <f>_xlfn.RANK.AVG(Table2[[#This Row],[Sharpe Ratio Z-Score]],Table2[Sharpe Ratio Z-Score])</f>
        <v>292</v>
      </c>
      <c r="AV552">
        <f>(Table2[[#This Row],[Rank 1Y]]+Table2[[#This Row],[Rank 6M]]+Table2[[#This Row],[Rank Sharpe]])/3</f>
        <v>514</v>
      </c>
    </row>
    <row r="553" spans="1:48" x14ac:dyDescent="0.3">
      <c r="A553" t="s">
        <v>1055</v>
      </c>
      <c r="B553" t="s">
        <v>1056</v>
      </c>
      <c r="C553" t="s">
        <v>10152</v>
      </c>
      <c r="D553" t="s">
        <v>78</v>
      </c>
      <c r="E553">
        <v>12139.89295455</v>
      </c>
      <c r="F553">
        <v>1558.05</v>
      </c>
      <c r="G553">
        <v>1.7739103157539899</v>
      </c>
      <c r="H553">
        <f>(Table2[[#This Row],[1Y Return vs Nifty]]-AVERAGE(Table2[1Y Return vs Nifty]))/_xlfn.STDEV.P(Table2[1Y Return vs Nifty])</f>
        <v>-0.51869930391606234</v>
      </c>
      <c r="I553">
        <v>-5.7356494474766002</v>
      </c>
      <c r="J553">
        <f>(Table2[[#This Row],[1M Return vs Nifty]]-AVERAGE(Table2[1M Return vs Nifty]))/_xlfn.STDEV.P(Table2[1M Return vs Nifty])</f>
        <v>-0.52265513275513398</v>
      </c>
      <c r="K553">
        <v>-3.1383444619896901</v>
      </c>
      <c r="L553">
        <f>(Table2[[#This Row],[6M Return vs Nifty]]-AVERAGE(Table2[6M Return vs Nifty]))/_xlfn.STDEV.P(Table2[6M Return vs Nifty])</f>
        <v>-0.42753872647831548</v>
      </c>
      <c r="M553">
        <v>-2.1718074518220898</v>
      </c>
      <c r="N553">
        <f>(Table2[[#This Row],[1W Return vs Nifty]]-AVERAGE(Table2[1W Return vs Nifty]))/_xlfn.STDEV.P(Table2[1W Return vs Nifty])</f>
        <v>-0.32069391084391091</v>
      </c>
      <c r="O553">
        <v>1570.35</v>
      </c>
      <c r="P553">
        <v>1536.58857204539</v>
      </c>
      <c r="Q553">
        <v>1439.5605299522999</v>
      </c>
      <c r="R553">
        <v>47.537968641223202</v>
      </c>
      <c r="S553" s="2">
        <f>(Table2[[#This Row],[Close Price]]-Table2[[#This Row],[20D EMA]])/Table2[[#This Row],[20D EMA]]</f>
        <v>-7.8326487725665968E-3</v>
      </c>
      <c r="T553" s="2">
        <f>(Table2[[#This Row],[Close Price]]-Table2[[#This Row],[50D EMA]])/Table2[[#This Row],[50D EMA]]</f>
        <v>1.3966931906855258E-2</v>
      </c>
      <c r="U553" s="2">
        <f>(Table2[[#This Row],[Close Price]]-Table2[[#This Row],[200D EMA]])/Table2[[#This Row],[200D EMA]]</f>
        <v>8.2309474025122231E-2</v>
      </c>
      <c r="V553">
        <v>0.80523604453544995</v>
      </c>
      <c r="W553">
        <v>1555</v>
      </c>
      <c r="X553">
        <v>1593.8</v>
      </c>
      <c r="Y553">
        <v>1555</v>
      </c>
      <c r="Z553">
        <v>1609.9</v>
      </c>
      <c r="AA553">
        <v>1534.25</v>
      </c>
      <c r="AB553">
        <v>1652.8</v>
      </c>
      <c r="AC553" s="2">
        <f>(Table2[[#This Row],[Close Price]]/Table2[[#This Row],[Day Low]])-1</f>
        <v>1.9614147909967627E-3</v>
      </c>
      <c r="AD553" s="2">
        <f>(Table2[[#This Row],[Day High]]/Table2[[#This Row],[Close Price]])-1</f>
        <v>2.2945348352106709E-2</v>
      </c>
      <c r="AE553" s="2">
        <f>(Table2[[#This Row],[Close Price]]/Table2[[#This Row],[Current Week Low]])-1</f>
        <v>1.9614147909967627E-3</v>
      </c>
      <c r="AF553" s="2">
        <f>(Table2[[#This Row],[Current Week High]]/Table2[[#This Row],[Close Price]])-1</f>
        <v>3.327877795962908E-2</v>
      </c>
      <c r="AG553" s="2">
        <f>(Table2[[#This Row],[Close Price]]/Table2[[#This Row],[Current Month Low]])-1</f>
        <v>1.5512465373961115E-2</v>
      </c>
      <c r="AH553" s="2">
        <f>(Table2[[#This Row],[Current Month High]]/Table2[[#This Row],[Close Price]])-1</f>
        <v>6.0813195982157175E-2</v>
      </c>
      <c r="AI553">
        <v>15.6573922531369</v>
      </c>
      <c r="AJ553">
        <v>46.909622365753599</v>
      </c>
      <c r="AK553" t="str">
        <f>IF(AND(Table2[[#This Row],[20D EMA]]&gt;Table2[[#This Row],[50D EMA]],Table2[[#This Row],[50D EMA]]&gt;Table2[[#This Row],[200D EMA]]),"Uptrend","Downtrend/NoTrend")</f>
        <v>Uptrend</v>
      </c>
      <c r="AL553">
        <v>-0.02</v>
      </c>
      <c r="AM553" t="s">
        <v>10189</v>
      </c>
      <c r="AN553">
        <v>-2.44</v>
      </c>
      <c r="AO553" t="s">
        <v>10189</v>
      </c>
      <c r="AP553">
        <v>-2.1460567628515999E-2</v>
      </c>
      <c r="AQ553">
        <f>(Table2[[#This Row],[Sharpe Ratio]]-AVERAGE(Table2[Sharpe Ratio]))/_xlfn.STDEV.P(Table2[Sharpe Ratio])</f>
        <v>-0.84934385569932491</v>
      </c>
      <c r="AR5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-2.6389309296927475</v>
      </c>
      <c r="AS553">
        <f>_xlfn.RANK.AVG(Table2[[#This Row],[1Y Return vs Nifty Z-Score]],Table2[1Y Return vs Nifty Z-Score])</f>
        <v>492</v>
      </c>
      <c r="AT553">
        <f>_xlfn.RANK.AVG(Table2[[#This Row],[6M Return vs Nifty Z-Score]],Table2[6M Return vs Nifty Z-Score])</f>
        <v>466</v>
      </c>
      <c r="AU553">
        <f>_xlfn.RANK.AVG(Table2[[#This Row],[Sharpe Ratio Z-Score]],Table2[Sharpe Ratio Z-Score])</f>
        <v>584</v>
      </c>
      <c r="AV553">
        <f>(Table2[[#This Row],[Rank 1Y]]+Table2[[#This Row],[Rank 6M]]+Table2[[#This Row],[Rank Sharpe]])/3</f>
        <v>514</v>
      </c>
    </row>
    <row r="554" spans="1:48" x14ac:dyDescent="0.3">
      <c r="A554" t="s">
        <v>231</v>
      </c>
      <c r="B554" t="s">
        <v>232</v>
      </c>
      <c r="C554" t="s">
        <v>10149</v>
      </c>
      <c r="D554" t="s">
        <v>233</v>
      </c>
      <c r="E554">
        <v>113032.873568389</v>
      </c>
      <c r="F554">
        <v>1022.25</v>
      </c>
      <c r="G554">
        <v>6.8778081096033503</v>
      </c>
      <c r="H554">
        <f>(Table2[[#This Row],[1Y Return vs Nifty]]-AVERAGE(Table2[1Y Return vs Nifty]))/_xlfn.STDEV.P(Table2[1Y Return vs Nifty])</f>
        <v>-0.45564622265231047</v>
      </c>
      <c r="I554">
        <v>-6.1900566807840001</v>
      </c>
      <c r="J554">
        <f>(Table2[[#This Row],[1M Return vs Nifty]]-AVERAGE(Table2[1M Return vs Nifty]))/_xlfn.STDEV.P(Table2[1M Return vs Nifty])</f>
        <v>-0.56551715700644911</v>
      </c>
      <c r="K554">
        <v>-20.9554999961384</v>
      </c>
      <c r="L554">
        <f>(Table2[[#This Row],[6M Return vs Nifty]]-AVERAGE(Table2[6M Return vs Nifty]))/_xlfn.STDEV.P(Table2[6M Return vs Nifty])</f>
        <v>-0.97508078125798614</v>
      </c>
      <c r="M554">
        <v>-0.28087983207397799</v>
      </c>
      <c r="N554">
        <f>(Table2[[#This Row],[1W Return vs Nifty]]-AVERAGE(Table2[1W Return vs Nifty]))/_xlfn.STDEV.P(Table2[1W Return vs Nifty])</f>
        <v>9.8878995886265642E-2</v>
      </c>
      <c r="O554">
        <v>1014.83</v>
      </c>
      <c r="P554">
        <v>1027.1528701413599</v>
      </c>
      <c r="Q554">
        <v>1051.29415904438</v>
      </c>
      <c r="R554">
        <v>52.290067310585698</v>
      </c>
      <c r="S554" s="2">
        <f>(Table2[[#This Row],[Close Price]]-Table2[[#This Row],[20D EMA]])/Table2[[#This Row],[20D EMA]]</f>
        <v>7.3115694254209662E-3</v>
      </c>
      <c r="T554" s="2">
        <f>(Table2[[#This Row],[Close Price]]-Table2[[#This Row],[50D EMA]])/Table2[[#This Row],[50D EMA]]</f>
        <v>-4.7732623681275201E-3</v>
      </c>
      <c r="U554" s="2">
        <f>(Table2[[#This Row],[Close Price]]-Table2[[#This Row],[200D EMA]])/Table2[[#This Row],[200D EMA]]</f>
        <v>-2.7627052613686098E-2</v>
      </c>
      <c r="V554">
        <v>0.45294271340624198</v>
      </c>
      <c r="W554">
        <v>1018.5</v>
      </c>
      <c r="X554">
        <v>1047.95</v>
      </c>
      <c r="Y554">
        <v>998.5</v>
      </c>
      <c r="Z554">
        <v>1047.95</v>
      </c>
      <c r="AA554">
        <v>985.4</v>
      </c>
      <c r="AB554">
        <v>1063.3499999999999</v>
      </c>
      <c r="AC554" s="2">
        <f>(Table2[[#This Row],[Close Price]]/Table2[[#This Row],[Day Low]])-1</f>
        <v>3.6818851251840812E-3</v>
      </c>
      <c r="AD554" s="2">
        <f>(Table2[[#This Row],[Day High]]/Table2[[#This Row],[Close Price]])-1</f>
        <v>2.514062117877236E-2</v>
      </c>
      <c r="AE554" s="2">
        <f>(Table2[[#This Row],[Close Price]]/Table2[[#This Row],[Current Week Low]])-1</f>
        <v>2.3785678517776576E-2</v>
      </c>
      <c r="AF554" s="2">
        <f>(Table2[[#This Row],[Current Week High]]/Table2[[#This Row],[Close Price]])-1</f>
        <v>2.514062117877236E-2</v>
      </c>
      <c r="AG554" s="2">
        <f>(Table2[[#This Row],[Close Price]]/Table2[[#This Row],[Current Month Low]])-1</f>
        <v>3.7395981327379868E-2</v>
      </c>
      <c r="AH554" s="2">
        <f>(Table2[[#This Row],[Current Month High]]/Table2[[#This Row],[Close Price]])-1</f>
        <v>4.0205429200293352E-2</v>
      </c>
      <c r="AI554">
        <v>22.279285888970399</v>
      </c>
      <c r="AJ554">
        <v>49.016034985422699</v>
      </c>
      <c r="AK554" t="str">
        <f>IF(AND(Table2[[#This Row],[20D EMA]]&gt;Table2[[#This Row],[50D EMA]],Table2[[#This Row],[50D EMA]]&gt;Table2[[#This Row],[200D EMA]]),"Uptrend","Downtrend/NoTrend")</f>
        <v>Downtrend/NoTrend</v>
      </c>
      <c r="AL554">
        <v>-0.11</v>
      </c>
      <c r="AM554" t="s">
        <v>10189</v>
      </c>
      <c r="AN554">
        <v>2.5</v>
      </c>
      <c r="AO554" t="s">
        <v>10188</v>
      </c>
      <c r="AP554">
        <v>1.3410303431625E-2</v>
      </c>
      <c r="AQ554">
        <f>(Table2[[#This Row],[Sharpe Ratio]]-AVERAGE(Table2[Sharpe Ratio]))/_xlfn.STDEV.P(Table2[Sharpe Ratio])</f>
        <v>-0.45486583297347538</v>
      </c>
      <c r="AR5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4">
        <f>_xlfn.RANK.AVG(Table2[[#This Row],[1Y Return vs Nifty Z-Score]],Table2[1Y Return vs Nifty Z-Score])</f>
        <v>452</v>
      </c>
      <c r="AT554">
        <f>_xlfn.RANK.AVG(Table2[[#This Row],[6M Return vs Nifty Z-Score]],Table2[6M Return vs Nifty Z-Score])</f>
        <v>636</v>
      </c>
      <c r="AU554">
        <f>_xlfn.RANK.AVG(Table2[[#This Row],[Sharpe Ratio Z-Score]],Table2[Sharpe Ratio Z-Score])</f>
        <v>456</v>
      </c>
      <c r="AV554">
        <f>(Table2[[#This Row],[Rank 1Y]]+Table2[[#This Row],[Rank 6M]]+Table2[[#This Row],[Rank Sharpe]])/3</f>
        <v>514.66666666666663</v>
      </c>
    </row>
    <row r="555" spans="1:48" x14ac:dyDescent="0.3">
      <c r="A555" t="s">
        <v>93</v>
      </c>
      <c r="B555" t="s">
        <v>94</v>
      </c>
      <c r="C555" t="s">
        <v>10142</v>
      </c>
      <c r="D555" t="s">
        <v>21</v>
      </c>
      <c r="E555">
        <v>293095.47528359998</v>
      </c>
      <c r="F555">
        <v>559.70000000000005</v>
      </c>
      <c r="G555">
        <v>8.9818827238863808</v>
      </c>
      <c r="H555">
        <f>(Table2[[#This Row],[1Y Return vs Nifty]]-AVERAGE(Table2[1Y Return vs Nifty]))/_xlfn.STDEV.P(Table2[1Y Return vs Nifty])</f>
        <v>-0.42965267948237051</v>
      </c>
      <c r="I555">
        <v>11.496232127547801</v>
      </c>
      <c r="J555">
        <f>(Table2[[#This Row],[1M Return vs Nifty]]-AVERAGE(Table2[1M Return vs Nifty]))/_xlfn.STDEV.P(Table2[1M Return vs Nifty])</f>
        <v>1.1027444467996177</v>
      </c>
      <c r="K555">
        <v>3.6888045016943498</v>
      </c>
      <c r="L555">
        <f>(Table2[[#This Row],[6M Return vs Nifty]]-AVERAGE(Table2[6M Return vs Nifty]))/_xlfn.STDEV.P(Table2[6M Return vs Nifty])</f>
        <v>-0.21773244372471634</v>
      </c>
      <c r="M555">
        <v>2.2548400113287799</v>
      </c>
      <c r="N555">
        <f>(Table2[[#This Row],[1W Return vs Nifty]]-AVERAGE(Table2[1W Return vs Nifty]))/_xlfn.STDEV.P(Table2[1W Return vs Nifty])</f>
        <v>0.66152313638044624</v>
      </c>
      <c r="O555">
        <v>526.98</v>
      </c>
      <c r="P555">
        <v>500.94074304746101</v>
      </c>
      <c r="Q555">
        <v>467.67126543530202</v>
      </c>
      <c r="R555">
        <v>81.408478035793095</v>
      </c>
      <c r="S555" s="2">
        <f>(Table2[[#This Row],[Close Price]]-Table2[[#This Row],[20D EMA]])/Table2[[#This Row],[20D EMA]]</f>
        <v>6.208964287069723E-2</v>
      </c>
      <c r="T555" s="2">
        <f>(Table2[[#This Row],[Close Price]]-Table2[[#This Row],[50D EMA]])/Table2[[#This Row],[50D EMA]]</f>
        <v>0.11729781968836973</v>
      </c>
      <c r="U555" s="2">
        <f>(Table2[[#This Row],[Close Price]]-Table2[[#This Row],[200D EMA]])/Table2[[#This Row],[200D EMA]]</f>
        <v>0.19678081884940898</v>
      </c>
      <c r="V555">
        <v>1.1588284037224901</v>
      </c>
      <c r="W555">
        <v>556.4</v>
      </c>
      <c r="X555">
        <v>562.6</v>
      </c>
      <c r="Y555">
        <v>556.15</v>
      </c>
      <c r="Z555">
        <v>566.9</v>
      </c>
      <c r="AA555">
        <v>514.1</v>
      </c>
      <c r="AB555">
        <v>566.9</v>
      </c>
      <c r="AC555" s="2">
        <f>(Table2[[#This Row],[Close Price]]/Table2[[#This Row],[Day Low]])-1</f>
        <v>5.9309849029476336E-3</v>
      </c>
      <c r="AD555" s="2">
        <f>(Table2[[#This Row],[Day High]]/Table2[[#This Row],[Close Price]])-1</f>
        <v>5.1813471502590858E-3</v>
      </c>
      <c r="AE555" s="2">
        <f>(Table2[[#This Row],[Close Price]]/Table2[[#This Row],[Current Week Low]])-1</f>
        <v>6.38317000809141E-3</v>
      </c>
      <c r="AF555" s="2">
        <f>(Table2[[#This Row],[Current Week High]]/Table2[[#This Row],[Close Price]])-1</f>
        <v>1.2864034304091332E-2</v>
      </c>
      <c r="AG555" s="2">
        <f>(Table2[[#This Row],[Close Price]]/Table2[[#This Row],[Current Month Low]])-1</f>
        <v>8.86986967516048E-2</v>
      </c>
      <c r="AH555" s="2">
        <f>(Table2[[#This Row],[Current Month High]]/Table2[[#This Row],[Close Price]])-1</f>
        <v>1.2864034304091332E-2</v>
      </c>
      <c r="AI555">
        <v>1.2864034304091301</v>
      </c>
      <c r="AJ555">
        <v>49.233435541927697</v>
      </c>
      <c r="AK555" t="str">
        <f>IF(AND(Table2[[#This Row],[20D EMA]]&gt;Table2[[#This Row],[50D EMA]],Table2[[#This Row],[50D EMA]]&gt;Table2[[#This Row],[200D EMA]]),"Uptrend","Downtrend/NoTrend")</f>
        <v>Uptrend</v>
      </c>
      <c r="AL555">
        <v>0.04</v>
      </c>
      <c r="AM555" t="s">
        <v>10188</v>
      </c>
      <c r="AN555">
        <v>8.7100000000000009</v>
      </c>
      <c r="AO555" t="s">
        <v>10188</v>
      </c>
      <c r="AP555">
        <v>-9.9308393166531006E-2</v>
      </c>
      <c r="AQ555">
        <f>(Table2[[#This Row],[Sharpe Ratio]]-AVERAGE(Table2[Sharpe Ratio]))/_xlfn.STDEV.P(Table2[Sharpe Ratio])</f>
        <v>-1.7300002705843878</v>
      </c>
      <c r="AR5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-0.61311781061141046</v>
      </c>
      <c r="AS555">
        <f>_xlfn.RANK.AVG(Table2[[#This Row],[1Y Return vs Nifty Z-Score]],Table2[1Y Return vs Nifty Z-Score])</f>
        <v>443</v>
      </c>
      <c r="AT555">
        <f>_xlfn.RANK.AVG(Table2[[#This Row],[6M Return vs Nifty Z-Score]],Table2[6M Return vs Nifty Z-Score])</f>
        <v>396</v>
      </c>
      <c r="AU555">
        <f>_xlfn.RANK.AVG(Table2[[#This Row],[Sharpe Ratio Z-Score]],Table2[Sharpe Ratio Z-Score])</f>
        <v>706</v>
      </c>
      <c r="AV555">
        <f>(Table2[[#This Row],[Rank 1Y]]+Table2[[#This Row],[Rank 6M]]+Table2[[#This Row],[Rank Sharpe]])/3</f>
        <v>515</v>
      </c>
    </row>
    <row r="556" spans="1:48" x14ac:dyDescent="0.3">
      <c r="A556" t="s">
        <v>751</v>
      </c>
      <c r="B556" t="s">
        <v>752</v>
      </c>
      <c r="C556" t="s">
        <v>10143</v>
      </c>
      <c r="D556" t="s">
        <v>481</v>
      </c>
      <c r="E556">
        <v>20793.846176859999</v>
      </c>
      <c r="F556">
        <v>799.3</v>
      </c>
      <c r="G556">
        <v>-1.57374093182436</v>
      </c>
      <c r="H556">
        <f>(Table2[[#This Row],[1Y Return vs Nifty]]-AVERAGE(Table2[1Y Return vs Nifty]))/_xlfn.STDEV.P(Table2[1Y Return vs Nifty])</f>
        <v>-0.56005587778998012</v>
      </c>
      <c r="I556">
        <v>-9.2671369932923096</v>
      </c>
      <c r="J556">
        <f>(Table2[[#This Row],[1M Return vs Nifty]]-AVERAGE(Table2[1M Return vs Nifty]))/_xlfn.STDEV.P(Table2[1M Return vs Nifty])</f>
        <v>-0.85576317711932393</v>
      </c>
      <c r="K556">
        <v>-17.456181882277601</v>
      </c>
      <c r="L556">
        <f>(Table2[[#This Row],[6M Return vs Nifty]]-AVERAGE(Table2[6M Return vs Nifty]))/_xlfn.STDEV.P(Table2[6M Return vs Nifty])</f>
        <v>-0.8675426376570744</v>
      </c>
      <c r="M556">
        <v>-0.28693529152620101</v>
      </c>
      <c r="N556">
        <f>(Table2[[#This Row],[1W Return vs Nifty]]-AVERAGE(Table2[1W Return vs Nifty]))/_xlfn.STDEV.P(Table2[1W Return vs Nifty])</f>
        <v>9.7535366073351712E-2</v>
      </c>
      <c r="O556">
        <v>795.82</v>
      </c>
      <c r="P556">
        <v>781.14204392061697</v>
      </c>
      <c r="Q556">
        <v>733.22211090608903</v>
      </c>
      <c r="R556">
        <v>51.735900713894402</v>
      </c>
      <c r="S556" s="2">
        <f>(Table2[[#This Row],[Close Price]]-Table2[[#This Row],[20D EMA]])/Table2[[#This Row],[20D EMA]]</f>
        <v>4.372848131486899E-3</v>
      </c>
      <c r="T556" s="2">
        <f>(Table2[[#This Row],[Close Price]]-Table2[[#This Row],[50D EMA]])/Table2[[#This Row],[50D EMA]]</f>
        <v>2.3245395918323242E-2</v>
      </c>
      <c r="U556" s="2">
        <f>(Table2[[#This Row],[Close Price]]-Table2[[#This Row],[200D EMA]])/Table2[[#This Row],[200D EMA]]</f>
        <v>9.0119880607875139E-2</v>
      </c>
      <c r="V556">
        <v>0.64567551513905397</v>
      </c>
      <c r="W556">
        <v>795</v>
      </c>
      <c r="X556">
        <v>819</v>
      </c>
      <c r="Y556">
        <v>795</v>
      </c>
      <c r="Z556">
        <v>819</v>
      </c>
      <c r="AA556">
        <v>770.45</v>
      </c>
      <c r="AB556">
        <v>822.5</v>
      </c>
      <c r="AC556" s="2">
        <f>(Table2[[#This Row],[Close Price]]/Table2[[#This Row],[Day Low]])-1</f>
        <v>5.4088050314464731E-3</v>
      </c>
      <c r="AD556" s="2">
        <f>(Table2[[#This Row],[Day High]]/Table2[[#This Row],[Close Price]])-1</f>
        <v>2.4646565745026994E-2</v>
      </c>
      <c r="AE556" s="2">
        <f>(Table2[[#This Row],[Close Price]]/Table2[[#This Row],[Current Week Low]])-1</f>
        <v>5.4088050314464731E-3</v>
      </c>
      <c r="AF556" s="2">
        <f>(Table2[[#This Row],[Current Week High]]/Table2[[#This Row],[Close Price]])-1</f>
        <v>2.4646565745026994E-2</v>
      </c>
      <c r="AG556" s="2">
        <f>(Table2[[#This Row],[Close Price]]/Table2[[#This Row],[Current Month Low]])-1</f>
        <v>3.7445648646894591E-2</v>
      </c>
      <c r="AH556" s="2">
        <f>(Table2[[#This Row],[Current Month High]]/Table2[[#This Row],[Close Price]])-1</f>
        <v>2.9025397222569804E-2</v>
      </c>
      <c r="AI556">
        <v>14.3125234580257</v>
      </c>
      <c r="AJ556">
        <v>33.639859555258298</v>
      </c>
      <c r="AK556" t="str">
        <f>IF(AND(Table2[[#This Row],[20D EMA]]&gt;Table2[[#This Row],[50D EMA]],Table2[[#This Row],[50D EMA]]&gt;Table2[[#This Row],[200D EMA]]),"Uptrend","Downtrend/NoTrend")</f>
        <v>Uptrend</v>
      </c>
      <c r="AL556">
        <v>-0.08</v>
      </c>
      <c r="AM556" t="s">
        <v>10189</v>
      </c>
      <c r="AN556">
        <v>1.85</v>
      </c>
      <c r="AO556" t="s">
        <v>10188</v>
      </c>
      <c r="AP556">
        <v>1.9628638325657002E-2</v>
      </c>
      <c r="AQ556">
        <f>(Table2[[#This Row],[Sharpe Ratio]]-AVERAGE(Table2[Sharpe Ratio]))/_xlfn.STDEV.P(Table2[Sharpe Ratio])</f>
        <v>-0.38452068875799905</v>
      </c>
      <c r="AR5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-2.5703470152510257</v>
      </c>
      <c r="AS556">
        <f>_xlfn.RANK.AVG(Table2[[#This Row],[1Y Return vs Nifty Z-Score]],Table2[1Y Return vs Nifty Z-Score])</f>
        <v>509</v>
      </c>
      <c r="AT556">
        <f>_xlfn.RANK.AVG(Table2[[#This Row],[6M Return vs Nifty Z-Score]],Table2[6M Return vs Nifty Z-Score])</f>
        <v>600</v>
      </c>
      <c r="AU556">
        <f>_xlfn.RANK.AVG(Table2[[#This Row],[Sharpe Ratio Z-Score]],Table2[Sharpe Ratio Z-Score])</f>
        <v>438</v>
      </c>
      <c r="AV556">
        <f>(Table2[[#This Row],[Rank 1Y]]+Table2[[#This Row],[Rank 6M]]+Table2[[#This Row],[Rank Sharpe]])/3</f>
        <v>515.66666666666663</v>
      </c>
    </row>
    <row r="557" spans="1:48" x14ac:dyDescent="0.3">
      <c r="A557" t="s">
        <v>832</v>
      </c>
      <c r="B557" t="s">
        <v>833</v>
      </c>
      <c r="C557" t="s">
        <v>647</v>
      </c>
      <c r="D557" t="s">
        <v>647</v>
      </c>
      <c r="E557">
        <v>18996.409020750001</v>
      </c>
      <c r="F557">
        <v>37.979999999999997</v>
      </c>
      <c r="G557">
        <v>-11.578826695658799</v>
      </c>
      <c r="H557">
        <f>(Table2[[#This Row],[1Y Return vs Nifty]]-AVERAGE(Table2[1Y Return vs Nifty]))/_xlfn.STDEV.P(Table2[1Y Return vs Nifty])</f>
        <v>-0.683657781902968</v>
      </c>
      <c r="I557">
        <v>-9.7634482696871903</v>
      </c>
      <c r="J557">
        <f>(Table2[[#This Row],[1M Return vs Nifty]]-AVERAGE(Table2[1M Return vs Nifty]))/_xlfn.STDEV.P(Table2[1M Return vs Nifty])</f>
        <v>-0.90257780594951187</v>
      </c>
      <c r="K557">
        <v>-28.3323572442062</v>
      </c>
      <c r="L557">
        <f>(Table2[[#This Row],[6M Return vs Nifty]]-AVERAGE(Table2[6M Return vs Nifty]))/_xlfn.STDEV.P(Table2[6M Return vs Nifty])</f>
        <v>-1.2017802433400147</v>
      </c>
      <c r="M557">
        <v>-1.8003732712551801</v>
      </c>
      <c r="N557">
        <f>(Table2[[#This Row],[1W Return vs Nifty]]-AVERAGE(Table2[1W Return vs Nifty]))/_xlfn.STDEV.P(Table2[1W Return vs Nifty])</f>
        <v>-0.23827736714766976</v>
      </c>
      <c r="O557">
        <v>38.11</v>
      </c>
      <c r="P557">
        <v>38.387446041972701</v>
      </c>
      <c r="Q557">
        <v>38.5608635604843</v>
      </c>
      <c r="R557">
        <v>38.804000533632703</v>
      </c>
      <c r="S557" s="2">
        <f>(Table2[[#This Row],[Close Price]]-Table2[[#This Row],[20D EMA]])/Table2[[#This Row],[20D EMA]]</f>
        <v>-3.411178168459789E-3</v>
      </c>
      <c r="T557" s="2">
        <f>(Table2[[#This Row],[Close Price]]-Table2[[#This Row],[50D EMA]])/Table2[[#This Row],[50D EMA]]</f>
        <v>-1.061404401655699E-2</v>
      </c>
      <c r="U557" s="2">
        <f>(Table2[[#This Row],[Close Price]]-Table2[[#This Row],[200D EMA]])/Table2[[#This Row],[200D EMA]]</f>
        <v>-1.5063551664842644E-2</v>
      </c>
      <c r="V557">
        <v>0.74215432719275698</v>
      </c>
      <c r="W557">
        <v>37.65</v>
      </c>
      <c r="X557">
        <v>38.57</v>
      </c>
      <c r="Y557">
        <v>37.409999999999997</v>
      </c>
      <c r="Z557">
        <v>38.57</v>
      </c>
      <c r="AA557">
        <v>37.4</v>
      </c>
      <c r="AB557">
        <v>40.19</v>
      </c>
      <c r="AC557" s="2">
        <f>(Table2[[#This Row],[Close Price]]/Table2[[#This Row],[Day Low]])-1</f>
        <v>8.7649402390437281E-3</v>
      </c>
      <c r="AD557" s="2">
        <f>(Table2[[#This Row],[Day High]]/Table2[[#This Row],[Close Price]])-1</f>
        <v>1.5534491837809528E-2</v>
      </c>
      <c r="AE557" s="2">
        <f>(Table2[[#This Row],[Close Price]]/Table2[[#This Row],[Current Week Low]])-1</f>
        <v>1.5236567762630271E-2</v>
      </c>
      <c r="AF557" s="2">
        <f>(Table2[[#This Row],[Current Week High]]/Table2[[#This Row],[Close Price]])-1</f>
        <v>1.5534491837809528E-2</v>
      </c>
      <c r="AG557" s="2">
        <f>(Table2[[#This Row],[Close Price]]/Table2[[#This Row],[Current Month Low]])-1</f>
        <v>1.5508021390374216E-2</v>
      </c>
      <c r="AH557" s="2">
        <f>(Table2[[#This Row],[Current Month High]]/Table2[[#This Row],[Close Price]])-1</f>
        <v>5.818852027382837E-2</v>
      </c>
      <c r="AI557">
        <v>39.283833596629798</v>
      </c>
      <c r="AJ557">
        <v>20.189873417721401</v>
      </c>
      <c r="AK557" t="str">
        <f>IF(AND(Table2[[#This Row],[20D EMA]]&gt;Table2[[#This Row],[50D EMA]],Table2[[#This Row],[50D EMA]]&gt;Table2[[#This Row],[200D EMA]]),"Uptrend","Downtrend/NoTrend")</f>
        <v>Downtrend/NoTrend</v>
      </c>
      <c r="AL557">
        <v>-0.14000000000000001</v>
      </c>
      <c r="AM557" t="s">
        <v>10189</v>
      </c>
      <c r="AN557">
        <v>-0.26</v>
      </c>
      <c r="AO557" t="s">
        <v>10189</v>
      </c>
      <c r="AP557">
        <v>6.5301876301633005E-2</v>
      </c>
      <c r="AQ557">
        <f>(Table2[[#This Row],[Sharpe Ratio]]-AVERAGE(Table2[Sharpe Ratio]))/_xlfn.STDEV.P(Table2[Sharpe Ratio])</f>
        <v>0.13215951051710767</v>
      </c>
      <c r="AR5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7">
        <f>_xlfn.RANK.AVG(Table2[[#This Row],[1Y Return vs Nifty Z-Score]],Table2[1Y Return vs Nifty Z-Score])</f>
        <v>570</v>
      </c>
      <c r="AT557">
        <f>_xlfn.RANK.AVG(Table2[[#This Row],[6M Return vs Nifty Z-Score]],Table2[6M Return vs Nifty Z-Score])</f>
        <v>684</v>
      </c>
      <c r="AU557">
        <f>_xlfn.RANK.AVG(Table2[[#This Row],[Sharpe Ratio Z-Score]],Table2[Sharpe Ratio Z-Score])</f>
        <v>296</v>
      </c>
      <c r="AV557">
        <f>(Table2[[#This Row],[Rank 1Y]]+Table2[[#This Row],[Rank 6M]]+Table2[[#This Row],[Rank Sharpe]])/3</f>
        <v>516.66666666666663</v>
      </c>
    </row>
    <row r="558" spans="1:48" x14ac:dyDescent="0.3">
      <c r="A558" t="s">
        <v>767</v>
      </c>
      <c r="B558" t="s">
        <v>768</v>
      </c>
      <c r="C558" t="s">
        <v>10142</v>
      </c>
      <c r="D558" t="s">
        <v>288</v>
      </c>
      <c r="E558">
        <v>20441.43693783</v>
      </c>
      <c r="F558">
        <v>1842.05</v>
      </c>
      <c r="G558">
        <v>0.71872224572403398</v>
      </c>
      <c r="H558">
        <f>(Table2[[#This Row],[1Y Return vs Nifty]]-AVERAGE(Table2[1Y Return vs Nifty]))/_xlfn.STDEV.P(Table2[1Y Return vs Nifty])</f>
        <v>-0.53173499973432847</v>
      </c>
      <c r="I558">
        <v>-6.7735662031976496</v>
      </c>
      <c r="J558">
        <f>(Table2[[#This Row],[1M Return vs Nifty]]-AVERAGE(Table2[1M Return vs Nifty]))/_xlfn.STDEV.P(Table2[1M Return vs Nifty])</f>
        <v>-0.62055677228398143</v>
      </c>
      <c r="K558">
        <v>-30.8825934371737</v>
      </c>
      <c r="L558">
        <f>(Table2[[#This Row],[6M Return vs Nifty]]-AVERAGE(Table2[6M Return vs Nifty]))/_xlfn.STDEV.P(Table2[6M Return vs Nifty])</f>
        <v>-1.2801519880663048</v>
      </c>
      <c r="M558">
        <v>2.60181070794988</v>
      </c>
      <c r="N558">
        <f>(Table2[[#This Row],[1W Return vs Nifty]]-AVERAGE(Table2[1W Return vs Nifty]))/_xlfn.STDEV.P(Table2[1W Return vs Nifty])</f>
        <v>0.7385115426055886</v>
      </c>
      <c r="O558">
        <v>1828.51</v>
      </c>
      <c r="P558">
        <v>1843.7055365942299</v>
      </c>
      <c r="Q558">
        <v>1832.3496395973</v>
      </c>
      <c r="R558">
        <v>63.411312837380997</v>
      </c>
      <c r="S558" s="2">
        <f>(Table2[[#This Row],[Close Price]]-Table2[[#This Row],[20D EMA]])/Table2[[#This Row],[20D EMA]]</f>
        <v>7.4049362595774507E-3</v>
      </c>
      <c r="T558" s="2">
        <f>(Table2[[#This Row],[Close Price]]-Table2[[#This Row],[50D EMA]])/Table2[[#This Row],[50D EMA]]</f>
        <v>-8.9793980729055011E-4</v>
      </c>
      <c r="U558" s="2">
        <f>(Table2[[#This Row],[Close Price]]-Table2[[#This Row],[200D EMA]])/Table2[[#This Row],[200D EMA]]</f>
        <v>5.2939461951332844E-3</v>
      </c>
      <c r="V558">
        <v>1.4129612607242199</v>
      </c>
      <c r="W558">
        <v>1827.55</v>
      </c>
      <c r="X558">
        <v>1878.4</v>
      </c>
      <c r="Y558">
        <v>1827.55</v>
      </c>
      <c r="Z558">
        <v>1929.05</v>
      </c>
      <c r="AA558">
        <v>1763.25</v>
      </c>
      <c r="AB558">
        <v>1929.05</v>
      </c>
      <c r="AC558" s="2">
        <f>(Table2[[#This Row],[Close Price]]/Table2[[#This Row],[Day Low]])-1</f>
        <v>7.9341194495363698E-3</v>
      </c>
      <c r="AD558" s="2">
        <f>(Table2[[#This Row],[Day High]]/Table2[[#This Row],[Close Price]])-1</f>
        <v>1.9733449146331683E-2</v>
      </c>
      <c r="AE558" s="2">
        <f>(Table2[[#This Row],[Close Price]]/Table2[[#This Row],[Current Week Low]])-1</f>
        <v>7.9341194495363698E-3</v>
      </c>
      <c r="AF558" s="2">
        <f>(Table2[[#This Row],[Current Week High]]/Table2[[#This Row],[Close Price]])-1</f>
        <v>4.7229988328221228E-2</v>
      </c>
      <c r="AG558" s="2">
        <f>(Table2[[#This Row],[Close Price]]/Table2[[#This Row],[Current Month Low]])-1</f>
        <v>4.4690202750602648E-2</v>
      </c>
      <c r="AH558" s="2">
        <f>(Table2[[#This Row],[Current Month High]]/Table2[[#This Row],[Close Price]])-1</f>
        <v>4.7229988328221228E-2</v>
      </c>
      <c r="AI558">
        <v>33.489861838712301</v>
      </c>
      <c r="AJ558">
        <v>29.712696288993701</v>
      </c>
      <c r="AK558" t="str">
        <f>IF(AND(Table2[[#This Row],[20D EMA]]&gt;Table2[[#This Row],[50D EMA]],Table2[[#This Row],[50D EMA]]&gt;Table2[[#This Row],[200D EMA]]),"Uptrend","Downtrend/NoTrend")</f>
        <v>Downtrend/NoTrend</v>
      </c>
      <c r="AL558">
        <v>-0.16</v>
      </c>
      <c r="AM558" t="s">
        <v>10189</v>
      </c>
      <c r="AN558">
        <v>0.27</v>
      </c>
      <c r="AO558" t="s">
        <v>10188</v>
      </c>
      <c r="AP558">
        <v>4.8260215835113002E-2</v>
      </c>
      <c r="AQ558">
        <f>(Table2[[#This Row],[Sharpe Ratio]]-AVERAGE(Table2[Sharpe Ratio]))/_xlfn.STDEV.P(Table2[Sharpe Ratio])</f>
        <v>-6.0624905828668266E-2</v>
      </c>
      <c r="AR5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8">
        <f>_xlfn.RANK.AVG(Table2[[#This Row],[1Y Return vs Nifty Z-Score]],Table2[1Y Return vs Nifty Z-Score])</f>
        <v>497</v>
      </c>
      <c r="AT558">
        <f>_xlfn.RANK.AVG(Table2[[#This Row],[6M Return vs Nifty Z-Score]],Table2[6M Return vs Nifty Z-Score])</f>
        <v>698</v>
      </c>
      <c r="AU558">
        <f>_xlfn.RANK.AVG(Table2[[#This Row],[Sharpe Ratio Z-Score]],Table2[Sharpe Ratio Z-Score])</f>
        <v>357</v>
      </c>
      <c r="AV558">
        <f>(Table2[[#This Row],[Rank 1Y]]+Table2[[#This Row],[Rank 6M]]+Table2[[#This Row],[Rank Sharpe]])/3</f>
        <v>517.33333333333337</v>
      </c>
    </row>
    <row r="559" spans="1:48" x14ac:dyDescent="0.3">
      <c r="A559" t="s">
        <v>1490</v>
      </c>
      <c r="B559" t="s">
        <v>1491</v>
      </c>
      <c r="C559" t="s">
        <v>10150</v>
      </c>
      <c r="D559" t="s">
        <v>1492</v>
      </c>
      <c r="E559">
        <v>6635.2361198500003</v>
      </c>
      <c r="F559">
        <v>508</v>
      </c>
      <c r="G559">
        <v>-20.5303257416886</v>
      </c>
      <c r="H559">
        <f>(Table2[[#This Row],[1Y Return vs Nifty]]-AVERAGE(Table2[1Y Return vs Nifty]))/_xlfn.STDEV.P(Table2[1Y Return vs Nifty])</f>
        <v>-0.79424377315496519</v>
      </c>
      <c r="I559">
        <v>-3.4933414564924101</v>
      </c>
      <c r="J559">
        <f>(Table2[[#This Row],[1M Return vs Nifty]]-AVERAGE(Table2[1M Return vs Nifty]))/_xlfn.STDEV.P(Table2[1M Return vs Nifty])</f>
        <v>-0.31114912571174469</v>
      </c>
      <c r="K559">
        <v>-12.193226009083901</v>
      </c>
      <c r="L559">
        <f>(Table2[[#This Row],[6M Return vs Nifty]]-AVERAGE(Table2[6M Return vs Nifty]))/_xlfn.STDEV.P(Table2[6M Return vs Nifty])</f>
        <v>-0.70580584036077698</v>
      </c>
      <c r="M559">
        <v>-3.6681119447346302</v>
      </c>
      <c r="N559">
        <f>(Table2[[#This Row],[1W Return vs Nifty]]-AVERAGE(Table2[1W Return vs Nifty]))/_xlfn.STDEV.P(Table2[1W Return vs Nifty])</f>
        <v>-0.65270494018641279</v>
      </c>
      <c r="O559">
        <v>508.91</v>
      </c>
      <c r="P559">
        <v>506.07340318374003</v>
      </c>
      <c r="Q559">
        <v>500.41707161603699</v>
      </c>
      <c r="R559">
        <v>45.963256656002798</v>
      </c>
      <c r="S559" s="2">
        <f>(Table2[[#This Row],[Close Price]]-Table2[[#This Row],[20D EMA]])/Table2[[#This Row],[20D EMA]]</f>
        <v>-1.7881354266963214E-3</v>
      </c>
      <c r="T559" s="2">
        <f>(Table2[[#This Row],[Close Price]]-Table2[[#This Row],[50D EMA]])/Table2[[#This Row],[50D EMA]]</f>
        <v>3.806951331841646E-3</v>
      </c>
      <c r="U559" s="2">
        <f>(Table2[[#This Row],[Close Price]]-Table2[[#This Row],[200D EMA]])/Table2[[#This Row],[200D EMA]]</f>
        <v>1.5153216814675904E-2</v>
      </c>
      <c r="V559">
        <v>1.0372068909896499</v>
      </c>
      <c r="W559">
        <v>505.05</v>
      </c>
      <c r="X559">
        <v>511.85</v>
      </c>
      <c r="Y559">
        <v>503.5</v>
      </c>
      <c r="Z559">
        <v>515.75</v>
      </c>
      <c r="AA559">
        <v>503.1</v>
      </c>
      <c r="AB559">
        <v>538</v>
      </c>
      <c r="AC559" s="2">
        <f>(Table2[[#This Row],[Close Price]]/Table2[[#This Row],[Day Low]])-1</f>
        <v>5.8410058410058863E-3</v>
      </c>
      <c r="AD559" s="2">
        <f>(Table2[[#This Row],[Day High]]/Table2[[#This Row],[Close Price]])-1</f>
        <v>7.5787401574802793E-3</v>
      </c>
      <c r="AE559" s="2">
        <f>(Table2[[#This Row],[Close Price]]/Table2[[#This Row],[Current Week Low]])-1</f>
        <v>8.9374379344588917E-3</v>
      </c>
      <c r="AF559" s="2">
        <f>(Table2[[#This Row],[Current Week High]]/Table2[[#This Row],[Close Price]])-1</f>
        <v>1.5255905511811108E-2</v>
      </c>
      <c r="AG559" s="2">
        <f>(Table2[[#This Row],[Close Price]]/Table2[[#This Row],[Current Month Low]])-1</f>
        <v>9.7396143907770849E-3</v>
      </c>
      <c r="AH559" s="2">
        <f>(Table2[[#This Row],[Current Month High]]/Table2[[#This Row],[Close Price]])-1</f>
        <v>5.9055118110236116E-2</v>
      </c>
      <c r="AI559">
        <v>31.761811023621998</v>
      </c>
      <c r="AJ559">
        <v>29.9066615522311</v>
      </c>
      <c r="AK559" t="str">
        <f>IF(AND(Table2[[#This Row],[20D EMA]]&gt;Table2[[#This Row],[50D EMA]],Table2[[#This Row],[50D EMA]]&gt;Table2[[#This Row],[200D EMA]]),"Uptrend","Downtrend/NoTrend")</f>
        <v>Uptrend</v>
      </c>
      <c r="AL559">
        <v>-0.11</v>
      </c>
      <c r="AM559" t="s">
        <v>10189</v>
      </c>
      <c r="AN559">
        <v>0.79</v>
      </c>
      <c r="AO559" t="s">
        <v>10188</v>
      </c>
      <c r="AP559">
        <v>4.2710166976606997E-2</v>
      </c>
      <c r="AQ559">
        <f>(Table2[[#This Row],[Sharpe Ratio]]-AVERAGE(Table2[Sharpe Ratio]))/_xlfn.STDEV.P(Table2[Sharpe Ratio])</f>
        <v>-0.12341003947099533</v>
      </c>
      <c r="AR5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-2.5873137188848951</v>
      </c>
      <c r="AS559">
        <f>_xlfn.RANK.AVG(Table2[[#This Row],[1Y Return vs Nifty Z-Score]],Table2[1Y Return vs Nifty Z-Score])</f>
        <v>629</v>
      </c>
      <c r="AT559">
        <f>_xlfn.RANK.AVG(Table2[[#This Row],[6M Return vs Nifty Z-Score]],Table2[6M Return vs Nifty Z-Score])</f>
        <v>551</v>
      </c>
      <c r="AU559">
        <f>_xlfn.RANK.AVG(Table2[[#This Row],[Sharpe Ratio Z-Score]],Table2[Sharpe Ratio Z-Score])</f>
        <v>374</v>
      </c>
      <c r="AV559">
        <f>(Table2[[#This Row],[Rank 1Y]]+Table2[[#This Row],[Rank 6M]]+Table2[[#This Row],[Rank Sharpe]])/3</f>
        <v>518</v>
      </c>
    </row>
    <row r="560" spans="1:48" x14ac:dyDescent="0.3">
      <c r="A560" t="s">
        <v>442</v>
      </c>
      <c r="B560" t="s">
        <v>443</v>
      </c>
      <c r="C560" t="s">
        <v>10142</v>
      </c>
      <c r="D560" t="s">
        <v>21</v>
      </c>
      <c r="E560">
        <v>51735.959326614997</v>
      </c>
      <c r="F560">
        <v>2799.45</v>
      </c>
      <c r="G560">
        <v>6.0119719607821001</v>
      </c>
      <c r="H560">
        <f>(Table2[[#This Row],[1Y Return vs Nifty]]-AVERAGE(Table2[1Y Return vs Nifty]))/_xlfn.STDEV.P(Table2[1Y Return vs Nifty])</f>
        <v>-0.46634268234993814</v>
      </c>
      <c r="I560">
        <v>8.4374112572592797</v>
      </c>
      <c r="J560">
        <f>(Table2[[#This Row],[1M Return vs Nifty]]-AVERAGE(Table2[1M Return vs Nifty]))/_xlfn.STDEV.P(Table2[1M Return vs Nifty])</f>
        <v>0.81422075106424796</v>
      </c>
      <c r="K560">
        <v>-4.1868505938451701</v>
      </c>
      <c r="L560">
        <f>(Table2[[#This Row],[6M Return vs Nifty]]-AVERAGE(Table2[6M Return vs Nifty]))/_xlfn.STDEV.P(Table2[6M Return vs Nifty])</f>
        <v>-0.45976054778895625</v>
      </c>
      <c r="M560">
        <v>4.0584659250030004</v>
      </c>
      <c r="N560">
        <f>(Table2[[#This Row],[1W Return vs Nifty]]-AVERAGE(Table2[1W Return vs Nifty]))/_xlfn.STDEV.P(Table2[1W Return vs Nifty])</f>
        <v>1.0617248994468558</v>
      </c>
      <c r="O560">
        <v>2566.83</v>
      </c>
      <c r="P560">
        <v>2479.6672550040698</v>
      </c>
      <c r="Q560">
        <v>2413.5314919713401</v>
      </c>
      <c r="R560">
        <v>80.365358510500997</v>
      </c>
      <c r="S560" s="2">
        <f>(Table2[[#This Row],[Close Price]]-Table2[[#This Row],[20D EMA]])/Table2[[#This Row],[20D EMA]]</f>
        <v>9.0625401760147689E-2</v>
      </c>
      <c r="T560" s="2">
        <f>(Table2[[#This Row],[Close Price]]-Table2[[#This Row],[50D EMA]])/Table2[[#This Row],[50D EMA]]</f>
        <v>0.12896195824282283</v>
      </c>
      <c r="U560" s="2">
        <f>(Table2[[#This Row],[Close Price]]-Table2[[#This Row],[200D EMA]])/Table2[[#This Row],[200D EMA]]</f>
        <v>0.15989785478765256</v>
      </c>
      <c r="V560">
        <v>0.86650206239609995</v>
      </c>
      <c r="W560">
        <v>2704.05</v>
      </c>
      <c r="X560">
        <v>2806.95</v>
      </c>
      <c r="Y560">
        <v>2696.8</v>
      </c>
      <c r="Z560">
        <v>2806.95</v>
      </c>
      <c r="AA560">
        <v>2457.8000000000002</v>
      </c>
      <c r="AB560">
        <v>2806.95</v>
      </c>
      <c r="AC560" s="2">
        <f>(Table2[[#This Row],[Close Price]]/Table2[[#This Row],[Day Low]])-1</f>
        <v>3.5280412714261855E-2</v>
      </c>
      <c r="AD560" s="2">
        <f>(Table2[[#This Row],[Day High]]/Table2[[#This Row],[Close Price]])-1</f>
        <v>2.6790976799013766E-3</v>
      </c>
      <c r="AE560" s="2">
        <f>(Table2[[#This Row],[Close Price]]/Table2[[#This Row],[Current Week Low]])-1</f>
        <v>3.8063630970038398E-2</v>
      </c>
      <c r="AF560" s="2">
        <f>(Table2[[#This Row],[Current Week High]]/Table2[[#This Row],[Close Price]])-1</f>
        <v>2.6790976799013766E-3</v>
      </c>
      <c r="AG560" s="2">
        <f>(Table2[[#This Row],[Close Price]]/Table2[[#This Row],[Current Month Low]])-1</f>
        <v>0.13900642851330436</v>
      </c>
      <c r="AH560" s="2">
        <f>(Table2[[#This Row],[Current Month High]]/Table2[[#This Row],[Close Price]])-1</f>
        <v>2.6790976799013766E-3</v>
      </c>
      <c r="AI560">
        <v>1.3627676865098399</v>
      </c>
      <c r="AJ560">
        <v>35.297955632883799</v>
      </c>
      <c r="AK560" t="str">
        <f>IF(AND(Table2[[#This Row],[20D EMA]]&gt;Table2[[#This Row],[50D EMA]],Table2[[#This Row],[50D EMA]]&gt;Table2[[#This Row],[200D EMA]]),"Uptrend","Downtrend/NoTrend")</f>
        <v>Uptrend</v>
      </c>
      <c r="AL560">
        <v>0.05</v>
      </c>
      <c r="AM560" t="s">
        <v>10188</v>
      </c>
      <c r="AN560">
        <v>13.96</v>
      </c>
      <c r="AO560" t="s">
        <v>10188</v>
      </c>
      <c r="AP560">
        <v>-4.0982174161290998E-2</v>
      </c>
      <c r="AQ560">
        <f>(Table2[[#This Row],[Sharpe Ratio]]-AVERAGE(Table2[Sharpe Ratio]))/_xlfn.STDEV.P(Table2[Sharpe Ratio])</f>
        <v>-1.0701827539361841</v>
      </c>
      <c r="AR5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-0.12034033356397478</v>
      </c>
      <c r="AS560">
        <f>_xlfn.RANK.AVG(Table2[[#This Row],[1Y Return vs Nifty Z-Score]],Table2[1Y Return vs Nifty Z-Score])</f>
        <v>459</v>
      </c>
      <c r="AT560">
        <f>_xlfn.RANK.AVG(Table2[[#This Row],[6M Return vs Nifty Z-Score]],Table2[6M Return vs Nifty Z-Score])</f>
        <v>479</v>
      </c>
      <c r="AU560">
        <f>_xlfn.RANK.AVG(Table2[[#This Row],[Sharpe Ratio Z-Score]],Table2[Sharpe Ratio Z-Score])</f>
        <v>621</v>
      </c>
      <c r="AV560">
        <f>(Table2[[#This Row],[Rank 1Y]]+Table2[[#This Row],[Rank 6M]]+Table2[[#This Row],[Rank Sharpe]])/3</f>
        <v>519.66666666666663</v>
      </c>
    </row>
    <row r="561" spans="1:48" x14ac:dyDescent="0.3">
      <c r="A561" t="s">
        <v>128</v>
      </c>
      <c r="B561" t="s">
        <v>129</v>
      </c>
      <c r="C561" t="s">
        <v>10151</v>
      </c>
      <c r="D561" t="s">
        <v>130</v>
      </c>
      <c r="E561">
        <v>227008.92106122899</v>
      </c>
      <c r="F561">
        <v>934.35</v>
      </c>
      <c r="G561">
        <v>-8.7399290380587509</v>
      </c>
      <c r="H561">
        <f>(Table2[[#This Row],[1Y Return vs Nifty]]-AVERAGE(Table2[1Y Return vs Nifty]))/_xlfn.STDEV.P(Table2[1Y Return vs Nifty])</f>
        <v>-0.6485863028228338</v>
      </c>
      <c r="I561">
        <v>-3.7389129369876999</v>
      </c>
      <c r="J561">
        <f>(Table2[[#This Row],[1M Return vs Nifty]]-AVERAGE(Table2[1M Return vs Nifty]))/_xlfn.STDEV.P(Table2[1M Return vs Nifty])</f>
        <v>-0.33431268909916989</v>
      </c>
      <c r="K561">
        <v>0.54794653885135702</v>
      </c>
      <c r="L561">
        <f>(Table2[[#This Row],[6M Return vs Nifty]]-AVERAGE(Table2[6M Return vs Nifty]))/_xlfn.STDEV.P(Table2[6M Return vs Nifty])</f>
        <v>-0.31425468710133347</v>
      </c>
      <c r="M561">
        <v>-1.57911012190431</v>
      </c>
      <c r="N561">
        <f>(Table2[[#This Row],[1W Return vs Nifty]]-AVERAGE(Table2[1W Return vs Nifty]))/_xlfn.STDEV.P(Table2[1W Return vs Nifty])</f>
        <v>-0.18918187467303749</v>
      </c>
      <c r="O561">
        <v>930.7</v>
      </c>
      <c r="P561">
        <v>912.02598480896404</v>
      </c>
      <c r="Q561">
        <v>849.97795628250799</v>
      </c>
      <c r="R561">
        <v>48.620155646957897</v>
      </c>
      <c r="S561" s="2">
        <f>(Table2[[#This Row],[Close Price]]-Table2[[#This Row],[20D EMA]])/Table2[[#This Row],[20D EMA]]</f>
        <v>3.9217793058987614E-3</v>
      </c>
      <c r="T561" s="2">
        <f>(Table2[[#This Row],[Close Price]]-Table2[[#This Row],[50D EMA]])/Table2[[#This Row],[50D EMA]]</f>
        <v>2.4477389419679797E-2</v>
      </c>
      <c r="U561" s="2">
        <f>(Table2[[#This Row],[Close Price]]-Table2[[#This Row],[200D EMA]])/Table2[[#This Row],[200D EMA]]</f>
        <v>9.9263802189064318E-2</v>
      </c>
      <c r="V561">
        <v>0.62898350429515804</v>
      </c>
      <c r="W561">
        <v>928.15</v>
      </c>
      <c r="X561">
        <v>939.35</v>
      </c>
      <c r="Y561">
        <v>926.15</v>
      </c>
      <c r="Z561">
        <v>939.35</v>
      </c>
      <c r="AA561">
        <v>915.45</v>
      </c>
      <c r="AB561">
        <v>959.4</v>
      </c>
      <c r="AC561" s="2">
        <f>(Table2[[#This Row],[Close Price]]/Table2[[#This Row],[Day Low]])-1</f>
        <v>6.6799547486937616E-3</v>
      </c>
      <c r="AD561" s="2">
        <f>(Table2[[#This Row],[Day High]]/Table2[[#This Row],[Close Price]])-1</f>
        <v>5.351313747524955E-3</v>
      </c>
      <c r="AE561" s="2">
        <f>(Table2[[#This Row],[Close Price]]/Table2[[#This Row],[Current Week Low]])-1</f>
        <v>8.853857366517337E-3</v>
      </c>
      <c r="AF561" s="2">
        <f>(Table2[[#This Row],[Current Week High]]/Table2[[#This Row],[Close Price]])-1</f>
        <v>5.351313747524955E-3</v>
      </c>
      <c r="AG561" s="2">
        <f>(Table2[[#This Row],[Close Price]]/Table2[[#This Row],[Current Month Low]])-1</f>
        <v>2.0645584138948125E-2</v>
      </c>
      <c r="AH561" s="2">
        <f>(Table2[[#This Row],[Current Month High]]/Table2[[#This Row],[Close Price]])-1</f>
        <v>2.6810081875100256E-2</v>
      </c>
      <c r="AI561">
        <v>2.6810081875100198</v>
      </c>
      <c r="AJ561">
        <v>29.232365145228201</v>
      </c>
      <c r="AK561" t="str">
        <f>IF(AND(Table2[[#This Row],[20D EMA]]&gt;Table2[[#This Row],[50D EMA]],Table2[[#This Row],[50D EMA]]&gt;Table2[[#This Row],[200D EMA]]),"Uptrend","Downtrend/NoTrend")</f>
        <v>Uptrend</v>
      </c>
      <c r="AL561">
        <v>0</v>
      </c>
      <c r="AM561" t="s">
        <v>10187</v>
      </c>
      <c r="AN561">
        <v>0.31</v>
      </c>
      <c r="AO561" t="s">
        <v>10188</v>
      </c>
      <c r="AP561">
        <v>-1.7415322062523001E-2</v>
      </c>
      <c r="AQ561">
        <f>(Table2[[#This Row],[Sharpe Ratio]]-AVERAGE(Table2[Sharpe Ratio]))/_xlfn.STDEV.P(Table2[Sharpe Ratio])</f>
        <v>-0.80358186513816998</v>
      </c>
      <c r="AR5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-2.2899174188345448</v>
      </c>
      <c r="AS561">
        <f>_xlfn.RANK.AVG(Table2[[#This Row],[1Y Return vs Nifty Z-Score]],Table2[1Y Return vs Nifty Z-Score])</f>
        <v>555</v>
      </c>
      <c r="AT561">
        <f>_xlfn.RANK.AVG(Table2[[#This Row],[6M Return vs Nifty Z-Score]],Table2[6M Return vs Nifty Z-Score])</f>
        <v>433</v>
      </c>
      <c r="AU561">
        <f>_xlfn.RANK.AVG(Table2[[#This Row],[Sharpe Ratio Z-Score]],Table2[Sharpe Ratio Z-Score])</f>
        <v>575</v>
      </c>
      <c r="AV561">
        <f>(Table2[[#This Row],[Rank 1Y]]+Table2[[#This Row],[Rank 6M]]+Table2[[#This Row],[Rank Sharpe]])/3</f>
        <v>521</v>
      </c>
    </row>
    <row r="562" spans="1:48" x14ac:dyDescent="0.3">
      <c r="A562" t="s">
        <v>1623</v>
      </c>
      <c r="B562" t="s">
        <v>1624</v>
      </c>
      <c r="C562" t="s">
        <v>10157</v>
      </c>
      <c r="D562" t="s">
        <v>253</v>
      </c>
      <c r="E562">
        <v>5265.0769082099996</v>
      </c>
      <c r="F562">
        <v>552.54999999999995</v>
      </c>
      <c r="G562">
        <v>-19.921474058532802</v>
      </c>
      <c r="H562">
        <f>(Table2[[#This Row],[1Y Return vs Nifty]]-AVERAGE(Table2[1Y Return vs Nifty]))/_xlfn.STDEV.P(Table2[1Y Return vs Nifty])</f>
        <v>-0.78672207577656983</v>
      </c>
      <c r="I562">
        <v>-0.156377562616484</v>
      </c>
      <c r="J562">
        <f>(Table2[[#This Row],[1M Return vs Nifty]]-AVERAGE(Table2[1M Return vs Nifty]))/_xlfn.STDEV.P(Table2[1M Return vs Nifty])</f>
        <v>3.610448655144293E-3</v>
      </c>
      <c r="K562">
        <v>-20.6536001357819</v>
      </c>
      <c r="L562">
        <f>(Table2[[#This Row],[6M Return vs Nifty]]-AVERAGE(Table2[6M Return vs Nifty]))/_xlfn.STDEV.P(Table2[6M Return vs Nifty])</f>
        <v>-0.96580304500202363</v>
      </c>
      <c r="M562">
        <v>-3.54335178734891</v>
      </c>
      <c r="N562">
        <f>(Table2[[#This Row],[1W Return vs Nifty]]-AVERAGE(Table2[1W Return vs Nifty]))/_xlfn.STDEV.P(Table2[1W Return vs Nifty])</f>
        <v>-0.6250222402608524</v>
      </c>
      <c r="O562">
        <v>550.15</v>
      </c>
      <c r="P562">
        <v>534.20822500044096</v>
      </c>
      <c r="Q562">
        <v>530.08366521595303</v>
      </c>
      <c r="R562">
        <v>46.3491975619323</v>
      </c>
      <c r="S562" s="2">
        <f>(Table2[[#This Row],[Close Price]]-Table2[[#This Row],[20D EMA]])/Table2[[#This Row],[20D EMA]]</f>
        <v>4.3624466054711939E-3</v>
      </c>
      <c r="T562" s="2">
        <f>(Table2[[#This Row],[Close Price]]-Table2[[#This Row],[50D EMA]])/Table2[[#This Row],[50D EMA]]</f>
        <v>3.4334505050991782E-2</v>
      </c>
      <c r="U562" s="2">
        <f>(Table2[[#This Row],[Close Price]]-Table2[[#This Row],[200D EMA]])/Table2[[#This Row],[200D EMA]]</f>
        <v>4.2382620439538096E-2</v>
      </c>
      <c r="V562">
        <v>1.0027667724439699</v>
      </c>
      <c r="W562">
        <v>546.6</v>
      </c>
      <c r="X562">
        <v>558.5</v>
      </c>
      <c r="Y562">
        <v>546.6</v>
      </c>
      <c r="Z562">
        <v>564.75</v>
      </c>
      <c r="AA562">
        <v>531.54999999999995</v>
      </c>
      <c r="AB562">
        <v>580</v>
      </c>
      <c r="AC562" s="2">
        <f>(Table2[[#This Row],[Close Price]]/Table2[[#This Row],[Day Low]])-1</f>
        <v>1.0885473838272874E-2</v>
      </c>
      <c r="AD562" s="2">
        <f>(Table2[[#This Row],[Day High]]/Table2[[#This Row],[Close Price]])-1</f>
        <v>1.0768256266401321E-2</v>
      </c>
      <c r="AE562" s="2">
        <f>(Table2[[#This Row],[Close Price]]/Table2[[#This Row],[Current Week Low]])-1</f>
        <v>1.0885473838272874E-2</v>
      </c>
      <c r="AF562" s="2">
        <f>(Table2[[#This Row],[Current Week High]]/Table2[[#This Row],[Close Price]])-1</f>
        <v>2.2079449823545483E-2</v>
      </c>
      <c r="AG562" s="2">
        <f>(Table2[[#This Row],[Close Price]]/Table2[[#This Row],[Current Month Low]])-1</f>
        <v>3.950710187188422E-2</v>
      </c>
      <c r="AH562" s="2">
        <f>(Table2[[#This Row],[Current Month High]]/Table2[[#This Row],[Close Price]])-1</f>
        <v>4.9678762102977281E-2</v>
      </c>
      <c r="AI562">
        <v>19.428106053750799</v>
      </c>
      <c r="AJ562">
        <v>27.037590527646799</v>
      </c>
      <c r="AK562" t="str">
        <f>IF(AND(Table2[[#This Row],[20D EMA]]&gt;Table2[[#This Row],[50D EMA]],Table2[[#This Row],[50D EMA]]&gt;Table2[[#This Row],[200D EMA]]),"Uptrend","Downtrend/NoTrend")</f>
        <v>Uptrend</v>
      </c>
      <c r="AL562">
        <v>-0.04</v>
      </c>
      <c r="AM562" t="s">
        <v>10189</v>
      </c>
      <c r="AN562">
        <v>-1.94</v>
      </c>
      <c r="AO562" t="s">
        <v>10189</v>
      </c>
      <c r="AP562">
        <v>5.8426571327852998E-2</v>
      </c>
      <c r="AQ562">
        <f>(Table2[[#This Row],[Sharpe Ratio]]-AVERAGE(Table2[Sharpe Ratio]))/_xlfn.STDEV.P(Table2[Sharpe Ratio])</f>
        <v>5.4382367898090735E-2</v>
      </c>
      <c r="AR5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-2.3195545444862109</v>
      </c>
      <c r="AS562">
        <f>_xlfn.RANK.AVG(Table2[[#This Row],[1Y Return vs Nifty Z-Score]],Table2[1Y Return vs Nifty Z-Score])</f>
        <v>623</v>
      </c>
      <c r="AT562">
        <f>_xlfn.RANK.AVG(Table2[[#This Row],[6M Return vs Nifty Z-Score]],Table2[6M Return vs Nifty Z-Score])</f>
        <v>630</v>
      </c>
      <c r="AU562">
        <f>_xlfn.RANK.AVG(Table2[[#This Row],[Sharpe Ratio Z-Score]],Table2[Sharpe Ratio Z-Score])</f>
        <v>316</v>
      </c>
      <c r="AV562">
        <f>(Table2[[#This Row],[Rank 1Y]]+Table2[[#This Row],[Rank 6M]]+Table2[[#This Row],[Rank Sharpe]])/3</f>
        <v>523</v>
      </c>
    </row>
    <row r="563" spans="1:48" x14ac:dyDescent="0.3">
      <c r="A563" t="s">
        <v>2125</v>
      </c>
      <c r="B563" t="s">
        <v>2126</v>
      </c>
      <c r="C563" t="s">
        <v>10159</v>
      </c>
      <c r="D563" t="s">
        <v>1726</v>
      </c>
      <c r="E563">
        <v>2661.307331948</v>
      </c>
      <c r="F563">
        <v>54.44</v>
      </c>
      <c r="G563">
        <v>29.295324494281701</v>
      </c>
      <c r="H563">
        <f>(Table2[[#This Row],[1Y Return vs Nifty]]-AVERAGE(Table2[1Y Return vs Nifty]))/_xlfn.STDEV.P(Table2[1Y Return vs Nifty])</f>
        <v>-0.17870229872852175</v>
      </c>
      <c r="I563">
        <v>-1.71041329890731</v>
      </c>
      <c r="J563">
        <f>(Table2[[#This Row],[1M Return vs Nifty]]-AVERAGE(Table2[1M Return vs Nifty]))/_xlfn.STDEV.P(Table2[1M Return vs Nifty])</f>
        <v>-0.14297418410145535</v>
      </c>
      <c r="K563">
        <v>-21.5808070228499</v>
      </c>
      <c r="L563">
        <f>(Table2[[#This Row],[6M Return vs Nifty]]-AVERAGE(Table2[6M Return vs Nifty]))/_xlfn.STDEV.P(Table2[6M Return vs Nifty])</f>
        <v>-0.99429719846990106</v>
      </c>
      <c r="M563">
        <v>-0.46014499842856299</v>
      </c>
      <c r="N563">
        <f>(Table2[[#This Row],[1W Return vs Nifty]]-AVERAGE(Table2[1W Return vs Nifty]))/_xlfn.STDEV.P(Table2[1W Return vs Nifty])</f>
        <v>5.910232430066515E-2</v>
      </c>
      <c r="O563">
        <v>54.34</v>
      </c>
      <c r="P563">
        <v>53.337846851259798</v>
      </c>
      <c r="Q563">
        <v>51.462202600093697</v>
      </c>
      <c r="R563">
        <v>59.782644608338302</v>
      </c>
      <c r="S563" s="2">
        <f>(Table2[[#This Row],[Close Price]]-Table2[[#This Row],[20D EMA]])/Table2[[#This Row],[20D EMA]]</f>
        <v>1.8402649981596303E-3</v>
      </c>
      <c r="T563" s="2">
        <f>(Table2[[#This Row],[Close Price]]-Table2[[#This Row],[50D EMA]])/Table2[[#This Row],[50D EMA]]</f>
        <v>2.0663622808279297E-2</v>
      </c>
      <c r="U563" s="2">
        <f>(Table2[[#This Row],[Close Price]]-Table2[[#This Row],[200D EMA]])/Table2[[#This Row],[200D EMA]]</f>
        <v>5.7863776703193016E-2</v>
      </c>
      <c r="V563">
        <v>1.3158576554043899</v>
      </c>
      <c r="W563">
        <v>54.05</v>
      </c>
      <c r="X563">
        <v>57.7</v>
      </c>
      <c r="Y563">
        <v>53.2</v>
      </c>
      <c r="Z563">
        <v>57.7</v>
      </c>
      <c r="AA563">
        <v>53.14</v>
      </c>
      <c r="AB563">
        <v>57.7</v>
      </c>
      <c r="AC563" s="2">
        <f>(Table2[[#This Row],[Close Price]]/Table2[[#This Row],[Day Low]])-1</f>
        <v>7.2155411655874246E-3</v>
      </c>
      <c r="AD563" s="2">
        <f>(Table2[[#This Row],[Day High]]/Table2[[#This Row],[Close Price]])-1</f>
        <v>5.9882439382806796E-2</v>
      </c>
      <c r="AE563" s="2">
        <f>(Table2[[#This Row],[Close Price]]/Table2[[#This Row],[Current Week Low]])-1</f>
        <v>2.3308270676691611E-2</v>
      </c>
      <c r="AF563" s="2">
        <f>(Table2[[#This Row],[Current Week High]]/Table2[[#This Row],[Close Price]])-1</f>
        <v>5.9882439382806796E-2</v>
      </c>
      <c r="AG563" s="2">
        <f>(Table2[[#This Row],[Close Price]]/Table2[[#This Row],[Current Month Low]])-1</f>
        <v>2.4463680843056057E-2</v>
      </c>
      <c r="AH563" s="2">
        <f>(Table2[[#This Row],[Current Month High]]/Table2[[#This Row],[Close Price]])-1</f>
        <v>5.9882439382806796E-2</v>
      </c>
      <c r="AI563">
        <v>27.4797942689199</v>
      </c>
      <c r="AJ563">
        <v>61.783060921248101</v>
      </c>
      <c r="AK563" t="str">
        <f>IF(AND(Table2[[#This Row],[20D EMA]]&gt;Table2[[#This Row],[50D EMA]],Table2[[#This Row],[50D EMA]]&gt;Table2[[#This Row],[200D EMA]]),"Uptrend","Downtrend/NoTrend")</f>
        <v>Uptrend</v>
      </c>
      <c r="AL563">
        <v>-0.06</v>
      </c>
      <c r="AM563" t="s">
        <v>10189</v>
      </c>
      <c r="AN563">
        <v>2.12</v>
      </c>
      <c r="AO563" t="s">
        <v>10188</v>
      </c>
      <c r="AP563">
        <v>-2.9011344692079E-2</v>
      </c>
      <c r="AQ563">
        <f>(Table2[[#This Row],[Sharpe Ratio]]-AVERAGE(Table2[Sharpe Ratio]))/_xlfn.STDEV.P(Table2[Sharpe Ratio])</f>
        <v>-0.93476230139690664</v>
      </c>
      <c r="AR5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-2.1916336583961198</v>
      </c>
      <c r="AS563">
        <f>_xlfn.RANK.AVG(Table2[[#This Row],[1Y Return vs Nifty Z-Score]],Table2[1Y Return vs Nifty Z-Score])</f>
        <v>336</v>
      </c>
      <c r="AT563">
        <f>_xlfn.RANK.AVG(Table2[[#This Row],[6M Return vs Nifty Z-Score]],Table2[6M Return vs Nifty Z-Score])</f>
        <v>639</v>
      </c>
      <c r="AU563">
        <f>_xlfn.RANK.AVG(Table2[[#This Row],[Sharpe Ratio Z-Score]],Table2[Sharpe Ratio Z-Score])</f>
        <v>595</v>
      </c>
      <c r="AV563">
        <f>(Table2[[#This Row],[Rank 1Y]]+Table2[[#This Row],[Rank 6M]]+Table2[[#This Row],[Rank Sharpe]])/3</f>
        <v>523.33333333333337</v>
      </c>
    </row>
    <row r="564" spans="1:48" x14ac:dyDescent="0.3">
      <c r="A564" t="s">
        <v>1256</v>
      </c>
      <c r="B564" t="s">
        <v>1257</v>
      </c>
      <c r="C564" t="s">
        <v>10159</v>
      </c>
      <c r="D564" t="s">
        <v>1161</v>
      </c>
      <c r="E564">
        <v>8899.0624114999991</v>
      </c>
      <c r="F564">
        <v>83.83</v>
      </c>
      <c r="G564">
        <v>3.1648401637974501</v>
      </c>
      <c r="H564">
        <f>(Table2[[#This Row],[1Y Return vs Nifty]]-AVERAGE(Table2[1Y Return vs Nifty]))/_xlfn.STDEV.P(Table2[1Y Return vs Nifty])</f>
        <v>-0.50151588522641855</v>
      </c>
      <c r="I564">
        <v>-5.2185423698194597</v>
      </c>
      <c r="J564">
        <f>(Table2[[#This Row],[1M Return vs Nifty]]-AVERAGE(Table2[1M Return vs Nifty]))/_xlfn.STDEV.P(Table2[1M Return vs Nifty])</f>
        <v>-0.47387893713486484</v>
      </c>
      <c r="K564">
        <v>-41.0004779360086</v>
      </c>
      <c r="L564">
        <f>(Table2[[#This Row],[6M Return vs Nifty]]-AVERAGE(Table2[6M Return vs Nifty]))/_xlfn.STDEV.P(Table2[6M Return vs Nifty])</f>
        <v>-1.5910864275113346</v>
      </c>
      <c r="M564">
        <v>-1.2824565624711901</v>
      </c>
      <c r="N564">
        <f>(Table2[[#This Row],[1W Return vs Nifty]]-AVERAGE(Table2[1W Return vs Nifty]))/_xlfn.STDEV.P(Table2[1W Return vs Nifty])</f>
        <v>-0.12335820436259613</v>
      </c>
      <c r="O564">
        <v>83.59</v>
      </c>
      <c r="P564">
        <v>83.984695864727797</v>
      </c>
      <c r="Q564">
        <v>85.2089153423657</v>
      </c>
      <c r="R564">
        <v>56.941755352283998</v>
      </c>
      <c r="S564" s="2">
        <f>(Table2[[#This Row],[Close Price]]-Table2[[#This Row],[20D EMA]])/Table2[[#This Row],[20D EMA]]</f>
        <v>2.8711568369421568E-3</v>
      </c>
      <c r="T564" s="2">
        <f>(Table2[[#This Row],[Close Price]]-Table2[[#This Row],[50D EMA]])/Table2[[#This Row],[50D EMA]]</f>
        <v>-1.841953026500971E-3</v>
      </c>
      <c r="U564" s="2">
        <f>(Table2[[#This Row],[Close Price]]-Table2[[#This Row],[200D EMA]])/Table2[[#This Row],[200D EMA]]</f>
        <v>-1.6182759008553031E-2</v>
      </c>
      <c r="V564">
        <v>1.89017384948579</v>
      </c>
      <c r="W564">
        <v>83.51</v>
      </c>
      <c r="X564">
        <v>86.48</v>
      </c>
      <c r="Y564">
        <v>82.6</v>
      </c>
      <c r="Z564">
        <v>86.63</v>
      </c>
      <c r="AA564">
        <v>80.239999999999995</v>
      </c>
      <c r="AB564">
        <v>90</v>
      </c>
      <c r="AC564" s="2">
        <f>(Table2[[#This Row],[Close Price]]/Table2[[#This Row],[Day Low]])-1</f>
        <v>3.8318764219853474E-3</v>
      </c>
      <c r="AD564" s="2">
        <f>(Table2[[#This Row],[Day High]]/Table2[[#This Row],[Close Price]])-1</f>
        <v>3.1611594894429329E-2</v>
      </c>
      <c r="AE564" s="2">
        <f>(Table2[[#This Row],[Close Price]]/Table2[[#This Row],[Current Week Low]])-1</f>
        <v>1.4891041162227614E-2</v>
      </c>
      <c r="AF564" s="2">
        <f>(Table2[[#This Row],[Current Week High]]/Table2[[#This Row],[Close Price]])-1</f>
        <v>3.3400930454491107E-2</v>
      </c>
      <c r="AG564" s="2">
        <f>(Table2[[#This Row],[Close Price]]/Table2[[#This Row],[Current Month Low]])-1</f>
        <v>4.4740777666999021E-2</v>
      </c>
      <c r="AH564" s="2">
        <f>(Table2[[#This Row],[Current Month High]]/Table2[[#This Row],[Close Price]])-1</f>
        <v>7.3601336037218301E-2</v>
      </c>
      <c r="AI564">
        <v>61.875223666944997</v>
      </c>
      <c r="AJ564">
        <v>46.68416447944</v>
      </c>
      <c r="AK564" t="str">
        <f>IF(AND(Table2[[#This Row],[20D EMA]]&gt;Table2[[#This Row],[50D EMA]],Table2[[#This Row],[50D EMA]]&gt;Table2[[#This Row],[200D EMA]]),"Uptrend","Downtrend/NoTrend")</f>
        <v>Downtrend/NoTrend</v>
      </c>
      <c r="AL564">
        <v>-0.15</v>
      </c>
      <c r="AM564" t="s">
        <v>10189</v>
      </c>
      <c r="AN564">
        <v>5.26</v>
      </c>
      <c r="AO564" t="s">
        <v>10188</v>
      </c>
      <c r="AP564">
        <v>4.3403959754209999E-2</v>
      </c>
      <c r="AQ564">
        <f>(Table2[[#This Row],[Sharpe Ratio]]-AVERAGE(Table2[Sharpe Ratio]))/_xlfn.STDEV.P(Table2[Sharpe Ratio])</f>
        <v>-0.11556148293169101</v>
      </c>
      <c r="AR5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4">
        <f>_xlfn.RANK.AVG(Table2[[#This Row],[1Y Return vs Nifty Z-Score]],Table2[1Y Return vs Nifty Z-Score])</f>
        <v>482</v>
      </c>
      <c r="AT564">
        <f>_xlfn.RANK.AVG(Table2[[#This Row],[6M Return vs Nifty Z-Score]],Table2[6M Return vs Nifty Z-Score])</f>
        <v>719</v>
      </c>
      <c r="AU564">
        <f>_xlfn.RANK.AVG(Table2[[#This Row],[Sharpe Ratio Z-Score]],Table2[Sharpe Ratio Z-Score])</f>
        <v>372</v>
      </c>
      <c r="AV564">
        <f>(Table2[[#This Row],[Rank 1Y]]+Table2[[#This Row],[Rank 6M]]+Table2[[#This Row],[Rank Sharpe]])/3</f>
        <v>524.33333333333337</v>
      </c>
    </row>
    <row r="565" spans="1:48" x14ac:dyDescent="0.3">
      <c r="A565" t="s">
        <v>1531</v>
      </c>
      <c r="B565" t="s">
        <v>1532</v>
      </c>
      <c r="C565" t="s">
        <v>10153</v>
      </c>
      <c r="D565" t="s">
        <v>1533</v>
      </c>
      <c r="E565">
        <v>6228.8527016300004</v>
      </c>
      <c r="F565">
        <v>467.65</v>
      </c>
      <c r="G565">
        <v>-5.9349389083053596</v>
      </c>
      <c r="H565">
        <f>(Table2[[#This Row],[1Y Return vs Nifty]]-AVERAGE(Table2[1Y Return vs Nifty]))/_xlfn.STDEV.P(Table2[1Y Return vs Nifty])</f>
        <v>-0.61393371420546428</v>
      </c>
      <c r="I565">
        <v>-3.8331403478538402</v>
      </c>
      <c r="J565">
        <f>(Table2[[#This Row],[1M Return vs Nifty]]-AVERAGE(Table2[1M Return vs Nifty]))/_xlfn.STDEV.P(Table2[1M Return vs Nifty])</f>
        <v>-0.34320070247934192</v>
      </c>
      <c r="K565">
        <v>-7.4434691711441001</v>
      </c>
      <c r="L565">
        <f>(Table2[[#This Row],[6M Return vs Nifty]]-AVERAGE(Table2[6M Return vs Nifty]))/_xlfn.STDEV.P(Table2[6M Return vs Nifty])</f>
        <v>-0.55984025041209995</v>
      </c>
      <c r="M565">
        <v>-1.42939295940759</v>
      </c>
      <c r="N565">
        <f>(Table2[[#This Row],[1W Return vs Nifty]]-AVERAGE(Table2[1W Return vs Nifty]))/_xlfn.STDEV.P(Table2[1W Return vs Nifty])</f>
        <v>-0.15596153117596021</v>
      </c>
      <c r="O565">
        <v>458.04</v>
      </c>
      <c r="P565">
        <v>459.482785204766</v>
      </c>
      <c r="Q565">
        <v>443.259347239264</v>
      </c>
      <c r="R565">
        <v>51.117208169748999</v>
      </c>
      <c r="S565" s="2">
        <f>(Table2[[#This Row],[Close Price]]-Table2[[#This Row],[20D EMA]])/Table2[[#This Row],[20D EMA]]</f>
        <v>2.0980700375512959E-2</v>
      </c>
      <c r="T565" s="2">
        <f>(Table2[[#This Row],[Close Price]]-Table2[[#This Row],[50D EMA]])/Table2[[#This Row],[50D EMA]]</f>
        <v>1.7774800402139766E-2</v>
      </c>
      <c r="U565" s="2">
        <f>(Table2[[#This Row],[Close Price]]-Table2[[#This Row],[200D EMA]])/Table2[[#This Row],[200D EMA]]</f>
        <v>5.5025693000378642E-2</v>
      </c>
      <c r="V565">
        <v>0.61637351593344103</v>
      </c>
      <c r="W565">
        <v>458</v>
      </c>
      <c r="X565">
        <v>470.35</v>
      </c>
      <c r="Y565">
        <v>452</v>
      </c>
      <c r="Z565">
        <v>470.35</v>
      </c>
      <c r="AA565">
        <v>443.05</v>
      </c>
      <c r="AB565">
        <v>481.35</v>
      </c>
      <c r="AC565" s="2">
        <f>(Table2[[#This Row],[Close Price]]/Table2[[#This Row],[Day Low]])-1</f>
        <v>2.1069868995633234E-2</v>
      </c>
      <c r="AD565" s="2">
        <f>(Table2[[#This Row],[Day High]]/Table2[[#This Row],[Close Price]])-1</f>
        <v>5.7735485940340059E-3</v>
      </c>
      <c r="AE565" s="2">
        <f>(Table2[[#This Row],[Close Price]]/Table2[[#This Row],[Current Week Low]])-1</f>
        <v>3.4623893805309613E-2</v>
      </c>
      <c r="AF565" s="2">
        <f>(Table2[[#This Row],[Current Week High]]/Table2[[#This Row],[Close Price]])-1</f>
        <v>5.7735485940340059E-3</v>
      </c>
      <c r="AG565" s="2">
        <f>(Table2[[#This Row],[Close Price]]/Table2[[#This Row],[Current Month Low]])-1</f>
        <v>5.5524207200090103E-2</v>
      </c>
      <c r="AH565" s="2">
        <f>(Table2[[#This Row],[Current Month High]]/Table2[[#This Row],[Close Price]])-1</f>
        <v>2.9295413236394729E-2</v>
      </c>
      <c r="AI565">
        <v>23.361488292526399</v>
      </c>
      <c r="AJ565">
        <v>36.6199240432369</v>
      </c>
      <c r="AK565" t="str">
        <f>IF(AND(Table2[[#This Row],[20D EMA]]&gt;Table2[[#This Row],[50D EMA]],Table2[[#This Row],[50D EMA]]&gt;Table2[[#This Row],[200D EMA]]),"Uptrend","Downtrend/NoTrend")</f>
        <v>Downtrend/NoTrend</v>
      </c>
      <c r="AL565">
        <v>-0.22</v>
      </c>
      <c r="AM565" t="s">
        <v>10189</v>
      </c>
      <c r="AN565">
        <v>5.05</v>
      </c>
      <c r="AO565" t="s">
        <v>10188</v>
      </c>
      <c r="AQ565">
        <f>(Table2[[#This Row],[Sharpe Ratio]]-AVERAGE(Table2[Sharpe Ratio]))/_xlfn.STDEV.P(Table2[Sharpe Ratio])</f>
        <v>-0.60657038812317154</v>
      </c>
      <c r="AR5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5">
        <f>_xlfn.RANK.AVG(Table2[[#This Row],[1Y Return vs Nifty Z-Score]],Table2[1Y Return vs Nifty Z-Score])</f>
        <v>544</v>
      </c>
      <c r="AT565">
        <f>_xlfn.RANK.AVG(Table2[[#This Row],[6M Return vs Nifty Z-Score]],Table2[6M Return vs Nifty Z-Score])</f>
        <v>515</v>
      </c>
      <c r="AU565">
        <f>_xlfn.RANK.AVG(Table2[[#This Row],[Sharpe Ratio Z-Score]],Table2[Sharpe Ratio Z-Score])</f>
        <v>518.5</v>
      </c>
      <c r="AV565">
        <f>(Table2[[#This Row],[Rank 1Y]]+Table2[[#This Row],[Rank 6M]]+Table2[[#This Row],[Rank Sharpe]])/3</f>
        <v>525.83333333333337</v>
      </c>
    </row>
    <row r="566" spans="1:48" x14ac:dyDescent="0.3">
      <c r="A566" t="s">
        <v>95</v>
      </c>
      <c r="B566" t="s">
        <v>96</v>
      </c>
      <c r="C566" t="s">
        <v>10155</v>
      </c>
      <c r="D566" t="s">
        <v>97</v>
      </c>
      <c r="E566">
        <v>286077.35310000001</v>
      </c>
      <c r="F566">
        <v>3234.05</v>
      </c>
      <c r="G566">
        <v>-19.191458135803</v>
      </c>
      <c r="H566">
        <f>(Table2[[#This Row],[1Y Return vs Nifty]]-AVERAGE(Table2[1Y Return vs Nifty]))/_xlfn.STDEV.P(Table2[1Y Return vs Nifty])</f>
        <v>-0.77770352658947905</v>
      </c>
      <c r="I566">
        <v>-14.065896476028399</v>
      </c>
      <c r="J566">
        <f>(Table2[[#This Row],[1M Return vs Nifty]]-AVERAGE(Table2[1M Return vs Nifty]))/_xlfn.STDEV.P(Table2[1M Return vs Nifty])</f>
        <v>-1.3084068197572043</v>
      </c>
      <c r="K566">
        <v>-27.058910836686501</v>
      </c>
      <c r="L566">
        <f>(Table2[[#This Row],[6M Return vs Nifty]]-AVERAGE(Table2[6M Return vs Nifty]))/_xlfn.STDEV.P(Table2[6M Return vs Nifty])</f>
        <v>-1.1626457439364071</v>
      </c>
      <c r="M566">
        <v>0.85037143619006395</v>
      </c>
      <c r="N566">
        <f>(Table2[[#This Row],[1W Return vs Nifty]]-AVERAGE(Table2[1W Return vs Nifty]))/_xlfn.STDEV.P(Table2[1W Return vs Nifty])</f>
        <v>0.34988933489171592</v>
      </c>
      <c r="O566">
        <v>3303.41</v>
      </c>
      <c r="P566">
        <v>3374.0763890297999</v>
      </c>
      <c r="Q566">
        <v>3390.0408352818699</v>
      </c>
      <c r="R566">
        <v>35.664559174831403</v>
      </c>
      <c r="S566" s="2">
        <f>(Table2[[#This Row],[Close Price]]-Table2[[#This Row],[20D EMA]])/Table2[[#This Row],[20D EMA]]</f>
        <v>-2.0996485449883508E-2</v>
      </c>
      <c r="T566" s="2">
        <f>(Table2[[#This Row],[Close Price]]-Table2[[#This Row],[50D EMA]])/Table2[[#This Row],[50D EMA]]</f>
        <v>-4.1500657627394036E-2</v>
      </c>
      <c r="U566" s="2">
        <f>(Table2[[#This Row],[Close Price]]-Table2[[#This Row],[200D EMA]])/Table2[[#This Row],[200D EMA]]</f>
        <v>-4.6014441377341009E-2</v>
      </c>
      <c r="V566">
        <v>1.0585440606727901</v>
      </c>
      <c r="W566">
        <v>3224.1</v>
      </c>
      <c r="X566">
        <v>3251</v>
      </c>
      <c r="Y566">
        <v>3205.4</v>
      </c>
      <c r="Z566">
        <v>3252.4</v>
      </c>
      <c r="AA566">
        <v>3126.1</v>
      </c>
      <c r="AB566">
        <v>3450</v>
      </c>
      <c r="AC566" s="2">
        <f>(Table2[[#This Row],[Close Price]]/Table2[[#This Row],[Day Low]])-1</f>
        <v>3.086132564126487E-3</v>
      </c>
      <c r="AD566" s="2">
        <f>(Table2[[#This Row],[Day High]]/Table2[[#This Row],[Close Price]])-1</f>
        <v>5.2411063527155743E-3</v>
      </c>
      <c r="AE566" s="2">
        <f>(Table2[[#This Row],[Close Price]]/Table2[[#This Row],[Current Week Low]])-1</f>
        <v>8.9380420540339234E-3</v>
      </c>
      <c r="AF566" s="2">
        <f>(Table2[[#This Row],[Current Week High]]/Table2[[#This Row],[Close Price]])-1</f>
        <v>5.6740000927628653E-3</v>
      </c>
      <c r="AG566" s="2">
        <f>(Table2[[#This Row],[Close Price]]/Table2[[#This Row],[Current Month Low]])-1</f>
        <v>3.4531844790633759E-2</v>
      </c>
      <c r="AH566" s="2">
        <f>(Table2[[#This Row],[Current Month High]]/Table2[[#This Row],[Close Price]])-1</f>
        <v>6.6773859402297298E-2</v>
      </c>
      <c r="AI566">
        <v>20.188308776920501</v>
      </c>
      <c r="AJ566">
        <v>12.1979565994206</v>
      </c>
      <c r="AK566" t="str">
        <f>IF(AND(Table2[[#This Row],[20D EMA]]&gt;Table2[[#This Row],[50D EMA]],Table2[[#This Row],[50D EMA]]&gt;Table2[[#This Row],[200D EMA]]),"Uptrend","Downtrend/NoTrend")</f>
        <v>Downtrend/NoTrend</v>
      </c>
      <c r="AL566">
        <v>-0.19</v>
      </c>
      <c r="AM566" t="s">
        <v>10189</v>
      </c>
      <c r="AN566">
        <v>-5</v>
      </c>
      <c r="AO566" t="s">
        <v>10189</v>
      </c>
      <c r="AP566">
        <v>6.7400686165559998E-2</v>
      </c>
      <c r="AQ566">
        <f>(Table2[[#This Row],[Sharpe Ratio]]-AVERAGE(Table2[Sharpe Ratio]))/_xlfn.STDEV.P(Table2[Sharpe Ratio])</f>
        <v>0.15590237497757697</v>
      </c>
      <c r="AR5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6">
        <f>_xlfn.RANK.AVG(Table2[[#This Row],[1Y Return vs Nifty Z-Score]],Table2[1Y Return vs Nifty Z-Score])</f>
        <v>618</v>
      </c>
      <c r="AT566">
        <f>_xlfn.RANK.AVG(Table2[[#This Row],[6M Return vs Nifty Z-Score]],Table2[6M Return vs Nifty Z-Score])</f>
        <v>678</v>
      </c>
      <c r="AU566">
        <f>_xlfn.RANK.AVG(Table2[[#This Row],[Sharpe Ratio Z-Score]],Table2[Sharpe Ratio Z-Score])</f>
        <v>289</v>
      </c>
      <c r="AV566">
        <f>(Table2[[#This Row],[Rank 1Y]]+Table2[[#This Row],[Rank 6M]]+Table2[[#This Row],[Rank Sharpe]])/3</f>
        <v>528.33333333333337</v>
      </c>
    </row>
    <row r="567" spans="1:48" x14ac:dyDescent="0.3">
      <c r="A567" t="s">
        <v>1825</v>
      </c>
      <c r="B567" t="s">
        <v>1826</v>
      </c>
      <c r="C567" t="s">
        <v>10150</v>
      </c>
      <c r="D567" t="s">
        <v>258</v>
      </c>
      <c r="E567">
        <v>3921.7318742339999</v>
      </c>
      <c r="F567">
        <v>164.43</v>
      </c>
      <c r="G567">
        <v>-6.9106812778845104</v>
      </c>
      <c r="H567">
        <f>(Table2[[#This Row],[1Y Return vs Nifty]]-AVERAGE(Table2[1Y Return vs Nifty]))/_xlfn.STDEV.P(Table2[1Y Return vs Nifty])</f>
        <v>-0.62598794518863576</v>
      </c>
      <c r="I567">
        <v>20.689087585402</v>
      </c>
      <c r="J567">
        <f>(Table2[[#This Row],[1M Return vs Nifty]]-AVERAGE(Table2[1M Return vs Nifty]))/_xlfn.STDEV.P(Table2[1M Return vs Nifty])</f>
        <v>1.9698617915334968</v>
      </c>
      <c r="K567">
        <v>-2.0567051699143901</v>
      </c>
      <c r="L567">
        <f>(Table2[[#This Row],[6M Return vs Nifty]]-AVERAGE(Table2[6M Return vs Nifty]))/_xlfn.STDEV.P(Table2[6M Return vs Nifty])</f>
        <v>-0.39429868435272292</v>
      </c>
      <c r="M567">
        <v>0.21028871620221701</v>
      </c>
      <c r="N567">
        <f>(Table2[[#This Row],[1W Return vs Nifty]]-AVERAGE(Table2[1W Return vs Nifty]))/_xlfn.STDEV.P(Table2[1W Return vs Nifty])</f>
        <v>0.20786308038662107</v>
      </c>
      <c r="O567">
        <v>153.55000000000001</v>
      </c>
      <c r="P567">
        <v>143.53595735796901</v>
      </c>
      <c r="Q567">
        <v>140.922572818595</v>
      </c>
      <c r="R567">
        <v>72.558034279998793</v>
      </c>
      <c r="S567" s="2">
        <f>(Table2[[#This Row],[Close Price]]-Table2[[#This Row],[20D EMA]])/Table2[[#This Row],[20D EMA]]</f>
        <v>7.0856398567241907E-2</v>
      </c>
      <c r="T567" s="2">
        <f>(Table2[[#This Row],[Close Price]]-Table2[[#This Row],[50D EMA]])/Table2[[#This Row],[50D EMA]]</f>
        <v>0.14556660941705821</v>
      </c>
      <c r="U567" s="2">
        <f>(Table2[[#This Row],[Close Price]]-Table2[[#This Row],[200D EMA]])/Table2[[#This Row],[200D EMA]]</f>
        <v>0.1668109424291121</v>
      </c>
      <c r="V567">
        <v>2.9780233849043598</v>
      </c>
      <c r="W567">
        <v>163.62</v>
      </c>
      <c r="X567">
        <v>169.5</v>
      </c>
      <c r="Y567">
        <v>163.31</v>
      </c>
      <c r="Z567">
        <v>171</v>
      </c>
      <c r="AA567">
        <v>131.41</v>
      </c>
      <c r="AB567">
        <v>177</v>
      </c>
      <c r="AC567" s="2">
        <f>(Table2[[#This Row],[Close Price]]/Table2[[#This Row],[Day Low]])-1</f>
        <v>4.9504950495049549E-3</v>
      </c>
      <c r="AD567" s="2">
        <f>(Table2[[#This Row],[Day High]]/Table2[[#This Row],[Close Price]])-1</f>
        <v>3.083378945447901E-2</v>
      </c>
      <c r="AE567" s="2">
        <f>(Table2[[#This Row],[Close Price]]/Table2[[#This Row],[Current Week Low]])-1</f>
        <v>6.8581225889412512E-3</v>
      </c>
      <c r="AF567" s="2">
        <f>(Table2[[#This Row],[Current Week High]]/Table2[[#This Row],[Close Price]])-1</f>
        <v>3.9956212370005462E-2</v>
      </c>
      <c r="AG567" s="2">
        <f>(Table2[[#This Row],[Close Price]]/Table2[[#This Row],[Current Month Low]])-1</f>
        <v>0.25127463663343752</v>
      </c>
      <c r="AH567" s="2">
        <f>(Table2[[#This Row],[Current Month High]]/Table2[[#This Row],[Close Price]])-1</f>
        <v>7.6445904032110823E-2</v>
      </c>
      <c r="AI567">
        <v>7.6445904032110796</v>
      </c>
      <c r="AJ567">
        <v>46.746987951807199</v>
      </c>
      <c r="AK567" t="str">
        <f>IF(AND(Table2[[#This Row],[20D EMA]]&gt;Table2[[#This Row],[50D EMA]],Table2[[#This Row],[50D EMA]]&gt;Table2[[#This Row],[200D EMA]]),"Uptrend","Downtrend/NoTrend")</f>
        <v>Uptrend</v>
      </c>
      <c r="AL567">
        <v>0.06</v>
      </c>
      <c r="AM567" t="s">
        <v>10188</v>
      </c>
      <c r="AN567">
        <v>25.13</v>
      </c>
      <c r="AO567" t="s">
        <v>10188</v>
      </c>
      <c r="AP567">
        <v>-2.1237127677572999E-2</v>
      </c>
      <c r="AQ567">
        <f>(Table2[[#This Row],[Sharpe Ratio]]-AVERAGE(Table2[Sharpe Ratio]))/_xlfn.STDEV.P(Table2[Sharpe Ratio])</f>
        <v>-0.84681618296370742</v>
      </c>
      <c r="AR5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0.31062205941505183</v>
      </c>
      <c r="AS567">
        <f>_xlfn.RANK.AVG(Table2[[#This Row],[1Y Return vs Nifty Z-Score]],Table2[1Y Return vs Nifty Z-Score])</f>
        <v>549</v>
      </c>
      <c r="AT567">
        <f>_xlfn.RANK.AVG(Table2[[#This Row],[6M Return vs Nifty Z-Score]],Table2[6M Return vs Nifty Z-Score])</f>
        <v>455</v>
      </c>
      <c r="AU567">
        <f>_xlfn.RANK.AVG(Table2[[#This Row],[Sharpe Ratio Z-Score]],Table2[Sharpe Ratio Z-Score])</f>
        <v>583</v>
      </c>
      <c r="AV567">
        <f>(Table2[[#This Row],[Rank 1Y]]+Table2[[#This Row],[Rank 6M]]+Table2[[#This Row],[Rank Sharpe]])/3</f>
        <v>529</v>
      </c>
    </row>
    <row r="568" spans="1:48" x14ac:dyDescent="0.3">
      <c r="A568" t="s">
        <v>431</v>
      </c>
      <c r="B568" t="s">
        <v>432</v>
      </c>
      <c r="C568" t="s">
        <v>10144</v>
      </c>
      <c r="D568" t="s">
        <v>29</v>
      </c>
      <c r="E568">
        <v>53327.775000000001</v>
      </c>
      <c r="F568">
        <v>1851.05</v>
      </c>
      <c r="G568">
        <v>-10.2978541479124</v>
      </c>
      <c r="H568">
        <f>(Table2[[#This Row],[1Y Return vs Nifty]]-AVERAGE(Table2[1Y Return vs Nifty]))/_xlfn.STDEV.P(Table2[1Y Return vs Nifty])</f>
        <v>-0.66783276553077053</v>
      </c>
      <c r="I568">
        <v>-5.1376051277442496</v>
      </c>
      <c r="J568">
        <f>(Table2[[#This Row],[1M Return vs Nifty]]-AVERAGE(Table2[1M Return vs Nifty]))/_xlfn.STDEV.P(Table2[1M Return vs Nifty])</f>
        <v>-0.46624452073833844</v>
      </c>
      <c r="K568">
        <v>-4.8180995564993703</v>
      </c>
      <c r="L568">
        <f>(Table2[[#This Row],[6M Return vs Nifty]]-AVERAGE(Table2[6M Return vs Nifty]))/_xlfn.STDEV.P(Table2[6M Return vs Nifty])</f>
        <v>-0.47915956765083961</v>
      </c>
      <c r="M568">
        <v>0.13695056445447101</v>
      </c>
      <c r="N568">
        <f>(Table2[[#This Row],[1W Return vs Nifty]]-AVERAGE(Table2[1W Return vs Nifty]))/_xlfn.STDEV.P(Table2[1W Return vs Nifty])</f>
        <v>0.19159027270130127</v>
      </c>
      <c r="O568">
        <v>1856.83</v>
      </c>
      <c r="P568">
        <v>1843.0516543503099</v>
      </c>
      <c r="Q568">
        <v>1777.04091227607</v>
      </c>
      <c r="R568">
        <v>54.823295221199501</v>
      </c>
      <c r="S568" s="2">
        <f>(Table2[[#This Row],[Close Price]]-Table2[[#This Row],[20D EMA]])/Table2[[#This Row],[20D EMA]]</f>
        <v>-3.1128320847896539E-3</v>
      </c>
      <c r="T568" s="2">
        <f>(Table2[[#This Row],[Close Price]]-Table2[[#This Row],[50D EMA]])/Table2[[#This Row],[50D EMA]]</f>
        <v>4.3397295082917729E-3</v>
      </c>
      <c r="U568" s="2">
        <f>(Table2[[#This Row],[Close Price]]-Table2[[#This Row],[200D EMA]])/Table2[[#This Row],[200D EMA]]</f>
        <v>4.1647374133405635E-2</v>
      </c>
      <c r="V568">
        <v>0.77948053915930204</v>
      </c>
      <c r="W568">
        <v>1846.55</v>
      </c>
      <c r="X568">
        <v>1882.95</v>
      </c>
      <c r="Y568">
        <v>1846.55</v>
      </c>
      <c r="Z568">
        <v>1882.95</v>
      </c>
      <c r="AA568">
        <v>1810.05</v>
      </c>
      <c r="AB568">
        <v>1905.5</v>
      </c>
      <c r="AC568" s="2">
        <f>(Table2[[#This Row],[Close Price]]/Table2[[#This Row],[Day Low]])-1</f>
        <v>2.4369770653380751E-3</v>
      </c>
      <c r="AD568" s="2">
        <f>(Table2[[#This Row],[Day High]]/Table2[[#This Row],[Close Price]])-1</f>
        <v>1.7233462089084606E-2</v>
      </c>
      <c r="AE568" s="2">
        <f>(Table2[[#This Row],[Close Price]]/Table2[[#This Row],[Current Week Low]])-1</f>
        <v>2.4369770653380751E-3</v>
      </c>
      <c r="AF568" s="2">
        <f>(Table2[[#This Row],[Current Week High]]/Table2[[#This Row],[Close Price]])-1</f>
        <v>1.7233462089084606E-2</v>
      </c>
      <c r="AG568" s="2">
        <f>(Table2[[#This Row],[Close Price]]/Table2[[#This Row],[Current Month Low]])-1</f>
        <v>2.2651307974917767E-2</v>
      </c>
      <c r="AH568" s="2">
        <f>(Table2[[#This Row],[Current Month High]]/Table2[[#This Row],[Close Price]])-1</f>
        <v>2.9415737014127252E-2</v>
      </c>
      <c r="AI568">
        <v>12.6198644012857</v>
      </c>
      <c r="AJ568">
        <v>19.9332642218478</v>
      </c>
      <c r="AK568" t="str">
        <f>IF(AND(Table2[[#This Row],[20D EMA]]&gt;Table2[[#This Row],[50D EMA]],Table2[[#This Row],[50D EMA]]&gt;Table2[[#This Row],[200D EMA]]),"Uptrend","Downtrend/NoTrend")</f>
        <v>Uptrend</v>
      </c>
      <c r="AL568">
        <v>-0.05</v>
      </c>
      <c r="AM568" t="s">
        <v>10189</v>
      </c>
      <c r="AN568">
        <v>-0.18</v>
      </c>
      <c r="AO568" t="s">
        <v>10189</v>
      </c>
      <c r="AP568">
        <v>-1.8953305754409999E-3</v>
      </c>
      <c r="AQ568">
        <f>(Table2[[#This Row],[Sharpe Ratio]]-AVERAGE(Table2[Sharpe Ratio]))/_xlfn.STDEV.P(Table2[Sharpe Ratio])</f>
        <v>-0.62801138558269387</v>
      </c>
      <c r="AR5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-2.0496579668013415</v>
      </c>
      <c r="AS568">
        <f>_xlfn.RANK.AVG(Table2[[#This Row],[1Y Return vs Nifty Z-Score]],Table2[1Y Return vs Nifty Z-Score])</f>
        <v>562</v>
      </c>
      <c r="AT568">
        <f>_xlfn.RANK.AVG(Table2[[#This Row],[6M Return vs Nifty Z-Score]],Table2[6M Return vs Nifty Z-Score])</f>
        <v>485</v>
      </c>
      <c r="AU568">
        <f>_xlfn.RANK.AVG(Table2[[#This Row],[Sharpe Ratio Z-Score]],Table2[Sharpe Ratio Z-Score])</f>
        <v>542</v>
      </c>
      <c r="AV568">
        <f>(Table2[[#This Row],[Rank 1Y]]+Table2[[#This Row],[Rank 6M]]+Table2[[#This Row],[Rank Sharpe]])/3</f>
        <v>529.66666666666663</v>
      </c>
    </row>
    <row r="569" spans="1:48" x14ac:dyDescent="0.3">
      <c r="A569" t="s">
        <v>1314</v>
      </c>
      <c r="B569" t="s">
        <v>1315</v>
      </c>
      <c r="C569" t="s">
        <v>10157</v>
      </c>
      <c r="D569" t="s">
        <v>396</v>
      </c>
      <c r="E569">
        <v>8405.8955017099997</v>
      </c>
      <c r="F569">
        <v>530.5</v>
      </c>
      <c r="G569">
        <v>-6.47023246799096</v>
      </c>
      <c r="H569">
        <f>(Table2[[#This Row],[1Y Return vs Nifty]]-AVERAGE(Table2[1Y Return vs Nifty]))/_xlfn.STDEV.P(Table2[1Y Return vs Nifty])</f>
        <v>-0.62054668133021607</v>
      </c>
      <c r="I569">
        <v>-18.301763013213598</v>
      </c>
      <c r="J569">
        <f>(Table2[[#This Row],[1M Return vs Nifty]]-AVERAGE(Table2[1M Return vs Nifty]))/_xlfn.STDEV.P(Table2[1M Return vs Nifty])</f>
        <v>-1.7079555085417091</v>
      </c>
      <c r="K569">
        <v>-4.0084558109852004</v>
      </c>
      <c r="L569">
        <f>(Table2[[#This Row],[6M Return vs Nifty]]-AVERAGE(Table2[6M Return vs Nifty]))/_xlfn.STDEV.P(Table2[6M Return vs Nifty])</f>
        <v>-0.45427826719810055</v>
      </c>
      <c r="M569">
        <v>-2.7293759500380799</v>
      </c>
      <c r="N569">
        <f>(Table2[[#This Row],[1W Return vs Nifty]]-AVERAGE(Table2[1W Return vs Nifty]))/_xlfn.STDEV.P(Table2[1W Return vs Nifty])</f>
        <v>-0.44441130386016253</v>
      </c>
      <c r="O569">
        <v>540.35</v>
      </c>
      <c r="P569">
        <v>523.60275895053098</v>
      </c>
      <c r="Q569">
        <v>488.23347544485102</v>
      </c>
      <c r="R569">
        <v>36.921119152129002</v>
      </c>
      <c r="S569" s="2">
        <f>(Table2[[#This Row],[Close Price]]-Table2[[#This Row],[20D EMA]])/Table2[[#This Row],[20D EMA]]</f>
        <v>-1.822892569630799E-2</v>
      </c>
      <c r="T569" s="2">
        <f>(Table2[[#This Row],[Close Price]]-Table2[[#This Row],[50D EMA]])/Table2[[#This Row],[50D EMA]]</f>
        <v>1.3172659867746524E-2</v>
      </c>
      <c r="U569" s="2">
        <f>(Table2[[#This Row],[Close Price]]-Table2[[#This Row],[200D EMA]])/Table2[[#This Row],[200D EMA]]</f>
        <v>8.6570312526477386E-2</v>
      </c>
      <c r="V569">
        <v>0.62698023678888504</v>
      </c>
      <c r="W569">
        <v>525.04999999999995</v>
      </c>
      <c r="X569">
        <v>545</v>
      </c>
      <c r="Y569">
        <v>523</v>
      </c>
      <c r="Z569">
        <v>545</v>
      </c>
      <c r="AA569">
        <v>523</v>
      </c>
      <c r="AB569">
        <v>570</v>
      </c>
      <c r="AC569" s="2">
        <f>(Table2[[#This Row],[Close Price]]/Table2[[#This Row],[Day Low]])-1</f>
        <v>1.0379963812970239E-2</v>
      </c>
      <c r="AD569" s="2">
        <f>(Table2[[#This Row],[Day High]]/Table2[[#This Row],[Close Price]])-1</f>
        <v>2.7332704995287394E-2</v>
      </c>
      <c r="AE569" s="2">
        <f>(Table2[[#This Row],[Close Price]]/Table2[[#This Row],[Current Week Low]])-1</f>
        <v>1.4340344168260133E-2</v>
      </c>
      <c r="AF569" s="2">
        <f>(Table2[[#This Row],[Current Week High]]/Table2[[#This Row],[Close Price]])-1</f>
        <v>2.7332704995287394E-2</v>
      </c>
      <c r="AG569" s="2">
        <f>(Table2[[#This Row],[Close Price]]/Table2[[#This Row],[Current Month Low]])-1</f>
        <v>1.4340344168260133E-2</v>
      </c>
      <c r="AH569" s="2">
        <f>(Table2[[#This Row],[Current Month High]]/Table2[[#This Row],[Close Price]])-1</f>
        <v>7.4458058435438179E-2</v>
      </c>
      <c r="AI569">
        <v>19.491046182846301</v>
      </c>
      <c r="AJ569">
        <v>31.703078450844</v>
      </c>
      <c r="AK569" t="str">
        <f>IF(AND(Table2[[#This Row],[20D EMA]]&gt;Table2[[#This Row],[50D EMA]],Table2[[#This Row],[50D EMA]]&gt;Table2[[#This Row],[200D EMA]]),"Uptrend","Downtrend/NoTrend")</f>
        <v>Uptrend</v>
      </c>
      <c r="AL569">
        <v>-0.01</v>
      </c>
      <c r="AM569" t="s">
        <v>10189</v>
      </c>
      <c r="AN569">
        <v>-0.56000000000000005</v>
      </c>
      <c r="AO569" t="s">
        <v>10189</v>
      </c>
      <c r="AP569">
        <v>-1.1954450345684001E-2</v>
      </c>
      <c r="AQ569">
        <f>(Table2[[#This Row],[Sharpe Ratio]]-AVERAGE(Table2[Sharpe Ratio]))/_xlfn.STDEV.P(Table2[Sharpe Ratio])</f>
        <v>-0.74180555121980307</v>
      </c>
      <c r="AR5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-3.9689973121499911</v>
      </c>
      <c r="AS569">
        <f>_xlfn.RANK.AVG(Table2[[#This Row],[1Y Return vs Nifty Z-Score]],Table2[1Y Return vs Nifty Z-Score])</f>
        <v>547</v>
      </c>
      <c r="AT569">
        <f>_xlfn.RANK.AVG(Table2[[#This Row],[6M Return vs Nifty Z-Score]],Table2[6M Return vs Nifty Z-Score])</f>
        <v>478</v>
      </c>
      <c r="AU569">
        <f>_xlfn.RANK.AVG(Table2[[#This Row],[Sharpe Ratio Z-Score]],Table2[Sharpe Ratio Z-Score])</f>
        <v>564</v>
      </c>
      <c r="AV569">
        <f>(Table2[[#This Row],[Rank 1Y]]+Table2[[#This Row],[Rank 6M]]+Table2[[#This Row],[Rank Sharpe]])/3</f>
        <v>529.66666666666663</v>
      </c>
    </row>
    <row r="570" spans="1:48" x14ac:dyDescent="0.3">
      <c r="A570" t="s">
        <v>551</v>
      </c>
      <c r="B570" t="s">
        <v>552</v>
      </c>
      <c r="C570" t="s">
        <v>10143</v>
      </c>
      <c r="D570" t="s">
        <v>37</v>
      </c>
      <c r="E570">
        <v>35824.638803654998</v>
      </c>
      <c r="F570">
        <v>1039.45</v>
      </c>
      <c r="G570">
        <v>0.23538143288364899</v>
      </c>
      <c r="H570">
        <f>(Table2[[#This Row],[1Y Return vs Nifty]]-AVERAGE(Table2[1Y Return vs Nifty]))/_xlfn.STDEV.P(Table2[1Y Return vs Nifty])</f>
        <v>-0.53770614742988754</v>
      </c>
      <c r="I570">
        <v>-0.77235883978132103</v>
      </c>
      <c r="J570">
        <f>(Table2[[#This Row],[1M Return vs Nifty]]-AVERAGE(Table2[1M Return vs Nifty]))/_xlfn.STDEV.P(Table2[1M Return vs Nifty])</f>
        <v>-5.4492069317615591E-2</v>
      </c>
      <c r="K570">
        <v>1.41184467573529</v>
      </c>
      <c r="L570">
        <f>(Table2[[#This Row],[6M Return vs Nifty]]-AVERAGE(Table2[6M Return vs Nifty]))/_xlfn.STDEV.P(Table2[6M Return vs Nifty])</f>
        <v>-0.28770608566587103</v>
      </c>
      <c r="M570">
        <v>3.9301897807431598</v>
      </c>
      <c r="N570">
        <f>(Table2[[#This Row],[1W Return vs Nifty]]-AVERAGE(Table2[1W Return vs Nifty]))/_xlfn.STDEV.P(Table2[1W Return vs Nifty])</f>
        <v>1.0332620465332099</v>
      </c>
      <c r="O570">
        <v>1004.42</v>
      </c>
      <c r="P570">
        <v>990.11223086592304</v>
      </c>
      <c r="Q570">
        <v>948.671357519411</v>
      </c>
      <c r="R570">
        <v>68.471965955067702</v>
      </c>
      <c r="S570" s="2">
        <f>(Table2[[#This Row],[Close Price]]-Table2[[#This Row],[20D EMA]])/Table2[[#This Row],[20D EMA]]</f>
        <v>3.4875848748531578E-2</v>
      </c>
      <c r="T570" s="2">
        <f>(Table2[[#This Row],[Close Price]]-Table2[[#This Row],[50D EMA]])/Table2[[#This Row],[50D EMA]]</f>
        <v>4.9830481430299722E-2</v>
      </c>
      <c r="U570" s="2">
        <f>(Table2[[#This Row],[Close Price]]-Table2[[#This Row],[200D EMA]])/Table2[[#This Row],[200D EMA]]</f>
        <v>9.5690295444312068E-2</v>
      </c>
      <c r="V570">
        <v>0.75355461006151103</v>
      </c>
      <c r="W570">
        <v>1022.5</v>
      </c>
      <c r="X570">
        <v>1047.4000000000001</v>
      </c>
      <c r="Y570">
        <v>1005.95</v>
      </c>
      <c r="Z570">
        <v>1049.45</v>
      </c>
      <c r="AA570">
        <v>967.7</v>
      </c>
      <c r="AB570">
        <v>1049.45</v>
      </c>
      <c r="AC570" s="2">
        <f>(Table2[[#This Row],[Close Price]]/Table2[[#This Row],[Day Low]])-1</f>
        <v>1.6577017114914439E-2</v>
      </c>
      <c r="AD570" s="2">
        <f>(Table2[[#This Row],[Day High]]/Table2[[#This Row],[Close Price]])-1</f>
        <v>7.648275530328652E-3</v>
      </c>
      <c r="AE570" s="2">
        <f>(Table2[[#This Row],[Close Price]]/Table2[[#This Row],[Current Week Low]])-1</f>
        <v>3.3301853968885187E-2</v>
      </c>
      <c r="AF570" s="2">
        <f>(Table2[[#This Row],[Current Week High]]/Table2[[#This Row],[Close Price]])-1</f>
        <v>9.6204723651931445E-3</v>
      </c>
      <c r="AG570" s="2">
        <f>(Table2[[#This Row],[Close Price]]/Table2[[#This Row],[Current Month Low]])-1</f>
        <v>7.4144879611449888E-2</v>
      </c>
      <c r="AH570" s="2">
        <f>(Table2[[#This Row],[Current Month High]]/Table2[[#This Row],[Close Price]])-1</f>
        <v>9.6204723651931445E-3</v>
      </c>
      <c r="AI570">
        <v>5.0555582279089899</v>
      </c>
      <c r="AJ570">
        <v>36.231979030144103</v>
      </c>
      <c r="AK570" t="str">
        <f>IF(AND(Table2[[#This Row],[20D EMA]]&gt;Table2[[#This Row],[50D EMA]],Table2[[#This Row],[50D EMA]]&gt;Table2[[#This Row],[200D EMA]]),"Uptrend","Downtrend/NoTrend")</f>
        <v>Uptrend</v>
      </c>
      <c r="AL570">
        <v>-0.06</v>
      </c>
      <c r="AM570" t="s">
        <v>10189</v>
      </c>
      <c r="AN570">
        <v>6.97</v>
      </c>
      <c r="AO570" t="s">
        <v>10188</v>
      </c>
      <c r="AP570">
        <v>-6.8367624621027995E-2</v>
      </c>
      <c r="AQ570">
        <f>(Table2[[#This Row],[Sharpe Ratio]]-AVERAGE(Table2[Sharpe Ratio]))/_xlfn.STDEV.P(Table2[Sharpe Ratio])</f>
        <v>-1.3799816783789414</v>
      </c>
      <c r="AR5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-1.2266239342591057</v>
      </c>
      <c r="AS570">
        <f>_xlfn.RANK.AVG(Table2[[#This Row],[1Y Return vs Nifty Z-Score]],Table2[1Y Return vs Nifty Z-Score])</f>
        <v>499</v>
      </c>
      <c r="AT570">
        <f>_xlfn.RANK.AVG(Table2[[#This Row],[6M Return vs Nifty Z-Score]],Table2[6M Return vs Nifty Z-Score])</f>
        <v>423</v>
      </c>
      <c r="AU570">
        <f>_xlfn.RANK.AVG(Table2[[#This Row],[Sharpe Ratio Z-Score]],Table2[Sharpe Ratio Z-Score])</f>
        <v>669</v>
      </c>
      <c r="AV570">
        <f>(Table2[[#This Row],[Rank 1Y]]+Table2[[#This Row],[Rank 6M]]+Table2[[#This Row],[Rank Sharpe]])/3</f>
        <v>530.33333333333337</v>
      </c>
    </row>
    <row r="571" spans="1:48" x14ac:dyDescent="0.3">
      <c r="A571" t="s">
        <v>686</v>
      </c>
      <c r="B571" t="s">
        <v>687</v>
      </c>
      <c r="C571" t="s">
        <v>10148</v>
      </c>
      <c r="D571" t="s">
        <v>62</v>
      </c>
      <c r="E571">
        <v>25135.607218679899</v>
      </c>
      <c r="F571">
        <v>465.05</v>
      </c>
      <c r="G571">
        <v>6.5565030903116597</v>
      </c>
      <c r="H571">
        <f>(Table2[[#This Row],[1Y Return vs Nifty]]-AVERAGE(Table2[1Y Return vs Nifty]))/_xlfn.STDEV.P(Table2[1Y Return vs Nifty])</f>
        <v>-0.45961559514175665</v>
      </c>
      <c r="I571">
        <v>2.0982409112790901</v>
      </c>
      <c r="J571">
        <f>(Table2[[#This Row],[1M Return vs Nifty]]-AVERAGE(Table2[1M Return vs Nifty]))/_xlfn.STDEV.P(Table2[1M Return vs Nifty])</f>
        <v>0.21627764367798685</v>
      </c>
      <c r="K571">
        <v>0.401014584307752</v>
      </c>
      <c r="L571">
        <f>(Table2[[#This Row],[6M Return vs Nifty]]-AVERAGE(Table2[6M Return vs Nifty]))/_xlfn.STDEV.P(Table2[6M Return vs Nifty])</f>
        <v>-0.31877007813271352</v>
      </c>
      <c r="M571">
        <v>-2.9838107056004199</v>
      </c>
      <c r="N571">
        <f>(Table2[[#This Row],[1W Return vs Nifty]]-AVERAGE(Table2[1W Return vs Nifty]))/_xlfn.STDEV.P(Table2[1W Return vs Nifty])</f>
        <v>-0.50086715592429032</v>
      </c>
      <c r="O571">
        <v>454.03</v>
      </c>
      <c r="P571">
        <v>442.79835093447298</v>
      </c>
      <c r="Q571">
        <v>417.25108124501298</v>
      </c>
      <c r="R571">
        <v>61.099595187033998</v>
      </c>
      <c r="S571" s="2">
        <f>(Table2[[#This Row],[Close Price]]-Table2[[#This Row],[20D EMA]])/Table2[[#This Row],[20D EMA]]</f>
        <v>2.4271523908111884E-2</v>
      </c>
      <c r="T571" s="2">
        <f>(Table2[[#This Row],[Close Price]]-Table2[[#This Row],[50D EMA]])/Table2[[#This Row],[50D EMA]]</f>
        <v>5.0252330476316338E-2</v>
      </c>
      <c r="U571" s="2">
        <f>(Table2[[#This Row],[Close Price]]-Table2[[#This Row],[200D EMA]])/Table2[[#This Row],[200D EMA]]</f>
        <v>0.11455672831898342</v>
      </c>
      <c r="V571">
        <v>1.6944479916662001</v>
      </c>
      <c r="W571">
        <v>463</v>
      </c>
      <c r="X571">
        <v>470</v>
      </c>
      <c r="Y571">
        <v>462.35</v>
      </c>
      <c r="Z571">
        <v>470.75</v>
      </c>
      <c r="AA571">
        <v>425.1</v>
      </c>
      <c r="AB571">
        <v>484.3</v>
      </c>
      <c r="AC571" s="2">
        <f>(Table2[[#This Row],[Close Price]]/Table2[[#This Row],[Day Low]])-1</f>
        <v>4.4276457883369869E-3</v>
      </c>
      <c r="AD571" s="2">
        <f>(Table2[[#This Row],[Day High]]/Table2[[#This Row],[Close Price]])-1</f>
        <v>1.0644016772390019E-2</v>
      </c>
      <c r="AE571" s="2">
        <f>(Table2[[#This Row],[Close Price]]/Table2[[#This Row],[Current Week Low]])-1</f>
        <v>5.8397318049097091E-3</v>
      </c>
      <c r="AF571" s="2">
        <f>(Table2[[#This Row],[Current Week High]]/Table2[[#This Row],[Close Price]])-1</f>
        <v>1.2256746586388534E-2</v>
      </c>
      <c r="AG571" s="2">
        <f>(Table2[[#This Row],[Close Price]]/Table2[[#This Row],[Current Month Low]])-1</f>
        <v>9.3977887555869222E-2</v>
      </c>
      <c r="AH571" s="2">
        <f>(Table2[[#This Row],[Current Month High]]/Table2[[#This Row],[Close Price]])-1</f>
        <v>4.1393398559294692E-2</v>
      </c>
      <c r="AI571">
        <v>4.1393398559294603</v>
      </c>
      <c r="AJ571">
        <v>41.718726192290099</v>
      </c>
      <c r="AK571" t="str">
        <f>IF(AND(Table2[[#This Row],[20D EMA]]&gt;Table2[[#This Row],[50D EMA]],Table2[[#This Row],[50D EMA]]&gt;Table2[[#This Row],[200D EMA]]),"Uptrend","Downtrend/NoTrend")</f>
        <v>Uptrend</v>
      </c>
      <c r="AL571">
        <v>-0.03</v>
      </c>
      <c r="AM571" t="s">
        <v>10189</v>
      </c>
      <c r="AN571">
        <v>9.5399999999999991</v>
      </c>
      <c r="AO571" t="s">
        <v>10188</v>
      </c>
      <c r="AP571">
        <v>-9.4826544240135993E-2</v>
      </c>
      <c r="AQ571">
        <f>(Table2[[#This Row],[Sharpe Ratio]]-AVERAGE(Table2[Sharpe Ratio]))/_xlfn.STDEV.P(Table2[Sharpe Ratio])</f>
        <v>-1.6792991883088386</v>
      </c>
      <c r="AR5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-2.7422743738296123</v>
      </c>
      <c r="AS571">
        <f>_xlfn.RANK.AVG(Table2[[#This Row],[1Y Return vs Nifty Z-Score]],Table2[1Y Return vs Nifty Z-Score])</f>
        <v>455</v>
      </c>
      <c r="AT571">
        <f>_xlfn.RANK.AVG(Table2[[#This Row],[6M Return vs Nifty Z-Score]],Table2[6M Return vs Nifty Z-Score])</f>
        <v>434</v>
      </c>
      <c r="AU571">
        <f>_xlfn.RANK.AVG(Table2[[#This Row],[Sharpe Ratio Z-Score]],Table2[Sharpe Ratio Z-Score])</f>
        <v>703</v>
      </c>
      <c r="AV571">
        <f>(Table2[[#This Row],[Rank 1Y]]+Table2[[#This Row],[Rank 6M]]+Table2[[#This Row],[Rank Sharpe]])/3</f>
        <v>530.66666666666663</v>
      </c>
    </row>
    <row r="572" spans="1:48" x14ac:dyDescent="0.3">
      <c r="A572" t="s">
        <v>1444</v>
      </c>
      <c r="B572" t="s">
        <v>1445</v>
      </c>
      <c r="C572" t="s">
        <v>10159</v>
      </c>
      <c r="D572" t="s">
        <v>1446</v>
      </c>
      <c r="E572">
        <v>6954.5734104000003</v>
      </c>
      <c r="F572">
        <v>922.55</v>
      </c>
      <c r="G572">
        <v>12.136697911313099</v>
      </c>
      <c r="H572">
        <f>(Table2[[#This Row],[1Y Return vs Nifty]]-AVERAGE(Table2[1Y Return vs Nifty]))/_xlfn.STDEV.P(Table2[1Y Return vs Nifty])</f>
        <v>-0.39067838445932906</v>
      </c>
      <c r="I572">
        <v>-8.2200706093171695E-4</v>
      </c>
      <c r="J572">
        <f>(Table2[[#This Row],[1M Return vs Nifty]]-AVERAGE(Table2[1M Return vs Nifty]))/_xlfn.STDEV.P(Table2[1M Return vs Nifty])</f>
        <v>1.8283247646744979E-2</v>
      </c>
      <c r="K572">
        <v>-16.413427799717098</v>
      </c>
      <c r="L572">
        <f>(Table2[[#This Row],[6M Return vs Nifty]]-AVERAGE(Table2[6M Return vs Nifty]))/_xlfn.STDEV.P(Table2[6M Return vs Nifty])</f>
        <v>-0.83549758355734616</v>
      </c>
      <c r="M572">
        <v>-3.5524097977192999</v>
      </c>
      <c r="N572">
        <f>(Table2[[#This Row],[1W Return vs Nifty]]-AVERAGE(Table2[1W Return vs Nifty]))/_xlfn.STDEV.P(Table2[1W Return vs Nifty])</f>
        <v>-0.62703209812141025</v>
      </c>
      <c r="O572">
        <v>883.78</v>
      </c>
      <c r="P572">
        <v>815.643372979795</v>
      </c>
      <c r="Q572">
        <v>763.66905553059303</v>
      </c>
      <c r="R572">
        <v>57.796245350952603</v>
      </c>
      <c r="S572" s="2">
        <f>(Table2[[#This Row],[Close Price]]-Table2[[#This Row],[20D EMA]])/Table2[[#This Row],[20D EMA]]</f>
        <v>4.3868383534363738E-2</v>
      </c>
      <c r="T572" s="2">
        <f>(Table2[[#This Row],[Close Price]]-Table2[[#This Row],[50D EMA]])/Table2[[#This Row],[50D EMA]]</f>
        <v>0.13107030665821792</v>
      </c>
      <c r="U572" s="2">
        <f>(Table2[[#This Row],[Close Price]]-Table2[[#This Row],[200D EMA]])/Table2[[#This Row],[200D EMA]]</f>
        <v>0.20804947289505835</v>
      </c>
      <c r="V572">
        <v>0.91033174849078302</v>
      </c>
      <c r="W572">
        <v>908.6</v>
      </c>
      <c r="X572">
        <v>947.9</v>
      </c>
      <c r="Y572">
        <v>894.35</v>
      </c>
      <c r="Z572">
        <v>947.9</v>
      </c>
      <c r="AA572">
        <v>861.5</v>
      </c>
      <c r="AB572">
        <v>970</v>
      </c>
      <c r="AC572" s="2">
        <f>(Table2[[#This Row],[Close Price]]/Table2[[#This Row],[Day Low]])-1</f>
        <v>1.5353290777019524E-2</v>
      </c>
      <c r="AD572" s="2">
        <f>(Table2[[#This Row],[Day High]]/Table2[[#This Row],[Close Price]])-1</f>
        <v>2.7478185464202554E-2</v>
      </c>
      <c r="AE572" s="2">
        <f>(Table2[[#This Row],[Close Price]]/Table2[[#This Row],[Current Week Low]])-1</f>
        <v>3.1531279700340864E-2</v>
      </c>
      <c r="AF572" s="2">
        <f>(Table2[[#This Row],[Current Week High]]/Table2[[#This Row],[Close Price]])-1</f>
        <v>2.7478185464202554E-2</v>
      </c>
      <c r="AG572" s="2">
        <f>(Table2[[#This Row],[Close Price]]/Table2[[#This Row],[Current Month Low]])-1</f>
        <v>7.0864770748694017E-2</v>
      </c>
      <c r="AH572" s="2">
        <f>(Table2[[#This Row],[Current Month High]]/Table2[[#This Row],[Close Price]])-1</f>
        <v>5.1433526638122729E-2</v>
      </c>
      <c r="AI572">
        <v>7.2462197170884899</v>
      </c>
      <c r="AJ572">
        <v>55.967878275570499</v>
      </c>
      <c r="AK572" t="str">
        <f>IF(AND(Table2[[#This Row],[20D EMA]]&gt;Table2[[#This Row],[50D EMA]],Table2[[#This Row],[50D EMA]]&gt;Table2[[#This Row],[200D EMA]]),"Uptrend","Downtrend/NoTrend")</f>
        <v>Uptrend</v>
      </c>
      <c r="AL572">
        <v>0.26</v>
      </c>
      <c r="AM572" t="s">
        <v>10188</v>
      </c>
      <c r="AN572">
        <v>6.15</v>
      </c>
      <c r="AO572" t="s">
        <v>10188</v>
      </c>
      <c r="AP572">
        <v>-1.7622987065878001E-2</v>
      </c>
      <c r="AQ572">
        <f>(Table2[[#This Row],[Sharpe Ratio]]-AVERAGE(Table2[Sharpe Ratio]))/_xlfn.STDEV.P(Table2[Sharpe Ratio])</f>
        <v>-0.8059310831938804</v>
      </c>
      <c r="AR5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-2.6408559016852209</v>
      </c>
      <c r="AS572">
        <f>_xlfn.RANK.AVG(Table2[[#This Row],[1Y Return vs Nifty Z-Score]],Table2[1Y Return vs Nifty Z-Score])</f>
        <v>426</v>
      </c>
      <c r="AT572">
        <f>_xlfn.RANK.AVG(Table2[[#This Row],[6M Return vs Nifty Z-Score]],Table2[6M Return vs Nifty Z-Score])</f>
        <v>594</v>
      </c>
      <c r="AU572">
        <f>_xlfn.RANK.AVG(Table2[[#This Row],[Sharpe Ratio Z-Score]],Table2[Sharpe Ratio Z-Score])</f>
        <v>576</v>
      </c>
      <c r="AV572">
        <f>(Table2[[#This Row],[Rank 1Y]]+Table2[[#This Row],[Rank 6M]]+Table2[[#This Row],[Rank Sharpe]])/3</f>
        <v>532</v>
      </c>
    </row>
    <row r="573" spans="1:48" x14ac:dyDescent="0.3">
      <c r="A573" t="s">
        <v>2086</v>
      </c>
      <c r="B573" t="s">
        <v>2087</v>
      </c>
      <c r="C573" t="s">
        <v>10145</v>
      </c>
      <c r="D573" t="s">
        <v>461</v>
      </c>
      <c r="E573">
        <v>2797.7326373999999</v>
      </c>
      <c r="F573">
        <v>378.25</v>
      </c>
      <c r="G573">
        <v>-14.848098437642101</v>
      </c>
      <c r="H573">
        <f>(Table2[[#This Row],[1Y Return vs Nifty]]-AVERAGE(Table2[1Y Return vs Nifty]))/_xlfn.STDEV.P(Table2[1Y Return vs Nifty])</f>
        <v>-0.72404606261442228</v>
      </c>
      <c r="I573">
        <v>8.2828853992574505</v>
      </c>
      <c r="J573">
        <f>(Table2[[#This Row],[1M Return vs Nifty]]-AVERAGE(Table2[1M Return vs Nifty]))/_xlfn.STDEV.P(Table2[1M Return vs Nifty])</f>
        <v>0.79964507843482679</v>
      </c>
      <c r="K573">
        <v>-1.8047872101431199</v>
      </c>
      <c r="L573">
        <f>(Table2[[#This Row],[6M Return vs Nifty]]-AVERAGE(Table2[6M Return vs Nifty]))/_xlfn.STDEV.P(Table2[6M Return vs Nifty])</f>
        <v>-0.38655695043427035</v>
      </c>
      <c r="M573">
        <v>-6.87782203155556</v>
      </c>
      <c r="N573">
        <f>(Table2[[#This Row],[1W Return vs Nifty]]-AVERAGE(Table2[1W Return vs Nifty]))/_xlfn.STDEV.P(Table2[1W Return vs Nifty])</f>
        <v>-1.3648989854920803</v>
      </c>
      <c r="O573">
        <v>368.15</v>
      </c>
      <c r="P573">
        <v>353.72391914927999</v>
      </c>
      <c r="Q573">
        <v>347.53737163665699</v>
      </c>
      <c r="R573">
        <v>61.530064889720002</v>
      </c>
      <c r="S573" s="2">
        <f>(Table2[[#This Row],[Close Price]]-Table2[[#This Row],[20D EMA]])/Table2[[#This Row],[20D EMA]]</f>
        <v>2.7434469645524984E-2</v>
      </c>
      <c r="T573" s="2">
        <f>(Table2[[#This Row],[Close Price]]-Table2[[#This Row],[50D EMA]])/Table2[[#This Row],[50D EMA]]</f>
        <v>6.9336789295183096E-2</v>
      </c>
      <c r="U573" s="2">
        <f>(Table2[[#This Row],[Close Price]]-Table2[[#This Row],[200D EMA]])/Table2[[#This Row],[200D EMA]]</f>
        <v>8.8372160434741456E-2</v>
      </c>
      <c r="V573">
        <v>2.68398018137664</v>
      </c>
      <c r="W573">
        <v>376.8</v>
      </c>
      <c r="X573">
        <v>389.95</v>
      </c>
      <c r="Y573">
        <v>376.8</v>
      </c>
      <c r="Z573">
        <v>393.3</v>
      </c>
      <c r="AA573">
        <v>345.05</v>
      </c>
      <c r="AB573">
        <v>424.5</v>
      </c>
      <c r="AC573" s="2">
        <f>(Table2[[#This Row],[Close Price]]/Table2[[#This Row],[Day Low]])-1</f>
        <v>3.8481953290869786E-3</v>
      </c>
      <c r="AD573" s="2">
        <f>(Table2[[#This Row],[Day High]]/Table2[[#This Row],[Close Price]])-1</f>
        <v>3.0931923331130262E-2</v>
      </c>
      <c r="AE573" s="2">
        <f>(Table2[[#This Row],[Close Price]]/Table2[[#This Row],[Current Week Low]])-1</f>
        <v>3.8481953290869786E-3</v>
      </c>
      <c r="AF573" s="2">
        <f>(Table2[[#This Row],[Current Week High]]/Table2[[#This Row],[Close Price]])-1</f>
        <v>3.9788499669530797E-2</v>
      </c>
      <c r="AG573" s="2">
        <f>(Table2[[#This Row],[Close Price]]/Table2[[#This Row],[Current Month Low]])-1</f>
        <v>9.6217939429068311E-2</v>
      </c>
      <c r="AH573" s="2">
        <f>(Table2[[#This Row],[Current Month High]]/Table2[[#This Row],[Close Price]])-1</f>
        <v>0.12227362855254453</v>
      </c>
      <c r="AI573">
        <v>16.827495042960901</v>
      </c>
      <c r="AJ573">
        <v>28.198610405016101</v>
      </c>
      <c r="AK573" t="str">
        <f>IF(AND(Table2[[#This Row],[20D EMA]]&gt;Table2[[#This Row],[50D EMA]],Table2[[#This Row],[50D EMA]]&gt;Table2[[#This Row],[200D EMA]]),"Uptrend","Downtrend/NoTrend")</f>
        <v>Uptrend</v>
      </c>
      <c r="AL573">
        <v>-0.08</v>
      </c>
      <c r="AM573" t="s">
        <v>10189</v>
      </c>
      <c r="AN573">
        <v>8.5500000000000007</v>
      </c>
      <c r="AO573" t="s">
        <v>10188</v>
      </c>
      <c r="AP573">
        <v>-1.1151082829095001E-2</v>
      </c>
      <c r="AQ573">
        <f>(Table2[[#This Row],[Sharpe Ratio]]-AVERAGE(Table2[Sharpe Ratio]))/_xlfn.STDEV.P(Table2[Sharpe Ratio])</f>
        <v>-0.73271742638002957</v>
      </c>
      <c r="AR5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-2.4085743464859757</v>
      </c>
      <c r="AS573">
        <f>_xlfn.RANK.AVG(Table2[[#This Row],[1Y Return vs Nifty Z-Score]],Table2[1Y Return vs Nifty Z-Score])</f>
        <v>590</v>
      </c>
      <c r="AT573">
        <f>_xlfn.RANK.AVG(Table2[[#This Row],[6M Return vs Nifty Z-Score]],Table2[6M Return vs Nifty Z-Score])</f>
        <v>454</v>
      </c>
      <c r="AU573">
        <f>_xlfn.RANK.AVG(Table2[[#This Row],[Sharpe Ratio Z-Score]],Table2[Sharpe Ratio Z-Score])</f>
        <v>560</v>
      </c>
      <c r="AV573">
        <f>(Table2[[#This Row],[Rank 1Y]]+Table2[[#This Row],[Rank 6M]]+Table2[[#This Row],[Rank Sharpe]])/3</f>
        <v>534.66666666666663</v>
      </c>
    </row>
    <row r="574" spans="1:48" x14ac:dyDescent="0.3">
      <c r="A574" t="s">
        <v>19</v>
      </c>
      <c r="B574" t="s">
        <v>20</v>
      </c>
      <c r="C574" t="s">
        <v>10142</v>
      </c>
      <c r="D574" t="s">
        <v>21</v>
      </c>
      <c r="E574">
        <v>1507783.7018137299</v>
      </c>
      <c r="F574">
        <v>4178.45</v>
      </c>
      <c r="G574">
        <v>-6.1363206108747796</v>
      </c>
      <c r="H574">
        <f>(Table2[[#This Row],[1Y Return vs Nifty]]-AVERAGE(Table2[1Y Return vs Nifty]))/_xlfn.STDEV.P(Table2[1Y Return vs Nifty])</f>
        <v>-0.61642156513234692</v>
      </c>
      <c r="I574">
        <v>4.3202639573611501</v>
      </c>
      <c r="J574">
        <f>(Table2[[#This Row],[1M Return vs Nifty]]-AVERAGE(Table2[1M Return vs Nifty]))/_xlfn.STDEV.P(Table2[1M Return vs Nifty])</f>
        <v>0.42587027052713206</v>
      </c>
      <c r="K574">
        <v>-3.49970233364582</v>
      </c>
      <c r="L574">
        <f>(Table2[[#This Row],[6M Return vs Nifty]]-AVERAGE(Table2[6M Return vs Nifty]))/_xlfn.STDEV.P(Table2[6M Return vs Nifty])</f>
        <v>-0.43864367705127233</v>
      </c>
      <c r="M574">
        <v>3.6450396267367799</v>
      </c>
      <c r="N574">
        <f>(Table2[[#This Row],[1W Return vs Nifty]]-AVERAGE(Table2[1W Return vs Nifty]))/_xlfn.STDEV.P(Table2[1W Return vs Nifty])</f>
        <v>0.96999083629674843</v>
      </c>
      <c r="O574">
        <v>3986.25</v>
      </c>
      <c r="P574">
        <v>3925.6837386018401</v>
      </c>
      <c r="Q574">
        <v>3801.2607289315401</v>
      </c>
      <c r="R574">
        <v>72.860675756156894</v>
      </c>
      <c r="S574" s="2">
        <f>(Table2[[#This Row],[Close Price]]-Table2[[#This Row],[20D EMA]])/Table2[[#This Row],[20D EMA]]</f>
        <v>4.8215741611790486E-2</v>
      </c>
      <c r="T574" s="2">
        <f>(Table2[[#This Row],[Close Price]]-Table2[[#This Row],[50D EMA]])/Table2[[#This Row],[50D EMA]]</f>
        <v>6.4387831070717938E-2</v>
      </c>
      <c r="U574" s="2">
        <f>(Table2[[#This Row],[Close Price]]-Table2[[#This Row],[200D EMA]])/Table2[[#This Row],[200D EMA]]</f>
        <v>9.9227413736094922E-2</v>
      </c>
      <c r="V574">
        <v>1.3899129874994101</v>
      </c>
      <c r="W574">
        <v>4144.8999999999996</v>
      </c>
      <c r="X574">
        <v>4194.55</v>
      </c>
      <c r="Y574">
        <v>4144.8999999999996</v>
      </c>
      <c r="Z574">
        <v>4240</v>
      </c>
      <c r="AA574">
        <v>3884</v>
      </c>
      <c r="AB574">
        <v>4240</v>
      </c>
      <c r="AC574" s="2">
        <f>(Table2[[#This Row],[Close Price]]/Table2[[#This Row],[Day Low]])-1</f>
        <v>8.0942845424498699E-3</v>
      </c>
      <c r="AD574" s="2">
        <f>(Table2[[#This Row],[Day High]]/Table2[[#This Row],[Close Price]])-1</f>
        <v>3.8531034235183004E-3</v>
      </c>
      <c r="AE574" s="2">
        <f>(Table2[[#This Row],[Close Price]]/Table2[[#This Row],[Current Week Low]])-1</f>
        <v>8.0942845424498699E-3</v>
      </c>
      <c r="AF574" s="2">
        <f>(Table2[[#This Row],[Current Week High]]/Table2[[#This Row],[Close Price]])-1</f>
        <v>1.4730342591152246E-2</v>
      </c>
      <c r="AG574" s="2">
        <f>(Table2[[#This Row],[Close Price]]/Table2[[#This Row],[Current Month Low]])-1</f>
        <v>7.5811019567456173E-2</v>
      </c>
      <c r="AH574" s="2">
        <f>(Table2[[#This Row],[Current Month High]]/Table2[[#This Row],[Close Price]])-1</f>
        <v>1.4730342591152246E-2</v>
      </c>
      <c r="AI574">
        <v>1.82603597027606</v>
      </c>
      <c r="AJ574">
        <v>26.199033524614901</v>
      </c>
      <c r="AK574" t="str">
        <f>IF(AND(Table2[[#This Row],[20D EMA]]&gt;Table2[[#This Row],[50D EMA]],Table2[[#This Row],[50D EMA]]&gt;Table2[[#This Row],[200D EMA]]),"Uptrend","Downtrend/NoTrend")</f>
        <v>Uptrend</v>
      </c>
      <c r="AL574">
        <v>-0.06</v>
      </c>
      <c r="AM574" t="s">
        <v>10189</v>
      </c>
      <c r="AN574">
        <v>7.03</v>
      </c>
      <c r="AO574" t="s">
        <v>10188</v>
      </c>
      <c r="AP574">
        <v>-2.2604211375049001E-2</v>
      </c>
      <c r="AQ574">
        <f>(Table2[[#This Row],[Sharpe Ratio]]-AVERAGE(Table2[Sharpe Ratio]))/_xlfn.STDEV.P(Table2[Sharpe Ratio])</f>
        <v>-0.86228136801603905</v>
      </c>
      <c r="AR5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-0.5214855033757777</v>
      </c>
      <c r="AS574">
        <f>_xlfn.RANK.AVG(Table2[[#This Row],[1Y Return vs Nifty Z-Score]],Table2[1Y Return vs Nifty Z-Score])</f>
        <v>545</v>
      </c>
      <c r="AT574">
        <f>_xlfn.RANK.AVG(Table2[[#This Row],[6M Return vs Nifty Z-Score]],Table2[6M Return vs Nifty Z-Score])</f>
        <v>472</v>
      </c>
      <c r="AU574">
        <f>_xlfn.RANK.AVG(Table2[[#This Row],[Sharpe Ratio Z-Score]],Table2[Sharpe Ratio Z-Score])</f>
        <v>588</v>
      </c>
      <c r="AV574">
        <f>(Table2[[#This Row],[Rank 1Y]]+Table2[[#This Row],[Rank 6M]]+Table2[[#This Row],[Rank Sharpe]])/3</f>
        <v>535</v>
      </c>
    </row>
    <row r="575" spans="1:48" x14ac:dyDescent="0.3">
      <c r="A575" t="s">
        <v>358</v>
      </c>
      <c r="B575" t="s">
        <v>359</v>
      </c>
      <c r="C575" t="s">
        <v>10157</v>
      </c>
      <c r="D575" t="s">
        <v>170</v>
      </c>
      <c r="E575">
        <v>71140.475875874996</v>
      </c>
      <c r="F575">
        <v>2394.6</v>
      </c>
      <c r="G575">
        <v>-18.862024082422302</v>
      </c>
      <c r="H575">
        <f>(Table2[[#This Row],[1Y Return vs Nifty]]-AVERAGE(Table2[1Y Return vs Nifty]))/_xlfn.STDEV.P(Table2[1Y Return vs Nifty])</f>
        <v>-0.77363372876478664</v>
      </c>
      <c r="I575">
        <v>-5.1934978289502398</v>
      </c>
      <c r="J575">
        <f>(Table2[[#This Row],[1M Return vs Nifty]]-AVERAGE(Table2[1M Return vs Nifty]))/_xlfn.STDEV.P(Table2[1M Return vs Nifty])</f>
        <v>-0.47151660740193696</v>
      </c>
      <c r="K575">
        <v>-10.1675541544337</v>
      </c>
      <c r="L575">
        <f>(Table2[[#This Row],[6M Return vs Nifty]]-AVERAGE(Table2[6M Return vs Nifty]))/_xlfn.STDEV.P(Table2[6M Return vs Nifty])</f>
        <v>-0.64355457205486144</v>
      </c>
      <c r="M575">
        <v>-0.34883815563590198</v>
      </c>
      <c r="N575">
        <f>(Table2[[#This Row],[1W Return vs Nifty]]-AVERAGE(Table2[1W Return vs Nifty]))/_xlfn.STDEV.P(Table2[1W Return vs Nifty])</f>
        <v>8.3799903986817609E-2</v>
      </c>
      <c r="O575">
        <v>2393.6999999999998</v>
      </c>
      <c r="P575">
        <v>2392.8169103606401</v>
      </c>
      <c r="Q575">
        <v>2388.50243997802</v>
      </c>
      <c r="R575">
        <v>51.289258309972098</v>
      </c>
      <c r="S575" s="2">
        <f>(Table2[[#This Row],[Close Price]]-Table2[[#This Row],[20D EMA]])/Table2[[#This Row],[20D EMA]]</f>
        <v>3.7598696578522412E-4</v>
      </c>
      <c r="T575" s="2">
        <f>(Table2[[#This Row],[Close Price]]-Table2[[#This Row],[50D EMA]])/Table2[[#This Row],[50D EMA]]</f>
        <v>7.4518431879982137E-4</v>
      </c>
      <c r="U575" s="2">
        <f>(Table2[[#This Row],[Close Price]]-Table2[[#This Row],[200D EMA]])/Table2[[#This Row],[200D EMA]]</f>
        <v>2.5528799635791992E-3</v>
      </c>
      <c r="V575">
        <v>0.70506865414220898</v>
      </c>
      <c r="W575">
        <v>2376.0500000000002</v>
      </c>
      <c r="X575">
        <v>2405.5500000000002</v>
      </c>
      <c r="Y575">
        <v>2376.0500000000002</v>
      </c>
      <c r="Z575">
        <v>2405.5500000000002</v>
      </c>
      <c r="AA575">
        <v>2354.5500000000002</v>
      </c>
      <c r="AB575">
        <v>2471</v>
      </c>
      <c r="AC575" s="2">
        <f>(Table2[[#This Row],[Close Price]]/Table2[[#This Row],[Day Low]])-1</f>
        <v>7.8070747669449769E-3</v>
      </c>
      <c r="AD575" s="2">
        <f>(Table2[[#This Row],[Day High]]/Table2[[#This Row],[Close Price]])-1</f>
        <v>4.5727887747433194E-3</v>
      </c>
      <c r="AE575" s="2">
        <f>(Table2[[#This Row],[Close Price]]/Table2[[#This Row],[Current Week Low]])-1</f>
        <v>7.8070747669449769E-3</v>
      </c>
      <c r="AF575" s="2">
        <f>(Table2[[#This Row],[Current Week High]]/Table2[[#This Row],[Close Price]])-1</f>
        <v>4.5727887747433194E-3</v>
      </c>
      <c r="AG575" s="2">
        <f>(Table2[[#This Row],[Close Price]]/Table2[[#This Row],[Current Month Low]])-1</f>
        <v>1.7009619672548881E-2</v>
      </c>
      <c r="AH575" s="2">
        <f>(Table2[[#This Row],[Current Month High]]/Table2[[#This Row],[Close Price]])-1</f>
        <v>3.1905119853002706E-2</v>
      </c>
      <c r="AI575">
        <v>12.501044015702</v>
      </c>
      <c r="AJ575">
        <v>17.3823529411764</v>
      </c>
      <c r="AK575" t="str">
        <f>IF(AND(Table2[[#This Row],[20D EMA]]&gt;Table2[[#This Row],[50D EMA]],Table2[[#This Row],[50D EMA]]&gt;Table2[[#This Row],[200D EMA]]),"Uptrend","Downtrend/NoTrend")</f>
        <v>Uptrend</v>
      </c>
      <c r="AL575">
        <v>-0.16</v>
      </c>
      <c r="AM575" t="s">
        <v>10189</v>
      </c>
      <c r="AN575">
        <v>-1.7</v>
      </c>
      <c r="AO575" t="s">
        <v>10189</v>
      </c>
      <c r="AP575">
        <v>1.5113596316380999E-2</v>
      </c>
      <c r="AQ575">
        <f>(Table2[[#This Row],[Sharpe Ratio]]-AVERAGE(Table2[Sharpe Ratio]))/_xlfn.STDEV.P(Table2[Sharpe Ratio])</f>
        <v>-0.43559726901524431</v>
      </c>
      <c r="AR5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-2.2405022732500113</v>
      </c>
      <c r="AS575">
        <f>_xlfn.RANK.AVG(Table2[[#This Row],[1Y Return vs Nifty Z-Score]],Table2[1Y Return vs Nifty Z-Score])</f>
        <v>617</v>
      </c>
      <c r="AT575">
        <f>_xlfn.RANK.AVG(Table2[[#This Row],[6M Return vs Nifty Z-Score]],Table2[6M Return vs Nifty Z-Score])</f>
        <v>543</v>
      </c>
      <c r="AU575">
        <f>_xlfn.RANK.AVG(Table2[[#This Row],[Sharpe Ratio Z-Score]],Table2[Sharpe Ratio Z-Score])</f>
        <v>448</v>
      </c>
      <c r="AV575">
        <f>(Table2[[#This Row],[Rank 1Y]]+Table2[[#This Row],[Rank 6M]]+Table2[[#This Row],[Rank Sharpe]])/3</f>
        <v>536</v>
      </c>
    </row>
    <row r="576" spans="1:48" x14ac:dyDescent="0.3">
      <c r="A576" t="s">
        <v>853</v>
      </c>
      <c r="B576" t="s">
        <v>854</v>
      </c>
      <c r="C576" t="s">
        <v>10143</v>
      </c>
      <c r="D576" t="s">
        <v>49</v>
      </c>
      <c r="E576">
        <v>18066.1853868</v>
      </c>
      <c r="F576">
        <v>217.39</v>
      </c>
      <c r="G576">
        <v>-16.727621915016801</v>
      </c>
      <c r="H576">
        <f>(Table2[[#This Row],[1Y Return vs Nifty]]-AVERAGE(Table2[1Y Return vs Nifty]))/_xlfn.STDEV.P(Table2[1Y Return vs Nifty])</f>
        <v>-0.74726552180869743</v>
      </c>
      <c r="I576">
        <v>-9.3897543326625197</v>
      </c>
      <c r="J576">
        <f>(Table2[[#This Row],[1M Return vs Nifty]]-AVERAGE(Table2[1M Return vs Nifty]))/_xlfn.STDEV.P(Table2[1M Return vs Nifty])</f>
        <v>-0.86732907437730689</v>
      </c>
      <c r="K576">
        <v>-20.944990130593698</v>
      </c>
      <c r="L576">
        <f>(Table2[[#This Row],[6M Return vs Nifty]]-AVERAGE(Table2[6M Return vs Nifty]))/_xlfn.STDEV.P(Table2[6M Return vs Nifty])</f>
        <v>-0.97475780078196261</v>
      </c>
      <c r="M576">
        <v>3.2740523132684398</v>
      </c>
      <c r="N576">
        <f>(Table2[[#This Row],[1W Return vs Nifty]]-AVERAGE(Table2[1W Return vs Nifty]))/_xlfn.STDEV.P(Table2[1W Return vs Nifty])</f>
        <v>0.88767344675400894</v>
      </c>
      <c r="O576">
        <v>217.66</v>
      </c>
      <c r="P576">
        <v>218.470561027016</v>
      </c>
      <c r="Q576">
        <v>212.769204107799</v>
      </c>
      <c r="R576">
        <v>51.856171612164403</v>
      </c>
      <c r="S576" s="2">
        <f>(Table2[[#This Row],[Close Price]]-Table2[[#This Row],[20D EMA]])/Table2[[#This Row],[20D EMA]]</f>
        <v>-1.2404667830561897E-3</v>
      </c>
      <c r="T576" s="2">
        <f>(Table2[[#This Row],[Close Price]]-Table2[[#This Row],[50D EMA]])/Table2[[#This Row],[50D EMA]]</f>
        <v>-4.9460257800244102E-3</v>
      </c>
      <c r="U576" s="2">
        <f>(Table2[[#This Row],[Close Price]]-Table2[[#This Row],[200D EMA]])/Table2[[#This Row],[200D EMA]]</f>
        <v>2.1717409300736366E-2</v>
      </c>
      <c r="V576">
        <v>0.67216809934254496</v>
      </c>
      <c r="W576">
        <v>216.48</v>
      </c>
      <c r="X576">
        <v>225.73</v>
      </c>
      <c r="Y576">
        <v>216.48</v>
      </c>
      <c r="Z576">
        <v>227.3</v>
      </c>
      <c r="AA576">
        <v>207.8</v>
      </c>
      <c r="AB576">
        <v>229.5</v>
      </c>
      <c r="AC576" s="2">
        <f>(Table2[[#This Row],[Close Price]]/Table2[[#This Row],[Day Low]])-1</f>
        <v>4.2036215816703137E-3</v>
      </c>
      <c r="AD576" s="2">
        <f>(Table2[[#This Row],[Day High]]/Table2[[#This Row],[Close Price]])-1</f>
        <v>3.8364230185381043E-2</v>
      </c>
      <c r="AE576" s="2">
        <f>(Table2[[#This Row],[Close Price]]/Table2[[#This Row],[Current Week Low]])-1</f>
        <v>4.2036215816703137E-3</v>
      </c>
      <c r="AF576" s="2">
        <f>(Table2[[#This Row],[Current Week High]]/Table2[[#This Row],[Close Price]])-1</f>
        <v>4.5586273517641329E-2</v>
      </c>
      <c r="AG576" s="2">
        <f>(Table2[[#This Row],[Close Price]]/Table2[[#This Row],[Current Month Low]])-1</f>
        <v>4.6150144369585977E-2</v>
      </c>
      <c r="AH576" s="2">
        <f>(Table2[[#This Row],[Current Month High]]/Table2[[#This Row],[Close Price]])-1</f>
        <v>5.5706334238005528E-2</v>
      </c>
      <c r="AI576">
        <v>33.055798334789998</v>
      </c>
      <c r="AJ576">
        <v>18.776123480398802</v>
      </c>
      <c r="AK576" t="str">
        <f>IF(AND(Table2[[#This Row],[20D EMA]]&gt;Table2[[#This Row],[50D EMA]],Table2[[#This Row],[50D EMA]]&gt;Table2[[#This Row],[200D EMA]]),"Uptrend","Downtrend/NoTrend")</f>
        <v>Downtrend/NoTrend</v>
      </c>
      <c r="AL576">
        <v>-0.13</v>
      </c>
      <c r="AM576" t="s">
        <v>10189</v>
      </c>
      <c r="AN576">
        <v>1.01</v>
      </c>
      <c r="AO576" t="s">
        <v>10188</v>
      </c>
      <c r="AP576">
        <v>4.2170149091997997E-2</v>
      </c>
      <c r="AQ576">
        <f>(Table2[[#This Row],[Sharpe Ratio]]-AVERAGE(Table2[Sharpe Ratio]))/_xlfn.STDEV.P(Table2[Sharpe Ratio])</f>
        <v>-0.12951901182760078</v>
      </c>
      <c r="AR5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6">
        <f>_xlfn.RANK.AVG(Table2[[#This Row],[1Y Return vs Nifty Z-Score]],Table2[1Y Return vs Nifty Z-Score])</f>
        <v>605</v>
      </c>
      <c r="AT576">
        <f>_xlfn.RANK.AVG(Table2[[#This Row],[6M Return vs Nifty Z-Score]],Table2[6M Return vs Nifty Z-Score])</f>
        <v>635</v>
      </c>
      <c r="AU576">
        <f>_xlfn.RANK.AVG(Table2[[#This Row],[Sharpe Ratio Z-Score]],Table2[Sharpe Ratio Z-Score])</f>
        <v>376</v>
      </c>
      <c r="AV576">
        <f>(Table2[[#This Row],[Rank 1Y]]+Table2[[#This Row],[Rank 6M]]+Table2[[#This Row],[Rank Sharpe]])/3</f>
        <v>538.66666666666663</v>
      </c>
    </row>
    <row r="577" spans="1:48" x14ac:dyDescent="0.3">
      <c r="A577" t="s">
        <v>1583</v>
      </c>
      <c r="B577" t="s">
        <v>1584</v>
      </c>
      <c r="C577" t="s">
        <v>10143</v>
      </c>
      <c r="D577" t="s">
        <v>409</v>
      </c>
      <c r="E577">
        <v>5777.351161218</v>
      </c>
      <c r="F577">
        <v>64.2</v>
      </c>
      <c r="G577">
        <v>2.7241379230952099</v>
      </c>
      <c r="H577">
        <f>(Table2[[#This Row],[1Y Return vs Nifty]]-AVERAGE(Table2[1Y Return vs Nifty]))/_xlfn.STDEV.P(Table2[1Y Return vs Nifty])</f>
        <v>-0.50696027994560799</v>
      </c>
      <c r="I577">
        <v>-13.5074583362228</v>
      </c>
      <c r="J577">
        <f>(Table2[[#This Row],[1M Return vs Nifty]]-AVERAGE(Table2[1M Return vs Nifty]))/_xlfn.STDEV.P(Table2[1M Return vs Nifty])</f>
        <v>-1.2557320660632756</v>
      </c>
      <c r="K577">
        <v>-26.848749753182599</v>
      </c>
      <c r="L577">
        <f>(Table2[[#This Row],[6M Return vs Nifty]]-AVERAGE(Table2[6M Return vs Nifty]))/_xlfn.STDEV.P(Table2[6M Return vs Nifty])</f>
        <v>-1.1561872477260609</v>
      </c>
      <c r="M577">
        <v>-1.3895586188306699</v>
      </c>
      <c r="N577">
        <f>(Table2[[#This Row],[1W Return vs Nifty]]-AVERAGE(Table2[1W Return vs Nifty]))/_xlfn.STDEV.P(Table2[1W Return vs Nifty])</f>
        <v>-0.14712279515614124</v>
      </c>
      <c r="O577">
        <v>66.569999999999993</v>
      </c>
      <c r="P577">
        <v>69.543245891211399</v>
      </c>
      <c r="Q577">
        <v>67.7143155904011</v>
      </c>
      <c r="R577">
        <v>35.7285999631655</v>
      </c>
      <c r="S577" s="2">
        <f>(Table2[[#This Row],[Close Price]]-Table2[[#This Row],[20D EMA]])/Table2[[#This Row],[20D EMA]]</f>
        <v>-3.5601622352410857E-2</v>
      </c>
      <c r="T577" s="2">
        <f>(Table2[[#This Row],[Close Price]]-Table2[[#This Row],[50D EMA]])/Table2[[#This Row],[50D EMA]]</f>
        <v>-7.6833426779791048E-2</v>
      </c>
      <c r="U577" s="2">
        <f>(Table2[[#This Row],[Close Price]]-Table2[[#This Row],[200D EMA]])/Table2[[#This Row],[200D EMA]]</f>
        <v>-5.1899152487325316E-2</v>
      </c>
      <c r="V577">
        <v>0.62445573037338398</v>
      </c>
      <c r="W577">
        <v>63.88</v>
      </c>
      <c r="X577">
        <v>64.959999999999994</v>
      </c>
      <c r="Y577">
        <v>62.25</v>
      </c>
      <c r="Z577">
        <v>66.12</v>
      </c>
      <c r="AA577">
        <v>62.25</v>
      </c>
      <c r="AB577">
        <v>67.989999999999995</v>
      </c>
      <c r="AC577" s="2">
        <f>(Table2[[#This Row],[Close Price]]/Table2[[#This Row],[Day Low]])-1</f>
        <v>5.0093926111458575E-3</v>
      </c>
      <c r="AD577" s="2">
        <f>(Table2[[#This Row],[Day High]]/Table2[[#This Row],[Close Price]])-1</f>
        <v>1.1838006230529441E-2</v>
      </c>
      <c r="AE577" s="2">
        <f>(Table2[[#This Row],[Close Price]]/Table2[[#This Row],[Current Week Low]])-1</f>
        <v>3.1325301204819356E-2</v>
      </c>
      <c r="AF577" s="2">
        <f>(Table2[[#This Row],[Current Week High]]/Table2[[#This Row],[Close Price]])-1</f>
        <v>2.9906542056074681E-2</v>
      </c>
      <c r="AG577" s="2">
        <f>(Table2[[#This Row],[Close Price]]/Table2[[#This Row],[Current Month Low]])-1</f>
        <v>3.1325301204819356E-2</v>
      </c>
      <c r="AH577" s="2">
        <f>(Table2[[#This Row],[Current Month High]]/Table2[[#This Row],[Close Price]])-1</f>
        <v>5.9034267912772442E-2</v>
      </c>
      <c r="AI577">
        <v>36.760124610591802</v>
      </c>
      <c r="AJ577">
        <v>46.910755148741401</v>
      </c>
      <c r="AK577" t="str">
        <f>IF(AND(Table2[[#This Row],[20D EMA]]&gt;Table2[[#This Row],[50D EMA]],Table2[[#This Row],[50D EMA]]&gt;Table2[[#This Row],[200D EMA]]),"Uptrend","Downtrend/NoTrend")</f>
        <v>Downtrend/NoTrend</v>
      </c>
      <c r="AL577">
        <v>-0.24</v>
      </c>
      <c r="AM577" t="s">
        <v>10189</v>
      </c>
      <c r="AN577">
        <v>-1.53</v>
      </c>
      <c r="AO577" t="s">
        <v>10189</v>
      </c>
      <c r="AP577">
        <v>1.4151179318016001E-2</v>
      </c>
      <c r="AQ577">
        <f>(Table2[[#This Row],[Sharpe Ratio]]-AVERAGE(Table2[Sharpe Ratio]))/_xlfn.STDEV.P(Table2[Sharpe Ratio])</f>
        <v>-0.44648464701902268</v>
      </c>
      <c r="AR5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7">
        <f>_xlfn.RANK.AVG(Table2[[#This Row],[1Y Return vs Nifty Z-Score]],Table2[1Y Return vs Nifty Z-Score])</f>
        <v>486</v>
      </c>
      <c r="AT577">
        <f>_xlfn.RANK.AVG(Table2[[#This Row],[6M Return vs Nifty Z-Score]],Table2[6M Return vs Nifty Z-Score])</f>
        <v>676</v>
      </c>
      <c r="AU577">
        <f>_xlfn.RANK.AVG(Table2[[#This Row],[Sharpe Ratio Z-Score]],Table2[Sharpe Ratio Z-Score])</f>
        <v>454</v>
      </c>
      <c r="AV577">
        <f>(Table2[[#This Row],[Rank 1Y]]+Table2[[#This Row],[Rank 6M]]+Table2[[#This Row],[Rank Sharpe]])/3</f>
        <v>538.66666666666663</v>
      </c>
    </row>
    <row r="578" spans="1:48" x14ac:dyDescent="0.3">
      <c r="A578" t="s">
        <v>2181</v>
      </c>
      <c r="B578" t="s">
        <v>2182</v>
      </c>
      <c r="C578" t="s">
        <v>10152</v>
      </c>
      <c r="D578" t="s">
        <v>78</v>
      </c>
      <c r="E578">
        <v>2500.0790280000001</v>
      </c>
      <c r="F578">
        <v>100.16</v>
      </c>
      <c r="G578">
        <v>-0.21191411640510399</v>
      </c>
      <c r="H578">
        <f>(Table2[[#This Row],[1Y Return vs Nifty]]-AVERAGE(Table2[1Y Return vs Nifty]))/_xlfn.STDEV.P(Table2[1Y Return vs Nifty])</f>
        <v>-0.54323199527351118</v>
      </c>
      <c r="I578">
        <v>-16.0925735438991</v>
      </c>
      <c r="J578">
        <f>(Table2[[#This Row],[1M Return vs Nifty]]-AVERAGE(Table2[1M Return vs Nifty]))/_xlfn.STDEV.P(Table2[1M Return vs Nifty])</f>
        <v>-1.4995734105713376</v>
      </c>
      <c r="K578">
        <v>-44.219995898450101</v>
      </c>
      <c r="L578">
        <f>(Table2[[#This Row],[6M Return vs Nifty]]-AVERAGE(Table2[6M Return vs Nifty]))/_xlfn.STDEV.P(Table2[6M Return vs Nifty])</f>
        <v>-1.6900259847923282</v>
      </c>
      <c r="M578">
        <v>-1.84463211697804</v>
      </c>
      <c r="N578">
        <f>(Table2[[#This Row],[1W Return vs Nifty]]-AVERAGE(Table2[1W Return vs Nifty]))/_xlfn.STDEV.P(Table2[1W Return vs Nifty])</f>
        <v>-0.24809784486163769</v>
      </c>
      <c r="O578">
        <v>98.28</v>
      </c>
      <c r="P578">
        <v>97.462028624755007</v>
      </c>
      <c r="Q578">
        <v>100.62335863704099</v>
      </c>
      <c r="R578">
        <v>42.149351381209101</v>
      </c>
      <c r="S578" s="2">
        <f>(Table2[[#This Row],[Close Price]]-Table2[[#This Row],[20D EMA]])/Table2[[#This Row],[20D EMA]]</f>
        <v>1.9129019129019084E-2</v>
      </c>
      <c r="T578" s="2">
        <f>(Table2[[#This Row],[Close Price]]-Table2[[#This Row],[50D EMA]])/Table2[[#This Row],[50D EMA]]</f>
        <v>2.7682282149416645E-2</v>
      </c>
      <c r="U578" s="2">
        <f>(Table2[[#This Row],[Close Price]]-Table2[[#This Row],[200D EMA]])/Table2[[#This Row],[200D EMA]]</f>
        <v>-4.6048814442020405E-3</v>
      </c>
      <c r="V578">
        <v>1.14739706884801</v>
      </c>
      <c r="W578">
        <v>96.61</v>
      </c>
      <c r="X578">
        <v>100.88</v>
      </c>
      <c r="Y578">
        <v>95.5</v>
      </c>
      <c r="Z578">
        <v>100.88</v>
      </c>
      <c r="AA578">
        <v>94.52</v>
      </c>
      <c r="AB578">
        <v>103.09</v>
      </c>
      <c r="AC578" s="2">
        <f>(Table2[[#This Row],[Close Price]]/Table2[[#This Row],[Day Low]])-1</f>
        <v>3.6745678501190371E-2</v>
      </c>
      <c r="AD578" s="2">
        <f>(Table2[[#This Row],[Day High]]/Table2[[#This Row],[Close Price]])-1</f>
        <v>7.1884984025558651E-3</v>
      </c>
      <c r="AE578" s="2">
        <f>(Table2[[#This Row],[Close Price]]/Table2[[#This Row],[Current Week Low]])-1</f>
        <v>4.8795811518324461E-2</v>
      </c>
      <c r="AF578" s="2">
        <f>(Table2[[#This Row],[Current Week High]]/Table2[[#This Row],[Close Price]])-1</f>
        <v>7.1884984025558651E-3</v>
      </c>
      <c r="AG578" s="2">
        <f>(Table2[[#This Row],[Close Price]]/Table2[[#This Row],[Current Month Low]])-1</f>
        <v>5.9669911129919706E-2</v>
      </c>
      <c r="AH578" s="2">
        <f>(Table2[[#This Row],[Current Month High]]/Table2[[#This Row],[Close Price]])-1</f>
        <v>2.9253194888178902E-2</v>
      </c>
      <c r="AI578">
        <v>55.750798722044699</v>
      </c>
      <c r="AJ578">
        <v>27.349014621741802</v>
      </c>
      <c r="AK578" t="str">
        <f>IF(AND(Table2[[#This Row],[20D EMA]]&gt;Table2[[#This Row],[50D EMA]],Table2[[#This Row],[50D EMA]]&gt;Table2[[#This Row],[200D EMA]]),"Uptrend","Downtrend/NoTrend")</f>
        <v>Downtrend/NoTrend</v>
      </c>
      <c r="AL578">
        <v>-0.02</v>
      </c>
      <c r="AM578" t="s">
        <v>10189</v>
      </c>
      <c r="AN578">
        <v>1.1299999999999999</v>
      </c>
      <c r="AO578" t="s">
        <v>10188</v>
      </c>
      <c r="AP578">
        <v>3.5181449964554003E-2</v>
      </c>
      <c r="AQ578">
        <f>(Table2[[#This Row],[Sharpe Ratio]]-AVERAGE(Table2[Sharpe Ratio]))/_xlfn.STDEV.P(Table2[Sharpe Ratio])</f>
        <v>-0.20857893001734817</v>
      </c>
      <c r="AR5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8">
        <f>_xlfn.RANK.AVG(Table2[[#This Row],[1Y Return vs Nifty Z-Score]],Table2[1Y Return vs Nifty Z-Score])</f>
        <v>500</v>
      </c>
      <c r="AT578">
        <f>_xlfn.RANK.AVG(Table2[[#This Row],[6M Return vs Nifty Z-Score]],Table2[6M Return vs Nifty Z-Score])</f>
        <v>721</v>
      </c>
      <c r="AU578">
        <f>_xlfn.RANK.AVG(Table2[[#This Row],[Sharpe Ratio Z-Score]],Table2[Sharpe Ratio Z-Score])</f>
        <v>398</v>
      </c>
      <c r="AV578">
        <f>(Table2[[#This Row],[Rank 1Y]]+Table2[[#This Row],[Rank 6M]]+Table2[[#This Row],[Rank Sharpe]])/3</f>
        <v>539.66666666666663</v>
      </c>
    </row>
    <row r="579" spans="1:48" x14ac:dyDescent="0.3">
      <c r="A579" t="s">
        <v>1801</v>
      </c>
      <c r="B579" t="s">
        <v>1802</v>
      </c>
      <c r="C579" t="s">
        <v>10153</v>
      </c>
      <c r="D579" t="s">
        <v>308</v>
      </c>
      <c r="E579">
        <v>4029.1637651599999</v>
      </c>
      <c r="F579">
        <v>179.7</v>
      </c>
      <c r="G579">
        <v>-0.49058307405257201</v>
      </c>
      <c r="H579">
        <f>(Table2[[#This Row],[1Y Return vs Nifty]]-AVERAGE(Table2[1Y Return vs Nifty]))/_xlfn.STDEV.P(Table2[1Y Return vs Nifty])</f>
        <v>-0.54667464580099734</v>
      </c>
      <c r="I579">
        <v>-9.5698087667395608</v>
      </c>
      <c r="J579">
        <f>(Table2[[#This Row],[1M Return vs Nifty]]-AVERAGE(Table2[1M Return vs Nifty]))/_xlfn.STDEV.P(Table2[1M Return vs Nifty])</f>
        <v>-0.88431273342647132</v>
      </c>
      <c r="K579">
        <v>-17.333005253135401</v>
      </c>
      <c r="L579">
        <f>(Table2[[#This Row],[6M Return vs Nifty]]-AVERAGE(Table2[6M Return vs Nifty]))/_xlfn.STDEV.P(Table2[6M Return vs Nifty])</f>
        <v>-0.86375727559453364</v>
      </c>
      <c r="M579">
        <v>-4.6862017673975096</v>
      </c>
      <c r="N579">
        <f>(Table2[[#This Row],[1W Return vs Nifty]]-AVERAGE(Table2[1W Return vs Nifty]))/_xlfn.STDEV.P(Table2[1W Return vs Nifty])</f>
        <v>-0.87860618661485934</v>
      </c>
      <c r="O579">
        <v>187.68</v>
      </c>
      <c r="P579">
        <v>190.06947491248701</v>
      </c>
      <c r="Q579">
        <v>183.53916394519899</v>
      </c>
      <c r="R579">
        <v>31.9111021553719</v>
      </c>
      <c r="S579" s="2">
        <f>(Table2[[#This Row],[Close Price]]-Table2[[#This Row],[20D EMA]])/Table2[[#This Row],[20D EMA]]</f>
        <v>-4.2519181585677843E-2</v>
      </c>
      <c r="T579" s="2">
        <f>(Table2[[#This Row],[Close Price]]-Table2[[#This Row],[50D EMA]])/Table2[[#This Row],[50D EMA]]</f>
        <v>-5.4556234857077397E-2</v>
      </c>
      <c r="U579" s="2">
        <f>(Table2[[#This Row],[Close Price]]-Table2[[#This Row],[200D EMA]])/Table2[[#This Row],[200D EMA]]</f>
        <v>-2.0917410010352338E-2</v>
      </c>
      <c r="V579">
        <v>0.95156520587183002</v>
      </c>
      <c r="W579">
        <v>179.16</v>
      </c>
      <c r="X579">
        <v>184.07</v>
      </c>
      <c r="Y579">
        <v>179.16</v>
      </c>
      <c r="Z579">
        <v>188.25</v>
      </c>
      <c r="AA579">
        <v>179.16</v>
      </c>
      <c r="AB579">
        <v>194.62</v>
      </c>
      <c r="AC579" s="2">
        <f>(Table2[[#This Row],[Close Price]]/Table2[[#This Row],[Day Low]])-1</f>
        <v>3.0140656396515642E-3</v>
      </c>
      <c r="AD579" s="2">
        <f>(Table2[[#This Row],[Day High]]/Table2[[#This Row],[Close Price]])-1</f>
        <v>2.4318308291597202E-2</v>
      </c>
      <c r="AE579" s="2">
        <f>(Table2[[#This Row],[Close Price]]/Table2[[#This Row],[Current Week Low]])-1</f>
        <v>3.0140656396515642E-3</v>
      </c>
      <c r="AF579" s="2">
        <f>(Table2[[#This Row],[Current Week High]]/Table2[[#This Row],[Close Price]])-1</f>
        <v>4.7579298831385675E-2</v>
      </c>
      <c r="AG579" s="2">
        <f>(Table2[[#This Row],[Close Price]]/Table2[[#This Row],[Current Month Low]])-1</f>
        <v>3.0140656396515642E-3</v>
      </c>
      <c r="AH579" s="2">
        <f>(Table2[[#This Row],[Current Month High]]/Table2[[#This Row],[Close Price]])-1</f>
        <v>8.3027267668336124E-2</v>
      </c>
      <c r="AI579">
        <v>32.359488035614902</v>
      </c>
      <c r="AJ579">
        <v>41.218074656188499</v>
      </c>
      <c r="AK579" t="str">
        <f>IF(AND(Table2[[#This Row],[20D EMA]]&gt;Table2[[#This Row],[50D EMA]],Table2[[#This Row],[50D EMA]]&gt;Table2[[#This Row],[200D EMA]]),"Uptrend","Downtrend/NoTrend")</f>
        <v>Downtrend/NoTrend</v>
      </c>
      <c r="AL579">
        <v>-0.16</v>
      </c>
      <c r="AM579" t="s">
        <v>10189</v>
      </c>
      <c r="AN579">
        <v>-5.93</v>
      </c>
      <c r="AO579" t="s">
        <v>10189</v>
      </c>
      <c r="AQ579">
        <f>(Table2[[#This Row],[Sharpe Ratio]]-AVERAGE(Table2[Sharpe Ratio]))/_xlfn.STDEV.P(Table2[Sharpe Ratio])</f>
        <v>-0.60657038812317154</v>
      </c>
      <c r="AR5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9">
        <f>_xlfn.RANK.AVG(Table2[[#This Row],[1Y Return vs Nifty Z-Score]],Table2[1Y Return vs Nifty Z-Score])</f>
        <v>503</v>
      </c>
      <c r="AT579">
        <f>_xlfn.RANK.AVG(Table2[[#This Row],[6M Return vs Nifty Z-Score]],Table2[6M Return vs Nifty Z-Score])</f>
        <v>599</v>
      </c>
      <c r="AU579">
        <f>_xlfn.RANK.AVG(Table2[[#This Row],[Sharpe Ratio Z-Score]],Table2[Sharpe Ratio Z-Score])</f>
        <v>518.5</v>
      </c>
      <c r="AV579">
        <f>(Table2[[#This Row],[Rank 1Y]]+Table2[[#This Row],[Rank 6M]]+Table2[[#This Row],[Rank Sharpe]])/3</f>
        <v>540.16666666666663</v>
      </c>
    </row>
    <row r="580" spans="1:48" x14ac:dyDescent="0.3">
      <c r="A580" t="s">
        <v>1120</v>
      </c>
      <c r="B580" t="s">
        <v>1121</v>
      </c>
      <c r="C580" t="s">
        <v>10150</v>
      </c>
      <c r="D580" t="s">
        <v>220</v>
      </c>
      <c r="E580">
        <v>10843.345466999999</v>
      </c>
      <c r="F580">
        <v>557.54999999999995</v>
      </c>
      <c r="G580">
        <v>9.8690489857578196</v>
      </c>
      <c r="H580">
        <f>(Table2[[#This Row],[1Y Return vs Nifty]]-AVERAGE(Table2[1Y Return vs Nifty]))/_xlfn.STDEV.P(Table2[1Y Return vs Nifty])</f>
        <v>-0.41869270954103471</v>
      </c>
      <c r="I580">
        <v>-8.3595778409015598</v>
      </c>
      <c r="J580">
        <f>(Table2[[#This Row],[1M Return vs Nifty]]-AVERAGE(Table2[1M Return vs Nifty]))/_xlfn.STDEV.P(Table2[1M Return vs Nifty])</f>
        <v>-0.77015753630207029</v>
      </c>
      <c r="K580">
        <v>-10.6254140034182</v>
      </c>
      <c r="L580">
        <f>(Table2[[#This Row],[6M Return vs Nifty]]-AVERAGE(Table2[6M Return vs Nifty]))/_xlfn.STDEV.P(Table2[6M Return vs Nifty])</f>
        <v>-0.65762514140211736</v>
      </c>
      <c r="M580">
        <v>-2.2226464791264799</v>
      </c>
      <c r="N580">
        <f>(Table2[[#This Row],[1W Return vs Nifty]]-AVERAGE(Table2[1W Return vs Nifty]))/_xlfn.STDEV.P(Table2[1W Return vs Nifty])</f>
        <v>-0.33197444757026073</v>
      </c>
      <c r="O580">
        <v>568.24</v>
      </c>
      <c r="P580">
        <v>580.39027662075705</v>
      </c>
      <c r="Q580">
        <v>554.16002677259303</v>
      </c>
      <c r="R580">
        <v>32.486755908007801</v>
      </c>
      <c r="S580" s="2">
        <f>(Table2[[#This Row],[Close Price]]-Table2[[#This Row],[20D EMA]])/Table2[[#This Row],[20D EMA]]</f>
        <v>-1.8812473602703179E-2</v>
      </c>
      <c r="T580" s="2">
        <f>(Table2[[#This Row],[Close Price]]-Table2[[#This Row],[50D EMA]])/Table2[[#This Row],[50D EMA]]</f>
        <v>-3.9353306802004814E-2</v>
      </c>
      <c r="U580" s="2">
        <f>(Table2[[#This Row],[Close Price]]-Table2[[#This Row],[200D EMA]])/Table2[[#This Row],[200D EMA]]</f>
        <v>6.1173182178981805E-3</v>
      </c>
      <c r="V580">
        <v>0.661372066528922</v>
      </c>
      <c r="W580">
        <v>555.04999999999995</v>
      </c>
      <c r="X580">
        <v>563.70000000000005</v>
      </c>
      <c r="Y580">
        <v>554</v>
      </c>
      <c r="Z580">
        <v>565.79999999999995</v>
      </c>
      <c r="AA580">
        <v>551</v>
      </c>
      <c r="AB580">
        <v>587.15</v>
      </c>
      <c r="AC580" s="2">
        <f>(Table2[[#This Row],[Close Price]]/Table2[[#This Row],[Day Low]])-1</f>
        <v>4.5040987298441415E-3</v>
      </c>
      <c r="AD580" s="2">
        <f>(Table2[[#This Row],[Day High]]/Table2[[#This Row],[Close Price]])-1</f>
        <v>1.1030400860909451E-2</v>
      </c>
      <c r="AE580" s="2">
        <f>(Table2[[#This Row],[Close Price]]/Table2[[#This Row],[Current Week Low]])-1</f>
        <v>6.407942238267017E-3</v>
      </c>
      <c r="AF580" s="2">
        <f>(Table2[[#This Row],[Current Week High]]/Table2[[#This Row],[Close Price]])-1</f>
        <v>1.4796879203658797E-2</v>
      </c>
      <c r="AG580" s="2">
        <f>(Table2[[#This Row],[Close Price]]/Table2[[#This Row],[Current Month Low]])-1</f>
        <v>1.1887477313974548E-2</v>
      </c>
      <c r="AH580" s="2">
        <f>(Table2[[#This Row],[Current Month High]]/Table2[[#This Row],[Close Price]])-1</f>
        <v>5.3089409021612521E-2</v>
      </c>
      <c r="AI580">
        <v>27.2352255403102</v>
      </c>
      <c r="AJ580">
        <v>37.683664649956697</v>
      </c>
      <c r="AK580" t="str">
        <f>IF(AND(Table2[[#This Row],[20D EMA]]&gt;Table2[[#This Row],[50D EMA]],Table2[[#This Row],[50D EMA]]&gt;Table2[[#This Row],[200D EMA]]),"Uptrend","Downtrend/NoTrend")</f>
        <v>Downtrend/NoTrend</v>
      </c>
      <c r="AL580">
        <v>-0.26</v>
      </c>
      <c r="AM580" t="s">
        <v>10189</v>
      </c>
      <c r="AN580">
        <v>-0.69</v>
      </c>
      <c r="AO580" t="s">
        <v>10189</v>
      </c>
      <c r="AP580">
        <v>-5.5180087418606E-2</v>
      </c>
      <c r="AQ580">
        <f>(Table2[[#This Row],[Sharpe Ratio]]-AVERAGE(Table2[Sharpe Ratio]))/_xlfn.STDEV.P(Table2[Sharpe Ratio])</f>
        <v>-1.2307971744626811</v>
      </c>
      <c r="AR5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0">
        <f>_xlfn.RANK.AVG(Table2[[#This Row],[1Y Return vs Nifty Z-Score]],Table2[1Y Return vs Nifty Z-Score])</f>
        <v>436</v>
      </c>
      <c r="AT580">
        <f>_xlfn.RANK.AVG(Table2[[#This Row],[6M Return vs Nifty Z-Score]],Table2[6M Return vs Nifty Z-Score])</f>
        <v>545</v>
      </c>
      <c r="AU580">
        <f>_xlfn.RANK.AVG(Table2[[#This Row],[Sharpe Ratio Z-Score]],Table2[Sharpe Ratio Z-Score])</f>
        <v>643</v>
      </c>
      <c r="AV580">
        <f>(Table2[[#This Row],[Rank 1Y]]+Table2[[#This Row],[Rank 6M]]+Table2[[#This Row],[Rank Sharpe]])/3</f>
        <v>541.33333333333337</v>
      </c>
    </row>
    <row r="581" spans="1:48" x14ac:dyDescent="0.3">
      <c r="A581" t="s">
        <v>1264</v>
      </c>
      <c r="B581" t="s">
        <v>1265</v>
      </c>
      <c r="C581" t="s">
        <v>10142</v>
      </c>
      <c r="D581" t="s">
        <v>21</v>
      </c>
      <c r="E581">
        <v>8817.4343272499991</v>
      </c>
      <c r="F581">
        <v>2821.2</v>
      </c>
      <c r="G581">
        <v>4.3067563760729097</v>
      </c>
      <c r="H581">
        <f>(Table2[[#This Row],[1Y Return vs Nifty]]-AVERAGE(Table2[1Y Return vs Nifty]))/_xlfn.STDEV.P(Table2[1Y Return vs Nifty])</f>
        <v>-0.48740875796071037</v>
      </c>
      <c r="I581">
        <v>0.43649625480579801</v>
      </c>
      <c r="J581">
        <f>(Table2[[#This Row],[1M Return vs Nifty]]-AVERAGE(Table2[1M Return vs Nifty]))/_xlfn.STDEV.P(Table2[1M Return vs Nifty])</f>
        <v>5.9533352336417593E-2</v>
      </c>
      <c r="K581">
        <v>-14.2136461497456</v>
      </c>
      <c r="L581">
        <f>(Table2[[#This Row],[6M Return vs Nifty]]-AVERAGE(Table2[6M Return vs Nifty]))/_xlfn.STDEV.P(Table2[6M Return vs Nifty])</f>
        <v>-0.76789571734567774</v>
      </c>
      <c r="M581">
        <v>-0.85240525261698796</v>
      </c>
      <c r="N581">
        <f>(Table2[[#This Row],[1W Return vs Nifty]]-AVERAGE(Table2[1W Return vs Nifty]))/_xlfn.STDEV.P(Table2[1W Return vs Nifty])</f>
        <v>-2.7935261551763783E-2</v>
      </c>
      <c r="O581">
        <v>2788.38</v>
      </c>
      <c r="P581">
        <v>2706.5205592153402</v>
      </c>
      <c r="Q581">
        <v>2570.7548292278898</v>
      </c>
      <c r="R581">
        <v>55.920035244425499</v>
      </c>
      <c r="S581" s="2">
        <f>(Table2[[#This Row],[Close Price]]-Table2[[#This Row],[20D EMA]])/Table2[[#This Row],[20D EMA]]</f>
        <v>1.1770275213564762E-2</v>
      </c>
      <c r="T581" s="2">
        <f>(Table2[[#This Row],[Close Price]]-Table2[[#This Row],[50D EMA]])/Table2[[#This Row],[50D EMA]]</f>
        <v>4.2371538761895408E-2</v>
      </c>
      <c r="U581" s="2">
        <f>(Table2[[#This Row],[Close Price]]-Table2[[#This Row],[200D EMA]])/Table2[[#This Row],[200D EMA]]</f>
        <v>9.7420869514550201E-2</v>
      </c>
      <c r="V581">
        <v>1.2503930305465101</v>
      </c>
      <c r="W581">
        <v>2808.05</v>
      </c>
      <c r="X581">
        <v>2888</v>
      </c>
      <c r="Y581">
        <v>2808.05</v>
      </c>
      <c r="Z581">
        <v>2991</v>
      </c>
      <c r="AA581">
        <v>2714.05</v>
      </c>
      <c r="AB581">
        <v>2991</v>
      </c>
      <c r="AC581" s="2">
        <f>(Table2[[#This Row],[Close Price]]/Table2[[#This Row],[Day Low]])-1</f>
        <v>4.6829650469184525E-3</v>
      </c>
      <c r="AD581" s="2">
        <f>(Table2[[#This Row],[Day High]]/Table2[[#This Row],[Close Price]])-1</f>
        <v>2.3677867574082079E-2</v>
      </c>
      <c r="AE581" s="2">
        <f>(Table2[[#This Row],[Close Price]]/Table2[[#This Row],[Current Week Low]])-1</f>
        <v>4.6829650469184525E-3</v>
      </c>
      <c r="AF581" s="2">
        <f>(Table2[[#This Row],[Current Week High]]/Table2[[#This Row],[Close Price]])-1</f>
        <v>6.0187154402381982E-2</v>
      </c>
      <c r="AG581" s="2">
        <f>(Table2[[#This Row],[Close Price]]/Table2[[#This Row],[Current Month Low]])-1</f>
        <v>3.9479744293583252E-2</v>
      </c>
      <c r="AH581" s="2">
        <f>(Table2[[#This Row],[Current Month High]]/Table2[[#This Row],[Close Price]])-1</f>
        <v>6.0187154402381982E-2</v>
      </c>
      <c r="AI581">
        <v>11.4773855097121</v>
      </c>
      <c r="AJ581">
        <v>43.645621181262698</v>
      </c>
      <c r="AK581" t="str">
        <f>IF(AND(Table2[[#This Row],[20D EMA]]&gt;Table2[[#This Row],[50D EMA]],Table2[[#This Row],[50D EMA]]&gt;Table2[[#This Row],[200D EMA]]),"Uptrend","Downtrend/NoTrend")</f>
        <v>Uptrend</v>
      </c>
      <c r="AL581">
        <v>-0.13</v>
      </c>
      <c r="AM581" t="s">
        <v>10189</v>
      </c>
      <c r="AN581">
        <v>3.49</v>
      </c>
      <c r="AO581" t="s">
        <v>10188</v>
      </c>
      <c r="AP581">
        <v>-1.9257669177857002E-2</v>
      </c>
      <c r="AQ581">
        <f>(Table2[[#This Row],[Sharpe Ratio]]-AVERAGE(Table2[Sharpe Ratio]))/_xlfn.STDEV.P(Table2[Sharpe Ratio])</f>
        <v>-0.82442348523931952</v>
      </c>
      <c r="AR5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-2.0481298697610537</v>
      </c>
      <c r="AS581">
        <f>_xlfn.RANK.AVG(Table2[[#This Row],[1Y Return vs Nifty Z-Score]],Table2[1Y Return vs Nifty Z-Score])</f>
        <v>474</v>
      </c>
      <c r="AT581">
        <f>_xlfn.RANK.AVG(Table2[[#This Row],[6M Return vs Nifty Z-Score]],Table2[6M Return vs Nifty Z-Score])</f>
        <v>576</v>
      </c>
      <c r="AU581">
        <f>_xlfn.RANK.AVG(Table2[[#This Row],[Sharpe Ratio Z-Score]],Table2[Sharpe Ratio Z-Score])</f>
        <v>580</v>
      </c>
      <c r="AV581">
        <f>(Table2[[#This Row],[Rank 1Y]]+Table2[[#This Row],[Rank 6M]]+Table2[[#This Row],[Rank Sharpe]])/3</f>
        <v>543.33333333333337</v>
      </c>
    </row>
    <row r="582" spans="1:48" x14ac:dyDescent="0.3">
      <c r="A582" t="s">
        <v>412</v>
      </c>
      <c r="B582" t="s">
        <v>413</v>
      </c>
      <c r="C582" t="s">
        <v>10157</v>
      </c>
      <c r="D582" t="s">
        <v>170</v>
      </c>
      <c r="E582">
        <v>58657.196574989997</v>
      </c>
      <c r="F582">
        <v>3880.6</v>
      </c>
      <c r="G582">
        <v>-20.5449444883095</v>
      </c>
      <c r="H582">
        <f>(Table2[[#This Row],[1Y Return vs Nifty]]-AVERAGE(Table2[1Y Return vs Nifty]))/_xlfn.STDEV.P(Table2[1Y Return vs Nifty])</f>
        <v>-0.79442437179856906</v>
      </c>
      <c r="I582">
        <v>0.68116384468574798</v>
      </c>
      <c r="J582">
        <f>(Table2[[#This Row],[1M Return vs Nifty]]-AVERAGE(Table2[1M Return vs Nifty]))/_xlfn.STDEV.P(Table2[1M Return vs Nifty])</f>
        <v>8.2611656118283153E-2</v>
      </c>
      <c r="K582">
        <v>-0.23860099041774199</v>
      </c>
      <c r="L582">
        <f>(Table2[[#This Row],[6M Return vs Nifty]]-AVERAGE(Table2[6M Return vs Nifty]))/_xlfn.STDEV.P(Table2[6M Return vs Nifty])</f>
        <v>-0.33842621378147325</v>
      </c>
      <c r="M582">
        <v>0.43270280364897301</v>
      </c>
      <c r="N582">
        <f>(Table2[[#This Row],[1W Return vs Nifty]]-AVERAGE(Table2[1W Return vs Nifty]))/_xlfn.STDEV.P(Table2[1W Return vs Nifty])</f>
        <v>0.25721395145814629</v>
      </c>
      <c r="O582">
        <v>3801.52</v>
      </c>
      <c r="P582">
        <v>3737.21225670699</v>
      </c>
      <c r="Q582">
        <v>3626.5967566095701</v>
      </c>
      <c r="R582">
        <v>61.505038907390897</v>
      </c>
      <c r="S582" s="2">
        <f>(Table2[[#This Row],[Close Price]]-Table2[[#This Row],[20D EMA]])/Table2[[#This Row],[20D EMA]]</f>
        <v>2.0802205433616008E-2</v>
      </c>
      <c r="T582" s="2">
        <f>(Table2[[#This Row],[Close Price]]-Table2[[#This Row],[50D EMA]])/Table2[[#This Row],[50D EMA]]</f>
        <v>3.8367567438985832E-2</v>
      </c>
      <c r="U582" s="2">
        <f>(Table2[[#This Row],[Close Price]]-Table2[[#This Row],[200D EMA]])/Table2[[#This Row],[200D EMA]]</f>
        <v>7.0039009141973696E-2</v>
      </c>
      <c r="V582">
        <v>0.78790379082902495</v>
      </c>
      <c r="W582">
        <v>3860</v>
      </c>
      <c r="X582">
        <v>3915.95</v>
      </c>
      <c r="Y582">
        <v>3840</v>
      </c>
      <c r="Z582">
        <v>3925.7</v>
      </c>
      <c r="AA582">
        <v>3728</v>
      </c>
      <c r="AB582">
        <v>3925.7</v>
      </c>
      <c r="AC582" s="2">
        <f>(Table2[[#This Row],[Close Price]]/Table2[[#This Row],[Day Low]])-1</f>
        <v>5.3367875647667429E-3</v>
      </c>
      <c r="AD582" s="2">
        <f>(Table2[[#This Row],[Day High]]/Table2[[#This Row],[Close Price]])-1</f>
        <v>9.1094160696798543E-3</v>
      </c>
      <c r="AE582" s="2">
        <f>(Table2[[#This Row],[Close Price]]/Table2[[#This Row],[Current Week Low]])-1</f>
        <v>1.0572916666666599E-2</v>
      </c>
      <c r="AF582" s="2">
        <f>(Table2[[#This Row],[Current Week High]]/Table2[[#This Row],[Close Price]])-1</f>
        <v>1.1621914136989098E-2</v>
      </c>
      <c r="AG582" s="2">
        <f>(Table2[[#This Row],[Close Price]]/Table2[[#This Row],[Current Month Low]])-1</f>
        <v>4.0933476394849677E-2</v>
      </c>
      <c r="AH582" s="2">
        <f>(Table2[[#This Row],[Current Month High]]/Table2[[#This Row],[Close Price]])-1</f>
        <v>1.1621914136989098E-2</v>
      </c>
      <c r="AI582">
        <v>4.1076122249136704</v>
      </c>
      <c r="AJ582">
        <v>20.515527950310499</v>
      </c>
      <c r="AK582" t="str">
        <f>IF(AND(Table2[[#This Row],[20D EMA]]&gt;Table2[[#This Row],[50D EMA]],Table2[[#This Row],[50D EMA]]&gt;Table2[[#This Row],[200D EMA]]),"Uptrend","Downtrend/NoTrend")</f>
        <v>Uptrend</v>
      </c>
      <c r="AL582">
        <v>-0.05</v>
      </c>
      <c r="AM582" t="s">
        <v>10189</v>
      </c>
      <c r="AN582">
        <v>2.15</v>
      </c>
      <c r="AO582" t="s">
        <v>10188</v>
      </c>
      <c r="AP582">
        <v>-1.4968549869585001E-2</v>
      </c>
      <c r="AQ582">
        <f>(Table2[[#This Row],[Sharpe Ratio]]-AVERAGE(Table2[Sharpe Ratio]))/_xlfn.STDEV.P(Table2[Sharpe Ratio])</f>
        <v>-0.7759026639198775</v>
      </c>
      <c r="AR5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-1.5689276419234903</v>
      </c>
      <c r="AS582">
        <f>_xlfn.RANK.AVG(Table2[[#This Row],[1Y Return vs Nifty Z-Score]],Table2[1Y Return vs Nifty Z-Score])</f>
        <v>630</v>
      </c>
      <c r="AT582">
        <f>_xlfn.RANK.AVG(Table2[[#This Row],[6M Return vs Nifty Z-Score]],Table2[6M Return vs Nifty Z-Score])</f>
        <v>441</v>
      </c>
      <c r="AU582">
        <f>_xlfn.RANK.AVG(Table2[[#This Row],[Sharpe Ratio Z-Score]],Table2[Sharpe Ratio Z-Score])</f>
        <v>573</v>
      </c>
      <c r="AV582">
        <f>(Table2[[#This Row],[Rank 1Y]]+Table2[[#This Row],[Rank 6M]]+Table2[[#This Row],[Rank Sharpe]])/3</f>
        <v>548</v>
      </c>
    </row>
    <row r="583" spans="1:48" x14ac:dyDescent="0.3">
      <c r="A583" t="s">
        <v>437</v>
      </c>
      <c r="B583" t="s">
        <v>438</v>
      </c>
      <c r="C583" t="s">
        <v>10142</v>
      </c>
      <c r="D583" t="s">
        <v>288</v>
      </c>
      <c r="E583">
        <v>52796.645281199999</v>
      </c>
      <c r="F583">
        <v>4867.3999999999996</v>
      </c>
      <c r="G583">
        <v>-7.0090863806999604</v>
      </c>
      <c r="H583">
        <f>(Table2[[#This Row],[1Y Return vs Nifty]]-AVERAGE(Table2[1Y Return vs Nifty]))/_xlfn.STDEV.P(Table2[1Y Return vs Nifty])</f>
        <v>-0.6272036327269066</v>
      </c>
      <c r="I583">
        <v>-2.3100603306877399</v>
      </c>
      <c r="J583">
        <f>(Table2[[#This Row],[1M Return vs Nifty]]-AVERAGE(Table2[1M Return vs Nifty]))/_xlfn.STDEV.P(Table2[1M Return vs Nifty])</f>
        <v>-0.19953597215075519</v>
      </c>
      <c r="K583">
        <v>-20.7304168739578</v>
      </c>
      <c r="L583">
        <f>(Table2[[#This Row],[6M Return vs Nifty]]-AVERAGE(Table2[6M Return vs Nifty]))/_xlfn.STDEV.P(Table2[6M Return vs Nifty])</f>
        <v>-0.96816371332428708</v>
      </c>
      <c r="M583">
        <v>-3.6724541670464599</v>
      </c>
      <c r="N583">
        <f>(Table2[[#This Row],[1W Return vs Nifty]]-AVERAGE(Table2[1W Return vs Nifty]))/_xlfn.STDEV.P(Table2[1W Return vs Nifty])</f>
        <v>-0.65366842436106654</v>
      </c>
      <c r="O583">
        <v>4953.2700000000004</v>
      </c>
      <c r="P583">
        <v>4906.4740096047999</v>
      </c>
      <c r="Q583">
        <v>4849.8355755791899</v>
      </c>
      <c r="R583">
        <v>49.2032674154839</v>
      </c>
      <c r="S583" s="2">
        <f>(Table2[[#This Row],[Close Price]]-Table2[[#This Row],[20D EMA]])/Table2[[#This Row],[20D EMA]]</f>
        <v>-1.7336022465967087E-2</v>
      </c>
      <c r="T583" s="2">
        <f>(Table2[[#This Row],[Close Price]]-Table2[[#This Row],[50D EMA]])/Table2[[#This Row],[50D EMA]]</f>
        <v>-7.96376573651667E-3</v>
      </c>
      <c r="U583" s="2">
        <f>(Table2[[#This Row],[Close Price]]-Table2[[#This Row],[200D EMA]])/Table2[[#This Row],[200D EMA]]</f>
        <v>3.6216535895058823E-3</v>
      </c>
      <c r="V583">
        <v>0.66385870792365897</v>
      </c>
      <c r="W583">
        <v>4827.7</v>
      </c>
      <c r="X583">
        <v>5020.3999999999996</v>
      </c>
      <c r="Y583">
        <v>4827.7</v>
      </c>
      <c r="Z583">
        <v>5082.3500000000004</v>
      </c>
      <c r="AA583">
        <v>4827.7</v>
      </c>
      <c r="AB583">
        <v>5160</v>
      </c>
      <c r="AC583" s="2">
        <f>(Table2[[#This Row],[Close Price]]/Table2[[#This Row],[Day Low]])-1</f>
        <v>8.2233775918139074E-3</v>
      </c>
      <c r="AD583" s="2">
        <f>(Table2[[#This Row],[Day High]]/Table2[[#This Row],[Close Price]])-1</f>
        <v>3.1433619591568318E-2</v>
      </c>
      <c r="AE583" s="2">
        <f>(Table2[[#This Row],[Close Price]]/Table2[[#This Row],[Current Week Low]])-1</f>
        <v>8.2233775918139074E-3</v>
      </c>
      <c r="AF583" s="2">
        <f>(Table2[[#This Row],[Current Week High]]/Table2[[#This Row],[Close Price]])-1</f>
        <v>4.4161153798742747E-2</v>
      </c>
      <c r="AG583" s="2">
        <f>(Table2[[#This Row],[Close Price]]/Table2[[#This Row],[Current Month Low]])-1</f>
        <v>8.2233775918139074E-3</v>
      </c>
      <c r="AH583" s="2">
        <f>(Table2[[#This Row],[Current Month High]]/Table2[[#This Row],[Close Price]])-1</f>
        <v>6.0114229362698834E-2</v>
      </c>
      <c r="AI583">
        <v>20.667091260221</v>
      </c>
      <c r="AJ583">
        <v>24.166783586944</v>
      </c>
      <c r="AK583" t="str">
        <f>IF(AND(Table2[[#This Row],[20D EMA]]&gt;Table2[[#This Row],[50D EMA]],Table2[[#This Row],[50D EMA]]&gt;Table2[[#This Row],[200D EMA]]),"Uptrend","Downtrend/NoTrend")</f>
        <v>Uptrend</v>
      </c>
      <c r="AL583">
        <v>-0.12</v>
      </c>
      <c r="AM583" t="s">
        <v>10189</v>
      </c>
      <c r="AN583">
        <v>-0.85</v>
      </c>
      <c r="AO583" t="s">
        <v>10189</v>
      </c>
      <c r="AP583">
        <v>1.2068199203273001E-2</v>
      </c>
      <c r="AQ583">
        <f>(Table2[[#This Row],[Sharpe Ratio]]-AVERAGE(Table2[Sharpe Ratio]))/_xlfn.STDEV.P(Table2[Sharpe Ratio])</f>
        <v>-0.47004843685449688</v>
      </c>
      <c r="AR5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-2.9186201794175122</v>
      </c>
      <c r="AS583">
        <f>_xlfn.RANK.AVG(Table2[[#This Row],[1Y Return vs Nifty Z-Score]],Table2[1Y Return vs Nifty Z-Score])</f>
        <v>550</v>
      </c>
      <c r="AT583">
        <f>_xlfn.RANK.AVG(Table2[[#This Row],[6M Return vs Nifty Z-Score]],Table2[6M Return vs Nifty Z-Score])</f>
        <v>632</v>
      </c>
      <c r="AU583">
        <f>_xlfn.RANK.AVG(Table2[[#This Row],[Sharpe Ratio Z-Score]],Table2[Sharpe Ratio Z-Score])</f>
        <v>463</v>
      </c>
      <c r="AV583">
        <f>(Table2[[#This Row],[Rank 1Y]]+Table2[[#This Row],[Rank 6M]]+Table2[[#This Row],[Rank Sharpe]])/3</f>
        <v>548.33333333333337</v>
      </c>
    </row>
    <row r="584" spans="1:48" x14ac:dyDescent="0.3">
      <c r="A584" t="s">
        <v>1057</v>
      </c>
      <c r="B584" t="s">
        <v>1058</v>
      </c>
      <c r="C584" t="s">
        <v>10143</v>
      </c>
      <c r="D584" t="s">
        <v>24</v>
      </c>
      <c r="E584">
        <v>12032.955752383999</v>
      </c>
      <c r="F584">
        <v>159.57</v>
      </c>
      <c r="G584">
        <v>-4.1345469150025203</v>
      </c>
      <c r="H584">
        <f>(Table2[[#This Row],[1Y Return vs Nifty]]-AVERAGE(Table2[1Y Return vs Nifty]))/_xlfn.STDEV.P(Table2[1Y Return vs Nifty])</f>
        <v>-0.59169183804620151</v>
      </c>
      <c r="I584">
        <v>1.2932956399978901</v>
      </c>
      <c r="J584">
        <f>(Table2[[#This Row],[1M Return vs Nifty]]-AVERAGE(Table2[1M Return vs Nifty]))/_xlfn.STDEV.P(Table2[1M Return vs Nifty])</f>
        <v>0.14035107119031612</v>
      </c>
      <c r="K584">
        <v>-5.5102623456562903</v>
      </c>
      <c r="L584">
        <f>(Table2[[#This Row],[6M Return vs Nifty]]-AVERAGE(Table2[6M Return vs Nifty]))/_xlfn.STDEV.P(Table2[6M Return vs Nifty])</f>
        <v>-0.50043054073577631</v>
      </c>
      <c r="M584">
        <v>-2.63261367166209</v>
      </c>
      <c r="N584">
        <f>(Table2[[#This Row],[1W Return vs Nifty]]-AVERAGE(Table2[1W Return vs Nifty]))/_xlfn.STDEV.P(Table2[1W Return vs Nifty])</f>
        <v>-0.4229409789381241</v>
      </c>
      <c r="O584">
        <v>162.38</v>
      </c>
      <c r="P584">
        <v>157.34988323624</v>
      </c>
      <c r="Q584">
        <v>148.03616180655899</v>
      </c>
      <c r="R584">
        <v>45.512093814446601</v>
      </c>
      <c r="S584" s="2">
        <f>(Table2[[#This Row],[Close Price]]-Table2[[#This Row],[20D EMA]])/Table2[[#This Row],[20D EMA]]</f>
        <v>-1.7305086833353876E-2</v>
      </c>
      <c r="T584" s="2">
        <f>(Table2[[#This Row],[Close Price]]-Table2[[#This Row],[50D EMA]])/Table2[[#This Row],[50D EMA]]</f>
        <v>1.4109427462534423E-2</v>
      </c>
      <c r="U584" s="2">
        <f>(Table2[[#This Row],[Close Price]]-Table2[[#This Row],[200D EMA]])/Table2[[#This Row],[200D EMA]]</f>
        <v>7.7912302323215013E-2</v>
      </c>
      <c r="V584">
        <v>0.77478998725473902</v>
      </c>
      <c r="W584">
        <v>159</v>
      </c>
      <c r="X584">
        <v>163.38999999999999</v>
      </c>
      <c r="Y584">
        <v>159</v>
      </c>
      <c r="Z584">
        <v>163.38999999999999</v>
      </c>
      <c r="AA584">
        <v>159</v>
      </c>
      <c r="AB584">
        <v>174.75</v>
      </c>
      <c r="AC584" s="2">
        <f>(Table2[[#This Row],[Close Price]]/Table2[[#This Row],[Day Low]])-1</f>
        <v>3.584905660377391E-3</v>
      </c>
      <c r="AD584" s="2">
        <f>(Table2[[#This Row],[Day High]]/Table2[[#This Row],[Close Price]])-1</f>
        <v>2.3939336968101799E-2</v>
      </c>
      <c r="AE584" s="2">
        <f>(Table2[[#This Row],[Close Price]]/Table2[[#This Row],[Current Week Low]])-1</f>
        <v>3.584905660377391E-3</v>
      </c>
      <c r="AF584" s="2">
        <f>(Table2[[#This Row],[Current Week High]]/Table2[[#This Row],[Close Price]])-1</f>
        <v>2.3939336968101799E-2</v>
      </c>
      <c r="AG584" s="2">
        <f>(Table2[[#This Row],[Close Price]]/Table2[[#This Row],[Current Month Low]])-1</f>
        <v>3.584905660377391E-3</v>
      </c>
      <c r="AH584" s="2">
        <f>(Table2[[#This Row],[Current Month High]]/Table2[[#This Row],[Close Price]])-1</f>
        <v>9.5130663658582471E-2</v>
      </c>
      <c r="AI584">
        <v>9.5130663658582399</v>
      </c>
      <c r="AJ584">
        <v>32.919616826322297</v>
      </c>
      <c r="AK584" t="str">
        <f>IF(AND(Table2[[#This Row],[20D EMA]]&gt;Table2[[#This Row],[50D EMA]],Table2[[#This Row],[50D EMA]]&gt;Table2[[#This Row],[200D EMA]]),"Uptrend","Downtrend/NoTrend")</f>
        <v>Uptrend</v>
      </c>
      <c r="AL584">
        <v>-0.08</v>
      </c>
      <c r="AM584" t="s">
        <v>10189</v>
      </c>
      <c r="AN584">
        <v>-4.49</v>
      </c>
      <c r="AO584" t="s">
        <v>10189</v>
      </c>
      <c r="AP584">
        <v>-4.1570395219554003E-2</v>
      </c>
      <c r="AQ584">
        <f>(Table2[[#This Row],[Sharpe Ratio]]-AVERAGE(Table2[Sharpe Ratio]))/_xlfn.STDEV.P(Table2[Sharpe Ratio])</f>
        <v>-1.0768370264832936</v>
      </c>
      <c r="AR5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-2.4515493130130794</v>
      </c>
      <c r="AS584">
        <f>_xlfn.RANK.AVG(Table2[[#This Row],[1Y Return vs Nifty Z-Score]],Table2[1Y Return vs Nifty Z-Score])</f>
        <v>532</v>
      </c>
      <c r="AT584">
        <f>_xlfn.RANK.AVG(Table2[[#This Row],[6M Return vs Nifty Z-Score]],Table2[6M Return vs Nifty Z-Score])</f>
        <v>491</v>
      </c>
      <c r="AU584">
        <f>_xlfn.RANK.AVG(Table2[[#This Row],[Sharpe Ratio Z-Score]],Table2[Sharpe Ratio Z-Score])</f>
        <v>622</v>
      </c>
      <c r="AV584">
        <f>(Table2[[#This Row],[Rank 1Y]]+Table2[[#This Row],[Rank 6M]]+Table2[[#This Row],[Rank Sharpe]])/3</f>
        <v>548.33333333333337</v>
      </c>
    </row>
    <row r="585" spans="1:48" x14ac:dyDescent="0.3">
      <c r="A585" t="s">
        <v>1184</v>
      </c>
      <c r="B585" t="s">
        <v>1185</v>
      </c>
      <c r="C585" t="s">
        <v>10143</v>
      </c>
      <c r="D585" t="s">
        <v>481</v>
      </c>
      <c r="E585">
        <v>9817.7734253660001</v>
      </c>
      <c r="F585">
        <v>167.93</v>
      </c>
      <c r="G585">
        <v>27.173326669052599</v>
      </c>
      <c r="H585">
        <f>(Table2[[#This Row],[1Y Return vs Nifty]]-AVERAGE(Table2[1Y Return vs Nifty]))/_xlfn.STDEV.P(Table2[1Y Return vs Nifty])</f>
        <v>-0.20491726358869466</v>
      </c>
      <c r="I585">
        <v>-9.7672037734427004</v>
      </c>
      <c r="J585">
        <f>(Table2[[#This Row],[1M Return vs Nifty]]-AVERAGE(Table2[1M Return vs Nifty]))/_xlfn.STDEV.P(Table2[1M Return vs Nifty])</f>
        <v>-0.90293204435340557</v>
      </c>
      <c r="K585">
        <v>-23.349252277273301</v>
      </c>
      <c r="L585">
        <f>(Table2[[#This Row],[6M Return vs Nifty]]-AVERAGE(Table2[6M Return vs Nifty]))/_xlfn.STDEV.P(Table2[6M Return vs Nifty])</f>
        <v>-1.0486435921193527</v>
      </c>
      <c r="M585">
        <v>-1.9562849988225699</v>
      </c>
      <c r="N585">
        <f>(Table2[[#This Row],[1W Return vs Nifty]]-AVERAGE(Table2[1W Return vs Nifty]))/_xlfn.STDEV.P(Table2[1W Return vs Nifty])</f>
        <v>-0.2728722062338359</v>
      </c>
      <c r="O585">
        <v>168.64</v>
      </c>
      <c r="P585">
        <v>168.28654211148699</v>
      </c>
      <c r="Q585">
        <v>165.18519506454101</v>
      </c>
      <c r="R585">
        <v>42.588394212255103</v>
      </c>
      <c r="S585" s="2">
        <f>(Table2[[#This Row],[Close Price]]-Table2[[#This Row],[20D EMA]])/Table2[[#This Row],[20D EMA]]</f>
        <v>-4.2101518026564254E-3</v>
      </c>
      <c r="T585" s="2">
        <f>(Table2[[#This Row],[Close Price]]-Table2[[#This Row],[50D EMA]])/Table2[[#This Row],[50D EMA]]</f>
        <v>-2.1186608686200505E-3</v>
      </c>
      <c r="U585" s="2">
        <f>(Table2[[#This Row],[Close Price]]-Table2[[#This Row],[200D EMA]])/Table2[[#This Row],[200D EMA]]</f>
        <v>1.6616531126694215E-2</v>
      </c>
      <c r="V585">
        <v>1.1325373882741301</v>
      </c>
      <c r="W585">
        <v>166.61</v>
      </c>
      <c r="X585">
        <v>172.36</v>
      </c>
      <c r="Y585">
        <v>166.4</v>
      </c>
      <c r="Z585">
        <v>172.36</v>
      </c>
      <c r="AA585">
        <v>165.1</v>
      </c>
      <c r="AB585">
        <v>176.5</v>
      </c>
      <c r="AC585" s="2">
        <f>(Table2[[#This Row],[Close Price]]/Table2[[#This Row],[Day Low]])-1</f>
        <v>7.9226937158634048E-3</v>
      </c>
      <c r="AD585" s="2">
        <f>(Table2[[#This Row],[Day High]]/Table2[[#This Row],[Close Price]])-1</f>
        <v>2.6380039302090097E-2</v>
      </c>
      <c r="AE585" s="2">
        <f>(Table2[[#This Row],[Close Price]]/Table2[[#This Row],[Current Week Low]])-1</f>
        <v>9.1947115384616307E-3</v>
      </c>
      <c r="AF585" s="2">
        <f>(Table2[[#This Row],[Current Week High]]/Table2[[#This Row],[Close Price]])-1</f>
        <v>2.6380039302090097E-2</v>
      </c>
      <c r="AG585" s="2">
        <f>(Table2[[#This Row],[Close Price]]/Table2[[#This Row],[Current Month Low]])-1</f>
        <v>1.7141126589945488E-2</v>
      </c>
      <c r="AH585" s="2">
        <f>(Table2[[#This Row],[Current Month High]]/Table2[[#This Row],[Close Price]])-1</f>
        <v>5.1033168582147237E-2</v>
      </c>
      <c r="AI585">
        <v>24.633703493809001</v>
      </c>
      <c r="AJ585">
        <v>57.124319285679199</v>
      </c>
      <c r="AK585" t="str">
        <f>IF(AND(Table2[[#This Row],[20D EMA]]&gt;Table2[[#This Row],[50D EMA]],Table2[[#This Row],[50D EMA]]&gt;Table2[[#This Row],[200D EMA]]),"Uptrend","Downtrend/NoTrend")</f>
        <v>Uptrend</v>
      </c>
      <c r="AL585">
        <v>-0.11</v>
      </c>
      <c r="AM585" t="s">
        <v>10189</v>
      </c>
      <c r="AN585">
        <v>0.85</v>
      </c>
      <c r="AO585" t="s">
        <v>10188</v>
      </c>
      <c r="AP585">
        <v>-5.7618746008081E-2</v>
      </c>
      <c r="AQ585">
        <f>(Table2[[#This Row],[Sharpe Ratio]]-AVERAGE(Table2[Sharpe Ratio]))/_xlfn.STDEV.P(Table2[Sharpe Ratio])</f>
        <v>-1.2583845902407493</v>
      </c>
      <c r="AR5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-3.6877496965360379</v>
      </c>
      <c r="AS585">
        <f>_xlfn.RANK.AVG(Table2[[#This Row],[1Y Return vs Nifty Z-Score]],Table2[1Y Return vs Nifty Z-Score])</f>
        <v>347</v>
      </c>
      <c r="AT585">
        <f>_xlfn.RANK.AVG(Table2[[#This Row],[6M Return vs Nifty Z-Score]],Table2[6M Return vs Nifty Z-Score])</f>
        <v>653</v>
      </c>
      <c r="AU585">
        <f>_xlfn.RANK.AVG(Table2[[#This Row],[Sharpe Ratio Z-Score]],Table2[Sharpe Ratio Z-Score])</f>
        <v>645</v>
      </c>
      <c r="AV585">
        <f>(Table2[[#This Row],[Rank 1Y]]+Table2[[#This Row],[Rank 6M]]+Table2[[#This Row],[Rank Sharpe]])/3</f>
        <v>548.33333333333337</v>
      </c>
    </row>
    <row r="586" spans="1:48" x14ac:dyDescent="0.3">
      <c r="A586" t="s">
        <v>2006</v>
      </c>
      <c r="B586" t="s">
        <v>2007</v>
      </c>
      <c r="C586" t="s">
        <v>10156</v>
      </c>
      <c r="D586" t="s">
        <v>140</v>
      </c>
      <c r="E586">
        <v>3077.7985424549902</v>
      </c>
      <c r="F586">
        <v>429.6</v>
      </c>
      <c r="G586">
        <v>-14.2344646217948</v>
      </c>
      <c r="H586">
        <f>(Table2[[#This Row],[1Y Return vs Nifty]]-AVERAGE(Table2[1Y Return vs Nifty]))/_xlfn.STDEV.P(Table2[1Y Return vs Nifty])</f>
        <v>-0.71646528721107616</v>
      </c>
      <c r="I586">
        <v>-11.8429346633328</v>
      </c>
      <c r="J586">
        <f>(Table2[[#This Row],[1M Return vs Nifty]]-AVERAGE(Table2[1M Return vs Nifty]))/_xlfn.STDEV.P(Table2[1M Return vs Nifty])</f>
        <v>-1.098725643619213</v>
      </c>
      <c r="K586">
        <v>-34.730908102116501</v>
      </c>
      <c r="L586">
        <f>(Table2[[#This Row],[6M Return vs Nifty]]-AVERAGE(Table2[6M Return vs Nifty]))/_xlfn.STDEV.P(Table2[6M Return vs Nifty])</f>
        <v>-1.3984152043829039</v>
      </c>
      <c r="M586">
        <v>-5.7670588541811298</v>
      </c>
      <c r="N586">
        <f>(Table2[[#This Row],[1W Return vs Nifty]]-AVERAGE(Table2[1W Return vs Nifty]))/_xlfn.STDEV.P(Table2[1W Return vs Nifty])</f>
        <v>-1.1184346945522092</v>
      </c>
      <c r="O586">
        <v>429.05</v>
      </c>
      <c r="P586">
        <v>451.801860667293</v>
      </c>
      <c r="Q586">
        <v>463.22970302844902</v>
      </c>
      <c r="R586">
        <v>26.734354969127299</v>
      </c>
      <c r="S586" s="2">
        <f>(Table2[[#This Row],[Close Price]]-Table2[[#This Row],[20D EMA]])/Table2[[#This Row],[20D EMA]]</f>
        <v>1.2819018762382272E-3</v>
      </c>
      <c r="T586" s="2">
        <f>(Table2[[#This Row],[Close Price]]-Table2[[#This Row],[50D EMA]])/Table2[[#This Row],[50D EMA]]</f>
        <v>-4.9140702153155656E-2</v>
      </c>
      <c r="U586" s="2">
        <f>(Table2[[#This Row],[Close Price]]-Table2[[#This Row],[200D EMA]])/Table2[[#This Row],[200D EMA]]</f>
        <v>-7.2598330393298743E-2</v>
      </c>
      <c r="V586">
        <v>1.0131821718851499</v>
      </c>
      <c r="W586">
        <v>405</v>
      </c>
      <c r="X586">
        <v>432.15</v>
      </c>
      <c r="Y586">
        <v>403.55</v>
      </c>
      <c r="Z586">
        <v>432.15</v>
      </c>
      <c r="AA586">
        <v>403.55</v>
      </c>
      <c r="AB586">
        <v>438.25</v>
      </c>
      <c r="AC586" s="2">
        <f>(Table2[[#This Row],[Close Price]]/Table2[[#This Row],[Day Low]])-1</f>
        <v>6.0740740740740762E-2</v>
      </c>
      <c r="AD586" s="2">
        <f>(Table2[[#This Row],[Day High]]/Table2[[#This Row],[Close Price]])-1</f>
        <v>5.9357541899440758E-3</v>
      </c>
      <c r="AE586" s="2">
        <f>(Table2[[#This Row],[Close Price]]/Table2[[#This Row],[Current Week Low]])-1</f>
        <v>6.4552100111510358E-2</v>
      </c>
      <c r="AF586" s="2">
        <f>(Table2[[#This Row],[Current Week High]]/Table2[[#This Row],[Close Price]])-1</f>
        <v>5.9357541899440758E-3</v>
      </c>
      <c r="AG586" s="2">
        <f>(Table2[[#This Row],[Close Price]]/Table2[[#This Row],[Current Month Low]])-1</f>
        <v>6.4552100111510358E-2</v>
      </c>
      <c r="AH586" s="2">
        <f>(Table2[[#This Row],[Current Month High]]/Table2[[#This Row],[Close Price]])-1</f>
        <v>2.0135009310986884E-2</v>
      </c>
      <c r="AI586">
        <v>36.1731843575418</v>
      </c>
      <c r="AJ586">
        <v>18.739635157545599</v>
      </c>
      <c r="AK586" t="str">
        <f>IF(AND(Table2[[#This Row],[20D EMA]]&gt;Table2[[#This Row],[50D EMA]],Table2[[#This Row],[50D EMA]]&gt;Table2[[#This Row],[200D EMA]]),"Uptrend","Downtrend/NoTrend")</f>
        <v>Downtrend/NoTrend</v>
      </c>
      <c r="AL586">
        <v>-0.32</v>
      </c>
      <c r="AM586" t="s">
        <v>10189</v>
      </c>
      <c r="AN586">
        <v>-0.9</v>
      </c>
      <c r="AO586" t="s">
        <v>10189</v>
      </c>
      <c r="AP586">
        <v>4.8974109332217998E-2</v>
      </c>
      <c r="AQ586">
        <f>(Table2[[#This Row],[Sharpe Ratio]]-AVERAGE(Table2[Sharpe Ratio]))/_xlfn.STDEV.P(Table2[Sharpe Ratio])</f>
        <v>-5.2548959154175241E-2</v>
      </c>
      <c r="AR5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6">
        <f>_xlfn.RANK.AVG(Table2[[#This Row],[1Y Return vs Nifty Z-Score]],Table2[1Y Return vs Nifty Z-Score])</f>
        <v>582</v>
      </c>
      <c r="AT586">
        <f>_xlfn.RANK.AVG(Table2[[#This Row],[6M Return vs Nifty Z-Score]],Table2[6M Return vs Nifty Z-Score])</f>
        <v>710</v>
      </c>
      <c r="AU586">
        <f>_xlfn.RANK.AVG(Table2[[#This Row],[Sharpe Ratio Z-Score]],Table2[Sharpe Ratio Z-Score])</f>
        <v>353</v>
      </c>
      <c r="AV586">
        <f>(Table2[[#This Row],[Rank 1Y]]+Table2[[#This Row],[Rank 6M]]+Table2[[#This Row],[Rank Sharpe]])/3</f>
        <v>548.33333333333337</v>
      </c>
    </row>
    <row r="587" spans="1:48" x14ac:dyDescent="0.3">
      <c r="A587" t="s">
        <v>1292</v>
      </c>
      <c r="B587" t="s">
        <v>1293</v>
      </c>
      <c r="C587" t="s">
        <v>10152</v>
      </c>
      <c r="D587" t="s">
        <v>78</v>
      </c>
      <c r="E587">
        <v>8553.5383639399897</v>
      </c>
      <c r="F587">
        <v>168.59</v>
      </c>
      <c r="G587">
        <v>8.0503136422840296</v>
      </c>
      <c r="H587">
        <f>(Table2[[#This Row],[1Y Return vs Nifty]]-AVERAGE(Table2[1Y Return vs Nifty]))/_xlfn.STDEV.P(Table2[1Y Return vs Nifty])</f>
        <v>-0.44116119775165402</v>
      </c>
      <c r="I587">
        <v>-0.60320476797051104</v>
      </c>
      <c r="J587">
        <f>(Table2[[#This Row],[1M Return vs Nifty]]-AVERAGE(Table2[1M Return vs Nifty]))/_xlfn.STDEV.P(Table2[1M Return vs Nifty])</f>
        <v>-3.8536588425745803E-2</v>
      </c>
      <c r="K587">
        <v>-19.030464610710201</v>
      </c>
      <c r="L587">
        <f>(Table2[[#This Row],[6M Return vs Nifty]]-AVERAGE(Table2[6M Return vs Nifty]))/_xlfn.STDEV.P(Table2[6M Return vs Nifty])</f>
        <v>-0.91592218950405879</v>
      </c>
      <c r="M587">
        <v>1.7914662581192899</v>
      </c>
      <c r="N587">
        <f>(Table2[[#This Row],[1W Return vs Nifty]]-AVERAGE(Table2[1W Return vs Nifty]))/_xlfn.STDEV.P(Table2[1W Return vs Nifty])</f>
        <v>0.55870636512694083</v>
      </c>
      <c r="O587">
        <v>167.63</v>
      </c>
      <c r="P587">
        <v>164.97358456524299</v>
      </c>
      <c r="Q587">
        <v>159.84486426869699</v>
      </c>
      <c r="R587">
        <v>54.391215396622101</v>
      </c>
      <c r="S587" s="2">
        <f>(Table2[[#This Row],[Close Price]]-Table2[[#This Row],[20D EMA]])/Table2[[#This Row],[20D EMA]]</f>
        <v>5.7268985265167809E-3</v>
      </c>
      <c r="T587" s="2">
        <f>(Table2[[#This Row],[Close Price]]-Table2[[#This Row],[50D EMA]])/Table2[[#This Row],[50D EMA]]</f>
        <v>2.192117874075054E-2</v>
      </c>
      <c r="U587" s="2">
        <f>(Table2[[#This Row],[Close Price]]-Table2[[#This Row],[200D EMA]])/Table2[[#This Row],[200D EMA]]</f>
        <v>5.4710145185537878E-2</v>
      </c>
      <c r="V587">
        <v>1.0271421735019499</v>
      </c>
      <c r="W587">
        <v>167.88</v>
      </c>
      <c r="X587">
        <v>172.39</v>
      </c>
      <c r="Y587">
        <v>167.59</v>
      </c>
      <c r="Z587">
        <v>175.61</v>
      </c>
      <c r="AA587">
        <v>162.27000000000001</v>
      </c>
      <c r="AB587">
        <v>180.83</v>
      </c>
      <c r="AC587" s="2">
        <f>(Table2[[#This Row],[Close Price]]/Table2[[#This Row],[Day Low]])-1</f>
        <v>4.2292113414343913E-3</v>
      </c>
      <c r="AD587" s="2">
        <f>(Table2[[#This Row],[Day High]]/Table2[[#This Row],[Close Price]])-1</f>
        <v>2.2539889673171443E-2</v>
      </c>
      <c r="AE587" s="2">
        <f>(Table2[[#This Row],[Close Price]]/Table2[[#This Row],[Current Week Low]])-1</f>
        <v>5.9669431350319879E-3</v>
      </c>
      <c r="AF587" s="2">
        <f>(Table2[[#This Row],[Current Week High]]/Table2[[#This Row],[Close Price]])-1</f>
        <v>4.1639480396227668E-2</v>
      </c>
      <c r="AG587" s="2">
        <f>(Table2[[#This Row],[Close Price]]/Table2[[#This Row],[Current Month Low]])-1</f>
        <v>3.8947433290195344E-2</v>
      </c>
      <c r="AH587" s="2">
        <f>(Table2[[#This Row],[Current Month High]]/Table2[[#This Row],[Close Price]])-1</f>
        <v>7.2602170947268618E-2</v>
      </c>
      <c r="AI587">
        <v>18.037843288451199</v>
      </c>
      <c r="AJ587">
        <v>40.550229262192502</v>
      </c>
      <c r="AK587" t="str">
        <f>IF(AND(Table2[[#This Row],[20D EMA]]&gt;Table2[[#This Row],[50D EMA]],Table2[[#This Row],[50D EMA]]&gt;Table2[[#This Row],[200D EMA]]),"Uptrend","Downtrend/NoTrend")</f>
        <v>Uptrend</v>
      </c>
      <c r="AL587">
        <v>-7.0000000000000007E-2</v>
      </c>
      <c r="AM587" t="s">
        <v>10189</v>
      </c>
      <c r="AN587">
        <v>-3.71</v>
      </c>
      <c r="AO587" t="s">
        <v>10189</v>
      </c>
      <c r="AP587">
        <v>-2.0021922477610001E-2</v>
      </c>
      <c r="AQ587">
        <f>(Table2[[#This Row],[Sharpe Ratio]]-AVERAGE(Table2[Sharpe Ratio]))/_xlfn.STDEV.P(Table2[Sharpe Ratio])</f>
        <v>-0.83306912904983144</v>
      </c>
      <c r="AR5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-1.6699827396043492</v>
      </c>
      <c r="AS587">
        <f>_xlfn.RANK.AVG(Table2[[#This Row],[1Y Return vs Nifty Z-Score]],Table2[1Y Return vs Nifty Z-Score])</f>
        <v>447</v>
      </c>
      <c r="AT587">
        <f>_xlfn.RANK.AVG(Table2[[#This Row],[6M Return vs Nifty Z-Score]],Table2[6M Return vs Nifty Z-Score])</f>
        <v>618</v>
      </c>
      <c r="AU587">
        <f>_xlfn.RANK.AVG(Table2[[#This Row],[Sharpe Ratio Z-Score]],Table2[Sharpe Ratio Z-Score])</f>
        <v>581</v>
      </c>
      <c r="AV587">
        <f>(Table2[[#This Row],[Rank 1Y]]+Table2[[#This Row],[Rank 6M]]+Table2[[#This Row],[Rank Sharpe]])/3</f>
        <v>548.66666666666663</v>
      </c>
    </row>
    <row r="588" spans="1:48" x14ac:dyDescent="0.3">
      <c r="A588" t="s">
        <v>1389</v>
      </c>
      <c r="B588" t="s">
        <v>1390</v>
      </c>
      <c r="C588" t="s">
        <v>10150</v>
      </c>
      <c r="D588" t="s">
        <v>1391</v>
      </c>
      <c r="E588">
        <v>7507.0556586780003</v>
      </c>
      <c r="F588">
        <v>232.24</v>
      </c>
      <c r="G588">
        <v>-20.168729927698401</v>
      </c>
      <c r="H588">
        <f>(Table2[[#This Row],[1Y Return vs Nifty]]-AVERAGE(Table2[1Y Return vs Nifty]))/_xlfn.STDEV.P(Table2[1Y Return vs Nifty])</f>
        <v>-0.78977665191448265</v>
      </c>
      <c r="I588">
        <v>14.0399773921567</v>
      </c>
      <c r="J588">
        <f>(Table2[[#This Row],[1M Return vs Nifty]]-AVERAGE(Table2[1M Return vs Nifty]))/_xlfn.STDEV.P(Table2[1M Return vs Nifty])</f>
        <v>1.3426835657860385</v>
      </c>
      <c r="K588">
        <v>4.7269532251167501</v>
      </c>
      <c r="L588">
        <f>(Table2[[#This Row],[6M Return vs Nifty]]-AVERAGE(Table2[6M Return vs Nifty]))/_xlfn.STDEV.P(Table2[6M Return vs Nifty])</f>
        <v>-0.18582891770452031</v>
      </c>
      <c r="M588">
        <v>1.2674871629086499</v>
      </c>
      <c r="N588">
        <f>(Table2[[#This Row],[1W Return vs Nifty]]-AVERAGE(Table2[1W Return vs Nifty]))/_xlfn.STDEV.P(Table2[1W Return vs Nifty])</f>
        <v>0.44244203552099759</v>
      </c>
      <c r="O588">
        <v>218.51</v>
      </c>
      <c r="P588">
        <v>204.43014914373001</v>
      </c>
      <c r="Q588">
        <v>194.500357540751</v>
      </c>
      <c r="R588">
        <v>82.134605536260395</v>
      </c>
      <c r="S588" s="2">
        <f>(Table2[[#This Row],[Close Price]]-Table2[[#This Row],[20D EMA]])/Table2[[#This Row],[20D EMA]]</f>
        <v>6.2834652876298649E-2</v>
      </c>
      <c r="T588" s="2">
        <f>(Table2[[#This Row],[Close Price]]-Table2[[#This Row],[50D EMA]])/Table2[[#This Row],[50D EMA]]</f>
        <v>0.1360359564024852</v>
      </c>
      <c r="U588" s="2">
        <f>(Table2[[#This Row],[Close Price]]-Table2[[#This Row],[200D EMA]])/Table2[[#This Row],[200D EMA]]</f>
        <v>0.19403379477768795</v>
      </c>
      <c r="V588">
        <v>2.7456656848052301</v>
      </c>
      <c r="W588">
        <v>231.2</v>
      </c>
      <c r="X588">
        <v>236.85</v>
      </c>
      <c r="Y588">
        <v>231.2</v>
      </c>
      <c r="Z588">
        <v>238.85</v>
      </c>
      <c r="AA588">
        <v>198.05</v>
      </c>
      <c r="AB588">
        <v>241.9</v>
      </c>
      <c r="AC588" s="2">
        <f>(Table2[[#This Row],[Close Price]]/Table2[[#This Row],[Day Low]])-1</f>
        <v>4.4982698961939516E-3</v>
      </c>
      <c r="AD588" s="2">
        <f>(Table2[[#This Row],[Day High]]/Table2[[#This Row],[Close Price]])-1</f>
        <v>1.9850155012056447E-2</v>
      </c>
      <c r="AE588" s="2">
        <f>(Table2[[#This Row],[Close Price]]/Table2[[#This Row],[Current Week Low]])-1</f>
        <v>4.4982698961939516E-3</v>
      </c>
      <c r="AF588" s="2">
        <f>(Table2[[#This Row],[Current Week High]]/Table2[[#This Row],[Close Price]])-1</f>
        <v>2.8461935928350002E-2</v>
      </c>
      <c r="AG588" s="2">
        <f>(Table2[[#This Row],[Close Price]]/Table2[[#This Row],[Current Month Low]])-1</f>
        <v>0.17263317344105022</v>
      </c>
      <c r="AH588" s="2">
        <f>(Table2[[#This Row],[Current Month High]]/Table2[[#This Row],[Close Price]])-1</f>
        <v>4.1594901825697583E-2</v>
      </c>
      <c r="AI588">
        <v>4.1594901825697503</v>
      </c>
      <c r="AJ588">
        <v>36.9339622641509</v>
      </c>
      <c r="AK588" t="str">
        <f>IF(AND(Table2[[#This Row],[20D EMA]]&gt;Table2[[#This Row],[50D EMA]],Table2[[#This Row],[50D EMA]]&gt;Table2[[#This Row],[200D EMA]]),"Uptrend","Downtrend/NoTrend")</f>
        <v>Uptrend</v>
      </c>
      <c r="AL588">
        <v>0.15</v>
      </c>
      <c r="AM588" t="s">
        <v>10188</v>
      </c>
      <c r="AN588">
        <v>17.260000000000002</v>
      </c>
      <c r="AO588" t="s">
        <v>10188</v>
      </c>
      <c r="AP588">
        <v>-5.4294858921987002E-2</v>
      </c>
      <c r="AQ588">
        <f>(Table2[[#This Row],[Sharpe Ratio]]-AVERAGE(Table2[Sharpe Ratio]))/_xlfn.STDEV.P(Table2[Sharpe Ratio])</f>
        <v>-1.2207829942489272</v>
      </c>
      <c r="AR5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-0.41126296256089379</v>
      </c>
      <c r="AS588">
        <f>_xlfn.RANK.AVG(Table2[[#This Row],[1Y Return vs Nifty Z-Score]],Table2[1Y Return vs Nifty Z-Score])</f>
        <v>626</v>
      </c>
      <c r="AT588">
        <f>_xlfn.RANK.AVG(Table2[[#This Row],[6M Return vs Nifty Z-Score]],Table2[6M Return vs Nifty Z-Score])</f>
        <v>381</v>
      </c>
      <c r="AU588">
        <f>_xlfn.RANK.AVG(Table2[[#This Row],[Sharpe Ratio Z-Score]],Table2[Sharpe Ratio Z-Score])</f>
        <v>640</v>
      </c>
      <c r="AV588">
        <f>(Table2[[#This Row],[Rank 1Y]]+Table2[[#This Row],[Rank 6M]]+Table2[[#This Row],[Rank Sharpe]])/3</f>
        <v>549</v>
      </c>
    </row>
    <row r="589" spans="1:48" x14ac:dyDescent="0.3">
      <c r="A589" t="s">
        <v>660</v>
      </c>
      <c r="B589" t="s">
        <v>661</v>
      </c>
      <c r="C589" t="s">
        <v>10157</v>
      </c>
      <c r="D589" t="s">
        <v>170</v>
      </c>
      <c r="E589">
        <v>27168.483267309999</v>
      </c>
      <c r="F589">
        <v>1065.9000000000001</v>
      </c>
      <c r="G589">
        <v>-18.5332186636026</v>
      </c>
      <c r="H589">
        <f>(Table2[[#This Row],[1Y Return vs Nifty]]-AVERAGE(Table2[1Y Return vs Nifty]))/_xlfn.STDEV.P(Table2[1Y Return vs Nifty])</f>
        <v>-0.76957169703331563</v>
      </c>
      <c r="I589">
        <v>-8.6397108959498095</v>
      </c>
      <c r="J589">
        <f>(Table2[[#This Row],[1M Return vs Nifty]]-AVERAGE(Table2[1M Return vs Nifty]))/_xlfn.STDEV.P(Table2[1M Return vs Nifty])</f>
        <v>-0.79658112492252353</v>
      </c>
      <c r="K589">
        <v>-15.028600453436001</v>
      </c>
      <c r="L589">
        <f>(Table2[[#This Row],[6M Return vs Nifty]]-AVERAGE(Table2[6M Return vs Nifty]))/_xlfn.STDEV.P(Table2[6M Return vs Nifty])</f>
        <v>-0.79294021747023136</v>
      </c>
      <c r="M589">
        <v>-2.5973501154397098</v>
      </c>
      <c r="N589">
        <f>(Table2[[#This Row],[1W Return vs Nifty]]-AVERAGE(Table2[1W Return vs Nifty]))/_xlfn.STDEV.P(Table2[1W Return vs Nifty])</f>
        <v>-0.41511644211749321</v>
      </c>
      <c r="O589">
        <v>1083.56</v>
      </c>
      <c r="P589">
        <v>1085.58469138956</v>
      </c>
      <c r="Q589">
        <v>1058.0441450956801</v>
      </c>
      <c r="R589">
        <v>36.237170527139902</v>
      </c>
      <c r="S589" s="2">
        <f>(Table2[[#This Row],[Close Price]]-Table2[[#This Row],[20D EMA]])/Table2[[#This Row],[20D EMA]]</f>
        <v>-1.6298128391597933E-2</v>
      </c>
      <c r="T589" s="2">
        <f>(Table2[[#This Row],[Close Price]]-Table2[[#This Row],[50D EMA]])/Table2[[#This Row],[50D EMA]]</f>
        <v>-1.8132801195237299E-2</v>
      </c>
      <c r="U589" s="2">
        <f>(Table2[[#This Row],[Close Price]]-Table2[[#This Row],[200D EMA]])/Table2[[#This Row],[200D EMA]]</f>
        <v>7.4248838677800416E-3</v>
      </c>
      <c r="V589">
        <v>0.74974059679624105</v>
      </c>
      <c r="W589">
        <v>1064.4000000000001</v>
      </c>
      <c r="X589">
        <v>1077.95</v>
      </c>
      <c r="Y589">
        <v>1058.0999999999999</v>
      </c>
      <c r="Z589">
        <v>1077.95</v>
      </c>
      <c r="AA589">
        <v>1043.25</v>
      </c>
      <c r="AB589">
        <v>1120</v>
      </c>
      <c r="AC589" s="2">
        <f>(Table2[[#This Row],[Close Price]]/Table2[[#This Row],[Day Low]])-1</f>
        <v>1.4092446448703555E-3</v>
      </c>
      <c r="AD589" s="2">
        <f>(Table2[[#This Row],[Day High]]/Table2[[#This Row],[Close Price]])-1</f>
        <v>1.1305000469087112E-2</v>
      </c>
      <c r="AE589" s="2">
        <f>(Table2[[#This Row],[Close Price]]/Table2[[#This Row],[Current Week Low]])-1</f>
        <v>7.3717039977319043E-3</v>
      </c>
      <c r="AF589" s="2">
        <f>(Table2[[#This Row],[Current Week High]]/Table2[[#This Row],[Close Price]])-1</f>
        <v>1.1305000469087112E-2</v>
      </c>
      <c r="AG589" s="2">
        <f>(Table2[[#This Row],[Close Price]]/Table2[[#This Row],[Current Month Low]])-1</f>
        <v>2.171099928109288E-2</v>
      </c>
      <c r="AH589" s="2">
        <f>(Table2[[#This Row],[Current Month High]]/Table2[[#This Row],[Close Price]])-1</f>
        <v>5.0755230321793743E-2</v>
      </c>
      <c r="AI589">
        <v>26.559714795008802</v>
      </c>
      <c r="AJ589">
        <v>14.2443729903537</v>
      </c>
      <c r="AK589" t="str">
        <f>IF(AND(Table2[[#This Row],[20D EMA]]&gt;Table2[[#This Row],[50D EMA]],Table2[[#This Row],[50D EMA]]&gt;Table2[[#This Row],[200D EMA]]),"Uptrend","Downtrend/NoTrend")</f>
        <v>Downtrend/NoTrend</v>
      </c>
      <c r="AL589">
        <v>-0.12</v>
      </c>
      <c r="AM589" t="s">
        <v>10189</v>
      </c>
      <c r="AN589">
        <v>-3.37</v>
      </c>
      <c r="AO589" t="s">
        <v>10189</v>
      </c>
      <c r="AP589">
        <v>1.4174110887854001E-2</v>
      </c>
      <c r="AQ589">
        <f>(Table2[[#This Row],[Sharpe Ratio]]-AVERAGE(Table2[Sharpe Ratio]))/_xlfn.STDEV.P(Table2[Sharpe Ratio])</f>
        <v>-0.44622523278437126</v>
      </c>
      <c r="AR5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9">
        <f>_xlfn.RANK.AVG(Table2[[#This Row],[1Y Return vs Nifty Z-Score]],Table2[1Y Return vs Nifty Z-Score])</f>
        <v>616</v>
      </c>
      <c r="AT589">
        <f>_xlfn.RANK.AVG(Table2[[#This Row],[6M Return vs Nifty Z-Score]],Table2[6M Return vs Nifty Z-Score])</f>
        <v>580</v>
      </c>
      <c r="AU589">
        <f>_xlfn.RANK.AVG(Table2[[#This Row],[Sharpe Ratio Z-Score]],Table2[Sharpe Ratio Z-Score])</f>
        <v>453</v>
      </c>
      <c r="AV589">
        <f>(Table2[[#This Row],[Rank 1Y]]+Table2[[#This Row],[Rank 6M]]+Table2[[#This Row],[Rank Sharpe]])/3</f>
        <v>549.66666666666663</v>
      </c>
    </row>
    <row r="590" spans="1:48" x14ac:dyDescent="0.3">
      <c r="A590" t="s">
        <v>1095</v>
      </c>
      <c r="B590" t="s">
        <v>1096</v>
      </c>
      <c r="C590" t="s">
        <v>10144</v>
      </c>
      <c r="D590" t="s">
        <v>21</v>
      </c>
      <c r="E590">
        <v>11441.3263010399</v>
      </c>
      <c r="F590">
        <v>1819.35</v>
      </c>
      <c r="G590">
        <v>-3.53624544414299</v>
      </c>
      <c r="H590">
        <f>(Table2[[#This Row],[1Y Return vs Nifty]]-AVERAGE(Table2[1Y Return vs Nifty]))/_xlfn.STDEV.P(Table2[1Y Return vs Nifty])</f>
        <v>-0.5843004770146798</v>
      </c>
      <c r="I590">
        <v>14.594896166113701</v>
      </c>
      <c r="J590">
        <f>(Table2[[#This Row],[1M Return vs Nifty]]-AVERAGE(Table2[1M Return vs Nifty]))/_xlfn.STDEV.P(Table2[1M Return vs Nifty])</f>
        <v>1.3950263548163462</v>
      </c>
      <c r="K590">
        <v>-1.60643979111074</v>
      </c>
      <c r="L590">
        <f>(Table2[[#This Row],[6M Return vs Nifty]]-AVERAGE(Table2[6M Return vs Nifty]))/_xlfn.STDEV.P(Table2[6M Return vs Nifty])</f>
        <v>-0.38046150196781442</v>
      </c>
      <c r="M590">
        <v>0.375436488397973</v>
      </c>
      <c r="N590">
        <f>(Table2[[#This Row],[1W Return vs Nifty]]-AVERAGE(Table2[1W Return vs Nifty]))/_xlfn.STDEV.P(Table2[1W Return vs Nifty])</f>
        <v>0.24450728088194021</v>
      </c>
      <c r="O590">
        <v>1737.58</v>
      </c>
      <c r="P590">
        <v>1644.26637152426</v>
      </c>
      <c r="Q590">
        <v>1570.00342289942</v>
      </c>
      <c r="R590">
        <v>65.602914992065294</v>
      </c>
      <c r="S590" s="2">
        <f>(Table2[[#This Row],[Close Price]]-Table2[[#This Row],[20D EMA]])/Table2[[#This Row],[20D EMA]]</f>
        <v>4.7059703725871607E-2</v>
      </c>
      <c r="T590" s="2">
        <f>(Table2[[#This Row],[Close Price]]-Table2[[#This Row],[50D EMA]])/Table2[[#This Row],[50D EMA]]</f>
        <v>0.10648130467658641</v>
      </c>
      <c r="U590" s="2">
        <f>(Table2[[#This Row],[Close Price]]-Table2[[#This Row],[200D EMA]])/Table2[[#This Row],[200D EMA]]</f>
        <v>0.15881912960425051</v>
      </c>
      <c r="V590">
        <v>0.98737916936592396</v>
      </c>
      <c r="W590">
        <v>1780.45</v>
      </c>
      <c r="X590">
        <v>1840.85</v>
      </c>
      <c r="Y590">
        <v>1780.45</v>
      </c>
      <c r="Z590">
        <v>1942.45</v>
      </c>
      <c r="AA590">
        <v>1751.25</v>
      </c>
      <c r="AB590">
        <v>1942.45</v>
      </c>
      <c r="AC590" s="2">
        <f>(Table2[[#This Row],[Close Price]]/Table2[[#This Row],[Day Low]])-1</f>
        <v>2.1848409110056366E-2</v>
      </c>
      <c r="AD590" s="2">
        <f>(Table2[[#This Row],[Day High]]/Table2[[#This Row],[Close Price]])-1</f>
        <v>1.18174073157995E-2</v>
      </c>
      <c r="AE590" s="2">
        <f>(Table2[[#This Row],[Close Price]]/Table2[[#This Row],[Current Week Low]])-1</f>
        <v>2.1848409110056366E-2</v>
      </c>
      <c r="AF590" s="2">
        <f>(Table2[[#This Row],[Current Week High]]/Table2[[#This Row],[Close Price]])-1</f>
        <v>6.7661527468601435E-2</v>
      </c>
      <c r="AG590" s="2">
        <f>(Table2[[#This Row],[Close Price]]/Table2[[#This Row],[Current Month Low]])-1</f>
        <v>3.8886509635974287E-2</v>
      </c>
      <c r="AH590" s="2">
        <f>(Table2[[#This Row],[Current Month High]]/Table2[[#This Row],[Close Price]])-1</f>
        <v>6.7661527468601435E-2</v>
      </c>
      <c r="AI590">
        <v>6.7661527468601399</v>
      </c>
      <c r="AJ590">
        <v>31.26149850294</v>
      </c>
      <c r="AK590" t="str">
        <f>IF(AND(Table2[[#This Row],[20D EMA]]&gt;Table2[[#This Row],[50D EMA]],Table2[[#This Row],[50D EMA]]&gt;Table2[[#This Row],[200D EMA]]),"Uptrend","Downtrend/NoTrend")</f>
        <v>Uptrend</v>
      </c>
      <c r="AL590">
        <v>0.02</v>
      </c>
      <c r="AM590" t="s">
        <v>10188</v>
      </c>
      <c r="AN590">
        <v>-0.22</v>
      </c>
      <c r="AO590" t="s">
        <v>10189</v>
      </c>
      <c r="AP590">
        <v>-7.2951656247221996E-2</v>
      </c>
      <c r="AQ590">
        <f>(Table2[[#This Row],[Sharpe Ratio]]-AVERAGE(Table2[Sharpe Ratio]))/_xlfn.STDEV.P(Table2[Sharpe Ratio])</f>
        <v>-1.4318387062373805</v>
      </c>
      <c r="AR5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-0.75706704952158854</v>
      </c>
      <c r="AS590">
        <f>_xlfn.RANK.AVG(Table2[[#This Row],[1Y Return vs Nifty Z-Score]],Table2[1Y Return vs Nifty Z-Score])</f>
        <v>526</v>
      </c>
      <c r="AT590">
        <f>_xlfn.RANK.AVG(Table2[[#This Row],[6M Return vs Nifty Z-Score]],Table2[6M Return vs Nifty Z-Score])</f>
        <v>451</v>
      </c>
      <c r="AU590">
        <f>_xlfn.RANK.AVG(Table2[[#This Row],[Sharpe Ratio Z-Score]],Table2[Sharpe Ratio Z-Score])</f>
        <v>677</v>
      </c>
      <c r="AV590">
        <f>(Table2[[#This Row],[Rank 1Y]]+Table2[[#This Row],[Rank 6M]]+Table2[[#This Row],[Rank Sharpe]])/3</f>
        <v>551.33333333333337</v>
      </c>
    </row>
    <row r="591" spans="1:48" x14ac:dyDescent="0.3">
      <c r="A591" t="s">
        <v>1640</v>
      </c>
      <c r="B591" t="s">
        <v>1641</v>
      </c>
      <c r="C591" t="s">
        <v>10152</v>
      </c>
      <c r="D591" t="s">
        <v>78</v>
      </c>
      <c r="E591">
        <v>5094.4894607959995</v>
      </c>
      <c r="F591">
        <v>237.41</v>
      </c>
      <c r="G591">
        <v>7.98540933821279</v>
      </c>
      <c r="H591">
        <f>(Table2[[#This Row],[1Y Return vs Nifty]]-AVERAGE(Table2[1Y Return vs Nifty]))/_xlfn.STDEV.P(Table2[1Y Return vs Nifty])</f>
        <v>-0.44196301952087186</v>
      </c>
      <c r="I591">
        <v>-2.5964042571911201</v>
      </c>
      <c r="J591">
        <f>(Table2[[#This Row],[1M Return vs Nifty]]-AVERAGE(Table2[1M Return vs Nifty]))/_xlfn.STDEV.P(Table2[1M Return vs Nifty])</f>
        <v>-0.22654540206821863</v>
      </c>
      <c r="K591">
        <v>-6.4083116897486496</v>
      </c>
      <c r="L591">
        <f>(Table2[[#This Row],[6M Return vs Nifty]]-AVERAGE(Table2[6M Return vs Nifty]))/_xlfn.STDEV.P(Table2[6M Return vs Nifty])</f>
        <v>-0.52802864876235922</v>
      </c>
      <c r="M591">
        <v>-2.6570963948295301</v>
      </c>
      <c r="N591">
        <f>(Table2[[#This Row],[1W Return vs Nifty]]-AVERAGE(Table2[1W Return vs Nifty]))/_xlfn.STDEV.P(Table2[1W Return vs Nifty])</f>
        <v>-0.42837338534900588</v>
      </c>
      <c r="O591">
        <v>225.21</v>
      </c>
      <c r="P591">
        <v>216.76130695674601</v>
      </c>
      <c r="Q591">
        <v>206.157706487399</v>
      </c>
      <c r="R591">
        <v>46.4238122457066</v>
      </c>
      <c r="S591" s="2">
        <f>(Table2[[#This Row],[Close Price]]-Table2[[#This Row],[20D EMA]])/Table2[[#This Row],[20D EMA]]</f>
        <v>5.4171662004351445E-2</v>
      </c>
      <c r="T591" s="2">
        <f>(Table2[[#This Row],[Close Price]]-Table2[[#This Row],[50D EMA]])/Table2[[#This Row],[50D EMA]]</f>
        <v>9.5260050482046416E-2</v>
      </c>
      <c r="U591" s="2">
        <f>(Table2[[#This Row],[Close Price]]-Table2[[#This Row],[200D EMA]])/Table2[[#This Row],[200D EMA]]</f>
        <v>0.15159410746797009</v>
      </c>
      <c r="V591">
        <v>1.66138695638679</v>
      </c>
      <c r="W591">
        <v>226.13</v>
      </c>
      <c r="X591">
        <v>239.7</v>
      </c>
      <c r="Y591">
        <v>222.51</v>
      </c>
      <c r="Z591">
        <v>239.7</v>
      </c>
      <c r="AA591">
        <v>219.25</v>
      </c>
      <c r="AB591">
        <v>239.7</v>
      </c>
      <c r="AC591" s="2">
        <f>(Table2[[#This Row],[Close Price]]/Table2[[#This Row],[Day Low]])-1</f>
        <v>4.9882810772564401E-2</v>
      </c>
      <c r="AD591" s="2">
        <f>(Table2[[#This Row],[Day High]]/Table2[[#This Row],[Close Price]])-1</f>
        <v>9.645760498715239E-3</v>
      </c>
      <c r="AE591" s="2">
        <f>(Table2[[#This Row],[Close Price]]/Table2[[#This Row],[Current Week Low]])-1</f>
        <v>6.696328254909889E-2</v>
      </c>
      <c r="AF591" s="2">
        <f>(Table2[[#This Row],[Current Week High]]/Table2[[#This Row],[Close Price]])-1</f>
        <v>9.645760498715239E-3</v>
      </c>
      <c r="AG591" s="2">
        <f>(Table2[[#This Row],[Close Price]]/Table2[[#This Row],[Current Month Low]])-1</f>
        <v>8.2827822120866479E-2</v>
      </c>
      <c r="AH591" s="2">
        <f>(Table2[[#This Row],[Current Month High]]/Table2[[#This Row],[Close Price]])-1</f>
        <v>9.645760498715239E-3</v>
      </c>
      <c r="AI591">
        <v>4.0394254664925597</v>
      </c>
      <c r="AJ591">
        <v>37.033189033188997</v>
      </c>
      <c r="AK591" t="str">
        <f>IF(AND(Table2[[#This Row],[20D EMA]]&gt;Table2[[#This Row],[50D EMA]],Table2[[#This Row],[50D EMA]]&gt;Table2[[#This Row],[200D EMA]]),"Uptrend","Downtrend/NoTrend")</f>
        <v>Uptrend</v>
      </c>
      <c r="AL591">
        <v>0.09</v>
      </c>
      <c r="AM591" t="s">
        <v>10188</v>
      </c>
      <c r="AN591">
        <v>8.44</v>
      </c>
      <c r="AO591" t="s">
        <v>10188</v>
      </c>
      <c r="AP591">
        <v>-0.101605061780092</v>
      </c>
      <c r="AQ591">
        <f>(Table2[[#This Row],[Sharpe Ratio]]-AVERAGE(Table2[Sharpe Ratio]))/_xlfn.STDEV.P(Table2[Sharpe Ratio])</f>
        <v>-1.7559814194914951</v>
      </c>
      <c r="AR5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-3.3808918751919506</v>
      </c>
      <c r="AS591">
        <f>_xlfn.RANK.AVG(Table2[[#This Row],[1Y Return vs Nifty Z-Score]],Table2[1Y Return vs Nifty Z-Score])</f>
        <v>448</v>
      </c>
      <c r="AT591">
        <f>_xlfn.RANK.AVG(Table2[[#This Row],[6M Return vs Nifty Z-Score]],Table2[6M Return vs Nifty Z-Score])</f>
        <v>500</v>
      </c>
      <c r="AU591">
        <f>_xlfn.RANK.AVG(Table2[[#This Row],[Sharpe Ratio Z-Score]],Table2[Sharpe Ratio Z-Score])</f>
        <v>710</v>
      </c>
      <c r="AV591">
        <f>(Table2[[#This Row],[Rank 1Y]]+Table2[[#This Row],[Rank 6M]]+Table2[[#This Row],[Rank Sharpe]])/3</f>
        <v>552.66666666666663</v>
      </c>
    </row>
    <row r="592" spans="1:48" x14ac:dyDescent="0.3">
      <c r="A592" t="s">
        <v>1014</v>
      </c>
      <c r="B592" t="s">
        <v>1015</v>
      </c>
      <c r="C592" t="s">
        <v>10153</v>
      </c>
      <c r="D592" t="s">
        <v>532</v>
      </c>
      <c r="E592">
        <v>13260.99357995</v>
      </c>
      <c r="F592">
        <v>851.25</v>
      </c>
      <c r="G592">
        <v>-32.496268277251701</v>
      </c>
      <c r="H592">
        <f>(Table2[[#This Row],[1Y Return vs Nifty]]-AVERAGE(Table2[1Y Return vs Nifty]))/_xlfn.STDEV.P(Table2[1Y Return vs Nifty])</f>
        <v>-0.94206992045781079</v>
      </c>
      <c r="I592">
        <v>0.98570789050011098</v>
      </c>
      <c r="J592">
        <f>(Table2[[#This Row],[1M Return vs Nifty]]-AVERAGE(Table2[1M Return vs Nifty]))/_xlfn.STDEV.P(Table2[1M Return vs Nifty])</f>
        <v>0.11133781477178864</v>
      </c>
      <c r="K592">
        <v>-13.354022273959499</v>
      </c>
      <c r="L592">
        <f>(Table2[[#This Row],[6M Return vs Nifty]]-AVERAGE(Table2[6M Return vs Nifty]))/_xlfn.STDEV.P(Table2[6M Return vs Nifty])</f>
        <v>-0.74147846895922953</v>
      </c>
      <c r="M592">
        <v>-0.36025119279673401</v>
      </c>
      <c r="N592">
        <f>(Table2[[#This Row],[1W Return vs Nifty]]-AVERAGE(Table2[1W Return vs Nifty]))/_xlfn.STDEV.P(Table2[1W Return vs Nifty])</f>
        <v>8.1267495487317404E-2</v>
      </c>
      <c r="O592">
        <v>841.52</v>
      </c>
      <c r="P592">
        <v>834.55053326257303</v>
      </c>
      <c r="Q592">
        <v>826.31753016345999</v>
      </c>
      <c r="R592">
        <v>57.989663150476702</v>
      </c>
      <c r="S592" s="2">
        <f>(Table2[[#This Row],[Close Price]]-Table2[[#This Row],[20D EMA]])/Table2[[#This Row],[20D EMA]]</f>
        <v>1.1562410875558536E-2</v>
      </c>
      <c r="T592" s="2">
        <f>(Table2[[#This Row],[Close Price]]-Table2[[#This Row],[50D EMA]])/Table2[[#This Row],[50D EMA]]</f>
        <v>2.0010132486696107E-2</v>
      </c>
      <c r="U592" s="2">
        <f>(Table2[[#This Row],[Close Price]]-Table2[[#This Row],[200D EMA]])/Table2[[#This Row],[200D EMA]]</f>
        <v>3.0172989106993689E-2</v>
      </c>
      <c r="V592">
        <v>0.72737841140377102</v>
      </c>
      <c r="W592">
        <v>849</v>
      </c>
      <c r="X592">
        <v>862.8</v>
      </c>
      <c r="Y592">
        <v>841.05</v>
      </c>
      <c r="Z592">
        <v>863.4</v>
      </c>
      <c r="AA592">
        <v>816</v>
      </c>
      <c r="AB592">
        <v>878.4</v>
      </c>
      <c r="AC592" s="2">
        <f>(Table2[[#This Row],[Close Price]]/Table2[[#This Row],[Day Low]])-1</f>
        <v>2.6501766784452485E-3</v>
      </c>
      <c r="AD592" s="2">
        <f>(Table2[[#This Row],[Day High]]/Table2[[#This Row],[Close Price]])-1</f>
        <v>1.3568281938326043E-2</v>
      </c>
      <c r="AE592" s="2">
        <f>(Table2[[#This Row],[Close Price]]/Table2[[#This Row],[Current Week Low]])-1</f>
        <v>1.2127697520956104E-2</v>
      </c>
      <c r="AF592" s="2">
        <f>(Table2[[#This Row],[Current Week High]]/Table2[[#This Row],[Close Price]])-1</f>
        <v>1.4273127753303916E-2</v>
      </c>
      <c r="AG592" s="2">
        <f>(Table2[[#This Row],[Close Price]]/Table2[[#This Row],[Current Month Low]])-1</f>
        <v>4.3198529411764719E-2</v>
      </c>
      <c r="AH592" s="2">
        <f>(Table2[[#This Row],[Current Month High]]/Table2[[#This Row],[Close Price]])-1</f>
        <v>3.189427312775317E-2</v>
      </c>
      <c r="AI592">
        <v>20.4052863436123</v>
      </c>
      <c r="AJ592">
        <v>20.071937372170101</v>
      </c>
      <c r="AK592" t="str">
        <f>IF(AND(Table2[[#This Row],[20D EMA]]&gt;Table2[[#This Row],[50D EMA]],Table2[[#This Row],[50D EMA]]&gt;Table2[[#This Row],[200D EMA]]),"Uptrend","Downtrend/NoTrend")</f>
        <v>Uptrend</v>
      </c>
      <c r="AL592">
        <v>-0.13</v>
      </c>
      <c r="AM592" t="s">
        <v>10189</v>
      </c>
      <c r="AN592">
        <v>1.37</v>
      </c>
      <c r="AO592" t="s">
        <v>10188</v>
      </c>
      <c r="AP592">
        <v>2.5548721418425999E-2</v>
      </c>
      <c r="AQ592">
        <f>(Table2[[#This Row],[Sharpe Ratio]]-AVERAGE(Table2[Sharpe Ratio]))/_xlfn.STDEV.P(Table2[Sharpe Ratio])</f>
        <v>-0.31754952911072393</v>
      </c>
      <c r="AR5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-1.8084926082686581</v>
      </c>
      <c r="AS592">
        <f>_xlfn.RANK.AVG(Table2[[#This Row],[1Y Return vs Nifty Z-Score]],Table2[1Y Return vs Nifty Z-Score])</f>
        <v>673</v>
      </c>
      <c r="AT592">
        <f>_xlfn.RANK.AVG(Table2[[#This Row],[6M Return vs Nifty Z-Score]],Table2[6M Return vs Nifty Z-Score])</f>
        <v>565</v>
      </c>
      <c r="AU592">
        <f>_xlfn.RANK.AVG(Table2[[#This Row],[Sharpe Ratio Z-Score]],Table2[Sharpe Ratio Z-Score])</f>
        <v>422</v>
      </c>
      <c r="AV592">
        <f>(Table2[[#This Row],[Rank 1Y]]+Table2[[#This Row],[Rank 6M]]+Table2[[#This Row],[Rank Sharpe]])/3</f>
        <v>553.33333333333337</v>
      </c>
    </row>
    <row r="593" spans="1:48" x14ac:dyDescent="0.3">
      <c r="A593" t="s">
        <v>1597</v>
      </c>
      <c r="B593" t="s">
        <v>1598</v>
      </c>
      <c r="C593" t="s">
        <v>10155</v>
      </c>
      <c r="D593" t="s">
        <v>332</v>
      </c>
      <c r="E593">
        <v>5591.2533832949903</v>
      </c>
      <c r="F593">
        <v>266.3</v>
      </c>
      <c r="G593">
        <v>-15.606745525534199</v>
      </c>
      <c r="H593">
        <f>(Table2[[#This Row],[1Y Return vs Nifty]]-AVERAGE(Table2[1Y Return vs Nifty]))/_xlfn.STDEV.P(Table2[1Y Return vs Nifty])</f>
        <v>-0.73341831856770856</v>
      </c>
      <c r="I593">
        <v>1.37980530503156</v>
      </c>
      <c r="J593">
        <f>(Table2[[#This Row],[1M Return vs Nifty]]-AVERAGE(Table2[1M Return vs Nifty]))/_xlfn.STDEV.P(Table2[1M Return vs Nifty])</f>
        <v>0.14851110714233609</v>
      </c>
      <c r="K593">
        <v>6.72125454284435</v>
      </c>
      <c r="L593">
        <f>(Table2[[#This Row],[6M Return vs Nifty]]-AVERAGE(Table2[6M Return vs Nifty]))/_xlfn.STDEV.P(Table2[6M Return vs Nifty])</f>
        <v>-0.12454170273547009</v>
      </c>
      <c r="M593">
        <v>-2.9122588670026701</v>
      </c>
      <c r="N593">
        <f>(Table2[[#This Row],[1W Return vs Nifty]]-AVERAGE(Table2[1W Return vs Nifty]))/_xlfn.STDEV.P(Table2[1W Return vs Nifty])</f>
        <v>-0.48499070851889181</v>
      </c>
      <c r="O593">
        <v>262.47000000000003</v>
      </c>
      <c r="P593">
        <v>247.89621972648999</v>
      </c>
      <c r="Q593">
        <v>230.90111669966399</v>
      </c>
      <c r="R593">
        <v>45.551648939765201</v>
      </c>
      <c r="S593" s="2">
        <f>(Table2[[#This Row],[Close Price]]-Table2[[#This Row],[20D EMA]])/Table2[[#This Row],[20D EMA]]</f>
        <v>1.4592143864060592E-2</v>
      </c>
      <c r="T593" s="2">
        <f>(Table2[[#This Row],[Close Price]]-Table2[[#This Row],[50D EMA]])/Table2[[#This Row],[50D EMA]]</f>
        <v>7.4239858493265323E-2</v>
      </c>
      <c r="U593" s="2">
        <f>(Table2[[#This Row],[Close Price]]-Table2[[#This Row],[200D EMA]])/Table2[[#This Row],[200D EMA]]</f>
        <v>0.15330754483262116</v>
      </c>
      <c r="V593">
        <v>0.66705975701684705</v>
      </c>
      <c r="W593">
        <v>261.89999999999998</v>
      </c>
      <c r="X593">
        <v>267.95</v>
      </c>
      <c r="Y593">
        <v>260.95</v>
      </c>
      <c r="Z593">
        <v>267.95</v>
      </c>
      <c r="AA593">
        <v>258.25</v>
      </c>
      <c r="AB593">
        <v>287.05</v>
      </c>
      <c r="AC593" s="2">
        <f>(Table2[[#This Row],[Close Price]]/Table2[[#This Row],[Day Low]])-1</f>
        <v>1.6800305460099363E-2</v>
      </c>
      <c r="AD593" s="2">
        <f>(Table2[[#This Row],[Day High]]/Table2[[#This Row],[Close Price]])-1</f>
        <v>6.196019526849339E-3</v>
      </c>
      <c r="AE593" s="2">
        <f>(Table2[[#This Row],[Close Price]]/Table2[[#This Row],[Current Week Low]])-1</f>
        <v>2.0502011879670601E-2</v>
      </c>
      <c r="AF593" s="2">
        <f>(Table2[[#This Row],[Current Week High]]/Table2[[#This Row],[Close Price]])-1</f>
        <v>6.196019526849339E-3</v>
      </c>
      <c r="AG593" s="2">
        <f>(Table2[[#This Row],[Close Price]]/Table2[[#This Row],[Current Month Low]])-1</f>
        <v>3.1171345595353284E-2</v>
      </c>
      <c r="AH593" s="2">
        <f>(Table2[[#This Row],[Current Month High]]/Table2[[#This Row],[Close Price]])-1</f>
        <v>7.7919639504318461E-2</v>
      </c>
      <c r="AI593">
        <v>7.7919639504318399</v>
      </c>
      <c r="AJ593">
        <v>40.899470899470899</v>
      </c>
      <c r="AK593" t="str">
        <f>IF(AND(Table2[[#This Row],[20D EMA]]&gt;Table2[[#This Row],[50D EMA]],Table2[[#This Row],[50D EMA]]&gt;Table2[[#This Row],[200D EMA]]),"Uptrend","Downtrend/NoTrend")</f>
        <v>Uptrend</v>
      </c>
      <c r="AL593">
        <v>0.1</v>
      </c>
      <c r="AM593" t="s">
        <v>10188</v>
      </c>
      <c r="AN593">
        <v>-1.47</v>
      </c>
      <c r="AO593" t="s">
        <v>10189</v>
      </c>
      <c r="AP593">
        <v>-0.106023905921228</v>
      </c>
      <c r="AQ593">
        <f>(Table2[[#This Row],[Sharpe Ratio]]-AVERAGE(Table2[Sharpe Ratio]))/_xlfn.STDEV.P(Table2[Sharpe Ratio])</f>
        <v>-1.8059697577960556</v>
      </c>
      <c r="AR5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-3.0004093804757899</v>
      </c>
      <c r="AS593">
        <f>_xlfn.RANK.AVG(Table2[[#This Row],[1Y Return vs Nifty Z-Score]],Table2[1Y Return vs Nifty Z-Score])</f>
        <v>595</v>
      </c>
      <c r="AT593">
        <f>_xlfn.RANK.AVG(Table2[[#This Row],[6M Return vs Nifty Z-Score]],Table2[6M Return vs Nifty Z-Score])</f>
        <v>352</v>
      </c>
      <c r="AU593">
        <f>_xlfn.RANK.AVG(Table2[[#This Row],[Sharpe Ratio Z-Score]],Table2[Sharpe Ratio Z-Score])</f>
        <v>713</v>
      </c>
      <c r="AV593">
        <f>(Table2[[#This Row],[Rank 1Y]]+Table2[[#This Row],[Rank 6M]]+Table2[[#This Row],[Rank Sharpe]])/3</f>
        <v>553.33333333333337</v>
      </c>
    </row>
    <row r="594" spans="1:48" x14ac:dyDescent="0.3">
      <c r="A594" t="s">
        <v>530</v>
      </c>
      <c r="B594" t="s">
        <v>531</v>
      </c>
      <c r="C594" t="s">
        <v>10153</v>
      </c>
      <c r="D594" t="s">
        <v>532</v>
      </c>
      <c r="E594">
        <v>38059.422462540002</v>
      </c>
      <c r="F594">
        <v>585.85</v>
      </c>
      <c r="G594">
        <v>-2.4285877203116901</v>
      </c>
      <c r="H594">
        <f>(Table2[[#This Row],[1Y Return vs Nifty]]-AVERAGE(Table2[1Y Return vs Nifty]))/_xlfn.STDEV.P(Table2[1Y Return vs Nifty])</f>
        <v>-0.57061657594649573</v>
      </c>
      <c r="I594">
        <v>3.87579079514374</v>
      </c>
      <c r="J594">
        <f>(Table2[[#This Row],[1M Return vs Nifty]]-AVERAGE(Table2[1M Return vs Nifty]))/_xlfn.STDEV.P(Table2[1M Return vs Nifty])</f>
        <v>0.38394527888613494</v>
      </c>
      <c r="K594">
        <v>-1.2588832966605099</v>
      </c>
      <c r="L594">
        <f>(Table2[[#This Row],[6M Return vs Nifty]]-AVERAGE(Table2[6M Return vs Nifty]))/_xlfn.STDEV.P(Table2[6M Return vs Nifty])</f>
        <v>-0.36978068387883484</v>
      </c>
      <c r="M594">
        <v>-0.82759406745326403</v>
      </c>
      <c r="N594">
        <f>(Table2[[#This Row],[1W Return vs Nifty]]-AVERAGE(Table2[1W Return vs Nifty]))/_xlfn.STDEV.P(Table2[1W Return vs Nifty])</f>
        <v>-2.2429973581010572E-2</v>
      </c>
      <c r="O594">
        <v>565.15</v>
      </c>
      <c r="P594">
        <v>534.57892589927201</v>
      </c>
      <c r="Q594">
        <v>507.63308856927199</v>
      </c>
      <c r="R594">
        <v>65.768977915145101</v>
      </c>
      <c r="S594" s="2">
        <f>(Table2[[#This Row],[Close Price]]-Table2[[#This Row],[20D EMA]])/Table2[[#This Row],[20D EMA]]</f>
        <v>3.662744404140502E-2</v>
      </c>
      <c r="T594" s="2">
        <f>(Table2[[#This Row],[Close Price]]-Table2[[#This Row],[50D EMA]])/Table2[[#This Row],[50D EMA]]</f>
        <v>9.5909269177567175E-2</v>
      </c>
      <c r="U594" s="2">
        <f>(Table2[[#This Row],[Close Price]]-Table2[[#This Row],[200D EMA]])/Table2[[#This Row],[200D EMA]]</f>
        <v>0.15408158607465261</v>
      </c>
      <c r="V594">
        <v>0.51565963480619104</v>
      </c>
      <c r="W594">
        <v>574.65</v>
      </c>
      <c r="X594">
        <v>594</v>
      </c>
      <c r="Y594">
        <v>574.65</v>
      </c>
      <c r="Z594">
        <v>594</v>
      </c>
      <c r="AA594">
        <v>559.85</v>
      </c>
      <c r="AB594">
        <v>594</v>
      </c>
      <c r="AC594" s="2">
        <f>(Table2[[#This Row],[Close Price]]/Table2[[#This Row],[Day Low]])-1</f>
        <v>1.9490124423562349E-2</v>
      </c>
      <c r="AD594" s="2">
        <f>(Table2[[#This Row],[Day High]]/Table2[[#This Row],[Close Price]])-1</f>
        <v>1.3911410770675037E-2</v>
      </c>
      <c r="AE594" s="2">
        <f>(Table2[[#This Row],[Close Price]]/Table2[[#This Row],[Current Week Low]])-1</f>
        <v>1.9490124423562349E-2</v>
      </c>
      <c r="AF594" s="2">
        <f>(Table2[[#This Row],[Current Week High]]/Table2[[#This Row],[Close Price]])-1</f>
        <v>1.3911410770675037E-2</v>
      </c>
      <c r="AG594" s="2">
        <f>(Table2[[#This Row],[Close Price]]/Table2[[#This Row],[Current Month Low]])-1</f>
        <v>4.644101098508524E-2</v>
      </c>
      <c r="AH594" s="2">
        <f>(Table2[[#This Row],[Current Month High]]/Table2[[#This Row],[Close Price]])-1</f>
        <v>1.3911410770675037E-2</v>
      </c>
      <c r="AI594">
        <v>1.3911410770674999</v>
      </c>
      <c r="AJ594">
        <v>39.140244626528897</v>
      </c>
      <c r="AK594" t="str">
        <f>IF(AND(Table2[[#This Row],[20D EMA]]&gt;Table2[[#This Row],[50D EMA]],Table2[[#This Row],[50D EMA]]&gt;Table2[[#This Row],[200D EMA]]),"Uptrend","Downtrend/NoTrend")</f>
        <v>Uptrend</v>
      </c>
      <c r="AL594">
        <v>0.2</v>
      </c>
      <c r="AM594" t="s">
        <v>10188</v>
      </c>
      <c r="AN594">
        <v>4.01</v>
      </c>
      <c r="AO594" t="s">
        <v>10188</v>
      </c>
      <c r="AP594">
        <v>-8.5336767499092997E-2</v>
      </c>
      <c r="AQ594">
        <f>(Table2[[#This Row],[Sharpe Ratio]]-AVERAGE(Table2[Sharpe Ratio]))/_xlfn.STDEV.P(Table2[Sharpe Ratio])</f>
        <v>-1.5719457368146084</v>
      </c>
      <c r="AR5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-2.1508276913348148</v>
      </c>
      <c r="AS594">
        <f>_xlfn.RANK.AVG(Table2[[#This Row],[1Y Return vs Nifty Z-Score]],Table2[1Y Return vs Nifty Z-Score])</f>
        <v>521</v>
      </c>
      <c r="AT594">
        <f>_xlfn.RANK.AVG(Table2[[#This Row],[6M Return vs Nifty Z-Score]],Table2[6M Return vs Nifty Z-Score])</f>
        <v>449</v>
      </c>
      <c r="AU594">
        <f>_xlfn.RANK.AVG(Table2[[#This Row],[Sharpe Ratio Z-Score]],Table2[Sharpe Ratio Z-Score])</f>
        <v>694</v>
      </c>
      <c r="AV594">
        <f>(Table2[[#This Row],[Rank 1Y]]+Table2[[#This Row],[Rank 6M]]+Table2[[#This Row],[Rank Sharpe]])/3</f>
        <v>554.66666666666663</v>
      </c>
    </row>
    <row r="595" spans="1:48" x14ac:dyDescent="0.3">
      <c r="A595" t="s">
        <v>1047</v>
      </c>
      <c r="B595" t="s">
        <v>1048</v>
      </c>
      <c r="C595" t="s">
        <v>10155</v>
      </c>
      <c r="D595" t="s">
        <v>332</v>
      </c>
      <c r="E595">
        <v>12281.895242099999</v>
      </c>
      <c r="F595">
        <v>888</v>
      </c>
      <c r="G595">
        <v>-11.863285838640399</v>
      </c>
      <c r="H595">
        <f>(Table2[[#This Row],[1Y Return vs Nifty]]-AVERAGE(Table2[1Y Return vs Nifty]))/_xlfn.STDEV.P(Table2[1Y Return vs Nifty])</f>
        <v>-0.68717196384451285</v>
      </c>
      <c r="I595">
        <v>12.600178383371199</v>
      </c>
      <c r="J595">
        <f>(Table2[[#This Row],[1M Return vs Nifty]]-AVERAGE(Table2[1M Return vs Nifty]))/_xlfn.STDEV.P(Table2[1M Return vs Nifty])</f>
        <v>1.2068743279303642</v>
      </c>
      <c r="K595">
        <v>1.7039468097639301</v>
      </c>
      <c r="L595">
        <f>(Table2[[#This Row],[6M Return vs Nifty]]-AVERAGE(Table2[6M Return vs Nifty]))/_xlfn.STDEV.P(Table2[6M Return vs Nifty])</f>
        <v>-0.27872944501383051</v>
      </c>
      <c r="M595">
        <v>-0.56978687921328997</v>
      </c>
      <c r="N595">
        <f>(Table2[[#This Row],[1W Return vs Nifty]]-AVERAGE(Table2[1W Return vs Nifty]))/_xlfn.STDEV.P(Table2[1W Return vs Nifty])</f>
        <v>3.4774178611863292E-2</v>
      </c>
      <c r="O595">
        <v>838.04</v>
      </c>
      <c r="P595">
        <v>784.17545570109905</v>
      </c>
      <c r="Q595">
        <v>756.61353420624505</v>
      </c>
      <c r="R595">
        <v>80.361716468602097</v>
      </c>
      <c r="S595" s="2">
        <f>(Table2[[#This Row],[Close Price]]-Table2[[#This Row],[20D EMA]])/Table2[[#This Row],[20D EMA]]</f>
        <v>5.9615292826118133E-2</v>
      </c>
      <c r="T595" s="2">
        <f>(Table2[[#This Row],[Close Price]]-Table2[[#This Row],[50D EMA]])/Table2[[#This Row],[50D EMA]]</f>
        <v>0.13239963523989115</v>
      </c>
      <c r="U595" s="2">
        <f>(Table2[[#This Row],[Close Price]]-Table2[[#This Row],[200D EMA]])/Table2[[#This Row],[200D EMA]]</f>
        <v>0.17365069464636401</v>
      </c>
      <c r="V595">
        <v>1.1741440408152299</v>
      </c>
      <c r="W595">
        <v>880</v>
      </c>
      <c r="X595">
        <v>895</v>
      </c>
      <c r="Y595">
        <v>860</v>
      </c>
      <c r="Z595">
        <v>907.7</v>
      </c>
      <c r="AA595">
        <v>783.3</v>
      </c>
      <c r="AB595">
        <v>907.7</v>
      </c>
      <c r="AC595" s="2">
        <f>(Table2[[#This Row],[Close Price]]/Table2[[#This Row],[Day Low]])-1</f>
        <v>9.0909090909090384E-3</v>
      </c>
      <c r="AD595" s="2">
        <f>(Table2[[#This Row],[Day High]]/Table2[[#This Row],[Close Price]])-1</f>
        <v>7.8828828828829689E-3</v>
      </c>
      <c r="AE595" s="2">
        <f>(Table2[[#This Row],[Close Price]]/Table2[[#This Row],[Current Week Low]])-1</f>
        <v>3.2558139534883734E-2</v>
      </c>
      <c r="AF595" s="2">
        <f>(Table2[[#This Row],[Current Week High]]/Table2[[#This Row],[Close Price]])-1</f>
        <v>2.2184684684684708E-2</v>
      </c>
      <c r="AG595" s="2">
        <f>(Table2[[#This Row],[Close Price]]/Table2[[#This Row],[Current Month Low]])-1</f>
        <v>0.13366526235158949</v>
      </c>
      <c r="AH595" s="2">
        <f>(Table2[[#This Row],[Current Month High]]/Table2[[#This Row],[Close Price]])-1</f>
        <v>2.2184684684684708E-2</v>
      </c>
      <c r="AI595">
        <v>2.2184684684684699</v>
      </c>
      <c r="AJ595">
        <v>37.217028509619098</v>
      </c>
      <c r="AK595" t="str">
        <f>IF(AND(Table2[[#This Row],[20D EMA]]&gt;Table2[[#This Row],[50D EMA]],Table2[[#This Row],[50D EMA]]&gt;Table2[[#This Row],[200D EMA]]),"Uptrend","Downtrend/NoTrend")</f>
        <v>Uptrend</v>
      </c>
      <c r="AL595">
        <v>0.15</v>
      </c>
      <c r="AM595" t="s">
        <v>10188</v>
      </c>
      <c r="AN595">
        <v>12.86</v>
      </c>
      <c r="AO595" t="s">
        <v>10188</v>
      </c>
      <c r="AP595">
        <v>-7.1142506082689003E-2</v>
      </c>
      <c r="AQ595">
        <f>(Table2[[#This Row],[Sharpe Ratio]]-AVERAGE(Table2[Sharpe Ratio]))/_xlfn.STDEV.P(Table2[Sharpe Ratio])</f>
        <v>-1.411372627873916</v>
      </c>
      <c r="AR5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-1.1356255301900318</v>
      </c>
      <c r="AS595">
        <f>_xlfn.RANK.AVG(Table2[[#This Row],[1Y Return vs Nifty Z-Score]],Table2[1Y Return vs Nifty Z-Score])</f>
        <v>572</v>
      </c>
      <c r="AT595">
        <f>_xlfn.RANK.AVG(Table2[[#This Row],[6M Return vs Nifty Z-Score]],Table2[6M Return vs Nifty Z-Score])</f>
        <v>419</v>
      </c>
      <c r="AU595">
        <f>_xlfn.RANK.AVG(Table2[[#This Row],[Sharpe Ratio Z-Score]],Table2[Sharpe Ratio Z-Score])</f>
        <v>673</v>
      </c>
      <c r="AV595">
        <f>(Table2[[#This Row],[Rank 1Y]]+Table2[[#This Row],[Rank 6M]]+Table2[[#This Row],[Rank Sharpe]])/3</f>
        <v>554.66666666666663</v>
      </c>
    </row>
    <row r="596" spans="1:48" x14ac:dyDescent="0.3">
      <c r="A596" t="s">
        <v>120</v>
      </c>
      <c r="B596" t="s">
        <v>121</v>
      </c>
      <c r="C596" t="s">
        <v>10145</v>
      </c>
      <c r="D596" t="s">
        <v>122</v>
      </c>
      <c r="E596">
        <v>251172.5817516</v>
      </c>
      <c r="F596">
        <v>2607.3000000000002</v>
      </c>
      <c r="G596">
        <v>-12.7911595661303</v>
      </c>
      <c r="H596">
        <f>(Table2[[#This Row],[1Y Return vs Nifty]]-AVERAGE(Table2[1Y Return vs Nifty]))/_xlfn.STDEV.P(Table2[1Y Return vs Nifty])</f>
        <v>-0.69863483005089044</v>
      </c>
      <c r="I596">
        <v>-2.6828332844779799</v>
      </c>
      <c r="J596">
        <f>(Table2[[#This Row],[1M Return vs Nifty]]-AVERAGE(Table2[1M Return vs Nifty]))/_xlfn.STDEV.P(Table2[1M Return vs Nifty])</f>
        <v>-0.23469783185377377</v>
      </c>
      <c r="K596">
        <v>-9.1464313670754205</v>
      </c>
      <c r="L596">
        <f>(Table2[[#This Row],[6M Return vs Nifty]]-AVERAGE(Table2[6M Return vs Nifty]))/_xlfn.STDEV.P(Table2[6M Return vs Nifty])</f>
        <v>-0.6121742729885542</v>
      </c>
      <c r="M596">
        <v>-0.824713773732901</v>
      </c>
      <c r="N596">
        <f>(Table2[[#This Row],[1W Return vs Nifty]]-AVERAGE(Table2[1W Return vs Nifty]))/_xlfn.STDEV.P(Table2[1W Return vs Nifty])</f>
        <v>-2.1790872858239191E-2</v>
      </c>
      <c r="O596">
        <v>2570.98</v>
      </c>
      <c r="P596">
        <v>2539.07137192254</v>
      </c>
      <c r="Q596">
        <v>2461.9757341404502</v>
      </c>
      <c r="R596">
        <v>60.636835688059598</v>
      </c>
      <c r="S596" s="2">
        <f>(Table2[[#This Row],[Close Price]]-Table2[[#This Row],[20D EMA]])/Table2[[#This Row],[20D EMA]]</f>
        <v>1.4126908805202749E-2</v>
      </c>
      <c r="T596" s="2">
        <f>(Table2[[#This Row],[Close Price]]-Table2[[#This Row],[50D EMA]])/Table2[[#This Row],[50D EMA]]</f>
        <v>2.6871488856888111E-2</v>
      </c>
      <c r="U596" s="2">
        <f>(Table2[[#This Row],[Close Price]]-Table2[[#This Row],[200D EMA]])/Table2[[#This Row],[200D EMA]]</f>
        <v>5.9027497243098165E-2</v>
      </c>
      <c r="V596">
        <v>0.69348040299874503</v>
      </c>
      <c r="W596">
        <v>2569.0500000000002</v>
      </c>
      <c r="X596">
        <v>2618.85</v>
      </c>
      <c r="Y596">
        <v>2569.0500000000002</v>
      </c>
      <c r="Z596">
        <v>2619.5</v>
      </c>
      <c r="AA596">
        <v>2532.5</v>
      </c>
      <c r="AB596">
        <v>2649.95</v>
      </c>
      <c r="AC596" s="2">
        <f>(Table2[[#This Row],[Close Price]]/Table2[[#This Row],[Day Low]])-1</f>
        <v>1.4888772114205695E-2</v>
      </c>
      <c r="AD596" s="2">
        <f>(Table2[[#This Row],[Day High]]/Table2[[#This Row],[Close Price]])-1</f>
        <v>4.4298699804394825E-3</v>
      </c>
      <c r="AE596" s="2">
        <f>(Table2[[#This Row],[Close Price]]/Table2[[#This Row],[Current Week Low]])-1</f>
        <v>1.4888772114205695E-2</v>
      </c>
      <c r="AF596" s="2">
        <f>(Table2[[#This Row],[Current Week High]]/Table2[[#This Row],[Close Price]])-1</f>
        <v>4.6791700226287425E-3</v>
      </c>
      <c r="AG596" s="2">
        <f>(Table2[[#This Row],[Close Price]]/Table2[[#This Row],[Current Month Low]])-1</f>
        <v>2.9536031589338707E-2</v>
      </c>
      <c r="AH596" s="2">
        <f>(Table2[[#This Row],[Current Month High]]/Table2[[#This Row],[Close Price]])-1</f>
        <v>1.6357918152878348E-2</v>
      </c>
      <c r="AI596">
        <v>6.21332412840869</v>
      </c>
      <c r="AJ596">
        <v>21.5524475524475</v>
      </c>
      <c r="AK596" t="str">
        <f>IF(AND(Table2[[#This Row],[20D EMA]]&gt;Table2[[#This Row],[50D EMA]],Table2[[#This Row],[50D EMA]]&gt;Table2[[#This Row],[200D EMA]]),"Uptrend","Downtrend/NoTrend")</f>
        <v>Uptrend</v>
      </c>
      <c r="AL596">
        <v>-0.06</v>
      </c>
      <c r="AM596" t="s">
        <v>10189</v>
      </c>
      <c r="AN596">
        <v>2.1800000000000002</v>
      </c>
      <c r="AO596" t="s">
        <v>10188</v>
      </c>
      <c r="AP596">
        <v>-9.4294812303010005E-3</v>
      </c>
      <c r="AQ596">
        <f>(Table2[[#This Row],[Sharpe Ratio]]-AVERAGE(Table2[Sharpe Ratio]))/_xlfn.STDEV.P(Table2[Sharpe Ratio])</f>
        <v>-0.71324174441491228</v>
      </c>
      <c r="AR5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-2.2805395521663701</v>
      </c>
      <c r="AS596">
        <f>_xlfn.RANK.AVG(Table2[[#This Row],[1Y Return vs Nifty Z-Score]],Table2[1Y Return vs Nifty Z-Score])</f>
        <v>578</v>
      </c>
      <c r="AT596">
        <f>_xlfn.RANK.AVG(Table2[[#This Row],[6M Return vs Nifty Z-Score]],Table2[6M Return vs Nifty Z-Score])</f>
        <v>534</v>
      </c>
      <c r="AU596">
        <f>_xlfn.RANK.AVG(Table2[[#This Row],[Sharpe Ratio Z-Score]],Table2[Sharpe Ratio Z-Score])</f>
        <v>557</v>
      </c>
      <c r="AV596">
        <f>(Table2[[#This Row],[Rank 1Y]]+Table2[[#This Row],[Rank 6M]]+Table2[[#This Row],[Rank Sharpe]])/3</f>
        <v>556.33333333333337</v>
      </c>
    </row>
    <row r="597" spans="1:48" x14ac:dyDescent="0.3">
      <c r="A597" t="s">
        <v>942</v>
      </c>
      <c r="B597" t="s">
        <v>943</v>
      </c>
      <c r="C597" t="s">
        <v>10155</v>
      </c>
      <c r="D597" t="s">
        <v>944</v>
      </c>
      <c r="E597">
        <v>15613.206872250001</v>
      </c>
      <c r="F597">
        <v>701.7</v>
      </c>
      <c r="G597">
        <v>-22.658719577945401</v>
      </c>
      <c r="H597">
        <f>(Table2[[#This Row],[1Y Return vs Nifty]]-AVERAGE(Table2[1Y Return vs Nifty]))/_xlfn.STDEV.P(Table2[1Y Return vs Nifty])</f>
        <v>-0.8205377537437798</v>
      </c>
      <c r="I597">
        <v>-5.6669312732549804</v>
      </c>
      <c r="J597">
        <f>(Table2[[#This Row],[1M Return vs Nifty]]-AVERAGE(Table2[1M Return vs Nifty]))/_xlfn.STDEV.P(Table2[1M Return vs Nifty])</f>
        <v>-0.51617328160026776</v>
      </c>
      <c r="K597">
        <v>-21.5494282502173</v>
      </c>
      <c r="L597">
        <f>(Table2[[#This Row],[6M Return vs Nifty]]-AVERAGE(Table2[6M Return vs Nifty]))/_xlfn.STDEV.P(Table2[6M Return vs Nifty])</f>
        <v>-0.99333289204002295</v>
      </c>
      <c r="M597">
        <v>-5.0757159615588199</v>
      </c>
      <c r="N597">
        <f>(Table2[[#This Row],[1W Return vs Nifty]]-AVERAGE(Table2[1W Return vs Nifty]))/_xlfn.STDEV.P(Table2[1W Return vs Nifty])</f>
        <v>-0.96503445650215069</v>
      </c>
      <c r="O597">
        <v>712.86</v>
      </c>
      <c r="P597">
        <v>697.84576537211694</v>
      </c>
      <c r="Q597">
        <v>679.30042627440696</v>
      </c>
      <c r="R597">
        <v>38.156264678425998</v>
      </c>
      <c r="S597" s="2">
        <f>(Table2[[#This Row],[Close Price]]-Table2[[#This Row],[20D EMA]])/Table2[[#This Row],[20D EMA]]</f>
        <v>-1.5655247874757972E-2</v>
      </c>
      <c r="T597" s="2">
        <f>(Table2[[#This Row],[Close Price]]-Table2[[#This Row],[50D EMA]])/Table2[[#This Row],[50D EMA]]</f>
        <v>5.5230465227912974E-3</v>
      </c>
      <c r="U597" s="2">
        <f>(Table2[[#This Row],[Close Price]]-Table2[[#This Row],[200D EMA]])/Table2[[#This Row],[200D EMA]]</f>
        <v>3.2974473236300698E-2</v>
      </c>
      <c r="V597">
        <v>0.86237126375641604</v>
      </c>
      <c r="W597">
        <v>697.8</v>
      </c>
      <c r="X597">
        <v>716.55</v>
      </c>
      <c r="Y597">
        <v>697.8</v>
      </c>
      <c r="Z597">
        <v>716.55</v>
      </c>
      <c r="AA597">
        <v>697.8</v>
      </c>
      <c r="AB597">
        <v>766.05</v>
      </c>
      <c r="AC597" s="2">
        <f>(Table2[[#This Row],[Close Price]]/Table2[[#This Row],[Day Low]])-1</f>
        <v>5.5889939810835898E-3</v>
      </c>
      <c r="AD597" s="2">
        <f>(Table2[[#This Row],[Day High]]/Table2[[#This Row],[Close Price]])-1</f>
        <v>2.1162890123984424E-2</v>
      </c>
      <c r="AE597" s="2">
        <f>(Table2[[#This Row],[Close Price]]/Table2[[#This Row],[Current Week Low]])-1</f>
        <v>5.5889939810835898E-3</v>
      </c>
      <c r="AF597" s="2">
        <f>(Table2[[#This Row],[Current Week High]]/Table2[[#This Row],[Close Price]])-1</f>
        <v>2.1162890123984424E-2</v>
      </c>
      <c r="AG597" s="2">
        <f>(Table2[[#This Row],[Close Price]]/Table2[[#This Row],[Current Month Low]])-1</f>
        <v>5.5889939810835898E-3</v>
      </c>
      <c r="AH597" s="2">
        <f>(Table2[[#This Row],[Current Month High]]/Table2[[#This Row],[Close Price]])-1</f>
        <v>9.1705857203933094E-2</v>
      </c>
      <c r="AI597">
        <v>21.063132392760402</v>
      </c>
      <c r="AJ597">
        <v>18.1313131313131</v>
      </c>
      <c r="AK597" t="str">
        <f>IF(AND(Table2[[#This Row],[20D EMA]]&gt;Table2[[#This Row],[50D EMA]],Table2[[#This Row],[50D EMA]]&gt;Table2[[#This Row],[200D EMA]]),"Uptrend","Downtrend/NoTrend")</f>
        <v>Uptrend</v>
      </c>
      <c r="AL597">
        <v>0</v>
      </c>
      <c r="AM597" t="s">
        <v>10187</v>
      </c>
      <c r="AN597">
        <v>-8.1</v>
      </c>
      <c r="AO597" t="s">
        <v>10189</v>
      </c>
      <c r="AP597">
        <v>3.5243942188718999E-2</v>
      </c>
      <c r="AQ597">
        <f>(Table2[[#This Row],[Sharpe Ratio]]-AVERAGE(Table2[Sharpe Ratio]))/_xlfn.STDEV.P(Table2[Sharpe Ratio])</f>
        <v>-0.20787198441275367</v>
      </c>
      <c r="AR5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-3.5029503682989747</v>
      </c>
      <c r="AS597">
        <f>_xlfn.RANK.AVG(Table2[[#This Row],[1Y Return vs Nifty Z-Score]],Table2[1Y Return vs Nifty Z-Score])</f>
        <v>636</v>
      </c>
      <c r="AT597">
        <f>_xlfn.RANK.AVG(Table2[[#This Row],[6M Return vs Nifty Z-Score]],Table2[6M Return vs Nifty Z-Score])</f>
        <v>638</v>
      </c>
      <c r="AU597">
        <f>_xlfn.RANK.AVG(Table2[[#This Row],[Sharpe Ratio Z-Score]],Table2[Sharpe Ratio Z-Score])</f>
        <v>397</v>
      </c>
      <c r="AV597">
        <f>(Table2[[#This Row],[Rank 1Y]]+Table2[[#This Row],[Rank 6M]]+Table2[[#This Row],[Rank Sharpe]])/3</f>
        <v>557</v>
      </c>
    </row>
    <row r="598" spans="1:48" x14ac:dyDescent="0.3">
      <c r="A598" t="s">
        <v>1915</v>
      </c>
      <c r="B598" t="s">
        <v>1916</v>
      </c>
      <c r="C598" t="s">
        <v>10147</v>
      </c>
      <c r="D598" t="s">
        <v>193</v>
      </c>
      <c r="E598">
        <v>3467.9811531750001</v>
      </c>
      <c r="F598">
        <v>221.34</v>
      </c>
      <c r="G598">
        <v>-19.595177553609801</v>
      </c>
      <c r="H598">
        <f>(Table2[[#This Row],[1Y Return vs Nifty]]-AVERAGE(Table2[1Y Return vs Nifty]))/_xlfn.STDEV.P(Table2[1Y Return vs Nifty])</f>
        <v>-0.78269103893531855</v>
      </c>
      <c r="I598">
        <v>-6.2334608959498103</v>
      </c>
      <c r="J598">
        <f>(Table2[[#This Row],[1M Return vs Nifty]]-AVERAGE(Table2[1M Return vs Nifty]))/_xlfn.STDEV.P(Table2[1M Return vs Nifty])</f>
        <v>-0.56961126552119568</v>
      </c>
      <c r="K598">
        <v>-30.308329071518902</v>
      </c>
      <c r="L598">
        <f>(Table2[[#This Row],[6M Return vs Nifty]]-AVERAGE(Table2[6M Return vs Nifty]))/_xlfn.STDEV.P(Table2[6M Return vs Nifty])</f>
        <v>-1.2625041716034175</v>
      </c>
      <c r="M598">
        <v>-8.7071715790765296</v>
      </c>
      <c r="N598">
        <f>(Table2[[#This Row],[1W Return vs Nifty]]-AVERAGE(Table2[1W Return vs Nifty]))/_xlfn.STDEV.P(Table2[1W Return vs Nifty])</f>
        <v>-1.7708084973438085</v>
      </c>
      <c r="O598">
        <v>225.05</v>
      </c>
      <c r="P598">
        <v>223.987262838509</v>
      </c>
      <c r="Q598">
        <v>232.82843031281399</v>
      </c>
      <c r="R598">
        <v>38.549445011057301</v>
      </c>
      <c r="S598" s="2">
        <f>(Table2[[#This Row],[Close Price]]-Table2[[#This Row],[20D EMA]])/Table2[[#This Row],[20D EMA]]</f>
        <v>-1.648522550544327E-2</v>
      </c>
      <c r="T598" s="2">
        <f>(Table2[[#This Row],[Close Price]]-Table2[[#This Row],[50D EMA]])/Table2[[#This Row],[50D EMA]]</f>
        <v>-1.1818809716950847E-2</v>
      </c>
      <c r="U598" s="2">
        <f>(Table2[[#This Row],[Close Price]]-Table2[[#This Row],[200D EMA]])/Table2[[#This Row],[200D EMA]]</f>
        <v>-4.9342901540756164E-2</v>
      </c>
      <c r="V598">
        <v>1.31023796998</v>
      </c>
      <c r="W598">
        <v>220.8</v>
      </c>
      <c r="X598">
        <v>224.46</v>
      </c>
      <c r="Y598">
        <v>220.2</v>
      </c>
      <c r="Z598">
        <v>226.9</v>
      </c>
      <c r="AA598">
        <v>216.5</v>
      </c>
      <c r="AB598">
        <v>247</v>
      </c>
      <c r="AC598" s="2">
        <f>(Table2[[#This Row],[Close Price]]/Table2[[#This Row],[Day Low]])-1</f>
        <v>2.4456521739129045E-3</v>
      </c>
      <c r="AD598" s="2">
        <f>(Table2[[#This Row],[Day High]]/Table2[[#This Row],[Close Price]])-1</f>
        <v>1.4095960965031296E-2</v>
      </c>
      <c r="AE598" s="2">
        <f>(Table2[[#This Row],[Close Price]]/Table2[[#This Row],[Current Week Low]])-1</f>
        <v>5.1771117166212743E-3</v>
      </c>
      <c r="AF598" s="2">
        <f>(Table2[[#This Row],[Current Week High]]/Table2[[#This Row],[Close Price]])-1</f>
        <v>2.5119725309478591E-2</v>
      </c>
      <c r="AG598" s="2">
        <f>(Table2[[#This Row],[Close Price]]/Table2[[#This Row],[Current Month Low]])-1</f>
        <v>2.2355658198614403E-2</v>
      </c>
      <c r="AH598" s="2">
        <f>(Table2[[#This Row],[Current Month High]]/Table2[[#This Row],[Close Price]])-1</f>
        <v>0.1159302430649678</v>
      </c>
      <c r="AI598">
        <v>35.086292581548697</v>
      </c>
      <c r="AJ598">
        <v>16.158488585672998</v>
      </c>
      <c r="AK598" t="str">
        <f>IF(AND(Table2[[#This Row],[20D EMA]]&gt;Table2[[#This Row],[50D EMA]],Table2[[#This Row],[50D EMA]]&gt;Table2[[#This Row],[200D EMA]]),"Uptrend","Downtrend/NoTrend")</f>
        <v>Downtrend/NoTrend</v>
      </c>
      <c r="AL598">
        <v>-0.15</v>
      </c>
      <c r="AM598" t="s">
        <v>10189</v>
      </c>
      <c r="AN598">
        <v>2.16</v>
      </c>
      <c r="AO598" t="s">
        <v>10188</v>
      </c>
      <c r="AP598">
        <v>4.8005375119149998E-2</v>
      </c>
      <c r="AQ598">
        <f>(Table2[[#This Row],[Sharpe Ratio]]-AVERAGE(Table2[Sharpe Ratio]))/_xlfn.STDEV.P(Table2[Sharpe Ratio])</f>
        <v>-6.350780088367694E-2</v>
      </c>
      <c r="AR5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8">
        <f>_xlfn.RANK.AVG(Table2[[#This Row],[1Y Return vs Nifty Z-Score]],Table2[1Y Return vs Nifty Z-Score])</f>
        <v>622</v>
      </c>
      <c r="AT598">
        <f>_xlfn.RANK.AVG(Table2[[#This Row],[6M Return vs Nifty Z-Score]],Table2[6M Return vs Nifty Z-Score])</f>
        <v>694</v>
      </c>
      <c r="AU598">
        <f>_xlfn.RANK.AVG(Table2[[#This Row],[Sharpe Ratio Z-Score]],Table2[Sharpe Ratio Z-Score])</f>
        <v>358</v>
      </c>
      <c r="AV598">
        <f>(Table2[[#This Row],[Rank 1Y]]+Table2[[#This Row],[Rank 6M]]+Table2[[#This Row],[Rank Sharpe]])/3</f>
        <v>558</v>
      </c>
    </row>
    <row r="599" spans="1:48" x14ac:dyDescent="0.3">
      <c r="A599" t="s">
        <v>304</v>
      </c>
      <c r="B599" t="s">
        <v>305</v>
      </c>
      <c r="C599" t="s">
        <v>10148</v>
      </c>
      <c r="D599" t="s">
        <v>62</v>
      </c>
      <c r="E599">
        <v>86080.465750679999</v>
      </c>
      <c r="F599">
        <v>2115.6999999999998</v>
      </c>
      <c r="G599">
        <v>-10.9611282903295</v>
      </c>
      <c r="H599">
        <f>(Table2[[#This Row],[1Y Return vs Nifty]]-AVERAGE(Table2[1Y Return vs Nifty]))/_xlfn.STDEV.P(Table2[1Y Return vs Nifty])</f>
        <v>-0.67602679293711254</v>
      </c>
      <c r="I599">
        <v>-9.4366799534588708</v>
      </c>
      <c r="J599">
        <f>(Table2[[#This Row],[1M Return vs Nifty]]-AVERAGE(Table2[1M Return vs Nifty]))/_xlfn.STDEV.P(Table2[1M Return vs Nifty])</f>
        <v>-0.8717553399583845</v>
      </c>
      <c r="K599">
        <v>-16.377100180219401</v>
      </c>
      <c r="L599">
        <f>(Table2[[#This Row],[6M Return vs Nifty]]-AVERAGE(Table2[6M Return vs Nifty]))/_xlfn.STDEV.P(Table2[6M Return vs Nifty])</f>
        <v>-0.83438119326783555</v>
      </c>
      <c r="M599">
        <v>2.7453006201052501</v>
      </c>
      <c r="N599">
        <f>(Table2[[#This Row],[1W Return vs Nifty]]-AVERAGE(Table2[1W Return vs Nifty]))/_xlfn.STDEV.P(Table2[1W Return vs Nifty])</f>
        <v>0.77035013806568686</v>
      </c>
      <c r="O599">
        <v>2141.2199999999998</v>
      </c>
      <c r="P599">
        <v>2162.1088611584701</v>
      </c>
      <c r="Q599">
        <v>2051.42609003902</v>
      </c>
      <c r="R599">
        <v>52.358960399645099</v>
      </c>
      <c r="S599" s="2">
        <f>(Table2[[#This Row],[Close Price]]-Table2[[#This Row],[20D EMA]])/Table2[[#This Row],[20D EMA]]</f>
        <v>-1.1918439020745176E-2</v>
      </c>
      <c r="T599" s="2">
        <f>(Table2[[#This Row],[Close Price]]-Table2[[#This Row],[50D EMA]])/Table2[[#This Row],[50D EMA]]</f>
        <v>-2.1464627425653356E-2</v>
      </c>
      <c r="U599" s="2">
        <f>(Table2[[#This Row],[Close Price]]-Table2[[#This Row],[200D EMA]])/Table2[[#This Row],[200D EMA]]</f>
        <v>3.1331331054562775E-2</v>
      </c>
      <c r="V599">
        <v>0.75776005881338104</v>
      </c>
      <c r="W599">
        <v>2110.5</v>
      </c>
      <c r="X599">
        <v>2158</v>
      </c>
      <c r="Y599">
        <v>2110.5</v>
      </c>
      <c r="Z599">
        <v>2173.5</v>
      </c>
      <c r="AA599">
        <v>2055.5500000000002</v>
      </c>
      <c r="AB599">
        <v>2214.25</v>
      </c>
      <c r="AC599" s="2">
        <f>(Table2[[#This Row],[Close Price]]/Table2[[#This Row],[Day Low]])-1</f>
        <v>2.4638711205875463E-3</v>
      </c>
      <c r="AD599" s="2">
        <f>(Table2[[#This Row],[Day High]]/Table2[[#This Row],[Close Price]])-1</f>
        <v>1.9993382804745607E-2</v>
      </c>
      <c r="AE599" s="2">
        <f>(Table2[[#This Row],[Close Price]]/Table2[[#This Row],[Current Week Low]])-1</f>
        <v>2.4638711205875463E-3</v>
      </c>
      <c r="AF599" s="2">
        <f>(Table2[[#This Row],[Current Week High]]/Table2[[#This Row],[Close Price]])-1</f>
        <v>2.7319563265113311E-2</v>
      </c>
      <c r="AG599" s="2">
        <f>(Table2[[#This Row],[Close Price]]/Table2[[#This Row],[Current Month Low]])-1</f>
        <v>2.9262241249300436E-2</v>
      </c>
      <c r="AH599" s="2">
        <f>(Table2[[#This Row],[Current Month High]]/Table2[[#This Row],[Close Price]])-1</f>
        <v>4.6580328023821949E-2</v>
      </c>
      <c r="AI599">
        <v>17.6915441697783</v>
      </c>
      <c r="AJ599">
        <v>25.7063070021686</v>
      </c>
      <c r="AK599" t="str">
        <f>IF(AND(Table2[[#This Row],[20D EMA]]&gt;Table2[[#This Row],[50D EMA]],Table2[[#This Row],[50D EMA]]&gt;Table2[[#This Row],[200D EMA]]),"Uptrend","Downtrend/NoTrend")</f>
        <v>Downtrend/NoTrend</v>
      </c>
      <c r="AL599">
        <v>-0.18</v>
      </c>
      <c r="AM599" t="s">
        <v>10189</v>
      </c>
      <c r="AN599">
        <v>-0.63</v>
      </c>
      <c r="AO599" t="s">
        <v>10189</v>
      </c>
      <c r="AQ599">
        <f>(Table2[[#This Row],[Sharpe Ratio]]-AVERAGE(Table2[Sharpe Ratio]))/_xlfn.STDEV.P(Table2[Sharpe Ratio])</f>
        <v>-0.60657038812317154</v>
      </c>
      <c r="AR5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9">
        <f>_xlfn.RANK.AVG(Table2[[#This Row],[1Y Return vs Nifty Z-Score]],Table2[1Y Return vs Nifty Z-Score])</f>
        <v>564</v>
      </c>
      <c r="AT599">
        <f>_xlfn.RANK.AVG(Table2[[#This Row],[6M Return vs Nifty Z-Score]],Table2[6M Return vs Nifty Z-Score])</f>
        <v>593</v>
      </c>
      <c r="AU599">
        <f>_xlfn.RANK.AVG(Table2[[#This Row],[Sharpe Ratio Z-Score]],Table2[Sharpe Ratio Z-Score])</f>
        <v>518.5</v>
      </c>
      <c r="AV599">
        <f>(Table2[[#This Row],[Rank 1Y]]+Table2[[#This Row],[Rank 6M]]+Table2[[#This Row],[Rank Sharpe]])/3</f>
        <v>558.5</v>
      </c>
    </row>
    <row r="600" spans="1:48" x14ac:dyDescent="0.3">
      <c r="A600" t="s">
        <v>985</v>
      </c>
      <c r="B600" t="s">
        <v>986</v>
      </c>
      <c r="C600" t="s">
        <v>10143</v>
      </c>
      <c r="D600" t="s">
        <v>481</v>
      </c>
      <c r="E600">
        <v>14109.026607399999</v>
      </c>
      <c r="F600">
        <v>1788.3</v>
      </c>
      <c r="G600">
        <v>-9.0021960330810007</v>
      </c>
      <c r="H600">
        <f>(Table2[[#This Row],[1Y Return vs Nifty]]-AVERAGE(Table2[1Y Return vs Nifty]))/_xlfn.STDEV.P(Table2[1Y Return vs Nifty])</f>
        <v>-0.65182632502113613</v>
      </c>
      <c r="I600">
        <v>-9.6037675501454398</v>
      </c>
      <c r="J600">
        <f>(Table2[[#This Row],[1M Return vs Nifty]]-AVERAGE(Table2[1M Return vs Nifty]))/_xlfn.STDEV.P(Table2[1M Return vs Nifty])</f>
        <v>-0.88751590030234562</v>
      </c>
      <c r="K600">
        <v>2.2746956051981599</v>
      </c>
      <c r="L600">
        <f>(Table2[[#This Row],[6M Return vs Nifty]]-AVERAGE(Table2[6M Return vs Nifty]))/_xlfn.STDEV.P(Table2[6M Return vs Nifty])</f>
        <v>-0.26118966614081573</v>
      </c>
      <c r="M600">
        <v>-1.60017382420399</v>
      </c>
      <c r="N600">
        <f>(Table2[[#This Row],[1W Return vs Nifty]]-AVERAGE(Table2[1W Return vs Nifty]))/_xlfn.STDEV.P(Table2[1W Return vs Nifty])</f>
        <v>-0.1938556436254171</v>
      </c>
      <c r="O600">
        <v>1800.96</v>
      </c>
      <c r="P600">
        <v>1736.05583842901</v>
      </c>
      <c r="Q600">
        <v>1616.95397132331</v>
      </c>
      <c r="R600">
        <v>38.056583148322296</v>
      </c>
      <c r="S600" s="2">
        <f>(Table2[[#This Row],[Close Price]]-Table2[[#This Row],[20D EMA]])/Table2[[#This Row],[20D EMA]]</f>
        <v>-7.0295842217484462E-3</v>
      </c>
      <c r="T600" s="2">
        <f>(Table2[[#This Row],[Close Price]]-Table2[[#This Row],[50D EMA]])/Table2[[#This Row],[50D EMA]]</f>
        <v>3.0093595156631989E-2</v>
      </c>
      <c r="U600" s="2">
        <f>(Table2[[#This Row],[Close Price]]-Table2[[#This Row],[200D EMA]])/Table2[[#This Row],[200D EMA]]</f>
        <v>0.10596840214100892</v>
      </c>
      <c r="V600">
        <v>0.89274977177497505</v>
      </c>
      <c r="W600">
        <v>1770</v>
      </c>
      <c r="X600">
        <v>1799</v>
      </c>
      <c r="Y600">
        <v>1770</v>
      </c>
      <c r="Z600">
        <v>1799</v>
      </c>
      <c r="AA600">
        <v>1760</v>
      </c>
      <c r="AB600">
        <v>1917.75</v>
      </c>
      <c r="AC600" s="2">
        <f>(Table2[[#This Row],[Close Price]]/Table2[[#This Row],[Day Low]])-1</f>
        <v>1.033898305084735E-2</v>
      </c>
      <c r="AD600" s="2">
        <f>(Table2[[#This Row],[Day High]]/Table2[[#This Row],[Close Price]])-1</f>
        <v>5.9833361292849219E-3</v>
      </c>
      <c r="AE600" s="2">
        <f>(Table2[[#This Row],[Close Price]]/Table2[[#This Row],[Current Week Low]])-1</f>
        <v>1.033898305084735E-2</v>
      </c>
      <c r="AF600" s="2">
        <f>(Table2[[#This Row],[Current Week High]]/Table2[[#This Row],[Close Price]])-1</f>
        <v>5.9833361292849219E-3</v>
      </c>
      <c r="AG600" s="2">
        <f>(Table2[[#This Row],[Close Price]]/Table2[[#This Row],[Current Month Low]])-1</f>
        <v>1.6079545454545485E-2</v>
      </c>
      <c r="AH600" s="2">
        <f>(Table2[[#This Row],[Current Month High]]/Table2[[#This Row],[Close Price]])-1</f>
        <v>7.2387183358497031E-2</v>
      </c>
      <c r="AI600">
        <v>10.6609629256836</v>
      </c>
      <c r="AJ600">
        <v>36.8247895944912</v>
      </c>
      <c r="AK600" t="str">
        <f>IF(AND(Table2[[#This Row],[20D EMA]]&gt;Table2[[#This Row],[50D EMA]],Table2[[#This Row],[50D EMA]]&gt;Table2[[#This Row],[200D EMA]]),"Uptrend","Downtrend/NoTrend")</f>
        <v>Uptrend</v>
      </c>
      <c r="AL600">
        <v>0</v>
      </c>
      <c r="AM600" t="s">
        <v>10187</v>
      </c>
      <c r="AN600">
        <v>-3.5</v>
      </c>
      <c r="AO600" t="s">
        <v>10189</v>
      </c>
      <c r="AP600">
        <v>-0.100516239770871</v>
      </c>
      <c r="AQ600">
        <f>(Table2[[#This Row],[Sharpe Ratio]]-AVERAGE(Table2[Sharpe Ratio]))/_xlfn.STDEV.P(Table2[Sharpe Ratio])</f>
        <v>-1.7436640801122434</v>
      </c>
      <c r="AR6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-3.7380516152019578</v>
      </c>
      <c r="AS600">
        <f>_xlfn.RANK.AVG(Table2[[#This Row],[1Y Return vs Nifty Z-Score]],Table2[1Y Return vs Nifty Z-Score])</f>
        <v>556</v>
      </c>
      <c r="AT600">
        <f>_xlfn.RANK.AVG(Table2[[#This Row],[6M Return vs Nifty Z-Score]],Table2[6M Return vs Nifty Z-Score])</f>
        <v>414</v>
      </c>
      <c r="AU600">
        <f>_xlfn.RANK.AVG(Table2[[#This Row],[Sharpe Ratio Z-Score]],Table2[Sharpe Ratio Z-Score])</f>
        <v>707</v>
      </c>
      <c r="AV600">
        <f>(Table2[[#This Row],[Rank 1Y]]+Table2[[#This Row],[Rank 6M]]+Table2[[#This Row],[Rank Sharpe]])/3</f>
        <v>559</v>
      </c>
    </row>
    <row r="601" spans="1:48" x14ac:dyDescent="0.3">
      <c r="A601" t="s">
        <v>732</v>
      </c>
      <c r="B601" t="s">
        <v>733</v>
      </c>
      <c r="C601" t="s">
        <v>10155</v>
      </c>
      <c r="D601" t="s">
        <v>734</v>
      </c>
      <c r="E601">
        <v>21818.3871</v>
      </c>
      <c r="F601">
        <v>1379.8</v>
      </c>
      <c r="G601">
        <v>-22.270211870534201</v>
      </c>
      <c r="H601">
        <f>(Table2[[#This Row],[1Y Return vs Nifty]]-AVERAGE(Table2[1Y Return vs Nifty]))/_xlfn.STDEV.P(Table2[1Y Return vs Nifty])</f>
        <v>-0.81573816546117095</v>
      </c>
      <c r="I601">
        <v>1.2186673044607701</v>
      </c>
      <c r="J601">
        <f>(Table2[[#This Row],[1M Return vs Nifty]]-AVERAGE(Table2[1M Return vs Nifty]))/_xlfn.STDEV.P(Table2[1M Return vs Nifty])</f>
        <v>0.13331174326336953</v>
      </c>
      <c r="K601">
        <v>-13.0715644743646</v>
      </c>
      <c r="L601">
        <f>(Table2[[#This Row],[6M Return vs Nifty]]-AVERAGE(Table2[6M Return vs Nifty]))/_xlfn.STDEV.P(Table2[6M Return vs Nifty])</f>
        <v>-0.73279820999857137</v>
      </c>
      <c r="M601">
        <v>-5.7463418998688001</v>
      </c>
      <c r="N601">
        <f>(Table2[[#This Row],[1W Return vs Nifty]]-AVERAGE(Table2[1W Return vs Nifty]))/_xlfn.STDEV.P(Table2[1W Return vs Nifty])</f>
        <v>-1.1138378645896863</v>
      </c>
      <c r="O601">
        <v>1399.88</v>
      </c>
      <c r="P601">
        <v>1343.1481687852099</v>
      </c>
      <c r="Q601">
        <v>1291.15524051899</v>
      </c>
      <c r="R601">
        <v>34.926652635566803</v>
      </c>
      <c r="S601" s="2">
        <f>(Table2[[#This Row],[Close Price]]-Table2[[#This Row],[20D EMA]])/Table2[[#This Row],[20D EMA]]</f>
        <v>-1.4344086635997481E-2</v>
      </c>
      <c r="T601" s="2">
        <f>(Table2[[#This Row],[Close Price]]-Table2[[#This Row],[50D EMA]])/Table2[[#This Row],[50D EMA]]</f>
        <v>2.7288002966894733E-2</v>
      </c>
      <c r="U601" s="2">
        <f>(Table2[[#This Row],[Close Price]]-Table2[[#This Row],[200D EMA]])/Table2[[#This Row],[200D EMA]]</f>
        <v>6.8655384495344252E-2</v>
      </c>
      <c r="V601">
        <v>0.64741981011137095</v>
      </c>
      <c r="W601">
        <v>1369.25</v>
      </c>
      <c r="X601">
        <v>1390</v>
      </c>
      <c r="Y601">
        <v>1350</v>
      </c>
      <c r="Z601">
        <v>1393.8</v>
      </c>
      <c r="AA601">
        <v>1350</v>
      </c>
      <c r="AB601">
        <v>1520</v>
      </c>
      <c r="AC601" s="2">
        <f>(Table2[[#This Row],[Close Price]]/Table2[[#This Row],[Day Low]])-1</f>
        <v>7.7049479642139485E-3</v>
      </c>
      <c r="AD601" s="2">
        <f>(Table2[[#This Row],[Day High]]/Table2[[#This Row],[Close Price]])-1</f>
        <v>7.3923757066240992E-3</v>
      </c>
      <c r="AE601" s="2">
        <f>(Table2[[#This Row],[Close Price]]/Table2[[#This Row],[Current Week Low]])-1</f>
        <v>2.2074074074074135E-2</v>
      </c>
      <c r="AF601" s="2">
        <f>(Table2[[#This Row],[Current Week High]]/Table2[[#This Row],[Close Price]])-1</f>
        <v>1.0146398028699766E-2</v>
      </c>
      <c r="AG601" s="2">
        <f>(Table2[[#This Row],[Close Price]]/Table2[[#This Row],[Current Month Low]])-1</f>
        <v>2.2074074074074135E-2</v>
      </c>
      <c r="AH601" s="2">
        <f>(Table2[[#This Row],[Current Month High]]/Table2[[#This Row],[Close Price]])-1</f>
        <v>0.10160892883026529</v>
      </c>
      <c r="AI601">
        <v>10.436295115234</v>
      </c>
      <c r="AJ601">
        <v>24.2671229792407</v>
      </c>
      <c r="AK601" t="str">
        <f>IF(AND(Table2[[#This Row],[20D EMA]]&gt;Table2[[#This Row],[50D EMA]],Table2[[#This Row],[50D EMA]]&gt;Table2[[#This Row],[200D EMA]]),"Uptrend","Downtrend/NoTrend")</f>
        <v>Uptrend</v>
      </c>
      <c r="AL601">
        <v>0.05</v>
      </c>
      <c r="AM601" t="s">
        <v>10188</v>
      </c>
      <c r="AN601">
        <v>-2.0099999999999998</v>
      </c>
      <c r="AO601" t="s">
        <v>10189</v>
      </c>
      <c r="AP601">
        <v>5.6058245978849999E-3</v>
      </c>
      <c r="AQ601">
        <f>(Table2[[#This Row],[Sharpe Ratio]]-AVERAGE(Table2[Sharpe Ratio]))/_xlfn.STDEV.P(Table2[Sharpe Ratio])</f>
        <v>-0.54315428935960186</v>
      </c>
      <c r="AR6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-3.0722167861456611</v>
      </c>
      <c r="AS601">
        <f>_xlfn.RANK.AVG(Table2[[#This Row],[1Y Return vs Nifty Z-Score]],Table2[1Y Return vs Nifty Z-Score])</f>
        <v>634</v>
      </c>
      <c r="AT601">
        <f>_xlfn.RANK.AVG(Table2[[#This Row],[6M Return vs Nifty Z-Score]],Table2[6M Return vs Nifty Z-Score])</f>
        <v>561</v>
      </c>
      <c r="AU601">
        <f>_xlfn.RANK.AVG(Table2[[#This Row],[Sharpe Ratio Z-Score]],Table2[Sharpe Ratio Z-Score])</f>
        <v>483</v>
      </c>
      <c r="AV601">
        <f>(Table2[[#This Row],[Rank 1Y]]+Table2[[#This Row],[Rank 6M]]+Table2[[#This Row],[Rank Sharpe]])/3</f>
        <v>559.33333333333337</v>
      </c>
    </row>
    <row r="602" spans="1:48" x14ac:dyDescent="0.3">
      <c r="A602" t="s">
        <v>1765</v>
      </c>
      <c r="B602" t="s">
        <v>1766</v>
      </c>
      <c r="C602" t="s">
        <v>10148</v>
      </c>
      <c r="D602" t="s">
        <v>550</v>
      </c>
      <c r="E602">
        <v>4226.9500349999998</v>
      </c>
      <c r="F602">
        <v>376.5</v>
      </c>
      <c r="G602">
        <v>3.0236675639422201</v>
      </c>
      <c r="H602">
        <f>(Table2[[#This Row],[1Y Return vs Nifty]]-AVERAGE(Table2[1Y Return vs Nifty]))/_xlfn.STDEV.P(Table2[1Y Return vs Nifty])</f>
        <v>-0.50325991846736906</v>
      </c>
      <c r="I602">
        <v>-9.0965025837349192</v>
      </c>
      <c r="J602">
        <f>(Table2[[#This Row],[1M Return vs Nifty]]-AVERAGE(Table2[1M Return vs Nifty]))/_xlfn.STDEV.P(Table2[1M Return vs Nifty])</f>
        <v>-0.83966806316762754</v>
      </c>
      <c r="K602">
        <v>-9.3478413670263301</v>
      </c>
      <c r="L602">
        <f>(Table2[[#This Row],[6M Return vs Nifty]]-AVERAGE(Table2[6M Return vs Nifty]))/_xlfn.STDEV.P(Table2[6M Return vs Nifty])</f>
        <v>-0.61836383815314688</v>
      </c>
      <c r="M602">
        <v>-4.4959548476255398</v>
      </c>
      <c r="N602">
        <f>(Table2[[#This Row],[1W Return vs Nifty]]-AVERAGE(Table2[1W Return vs Nifty]))/_xlfn.STDEV.P(Table2[1W Return vs Nifty])</f>
        <v>-0.83639280293398577</v>
      </c>
      <c r="O602">
        <v>380.64</v>
      </c>
      <c r="P602">
        <v>377.750462815427</v>
      </c>
      <c r="Q602">
        <v>360.70936842949698</v>
      </c>
      <c r="R602">
        <v>44.6468469041547</v>
      </c>
      <c r="S602" s="2">
        <f>(Table2[[#This Row],[Close Price]]-Table2[[#This Row],[20D EMA]])/Table2[[#This Row],[20D EMA]]</f>
        <v>-1.0876418663303874E-2</v>
      </c>
      <c r="T602" s="2">
        <f>(Table2[[#This Row],[Close Price]]-Table2[[#This Row],[50D EMA]])/Table2[[#This Row],[50D EMA]]</f>
        <v>-3.3102879771665277E-3</v>
      </c>
      <c r="U602" s="2">
        <f>(Table2[[#This Row],[Close Price]]-Table2[[#This Row],[200D EMA]])/Table2[[#This Row],[200D EMA]]</f>
        <v>4.3776605080301394E-2</v>
      </c>
      <c r="V602">
        <v>1.36035010732239</v>
      </c>
      <c r="W602">
        <v>372.5</v>
      </c>
      <c r="X602">
        <v>385</v>
      </c>
      <c r="Y602">
        <v>368.6</v>
      </c>
      <c r="Z602">
        <v>386</v>
      </c>
      <c r="AA602">
        <v>367.2</v>
      </c>
      <c r="AB602">
        <v>410</v>
      </c>
      <c r="AC602" s="2">
        <f>(Table2[[#This Row],[Close Price]]/Table2[[#This Row],[Day Low]])-1</f>
        <v>1.0738255033557076E-2</v>
      </c>
      <c r="AD602" s="2">
        <f>(Table2[[#This Row],[Day High]]/Table2[[#This Row],[Close Price]])-1</f>
        <v>2.2576361221779528E-2</v>
      </c>
      <c r="AE602" s="2">
        <f>(Table2[[#This Row],[Close Price]]/Table2[[#This Row],[Current Week Low]])-1</f>
        <v>2.1432447097124108E-2</v>
      </c>
      <c r="AF602" s="2">
        <f>(Table2[[#This Row],[Current Week High]]/Table2[[#This Row],[Close Price]])-1</f>
        <v>2.5232403718459473E-2</v>
      </c>
      <c r="AG602" s="2">
        <f>(Table2[[#This Row],[Close Price]]/Table2[[#This Row],[Current Month Low]])-1</f>
        <v>2.5326797385621047E-2</v>
      </c>
      <c r="AH602" s="2">
        <f>(Table2[[#This Row],[Current Month High]]/Table2[[#This Row],[Close Price]])-1</f>
        <v>8.8977423638778141E-2</v>
      </c>
      <c r="AI602">
        <v>12.9216467463479</v>
      </c>
      <c r="AJ602">
        <v>32.500439908498997</v>
      </c>
      <c r="AK602" t="str">
        <f>IF(AND(Table2[[#This Row],[20D EMA]]&gt;Table2[[#This Row],[50D EMA]],Table2[[#This Row],[50D EMA]]&gt;Table2[[#This Row],[200D EMA]]),"Uptrend","Downtrend/NoTrend")</f>
        <v>Uptrend</v>
      </c>
      <c r="AL602">
        <v>-0.12</v>
      </c>
      <c r="AM602" t="s">
        <v>10189</v>
      </c>
      <c r="AN602">
        <v>-1.38</v>
      </c>
      <c r="AO602" t="s">
        <v>10189</v>
      </c>
      <c r="AP602">
        <v>-6.3100565542722004E-2</v>
      </c>
      <c r="AQ602">
        <f>(Table2[[#This Row],[Sharpe Ratio]]-AVERAGE(Table2[Sharpe Ratio]))/_xlfn.STDEV.P(Table2[Sharpe Ratio])</f>
        <v>-1.3203978771252545</v>
      </c>
      <c r="AR6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-4.1180824998473842</v>
      </c>
      <c r="AS602">
        <f>_xlfn.RANK.AVG(Table2[[#This Row],[1Y Return vs Nifty Z-Score]],Table2[1Y Return vs Nifty Z-Score])</f>
        <v>483</v>
      </c>
      <c r="AT602">
        <f>_xlfn.RANK.AVG(Table2[[#This Row],[6M Return vs Nifty Z-Score]],Table2[6M Return vs Nifty Z-Score])</f>
        <v>536</v>
      </c>
      <c r="AU602">
        <f>_xlfn.RANK.AVG(Table2[[#This Row],[Sharpe Ratio Z-Score]],Table2[Sharpe Ratio Z-Score])</f>
        <v>660</v>
      </c>
      <c r="AV602">
        <f>(Table2[[#This Row],[Rank 1Y]]+Table2[[#This Row],[Rank 6M]]+Table2[[#This Row],[Rank Sharpe]])/3</f>
        <v>559.66666666666663</v>
      </c>
    </row>
    <row r="603" spans="1:48" x14ac:dyDescent="0.3">
      <c r="A603" t="s">
        <v>1913</v>
      </c>
      <c r="B603" t="s">
        <v>1914</v>
      </c>
      <c r="C603" t="s">
        <v>10151</v>
      </c>
      <c r="D603" t="s">
        <v>130</v>
      </c>
      <c r="E603">
        <v>3468.9322980000002</v>
      </c>
      <c r="F603">
        <v>1209.5999999999999</v>
      </c>
      <c r="G603">
        <v>-16.174626704585801</v>
      </c>
      <c r="H603">
        <f>(Table2[[#This Row],[1Y Return vs Nifty]]-AVERAGE(Table2[1Y Return vs Nifty]))/_xlfn.STDEV.P(Table2[1Y Return vs Nifty])</f>
        <v>-0.74043387012793882</v>
      </c>
      <c r="I603">
        <v>-9.6787917915079493</v>
      </c>
      <c r="J603">
        <f>(Table2[[#This Row],[1M Return vs Nifty]]-AVERAGE(Table2[1M Return vs Nifty]))/_xlfn.STDEV.P(Table2[1M Return vs Nifty])</f>
        <v>-0.89459257210026355</v>
      </c>
      <c r="K603">
        <v>-8.9173025651595808</v>
      </c>
      <c r="L603">
        <f>(Table2[[#This Row],[6M Return vs Nifty]]-AVERAGE(Table2[6M Return vs Nifty]))/_xlfn.STDEV.P(Table2[6M Return vs Nifty])</f>
        <v>-0.60513287657879922</v>
      </c>
      <c r="M603">
        <v>-5.3393208797792804</v>
      </c>
      <c r="N603">
        <f>(Table2[[#This Row],[1W Return vs Nifty]]-AVERAGE(Table2[1W Return vs Nifty]))/_xlfn.STDEV.P(Table2[1W Return vs Nifty])</f>
        <v>-1.0235250516000542</v>
      </c>
      <c r="O603">
        <v>1222.8699999999999</v>
      </c>
      <c r="P603">
        <v>1208.7614154221101</v>
      </c>
      <c r="Q603">
        <v>1137.64021007465</v>
      </c>
      <c r="R603">
        <v>34.590524075744803</v>
      </c>
      <c r="S603" s="2">
        <f>(Table2[[#This Row],[Close Price]]-Table2[[#This Row],[20D EMA]])/Table2[[#This Row],[20D EMA]]</f>
        <v>-1.0851521420919627E-2</v>
      </c>
      <c r="T603" s="2">
        <f>(Table2[[#This Row],[Close Price]]-Table2[[#This Row],[50D EMA]])/Table2[[#This Row],[50D EMA]]</f>
        <v>6.9375524995310325E-4</v>
      </c>
      <c r="U603" s="2">
        <f>(Table2[[#This Row],[Close Price]]-Table2[[#This Row],[200D EMA]])/Table2[[#This Row],[200D EMA]]</f>
        <v>6.3253557045621703E-2</v>
      </c>
      <c r="V603">
        <v>0.65933147636091705</v>
      </c>
      <c r="W603">
        <v>1187</v>
      </c>
      <c r="X603">
        <v>1215</v>
      </c>
      <c r="Y603">
        <v>1180</v>
      </c>
      <c r="Z603">
        <v>1243</v>
      </c>
      <c r="AA603">
        <v>1177.0999999999999</v>
      </c>
      <c r="AB603">
        <v>1288.8</v>
      </c>
      <c r="AC603" s="2">
        <f>(Table2[[#This Row],[Close Price]]/Table2[[#This Row],[Day Low]])-1</f>
        <v>1.9039595619207983E-2</v>
      </c>
      <c r="AD603" s="2">
        <f>(Table2[[#This Row],[Day High]]/Table2[[#This Row],[Close Price]])-1</f>
        <v>4.4642857142858094E-3</v>
      </c>
      <c r="AE603" s="2">
        <f>(Table2[[#This Row],[Close Price]]/Table2[[#This Row],[Current Week Low]])-1</f>
        <v>2.5084745762711691E-2</v>
      </c>
      <c r="AF603" s="2">
        <f>(Table2[[#This Row],[Current Week High]]/Table2[[#This Row],[Close Price]])-1</f>
        <v>2.7612433862433949E-2</v>
      </c>
      <c r="AG603" s="2">
        <f>(Table2[[#This Row],[Close Price]]/Table2[[#This Row],[Current Month Low]])-1</f>
        <v>2.7610228527737757E-2</v>
      </c>
      <c r="AH603" s="2">
        <f>(Table2[[#This Row],[Current Month High]]/Table2[[#This Row],[Close Price]])-1</f>
        <v>6.5476190476190466E-2</v>
      </c>
      <c r="AI603">
        <v>12.3511904761904</v>
      </c>
      <c r="AJ603">
        <v>26.659685863874302</v>
      </c>
      <c r="AK603" t="str">
        <f>IF(AND(Table2[[#This Row],[20D EMA]]&gt;Table2[[#This Row],[50D EMA]],Table2[[#This Row],[50D EMA]]&gt;Table2[[#This Row],[200D EMA]]),"Uptrend","Downtrend/NoTrend")</f>
        <v>Uptrend</v>
      </c>
      <c r="AL603">
        <v>-7.0000000000000007E-2</v>
      </c>
      <c r="AM603" t="s">
        <v>10189</v>
      </c>
      <c r="AN603">
        <v>1.63</v>
      </c>
      <c r="AO603" t="s">
        <v>10188</v>
      </c>
      <c r="AP603">
        <v>-9.3909030505619998E-3</v>
      </c>
      <c r="AQ603">
        <f>(Table2[[#This Row],[Sharpe Ratio]]-AVERAGE(Table2[Sharpe Ratio]))/_xlfn.STDEV.P(Table2[Sharpe Ratio])</f>
        <v>-0.71280532732519986</v>
      </c>
      <c r="AR6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-3.9764896977322555</v>
      </c>
      <c r="AS603">
        <f>_xlfn.RANK.AVG(Table2[[#This Row],[1Y Return vs Nifty Z-Score]],Table2[1Y Return vs Nifty Z-Score])</f>
        <v>602</v>
      </c>
      <c r="AT603">
        <f>_xlfn.RANK.AVG(Table2[[#This Row],[6M Return vs Nifty Z-Score]],Table2[6M Return vs Nifty Z-Score])</f>
        <v>528</v>
      </c>
      <c r="AU603">
        <f>_xlfn.RANK.AVG(Table2[[#This Row],[Sharpe Ratio Z-Score]],Table2[Sharpe Ratio Z-Score])</f>
        <v>556</v>
      </c>
      <c r="AV603">
        <f>(Table2[[#This Row],[Rank 1Y]]+Table2[[#This Row],[Rank 6M]]+Table2[[#This Row],[Rank Sharpe]])/3</f>
        <v>562</v>
      </c>
    </row>
    <row r="604" spans="1:48" x14ac:dyDescent="0.3">
      <c r="A604" t="s">
        <v>2098</v>
      </c>
      <c r="B604" t="s">
        <v>2099</v>
      </c>
      <c r="C604" t="s">
        <v>10141</v>
      </c>
      <c r="D604" t="s">
        <v>441</v>
      </c>
      <c r="E604">
        <v>2757.6006569000001</v>
      </c>
      <c r="F604">
        <v>83.61</v>
      </c>
      <c r="G604">
        <v>-16.151931589039801</v>
      </c>
      <c r="H604">
        <f>(Table2[[#This Row],[1Y Return vs Nifty]]-AVERAGE(Table2[1Y Return vs Nifty]))/_xlfn.STDEV.P(Table2[1Y Return vs Nifty])</f>
        <v>-0.74015349676965247</v>
      </c>
      <c r="I604">
        <v>-5.6704916767306104</v>
      </c>
      <c r="J604">
        <f>(Table2[[#This Row],[1M Return vs Nifty]]-AVERAGE(Table2[1M Return vs Nifty]))/_xlfn.STDEV.P(Table2[1M Return vs Nifty])</f>
        <v>-0.51650911714365511</v>
      </c>
      <c r="K604">
        <v>-17.7166300352573</v>
      </c>
      <c r="L604">
        <f>(Table2[[#This Row],[6M Return vs Nifty]]-AVERAGE(Table2[6M Return vs Nifty]))/_xlfn.STDEV.P(Table2[6M Return vs Nifty])</f>
        <v>-0.87554651440231313</v>
      </c>
      <c r="M604">
        <v>0.93497974552428198</v>
      </c>
      <c r="N604">
        <f>(Table2[[#This Row],[1W Return vs Nifty]]-AVERAGE(Table2[1W Return vs Nifty]))/_xlfn.STDEV.P(Table2[1W Return vs Nifty])</f>
        <v>0.36866284790730802</v>
      </c>
      <c r="O604">
        <v>81.93</v>
      </c>
      <c r="P604">
        <v>83.516177525383895</v>
      </c>
      <c r="Q604">
        <v>85.956580415343197</v>
      </c>
      <c r="R604">
        <v>58.491951954430398</v>
      </c>
      <c r="S604" s="2">
        <f>(Table2[[#This Row],[Close Price]]-Table2[[#This Row],[20D EMA]])/Table2[[#This Row],[20D EMA]]</f>
        <v>2.0505309410472263E-2</v>
      </c>
      <c r="T604" s="2">
        <f>(Table2[[#This Row],[Close Price]]-Table2[[#This Row],[50D EMA]])/Table2[[#This Row],[50D EMA]]</f>
        <v>1.1234047988796861E-3</v>
      </c>
      <c r="U604" s="2">
        <f>(Table2[[#This Row],[Close Price]]-Table2[[#This Row],[200D EMA]])/Table2[[#This Row],[200D EMA]]</f>
        <v>-2.729960177573949E-2</v>
      </c>
      <c r="V604">
        <v>0.89339619502868595</v>
      </c>
      <c r="W604">
        <v>82.6</v>
      </c>
      <c r="X604">
        <v>85.25</v>
      </c>
      <c r="Y604">
        <v>80.010000000000005</v>
      </c>
      <c r="Z604">
        <v>85.25</v>
      </c>
      <c r="AA604">
        <v>79.180000000000007</v>
      </c>
      <c r="AB604">
        <v>85.25</v>
      </c>
      <c r="AC604" s="2">
        <f>(Table2[[#This Row],[Close Price]]/Table2[[#This Row],[Day Low]])-1</f>
        <v>1.2227602905569013E-2</v>
      </c>
      <c r="AD604" s="2">
        <f>(Table2[[#This Row],[Day High]]/Table2[[#This Row],[Close Price]])-1</f>
        <v>1.96148786030379E-2</v>
      </c>
      <c r="AE604" s="2">
        <f>(Table2[[#This Row],[Close Price]]/Table2[[#This Row],[Current Week Low]])-1</f>
        <v>4.4994375703037104E-2</v>
      </c>
      <c r="AF604" s="2">
        <f>(Table2[[#This Row],[Current Week High]]/Table2[[#This Row],[Close Price]])-1</f>
        <v>1.96148786030379E-2</v>
      </c>
      <c r="AG604" s="2">
        <f>(Table2[[#This Row],[Close Price]]/Table2[[#This Row],[Current Month Low]])-1</f>
        <v>5.5948471836322122E-2</v>
      </c>
      <c r="AH604" s="2">
        <f>(Table2[[#This Row],[Current Month High]]/Table2[[#This Row],[Close Price]])-1</f>
        <v>1.96148786030379E-2</v>
      </c>
      <c r="AI604">
        <v>43.523501973448099</v>
      </c>
      <c r="AJ604">
        <v>33.6690647482014</v>
      </c>
      <c r="AK604" t="str">
        <f>IF(AND(Table2[[#This Row],[20D EMA]]&gt;Table2[[#This Row],[50D EMA]],Table2[[#This Row],[50D EMA]]&gt;Table2[[#This Row],[200D EMA]]),"Uptrend","Downtrend/NoTrend")</f>
        <v>Downtrend/NoTrend</v>
      </c>
      <c r="AL604">
        <v>-0.14000000000000001</v>
      </c>
      <c r="AM604" t="s">
        <v>10189</v>
      </c>
      <c r="AN604">
        <v>2.59</v>
      </c>
      <c r="AO604" t="s">
        <v>10188</v>
      </c>
      <c r="AP604">
        <v>5.5347693079550002E-3</v>
      </c>
      <c r="AQ604">
        <f>(Table2[[#This Row],[Sharpe Ratio]]-AVERAGE(Table2[Sharpe Ratio]))/_xlfn.STDEV.P(Table2[Sharpe Ratio])</f>
        <v>-0.54395810496338926</v>
      </c>
      <c r="AR6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4">
        <f>_xlfn.RANK.AVG(Table2[[#This Row],[1Y Return vs Nifty Z-Score]],Table2[1Y Return vs Nifty Z-Score])</f>
        <v>601</v>
      </c>
      <c r="AT604">
        <f>_xlfn.RANK.AVG(Table2[[#This Row],[6M Return vs Nifty Z-Score]],Table2[6M Return vs Nifty Z-Score])</f>
        <v>602</v>
      </c>
      <c r="AU604">
        <f>_xlfn.RANK.AVG(Table2[[#This Row],[Sharpe Ratio Z-Score]],Table2[Sharpe Ratio Z-Score])</f>
        <v>484</v>
      </c>
      <c r="AV604">
        <f>(Table2[[#This Row],[Rank 1Y]]+Table2[[#This Row],[Rank 6M]]+Table2[[#This Row],[Rank Sharpe]])/3</f>
        <v>562.33333333333337</v>
      </c>
    </row>
    <row r="605" spans="1:48" x14ac:dyDescent="0.3">
      <c r="A605" t="s">
        <v>33</v>
      </c>
      <c r="B605" t="s">
        <v>34</v>
      </c>
      <c r="C605" t="s">
        <v>10142</v>
      </c>
      <c r="D605" t="s">
        <v>21</v>
      </c>
      <c r="E605">
        <v>707659.13280899997</v>
      </c>
      <c r="F605">
        <v>1726.05</v>
      </c>
      <c r="G605">
        <v>-4.5035718837635397</v>
      </c>
      <c r="H605">
        <f>(Table2[[#This Row],[1Y Return vs Nifty]]-AVERAGE(Table2[1Y Return vs Nifty]))/_xlfn.STDEV.P(Table2[1Y Return vs Nifty])</f>
        <v>-0.59625073837756837</v>
      </c>
      <c r="I605">
        <v>8.7658701819821907</v>
      </c>
      <c r="J605">
        <f>(Table2[[#This Row],[1M Return vs Nifty]]-AVERAGE(Table2[1M Return vs Nifty]))/_xlfn.STDEV.P(Table2[1M Return vs Nifty])</f>
        <v>0.84520268393218378</v>
      </c>
      <c r="K605">
        <v>-5.9212191081359098</v>
      </c>
      <c r="L605">
        <f>(Table2[[#This Row],[6M Return vs Nifty]]-AVERAGE(Table2[6M Return vs Nifty]))/_xlfn.STDEV.P(Table2[6M Return vs Nifty])</f>
        <v>-0.51305972330773186</v>
      </c>
      <c r="M605">
        <v>2.1008384383866301</v>
      </c>
      <c r="N605">
        <f>(Table2[[#This Row],[1W Return vs Nifty]]-AVERAGE(Table2[1W Return vs Nifty]))/_xlfn.STDEV.P(Table2[1W Return vs Nifty])</f>
        <v>0.62735213643018672</v>
      </c>
      <c r="O605">
        <v>1622</v>
      </c>
      <c r="P605">
        <v>1557.3444673392</v>
      </c>
      <c r="Q605">
        <v>1515.9394995632299</v>
      </c>
      <c r="R605">
        <v>85.192987242481706</v>
      </c>
      <c r="S605" s="2">
        <f>(Table2[[#This Row],[Close Price]]-Table2[[#This Row],[20D EMA]])/Table2[[#This Row],[20D EMA]]</f>
        <v>6.414919852034523E-2</v>
      </c>
      <c r="T605" s="2">
        <f>(Table2[[#This Row],[Close Price]]-Table2[[#This Row],[50D EMA]])/Table2[[#This Row],[50D EMA]]</f>
        <v>0.10832897679281042</v>
      </c>
      <c r="U605" s="2">
        <f>(Table2[[#This Row],[Close Price]]-Table2[[#This Row],[200D EMA]])/Table2[[#This Row],[200D EMA]]</f>
        <v>0.13860084818510685</v>
      </c>
      <c r="V605">
        <v>0.96407088309334399</v>
      </c>
      <c r="W605">
        <v>1700</v>
      </c>
      <c r="X605">
        <v>1737.9</v>
      </c>
      <c r="Y605">
        <v>1700</v>
      </c>
      <c r="Z605">
        <v>1737.9</v>
      </c>
      <c r="AA605">
        <v>1559.5</v>
      </c>
      <c r="AB605">
        <v>1737.9</v>
      </c>
      <c r="AC605" s="2">
        <f>(Table2[[#This Row],[Close Price]]/Table2[[#This Row],[Day Low]])-1</f>
        <v>1.5323529411764625E-2</v>
      </c>
      <c r="AD605" s="2">
        <f>(Table2[[#This Row],[Day High]]/Table2[[#This Row],[Close Price]])-1</f>
        <v>6.865386286608155E-3</v>
      </c>
      <c r="AE605" s="2">
        <f>(Table2[[#This Row],[Close Price]]/Table2[[#This Row],[Current Week Low]])-1</f>
        <v>1.5323529411764625E-2</v>
      </c>
      <c r="AF605" s="2">
        <f>(Table2[[#This Row],[Current Week High]]/Table2[[#This Row],[Close Price]])-1</f>
        <v>6.865386286608155E-3</v>
      </c>
      <c r="AG605" s="2">
        <f>(Table2[[#This Row],[Close Price]]/Table2[[#This Row],[Current Month Low]])-1</f>
        <v>0.10679705033664644</v>
      </c>
      <c r="AH605" s="2">
        <f>(Table2[[#This Row],[Current Month High]]/Table2[[#This Row],[Close Price]])-1</f>
        <v>6.865386286608155E-3</v>
      </c>
      <c r="AI605">
        <v>0.68653862866081505</v>
      </c>
      <c r="AJ605">
        <v>32.264367816091898</v>
      </c>
      <c r="AK605" t="str">
        <f>IF(AND(Table2[[#This Row],[20D EMA]]&gt;Table2[[#This Row],[50D EMA]],Table2[[#This Row],[50D EMA]]&gt;Table2[[#This Row],[200D EMA]]),"Uptrend","Downtrend/NoTrend")</f>
        <v>Uptrend</v>
      </c>
      <c r="AL605">
        <v>0.04</v>
      </c>
      <c r="AM605" t="s">
        <v>10188</v>
      </c>
      <c r="AN605">
        <v>10.17</v>
      </c>
      <c r="AO605" t="s">
        <v>10188</v>
      </c>
      <c r="AP605">
        <v>-6.2798429188911001E-2</v>
      </c>
      <c r="AQ605">
        <f>(Table2[[#This Row],[Sharpe Ratio]]-AVERAGE(Table2[Sharpe Ratio]))/_xlfn.STDEV.P(Table2[Sharpe Ratio])</f>
        <v>-1.3169799484122207</v>
      </c>
      <c r="AR6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-0.95373558973515038</v>
      </c>
      <c r="AS605">
        <f>_xlfn.RANK.AVG(Table2[[#This Row],[1Y Return vs Nifty Z-Score]],Table2[1Y Return vs Nifty Z-Score])</f>
        <v>535</v>
      </c>
      <c r="AT605">
        <f>_xlfn.RANK.AVG(Table2[[#This Row],[6M Return vs Nifty Z-Score]],Table2[6M Return vs Nifty Z-Score])</f>
        <v>494</v>
      </c>
      <c r="AU605">
        <f>_xlfn.RANK.AVG(Table2[[#This Row],[Sharpe Ratio Z-Score]],Table2[Sharpe Ratio Z-Score])</f>
        <v>659</v>
      </c>
      <c r="AV605">
        <f>(Table2[[#This Row],[Rank 1Y]]+Table2[[#This Row],[Rank 6M]]+Table2[[#This Row],[Rank Sharpe]])/3</f>
        <v>562.66666666666663</v>
      </c>
    </row>
    <row r="606" spans="1:48" x14ac:dyDescent="0.3">
      <c r="A606" t="s">
        <v>236</v>
      </c>
      <c r="B606" t="s">
        <v>237</v>
      </c>
      <c r="C606" t="s">
        <v>10145</v>
      </c>
      <c r="D606" t="s">
        <v>180</v>
      </c>
      <c r="E606">
        <v>112080.97173443899</v>
      </c>
      <c r="F606">
        <v>640.95000000000005</v>
      </c>
      <c r="G606">
        <v>-15.7228105281469</v>
      </c>
      <c r="H606">
        <f>(Table2[[#This Row],[1Y Return vs Nifty]]-AVERAGE(Table2[1Y Return vs Nifty]))/_xlfn.STDEV.P(Table2[1Y Return vs Nifty])</f>
        <v>-0.7348521748746345</v>
      </c>
      <c r="I606">
        <v>-1.1069916049019899</v>
      </c>
      <c r="J606">
        <f>(Table2[[#This Row],[1M Return vs Nifty]]-AVERAGE(Table2[1M Return vs Nifty]))/_xlfn.STDEV.P(Table2[1M Return vs Nifty])</f>
        <v>-8.6056350523024752E-2</v>
      </c>
      <c r="K606">
        <v>2.9878879574057899</v>
      </c>
      <c r="L606">
        <f>(Table2[[#This Row],[6M Return vs Nifty]]-AVERAGE(Table2[6M Return vs Nifty]))/_xlfn.STDEV.P(Table2[6M Return vs Nifty])</f>
        <v>-0.23927242995614711</v>
      </c>
      <c r="M606">
        <v>0.78867411408115495</v>
      </c>
      <c r="N606">
        <f>(Table2[[#This Row],[1W Return vs Nifty]]-AVERAGE(Table2[1W Return vs Nifty]))/_xlfn.STDEV.P(Table2[1W Return vs Nifty])</f>
        <v>0.33619947997376237</v>
      </c>
      <c r="O606">
        <v>615.17999999999995</v>
      </c>
      <c r="P606">
        <v>590.589517156998</v>
      </c>
      <c r="Q606">
        <v>557.76522375438606</v>
      </c>
      <c r="R606">
        <v>72.897947972535505</v>
      </c>
      <c r="S606" s="2">
        <f>(Table2[[#This Row],[Close Price]]-Table2[[#This Row],[20D EMA]])/Table2[[#This Row],[20D EMA]]</f>
        <v>4.1890178484346202E-2</v>
      </c>
      <c r="T606" s="2">
        <f>(Table2[[#This Row],[Close Price]]-Table2[[#This Row],[50D EMA]])/Table2[[#This Row],[50D EMA]]</f>
        <v>8.5271548816899481E-2</v>
      </c>
      <c r="U606" s="2">
        <f>(Table2[[#This Row],[Close Price]]-Table2[[#This Row],[200D EMA]])/Table2[[#This Row],[200D EMA]]</f>
        <v>0.1491394097424846</v>
      </c>
      <c r="V606">
        <v>0.681761348842853</v>
      </c>
      <c r="W606">
        <v>630</v>
      </c>
      <c r="X606">
        <v>648.70000000000005</v>
      </c>
      <c r="Y606">
        <v>630</v>
      </c>
      <c r="Z606">
        <v>648.70000000000005</v>
      </c>
      <c r="AA606">
        <v>600.70000000000005</v>
      </c>
      <c r="AB606">
        <v>648.70000000000005</v>
      </c>
      <c r="AC606" s="2">
        <f>(Table2[[#This Row],[Close Price]]/Table2[[#This Row],[Day Low]])-1</f>
        <v>1.7380952380952497E-2</v>
      </c>
      <c r="AD606" s="2">
        <f>(Table2[[#This Row],[Day High]]/Table2[[#This Row],[Close Price]])-1</f>
        <v>1.2091426788360948E-2</v>
      </c>
      <c r="AE606" s="2">
        <f>(Table2[[#This Row],[Close Price]]/Table2[[#This Row],[Current Week Low]])-1</f>
        <v>1.7380952380952497E-2</v>
      </c>
      <c r="AF606" s="2">
        <f>(Table2[[#This Row],[Current Week High]]/Table2[[#This Row],[Close Price]])-1</f>
        <v>1.2091426788360948E-2</v>
      </c>
      <c r="AG606" s="2">
        <f>(Table2[[#This Row],[Close Price]]/Table2[[#This Row],[Current Month Low]])-1</f>
        <v>6.7005160645912998E-2</v>
      </c>
      <c r="AH606" s="2">
        <f>(Table2[[#This Row],[Current Month High]]/Table2[[#This Row],[Close Price]])-1</f>
        <v>1.2091426788360948E-2</v>
      </c>
      <c r="AI606">
        <v>1.2091426788360899</v>
      </c>
      <c r="AJ606">
        <v>31.020032706459499</v>
      </c>
      <c r="AK606" t="str">
        <f>IF(AND(Table2[[#This Row],[20D EMA]]&gt;Table2[[#This Row],[50D EMA]],Table2[[#This Row],[50D EMA]]&gt;Table2[[#This Row],[200D EMA]]),"Uptrend","Downtrend/NoTrend")</f>
        <v>Uptrend</v>
      </c>
      <c r="AL606">
        <v>0.13</v>
      </c>
      <c r="AM606" t="s">
        <v>10188</v>
      </c>
      <c r="AN606">
        <v>6.7</v>
      </c>
      <c r="AO606" t="s">
        <v>10188</v>
      </c>
      <c r="AP606">
        <v>-8.0839464820223E-2</v>
      </c>
      <c r="AQ606">
        <f>(Table2[[#This Row],[Sharpe Ratio]]-AVERAGE(Table2[Sharpe Ratio]))/_xlfn.STDEV.P(Table2[Sharpe Ratio])</f>
        <v>-1.5210698333907859</v>
      </c>
      <c r="AR6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-2.2450513087708304</v>
      </c>
      <c r="AS606">
        <f>_xlfn.RANK.AVG(Table2[[#This Row],[1Y Return vs Nifty Z-Score]],Table2[1Y Return vs Nifty Z-Score])</f>
        <v>597</v>
      </c>
      <c r="AT606">
        <f>_xlfn.RANK.AVG(Table2[[#This Row],[6M Return vs Nifty Z-Score]],Table2[6M Return vs Nifty Z-Score])</f>
        <v>405</v>
      </c>
      <c r="AU606">
        <f>_xlfn.RANK.AVG(Table2[[#This Row],[Sharpe Ratio Z-Score]],Table2[Sharpe Ratio Z-Score])</f>
        <v>688</v>
      </c>
      <c r="AV606">
        <f>(Table2[[#This Row],[Rank 1Y]]+Table2[[#This Row],[Rank 6M]]+Table2[[#This Row],[Rank Sharpe]])/3</f>
        <v>563.33333333333337</v>
      </c>
    </row>
    <row r="607" spans="1:48" x14ac:dyDescent="0.3">
      <c r="A607" t="s">
        <v>474</v>
      </c>
      <c r="B607" t="s">
        <v>475</v>
      </c>
      <c r="C607" t="s">
        <v>647</v>
      </c>
      <c r="D607" t="s">
        <v>476</v>
      </c>
      <c r="E607">
        <v>45219.534046469998</v>
      </c>
      <c r="F607">
        <v>40953</v>
      </c>
      <c r="G607">
        <v>-15.1139121072059</v>
      </c>
      <c r="H607">
        <f>(Table2[[#This Row],[1Y Return vs Nifty]]-AVERAGE(Table2[1Y Return vs Nifty]))/_xlfn.STDEV.P(Table2[1Y Return vs Nifty])</f>
        <v>-0.72732990010196363</v>
      </c>
      <c r="I607">
        <v>0.38567212144826302</v>
      </c>
      <c r="J607">
        <f>(Table2[[#This Row],[1M Return vs Nifty]]-AVERAGE(Table2[1M Return vs Nifty]))/_xlfn.STDEV.P(Table2[1M Return vs Nifty])</f>
        <v>5.4739359026348376E-2</v>
      </c>
      <c r="K607">
        <v>-4.6780716242884104</v>
      </c>
      <c r="L607">
        <f>(Table2[[#This Row],[6M Return vs Nifty]]-AVERAGE(Table2[6M Return vs Nifty]))/_xlfn.STDEV.P(Table2[6M Return vs Nifty])</f>
        <v>-0.47485634531086579</v>
      </c>
      <c r="M607">
        <v>1.9385385918540099</v>
      </c>
      <c r="N607">
        <f>(Table2[[#This Row],[1W Return vs Nifty]]-AVERAGE(Table2[1W Return vs Nifty]))/_xlfn.STDEV.P(Table2[1W Return vs Nifty])</f>
        <v>0.59133985459539917</v>
      </c>
      <c r="O607">
        <v>39388.800000000003</v>
      </c>
      <c r="P607">
        <v>38236.300785277301</v>
      </c>
      <c r="Q607">
        <v>37516.217197382903</v>
      </c>
      <c r="R607">
        <v>73.080385408919696</v>
      </c>
      <c r="S607" s="2">
        <f>(Table2[[#This Row],[Close Price]]-Table2[[#This Row],[20D EMA]])/Table2[[#This Row],[20D EMA]]</f>
        <v>3.9711796246648716E-2</v>
      </c>
      <c r="T607" s="2">
        <f>(Table2[[#This Row],[Close Price]]-Table2[[#This Row],[50D EMA]])/Table2[[#This Row],[50D EMA]]</f>
        <v>7.1050262680451323E-2</v>
      </c>
      <c r="U607" s="2">
        <f>(Table2[[#This Row],[Close Price]]-Table2[[#This Row],[200D EMA]])/Table2[[#This Row],[200D EMA]]</f>
        <v>9.1607924768514357E-2</v>
      </c>
      <c r="V607">
        <v>0.71758642308120901</v>
      </c>
      <c r="W607">
        <v>40380.050000000003</v>
      </c>
      <c r="X607">
        <v>41350</v>
      </c>
      <c r="Y607">
        <v>39132.1</v>
      </c>
      <c r="Z607">
        <v>41350</v>
      </c>
      <c r="AA607">
        <v>38300</v>
      </c>
      <c r="AB607">
        <v>41350</v>
      </c>
      <c r="AC607" s="2">
        <f>(Table2[[#This Row],[Close Price]]/Table2[[#This Row],[Day Low]])-1</f>
        <v>1.4188937358918574E-2</v>
      </c>
      <c r="AD607" s="2">
        <f>(Table2[[#This Row],[Day High]]/Table2[[#This Row],[Close Price]])-1</f>
        <v>9.6940395087050657E-3</v>
      </c>
      <c r="AE607" s="2">
        <f>(Table2[[#This Row],[Close Price]]/Table2[[#This Row],[Current Week Low]])-1</f>
        <v>4.6532130910429181E-2</v>
      </c>
      <c r="AF607" s="2">
        <f>(Table2[[#This Row],[Current Week High]]/Table2[[#This Row],[Close Price]])-1</f>
        <v>9.6940395087050657E-3</v>
      </c>
      <c r="AG607" s="2">
        <f>(Table2[[#This Row],[Close Price]]/Table2[[#This Row],[Current Month Low]])-1</f>
        <v>6.9268929503916388E-2</v>
      </c>
      <c r="AH607" s="2">
        <f>(Table2[[#This Row],[Current Month High]]/Table2[[#This Row],[Close Price]])-1</f>
        <v>9.6940395087050657E-3</v>
      </c>
      <c r="AI607">
        <v>4.71760310599955</v>
      </c>
      <c r="AJ607">
        <v>23.8371275519692</v>
      </c>
      <c r="AK607" t="str">
        <f>IF(AND(Table2[[#This Row],[20D EMA]]&gt;Table2[[#This Row],[50D EMA]],Table2[[#This Row],[50D EMA]]&gt;Table2[[#This Row],[200D EMA]]),"Uptrend","Downtrend/NoTrend")</f>
        <v>Uptrend</v>
      </c>
      <c r="AL607">
        <v>0.05</v>
      </c>
      <c r="AM607" t="s">
        <v>10188</v>
      </c>
      <c r="AN607">
        <v>4.74</v>
      </c>
      <c r="AO607" t="s">
        <v>10188</v>
      </c>
      <c r="AP607">
        <v>-3.7985576453655003E-2</v>
      </c>
      <c r="AQ607">
        <f>(Table2[[#This Row],[Sharpe Ratio]]-AVERAGE(Table2[Sharpe Ratio]))/_xlfn.STDEV.P(Table2[Sharpe Ratio])</f>
        <v>-1.0362836311819994</v>
      </c>
      <c r="AR6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-1.5923906629730811</v>
      </c>
      <c r="AS607">
        <f>_xlfn.RANK.AVG(Table2[[#This Row],[1Y Return vs Nifty Z-Score]],Table2[1Y Return vs Nifty Z-Score])</f>
        <v>592</v>
      </c>
      <c r="AT607">
        <f>_xlfn.RANK.AVG(Table2[[#This Row],[6M Return vs Nifty Z-Score]],Table2[6M Return vs Nifty Z-Score])</f>
        <v>484</v>
      </c>
      <c r="AU607">
        <f>_xlfn.RANK.AVG(Table2[[#This Row],[Sharpe Ratio Z-Score]],Table2[Sharpe Ratio Z-Score])</f>
        <v>618</v>
      </c>
      <c r="AV607">
        <f>(Table2[[#This Row],[Rank 1Y]]+Table2[[#This Row],[Rank 6M]]+Table2[[#This Row],[Rank Sharpe]])/3</f>
        <v>564.66666666666663</v>
      </c>
    </row>
    <row r="608" spans="1:48" x14ac:dyDescent="0.3">
      <c r="A608" t="s">
        <v>1891</v>
      </c>
      <c r="B608" t="s">
        <v>1892</v>
      </c>
      <c r="C608" t="s">
        <v>10150</v>
      </c>
      <c r="D608" t="s">
        <v>70</v>
      </c>
      <c r="E608">
        <v>3571.7029178600001</v>
      </c>
      <c r="F608">
        <v>839.6</v>
      </c>
      <c r="G608">
        <v>-55.368148994694998</v>
      </c>
      <c r="H608">
        <f>(Table2[[#This Row],[1Y Return vs Nifty]]-AVERAGE(Table2[1Y Return vs Nifty]))/_xlfn.STDEV.P(Table2[1Y Return vs Nifty])</f>
        <v>-1.2246270193224658</v>
      </c>
      <c r="I608">
        <v>-1.09096875758503</v>
      </c>
      <c r="J608">
        <f>(Table2[[#This Row],[1M Return vs Nifty]]-AVERAGE(Table2[1M Return vs Nifty]))/_xlfn.STDEV.P(Table2[1M Return vs Nifty])</f>
        <v>-8.4544993264743462E-2</v>
      </c>
      <c r="K608">
        <v>-2.5466990390622199</v>
      </c>
      <c r="L608">
        <f>(Table2[[#This Row],[6M Return vs Nifty]]-AVERAGE(Table2[6M Return vs Nifty]))/_xlfn.STDEV.P(Table2[6M Return vs Nifty])</f>
        <v>-0.40935676977092728</v>
      </c>
      <c r="M608">
        <v>-1.13985158290969</v>
      </c>
      <c r="N608">
        <f>(Table2[[#This Row],[1W Return vs Nifty]]-AVERAGE(Table2[1W Return vs Nifty]))/_xlfn.STDEV.P(Table2[1W Return vs Nifty])</f>
        <v>-9.1715964245131287E-2</v>
      </c>
      <c r="O608">
        <v>799.29</v>
      </c>
      <c r="P608">
        <v>761.38987830485803</v>
      </c>
      <c r="Q608">
        <v>805.57685619529502</v>
      </c>
      <c r="R608">
        <v>63.063955175702702</v>
      </c>
      <c r="S608" s="2">
        <f>(Table2[[#This Row],[Close Price]]-Table2[[#This Row],[20D EMA]])/Table2[[#This Row],[20D EMA]]</f>
        <v>5.0432258629533787E-2</v>
      </c>
      <c r="T608" s="2">
        <f>(Table2[[#This Row],[Close Price]]-Table2[[#This Row],[50D EMA]])/Table2[[#This Row],[50D EMA]]</f>
        <v>0.10272020146796187</v>
      </c>
      <c r="U608" s="2">
        <f>(Table2[[#This Row],[Close Price]]-Table2[[#This Row],[200D EMA]])/Table2[[#This Row],[200D EMA]]</f>
        <v>4.2234510019807235E-2</v>
      </c>
      <c r="V608">
        <v>1.32483793221216</v>
      </c>
      <c r="W608">
        <v>813.15</v>
      </c>
      <c r="X608">
        <v>856</v>
      </c>
      <c r="Y608">
        <v>813.15</v>
      </c>
      <c r="Z608">
        <v>856</v>
      </c>
      <c r="AA608">
        <v>775</v>
      </c>
      <c r="AB608">
        <v>864.4</v>
      </c>
      <c r="AC608" s="2">
        <f>(Table2[[#This Row],[Close Price]]/Table2[[#This Row],[Day Low]])-1</f>
        <v>3.2527823894730412E-2</v>
      </c>
      <c r="AD608" s="2">
        <f>(Table2[[#This Row],[Day High]]/Table2[[#This Row],[Close Price]])-1</f>
        <v>1.9533111005240578E-2</v>
      </c>
      <c r="AE608" s="2">
        <f>(Table2[[#This Row],[Close Price]]/Table2[[#This Row],[Current Week Low]])-1</f>
        <v>3.2527823894730412E-2</v>
      </c>
      <c r="AF608" s="2">
        <f>(Table2[[#This Row],[Current Week High]]/Table2[[#This Row],[Close Price]])-1</f>
        <v>1.9533111005240578E-2</v>
      </c>
      <c r="AG608" s="2">
        <f>(Table2[[#This Row],[Close Price]]/Table2[[#This Row],[Current Month Low]])-1</f>
        <v>8.3354838709677415E-2</v>
      </c>
      <c r="AH608" s="2">
        <f>(Table2[[#This Row],[Current Month High]]/Table2[[#This Row],[Close Price]])-1</f>
        <v>2.9537875178656359E-2</v>
      </c>
      <c r="AI608">
        <v>48.761314911862797</v>
      </c>
      <c r="AJ608">
        <v>35.681965093729801</v>
      </c>
      <c r="AK608" t="str">
        <f>IF(AND(Table2[[#This Row],[20D EMA]]&gt;Table2[[#This Row],[50D EMA]],Table2[[#This Row],[50D EMA]]&gt;Table2[[#This Row],[200D EMA]]),"Uptrend","Downtrend/NoTrend")</f>
        <v>Downtrend/NoTrend</v>
      </c>
      <c r="AL608">
        <v>0.12</v>
      </c>
      <c r="AM608" t="s">
        <v>10188</v>
      </c>
      <c r="AN608">
        <v>7.46</v>
      </c>
      <c r="AO608" t="s">
        <v>10188</v>
      </c>
      <c r="AQ608">
        <f>(Table2[[#This Row],[Sharpe Ratio]]-AVERAGE(Table2[Sharpe Ratio]))/_xlfn.STDEV.P(Table2[Sharpe Ratio])</f>
        <v>-0.60657038812317154</v>
      </c>
      <c r="AR6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8">
        <f>_xlfn.RANK.AVG(Table2[[#This Row],[1Y Return vs Nifty Z-Score]],Table2[1Y Return vs Nifty Z-Score])</f>
        <v>723</v>
      </c>
      <c r="AT608">
        <f>_xlfn.RANK.AVG(Table2[[#This Row],[6M Return vs Nifty Z-Score]],Table2[6M Return vs Nifty Z-Score])</f>
        <v>462</v>
      </c>
      <c r="AU608">
        <f>_xlfn.RANK.AVG(Table2[[#This Row],[Sharpe Ratio Z-Score]],Table2[Sharpe Ratio Z-Score])</f>
        <v>518.5</v>
      </c>
      <c r="AV608">
        <f>(Table2[[#This Row],[Rank 1Y]]+Table2[[#This Row],[Rank 6M]]+Table2[[#This Row],[Rank Sharpe]])/3</f>
        <v>567.83333333333337</v>
      </c>
    </row>
    <row r="609" spans="1:48" x14ac:dyDescent="0.3">
      <c r="A609" t="s">
        <v>692</v>
      </c>
      <c r="B609" t="s">
        <v>693</v>
      </c>
      <c r="C609" t="s">
        <v>10143</v>
      </c>
      <c r="D609" t="s">
        <v>557</v>
      </c>
      <c r="E609">
        <v>24976.594263585001</v>
      </c>
      <c r="F609">
        <v>768.85</v>
      </c>
      <c r="G609">
        <v>-0.95054195327350699</v>
      </c>
      <c r="H609">
        <f>(Table2[[#This Row],[1Y Return vs Nifty]]-AVERAGE(Table2[1Y Return vs Nifty]))/_xlfn.STDEV.P(Table2[1Y Return vs Nifty])</f>
        <v>-0.55235693525131735</v>
      </c>
      <c r="I609">
        <v>2.8697527162865302</v>
      </c>
      <c r="J609">
        <f>(Table2[[#This Row],[1M Return vs Nifty]]-AVERAGE(Table2[1M Return vs Nifty]))/_xlfn.STDEV.P(Table2[1M Return vs Nifty])</f>
        <v>0.28905059989991033</v>
      </c>
      <c r="K609">
        <v>-13.6456553131594</v>
      </c>
      <c r="L609">
        <f>(Table2[[#This Row],[6M Return vs Nifty]]-AVERAGE(Table2[6M Return vs Nifty]))/_xlfn.STDEV.P(Table2[6M Return vs Nifty])</f>
        <v>-0.75044069377783795</v>
      </c>
      <c r="M609">
        <v>-2.02447862491579</v>
      </c>
      <c r="N609">
        <f>(Table2[[#This Row],[1W Return vs Nifty]]-AVERAGE(Table2[1W Return vs Nifty]))/_xlfn.STDEV.P(Table2[1W Return vs Nifty])</f>
        <v>-0.28800350878692599</v>
      </c>
      <c r="O609">
        <v>764.64</v>
      </c>
      <c r="P609">
        <v>750.59582444777698</v>
      </c>
      <c r="Q609">
        <v>715.98647663565998</v>
      </c>
      <c r="R609">
        <v>51.752712505910097</v>
      </c>
      <c r="S609" s="2">
        <f>(Table2[[#This Row],[Close Price]]-Table2[[#This Row],[20D EMA]])/Table2[[#This Row],[20D EMA]]</f>
        <v>5.5058589663109911E-3</v>
      </c>
      <c r="T609" s="2">
        <f>(Table2[[#This Row],[Close Price]]-Table2[[#This Row],[50D EMA]])/Table2[[#This Row],[50D EMA]]</f>
        <v>2.4319580468826721E-2</v>
      </c>
      <c r="U609" s="2">
        <f>(Table2[[#This Row],[Close Price]]-Table2[[#This Row],[200D EMA]])/Table2[[#This Row],[200D EMA]]</f>
        <v>7.383313105680403E-2</v>
      </c>
      <c r="V609">
        <v>0.66549574137566703</v>
      </c>
      <c r="W609">
        <v>766.65</v>
      </c>
      <c r="X609">
        <v>779.6</v>
      </c>
      <c r="Y609">
        <v>766.65</v>
      </c>
      <c r="Z609">
        <v>780</v>
      </c>
      <c r="AA609">
        <v>749.1</v>
      </c>
      <c r="AB609">
        <v>790.85</v>
      </c>
      <c r="AC609" s="2">
        <f>(Table2[[#This Row],[Close Price]]/Table2[[#This Row],[Day Low]])-1</f>
        <v>2.8696276006001664E-3</v>
      </c>
      <c r="AD609" s="2">
        <f>(Table2[[#This Row],[Day High]]/Table2[[#This Row],[Close Price]])-1</f>
        <v>1.3981921050920221E-2</v>
      </c>
      <c r="AE609" s="2">
        <f>(Table2[[#This Row],[Close Price]]/Table2[[#This Row],[Current Week Low]])-1</f>
        <v>2.8696276006001664E-3</v>
      </c>
      <c r="AF609" s="2">
        <f>(Table2[[#This Row],[Current Week High]]/Table2[[#This Row],[Close Price]])-1</f>
        <v>1.4502178578396308E-2</v>
      </c>
      <c r="AG609" s="2">
        <f>(Table2[[#This Row],[Close Price]]/Table2[[#This Row],[Current Month Low]])-1</f>
        <v>2.6364971298892037E-2</v>
      </c>
      <c r="AH609" s="2">
        <f>(Table2[[#This Row],[Current Month High]]/Table2[[#This Row],[Close Price]])-1</f>
        <v>2.8614164011185439E-2</v>
      </c>
      <c r="AI609">
        <v>12.6942836704168</v>
      </c>
      <c r="AJ609">
        <v>26.486797729703</v>
      </c>
      <c r="AK609" t="str">
        <f>IF(AND(Table2[[#This Row],[20D EMA]]&gt;Table2[[#This Row],[50D EMA]],Table2[[#This Row],[50D EMA]]&gt;Table2[[#This Row],[200D EMA]]),"Uptrend","Downtrend/NoTrend")</f>
        <v>Uptrend</v>
      </c>
      <c r="AL609">
        <v>-0.05</v>
      </c>
      <c r="AM609" t="s">
        <v>10189</v>
      </c>
      <c r="AN609">
        <v>1.49</v>
      </c>
      <c r="AO609" t="s">
        <v>10188</v>
      </c>
      <c r="AP609">
        <v>-4.7489709626979001E-2</v>
      </c>
      <c r="AQ609">
        <f>(Table2[[#This Row],[Sharpe Ratio]]-AVERAGE(Table2[Sharpe Ratio]))/_xlfn.STDEV.P(Table2[Sharpe Ratio])</f>
        <v>-1.1437994903490933</v>
      </c>
      <c r="AR6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-2.4455500282652647</v>
      </c>
      <c r="AS609">
        <f>_xlfn.RANK.AVG(Table2[[#This Row],[1Y Return vs Nifty Z-Score]],Table2[1Y Return vs Nifty Z-Score])</f>
        <v>504</v>
      </c>
      <c r="AT609">
        <f>_xlfn.RANK.AVG(Table2[[#This Row],[6M Return vs Nifty Z-Score]],Table2[6M Return vs Nifty Z-Score])</f>
        <v>570</v>
      </c>
      <c r="AU609">
        <f>_xlfn.RANK.AVG(Table2[[#This Row],[Sharpe Ratio Z-Score]],Table2[Sharpe Ratio Z-Score])</f>
        <v>635</v>
      </c>
      <c r="AV609">
        <f>(Table2[[#This Row],[Rank 1Y]]+Table2[[#This Row],[Rank 6M]]+Table2[[#This Row],[Rank Sharpe]])/3</f>
        <v>569.66666666666663</v>
      </c>
    </row>
    <row r="610" spans="1:48" x14ac:dyDescent="0.3">
      <c r="A610" t="s">
        <v>1238</v>
      </c>
      <c r="B610" t="s">
        <v>1239</v>
      </c>
      <c r="C610" t="s">
        <v>10143</v>
      </c>
      <c r="D610" t="s">
        <v>557</v>
      </c>
      <c r="E610">
        <v>9084.3014952100002</v>
      </c>
      <c r="F610">
        <v>99.33</v>
      </c>
      <c r="G610">
        <v>6.8124318244732098</v>
      </c>
      <c r="H610">
        <f>(Table2[[#This Row],[1Y Return vs Nifty]]-AVERAGE(Table2[1Y Return vs Nifty]))/_xlfn.STDEV.P(Table2[1Y Return vs Nifty])</f>
        <v>-0.45645387523187442</v>
      </c>
      <c r="I610">
        <v>7.8623650233858804</v>
      </c>
      <c r="J610">
        <f>(Table2[[#This Row],[1M Return vs Nifty]]-AVERAGE(Table2[1M Return vs Nifty]))/_xlfn.STDEV.P(Table2[1M Return vs Nifty])</f>
        <v>0.75997943663245227</v>
      </c>
      <c r="K610">
        <v>-19.1841469673898</v>
      </c>
      <c r="L610">
        <f>(Table2[[#This Row],[6M Return vs Nifty]]-AVERAGE(Table2[6M Return vs Nifty]))/_xlfn.STDEV.P(Table2[6M Return vs Nifty])</f>
        <v>-0.9206450282983013</v>
      </c>
      <c r="M610">
        <v>-2.49782964217875</v>
      </c>
      <c r="N610">
        <f>(Table2[[#This Row],[1W Return vs Nifty]]-AVERAGE(Table2[1W Return vs Nifty]))/_xlfn.STDEV.P(Table2[1W Return vs Nifty])</f>
        <v>-0.39303410865894128</v>
      </c>
      <c r="O610">
        <v>90.98</v>
      </c>
      <c r="P610">
        <v>86.997723863444804</v>
      </c>
      <c r="Q610">
        <v>85.741585488899403</v>
      </c>
      <c r="R610">
        <v>65.945158487936894</v>
      </c>
      <c r="S610" s="2">
        <f>(Table2[[#This Row],[Close Price]]-Table2[[#This Row],[20D EMA]])/Table2[[#This Row],[20D EMA]]</f>
        <v>9.1778412837986309E-2</v>
      </c>
      <c r="T610" s="2">
        <f>(Table2[[#This Row],[Close Price]]-Table2[[#This Row],[50D EMA]])/Table2[[#This Row],[50D EMA]]</f>
        <v>0.1417540090578972</v>
      </c>
      <c r="U610" s="2">
        <f>(Table2[[#This Row],[Close Price]]-Table2[[#This Row],[200D EMA]])/Table2[[#This Row],[200D EMA]]</f>
        <v>0.15848102683918563</v>
      </c>
      <c r="V610">
        <v>1.2166105751949901</v>
      </c>
      <c r="W610">
        <v>96</v>
      </c>
      <c r="X610">
        <v>101.73</v>
      </c>
      <c r="Y610">
        <v>91.59</v>
      </c>
      <c r="Z610">
        <v>101.73</v>
      </c>
      <c r="AA610">
        <v>87.11</v>
      </c>
      <c r="AB610">
        <v>101.73</v>
      </c>
      <c r="AC610" s="2">
        <f>(Table2[[#This Row],[Close Price]]/Table2[[#This Row],[Day Low]])-1</f>
        <v>3.4687499999999982E-2</v>
      </c>
      <c r="AD610" s="2">
        <f>(Table2[[#This Row],[Day High]]/Table2[[#This Row],[Close Price]])-1</f>
        <v>2.4161884627000862E-2</v>
      </c>
      <c r="AE610" s="2">
        <f>(Table2[[#This Row],[Close Price]]/Table2[[#This Row],[Current Week Low]])-1</f>
        <v>8.4507042253521014E-2</v>
      </c>
      <c r="AF610" s="2">
        <f>(Table2[[#This Row],[Current Week High]]/Table2[[#This Row],[Close Price]])-1</f>
        <v>2.4161884627000862E-2</v>
      </c>
      <c r="AG610" s="2">
        <f>(Table2[[#This Row],[Close Price]]/Table2[[#This Row],[Current Month Low]])-1</f>
        <v>0.1402824015612445</v>
      </c>
      <c r="AH610" s="2">
        <f>(Table2[[#This Row],[Current Month High]]/Table2[[#This Row],[Close Price]])-1</f>
        <v>2.4161884627000862E-2</v>
      </c>
      <c r="AI610">
        <v>15.6246853921272</v>
      </c>
      <c r="AJ610">
        <v>43.956521739130402</v>
      </c>
      <c r="AK610" t="str">
        <f>IF(AND(Table2[[#This Row],[20D EMA]]&gt;Table2[[#This Row],[50D EMA]],Table2[[#This Row],[50D EMA]]&gt;Table2[[#This Row],[200D EMA]]),"Uptrend","Downtrend/NoTrend")</f>
        <v>Uptrend</v>
      </c>
      <c r="AL610">
        <v>0.1</v>
      </c>
      <c r="AM610" t="s">
        <v>10188</v>
      </c>
      <c r="AN610">
        <v>13.44</v>
      </c>
      <c r="AO610" t="s">
        <v>10188</v>
      </c>
      <c r="AP610">
        <v>-4.8682613389307003E-2</v>
      </c>
      <c r="AQ610">
        <f>(Table2[[#This Row],[Sharpe Ratio]]-AVERAGE(Table2[Sharpe Ratio]))/_xlfn.STDEV.P(Table2[Sharpe Ratio])</f>
        <v>-1.157294258422245</v>
      </c>
      <c r="AR6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-2.1674478339789101</v>
      </c>
      <c r="AS610">
        <f>_xlfn.RANK.AVG(Table2[[#This Row],[1Y Return vs Nifty Z-Score]],Table2[1Y Return vs Nifty Z-Score])</f>
        <v>453</v>
      </c>
      <c r="AT610">
        <f>_xlfn.RANK.AVG(Table2[[#This Row],[6M Return vs Nifty Z-Score]],Table2[6M Return vs Nifty Z-Score])</f>
        <v>619</v>
      </c>
      <c r="AU610">
        <f>_xlfn.RANK.AVG(Table2[[#This Row],[Sharpe Ratio Z-Score]],Table2[Sharpe Ratio Z-Score])</f>
        <v>637</v>
      </c>
      <c r="AV610">
        <f>(Table2[[#This Row],[Rank 1Y]]+Table2[[#This Row],[Rank 6M]]+Table2[[#This Row],[Rank Sharpe]])/3</f>
        <v>569.66666666666663</v>
      </c>
    </row>
    <row r="611" spans="1:48" x14ac:dyDescent="0.3">
      <c r="A611" t="s">
        <v>2205</v>
      </c>
      <c r="B611" t="s">
        <v>2206</v>
      </c>
      <c r="C611" t="s">
        <v>10145</v>
      </c>
      <c r="D611" t="s">
        <v>285</v>
      </c>
      <c r="E611">
        <v>2458.8057836950002</v>
      </c>
      <c r="F611">
        <v>857.4</v>
      </c>
      <c r="G611">
        <v>-57.201414129197097</v>
      </c>
      <c r="H611">
        <f>(Table2[[#This Row],[1Y Return vs Nifty]]-AVERAGE(Table2[1Y Return vs Nifty]))/_xlfn.STDEV.P(Table2[1Y Return vs Nifty])</f>
        <v>-1.2472750072275263</v>
      </c>
      <c r="I611">
        <v>0.90532015995079596</v>
      </c>
      <c r="J611">
        <f>(Table2[[#This Row],[1M Return vs Nifty]]-AVERAGE(Table2[1M Return vs Nifty]))/_xlfn.STDEV.P(Table2[1M Return vs Nifty])</f>
        <v>0.10375523112488168</v>
      </c>
      <c r="K611">
        <v>-8.4618122672705507</v>
      </c>
      <c r="L611">
        <f>(Table2[[#This Row],[6M Return vs Nifty]]-AVERAGE(Table2[6M Return vs Nifty]))/_xlfn.STDEV.P(Table2[6M Return vs Nifty])</f>
        <v>-0.59113512631162779</v>
      </c>
      <c r="M611">
        <v>0.59125272425372999</v>
      </c>
      <c r="N611">
        <f>(Table2[[#This Row],[1W Return vs Nifty]]-AVERAGE(Table2[1W Return vs Nifty]))/_xlfn.STDEV.P(Table2[1W Return vs Nifty])</f>
        <v>0.29239417218961883</v>
      </c>
      <c r="O611">
        <v>822.54</v>
      </c>
      <c r="P611">
        <v>797.07210363512002</v>
      </c>
      <c r="Q611">
        <v>819.29980056559998</v>
      </c>
      <c r="R611">
        <v>64.997717159041997</v>
      </c>
      <c r="S611" s="2">
        <f>(Table2[[#This Row],[Close Price]]-Table2[[#This Row],[20D EMA]])/Table2[[#This Row],[20D EMA]]</f>
        <v>4.2380917645342492E-2</v>
      </c>
      <c r="T611" s="2">
        <f>(Table2[[#This Row],[Close Price]]-Table2[[#This Row],[50D EMA]])/Table2[[#This Row],[50D EMA]]</f>
        <v>7.5686874612408445E-2</v>
      </c>
      <c r="U611" s="2">
        <f>(Table2[[#This Row],[Close Price]]-Table2[[#This Row],[200D EMA]])/Table2[[#This Row],[200D EMA]]</f>
        <v>4.650336715338841E-2</v>
      </c>
      <c r="V611">
        <v>2.28367321157587</v>
      </c>
      <c r="W611">
        <v>847.5</v>
      </c>
      <c r="X611">
        <v>869</v>
      </c>
      <c r="Y611">
        <v>846</v>
      </c>
      <c r="Z611">
        <v>869</v>
      </c>
      <c r="AA611">
        <v>769.05</v>
      </c>
      <c r="AB611">
        <v>879</v>
      </c>
      <c r="AC611" s="2">
        <f>(Table2[[#This Row],[Close Price]]/Table2[[#This Row],[Day Low]])-1</f>
        <v>1.1681415929203576E-2</v>
      </c>
      <c r="AD611" s="2">
        <f>(Table2[[#This Row],[Day High]]/Table2[[#This Row],[Close Price]])-1</f>
        <v>1.3529274550968085E-2</v>
      </c>
      <c r="AE611" s="2">
        <f>(Table2[[#This Row],[Close Price]]/Table2[[#This Row],[Current Week Low]])-1</f>
        <v>1.3475177304964614E-2</v>
      </c>
      <c r="AF611" s="2">
        <f>(Table2[[#This Row],[Current Week High]]/Table2[[#This Row],[Close Price]])-1</f>
        <v>1.3529274550968085E-2</v>
      </c>
      <c r="AG611" s="2">
        <f>(Table2[[#This Row],[Close Price]]/Table2[[#This Row],[Current Month Low]])-1</f>
        <v>0.11488199726935844</v>
      </c>
      <c r="AH611" s="2">
        <f>(Table2[[#This Row],[Current Month High]]/Table2[[#This Row],[Close Price]])-1</f>
        <v>2.5192442267319759E-2</v>
      </c>
      <c r="AI611">
        <v>48.1280615815255</v>
      </c>
      <c r="AJ611">
        <v>29.653712384696799</v>
      </c>
      <c r="AK611" t="str">
        <f>IF(AND(Table2[[#This Row],[20D EMA]]&gt;Table2[[#This Row],[50D EMA]],Table2[[#This Row],[50D EMA]]&gt;Table2[[#This Row],[200D EMA]]),"Uptrend","Downtrend/NoTrend")</f>
        <v>Downtrend/NoTrend</v>
      </c>
      <c r="AL611">
        <v>-0.03</v>
      </c>
      <c r="AM611" t="s">
        <v>10189</v>
      </c>
      <c r="AN611">
        <v>11.87</v>
      </c>
      <c r="AO611" t="s">
        <v>10188</v>
      </c>
      <c r="AP611">
        <v>9.1097139102480004E-3</v>
      </c>
      <c r="AQ611">
        <f>(Table2[[#This Row],[Sharpe Ratio]]-AVERAGE(Table2[Sharpe Ratio]))/_xlfn.STDEV.P(Table2[Sharpe Ratio])</f>
        <v>-0.50351641150426152</v>
      </c>
      <c r="AR6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1">
        <f>_xlfn.RANK.AVG(Table2[[#This Row],[1Y Return vs Nifty Z-Score]],Table2[1Y Return vs Nifty Z-Score])</f>
        <v>724</v>
      </c>
      <c r="AT611">
        <f>_xlfn.RANK.AVG(Table2[[#This Row],[6M Return vs Nifty Z-Score]],Table2[6M Return vs Nifty Z-Score])</f>
        <v>522</v>
      </c>
      <c r="AU611">
        <f>_xlfn.RANK.AVG(Table2[[#This Row],[Sharpe Ratio Z-Score]],Table2[Sharpe Ratio Z-Score])</f>
        <v>472</v>
      </c>
      <c r="AV611">
        <f>(Table2[[#This Row],[Rank 1Y]]+Table2[[#This Row],[Rank 6M]]+Table2[[#This Row],[Rank Sharpe]])/3</f>
        <v>572.66666666666663</v>
      </c>
    </row>
    <row r="612" spans="1:48" x14ac:dyDescent="0.3">
      <c r="A612" t="s">
        <v>1642</v>
      </c>
      <c r="B612" t="s">
        <v>1643</v>
      </c>
      <c r="C612" t="s">
        <v>10154</v>
      </c>
      <c r="D612" t="s">
        <v>384</v>
      </c>
      <c r="E612">
        <v>5079.7328471250003</v>
      </c>
      <c r="F612">
        <v>583.20000000000005</v>
      </c>
      <c r="G612">
        <v>-47.0893143468289</v>
      </c>
      <c r="H612">
        <f>(Table2[[#This Row],[1Y Return vs Nifty]]-AVERAGE(Table2[1Y Return vs Nifty]))/_xlfn.STDEV.P(Table2[1Y Return vs Nifty])</f>
        <v>-1.1223510618277592</v>
      </c>
      <c r="I612">
        <v>-7.2600563611931603</v>
      </c>
      <c r="J612">
        <f>(Table2[[#This Row],[1M Return vs Nifty]]-AVERAGE(Table2[1M Return vs Nifty]))/_xlfn.STDEV.P(Table2[1M Return vs Nifty])</f>
        <v>-0.66644502278179785</v>
      </c>
      <c r="K612">
        <v>-30.118294080103698</v>
      </c>
      <c r="L612">
        <f>(Table2[[#This Row],[6M Return vs Nifty]]-AVERAGE(Table2[6M Return vs Nifty]))/_xlfn.STDEV.P(Table2[6M Return vs Nifty])</f>
        <v>-1.2566641737721089</v>
      </c>
      <c r="M612">
        <v>-1.48574034581056</v>
      </c>
      <c r="N612">
        <f>(Table2[[#This Row],[1W Return vs Nifty]]-AVERAGE(Table2[1W Return vs Nifty]))/_xlfn.STDEV.P(Table2[1W Return vs Nifty])</f>
        <v>-0.16846430307100071</v>
      </c>
      <c r="O612">
        <v>579.77</v>
      </c>
      <c r="P612">
        <v>575.65706970606504</v>
      </c>
      <c r="Q612">
        <v>610.94957207829498</v>
      </c>
      <c r="R612">
        <v>49.0494012381386</v>
      </c>
      <c r="S612" s="2">
        <f>(Table2[[#This Row],[Close Price]]-Table2[[#This Row],[20D EMA]])/Table2[[#This Row],[20D EMA]]</f>
        <v>5.9161391586319816E-3</v>
      </c>
      <c r="T612" s="2">
        <f>(Table2[[#This Row],[Close Price]]-Table2[[#This Row],[50D EMA]])/Table2[[#This Row],[50D EMA]]</f>
        <v>1.3103166261445342E-2</v>
      </c>
      <c r="U612" s="2">
        <f>(Table2[[#This Row],[Close Price]]-Table2[[#This Row],[200D EMA]])/Table2[[#This Row],[200D EMA]]</f>
        <v>-4.5420396946834661E-2</v>
      </c>
      <c r="V612">
        <v>1.3379379951638599</v>
      </c>
      <c r="W612">
        <v>578.20000000000005</v>
      </c>
      <c r="X612">
        <v>591.20000000000005</v>
      </c>
      <c r="Y612">
        <v>578.1</v>
      </c>
      <c r="Z612">
        <v>591.20000000000005</v>
      </c>
      <c r="AA612">
        <v>563.54999999999995</v>
      </c>
      <c r="AB612">
        <v>603</v>
      </c>
      <c r="AC612" s="2">
        <f>(Table2[[#This Row],[Close Price]]/Table2[[#This Row],[Day Low]])-1</f>
        <v>8.6475268073331613E-3</v>
      </c>
      <c r="AD612" s="2">
        <f>(Table2[[#This Row],[Day High]]/Table2[[#This Row],[Close Price]])-1</f>
        <v>1.3717421124828544E-2</v>
      </c>
      <c r="AE612" s="2">
        <f>(Table2[[#This Row],[Close Price]]/Table2[[#This Row],[Current Week Low]])-1</f>
        <v>8.8220031136481136E-3</v>
      </c>
      <c r="AF612" s="2">
        <f>(Table2[[#This Row],[Current Week High]]/Table2[[#This Row],[Close Price]])-1</f>
        <v>1.3717421124828544E-2</v>
      </c>
      <c r="AG612" s="2">
        <f>(Table2[[#This Row],[Close Price]]/Table2[[#This Row],[Current Month Low]])-1</f>
        <v>3.4868245940910425E-2</v>
      </c>
      <c r="AH612" s="2">
        <f>(Table2[[#This Row],[Current Month High]]/Table2[[#This Row],[Close Price]])-1</f>
        <v>3.3950617283950546E-2</v>
      </c>
      <c r="AI612">
        <v>37.002743484224901</v>
      </c>
      <c r="AJ612">
        <v>14.0733496332518</v>
      </c>
      <c r="AK612" t="str">
        <f>IF(AND(Table2[[#This Row],[20D EMA]]&gt;Table2[[#This Row],[50D EMA]],Table2[[#This Row],[50D EMA]]&gt;Table2[[#This Row],[200D EMA]]),"Uptrend","Downtrend/NoTrend")</f>
        <v>Downtrend/NoTrend</v>
      </c>
      <c r="AL612">
        <v>-0.06</v>
      </c>
      <c r="AM612" t="s">
        <v>10189</v>
      </c>
      <c r="AN612">
        <v>3.49</v>
      </c>
      <c r="AO612" t="s">
        <v>10188</v>
      </c>
      <c r="AP612">
        <v>5.8949599445114E-2</v>
      </c>
      <c r="AQ612">
        <f>(Table2[[#This Row],[Sharpe Ratio]]-AVERAGE(Table2[Sharpe Ratio]))/_xlfn.STDEV.P(Table2[Sharpe Ratio])</f>
        <v>6.0299142881179137E-2</v>
      </c>
      <c r="AR6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2">
        <f>_xlfn.RANK.AVG(Table2[[#This Row],[1Y Return vs Nifty Z-Score]],Table2[1Y Return vs Nifty Z-Score])</f>
        <v>712</v>
      </c>
      <c r="AT612">
        <f>_xlfn.RANK.AVG(Table2[[#This Row],[6M Return vs Nifty Z-Score]],Table2[6M Return vs Nifty Z-Score])</f>
        <v>693</v>
      </c>
      <c r="AU612">
        <f>_xlfn.RANK.AVG(Table2[[#This Row],[Sharpe Ratio Z-Score]],Table2[Sharpe Ratio Z-Score])</f>
        <v>314</v>
      </c>
      <c r="AV612">
        <f>(Table2[[#This Row],[Rank 1Y]]+Table2[[#This Row],[Rank 6M]]+Table2[[#This Row],[Rank Sharpe]])/3</f>
        <v>573</v>
      </c>
    </row>
    <row r="613" spans="1:48" x14ac:dyDescent="0.3">
      <c r="A613" t="s">
        <v>444</v>
      </c>
      <c r="B613" t="s">
        <v>445</v>
      </c>
      <c r="C613" t="s">
        <v>10153</v>
      </c>
      <c r="D613" t="s">
        <v>446</v>
      </c>
      <c r="E613">
        <v>51568.681598247</v>
      </c>
      <c r="F613">
        <v>181.21</v>
      </c>
      <c r="G613">
        <v>-1.78515322996097</v>
      </c>
      <c r="H613">
        <f>(Table2[[#This Row],[1Y Return vs Nifty]]-AVERAGE(Table2[1Y Return vs Nifty]))/_xlfn.STDEV.P(Table2[1Y Return vs Nifty])</f>
        <v>-0.5626676457667269</v>
      </c>
      <c r="I613">
        <v>-0.84936507462417898</v>
      </c>
      <c r="J613">
        <f>(Table2[[#This Row],[1M Return vs Nifty]]-AVERAGE(Table2[1M Return vs Nifty]))/_xlfn.STDEV.P(Table2[1M Return vs Nifty])</f>
        <v>-6.175569292086093E-2</v>
      </c>
      <c r="K613">
        <v>-7.0281042632767301</v>
      </c>
      <c r="L613">
        <f>(Table2[[#This Row],[6M Return vs Nifty]]-AVERAGE(Table2[6M Return vs Nifty]))/_xlfn.STDEV.P(Table2[6M Return vs Nifty])</f>
        <v>-0.5470756003701126</v>
      </c>
      <c r="M613">
        <v>1.0088033620374399</v>
      </c>
      <c r="N613">
        <f>(Table2[[#This Row],[1W Return vs Nifty]]-AVERAGE(Table2[1W Return vs Nifty]))/_xlfn.STDEV.P(Table2[1W Return vs Nifty])</f>
        <v>0.3850433740798993</v>
      </c>
      <c r="O613">
        <v>176.12</v>
      </c>
      <c r="P613">
        <v>172.97182934384699</v>
      </c>
      <c r="Q613">
        <v>165.77660720871</v>
      </c>
      <c r="R613">
        <v>68.761432053728896</v>
      </c>
      <c r="S613" s="2">
        <f>(Table2[[#This Row],[Close Price]]-Table2[[#This Row],[20D EMA]])/Table2[[#This Row],[20D EMA]]</f>
        <v>2.89007494889848E-2</v>
      </c>
      <c r="T613" s="2">
        <f>(Table2[[#This Row],[Close Price]]-Table2[[#This Row],[50D EMA]])/Table2[[#This Row],[50D EMA]]</f>
        <v>4.7627238998418253E-2</v>
      </c>
      <c r="U613" s="2">
        <f>(Table2[[#This Row],[Close Price]]-Table2[[#This Row],[200D EMA]])/Table2[[#This Row],[200D EMA]]</f>
        <v>9.3097530774409062E-2</v>
      </c>
      <c r="V613">
        <v>1.3285778157981001</v>
      </c>
      <c r="W613">
        <v>179.8</v>
      </c>
      <c r="X613">
        <v>184.8</v>
      </c>
      <c r="Y613">
        <v>178.4</v>
      </c>
      <c r="Z613">
        <v>184.8</v>
      </c>
      <c r="AA613">
        <v>170.5</v>
      </c>
      <c r="AB613">
        <v>184.8</v>
      </c>
      <c r="AC613" s="2">
        <f>(Table2[[#This Row],[Close Price]]/Table2[[#This Row],[Day Low]])-1</f>
        <v>7.8420467185762455E-3</v>
      </c>
      <c r="AD613" s="2">
        <f>(Table2[[#This Row],[Day High]]/Table2[[#This Row],[Close Price]])-1</f>
        <v>1.9811268693780804E-2</v>
      </c>
      <c r="AE613" s="2">
        <f>(Table2[[#This Row],[Close Price]]/Table2[[#This Row],[Current Week Low]])-1</f>
        <v>1.575112107623311E-2</v>
      </c>
      <c r="AF613" s="2">
        <f>(Table2[[#This Row],[Current Week High]]/Table2[[#This Row],[Close Price]])-1</f>
        <v>1.9811268693780804E-2</v>
      </c>
      <c r="AG613" s="2">
        <f>(Table2[[#This Row],[Close Price]]/Table2[[#This Row],[Current Month Low]])-1</f>
        <v>6.2815249266862327E-2</v>
      </c>
      <c r="AH613" s="2">
        <f>(Table2[[#This Row],[Current Month High]]/Table2[[#This Row],[Close Price]])-1</f>
        <v>1.9811268693780804E-2</v>
      </c>
      <c r="AI613">
        <v>7.8858782627890101</v>
      </c>
      <c r="AJ613">
        <v>39.285165257494199</v>
      </c>
      <c r="AK613" t="str">
        <f>IF(AND(Table2[[#This Row],[20D EMA]]&gt;Table2[[#This Row],[50D EMA]],Table2[[#This Row],[50D EMA]]&gt;Table2[[#This Row],[200D EMA]]),"Uptrend","Downtrend/NoTrend")</f>
        <v>Uptrend</v>
      </c>
      <c r="AL613">
        <v>-0.12</v>
      </c>
      <c r="AM613" t="s">
        <v>10189</v>
      </c>
      <c r="AN613">
        <v>2.7</v>
      </c>
      <c r="AO613" t="s">
        <v>10188</v>
      </c>
      <c r="AP613">
        <v>-9.3004928888343996E-2</v>
      </c>
      <c r="AQ613">
        <f>(Table2[[#This Row],[Sharpe Ratio]]-AVERAGE(Table2[Sharpe Ratio]))/_xlfn.STDEV.P(Table2[Sharpe Ratio])</f>
        <v>-1.6586920970519947</v>
      </c>
      <c r="AR6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-2.4451476620297958</v>
      </c>
      <c r="AS613">
        <f>_xlfn.RANK.AVG(Table2[[#This Row],[1Y Return vs Nifty Z-Score]],Table2[1Y Return vs Nifty Z-Score])</f>
        <v>512</v>
      </c>
      <c r="AT613">
        <f>_xlfn.RANK.AVG(Table2[[#This Row],[6M Return vs Nifty Z-Score]],Table2[6M Return vs Nifty Z-Score])</f>
        <v>509</v>
      </c>
      <c r="AU613">
        <f>_xlfn.RANK.AVG(Table2[[#This Row],[Sharpe Ratio Z-Score]],Table2[Sharpe Ratio Z-Score])</f>
        <v>700</v>
      </c>
      <c r="AV613">
        <f>(Table2[[#This Row],[Rank 1Y]]+Table2[[#This Row],[Rank 6M]]+Table2[[#This Row],[Rank Sharpe]])/3</f>
        <v>573.66666666666663</v>
      </c>
    </row>
    <row r="614" spans="1:48" x14ac:dyDescent="0.3">
      <c r="A614" t="s">
        <v>765</v>
      </c>
      <c r="B614" t="s">
        <v>766</v>
      </c>
      <c r="C614" t="s">
        <v>10143</v>
      </c>
      <c r="D614" t="s">
        <v>49</v>
      </c>
      <c r="E614">
        <v>20454.97210499</v>
      </c>
      <c r="F614">
        <v>1277.8</v>
      </c>
      <c r="G614">
        <v>-26.926421093710001</v>
      </c>
      <c r="H614">
        <f>(Table2[[#This Row],[1Y Return vs Nifty]]-AVERAGE(Table2[1Y Return vs Nifty]))/_xlfn.STDEV.P(Table2[1Y Return vs Nifty])</f>
        <v>-0.87326054353146343</v>
      </c>
      <c r="I614">
        <v>-19.1343633023669</v>
      </c>
      <c r="J614">
        <f>(Table2[[#This Row],[1M Return vs Nifty]]-AVERAGE(Table2[1M Return vs Nifty]))/_xlfn.STDEV.P(Table2[1M Return vs Nifty])</f>
        <v>-1.7864906443616071</v>
      </c>
      <c r="K614">
        <v>-36.740393798954699</v>
      </c>
      <c r="L614">
        <f>(Table2[[#This Row],[6M Return vs Nifty]]-AVERAGE(Table2[6M Return vs Nifty]))/_xlfn.STDEV.P(Table2[6M Return vs Nifty])</f>
        <v>-1.4601690531040608</v>
      </c>
      <c r="M614">
        <v>-2.8442177787679799</v>
      </c>
      <c r="N614">
        <f>(Table2[[#This Row],[1W Return vs Nifty]]-AVERAGE(Table2[1W Return vs Nifty]))/_xlfn.STDEV.P(Table2[1W Return vs Nifty])</f>
        <v>-0.46989325218604916</v>
      </c>
      <c r="O614">
        <v>1331.23</v>
      </c>
      <c r="P614">
        <v>1378.1336566065099</v>
      </c>
      <c r="Q614">
        <v>1422.50295625174</v>
      </c>
      <c r="R614">
        <v>35.883147790565999</v>
      </c>
      <c r="S614" s="2">
        <f>(Table2[[#This Row],[Close Price]]-Table2[[#This Row],[20D EMA]])/Table2[[#This Row],[20D EMA]]</f>
        <v>-4.0135814246974648E-2</v>
      </c>
      <c r="T614" s="2">
        <f>(Table2[[#This Row],[Close Price]]-Table2[[#This Row],[50D EMA]])/Table2[[#This Row],[50D EMA]]</f>
        <v>-7.280401006501043E-2</v>
      </c>
      <c r="U614" s="2">
        <f>(Table2[[#This Row],[Close Price]]-Table2[[#This Row],[200D EMA]])/Table2[[#This Row],[200D EMA]]</f>
        <v>-0.10172418666392703</v>
      </c>
      <c r="V614">
        <v>1.44305685687715</v>
      </c>
      <c r="W614">
        <v>1273</v>
      </c>
      <c r="X614">
        <v>1328</v>
      </c>
      <c r="Y614">
        <v>1272.0999999999999</v>
      </c>
      <c r="Z614">
        <v>1328</v>
      </c>
      <c r="AA614">
        <v>1249</v>
      </c>
      <c r="AB614">
        <v>1407.95</v>
      </c>
      <c r="AC614" s="2">
        <f>(Table2[[#This Row],[Close Price]]/Table2[[#This Row],[Day Low]])-1</f>
        <v>3.7706205813039517E-3</v>
      </c>
      <c r="AD614" s="2">
        <f>(Table2[[#This Row],[Day High]]/Table2[[#This Row],[Close Price]])-1</f>
        <v>3.928627328220391E-2</v>
      </c>
      <c r="AE614" s="2">
        <f>(Table2[[#This Row],[Close Price]]/Table2[[#This Row],[Current Week Low]])-1</f>
        <v>4.4807798129078424E-3</v>
      </c>
      <c r="AF614" s="2">
        <f>(Table2[[#This Row],[Current Week High]]/Table2[[#This Row],[Close Price]])-1</f>
        <v>3.928627328220391E-2</v>
      </c>
      <c r="AG614" s="2">
        <f>(Table2[[#This Row],[Close Price]]/Table2[[#This Row],[Current Month Low]])-1</f>
        <v>2.3058446757405981E-2</v>
      </c>
      <c r="AH614" s="2">
        <f>(Table2[[#This Row],[Current Month High]]/Table2[[#This Row],[Close Price]])-1</f>
        <v>0.10185475035216784</v>
      </c>
      <c r="AI614">
        <v>40.554077320394398</v>
      </c>
      <c r="AJ614">
        <v>7.3691286446517097</v>
      </c>
      <c r="AK614" t="str">
        <f>IF(AND(Table2[[#This Row],[20D EMA]]&gt;Table2[[#This Row],[50D EMA]],Table2[[#This Row],[50D EMA]]&gt;Table2[[#This Row],[200D EMA]]),"Uptrend","Downtrend/NoTrend")</f>
        <v>Downtrend/NoTrend</v>
      </c>
      <c r="AL614">
        <v>-0.21</v>
      </c>
      <c r="AM614" t="s">
        <v>10189</v>
      </c>
      <c r="AN614">
        <v>-3.35</v>
      </c>
      <c r="AO614" t="s">
        <v>10189</v>
      </c>
      <c r="AP614">
        <v>4.5884132261414003E-2</v>
      </c>
      <c r="AQ614">
        <f>(Table2[[#This Row],[Sharpe Ratio]]-AVERAGE(Table2[Sharpe Ratio]))/_xlfn.STDEV.P(Table2[Sharpe Ratio])</f>
        <v>-8.750443941897032E-2</v>
      </c>
      <c r="AR6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4">
        <f>_xlfn.RANK.AVG(Table2[[#This Row],[1Y Return vs Nifty Z-Score]],Table2[1Y Return vs Nifty Z-Score])</f>
        <v>647</v>
      </c>
      <c r="AT614">
        <f>_xlfn.RANK.AVG(Table2[[#This Row],[6M Return vs Nifty Z-Score]],Table2[6M Return vs Nifty Z-Score])</f>
        <v>714</v>
      </c>
      <c r="AU614">
        <f>_xlfn.RANK.AVG(Table2[[#This Row],[Sharpe Ratio Z-Score]],Table2[Sharpe Ratio Z-Score])</f>
        <v>363</v>
      </c>
      <c r="AV614">
        <f>(Table2[[#This Row],[Rank 1Y]]+Table2[[#This Row],[Rank 6M]]+Table2[[#This Row],[Rank Sharpe]])/3</f>
        <v>574.66666666666663</v>
      </c>
    </row>
    <row r="615" spans="1:48" x14ac:dyDescent="0.3">
      <c r="A615" t="s">
        <v>1525</v>
      </c>
      <c r="B615" t="s">
        <v>1526</v>
      </c>
      <c r="C615" t="s">
        <v>10154</v>
      </c>
      <c r="D615" t="s">
        <v>384</v>
      </c>
      <c r="E615">
        <v>6273.0981187679999</v>
      </c>
      <c r="F615">
        <v>63.9</v>
      </c>
      <c r="G615">
        <v>-37.0851958813791</v>
      </c>
      <c r="H615">
        <f>(Table2[[#This Row],[1Y Return vs Nifty]]-AVERAGE(Table2[1Y Return vs Nifty]))/_xlfn.STDEV.P(Table2[1Y Return vs Nifty])</f>
        <v>-0.99876110762954551</v>
      </c>
      <c r="I615">
        <v>-7.4393292165605098</v>
      </c>
      <c r="J615">
        <f>(Table2[[#This Row],[1M Return vs Nifty]]-AVERAGE(Table2[1M Return vs Nifty]))/_xlfn.STDEV.P(Table2[1M Return vs Nifty])</f>
        <v>-0.68335495931258305</v>
      </c>
      <c r="K615">
        <v>-33.500283057770098</v>
      </c>
      <c r="L615">
        <f>(Table2[[#This Row],[6M Return vs Nifty]]-AVERAGE(Table2[6M Return vs Nifty]))/_xlfn.STDEV.P(Table2[6M Return vs Nifty])</f>
        <v>-1.3605966556166154</v>
      </c>
      <c r="M615">
        <v>-1.3315299372809</v>
      </c>
      <c r="N615">
        <f>(Table2[[#This Row],[1W Return vs Nifty]]-AVERAGE(Table2[1W Return vs Nifty]))/_xlfn.STDEV.P(Table2[1W Return vs Nifty])</f>
        <v>-0.13424696514695242</v>
      </c>
      <c r="O615">
        <v>63.73</v>
      </c>
      <c r="P615">
        <v>65.796581671936806</v>
      </c>
      <c r="Q615">
        <v>70.389375016641495</v>
      </c>
      <c r="R615">
        <v>51.9370011760317</v>
      </c>
      <c r="S615" s="2">
        <f>(Table2[[#This Row],[Close Price]]-Table2[[#This Row],[20D EMA]])/Table2[[#This Row],[20D EMA]]</f>
        <v>2.6675035305194056E-3</v>
      </c>
      <c r="T615" s="2">
        <f>(Table2[[#This Row],[Close Price]]-Table2[[#This Row],[50D EMA]])/Table2[[#This Row],[50D EMA]]</f>
        <v>-2.8824927127570326E-2</v>
      </c>
      <c r="U615" s="2">
        <f>(Table2[[#This Row],[Close Price]]-Table2[[#This Row],[200D EMA]])/Table2[[#This Row],[200D EMA]]</f>
        <v>-9.2192536375088924E-2</v>
      </c>
      <c r="V615">
        <v>1.30398867997864</v>
      </c>
      <c r="W615">
        <v>63.6</v>
      </c>
      <c r="X615">
        <v>64.3</v>
      </c>
      <c r="Y615">
        <v>63.48</v>
      </c>
      <c r="Z615">
        <v>64.989999999999995</v>
      </c>
      <c r="AA615">
        <v>60.55</v>
      </c>
      <c r="AB615">
        <v>66.36</v>
      </c>
      <c r="AC615" s="2">
        <f>(Table2[[#This Row],[Close Price]]/Table2[[#This Row],[Day Low]])-1</f>
        <v>4.7169811320755262E-3</v>
      </c>
      <c r="AD615" s="2">
        <f>(Table2[[#This Row],[Day High]]/Table2[[#This Row],[Close Price]])-1</f>
        <v>6.2597809076680999E-3</v>
      </c>
      <c r="AE615" s="2">
        <f>(Table2[[#This Row],[Close Price]]/Table2[[#This Row],[Current Week Low]])-1</f>
        <v>6.6162570888468331E-3</v>
      </c>
      <c r="AF615" s="2">
        <f>(Table2[[#This Row],[Current Week High]]/Table2[[#This Row],[Close Price]])-1</f>
        <v>1.7057902973395933E-2</v>
      </c>
      <c r="AG615" s="2">
        <f>(Table2[[#This Row],[Close Price]]/Table2[[#This Row],[Current Month Low]])-1</f>
        <v>5.5326176713460073E-2</v>
      </c>
      <c r="AH615" s="2">
        <f>(Table2[[#This Row],[Current Month High]]/Table2[[#This Row],[Close Price]])-1</f>
        <v>3.8497652582159647E-2</v>
      </c>
      <c r="AI615">
        <v>53.364632237871596</v>
      </c>
      <c r="AJ615">
        <v>7.7571669477234302</v>
      </c>
      <c r="AK615" t="str">
        <f>IF(AND(Table2[[#This Row],[20D EMA]]&gt;Table2[[#This Row],[50D EMA]],Table2[[#This Row],[50D EMA]]&gt;Table2[[#This Row],[200D EMA]]),"Uptrend","Downtrend/NoTrend")</f>
        <v>Downtrend/NoTrend</v>
      </c>
      <c r="AL615">
        <v>-0.21</v>
      </c>
      <c r="AM615" t="s">
        <v>10189</v>
      </c>
      <c r="AN615">
        <v>5.62</v>
      </c>
      <c r="AO615" t="s">
        <v>10188</v>
      </c>
      <c r="AP615">
        <v>5.4380989021092001E-2</v>
      </c>
      <c r="AQ615">
        <f>(Table2[[#This Row],[Sharpe Ratio]]-AVERAGE(Table2[Sharpe Ratio]))/_xlfn.STDEV.P(Table2[Sharpe Ratio])</f>
        <v>8.6165679445031357E-3</v>
      </c>
      <c r="AR6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5">
        <f>_xlfn.RANK.AVG(Table2[[#This Row],[1Y Return vs Nifty Z-Score]],Table2[1Y Return vs Nifty Z-Score])</f>
        <v>690</v>
      </c>
      <c r="AT615">
        <f>_xlfn.RANK.AVG(Table2[[#This Row],[6M Return vs Nifty Z-Score]],Table2[6M Return vs Nifty Z-Score])</f>
        <v>705</v>
      </c>
      <c r="AU615">
        <f>_xlfn.RANK.AVG(Table2[[#This Row],[Sharpe Ratio Z-Score]],Table2[Sharpe Ratio Z-Score])</f>
        <v>333</v>
      </c>
      <c r="AV615">
        <f>(Table2[[#This Row],[Rank 1Y]]+Table2[[#This Row],[Rank 6M]]+Table2[[#This Row],[Rank Sharpe]])/3</f>
        <v>576</v>
      </c>
    </row>
    <row r="616" spans="1:48" x14ac:dyDescent="0.3">
      <c r="A616" t="s">
        <v>1538</v>
      </c>
      <c r="B616" t="s">
        <v>1539</v>
      </c>
      <c r="C616" t="s">
        <v>10145</v>
      </c>
      <c r="D616" t="s">
        <v>901</v>
      </c>
      <c r="E616">
        <v>6169.5790476599996</v>
      </c>
      <c r="F616">
        <v>137.18</v>
      </c>
      <c r="G616">
        <v>-16.4104512114939</v>
      </c>
      <c r="H616">
        <f>(Table2[[#This Row],[1Y Return vs Nifty]]-AVERAGE(Table2[1Y Return vs Nifty]))/_xlfn.STDEV.P(Table2[1Y Return vs Nifty])</f>
        <v>-0.74334722427385835</v>
      </c>
      <c r="I616">
        <v>-14.189690722457801</v>
      </c>
      <c r="J616">
        <f>(Table2[[#This Row],[1M Return vs Nifty]]-AVERAGE(Table2[1M Return vs Nifty]))/_xlfn.STDEV.P(Table2[1M Return vs Nifty])</f>
        <v>-1.3200837289340457</v>
      </c>
      <c r="K616">
        <v>-32.326683279901602</v>
      </c>
      <c r="L616">
        <f>(Table2[[#This Row],[6M Return vs Nifty]]-AVERAGE(Table2[6M Return vs Nifty]))/_xlfn.STDEV.P(Table2[6M Return vs Nifty])</f>
        <v>-1.3245305600700241</v>
      </c>
      <c r="M616">
        <v>-3.9885951697726001</v>
      </c>
      <c r="N616">
        <f>(Table2[[#This Row],[1W Return vs Nifty]]-AVERAGE(Table2[1W Return vs Nifty]))/_xlfn.STDEV.P(Table2[1W Return vs Nifty])</f>
        <v>-0.72381611169987048</v>
      </c>
      <c r="O616">
        <v>138.69</v>
      </c>
      <c r="P616">
        <v>145.73319896171901</v>
      </c>
      <c r="Q616">
        <v>157.999991309557</v>
      </c>
      <c r="R616">
        <v>32.066570681410496</v>
      </c>
      <c r="S616" s="2">
        <f>(Table2[[#This Row],[Close Price]]-Table2[[#This Row],[20D EMA]])/Table2[[#This Row],[20D EMA]]</f>
        <v>-1.0887591030355404E-2</v>
      </c>
      <c r="T616" s="2">
        <f>(Table2[[#This Row],[Close Price]]-Table2[[#This Row],[50D EMA]])/Table2[[#This Row],[50D EMA]]</f>
        <v>-5.8690806368463418E-2</v>
      </c>
      <c r="U616" s="2">
        <f>(Table2[[#This Row],[Close Price]]-Table2[[#This Row],[200D EMA]])/Table2[[#This Row],[200D EMA]]</f>
        <v>-0.13177210414376556</v>
      </c>
      <c r="V616">
        <v>1.5194722142995101</v>
      </c>
      <c r="W616">
        <v>133.75</v>
      </c>
      <c r="X616">
        <v>139.01</v>
      </c>
      <c r="Y616">
        <v>132.9</v>
      </c>
      <c r="Z616">
        <v>139.01</v>
      </c>
      <c r="AA616">
        <v>132.15</v>
      </c>
      <c r="AB616">
        <v>141.79</v>
      </c>
      <c r="AC616" s="2">
        <f>(Table2[[#This Row],[Close Price]]/Table2[[#This Row],[Day Low]])-1</f>
        <v>2.5644859813084064E-2</v>
      </c>
      <c r="AD616" s="2">
        <f>(Table2[[#This Row],[Day High]]/Table2[[#This Row],[Close Price]])-1</f>
        <v>1.3340137046216505E-2</v>
      </c>
      <c r="AE616" s="2">
        <f>(Table2[[#This Row],[Close Price]]/Table2[[#This Row],[Current Week Low]])-1</f>
        <v>3.2204665161775781E-2</v>
      </c>
      <c r="AF616" s="2">
        <f>(Table2[[#This Row],[Current Week High]]/Table2[[#This Row],[Close Price]])-1</f>
        <v>1.3340137046216505E-2</v>
      </c>
      <c r="AG616" s="2">
        <f>(Table2[[#This Row],[Close Price]]/Table2[[#This Row],[Current Month Low]])-1</f>
        <v>3.8062807415815358E-2</v>
      </c>
      <c r="AH616" s="2">
        <f>(Table2[[#This Row],[Current Month High]]/Table2[[#This Row],[Close Price]])-1</f>
        <v>3.3605481848665963E-2</v>
      </c>
      <c r="AI616">
        <v>53.520921417116199</v>
      </c>
      <c r="AJ616">
        <v>15.763713080168699</v>
      </c>
      <c r="AK616" t="str">
        <f>IF(AND(Table2[[#This Row],[20D EMA]]&gt;Table2[[#This Row],[50D EMA]],Table2[[#This Row],[50D EMA]]&gt;Table2[[#This Row],[200D EMA]]),"Uptrend","Downtrend/NoTrend")</f>
        <v>Downtrend/NoTrend</v>
      </c>
      <c r="AL616">
        <v>-0.28000000000000003</v>
      </c>
      <c r="AM616" t="s">
        <v>10189</v>
      </c>
      <c r="AN616">
        <v>0.68</v>
      </c>
      <c r="AO616" t="s">
        <v>10188</v>
      </c>
      <c r="AP616">
        <v>2.3939722612151E-2</v>
      </c>
      <c r="AQ616">
        <f>(Table2[[#This Row],[Sharpe Ratio]]-AVERAGE(Table2[Sharpe Ratio]))/_xlfn.STDEV.P(Table2[Sharpe Ratio])</f>
        <v>-0.33575138780742625</v>
      </c>
      <c r="AR6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6">
        <f>_xlfn.RANK.AVG(Table2[[#This Row],[1Y Return vs Nifty Z-Score]],Table2[1Y Return vs Nifty Z-Score])</f>
        <v>603</v>
      </c>
      <c r="AT616">
        <f>_xlfn.RANK.AVG(Table2[[#This Row],[6M Return vs Nifty Z-Score]],Table2[6M Return vs Nifty Z-Score])</f>
        <v>701</v>
      </c>
      <c r="AU616">
        <f>_xlfn.RANK.AVG(Table2[[#This Row],[Sharpe Ratio Z-Score]],Table2[Sharpe Ratio Z-Score])</f>
        <v>424</v>
      </c>
      <c r="AV616">
        <f>(Table2[[#This Row],[Rank 1Y]]+Table2[[#This Row],[Rank 6M]]+Table2[[#This Row],[Rank Sharpe]])/3</f>
        <v>576</v>
      </c>
    </row>
    <row r="617" spans="1:48" x14ac:dyDescent="0.3">
      <c r="A617" t="s">
        <v>1312</v>
      </c>
      <c r="B617" t="s">
        <v>1313</v>
      </c>
      <c r="C617" t="s">
        <v>10154</v>
      </c>
      <c r="D617" t="s">
        <v>384</v>
      </c>
      <c r="E617">
        <v>8408.7711799999997</v>
      </c>
      <c r="F617">
        <v>194.88</v>
      </c>
      <c r="G617">
        <v>-28.849166724836198</v>
      </c>
      <c r="H617">
        <f>(Table2[[#This Row],[1Y Return vs Nifty]]-AVERAGE(Table2[1Y Return vs Nifty]))/_xlfn.STDEV.P(Table2[1Y Return vs Nifty])</f>
        <v>-0.89701396521538157</v>
      </c>
      <c r="I617">
        <v>3.17847092223198</v>
      </c>
      <c r="J617">
        <f>(Table2[[#This Row],[1M Return vs Nifty]]-AVERAGE(Table2[1M Return vs Nifty]))/_xlfn.STDEV.P(Table2[1M Return vs Nifty])</f>
        <v>0.31817048677702991</v>
      </c>
      <c r="K617">
        <v>-12.7893994859554</v>
      </c>
      <c r="L617">
        <f>(Table2[[#This Row],[6M Return vs Nifty]]-AVERAGE(Table2[6M Return vs Nifty]))/_xlfn.STDEV.P(Table2[6M Return vs Nifty])</f>
        <v>-0.72412694946855338</v>
      </c>
      <c r="M617">
        <v>-0.77013163589887901</v>
      </c>
      <c r="N617">
        <f>(Table2[[#This Row],[1W Return vs Nifty]]-AVERAGE(Table2[1W Return vs Nifty]))/_xlfn.STDEV.P(Table2[1W Return vs Nifty])</f>
        <v>-9.6797872791844018E-3</v>
      </c>
      <c r="O617">
        <v>185.43</v>
      </c>
      <c r="P617">
        <v>180.12499711662201</v>
      </c>
      <c r="Q617">
        <v>191.15711108074601</v>
      </c>
      <c r="R617">
        <v>63.750096793498599</v>
      </c>
      <c r="S617" s="2">
        <f>(Table2[[#This Row],[Close Price]]-Table2[[#This Row],[20D EMA]])/Table2[[#This Row],[20D EMA]]</f>
        <v>5.0962627406568456E-2</v>
      </c>
      <c r="T617" s="2">
        <f>(Table2[[#This Row],[Close Price]]-Table2[[#This Row],[50D EMA]])/Table2[[#This Row],[50D EMA]]</f>
        <v>8.1915353890747597E-2</v>
      </c>
      <c r="U617" s="2">
        <f>(Table2[[#This Row],[Close Price]]-Table2[[#This Row],[200D EMA]])/Table2[[#This Row],[200D EMA]]</f>
        <v>1.9475545001731154E-2</v>
      </c>
      <c r="V617">
        <v>1.34682098477215</v>
      </c>
      <c r="W617">
        <v>191</v>
      </c>
      <c r="X617">
        <v>198.3</v>
      </c>
      <c r="Y617">
        <v>185.8</v>
      </c>
      <c r="Z617">
        <v>198.3</v>
      </c>
      <c r="AA617">
        <v>180.9</v>
      </c>
      <c r="AB617">
        <v>198.3</v>
      </c>
      <c r="AC617" s="2">
        <f>(Table2[[#This Row],[Close Price]]/Table2[[#This Row],[Day Low]])-1</f>
        <v>2.0314136125654469E-2</v>
      </c>
      <c r="AD617" s="2">
        <f>(Table2[[#This Row],[Day High]]/Table2[[#This Row],[Close Price]])-1</f>
        <v>1.7549261083743994E-2</v>
      </c>
      <c r="AE617" s="2">
        <f>(Table2[[#This Row],[Close Price]]/Table2[[#This Row],[Current Week Low]])-1</f>
        <v>4.8869752421959012E-2</v>
      </c>
      <c r="AF617" s="2">
        <f>(Table2[[#This Row],[Current Week High]]/Table2[[#This Row],[Close Price]])-1</f>
        <v>1.7549261083743994E-2</v>
      </c>
      <c r="AG617" s="2">
        <f>(Table2[[#This Row],[Close Price]]/Table2[[#This Row],[Current Month Low]])-1</f>
        <v>7.7280265339966681E-2</v>
      </c>
      <c r="AH617" s="2">
        <f>(Table2[[#This Row],[Current Month High]]/Table2[[#This Row],[Close Price]])-1</f>
        <v>1.7549261083743994E-2</v>
      </c>
      <c r="AI617">
        <v>32.389162561576299</v>
      </c>
      <c r="AJ617">
        <v>34.399999999999899</v>
      </c>
      <c r="AK617" t="str">
        <f>IF(AND(Table2[[#This Row],[20D EMA]]&gt;Table2[[#This Row],[50D EMA]],Table2[[#This Row],[50D EMA]]&gt;Table2[[#This Row],[200D EMA]]),"Uptrend","Downtrend/NoTrend")</f>
        <v>Downtrend/NoTrend</v>
      </c>
      <c r="AL617">
        <v>-0.02</v>
      </c>
      <c r="AM617" t="s">
        <v>10189</v>
      </c>
      <c r="AN617">
        <v>7.39</v>
      </c>
      <c r="AO617" t="s">
        <v>10188</v>
      </c>
      <c r="AQ617">
        <f>(Table2[[#This Row],[Sharpe Ratio]]-AVERAGE(Table2[Sharpe Ratio]))/_xlfn.STDEV.P(Table2[Sharpe Ratio])</f>
        <v>-0.60657038812317154</v>
      </c>
      <c r="AR6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7">
        <f>_xlfn.RANK.AVG(Table2[[#This Row],[1Y Return vs Nifty Z-Score]],Table2[1Y Return vs Nifty Z-Score])</f>
        <v>655</v>
      </c>
      <c r="AT617">
        <f>_xlfn.RANK.AVG(Table2[[#This Row],[6M Return vs Nifty Z-Score]],Table2[6M Return vs Nifty Z-Score])</f>
        <v>557</v>
      </c>
      <c r="AU617">
        <f>_xlfn.RANK.AVG(Table2[[#This Row],[Sharpe Ratio Z-Score]],Table2[Sharpe Ratio Z-Score])</f>
        <v>518.5</v>
      </c>
      <c r="AV617">
        <f>(Table2[[#This Row],[Rank 1Y]]+Table2[[#This Row],[Rank 6M]]+Table2[[#This Row],[Rank Sharpe]])/3</f>
        <v>576.83333333333337</v>
      </c>
    </row>
    <row r="618" spans="1:48" x14ac:dyDescent="0.3">
      <c r="A618" t="s">
        <v>1031</v>
      </c>
      <c r="B618" t="s">
        <v>1032</v>
      </c>
      <c r="C618" t="s">
        <v>10150</v>
      </c>
      <c r="D618" t="s">
        <v>78</v>
      </c>
      <c r="E618">
        <v>12584.19690044</v>
      </c>
      <c r="F618">
        <v>594.65</v>
      </c>
      <c r="G618">
        <v>-30.1245836866883</v>
      </c>
      <c r="H618">
        <f>(Table2[[#This Row],[1Y Return vs Nifty]]-AVERAGE(Table2[1Y Return vs Nifty]))/_xlfn.STDEV.P(Table2[1Y Return vs Nifty])</f>
        <v>-0.91277034839330096</v>
      </c>
      <c r="I618">
        <v>-17.5518391653873</v>
      </c>
      <c r="J618">
        <f>(Table2[[#This Row],[1M Return vs Nifty]]-AVERAGE(Table2[1M Return vs Nifty]))/_xlfn.STDEV.P(Table2[1M Return vs Nifty])</f>
        <v>-1.6372188393249452</v>
      </c>
      <c r="K618">
        <v>-33.675199611193598</v>
      </c>
      <c r="L618">
        <f>(Table2[[#This Row],[6M Return vs Nifty]]-AVERAGE(Table2[6M Return vs Nifty]))/_xlfn.STDEV.P(Table2[6M Return vs Nifty])</f>
        <v>-1.3659720461436229</v>
      </c>
      <c r="M618">
        <v>-1.73641869803538</v>
      </c>
      <c r="N618">
        <f>(Table2[[#This Row],[1W Return vs Nifty]]-AVERAGE(Table2[1W Return vs Nifty]))/_xlfn.STDEV.P(Table2[1W Return vs Nifty])</f>
        <v>-0.22408665677659065</v>
      </c>
      <c r="O618">
        <v>625.21</v>
      </c>
      <c r="P618">
        <v>638.92302093181297</v>
      </c>
      <c r="Q618">
        <v>659.24036579163499</v>
      </c>
      <c r="R618">
        <v>42.111593529912902</v>
      </c>
      <c r="S618" s="2">
        <f>(Table2[[#This Row],[Close Price]]-Table2[[#This Row],[20D EMA]])/Table2[[#This Row],[20D EMA]]</f>
        <v>-4.8879576462308755E-2</v>
      </c>
      <c r="T618" s="2">
        <f>(Table2[[#This Row],[Close Price]]-Table2[[#This Row],[50D EMA]])/Table2[[#This Row],[50D EMA]]</f>
        <v>-6.9293200403461264E-2</v>
      </c>
      <c r="U618" s="2">
        <f>(Table2[[#This Row],[Close Price]]-Table2[[#This Row],[200D EMA]])/Table2[[#This Row],[200D EMA]]</f>
        <v>-9.7976958243558135E-2</v>
      </c>
      <c r="V618">
        <v>0.95647373159833804</v>
      </c>
      <c r="W618">
        <v>589.1</v>
      </c>
      <c r="X618">
        <v>624.9</v>
      </c>
      <c r="Y618">
        <v>568.1</v>
      </c>
      <c r="Z618">
        <v>624.9</v>
      </c>
      <c r="AA618">
        <v>568.1</v>
      </c>
      <c r="AB618">
        <v>657.25</v>
      </c>
      <c r="AC618" s="2">
        <f>(Table2[[#This Row],[Close Price]]/Table2[[#This Row],[Day Low]])-1</f>
        <v>9.4211509081649769E-3</v>
      </c>
      <c r="AD618" s="2">
        <f>(Table2[[#This Row],[Day High]]/Table2[[#This Row],[Close Price]])-1</f>
        <v>5.0870259816698793E-2</v>
      </c>
      <c r="AE618" s="2">
        <f>(Table2[[#This Row],[Close Price]]/Table2[[#This Row],[Current Week Low]])-1</f>
        <v>4.6734729801091168E-2</v>
      </c>
      <c r="AF618" s="2">
        <f>(Table2[[#This Row],[Current Week High]]/Table2[[#This Row],[Close Price]])-1</f>
        <v>5.0870259816698793E-2</v>
      </c>
      <c r="AG618" s="2">
        <f>(Table2[[#This Row],[Close Price]]/Table2[[#This Row],[Current Month Low]])-1</f>
        <v>4.6734729801091168E-2</v>
      </c>
      <c r="AH618" s="2">
        <f>(Table2[[#This Row],[Current Month High]]/Table2[[#This Row],[Close Price]])-1</f>
        <v>0.10527200874463971</v>
      </c>
      <c r="AI618">
        <v>38.568906079206201</v>
      </c>
      <c r="AJ618">
        <v>17.927615270203201</v>
      </c>
      <c r="AK618" t="str">
        <f>IF(AND(Table2[[#This Row],[20D EMA]]&gt;Table2[[#This Row],[50D EMA]],Table2[[#This Row],[50D EMA]]&gt;Table2[[#This Row],[200D EMA]]),"Uptrend","Downtrend/NoTrend")</f>
        <v>Downtrend/NoTrend</v>
      </c>
      <c r="AL618">
        <v>-0.15</v>
      </c>
      <c r="AM618" t="s">
        <v>10189</v>
      </c>
      <c r="AN618">
        <v>-6.67</v>
      </c>
      <c r="AO618" t="s">
        <v>10189</v>
      </c>
      <c r="AP618">
        <v>4.3685333655856001E-2</v>
      </c>
      <c r="AQ618">
        <f>(Table2[[#This Row],[Sharpe Ratio]]-AVERAGE(Table2[Sharpe Ratio]))/_xlfn.STDEV.P(Table2[Sharpe Ratio])</f>
        <v>-0.11237843022914909</v>
      </c>
      <c r="AR6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8">
        <f>_xlfn.RANK.AVG(Table2[[#This Row],[1Y Return vs Nifty Z-Score]],Table2[1Y Return vs Nifty Z-Score])</f>
        <v>661</v>
      </c>
      <c r="AT618">
        <f>_xlfn.RANK.AVG(Table2[[#This Row],[6M Return vs Nifty Z-Score]],Table2[6M Return vs Nifty Z-Score])</f>
        <v>706</v>
      </c>
      <c r="AU618">
        <f>_xlfn.RANK.AVG(Table2[[#This Row],[Sharpe Ratio Z-Score]],Table2[Sharpe Ratio Z-Score])</f>
        <v>370</v>
      </c>
      <c r="AV618">
        <f>(Table2[[#This Row],[Rank 1Y]]+Table2[[#This Row],[Rank 6M]]+Table2[[#This Row],[Rank Sharpe]])/3</f>
        <v>579</v>
      </c>
    </row>
    <row r="619" spans="1:48" x14ac:dyDescent="0.3">
      <c r="A619" t="s">
        <v>1414</v>
      </c>
      <c r="B619" t="s">
        <v>1415</v>
      </c>
      <c r="C619" t="s">
        <v>10153</v>
      </c>
      <c r="D619" t="s">
        <v>819</v>
      </c>
      <c r="E619">
        <v>7270.68265565399</v>
      </c>
      <c r="F619">
        <v>41.2</v>
      </c>
      <c r="G619">
        <v>-32.274311150268701</v>
      </c>
      <c r="H619">
        <f>(Table2[[#This Row],[1Y Return vs Nifty]]-AVERAGE(Table2[1Y Return vs Nifty]))/_xlfn.STDEV.P(Table2[1Y Return vs Nifty])</f>
        <v>-0.93932788264083233</v>
      </c>
      <c r="I619">
        <v>-8.1436604361525902</v>
      </c>
      <c r="J619">
        <f>(Table2[[#This Row],[1M Return vs Nifty]]-AVERAGE(Table2[1M Return vs Nifty]))/_xlfn.STDEV.P(Table2[1M Return vs Nifty])</f>
        <v>-0.74979109765347873</v>
      </c>
      <c r="K619">
        <v>-26.2360789307392</v>
      </c>
      <c r="L619">
        <f>(Table2[[#This Row],[6M Return vs Nifty]]-AVERAGE(Table2[6M Return vs Nifty]))/_xlfn.STDEV.P(Table2[6M Return vs Nifty])</f>
        <v>-1.1373591558692404</v>
      </c>
      <c r="M619">
        <v>-1.5035266347029299</v>
      </c>
      <c r="N619">
        <f>(Table2[[#This Row],[1W Return vs Nifty]]-AVERAGE(Table2[1W Return vs Nifty]))/_xlfn.STDEV.P(Table2[1W Return vs Nifty])</f>
        <v>-0.1724108554681297</v>
      </c>
      <c r="O619">
        <v>41.62</v>
      </c>
      <c r="P619">
        <v>42.559866471446199</v>
      </c>
      <c r="Q619">
        <v>43.719413654153797</v>
      </c>
      <c r="R619">
        <v>38.852719109124003</v>
      </c>
      <c r="S619" s="2">
        <f>(Table2[[#This Row],[Close Price]]-Table2[[#This Row],[20D EMA]])/Table2[[#This Row],[20D EMA]]</f>
        <v>-1.0091302258529423E-2</v>
      </c>
      <c r="T619" s="2">
        <f>(Table2[[#This Row],[Close Price]]-Table2[[#This Row],[50D EMA]])/Table2[[#This Row],[50D EMA]]</f>
        <v>-3.1951850045360053E-2</v>
      </c>
      <c r="U619" s="2">
        <f>(Table2[[#This Row],[Close Price]]-Table2[[#This Row],[200D EMA]])/Table2[[#This Row],[200D EMA]]</f>
        <v>-5.7626885714521105E-2</v>
      </c>
      <c r="V619">
        <v>0.58856877367399496</v>
      </c>
      <c r="W619">
        <v>41.01</v>
      </c>
      <c r="X619">
        <v>41.49</v>
      </c>
      <c r="Y619">
        <v>40.69</v>
      </c>
      <c r="Z619">
        <v>41.49</v>
      </c>
      <c r="AA619">
        <v>40.69</v>
      </c>
      <c r="AB619">
        <v>42.65</v>
      </c>
      <c r="AC619" s="2">
        <f>(Table2[[#This Row],[Close Price]]/Table2[[#This Row],[Day Low]])-1</f>
        <v>4.6330163374788125E-3</v>
      </c>
      <c r="AD619" s="2">
        <f>(Table2[[#This Row],[Day High]]/Table2[[#This Row],[Close Price]])-1</f>
        <v>7.0388349514562965E-3</v>
      </c>
      <c r="AE619" s="2">
        <f>(Table2[[#This Row],[Close Price]]/Table2[[#This Row],[Current Week Low]])-1</f>
        <v>1.2533792086507844E-2</v>
      </c>
      <c r="AF619" s="2">
        <f>(Table2[[#This Row],[Current Week High]]/Table2[[#This Row],[Close Price]])-1</f>
        <v>7.0388349514562965E-3</v>
      </c>
      <c r="AG619" s="2">
        <f>(Table2[[#This Row],[Close Price]]/Table2[[#This Row],[Current Month Low]])-1</f>
        <v>1.2533792086507844E-2</v>
      </c>
      <c r="AH619" s="2">
        <f>(Table2[[#This Row],[Current Month High]]/Table2[[#This Row],[Close Price]])-1</f>
        <v>3.5194174757281482E-2</v>
      </c>
      <c r="AI619">
        <v>31.067961165048501</v>
      </c>
      <c r="AJ619">
        <v>11.351351351351299</v>
      </c>
      <c r="AK619" t="str">
        <f>IF(AND(Table2[[#This Row],[20D EMA]]&gt;Table2[[#This Row],[50D EMA]],Table2[[#This Row],[50D EMA]]&gt;Table2[[#This Row],[200D EMA]]),"Uptrend","Downtrend/NoTrend")</f>
        <v>Downtrend/NoTrend</v>
      </c>
      <c r="AL619">
        <v>-0.21</v>
      </c>
      <c r="AM619" t="s">
        <v>10189</v>
      </c>
      <c r="AN619">
        <v>0</v>
      </c>
      <c r="AO619" t="s">
        <v>10187</v>
      </c>
      <c r="AP619">
        <v>3.6240557177041999E-2</v>
      </c>
      <c r="AQ619">
        <f>(Table2[[#This Row],[Sharpe Ratio]]-AVERAGE(Table2[Sharpe Ratio]))/_xlfn.STDEV.P(Table2[Sharpe Ratio])</f>
        <v>-0.19659774037868413</v>
      </c>
      <c r="AR6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9">
        <f>_xlfn.RANK.AVG(Table2[[#This Row],[1Y Return vs Nifty Z-Score]],Table2[1Y Return vs Nifty Z-Score])</f>
        <v>672</v>
      </c>
      <c r="AT619">
        <f>_xlfn.RANK.AVG(Table2[[#This Row],[6M Return vs Nifty Z-Score]],Table2[6M Return vs Nifty Z-Score])</f>
        <v>671</v>
      </c>
      <c r="AU619">
        <f>_xlfn.RANK.AVG(Table2[[#This Row],[Sharpe Ratio Z-Score]],Table2[Sharpe Ratio Z-Score])</f>
        <v>394</v>
      </c>
      <c r="AV619">
        <f>(Table2[[#This Row],[Rank 1Y]]+Table2[[#This Row],[Rank 6M]]+Table2[[#This Row],[Rank Sharpe]])/3</f>
        <v>579</v>
      </c>
    </row>
    <row r="620" spans="1:48" x14ac:dyDescent="0.3">
      <c r="A620" t="s">
        <v>524</v>
      </c>
      <c r="B620" t="s">
        <v>525</v>
      </c>
      <c r="C620" t="s">
        <v>10142</v>
      </c>
      <c r="D620" t="s">
        <v>21</v>
      </c>
      <c r="E620">
        <v>39636.112265399999</v>
      </c>
      <c r="F620">
        <v>5896.9</v>
      </c>
      <c r="G620">
        <v>-6.8709174349967501</v>
      </c>
      <c r="H620">
        <f>(Table2[[#This Row],[1Y Return vs Nifty]]-AVERAGE(Table2[1Y Return vs Nifty]))/_xlfn.STDEV.P(Table2[1Y Return vs Nifty])</f>
        <v>-0.62549670635152932</v>
      </c>
      <c r="I620">
        <v>8.4653379639850304</v>
      </c>
      <c r="J620">
        <f>(Table2[[#This Row],[1M Return vs Nifty]]-AVERAGE(Table2[1M Return vs Nifty]))/_xlfn.STDEV.P(Table2[1M Return vs Nifty])</f>
        <v>0.81685494148464732</v>
      </c>
      <c r="K620">
        <v>-22.325656929540401</v>
      </c>
      <c r="L620">
        <f>(Table2[[#This Row],[6M Return vs Nifty]]-AVERAGE(Table2[6M Return vs Nifty]))/_xlfn.STDEV.P(Table2[6M Return vs Nifty])</f>
        <v>-1.0171873083771807</v>
      </c>
      <c r="M620">
        <v>-0.53050089102400699</v>
      </c>
      <c r="N620">
        <f>(Table2[[#This Row],[1W Return vs Nifty]]-AVERAGE(Table2[1W Return vs Nifty]))/_xlfn.STDEV.P(Table2[1W Return vs Nifty])</f>
        <v>4.3491242176961868E-2</v>
      </c>
      <c r="O620">
        <v>5636.96</v>
      </c>
      <c r="P620">
        <v>5447.2190912173901</v>
      </c>
      <c r="Q620">
        <v>5428.9837231000001</v>
      </c>
      <c r="R620">
        <v>67.008114745678597</v>
      </c>
      <c r="S620" s="2">
        <f>(Table2[[#This Row],[Close Price]]-Table2[[#This Row],[20D EMA]])/Table2[[#This Row],[20D EMA]]</f>
        <v>4.6113507990122267E-2</v>
      </c>
      <c r="T620" s="2">
        <f>(Table2[[#This Row],[Close Price]]-Table2[[#This Row],[50D EMA]])/Table2[[#This Row],[50D EMA]]</f>
        <v>8.2552381545958911E-2</v>
      </c>
      <c r="U620" s="2">
        <f>(Table2[[#This Row],[Close Price]]-Table2[[#This Row],[200D EMA]])/Table2[[#This Row],[200D EMA]]</f>
        <v>8.6188557705384861E-2</v>
      </c>
      <c r="V620">
        <v>0.99161755560787801</v>
      </c>
      <c r="W620">
        <v>5811.5</v>
      </c>
      <c r="X620">
        <v>5965.3</v>
      </c>
      <c r="Y620">
        <v>5811.5</v>
      </c>
      <c r="Z620">
        <v>6058.75</v>
      </c>
      <c r="AA620">
        <v>5425.75</v>
      </c>
      <c r="AB620">
        <v>6058.75</v>
      </c>
      <c r="AC620" s="2">
        <f>(Table2[[#This Row],[Close Price]]/Table2[[#This Row],[Day Low]])-1</f>
        <v>1.4695001290544463E-2</v>
      </c>
      <c r="AD620" s="2">
        <f>(Table2[[#This Row],[Day High]]/Table2[[#This Row],[Close Price]])-1</f>
        <v>1.1599314894266577E-2</v>
      </c>
      <c r="AE620" s="2">
        <f>(Table2[[#This Row],[Close Price]]/Table2[[#This Row],[Current Week Low]])-1</f>
        <v>1.4695001290544463E-2</v>
      </c>
      <c r="AF620" s="2">
        <f>(Table2[[#This Row],[Current Week High]]/Table2[[#This Row],[Close Price]])-1</f>
        <v>2.7446624497617478E-2</v>
      </c>
      <c r="AG620" s="2">
        <f>(Table2[[#This Row],[Close Price]]/Table2[[#This Row],[Current Month Low]])-1</f>
        <v>8.6835921301202434E-2</v>
      </c>
      <c r="AH620" s="2">
        <f>(Table2[[#This Row],[Current Month High]]/Table2[[#This Row],[Close Price]])-1</f>
        <v>2.7446624497617478E-2</v>
      </c>
      <c r="AI620">
        <v>16.119486509861101</v>
      </c>
      <c r="AJ620">
        <v>37.545046358388198</v>
      </c>
      <c r="AK620" t="str">
        <f>IF(AND(Table2[[#This Row],[20D EMA]]&gt;Table2[[#This Row],[50D EMA]],Table2[[#This Row],[50D EMA]]&gt;Table2[[#This Row],[200D EMA]]),"Uptrend","Downtrend/NoTrend")</f>
        <v>Uptrend</v>
      </c>
      <c r="AL620">
        <v>-0.03</v>
      </c>
      <c r="AM620" t="s">
        <v>10189</v>
      </c>
      <c r="AN620">
        <v>8.0299999999999994</v>
      </c>
      <c r="AO620" t="s">
        <v>10188</v>
      </c>
      <c r="AP620">
        <v>-3.3174469992169999E-3</v>
      </c>
      <c r="AQ620">
        <f>(Table2[[#This Row],[Sharpe Ratio]]-AVERAGE(Table2[Sharpe Ratio]))/_xlfn.STDEV.P(Table2[Sharpe Ratio])</f>
        <v>-0.64409913039324307</v>
      </c>
      <c r="AR6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-1.426436961460344</v>
      </c>
      <c r="AS620">
        <f>_xlfn.RANK.AVG(Table2[[#This Row],[1Y Return vs Nifty Z-Score]],Table2[1Y Return vs Nifty Z-Score])</f>
        <v>548</v>
      </c>
      <c r="AT620">
        <f>_xlfn.RANK.AVG(Table2[[#This Row],[6M Return vs Nifty Z-Score]],Table2[6M Return vs Nifty Z-Score])</f>
        <v>643</v>
      </c>
      <c r="AU620">
        <f>_xlfn.RANK.AVG(Table2[[#This Row],[Sharpe Ratio Z-Score]],Table2[Sharpe Ratio Z-Score])</f>
        <v>548</v>
      </c>
      <c r="AV620">
        <f>(Table2[[#This Row],[Rank 1Y]]+Table2[[#This Row],[Rank 6M]]+Table2[[#This Row],[Rank Sharpe]])/3</f>
        <v>579.66666666666663</v>
      </c>
    </row>
    <row r="621" spans="1:48" x14ac:dyDescent="0.3">
      <c r="A621" t="s">
        <v>1395</v>
      </c>
      <c r="B621" t="s">
        <v>1396</v>
      </c>
      <c r="C621" t="s">
        <v>10143</v>
      </c>
      <c r="D621" t="s">
        <v>24</v>
      </c>
      <c r="E621">
        <v>7463.1040270200001</v>
      </c>
      <c r="F621">
        <v>467.65</v>
      </c>
      <c r="G621">
        <v>-15.8208534464493</v>
      </c>
      <c r="H621">
        <f>(Table2[[#This Row],[1Y Return vs Nifty]]-AVERAGE(Table2[1Y Return vs Nifty]))/_xlfn.STDEV.P(Table2[1Y Return vs Nifty])</f>
        <v>-0.73606338801893101</v>
      </c>
      <c r="I621">
        <v>-4.6131151512689597</v>
      </c>
      <c r="J621">
        <f>(Table2[[#This Row],[1M Return vs Nifty]]-AVERAGE(Table2[1M Return vs Nifty]))/_xlfn.STDEV.P(Table2[1M Return vs Nifty])</f>
        <v>-0.41677193218020758</v>
      </c>
      <c r="K621">
        <v>-20.295018667630298</v>
      </c>
      <c r="L621">
        <f>(Table2[[#This Row],[6M Return vs Nifty]]-AVERAGE(Table2[6M Return vs Nifty]))/_xlfn.STDEV.P(Table2[6M Return vs Nifty])</f>
        <v>-0.9547834165601361</v>
      </c>
      <c r="M621">
        <v>-3.8263786897266598</v>
      </c>
      <c r="N621">
        <f>(Table2[[#This Row],[1W Return vs Nifty]]-AVERAGE(Table2[1W Return vs Nifty]))/_xlfn.STDEV.P(Table2[1W Return vs Nifty])</f>
        <v>-0.68782232783336827</v>
      </c>
      <c r="O621">
        <v>476.4</v>
      </c>
      <c r="P621">
        <v>476.18367740000201</v>
      </c>
      <c r="Q621">
        <v>485.73418344330798</v>
      </c>
      <c r="R621">
        <v>35.6951113911934</v>
      </c>
      <c r="S621" s="2">
        <f>(Table2[[#This Row],[Close Price]]-Table2[[#This Row],[20D EMA]])/Table2[[#This Row],[20D EMA]]</f>
        <v>-1.8366918555835433E-2</v>
      </c>
      <c r="T621" s="2">
        <f>(Table2[[#This Row],[Close Price]]-Table2[[#This Row],[50D EMA]])/Table2[[#This Row],[50D EMA]]</f>
        <v>-1.792097840605655E-2</v>
      </c>
      <c r="U621" s="2">
        <f>(Table2[[#This Row],[Close Price]]-Table2[[#This Row],[200D EMA]])/Table2[[#This Row],[200D EMA]]</f>
        <v>-3.7230617197067592E-2</v>
      </c>
      <c r="V621">
        <v>1.19654829576586</v>
      </c>
      <c r="W621">
        <v>467.05</v>
      </c>
      <c r="X621">
        <v>476.45</v>
      </c>
      <c r="Y621">
        <v>467.05</v>
      </c>
      <c r="Z621">
        <v>486</v>
      </c>
      <c r="AA621">
        <v>467.05</v>
      </c>
      <c r="AB621">
        <v>489</v>
      </c>
      <c r="AC621" s="2">
        <f>(Table2[[#This Row],[Close Price]]/Table2[[#This Row],[Day Low]])-1</f>
        <v>1.2846590300823468E-3</v>
      </c>
      <c r="AD621" s="2">
        <f>(Table2[[#This Row],[Day High]]/Table2[[#This Row],[Close Price]])-1</f>
        <v>1.8817491713888579E-2</v>
      </c>
      <c r="AE621" s="2">
        <f>(Table2[[#This Row],[Close Price]]/Table2[[#This Row],[Current Week Low]])-1</f>
        <v>1.2846590300823468E-3</v>
      </c>
      <c r="AF621" s="2">
        <f>(Table2[[#This Row],[Current Week High]]/Table2[[#This Row],[Close Price]])-1</f>
        <v>3.923874692611995E-2</v>
      </c>
      <c r="AG621" s="2">
        <f>(Table2[[#This Row],[Close Price]]/Table2[[#This Row],[Current Month Low]])-1</f>
        <v>1.2846590300823468E-3</v>
      </c>
      <c r="AH621" s="2">
        <f>(Table2[[#This Row],[Current Month High]]/Table2[[#This Row],[Close Price]])-1</f>
        <v>4.5653800919491117E-2</v>
      </c>
      <c r="AI621">
        <v>30.7281086282476</v>
      </c>
      <c r="AJ621">
        <v>10.817535545023601</v>
      </c>
      <c r="AK621" t="str">
        <f>IF(AND(Table2[[#This Row],[20D EMA]]&gt;Table2[[#This Row],[50D EMA]],Table2[[#This Row],[50D EMA]]&gt;Table2[[#This Row],[200D EMA]]),"Uptrend","Downtrend/NoTrend")</f>
        <v>Downtrend/NoTrend</v>
      </c>
      <c r="AL621">
        <v>-0.12</v>
      </c>
      <c r="AM621" t="s">
        <v>10189</v>
      </c>
      <c r="AN621">
        <v>-0.77</v>
      </c>
      <c r="AO621" t="s">
        <v>10189</v>
      </c>
      <c r="AQ621">
        <f>(Table2[[#This Row],[Sharpe Ratio]]-AVERAGE(Table2[Sharpe Ratio]))/_xlfn.STDEV.P(Table2[Sharpe Ratio])</f>
        <v>-0.60657038812317154</v>
      </c>
      <c r="AR6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1">
        <f>_xlfn.RANK.AVG(Table2[[#This Row],[1Y Return vs Nifty Z-Score]],Table2[1Y Return vs Nifty Z-Score])</f>
        <v>598</v>
      </c>
      <c r="AT621">
        <f>_xlfn.RANK.AVG(Table2[[#This Row],[6M Return vs Nifty Z-Score]],Table2[6M Return vs Nifty Z-Score])</f>
        <v>625</v>
      </c>
      <c r="AU621">
        <f>_xlfn.RANK.AVG(Table2[[#This Row],[Sharpe Ratio Z-Score]],Table2[Sharpe Ratio Z-Score])</f>
        <v>518.5</v>
      </c>
      <c r="AV621">
        <f>(Table2[[#This Row],[Rank 1Y]]+Table2[[#This Row],[Rank 6M]]+Table2[[#This Row],[Rank Sharpe]])/3</f>
        <v>580.5</v>
      </c>
    </row>
    <row r="622" spans="1:48" x14ac:dyDescent="0.3">
      <c r="A622" t="s">
        <v>1578</v>
      </c>
      <c r="B622" t="s">
        <v>1579</v>
      </c>
      <c r="C622" t="s">
        <v>10157</v>
      </c>
      <c r="D622" t="s">
        <v>253</v>
      </c>
      <c r="E622">
        <v>5786.4910615159997</v>
      </c>
      <c r="F622">
        <v>169.1</v>
      </c>
      <c r="G622">
        <v>-22.914217195028598</v>
      </c>
      <c r="H622">
        <f>(Table2[[#This Row],[1Y Return vs Nifty]]-AVERAGE(Table2[1Y Return vs Nifty]))/_xlfn.STDEV.P(Table2[1Y Return vs Nifty])</f>
        <v>-0.82369414767315186</v>
      </c>
      <c r="I622">
        <v>-0.90663443780536601</v>
      </c>
      <c r="J622">
        <f>(Table2[[#This Row],[1M Return vs Nifty]]-AVERAGE(Table2[1M Return vs Nifty]))/_xlfn.STDEV.P(Table2[1M Return vs Nifty])</f>
        <v>-6.7157633413011619E-2</v>
      </c>
      <c r="K622">
        <v>1.43495274973786</v>
      </c>
      <c r="L622">
        <f>(Table2[[#This Row],[6M Return vs Nifty]]-AVERAGE(Table2[6M Return vs Nifty]))/_xlfn.STDEV.P(Table2[6M Return vs Nifty])</f>
        <v>-0.28699594749049745</v>
      </c>
      <c r="M622">
        <v>3.8200592019881201</v>
      </c>
      <c r="N622">
        <f>(Table2[[#This Row],[1W Return vs Nifty]]-AVERAGE(Table2[1W Return vs Nifty]))/_xlfn.STDEV.P(Table2[1W Return vs Nifty])</f>
        <v>1.0088254649498896</v>
      </c>
      <c r="O622">
        <v>167.79</v>
      </c>
      <c r="P622">
        <v>167.23363216135101</v>
      </c>
      <c r="Q622">
        <v>166.240848296997</v>
      </c>
      <c r="R622">
        <v>60.928365914030202</v>
      </c>
      <c r="S622" s="2">
        <f>(Table2[[#This Row],[Close Price]]-Table2[[#This Row],[20D EMA]])/Table2[[#This Row],[20D EMA]]</f>
        <v>7.8073782704571326E-3</v>
      </c>
      <c r="T622" s="2">
        <f>(Table2[[#This Row],[Close Price]]-Table2[[#This Row],[50D EMA]])/Table2[[#This Row],[50D EMA]]</f>
        <v>1.1160242198460816E-2</v>
      </c>
      <c r="U622" s="2">
        <f>(Table2[[#This Row],[Close Price]]-Table2[[#This Row],[200D EMA]])/Table2[[#This Row],[200D EMA]]</f>
        <v>1.7198851740066832E-2</v>
      </c>
      <c r="V622">
        <v>1.4932081110634701</v>
      </c>
      <c r="W622">
        <v>168.25</v>
      </c>
      <c r="X622">
        <v>176.4</v>
      </c>
      <c r="Y622">
        <v>168.25</v>
      </c>
      <c r="Z622">
        <v>176.4</v>
      </c>
      <c r="AA622">
        <v>160</v>
      </c>
      <c r="AB622">
        <v>177.95</v>
      </c>
      <c r="AC622" s="2">
        <f>(Table2[[#This Row],[Close Price]]/Table2[[#This Row],[Day Low]])-1</f>
        <v>5.0520059435363862E-3</v>
      </c>
      <c r="AD622" s="2">
        <f>(Table2[[#This Row],[Day High]]/Table2[[#This Row],[Close Price]])-1</f>
        <v>4.3169722057953885E-2</v>
      </c>
      <c r="AE622" s="2">
        <f>(Table2[[#This Row],[Close Price]]/Table2[[#This Row],[Current Week Low]])-1</f>
        <v>5.0520059435363862E-3</v>
      </c>
      <c r="AF622" s="2">
        <f>(Table2[[#This Row],[Current Week High]]/Table2[[#This Row],[Close Price]])-1</f>
        <v>4.3169722057953885E-2</v>
      </c>
      <c r="AG622" s="2">
        <f>(Table2[[#This Row],[Close Price]]/Table2[[#This Row],[Current Month Low]])-1</f>
        <v>5.6875000000000009E-2</v>
      </c>
      <c r="AH622" s="2">
        <f>(Table2[[#This Row],[Current Month High]]/Table2[[#This Row],[Close Price]])-1</f>
        <v>5.2335895919574105E-2</v>
      </c>
      <c r="AI622">
        <v>29.8639858072146</v>
      </c>
      <c r="AJ622">
        <v>30.026912725874599</v>
      </c>
      <c r="AK622" t="str">
        <f>IF(AND(Table2[[#This Row],[20D EMA]]&gt;Table2[[#This Row],[50D EMA]],Table2[[#This Row],[50D EMA]]&gt;Table2[[#This Row],[200D EMA]]),"Uptrend","Downtrend/NoTrend")</f>
        <v>Uptrend</v>
      </c>
      <c r="AL622">
        <v>-0.13</v>
      </c>
      <c r="AM622" t="s">
        <v>10189</v>
      </c>
      <c r="AN622">
        <v>5.16</v>
      </c>
      <c r="AO622" t="s">
        <v>10188</v>
      </c>
      <c r="AP622">
        <v>-7.6685109077572006E-2</v>
      </c>
      <c r="AQ622">
        <f>(Table2[[#This Row],[Sharpe Ratio]]-AVERAGE(Table2[Sharpe Ratio]))/_xlfn.STDEV.P(Table2[Sharpe Ratio])</f>
        <v>-1.4740735299077343</v>
      </c>
      <c r="AR6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-1.6430957935345054</v>
      </c>
      <c r="AS622">
        <f>_xlfn.RANK.AVG(Table2[[#This Row],[1Y Return vs Nifty Z-Score]],Table2[1Y Return vs Nifty Z-Score])</f>
        <v>637</v>
      </c>
      <c r="AT622">
        <f>_xlfn.RANK.AVG(Table2[[#This Row],[6M Return vs Nifty Z-Score]],Table2[6M Return vs Nifty Z-Score])</f>
        <v>422</v>
      </c>
      <c r="AU622">
        <f>_xlfn.RANK.AVG(Table2[[#This Row],[Sharpe Ratio Z-Score]],Table2[Sharpe Ratio Z-Score])</f>
        <v>685</v>
      </c>
      <c r="AV622">
        <f>(Table2[[#This Row],[Rank 1Y]]+Table2[[#This Row],[Rank 6M]]+Table2[[#This Row],[Rank Sharpe]])/3</f>
        <v>581.33333333333337</v>
      </c>
    </row>
    <row r="623" spans="1:48" x14ac:dyDescent="0.3">
      <c r="A623" t="s">
        <v>761</v>
      </c>
      <c r="B623" t="s">
        <v>762</v>
      </c>
      <c r="C623" t="s">
        <v>10153</v>
      </c>
      <c r="D623" t="s">
        <v>532</v>
      </c>
      <c r="E623">
        <v>20514.589633145999</v>
      </c>
      <c r="F623">
        <v>174.37</v>
      </c>
      <c r="G623">
        <v>-35.946106657996999</v>
      </c>
      <c r="H623">
        <f>(Table2[[#This Row],[1Y Return vs Nifty]]-AVERAGE(Table2[1Y Return vs Nifty]))/_xlfn.STDEV.P(Table2[1Y Return vs Nifty])</f>
        <v>-0.98468890472314574</v>
      </c>
      <c r="I623">
        <v>-9.3447670757251</v>
      </c>
      <c r="J623">
        <f>(Table2[[#This Row],[1M Return vs Nifty]]-AVERAGE(Table2[1M Return vs Nifty]))/_xlfn.STDEV.P(Table2[1M Return vs Nifty])</f>
        <v>-0.86308564523156661</v>
      </c>
      <c r="K623">
        <v>-18.566889832608201</v>
      </c>
      <c r="L623">
        <f>(Table2[[#This Row],[6M Return vs Nifty]]-AVERAGE(Table2[6M Return vs Nifty]))/_xlfn.STDEV.P(Table2[6M Return vs Nifty])</f>
        <v>-0.9016759936924148</v>
      </c>
      <c r="M623">
        <v>1.9596419734339701</v>
      </c>
      <c r="N623">
        <f>(Table2[[#This Row],[1W Return vs Nifty]]-AVERAGE(Table2[1W Return vs Nifty]))/_xlfn.STDEV.P(Table2[1W Return vs Nifty])</f>
        <v>0.59602242787788129</v>
      </c>
      <c r="O623">
        <v>167.03</v>
      </c>
      <c r="P623">
        <v>165.13295955151401</v>
      </c>
      <c r="Q623">
        <v>169.78548100803701</v>
      </c>
      <c r="R623">
        <v>63.524062257803301</v>
      </c>
      <c r="S623" s="2">
        <f>(Table2[[#This Row],[Close Price]]-Table2[[#This Row],[20D EMA]])/Table2[[#This Row],[20D EMA]]</f>
        <v>4.3944201640423897E-2</v>
      </c>
      <c r="T623" s="2">
        <f>(Table2[[#This Row],[Close Price]]-Table2[[#This Row],[50D EMA]])/Table2[[#This Row],[50D EMA]]</f>
        <v>5.5936988433883547E-2</v>
      </c>
      <c r="U623" s="2">
        <f>(Table2[[#This Row],[Close Price]]-Table2[[#This Row],[200D EMA]])/Table2[[#This Row],[200D EMA]]</f>
        <v>2.7001831751125884E-2</v>
      </c>
      <c r="V623">
        <v>0.92455951564633498</v>
      </c>
      <c r="W623">
        <v>170</v>
      </c>
      <c r="X623">
        <v>175.36</v>
      </c>
      <c r="Y623">
        <v>162.21</v>
      </c>
      <c r="Z623">
        <v>175.36</v>
      </c>
      <c r="AA623">
        <v>161.5</v>
      </c>
      <c r="AB623">
        <v>175.36</v>
      </c>
      <c r="AC623" s="2">
        <f>(Table2[[#This Row],[Close Price]]/Table2[[#This Row],[Day Low]])-1</f>
        <v>2.5705882352941245E-2</v>
      </c>
      <c r="AD623" s="2">
        <f>(Table2[[#This Row],[Day High]]/Table2[[#This Row],[Close Price]])-1</f>
        <v>5.677582152893379E-3</v>
      </c>
      <c r="AE623" s="2">
        <f>(Table2[[#This Row],[Close Price]]/Table2[[#This Row],[Current Week Low]])-1</f>
        <v>7.4964552123790051E-2</v>
      </c>
      <c r="AF623" s="2">
        <f>(Table2[[#This Row],[Current Week High]]/Table2[[#This Row],[Close Price]])-1</f>
        <v>5.677582152893379E-3</v>
      </c>
      <c r="AG623" s="2">
        <f>(Table2[[#This Row],[Close Price]]/Table2[[#This Row],[Current Month Low]])-1</f>
        <v>7.9690402476780164E-2</v>
      </c>
      <c r="AH623" s="2">
        <f>(Table2[[#This Row],[Current Month High]]/Table2[[#This Row],[Close Price]])-1</f>
        <v>5.677582152893379E-3</v>
      </c>
      <c r="AI623">
        <v>30.469690887193799</v>
      </c>
      <c r="AJ623">
        <v>22.579964850615099</v>
      </c>
      <c r="AK623" t="str">
        <f>IF(AND(Table2[[#This Row],[20D EMA]]&gt;Table2[[#This Row],[50D EMA]],Table2[[#This Row],[50D EMA]]&gt;Table2[[#This Row],[200D EMA]]),"Uptrend","Downtrend/NoTrend")</f>
        <v>Downtrend/NoTrend</v>
      </c>
      <c r="AL623">
        <v>-7.0000000000000007E-2</v>
      </c>
      <c r="AM623" t="s">
        <v>10189</v>
      </c>
      <c r="AN623">
        <v>5.86</v>
      </c>
      <c r="AO623" t="s">
        <v>10188</v>
      </c>
      <c r="AP623">
        <v>1.5571038711385E-2</v>
      </c>
      <c r="AQ623">
        <f>(Table2[[#This Row],[Sharpe Ratio]]-AVERAGE(Table2[Sharpe Ratio]))/_xlfn.STDEV.P(Table2[Sharpe Ratio])</f>
        <v>-0.43042243494869814</v>
      </c>
      <c r="AR6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3">
        <f>_xlfn.RANK.AVG(Table2[[#This Row],[1Y Return vs Nifty Z-Score]],Table2[1Y Return vs Nifty Z-Score])</f>
        <v>686</v>
      </c>
      <c r="AT623">
        <f>_xlfn.RANK.AVG(Table2[[#This Row],[6M Return vs Nifty Z-Score]],Table2[6M Return vs Nifty Z-Score])</f>
        <v>613</v>
      </c>
      <c r="AU623">
        <f>_xlfn.RANK.AVG(Table2[[#This Row],[Sharpe Ratio Z-Score]],Table2[Sharpe Ratio Z-Score])</f>
        <v>447</v>
      </c>
      <c r="AV623">
        <f>(Table2[[#This Row],[Rank 1Y]]+Table2[[#This Row],[Rank 6M]]+Table2[[#This Row],[Rank Sharpe]])/3</f>
        <v>582</v>
      </c>
    </row>
    <row r="624" spans="1:48" x14ac:dyDescent="0.3">
      <c r="A624" t="s">
        <v>949</v>
      </c>
      <c r="B624" t="s">
        <v>950</v>
      </c>
      <c r="C624" t="s">
        <v>10158</v>
      </c>
      <c r="D624" t="s">
        <v>170</v>
      </c>
      <c r="E624">
        <v>15413.729215885</v>
      </c>
      <c r="F624">
        <v>1007.35</v>
      </c>
      <c r="G624">
        <v>-14.6178563890977</v>
      </c>
      <c r="H624">
        <f>(Table2[[#This Row],[1Y Return vs Nifty]]-AVERAGE(Table2[1Y Return vs Nifty]))/_xlfn.STDEV.P(Table2[1Y Return vs Nifty])</f>
        <v>-0.72120167364278231</v>
      </c>
      <c r="I624">
        <v>-9.1939335447022206</v>
      </c>
      <c r="J624">
        <f>(Table2[[#This Row],[1M Return vs Nifty]]-AVERAGE(Table2[1M Return vs Nifty]))/_xlfn.STDEV.P(Table2[1M Return vs Nifty])</f>
        <v>-0.84885825184797448</v>
      </c>
      <c r="K624">
        <v>-12.739981661305199</v>
      </c>
      <c r="L624">
        <f>(Table2[[#This Row],[6M Return vs Nifty]]-AVERAGE(Table2[6M Return vs Nifty]))/_xlfn.STDEV.P(Table2[6M Return vs Nifty])</f>
        <v>-0.72260828184510173</v>
      </c>
      <c r="M624">
        <v>-0.14555247075209099</v>
      </c>
      <c r="N624">
        <f>(Table2[[#This Row],[1W Return vs Nifty]]-AVERAGE(Table2[1W Return vs Nifty]))/_xlfn.STDEV.P(Table2[1W Return vs Nifty])</f>
        <v>0.1289064246238672</v>
      </c>
      <c r="O624">
        <v>1000.46</v>
      </c>
      <c r="P624">
        <v>990.76442570864197</v>
      </c>
      <c r="Q624">
        <v>968.48249013987902</v>
      </c>
      <c r="R624">
        <v>48.319021441943903</v>
      </c>
      <c r="S624" s="2">
        <f>(Table2[[#This Row],[Close Price]]-Table2[[#This Row],[20D EMA]])/Table2[[#This Row],[20D EMA]]</f>
        <v>6.8868320572536496E-3</v>
      </c>
      <c r="T624" s="2">
        <f>(Table2[[#This Row],[Close Price]]-Table2[[#This Row],[50D EMA]])/Table2[[#This Row],[50D EMA]]</f>
        <v>1.6740179462434033E-2</v>
      </c>
      <c r="U624" s="2">
        <f>(Table2[[#This Row],[Close Price]]-Table2[[#This Row],[200D EMA]])/Table2[[#This Row],[200D EMA]]</f>
        <v>4.013238262522157E-2</v>
      </c>
      <c r="V624">
        <v>0.54227911758286795</v>
      </c>
      <c r="W624">
        <v>997.2</v>
      </c>
      <c r="X624">
        <v>1025</v>
      </c>
      <c r="Y624">
        <v>986</v>
      </c>
      <c r="Z624">
        <v>1025</v>
      </c>
      <c r="AA624">
        <v>965.05</v>
      </c>
      <c r="AB624">
        <v>1039.9000000000001</v>
      </c>
      <c r="AC624" s="2">
        <f>(Table2[[#This Row],[Close Price]]/Table2[[#This Row],[Day Low]])-1</f>
        <v>1.0178499799438301E-2</v>
      </c>
      <c r="AD624" s="2">
        <f>(Table2[[#This Row],[Day High]]/Table2[[#This Row],[Close Price]])-1</f>
        <v>1.7521219040055547E-2</v>
      </c>
      <c r="AE624" s="2">
        <f>(Table2[[#This Row],[Close Price]]/Table2[[#This Row],[Current Week Low]])-1</f>
        <v>2.165314401622731E-2</v>
      </c>
      <c r="AF624" s="2">
        <f>(Table2[[#This Row],[Current Week High]]/Table2[[#This Row],[Close Price]])-1</f>
        <v>1.7521219040055547E-2</v>
      </c>
      <c r="AG624" s="2">
        <f>(Table2[[#This Row],[Close Price]]/Table2[[#This Row],[Current Month Low]])-1</f>
        <v>4.3831925806953054E-2</v>
      </c>
      <c r="AH624" s="2">
        <f>(Table2[[#This Row],[Current Month High]]/Table2[[#This Row],[Close Price]])-1</f>
        <v>3.2312503102198908E-2</v>
      </c>
      <c r="AI624">
        <v>16.642676328981899</v>
      </c>
      <c r="AJ624">
        <v>21.910928234297401</v>
      </c>
      <c r="AK624" t="str">
        <f>IF(AND(Table2[[#This Row],[20D EMA]]&gt;Table2[[#This Row],[50D EMA]],Table2[[#This Row],[50D EMA]]&gt;Table2[[#This Row],[200D EMA]]),"Uptrend","Downtrend/NoTrend")</f>
        <v>Uptrend</v>
      </c>
      <c r="AL624">
        <v>0</v>
      </c>
      <c r="AM624">
        <v>0</v>
      </c>
      <c r="AN624">
        <v>0.2</v>
      </c>
      <c r="AO624" t="s">
        <v>10188</v>
      </c>
      <c r="AP624">
        <v>-3.1682523275485E-2</v>
      </c>
      <c r="AQ624">
        <f>(Table2[[#This Row],[Sharpe Ratio]]-AVERAGE(Table2[Sharpe Ratio]))/_xlfn.STDEV.P(Table2[Sharpe Ratio])</f>
        <v>-0.96498010823380254</v>
      </c>
      <c r="AR6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-3.1287418909457934</v>
      </c>
      <c r="AS624">
        <f>_xlfn.RANK.AVG(Table2[[#This Row],[1Y Return vs Nifty Z-Score]],Table2[1Y Return vs Nifty Z-Score])</f>
        <v>587</v>
      </c>
      <c r="AT624">
        <f>_xlfn.RANK.AVG(Table2[[#This Row],[6M Return vs Nifty Z-Score]],Table2[6M Return vs Nifty Z-Score])</f>
        <v>556</v>
      </c>
      <c r="AU624">
        <f>_xlfn.RANK.AVG(Table2[[#This Row],[Sharpe Ratio Z-Score]],Table2[Sharpe Ratio Z-Score])</f>
        <v>604</v>
      </c>
      <c r="AV624">
        <f>(Table2[[#This Row],[Rank 1Y]]+Table2[[#This Row],[Rank 6M]]+Table2[[#This Row],[Rank Sharpe]])/3</f>
        <v>582.33333333333337</v>
      </c>
    </row>
    <row r="625" spans="1:48" x14ac:dyDescent="0.3">
      <c r="A625" t="s">
        <v>1546</v>
      </c>
      <c r="B625" t="s">
        <v>1547</v>
      </c>
      <c r="C625" t="s">
        <v>10143</v>
      </c>
      <c r="D625" t="s">
        <v>24</v>
      </c>
      <c r="E625">
        <v>6085.3563735500002</v>
      </c>
      <c r="F625">
        <v>360.35</v>
      </c>
      <c r="G625">
        <v>-1.9302070371967801</v>
      </c>
      <c r="H625">
        <f>(Table2[[#This Row],[1Y Return vs Nifty]]-AVERAGE(Table2[1Y Return vs Nifty]))/_xlfn.STDEV.P(Table2[1Y Return vs Nifty])</f>
        <v>-0.56445962708466746</v>
      </c>
      <c r="I625">
        <v>0.436598732379117</v>
      </c>
      <c r="J625">
        <f>(Table2[[#This Row],[1M Return vs Nifty]]-AVERAGE(Table2[1M Return vs Nifty]))/_xlfn.STDEV.P(Table2[1M Return vs Nifty])</f>
        <v>5.9543018547496253E-2</v>
      </c>
      <c r="K625">
        <v>-18.3099395727419</v>
      </c>
      <c r="L625">
        <f>(Table2[[#This Row],[6M Return vs Nifty]]-AVERAGE(Table2[6M Return vs Nifty]))/_xlfn.STDEV.P(Table2[6M Return vs Nifty])</f>
        <v>-0.89377961129884398</v>
      </c>
      <c r="M625">
        <v>-2.7362922363341302</v>
      </c>
      <c r="N625">
        <f>(Table2[[#This Row],[1W Return vs Nifty]]-AVERAGE(Table2[1W Return vs Nifty]))/_xlfn.STDEV.P(Table2[1W Return vs Nifty])</f>
        <v>-0.44594594025486411</v>
      </c>
      <c r="O625">
        <v>363.67</v>
      </c>
      <c r="P625">
        <v>359.94594997383001</v>
      </c>
      <c r="Q625">
        <v>353.24324845984</v>
      </c>
      <c r="R625">
        <v>40.125364812825602</v>
      </c>
      <c r="S625" s="2">
        <f>(Table2[[#This Row],[Close Price]]-Table2[[#This Row],[20D EMA]])/Table2[[#This Row],[20D EMA]]</f>
        <v>-9.1291555531113188E-3</v>
      </c>
      <c r="T625" s="2">
        <f>(Table2[[#This Row],[Close Price]]-Table2[[#This Row],[50D EMA]])/Table2[[#This Row],[50D EMA]]</f>
        <v>1.122529719251983E-3</v>
      </c>
      <c r="U625" s="2">
        <f>(Table2[[#This Row],[Close Price]]-Table2[[#This Row],[200D EMA]])/Table2[[#This Row],[200D EMA]]</f>
        <v>2.0118577131044531E-2</v>
      </c>
      <c r="V625">
        <v>1.3907446265485699</v>
      </c>
      <c r="W625">
        <v>359.3</v>
      </c>
      <c r="X625">
        <v>369</v>
      </c>
      <c r="Y625">
        <v>359</v>
      </c>
      <c r="Z625">
        <v>370</v>
      </c>
      <c r="AA625">
        <v>359</v>
      </c>
      <c r="AB625">
        <v>403.2</v>
      </c>
      <c r="AC625" s="2">
        <f>(Table2[[#This Row],[Close Price]]/Table2[[#This Row],[Day Low]])-1</f>
        <v>2.9223490119676399E-3</v>
      </c>
      <c r="AD625" s="2">
        <f>(Table2[[#This Row],[Day High]]/Table2[[#This Row],[Close Price]])-1</f>
        <v>2.400444012765357E-2</v>
      </c>
      <c r="AE625" s="2">
        <f>(Table2[[#This Row],[Close Price]]/Table2[[#This Row],[Current Week Low]])-1</f>
        <v>3.7604456824513743E-3</v>
      </c>
      <c r="AF625" s="2">
        <f>(Table2[[#This Row],[Current Week High]]/Table2[[#This Row],[Close Price]])-1</f>
        <v>2.6779519911197314E-2</v>
      </c>
      <c r="AG625" s="2">
        <f>(Table2[[#This Row],[Close Price]]/Table2[[#This Row],[Current Month Low]])-1</f>
        <v>3.7604456824513743E-3</v>
      </c>
      <c r="AH625" s="2">
        <f>(Table2[[#This Row],[Current Month High]]/Table2[[#This Row],[Close Price]])-1</f>
        <v>0.11891216872485066</v>
      </c>
      <c r="AI625">
        <v>17.177743860135902</v>
      </c>
      <c r="AJ625">
        <v>27.557522123893801</v>
      </c>
      <c r="AK625" t="str">
        <f>IF(AND(Table2[[#This Row],[20D EMA]]&gt;Table2[[#This Row],[50D EMA]],Table2[[#This Row],[50D EMA]]&gt;Table2[[#This Row],[200D EMA]]),"Uptrend","Downtrend/NoTrend")</f>
        <v>Uptrend</v>
      </c>
      <c r="AL625">
        <v>-0.14000000000000001</v>
      </c>
      <c r="AM625" t="s">
        <v>10189</v>
      </c>
      <c r="AN625">
        <v>-4.71</v>
      </c>
      <c r="AO625" t="s">
        <v>10189</v>
      </c>
      <c r="AP625">
        <v>-4.3775348048824998E-2</v>
      </c>
      <c r="AQ625">
        <f>(Table2[[#This Row],[Sharpe Ratio]]-AVERAGE(Table2[Sharpe Ratio]))/_xlfn.STDEV.P(Table2[Sharpe Ratio])</f>
        <v>-1.1017806371775736</v>
      </c>
      <c r="AR6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-2.9464227972684531</v>
      </c>
      <c r="AS625">
        <f>_xlfn.RANK.AVG(Table2[[#This Row],[1Y Return vs Nifty Z-Score]],Table2[1Y Return vs Nifty Z-Score])</f>
        <v>513</v>
      </c>
      <c r="AT625">
        <f>_xlfn.RANK.AVG(Table2[[#This Row],[6M Return vs Nifty Z-Score]],Table2[6M Return vs Nifty Z-Score])</f>
        <v>609</v>
      </c>
      <c r="AU625">
        <f>_xlfn.RANK.AVG(Table2[[#This Row],[Sharpe Ratio Z-Score]],Table2[Sharpe Ratio Z-Score])</f>
        <v>625</v>
      </c>
      <c r="AV625">
        <f>(Table2[[#This Row],[Rank 1Y]]+Table2[[#This Row],[Rank 6M]]+Table2[[#This Row],[Rank Sharpe]])/3</f>
        <v>582.33333333333337</v>
      </c>
    </row>
    <row r="626" spans="1:48" x14ac:dyDescent="0.3">
      <c r="A626" t="s">
        <v>1960</v>
      </c>
      <c r="B626" t="s">
        <v>1961</v>
      </c>
      <c r="C626" t="s">
        <v>10145</v>
      </c>
      <c r="D626" t="s">
        <v>989</v>
      </c>
      <c r="E626">
        <v>3280.0652540750002</v>
      </c>
      <c r="F626">
        <v>411.6</v>
      </c>
      <c r="G626">
        <v>-16.886687509376099</v>
      </c>
      <c r="H626">
        <f>(Table2[[#This Row],[1Y Return vs Nifty]]-AVERAGE(Table2[1Y Return vs Nifty]))/_xlfn.STDEV.P(Table2[1Y Return vs Nifty])</f>
        <v>-0.74923060344875114</v>
      </c>
      <c r="I626">
        <v>-9.9833877109381106</v>
      </c>
      <c r="J626">
        <f>(Table2[[#This Row],[1M Return vs Nifty]]-AVERAGE(Table2[1M Return vs Nifty]))/_xlfn.STDEV.P(Table2[1M Return vs Nifty])</f>
        <v>-0.92332362373965338</v>
      </c>
      <c r="K626">
        <v>-8.6457726913990705</v>
      </c>
      <c r="L626">
        <f>(Table2[[#This Row],[6M Return vs Nifty]]-AVERAGE(Table2[6M Return vs Nifty]))/_xlfn.STDEV.P(Table2[6M Return vs Nifty])</f>
        <v>-0.59678844557644628</v>
      </c>
      <c r="M626">
        <v>0.25816304236286403</v>
      </c>
      <c r="N626">
        <f>(Table2[[#This Row],[1W Return vs Nifty]]-AVERAGE(Table2[1W Return vs Nifty]))/_xlfn.STDEV.P(Table2[1W Return vs Nifty])</f>
        <v>0.21848578745123465</v>
      </c>
      <c r="O626">
        <v>412.14</v>
      </c>
      <c r="P626">
        <v>403.06926768608201</v>
      </c>
      <c r="Q626">
        <v>396.02311476332301</v>
      </c>
      <c r="R626">
        <v>41.550696206725497</v>
      </c>
      <c r="S626" s="2">
        <f>(Table2[[#This Row],[Close Price]]-Table2[[#This Row],[20D EMA]])/Table2[[#This Row],[20D EMA]]</f>
        <v>-1.3102343863734742E-3</v>
      </c>
      <c r="T626" s="2">
        <f>(Table2[[#This Row],[Close Price]]-Table2[[#This Row],[50D EMA]])/Table2[[#This Row],[50D EMA]]</f>
        <v>2.1164432512780669E-2</v>
      </c>
      <c r="U626" s="2">
        <f>(Table2[[#This Row],[Close Price]]-Table2[[#This Row],[200D EMA]])/Table2[[#This Row],[200D EMA]]</f>
        <v>3.9333272872181455E-2</v>
      </c>
      <c r="V626">
        <v>1.10075809510383</v>
      </c>
      <c r="W626">
        <v>407.35</v>
      </c>
      <c r="X626">
        <v>422.5</v>
      </c>
      <c r="Y626">
        <v>399.15</v>
      </c>
      <c r="Z626">
        <v>422.5</v>
      </c>
      <c r="AA626">
        <v>396.2</v>
      </c>
      <c r="AB626">
        <v>436.9</v>
      </c>
      <c r="AC626" s="2">
        <f>(Table2[[#This Row],[Close Price]]/Table2[[#This Row],[Day Low]])-1</f>
        <v>1.043328832699153E-2</v>
      </c>
      <c r="AD626" s="2">
        <f>(Table2[[#This Row],[Day High]]/Table2[[#This Row],[Close Price]])-1</f>
        <v>2.6482021379980569E-2</v>
      </c>
      <c r="AE626" s="2">
        <f>(Table2[[#This Row],[Close Price]]/Table2[[#This Row],[Current Week Low]])-1</f>
        <v>3.119128147313055E-2</v>
      </c>
      <c r="AF626" s="2">
        <f>(Table2[[#This Row],[Current Week High]]/Table2[[#This Row],[Close Price]])-1</f>
        <v>2.6482021379980569E-2</v>
      </c>
      <c r="AG626" s="2">
        <f>(Table2[[#This Row],[Close Price]]/Table2[[#This Row],[Current Month Low]])-1</f>
        <v>3.8869257950530089E-2</v>
      </c>
      <c r="AH626" s="2">
        <f>(Table2[[#This Row],[Current Month High]]/Table2[[#This Row],[Close Price]])-1</f>
        <v>6.1467444120505199E-2</v>
      </c>
      <c r="AI626">
        <v>19.047619047619001</v>
      </c>
      <c r="AJ626">
        <v>21.757136518266499</v>
      </c>
      <c r="AK626" t="str">
        <f>IF(AND(Table2[[#This Row],[20D EMA]]&gt;Table2[[#This Row],[50D EMA]],Table2[[#This Row],[50D EMA]]&gt;Table2[[#This Row],[200D EMA]]),"Uptrend","Downtrend/NoTrend")</f>
        <v>Uptrend</v>
      </c>
      <c r="AL626">
        <v>-0.06</v>
      </c>
      <c r="AM626" t="s">
        <v>10189</v>
      </c>
      <c r="AN626">
        <v>0.34</v>
      </c>
      <c r="AO626" t="s">
        <v>10188</v>
      </c>
      <c r="AP626">
        <v>-3.7134952670364998E-2</v>
      </c>
      <c r="AQ626">
        <f>(Table2[[#This Row],[Sharpe Ratio]]-AVERAGE(Table2[Sharpe Ratio]))/_xlfn.STDEV.P(Table2[Sharpe Ratio])</f>
        <v>-1.0266609180717621</v>
      </c>
      <c r="AR6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-3.0775178033853776</v>
      </c>
      <c r="AS626">
        <f>_xlfn.RANK.AVG(Table2[[#This Row],[1Y Return vs Nifty Z-Score]],Table2[1Y Return vs Nifty Z-Score])</f>
        <v>607</v>
      </c>
      <c r="AT626">
        <f>_xlfn.RANK.AVG(Table2[[#This Row],[6M Return vs Nifty Z-Score]],Table2[6M Return vs Nifty Z-Score])</f>
        <v>524</v>
      </c>
      <c r="AU626">
        <f>_xlfn.RANK.AVG(Table2[[#This Row],[Sharpe Ratio Z-Score]],Table2[Sharpe Ratio Z-Score])</f>
        <v>616</v>
      </c>
      <c r="AV626">
        <f>(Table2[[#This Row],[Rank 1Y]]+Table2[[#This Row],[Rank 6M]]+Table2[[#This Row],[Rank Sharpe]])/3</f>
        <v>582.33333333333337</v>
      </c>
    </row>
    <row r="627" spans="1:48" x14ac:dyDescent="0.3">
      <c r="A627" t="s">
        <v>276</v>
      </c>
      <c r="B627" t="s">
        <v>277</v>
      </c>
      <c r="C627" t="s">
        <v>10152</v>
      </c>
      <c r="D627" t="s">
        <v>78</v>
      </c>
      <c r="E627">
        <v>99643.660540380006</v>
      </c>
      <c r="F627">
        <v>27906.799999999999</v>
      </c>
      <c r="G627">
        <v>-10.094722080537901</v>
      </c>
      <c r="H627">
        <f>(Table2[[#This Row],[1Y Return vs Nifty]]-AVERAGE(Table2[1Y Return vs Nifty]))/_xlfn.STDEV.P(Table2[1Y Return vs Nifty])</f>
        <v>-0.66532329075898466</v>
      </c>
      <c r="I627">
        <v>-5.1893515077220798</v>
      </c>
      <c r="J627">
        <f>(Table2[[#This Row],[1M Return vs Nifty]]-AVERAGE(Table2[1M Return vs Nifty]))/_xlfn.STDEV.P(Table2[1M Return vs Nifty])</f>
        <v>-0.47112550508663797</v>
      </c>
      <c r="K627">
        <v>-8.6680725270974808</v>
      </c>
      <c r="L627">
        <f>(Table2[[#This Row],[6M Return vs Nifty]]-AVERAGE(Table2[6M Return vs Nifty]))/_xlfn.STDEV.P(Table2[6M Return vs Nifty])</f>
        <v>-0.59747374564222588</v>
      </c>
      <c r="M627">
        <v>0.21093154174352199</v>
      </c>
      <c r="N627">
        <f>(Table2[[#This Row],[1W Return vs Nifty]]-AVERAGE(Table2[1W Return vs Nifty]))/_xlfn.STDEV.P(Table2[1W Return vs Nifty])</f>
        <v>0.20800571523846256</v>
      </c>
      <c r="O627">
        <v>27489.94</v>
      </c>
      <c r="P627">
        <v>26871.3271946155</v>
      </c>
      <c r="Q627">
        <v>26192.741205759099</v>
      </c>
      <c r="R627">
        <v>51.388188046950603</v>
      </c>
      <c r="S627" s="2">
        <f>(Table2[[#This Row],[Close Price]]-Table2[[#This Row],[20D EMA]])/Table2[[#This Row],[20D EMA]]</f>
        <v>1.5164092755386174E-2</v>
      </c>
      <c r="T627" s="2">
        <f>(Table2[[#This Row],[Close Price]]-Table2[[#This Row],[50D EMA]])/Table2[[#This Row],[50D EMA]]</f>
        <v>3.8534486885783155E-2</v>
      </c>
      <c r="U627" s="2">
        <f>(Table2[[#This Row],[Close Price]]-Table2[[#This Row],[200D EMA]])/Table2[[#This Row],[200D EMA]]</f>
        <v>6.544022180710217E-2</v>
      </c>
      <c r="V627">
        <v>0.83094547154787601</v>
      </c>
      <c r="W627">
        <v>27647.45</v>
      </c>
      <c r="X627">
        <v>28683.200000000001</v>
      </c>
      <c r="Y627">
        <v>26811.05</v>
      </c>
      <c r="Z627">
        <v>28683.200000000001</v>
      </c>
      <c r="AA627">
        <v>26811.05</v>
      </c>
      <c r="AB627">
        <v>28683.200000000001</v>
      </c>
      <c r="AC627" s="2">
        <f>(Table2[[#This Row],[Close Price]]/Table2[[#This Row],[Day Low]])-1</f>
        <v>9.3806119551711475E-3</v>
      </c>
      <c r="AD627" s="2">
        <f>(Table2[[#This Row],[Day High]]/Table2[[#This Row],[Close Price]])-1</f>
        <v>2.7821176200782727E-2</v>
      </c>
      <c r="AE627" s="2">
        <f>(Table2[[#This Row],[Close Price]]/Table2[[#This Row],[Current Week Low]])-1</f>
        <v>4.0869343050719653E-2</v>
      </c>
      <c r="AF627" s="2">
        <f>(Table2[[#This Row],[Current Week High]]/Table2[[#This Row],[Close Price]])-1</f>
        <v>2.7821176200782727E-2</v>
      </c>
      <c r="AG627" s="2">
        <f>(Table2[[#This Row],[Close Price]]/Table2[[#This Row],[Current Month Low]])-1</f>
        <v>4.0869343050719653E-2</v>
      </c>
      <c r="AH627" s="2">
        <f>(Table2[[#This Row],[Current Month High]]/Table2[[#This Row],[Close Price]])-1</f>
        <v>2.7821176200782727E-2</v>
      </c>
      <c r="AI627">
        <v>10.1443017472444</v>
      </c>
      <c r="AJ627">
        <v>21.1969078433075</v>
      </c>
      <c r="AK627" t="str">
        <f>IF(AND(Table2[[#This Row],[20D EMA]]&gt;Table2[[#This Row],[50D EMA]],Table2[[#This Row],[50D EMA]]&gt;Table2[[#This Row],[200D EMA]]),"Uptrend","Downtrend/NoTrend")</f>
        <v>Uptrend</v>
      </c>
      <c r="AL627">
        <v>0.06</v>
      </c>
      <c r="AM627" t="s">
        <v>10188</v>
      </c>
      <c r="AN627">
        <v>0.13</v>
      </c>
      <c r="AO627" t="s">
        <v>10188</v>
      </c>
      <c r="AP627">
        <v>-6.5371023128676001E-2</v>
      </c>
      <c r="AQ627">
        <f>(Table2[[#This Row],[Sharpe Ratio]]-AVERAGE(Table2[Sharpe Ratio]))/_xlfn.STDEV.P(Table2[Sharpe Ratio])</f>
        <v>-1.3460825128100169</v>
      </c>
      <c r="AR6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-2.871999339059403</v>
      </c>
      <c r="AS627">
        <f>_xlfn.RANK.AVG(Table2[[#This Row],[1Y Return vs Nifty Z-Score]],Table2[1Y Return vs Nifty Z-Score])</f>
        <v>560</v>
      </c>
      <c r="AT627">
        <f>_xlfn.RANK.AVG(Table2[[#This Row],[6M Return vs Nifty Z-Score]],Table2[6M Return vs Nifty Z-Score])</f>
        <v>525</v>
      </c>
      <c r="AU627">
        <f>_xlfn.RANK.AVG(Table2[[#This Row],[Sharpe Ratio Z-Score]],Table2[Sharpe Ratio Z-Score])</f>
        <v>663</v>
      </c>
      <c r="AV627">
        <f>(Table2[[#This Row],[Rank 1Y]]+Table2[[#This Row],[Rank 6M]]+Table2[[#This Row],[Rank Sharpe]])/3</f>
        <v>582.66666666666663</v>
      </c>
    </row>
    <row r="628" spans="1:48" x14ac:dyDescent="0.3">
      <c r="A628" t="s">
        <v>757</v>
      </c>
      <c r="B628" t="s">
        <v>758</v>
      </c>
      <c r="C628" t="s">
        <v>10143</v>
      </c>
      <c r="D628" t="s">
        <v>557</v>
      </c>
      <c r="E628">
        <v>20679.309836249999</v>
      </c>
      <c r="F628">
        <v>484.55</v>
      </c>
      <c r="G628">
        <v>-35.4640809632875</v>
      </c>
      <c r="H628">
        <f>(Table2[[#This Row],[1Y Return vs Nifty]]-AVERAGE(Table2[1Y Return vs Nifty]))/_xlfn.STDEV.P(Table2[1Y Return vs Nifty])</f>
        <v>-0.9787340038753346</v>
      </c>
      <c r="I628">
        <v>-0.76754088313478397</v>
      </c>
      <c r="J628">
        <f>(Table2[[#This Row],[1M Return vs Nifty]]-AVERAGE(Table2[1M Return vs Nifty]))/_xlfn.STDEV.P(Table2[1M Return vs Nifty])</f>
        <v>-5.4037614899884165E-2</v>
      </c>
      <c r="K628">
        <v>-34.436056864091803</v>
      </c>
      <c r="L628">
        <f>(Table2[[#This Row],[6M Return vs Nifty]]-AVERAGE(Table2[6M Return vs Nifty]))/_xlfn.STDEV.P(Table2[6M Return vs Nifty])</f>
        <v>-1.3893540805456592</v>
      </c>
      <c r="M628">
        <v>-5.5868435817019702</v>
      </c>
      <c r="N628">
        <f>(Table2[[#This Row],[1W Return vs Nifty]]-AVERAGE(Table2[1W Return vs Nifty]))/_xlfn.STDEV.P(Table2[1W Return vs Nifty])</f>
        <v>-1.078447206442366</v>
      </c>
      <c r="O628">
        <v>489.03</v>
      </c>
      <c r="P628">
        <v>465.35431794554501</v>
      </c>
      <c r="Q628">
        <v>484.45409209377402</v>
      </c>
      <c r="R628">
        <v>44.095296185379297</v>
      </c>
      <c r="S628" s="2">
        <f>(Table2[[#This Row],[Close Price]]-Table2[[#This Row],[20D EMA]])/Table2[[#This Row],[20D EMA]]</f>
        <v>-9.1609921681695631E-3</v>
      </c>
      <c r="T628" s="2">
        <f>(Table2[[#This Row],[Close Price]]-Table2[[#This Row],[50D EMA]])/Table2[[#This Row],[50D EMA]]</f>
        <v>4.1249605546157739E-2</v>
      </c>
      <c r="U628" s="2">
        <f>(Table2[[#This Row],[Close Price]]-Table2[[#This Row],[200D EMA]])/Table2[[#This Row],[200D EMA]]</f>
        <v>1.9797109321851767E-4</v>
      </c>
      <c r="V628">
        <v>0.94286175473856104</v>
      </c>
      <c r="W628">
        <v>482</v>
      </c>
      <c r="X628">
        <v>491.95</v>
      </c>
      <c r="Y628">
        <v>480.9</v>
      </c>
      <c r="Z628">
        <v>498.55</v>
      </c>
      <c r="AA628">
        <v>475</v>
      </c>
      <c r="AB628">
        <v>535.6</v>
      </c>
      <c r="AC628" s="2">
        <f>(Table2[[#This Row],[Close Price]]/Table2[[#This Row],[Day Low]])-1</f>
        <v>5.2904564315352509E-3</v>
      </c>
      <c r="AD628" s="2">
        <f>(Table2[[#This Row],[Day High]]/Table2[[#This Row],[Close Price]])-1</f>
        <v>1.5271901764523754E-2</v>
      </c>
      <c r="AE628" s="2">
        <f>(Table2[[#This Row],[Close Price]]/Table2[[#This Row],[Current Week Low]])-1</f>
        <v>7.5899355375339539E-3</v>
      </c>
      <c r="AF628" s="2">
        <f>(Table2[[#This Row],[Current Week High]]/Table2[[#This Row],[Close Price]])-1</f>
        <v>2.8892787122072106E-2</v>
      </c>
      <c r="AG628" s="2">
        <f>(Table2[[#This Row],[Close Price]]/Table2[[#This Row],[Current Month Low]])-1</f>
        <v>2.0105263157894848E-2</v>
      </c>
      <c r="AH628" s="2">
        <f>(Table2[[#This Row],[Current Month High]]/Table2[[#This Row],[Close Price]])-1</f>
        <v>0.10535548447012699</v>
      </c>
      <c r="AI628">
        <v>41.372937941465302</v>
      </c>
      <c r="AJ628">
        <v>59.244774549756798</v>
      </c>
      <c r="AK628" t="str">
        <f>IF(AND(Table2[[#This Row],[20D EMA]]&gt;Table2[[#This Row],[50D EMA]],Table2[[#This Row],[50D EMA]]&gt;Table2[[#This Row],[200D EMA]]),"Uptrend","Downtrend/NoTrend")</f>
        <v>Downtrend/NoTrend</v>
      </c>
      <c r="AL628">
        <v>0.05</v>
      </c>
      <c r="AM628" t="s">
        <v>10188</v>
      </c>
      <c r="AN628">
        <v>-6.39</v>
      </c>
      <c r="AO628" t="s">
        <v>10189</v>
      </c>
      <c r="AP628">
        <v>4.8352912146862E-2</v>
      </c>
      <c r="AQ628">
        <f>(Table2[[#This Row],[Sharpe Ratio]]-AVERAGE(Table2[Sharpe Ratio]))/_xlfn.STDEV.P(Table2[Sharpe Ratio])</f>
        <v>-5.9576275362579312E-2</v>
      </c>
      <c r="AR6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8">
        <f>_xlfn.RANK.AVG(Table2[[#This Row],[1Y Return vs Nifty Z-Score]],Table2[1Y Return vs Nifty Z-Score])</f>
        <v>684</v>
      </c>
      <c r="AT628">
        <f>_xlfn.RANK.AVG(Table2[[#This Row],[6M Return vs Nifty Z-Score]],Table2[6M Return vs Nifty Z-Score])</f>
        <v>709</v>
      </c>
      <c r="AU628">
        <f>_xlfn.RANK.AVG(Table2[[#This Row],[Sharpe Ratio Z-Score]],Table2[Sharpe Ratio Z-Score])</f>
        <v>356</v>
      </c>
      <c r="AV628">
        <f>(Table2[[#This Row],[Rank 1Y]]+Table2[[#This Row],[Rank 6M]]+Table2[[#This Row],[Rank Sharpe]])/3</f>
        <v>583</v>
      </c>
    </row>
    <row r="629" spans="1:48" x14ac:dyDescent="0.3">
      <c r="A629" t="s">
        <v>414</v>
      </c>
      <c r="B629" t="s">
        <v>415</v>
      </c>
      <c r="C629" t="s">
        <v>10143</v>
      </c>
      <c r="D629" t="s">
        <v>24</v>
      </c>
      <c r="E629">
        <v>58448.017040824001</v>
      </c>
      <c r="F629">
        <v>77.95</v>
      </c>
      <c r="G629">
        <v>-30.394353885727</v>
      </c>
      <c r="H629">
        <f>(Table2[[#This Row],[1Y Return vs Nifty]]-AVERAGE(Table2[1Y Return vs Nifty]))/_xlfn.STDEV.P(Table2[1Y Return vs Nifty])</f>
        <v>-0.91610306448001888</v>
      </c>
      <c r="I629">
        <v>-5.1067414078865001</v>
      </c>
      <c r="J629">
        <f>(Table2[[#This Row],[1M Return vs Nifty]]-AVERAGE(Table2[1M Return vs Nifty]))/_xlfn.STDEV.P(Table2[1M Return vs Nifty])</f>
        <v>-0.46333329615372942</v>
      </c>
      <c r="K629">
        <v>-23.434661657486501</v>
      </c>
      <c r="L629">
        <f>(Table2[[#This Row],[6M Return vs Nifty]]-AVERAGE(Table2[6M Return vs Nifty]))/_xlfn.STDEV.P(Table2[6M Return vs Nifty])</f>
        <v>-1.0512683223940453</v>
      </c>
      <c r="M629">
        <v>-3.10168733170197</v>
      </c>
      <c r="N629">
        <f>(Table2[[#This Row],[1W Return vs Nifty]]-AVERAGE(Table2[1W Return vs Nifty]))/_xlfn.STDEV.P(Table2[1W Return vs Nifty])</f>
        <v>-0.52702248737772894</v>
      </c>
      <c r="O629">
        <v>79.52</v>
      </c>
      <c r="P629">
        <v>79.630129948225502</v>
      </c>
      <c r="Q629">
        <v>80.2112840024392</v>
      </c>
      <c r="R629">
        <v>32.074274925463101</v>
      </c>
      <c r="S629" s="2">
        <f>(Table2[[#This Row],[Close Price]]-Table2[[#This Row],[20D EMA]])/Table2[[#This Row],[20D EMA]]</f>
        <v>-1.9743460764587439E-2</v>
      </c>
      <c r="T629" s="2">
        <f>(Table2[[#This Row],[Close Price]]-Table2[[#This Row],[50D EMA]])/Table2[[#This Row],[50D EMA]]</f>
        <v>-2.1099173758951519E-2</v>
      </c>
      <c r="U629" s="2">
        <f>(Table2[[#This Row],[Close Price]]-Table2[[#This Row],[200D EMA]])/Table2[[#This Row],[200D EMA]]</f>
        <v>-2.8191594618662785E-2</v>
      </c>
      <c r="V629">
        <v>0.73406441680874401</v>
      </c>
      <c r="W629">
        <v>77.849999999999994</v>
      </c>
      <c r="X629">
        <v>78.66</v>
      </c>
      <c r="Y629">
        <v>77.61</v>
      </c>
      <c r="Z629">
        <v>78.8</v>
      </c>
      <c r="AA629">
        <v>77.61</v>
      </c>
      <c r="AB629">
        <v>82.2</v>
      </c>
      <c r="AC629" s="2">
        <f>(Table2[[#This Row],[Close Price]]/Table2[[#This Row],[Day Low]])-1</f>
        <v>1.2845215157355483E-3</v>
      </c>
      <c r="AD629" s="2">
        <f>(Table2[[#This Row],[Day High]]/Table2[[#This Row],[Close Price]])-1</f>
        <v>9.1084028223218372E-3</v>
      </c>
      <c r="AE629" s="2">
        <f>(Table2[[#This Row],[Close Price]]/Table2[[#This Row],[Current Week Low]])-1</f>
        <v>4.3808787527381821E-3</v>
      </c>
      <c r="AF629" s="2">
        <f>(Table2[[#This Row],[Current Week High]]/Table2[[#This Row],[Close Price]])-1</f>
        <v>1.0904425914047389E-2</v>
      </c>
      <c r="AG629" s="2">
        <f>(Table2[[#This Row],[Close Price]]/Table2[[#This Row],[Current Month Low]])-1</f>
        <v>4.3808787527381821E-3</v>
      </c>
      <c r="AH629" s="2">
        <f>(Table2[[#This Row],[Current Month High]]/Table2[[#This Row],[Close Price]])-1</f>
        <v>5.4522129570237388E-2</v>
      </c>
      <c r="AI629">
        <v>29.1853752405388</v>
      </c>
      <c r="AJ629">
        <v>10.0988700564971</v>
      </c>
      <c r="AK629" t="str">
        <f>IF(AND(Table2[[#This Row],[20D EMA]]&gt;Table2[[#This Row],[50D EMA]],Table2[[#This Row],[50D EMA]]&gt;Table2[[#This Row],[200D EMA]]),"Uptrend","Downtrend/NoTrend")</f>
        <v>Downtrend/NoTrend</v>
      </c>
      <c r="AL629">
        <v>-0.15</v>
      </c>
      <c r="AM629" t="s">
        <v>10189</v>
      </c>
      <c r="AN629">
        <v>-5.12</v>
      </c>
      <c r="AO629" t="s">
        <v>10189</v>
      </c>
      <c r="AP629">
        <v>2.1280626630791E-2</v>
      </c>
      <c r="AQ629">
        <f>(Table2[[#This Row],[Sharpe Ratio]]-AVERAGE(Table2[Sharpe Ratio]))/_xlfn.STDEV.P(Table2[Sharpe Ratio])</f>
        <v>-0.36583250976036047</v>
      </c>
      <c r="AR6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9">
        <f>_xlfn.RANK.AVG(Table2[[#This Row],[1Y Return vs Nifty Z-Score]],Table2[1Y Return vs Nifty Z-Score])</f>
        <v>662</v>
      </c>
      <c r="AT629">
        <f>_xlfn.RANK.AVG(Table2[[#This Row],[6M Return vs Nifty Z-Score]],Table2[6M Return vs Nifty Z-Score])</f>
        <v>655</v>
      </c>
      <c r="AU629">
        <f>_xlfn.RANK.AVG(Table2[[#This Row],[Sharpe Ratio Z-Score]],Table2[Sharpe Ratio Z-Score])</f>
        <v>435</v>
      </c>
      <c r="AV629">
        <f>(Table2[[#This Row],[Rank 1Y]]+Table2[[#This Row],[Rank 6M]]+Table2[[#This Row],[Rank Sharpe]])/3</f>
        <v>584</v>
      </c>
    </row>
    <row r="630" spans="1:48" x14ac:dyDescent="0.3">
      <c r="A630" t="s">
        <v>1304</v>
      </c>
      <c r="B630" t="s">
        <v>1305</v>
      </c>
      <c r="C630" t="s">
        <v>10143</v>
      </c>
      <c r="D630" t="s">
        <v>24</v>
      </c>
      <c r="E630">
        <v>8491.4686858379991</v>
      </c>
      <c r="F630">
        <v>44.6</v>
      </c>
      <c r="G630">
        <v>-20.242260427918499</v>
      </c>
      <c r="H630">
        <f>(Table2[[#This Row],[1Y Return vs Nifty]]-AVERAGE(Table2[1Y Return vs Nifty]))/_xlfn.STDEV.P(Table2[1Y Return vs Nifty])</f>
        <v>-0.79068504091304948</v>
      </c>
      <c r="I630">
        <v>-17.087271383852201</v>
      </c>
      <c r="J630">
        <f>(Table2[[#This Row],[1M Return vs Nifty]]-AVERAGE(Table2[1M Return vs Nifty]))/_xlfn.STDEV.P(Table2[1M Return vs Nifty])</f>
        <v>-1.593398419976412</v>
      </c>
      <c r="K630">
        <v>-37.068905889540602</v>
      </c>
      <c r="L630">
        <f>(Table2[[#This Row],[6M Return vs Nifty]]-AVERAGE(Table2[6M Return vs Nifty]))/_xlfn.STDEV.P(Table2[6M Return vs Nifty])</f>
        <v>-1.4702646143598752</v>
      </c>
      <c r="M630">
        <v>-3.97699052905589</v>
      </c>
      <c r="N630">
        <f>(Table2[[#This Row],[1W Return vs Nifty]]-AVERAGE(Table2[1W Return vs Nifty]))/_xlfn.STDEV.P(Table2[1W Return vs Nifty])</f>
        <v>-0.72124118879630739</v>
      </c>
      <c r="O630">
        <v>45.63</v>
      </c>
      <c r="P630">
        <v>47.976925862493502</v>
      </c>
      <c r="Q630">
        <v>49.576827712828198</v>
      </c>
      <c r="R630">
        <v>32.615749008869003</v>
      </c>
      <c r="S630" s="2">
        <f>(Table2[[#This Row],[Close Price]]-Table2[[#This Row],[20D EMA]])/Table2[[#This Row],[20D EMA]]</f>
        <v>-2.2572868726714903E-2</v>
      </c>
      <c r="T630" s="2">
        <f>(Table2[[#This Row],[Close Price]]-Table2[[#This Row],[50D EMA]])/Table2[[#This Row],[50D EMA]]</f>
        <v>-7.038645769368583E-2</v>
      </c>
      <c r="U630" s="2">
        <f>(Table2[[#This Row],[Close Price]]-Table2[[#This Row],[200D EMA]])/Table2[[#This Row],[200D EMA]]</f>
        <v>-0.1003861671355068</v>
      </c>
      <c r="V630">
        <v>1.18759262036286</v>
      </c>
      <c r="W630">
        <v>44.1</v>
      </c>
      <c r="X630">
        <v>45.03</v>
      </c>
      <c r="Y630">
        <v>43.86</v>
      </c>
      <c r="Z630">
        <v>45.03</v>
      </c>
      <c r="AA630">
        <v>43.78</v>
      </c>
      <c r="AB630">
        <v>45.9</v>
      </c>
      <c r="AC630" s="2">
        <f>(Table2[[#This Row],[Close Price]]/Table2[[#This Row],[Day Low]])-1</f>
        <v>1.133786848072571E-2</v>
      </c>
      <c r="AD630" s="2">
        <f>(Table2[[#This Row],[Day High]]/Table2[[#This Row],[Close Price]])-1</f>
        <v>9.6412556053810938E-3</v>
      </c>
      <c r="AE630" s="2">
        <f>(Table2[[#This Row],[Close Price]]/Table2[[#This Row],[Current Week Low]])-1</f>
        <v>1.6871865025079869E-2</v>
      </c>
      <c r="AF630" s="2">
        <f>(Table2[[#This Row],[Current Week High]]/Table2[[#This Row],[Close Price]])-1</f>
        <v>9.6412556053810938E-3</v>
      </c>
      <c r="AG630" s="2">
        <f>(Table2[[#This Row],[Close Price]]/Table2[[#This Row],[Current Month Low]])-1</f>
        <v>1.8730013704888027E-2</v>
      </c>
      <c r="AH630" s="2">
        <f>(Table2[[#This Row],[Current Month High]]/Table2[[#This Row],[Close Price]])-1</f>
        <v>2.9147982062780242E-2</v>
      </c>
      <c r="AI630">
        <v>41.2556053811659</v>
      </c>
      <c r="AJ630">
        <v>11.5</v>
      </c>
      <c r="AK630" t="str">
        <f>IF(AND(Table2[[#This Row],[20D EMA]]&gt;Table2[[#This Row],[50D EMA]],Table2[[#This Row],[50D EMA]]&gt;Table2[[#This Row],[200D EMA]]),"Uptrend","Downtrend/NoTrend")</f>
        <v>Downtrend/NoTrend</v>
      </c>
      <c r="AL630">
        <v>-0.23</v>
      </c>
      <c r="AM630" t="s">
        <v>10189</v>
      </c>
      <c r="AN630">
        <v>-1</v>
      </c>
      <c r="AO630" t="s">
        <v>10189</v>
      </c>
      <c r="AP630">
        <v>2.7781172584088999E-2</v>
      </c>
      <c r="AQ630">
        <f>(Table2[[#This Row],[Sharpe Ratio]]-AVERAGE(Table2[Sharpe Ratio]))/_xlfn.STDEV.P(Table2[Sharpe Ratio])</f>
        <v>-0.29229484246570386</v>
      </c>
      <c r="AR6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0">
        <f>_xlfn.RANK.AVG(Table2[[#This Row],[1Y Return vs Nifty Z-Score]],Table2[1Y Return vs Nifty Z-Score])</f>
        <v>627</v>
      </c>
      <c r="AT630">
        <f>_xlfn.RANK.AVG(Table2[[#This Row],[6M Return vs Nifty Z-Score]],Table2[6M Return vs Nifty Z-Score])</f>
        <v>715</v>
      </c>
      <c r="AU630">
        <f>_xlfn.RANK.AVG(Table2[[#This Row],[Sharpe Ratio Z-Score]],Table2[Sharpe Ratio Z-Score])</f>
        <v>415</v>
      </c>
      <c r="AV630">
        <f>(Table2[[#This Row],[Rank 1Y]]+Table2[[#This Row],[Rank 6M]]+Table2[[#This Row],[Rank Sharpe]])/3</f>
        <v>585.66666666666663</v>
      </c>
    </row>
    <row r="631" spans="1:48" x14ac:dyDescent="0.3">
      <c r="A631" t="s">
        <v>1751</v>
      </c>
      <c r="B631" t="s">
        <v>1752</v>
      </c>
      <c r="C631" t="s">
        <v>10143</v>
      </c>
      <c r="D631" t="s">
        <v>24</v>
      </c>
      <c r="E631">
        <v>4314.5167201249997</v>
      </c>
      <c r="F631">
        <v>134.66</v>
      </c>
      <c r="G631">
        <v>-19.269580478851001</v>
      </c>
      <c r="H631">
        <f>(Table2[[#This Row],[1Y Return vs Nifty]]-AVERAGE(Table2[1Y Return vs Nifty]))/_xlfn.STDEV.P(Table2[1Y Return vs Nifty])</f>
        <v>-0.77866864278962244</v>
      </c>
      <c r="I631">
        <v>-4.3853986608964597</v>
      </c>
      <c r="J631">
        <f>(Table2[[#This Row],[1M Return vs Nifty]]-AVERAGE(Table2[1M Return vs Nifty]))/_xlfn.STDEV.P(Table2[1M Return vs Nifty])</f>
        <v>-0.39529254317108131</v>
      </c>
      <c r="K631">
        <v>-23.062829440874999</v>
      </c>
      <c r="L631">
        <f>(Table2[[#This Row],[6M Return vs Nifty]]-AVERAGE(Table2[6M Return vs Nifty]))/_xlfn.STDEV.P(Table2[6M Return vs Nifty])</f>
        <v>-1.0398414829343725</v>
      </c>
      <c r="M631">
        <v>2.2483726203363901</v>
      </c>
      <c r="N631">
        <f>(Table2[[#This Row],[1W Return vs Nifty]]-AVERAGE(Table2[1W Return vs Nifty]))/_xlfn.STDEV.P(Table2[1W Return vs Nifty])</f>
        <v>0.66008810417228647</v>
      </c>
      <c r="O631">
        <v>135.79</v>
      </c>
      <c r="P631">
        <v>134.293244454654</v>
      </c>
      <c r="Q631">
        <v>129.03083577425599</v>
      </c>
      <c r="R631">
        <v>55.907099451694698</v>
      </c>
      <c r="S631" s="2">
        <f>(Table2[[#This Row],[Close Price]]-Table2[[#This Row],[20D EMA]])/Table2[[#This Row],[20D EMA]]</f>
        <v>-8.3216731718093791E-3</v>
      </c>
      <c r="T631" s="2">
        <f>(Table2[[#This Row],[Close Price]]-Table2[[#This Row],[50D EMA]])/Table2[[#This Row],[50D EMA]]</f>
        <v>2.7310051733081451E-3</v>
      </c>
      <c r="U631" s="2">
        <f>(Table2[[#This Row],[Close Price]]-Table2[[#This Row],[200D EMA]])/Table2[[#This Row],[200D EMA]]</f>
        <v>4.3626503633537858E-2</v>
      </c>
      <c r="V631">
        <v>0.61357602172235104</v>
      </c>
      <c r="W631">
        <v>134.01</v>
      </c>
      <c r="X631">
        <v>138.26</v>
      </c>
      <c r="Y631">
        <v>131.68</v>
      </c>
      <c r="Z631">
        <v>138.26</v>
      </c>
      <c r="AA631">
        <v>130.19999999999999</v>
      </c>
      <c r="AB631">
        <v>142.88</v>
      </c>
      <c r="AC631" s="2">
        <f>(Table2[[#This Row],[Close Price]]/Table2[[#This Row],[Day Low]])-1</f>
        <v>4.8503842996792113E-3</v>
      </c>
      <c r="AD631" s="2">
        <f>(Table2[[#This Row],[Day High]]/Table2[[#This Row],[Close Price]])-1</f>
        <v>2.6733996732511534E-2</v>
      </c>
      <c r="AE631" s="2">
        <f>(Table2[[#This Row],[Close Price]]/Table2[[#This Row],[Current Week Low]])-1</f>
        <v>2.2630619684082642E-2</v>
      </c>
      <c r="AF631" s="2">
        <f>(Table2[[#This Row],[Current Week High]]/Table2[[#This Row],[Close Price]])-1</f>
        <v>2.6733996732511534E-2</v>
      </c>
      <c r="AG631" s="2">
        <f>(Table2[[#This Row],[Close Price]]/Table2[[#This Row],[Current Month Low]])-1</f>
        <v>3.425499231950857E-2</v>
      </c>
      <c r="AH631" s="2">
        <f>(Table2[[#This Row],[Current Month High]]/Table2[[#This Row],[Close Price]])-1</f>
        <v>6.1042625872568035E-2</v>
      </c>
      <c r="AI631">
        <v>21.379771275805702</v>
      </c>
      <c r="AJ631">
        <v>22.529572338489501</v>
      </c>
      <c r="AK631" t="str">
        <f>IF(AND(Table2[[#This Row],[20D EMA]]&gt;Table2[[#This Row],[50D EMA]],Table2[[#This Row],[50D EMA]]&gt;Table2[[#This Row],[200D EMA]]),"Uptrend","Downtrend/NoTrend")</f>
        <v>Uptrend</v>
      </c>
      <c r="AL631">
        <v>-0.11</v>
      </c>
      <c r="AM631" t="s">
        <v>10189</v>
      </c>
      <c r="AN631">
        <v>-2.42</v>
      </c>
      <c r="AO631" t="s">
        <v>10189</v>
      </c>
      <c r="AP631">
        <v>1.9719903562939998E-3</v>
      </c>
      <c r="AQ631">
        <f>(Table2[[#This Row],[Sharpe Ratio]]-AVERAGE(Table2[Sharpe Ratio]))/_xlfn.STDEV.P(Table2[Sharpe Ratio])</f>
        <v>-0.58426217404834502</v>
      </c>
      <c r="AR6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-2.137976738771135</v>
      </c>
      <c r="AS631">
        <f>_xlfn.RANK.AVG(Table2[[#This Row],[1Y Return vs Nifty Z-Score]],Table2[1Y Return vs Nifty Z-Score])</f>
        <v>619</v>
      </c>
      <c r="AT631">
        <f>_xlfn.RANK.AVG(Table2[[#This Row],[6M Return vs Nifty Z-Score]],Table2[6M Return vs Nifty Z-Score])</f>
        <v>649</v>
      </c>
      <c r="AU631">
        <f>_xlfn.RANK.AVG(Table2[[#This Row],[Sharpe Ratio Z-Score]],Table2[Sharpe Ratio Z-Score])</f>
        <v>493</v>
      </c>
      <c r="AV631">
        <f>(Table2[[#This Row],[Rank 1Y]]+Table2[[#This Row],[Rank 6M]]+Table2[[#This Row],[Rank Sharpe]])/3</f>
        <v>587</v>
      </c>
    </row>
    <row r="632" spans="1:48" x14ac:dyDescent="0.3">
      <c r="A632" t="s">
        <v>234</v>
      </c>
      <c r="B632" t="s">
        <v>235</v>
      </c>
      <c r="C632" t="s">
        <v>10143</v>
      </c>
      <c r="D632" t="s">
        <v>24</v>
      </c>
      <c r="E632">
        <v>112451.78434702499</v>
      </c>
      <c r="F632">
        <v>1445.9</v>
      </c>
      <c r="G632">
        <v>-21.8202122523229</v>
      </c>
      <c r="H632">
        <f>(Table2[[#This Row],[1Y Return vs Nifty]]-AVERAGE(Table2[1Y Return vs Nifty]))/_xlfn.STDEV.P(Table2[1Y Return vs Nifty])</f>
        <v>-0.81017891180018908</v>
      </c>
      <c r="I632">
        <v>-9.3932323719938697</v>
      </c>
      <c r="J632">
        <f>(Table2[[#This Row],[1M Return vs Nifty]]-AVERAGE(Table2[1M Return vs Nifty]))/_xlfn.STDEV.P(Table2[1M Return vs Nifty])</f>
        <v>-0.86765714091155266</v>
      </c>
      <c r="K632">
        <v>-24.979206185744399</v>
      </c>
      <c r="L632">
        <f>(Table2[[#This Row],[6M Return vs Nifty]]-AVERAGE(Table2[6M Return vs Nifty]))/_xlfn.STDEV.P(Table2[6M Return vs Nifty])</f>
        <v>-1.0987339845240154</v>
      </c>
      <c r="M632">
        <v>-0.88817456618616297</v>
      </c>
      <c r="N632">
        <f>(Table2[[#This Row],[1W Return vs Nifty]]-AVERAGE(Table2[1W Return vs Nifty]))/_xlfn.STDEV.P(Table2[1W Return vs Nifty])</f>
        <v>-3.5872019526646544E-2</v>
      </c>
      <c r="O632">
        <v>1453.96</v>
      </c>
      <c r="P632">
        <v>1466.3935796907999</v>
      </c>
      <c r="Q632">
        <v>1459.3132518791999</v>
      </c>
      <c r="R632">
        <v>46.481454579861598</v>
      </c>
      <c r="S632" s="2">
        <f>(Table2[[#This Row],[Close Price]]-Table2[[#This Row],[20D EMA]])/Table2[[#This Row],[20D EMA]]</f>
        <v>-5.5434812512035721E-3</v>
      </c>
      <c r="T632" s="2">
        <f>(Table2[[#This Row],[Close Price]]-Table2[[#This Row],[50D EMA]])/Table2[[#This Row],[50D EMA]]</f>
        <v>-1.3975497420768208E-2</v>
      </c>
      <c r="U632" s="2">
        <f>(Table2[[#This Row],[Close Price]]-Table2[[#This Row],[200D EMA]])/Table2[[#This Row],[200D EMA]]</f>
        <v>-9.1914822687501809E-3</v>
      </c>
      <c r="V632">
        <v>0.90741415368078604</v>
      </c>
      <c r="W632">
        <v>1435.75</v>
      </c>
      <c r="X632">
        <v>1450</v>
      </c>
      <c r="Y632">
        <v>1433</v>
      </c>
      <c r="Z632">
        <v>1450</v>
      </c>
      <c r="AA632">
        <v>1415.05</v>
      </c>
      <c r="AB632">
        <v>1469</v>
      </c>
      <c r="AC632" s="2">
        <f>(Table2[[#This Row],[Close Price]]/Table2[[#This Row],[Day Low]])-1</f>
        <v>7.0694758836844507E-3</v>
      </c>
      <c r="AD632" s="2">
        <f>(Table2[[#This Row],[Day High]]/Table2[[#This Row],[Close Price]])-1</f>
        <v>2.8356041220001238E-3</v>
      </c>
      <c r="AE632" s="2">
        <f>(Table2[[#This Row],[Close Price]]/Table2[[#This Row],[Current Week Low]])-1</f>
        <v>9.0020935101187138E-3</v>
      </c>
      <c r="AF632" s="2">
        <f>(Table2[[#This Row],[Current Week High]]/Table2[[#This Row],[Close Price]])-1</f>
        <v>2.8356041220001238E-3</v>
      </c>
      <c r="AG632" s="2">
        <f>(Table2[[#This Row],[Close Price]]/Table2[[#This Row],[Current Month Low]])-1</f>
        <v>2.1801349775626422E-2</v>
      </c>
      <c r="AH632" s="2">
        <f>(Table2[[#This Row],[Current Month High]]/Table2[[#This Row],[Close Price]])-1</f>
        <v>1.5976208589805641E-2</v>
      </c>
      <c r="AI632">
        <v>17.193443529981302</v>
      </c>
      <c r="AJ632">
        <v>6.7833536427753804</v>
      </c>
      <c r="AK632" t="str">
        <f>IF(AND(Table2[[#This Row],[20D EMA]]&gt;Table2[[#This Row],[50D EMA]],Table2[[#This Row],[50D EMA]]&gt;Table2[[#This Row],[200D EMA]]),"Uptrend","Downtrend/NoTrend")</f>
        <v>Downtrend/NoTrend</v>
      </c>
      <c r="AL632">
        <v>-0.08</v>
      </c>
      <c r="AM632" t="s">
        <v>10189</v>
      </c>
      <c r="AN632">
        <v>-1.27</v>
      </c>
      <c r="AO632" t="s">
        <v>10189</v>
      </c>
      <c r="AP632">
        <v>1.1581925126897E-2</v>
      </c>
      <c r="AQ632">
        <f>(Table2[[#This Row],[Sharpe Ratio]]-AVERAGE(Table2[Sharpe Ratio]))/_xlfn.STDEV.P(Table2[Sharpe Ratio])</f>
        <v>-0.47554943038634212</v>
      </c>
      <c r="AR6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2">
        <f>_xlfn.RANK.AVG(Table2[[#This Row],[1Y Return vs Nifty Z-Score]],Table2[1Y Return vs Nifty Z-Score])</f>
        <v>633</v>
      </c>
      <c r="AT632">
        <f>_xlfn.RANK.AVG(Table2[[#This Row],[6M Return vs Nifty Z-Score]],Table2[6M Return vs Nifty Z-Score])</f>
        <v>665</v>
      </c>
      <c r="AU632">
        <f>_xlfn.RANK.AVG(Table2[[#This Row],[Sharpe Ratio Z-Score]],Table2[Sharpe Ratio Z-Score])</f>
        <v>465</v>
      </c>
      <c r="AV632">
        <f>(Table2[[#This Row],[Rank 1Y]]+Table2[[#This Row],[Rank 6M]]+Table2[[#This Row],[Rank Sharpe]])/3</f>
        <v>587.66666666666663</v>
      </c>
    </row>
    <row r="633" spans="1:48" x14ac:dyDescent="0.3">
      <c r="A633" t="s">
        <v>2111</v>
      </c>
      <c r="B633" t="s">
        <v>2112</v>
      </c>
      <c r="C633" t="s">
        <v>10146</v>
      </c>
      <c r="D633" t="s">
        <v>46</v>
      </c>
      <c r="E633">
        <v>2696.0382059099902</v>
      </c>
      <c r="F633">
        <v>682.85</v>
      </c>
      <c r="G633">
        <v>-30.752887264676001</v>
      </c>
      <c r="H633">
        <f>(Table2[[#This Row],[1Y Return vs Nifty]]-AVERAGE(Table2[1Y Return vs Nifty]))/_xlfn.STDEV.P(Table2[1Y Return vs Nifty])</f>
        <v>-0.92053235268126021</v>
      </c>
      <c r="I633">
        <v>-1.66633956659222</v>
      </c>
      <c r="J633">
        <f>(Table2[[#This Row],[1M Return vs Nifty]]-AVERAGE(Table2[1M Return vs Nifty]))/_xlfn.STDEV.P(Table2[1M Return vs Nifty])</f>
        <v>-0.13881692329029785</v>
      </c>
      <c r="K633">
        <v>-19.7035558111609</v>
      </c>
      <c r="L633">
        <f>(Table2[[#This Row],[6M Return vs Nifty]]-AVERAGE(Table2[6M Return vs Nifty]))/_xlfn.STDEV.P(Table2[6M Return vs Nifty])</f>
        <v>-0.93660707033380342</v>
      </c>
      <c r="M633">
        <v>-3.8985621102435202</v>
      </c>
      <c r="N633">
        <f>(Table2[[#This Row],[1W Return vs Nifty]]-AVERAGE(Table2[1W Return vs Nifty]))/_xlfn.STDEV.P(Table2[1W Return vs Nifty])</f>
        <v>-0.70383891527314568</v>
      </c>
      <c r="O633">
        <v>682.32</v>
      </c>
      <c r="P633">
        <v>675.54312612580395</v>
      </c>
      <c r="Q633">
        <v>699.14629104236997</v>
      </c>
      <c r="R633">
        <v>44.988185387828203</v>
      </c>
      <c r="S633" s="2">
        <f>(Table2[[#This Row],[Close Price]]-Table2[[#This Row],[20D EMA]])/Table2[[#This Row],[20D EMA]]</f>
        <v>7.7676163676863158E-4</v>
      </c>
      <c r="T633" s="2">
        <f>(Table2[[#This Row],[Close Price]]-Table2[[#This Row],[50D EMA]])/Table2[[#This Row],[50D EMA]]</f>
        <v>1.0816295202499535E-2</v>
      </c>
      <c r="U633" s="2">
        <f>(Table2[[#This Row],[Close Price]]-Table2[[#This Row],[200D EMA]])/Table2[[#This Row],[200D EMA]]</f>
        <v>-2.3308842871888093E-2</v>
      </c>
      <c r="V633">
        <v>0.77199609024127003</v>
      </c>
      <c r="W633">
        <v>679</v>
      </c>
      <c r="X633">
        <v>688.8</v>
      </c>
      <c r="Y633">
        <v>677.9</v>
      </c>
      <c r="Z633">
        <v>694.75</v>
      </c>
      <c r="AA633">
        <v>659.95</v>
      </c>
      <c r="AB633">
        <v>709.65</v>
      </c>
      <c r="AC633" s="2">
        <f>(Table2[[#This Row],[Close Price]]/Table2[[#This Row],[Day Low]])-1</f>
        <v>5.670103092783485E-3</v>
      </c>
      <c r="AD633" s="2">
        <f>(Table2[[#This Row],[Day High]]/Table2[[#This Row],[Close Price]])-1</f>
        <v>8.7134802665298494E-3</v>
      </c>
      <c r="AE633" s="2">
        <f>(Table2[[#This Row],[Close Price]]/Table2[[#This Row],[Current Week Low]])-1</f>
        <v>7.3019619412892922E-3</v>
      </c>
      <c r="AF633" s="2">
        <f>(Table2[[#This Row],[Current Week High]]/Table2[[#This Row],[Close Price]])-1</f>
        <v>1.7426960533059921E-2</v>
      </c>
      <c r="AG633" s="2">
        <f>(Table2[[#This Row],[Close Price]]/Table2[[#This Row],[Current Month Low]])-1</f>
        <v>3.4699598454428271E-2</v>
      </c>
      <c r="AH633" s="2">
        <f>(Table2[[#This Row],[Current Month High]]/Table2[[#This Row],[Close Price]])-1</f>
        <v>3.9247272461008897E-2</v>
      </c>
      <c r="AI633">
        <v>23.892509335871701</v>
      </c>
      <c r="AJ633">
        <v>13.8273045507584</v>
      </c>
      <c r="AK633" t="str">
        <f>IF(AND(Table2[[#This Row],[20D EMA]]&gt;Table2[[#This Row],[50D EMA]],Table2[[#This Row],[50D EMA]]&gt;Table2[[#This Row],[200D EMA]]),"Uptrend","Downtrend/NoTrend")</f>
        <v>Downtrend/NoTrend</v>
      </c>
      <c r="AL633">
        <v>-0.14000000000000001</v>
      </c>
      <c r="AM633" t="s">
        <v>10189</v>
      </c>
      <c r="AN633">
        <v>-0.42</v>
      </c>
      <c r="AO633" t="s">
        <v>10189</v>
      </c>
      <c r="AP633">
        <v>8.1073541411989993E-3</v>
      </c>
      <c r="AQ633">
        <f>(Table2[[#This Row],[Sharpe Ratio]]-AVERAGE(Table2[Sharpe Ratio]))/_xlfn.STDEV.P(Table2[Sharpe Ratio])</f>
        <v>-0.51485564358344971</v>
      </c>
      <c r="AR6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3">
        <f>_xlfn.RANK.AVG(Table2[[#This Row],[1Y Return vs Nifty Z-Score]],Table2[1Y Return vs Nifty Z-Score])</f>
        <v>665</v>
      </c>
      <c r="AT633">
        <f>_xlfn.RANK.AVG(Table2[[#This Row],[6M Return vs Nifty Z-Score]],Table2[6M Return vs Nifty Z-Score])</f>
        <v>621</v>
      </c>
      <c r="AU633">
        <f>_xlfn.RANK.AVG(Table2[[#This Row],[Sharpe Ratio Z-Score]],Table2[Sharpe Ratio Z-Score])</f>
        <v>478</v>
      </c>
      <c r="AV633">
        <f>(Table2[[#This Row],[Rank 1Y]]+Table2[[#This Row],[Rank 6M]]+Table2[[#This Row],[Rank Sharpe]])/3</f>
        <v>588</v>
      </c>
    </row>
    <row r="634" spans="1:48" x14ac:dyDescent="0.3">
      <c r="A634" t="s">
        <v>2341</v>
      </c>
      <c r="B634" t="s">
        <v>2342</v>
      </c>
      <c r="C634" t="s">
        <v>10148</v>
      </c>
      <c r="D634" t="s">
        <v>293</v>
      </c>
      <c r="E634">
        <v>2142.1028774199999</v>
      </c>
      <c r="F634">
        <v>670.75</v>
      </c>
      <c r="G634">
        <v>-3.89417613796694</v>
      </c>
      <c r="H634">
        <f>(Table2[[#This Row],[1Y Return vs Nifty]]-AVERAGE(Table2[1Y Return vs Nifty]))/_xlfn.STDEV.P(Table2[1Y Return vs Nifty])</f>
        <v>-0.58872231969963118</v>
      </c>
      <c r="I634">
        <v>-4.9875950914170204</v>
      </c>
      <c r="J634">
        <f>(Table2[[#This Row],[1M Return vs Nifty]]-AVERAGE(Table2[1M Return vs Nifty]))/_xlfn.STDEV.P(Table2[1M Return vs Nifty])</f>
        <v>-0.45209480360421717</v>
      </c>
      <c r="K634">
        <v>-15.091246406122099</v>
      </c>
      <c r="L634">
        <f>(Table2[[#This Row],[6M Return vs Nifty]]-AVERAGE(Table2[6M Return vs Nifty]))/_xlfn.STDEV.P(Table2[6M Return vs Nifty])</f>
        <v>-0.79486540095934854</v>
      </c>
      <c r="M634">
        <v>-2.25010150387756</v>
      </c>
      <c r="N634">
        <f>(Table2[[#This Row],[1W Return vs Nifty]]-AVERAGE(Table2[1W Return vs Nifty]))/_xlfn.STDEV.P(Table2[1W Return vs Nifty])</f>
        <v>-0.33806637008429863</v>
      </c>
      <c r="O634">
        <v>651.96</v>
      </c>
      <c r="P634">
        <v>630.20196893166701</v>
      </c>
      <c r="Q634">
        <v>623.07062465037495</v>
      </c>
      <c r="R634">
        <v>54.354852875989899</v>
      </c>
      <c r="S634" s="2">
        <f>(Table2[[#This Row],[Close Price]]-Table2[[#This Row],[20D EMA]])/Table2[[#This Row],[20D EMA]]</f>
        <v>2.8820786551322111E-2</v>
      </c>
      <c r="T634" s="2">
        <f>(Table2[[#This Row],[Close Price]]-Table2[[#This Row],[50D EMA]])/Table2[[#This Row],[50D EMA]]</f>
        <v>6.4341327173367852E-2</v>
      </c>
      <c r="U634" s="2">
        <f>(Table2[[#This Row],[Close Price]]-Table2[[#This Row],[200D EMA]])/Table2[[#This Row],[200D EMA]]</f>
        <v>7.6523227806445673E-2</v>
      </c>
      <c r="V634">
        <v>2.1051649742317302</v>
      </c>
      <c r="W634">
        <v>661.5</v>
      </c>
      <c r="X634">
        <v>675.05</v>
      </c>
      <c r="Y634">
        <v>659.6</v>
      </c>
      <c r="Z634">
        <v>675.05</v>
      </c>
      <c r="AA634">
        <v>604.79999999999995</v>
      </c>
      <c r="AB634">
        <v>705.95</v>
      </c>
      <c r="AC634" s="2">
        <f>(Table2[[#This Row],[Close Price]]/Table2[[#This Row],[Day Low]])-1</f>
        <v>1.3983371126228272E-2</v>
      </c>
      <c r="AD634" s="2">
        <f>(Table2[[#This Row],[Day High]]/Table2[[#This Row],[Close Price]])-1</f>
        <v>6.4107342527022215E-3</v>
      </c>
      <c r="AE634" s="2">
        <f>(Table2[[#This Row],[Close Price]]/Table2[[#This Row],[Current Week Low]])-1</f>
        <v>1.6904184354153973E-2</v>
      </c>
      <c r="AF634" s="2">
        <f>(Table2[[#This Row],[Current Week High]]/Table2[[#This Row],[Close Price]])-1</f>
        <v>6.4107342527022215E-3</v>
      </c>
      <c r="AG634" s="2">
        <f>(Table2[[#This Row],[Close Price]]/Table2[[#This Row],[Current Month Low]])-1</f>
        <v>0.10904431216931232</v>
      </c>
      <c r="AH634" s="2">
        <f>(Table2[[#This Row],[Current Month High]]/Table2[[#This Row],[Close Price]])-1</f>
        <v>5.2478568766306521E-2</v>
      </c>
      <c r="AI634">
        <v>14.483786805814299</v>
      </c>
      <c r="AJ634">
        <v>49.520731163620098</v>
      </c>
      <c r="AK634" t="str">
        <f>IF(AND(Table2[[#This Row],[20D EMA]]&gt;Table2[[#This Row],[50D EMA]],Table2[[#This Row],[50D EMA]]&gt;Table2[[#This Row],[200D EMA]]),"Uptrend","Downtrend/NoTrend")</f>
        <v>Uptrend</v>
      </c>
      <c r="AL634">
        <v>0.08</v>
      </c>
      <c r="AM634" t="s">
        <v>10188</v>
      </c>
      <c r="AN634">
        <v>10.54</v>
      </c>
      <c r="AO634" t="s">
        <v>10188</v>
      </c>
      <c r="AP634">
        <v>-6.1690933012569997E-2</v>
      </c>
      <c r="AQ634">
        <f>(Table2[[#This Row],[Sharpe Ratio]]-AVERAGE(Table2[Sharpe Ratio]))/_xlfn.STDEV.P(Table2[Sharpe Ratio])</f>
        <v>-1.3044513568245326</v>
      </c>
      <c r="AR6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-3.4782002511720282</v>
      </c>
      <c r="AS634">
        <f>_xlfn.RANK.AVG(Table2[[#This Row],[1Y Return vs Nifty Z-Score]],Table2[1Y Return vs Nifty Z-Score])</f>
        <v>528</v>
      </c>
      <c r="AT634">
        <f>_xlfn.RANK.AVG(Table2[[#This Row],[6M Return vs Nifty Z-Score]],Table2[6M Return vs Nifty Z-Score])</f>
        <v>581</v>
      </c>
      <c r="AU634">
        <f>_xlfn.RANK.AVG(Table2[[#This Row],[Sharpe Ratio Z-Score]],Table2[Sharpe Ratio Z-Score])</f>
        <v>656</v>
      </c>
      <c r="AV634">
        <f>(Table2[[#This Row],[Rank 1Y]]+Table2[[#This Row],[Rank 6M]]+Table2[[#This Row],[Rank Sharpe]])/3</f>
        <v>588.33333333333337</v>
      </c>
    </row>
    <row r="635" spans="1:48" x14ac:dyDescent="0.3">
      <c r="A635" t="s">
        <v>1157</v>
      </c>
      <c r="B635" t="s">
        <v>1158</v>
      </c>
      <c r="C635" t="s">
        <v>10157</v>
      </c>
      <c r="D635" t="s">
        <v>550</v>
      </c>
      <c r="E635">
        <v>10321.41012848</v>
      </c>
      <c r="F635">
        <v>2902.4</v>
      </c>
      <c r="G635">
        <v>-14.4797640975607</v>
      </c>
      <c r="H635">
        <f>(Table2[[#This Row],[1Y Return vs Nifty]]-AVERAGE(Table2[1Y Return vs Nifty]))/_xlfn.STDEV.P(Table2[1Y Return vs Nifty])</f>
        <v>-0.71949569424588433</v>
      </c>
      <c r="I635">
        <v>4.1155874396613497</v>
      </c>
      <c r="J635">
        <f>(Table2[[#This Row],[1M Return vs Nifty]]-AVERAGE(Table2[1M Return vs Nifty]))/_xlfn.STDEV.P(Table2[1M Return vs Nifty])</f>
        <v>0.4065641300824247</v>
      </c>
      <c r="K635">
        <v>-6.4203134033136804</v>
      </c>
      <c r="L635">
        <f>(Table2[[#This Row],[6M Return vs Nifty]]-AVERAGE(Table2[6M Return vs Nifty]))/_xlfn.STDEV.P(Table2[6M Return vs Nifty])</f>
        <v>-0.52839747547511251</v>
      </c>
      <c r="M635">
        <v>-4.7558278793759996</v>
      </c>
      <c r="N635">
        <f>(Table2[[#This Row],[1W Return vs Nifty]]-AVERAGE(Table2[1W Return vs Nifty]))/_xlfn.STDEV.P(Table2[1W Return vs Nifty])</f>
        <v>-0.89405533965596162</v>
      </c>
      <c r="O635">
        <v>2852.08</v>
      </c>
      <c r="P635">
        <v>2723.5428210248601</v>
      </c>
      <c r="Q635">
        <v>2640.1411970714098</v>
      </c>
      <c r="R635">
        <v>52.909628391217701</v>
      </c>
      <c r="S635" s="2">
        <f>(Table2[[#This Row],[Close Price]]-Table2[[#This Row],[20D EMA]])/Table2[[#This Row],[20D EMA]]</f>
        <v>1.7643263863566298E-2</v>
      </c>
      <c r="T635" s="2">
        <f>(Table2[[#This Row],[Close Price]]-Table2[[#This Row],[50D EMA]])/Table2[[#This Row],[50D EMA]]</f>
        <v>6.5670779102285817E-2</v>
      </c>
      <c r="U635" s="2">
        <f>(Table2[[#This Row],[Close Price]]-Table2[[#This Row],[200D EMA]])/Table2[[#This Row],[200D EMA]]</f>
        <v>9.9335142839898943E-2</v>
      </c>
      <c r="V635">
        <v>1.4958310394174199</v>
      </c>
      <c r="W635">
        <v>2888</v>
      </c>
      <c r="X635">
        <v>2929</v>
      </c>
      <c r="Y635">
        <v>2888</v>
      </c>
      <c r="Z635">
        <v>2967</v>
      </c>
      <c r="AA635">
        <v>2732</v>
      </c>
      <c r="AB635">
        <v>3208.05</v>
      </c>
      <c r="AC635" s="2">
        <f>(Table2[[#This Row],[Close Price]]/Table2[[#This Row],[Day Low]])-1</f>
        <v>4.9861495844876202E-3</v>
      </c>
      <c r="AD635" s="2">
        <f>(Table2[[#This Row],[Day High]]/Table2[[#This Row],[Close Price]])-1</f>
        <v>9.1648291069459376E-3</v>
      </c>
      <c r="AE635" s="2">
        <f>(Table2[[#This Row],[Close Price]]/Table2[[#This Row],[Current Week Low]])-1</f>
        <v>4.9861495844876202E-3</v>
      </c>
      <c r="AF635" s="2">
        <f>(Table2[[#This Row],[Current Week High]]/Table2[[#This Row],[Close Price]])-1</f>
        <v>2.2257442116868864E-2</v>
      </c>
      <c r="AG635" s="2">
        <f>(Table2[[#This Row],[Close Price]]/Table2[[#This Row],[Current Month Low]])-1</f>
        <v>6.2371888726207914E-2</v>
      </c>
      <c r="AH635" s="2">
        <f>(Table2[[#This Row],[Current Month High]]/Table2[[#This Row],[Close Price]])-1</f>
        <v>0.10530939911797144</v>
      </c>
      <c r="AI635">
        <v>10.5309399117971</v>
      </c>
      <c r="AJ635">
        <v>29.1677792612372</v>
      </c>
      <c r="AK635" t="str">
        <f>IF(AND(Table2[[#This Row],[20D EMA]]&gt;Table2[[#This Row],[50D EMA]],Table2[[#This Row],[50D EMA]]&gt;Table2[[#This Row],[200D EMA]]),"Uptrend","Downtrend/NoTrend")</f>
        <v>Uptrend</v>
      </c>
      <c r="AL635">
        <v>0</v>
      </c>
      <c r="AM635" t="s">
        <v>10187</v>
      </c>
      <c r="AN635">
        <v>5.75</v>
      </c>
      <c r="AO635" t="s">
        <v>10188</v>
      </c>
      <c r="AP635">
        <v>-7.4760276772480996E-2</v>
      </c>
      <c r="AQ635">
        <f>(Table2[[#This Row],[Sharpe Ratio]]-AVERAGE(Table2[Sharpe Ratio]))/_xlfn.STDEV.P(Table2[Sharpe Ratio])</f>
        <v>-1.4522987930369067</v>
      </c>
      <c r="AR6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-3.1876831723314405</v>
      </c>
      <c r="AS635">
        <f>_xlfn.RANK.AVG(Table2[[#This Row],[1Y Return vs Nifty Z-Score]],Table2[1Y Return vs Nifty Z-Score])</f>
        <v>585</v>
      </c>
      <c r="AT635">
        <f>_xlfn.RANK.AVG(Table2[[#This Row],[6M Return vs Nifty Z-Score]],Table2[6M Return vs Nifty Z-Score])</f>
        <v>501</v>
      </c>
      <c r="AU635">
        <f>_xlfn.RANK.AVG(Table2[[#This Row],[Sharpe Ratio Z-Score]],Table2[Sharpe Ratio Z-Score])</f>
        <v>680</v>
      </c>
      <c r="AV635">
        <f>(Table2[[#This Row],[Rank 1Y]]+Table2[[#This Row],[Rank 6M]]+Table2[[#This Row],[Rank Sharpe]])/3</f>
        <v>588.66666666666663</v>
      </c>
    </row>
    <row r="636" spans="1:48" x14ac:dyDescent="0.3">
      <c r="A636" t="s">
        <v>1340</v>
      </c>
      <c r="B636" t="s">
        <v>1341</v>
      </c>
      <c r="C636" t="s">
        <v>10145</v>
      </c>
      <c r="D636" t="s">
        <v>247</v>
      </c>
      <c r="E636">
        <v>8051.7335759999996</v>
      </c>
      <c r="F636">
        <v>595.6</v>
      </c>
      <c r="G636">
        <v>-38.074238889422098</v>
      </c>
      <c r="H636">
        <f>(Table2[[#This Row],[1Y Return vs Nifty]]-AVERAGE(Table2[1Y Return vs Nifty]))/_xlfn.STDEV.P(Table2[1Y Return vs Nifty])</f>
        <v>-1.0109796534700664</v>
      </c>
      <c r="I636">
        <v>-5.8772026668517299</v>
      </c>
      <c r="J636">
        <f>(Table2[[#This Row],[1M Return vs Nifty]]-AVERAGE(Table2[1M Return vs Nifty]))/_xlfn.STDEV.P(Table2[1M Return vs Nifty])</f>
        <v>-0.53600715947695365</v>
      </c>
      <c r="K636">
        <v>-18.094898347373999</v>
      </c>
      <c r="L636">
        <f>(Table2[[#This Row],[6M Return vs Nifty]]-AVERAGE(Table2[6M Return vs Nifty]))/_xlfn.STDEV.P(Table2[6M Return vs Nifty])</f>
        <v>-0.88717114261400765</v>
      </c>
      <c r="M636">
        <v>1.3375316835781601</v>
      </c>
      <c r="N636">
        <f>(Table2[[#This Row],[1W Return vs Nifty]]-AVERAGE(Table2[1W Return vs Nifty]))/_xlfn.STDEV.P(Table2[1W Return vs Nifty])</f>
        <v>0.4579840281551435</v>
      </c>
      <c r="O636">
        <v>596.16</v>
      </c>
      <c r="P636">
        <v>592.91361349291503</v>
      </c>
      <c r="Q636">
        <v>602.56402166673604</v>
      </c>
      <c r="R636">
        <v>57.557207921199399</v>
      </c>
      <c r="S636" s="2">
        <f>(Table2[[#This Row],[Close Price]]-Table2[[#This Row],[20D EMA]])/Table2[[#This Row],[20D EMA]]</f>
        <v>-9.3934514224360151E-4</v>
      </c>
      <c r="T636" s="2">
        <f>(Table2[[#This Row],[Close Price]]-Table2[[#This Row],[50D EMA]])/Table2[[#This Row],[50D EMA]]</f>
        <v>4.5308227808419019E-3</v>
      </c>
      <c r="U636" s="2">
        <f>(Table2[[#This Row],[Close Price]]-Table2[[#This Row],[200D EMA]])/Table2[[#This Row],[200D EMA]]</f>
        <v>-1.1557314104936144E-2</v>
      </c>
      <c r="V636">
        <v>1.2686779731475899</v>
      </c>
      <c r="W636">
        <v>592.6</v>
      </c>
      <c r="X636">
        <v>604.29999999999995</v>
      </c>
      <c r="Y636">
        <v>592.6</v>
      </c>
      <c r="Z636">
        <v>614</v>
      </c>
      <c r="AA636">
        <v>585</v>
      </c>
      <c r="AB636">
        <v>615</v>
      </c>
      <c r="AC636" s="2">
        <f>(Table2[[#This Row],[Close Price]]/Table2[[#This Row],[Day Low]])-1</f>
        <v>5.0624367195410969E-3</v>
      </c>
      <c r="AD636" s="2">
        <f>(Table2[[#This Row],[Day High]]/Table2[[#This Row],[Close Price]])-1</f>
        <v>1.4607118871725833E-2</v>
      </c>
      <c r="AE636" s="2">
        <f>(Table2[[#This Row],[Close Price]]/Table2[[#This Row],[Current Week Low]])-1</f>
        <v>5.0624367195410969E-3</v>
      </c>
      <c r="AF636" s="2">
        <f>(Table2[[#This Row],[Current Week High]]/Table2[[#This Row],[Close Price]])-1</f>
        <v>3.0893216924110067E-2</v>
      </c>
      <c r="AG636" s="2">
        <f>(Table2[[#This Row],[Close Price]]/Table2[[#This Row],[Current Month Low]])-1</f>
        <v>1.81196581196581E-2</v>
      </c>
      <c r="AH636" s="2">
        <f>(Table2[[#This Row],[Current Month High]]/Table2[[#This Row],[Close Price]])-1</f>
        <v>3.2572196104768247E-2</v>
      </c>
      <c r="AI636">
        <v>20.542310275352499</v>
      </c>
      <c r="AJ636">
        <v>7.9767947788252203</v>
      </c>
      <c r="AK636" t="str">
        <f>IF(AND(Table2[[#This Row],[20D EMA]]&gt;Table2[[#This Row],[50D EMA]],Table2[[#This Row],[50D EMA]]&gt;Table2[[#This Row],[200D EMA]]),"Uptrend","Downtrend/NoTrend")</f>
        <v>Downtrend/NoTrend</v>
      </c>
      <c r="AL636">
        <v>-0.08</v>
      </c>
      <c r="AM636" t="s">
        <v>10189</v>
      </c>
      <c r="AN636">
        <v>0.77</v>
      </c>
      <c r="AO636" t="s">
        <v>10188</v>
      </c>
      <c r="AP636">
        <v>1.0920127907336E-2</v>
      </c>
      <c r="AQ636">
        <f>(Table2[[#This Row],[Sharpe Ratio]]-AVERAGE(Table2[Sharpe Ratio]))/_xlfn.STDEV.P(Table2[Sharpe Ratio])</f>
        <v>-0.48303603598812467</v>
      </c>
      <c r="AR6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6">
        <f>_xlfn.RANK.AVG(Table2[[#This Row],[1Y Return vs Nifty Z-Score]],Table2[1Y Return vs Nifty Z-Score])</f>
        <v>692</v>
      </c>
      <c r="AT636">
        <f>_xlfn.RANK.AVG(Table2[[#This Row],[6M Return vs Nifty Z-Score]],Table2[6M Return vs Nifty Z-Score])</f>
        <v>606</v>
      </c>
      <c r="AU636">
        <f>_xlfn.RANK.AVG(Table2[[#This Row],[Sharpe Ratio Z-Score]],Table2[Sharpe Ratio Z-Score])</f>
        <v>468</v>
      </c>
      <c r="AV636">
        <f>(Table2[[#This Row],[Rank 1Y]]+Table2[[#This Row],[Rank 6M]]+Table2[[#This Row],[Rank Sharpe]])/3</f>
        <v>588.66666666666663</v>
      </c>
    </row>
    <row r="637" spans="1:48" x14ac:dyDescent="0.3">
      <c r="A637" t="s">
        <v>963</v>
      </c>
      <c r="B637" t="s">
        <v>964</v>
      </c>
      <c r="C637" t="s">
        <v>10143</v>
      </c>
      <c r="D637" t="s">
        <v>24</v>
      </c>
      <c r="E637">
        <v>14942.14006208</v>
      </c>
      <c r="F637">
        <v>243.85</v>
      </c>
      <c r="G637">
        <v>-18.2155973118087</v>
      </c>
      <c r="H637">
        <f>(Table2[[#This Row],[1Y Return vs Nifty]]-AVERAGE(Table2[1Y Return vs Nifty]))/_xlfn.STDEV.P(Table2[1Y Return vs Nifty])</f>
        <v>-0.76564783223141908</v>
      </c>
      <c r="I637">
        <v>-9.4376306294277708</v>
      </c>
      <c r="J637">
        <f>(Table2[[#This Row],[1M Return vs Nifty]]-AVERAGE(Table2[1M Return vs Nifty]))/_xlfn.STDEV.P(Table2[1M Return vs Nifty])</f>
        <v>-0.87184501259879899</v>
      </c>
      <c r="K637">
        <v>-28.686359158538199</v>
      </c>
      <c r="L637">
        <f>(Table2[[#This Row],[6M Return vs Nifty]]-AVERAGE(Table2[6M Return vs Nifty]))/_xlfn.STDEV.P(Table2[6M Return vs Nifty])</f>
        <v>-1.2126591367300275</v>
      </c>
      <c r="M637">
        <v>-4.0794105897981403</v>
      </c>
      <c r="N637">
        <f>(Table2[[#This Row],[1W Return vs Nifty]]-AVERAGE(Table2[1W Return vs Nifty]))/_xlfn.STDEV.P(Table2[1W Return vs Nifty])</f>
        <v>-0.74396690401899335</v>
      </c>
      <c r="O637">
        <v>253.02</v>
      </c>
      <c r="P637">
        <v>253.94821417247101</v>
      </c>
      <c r="Q637">
        <v>245.063426236456</v>
      </c>
      <c r="R637">
        <v>36.061530574717302</v>
      </c>
      <c r="S637" s="2">
        <f>(Table2[[#This Row],[Close Price]]-Table2[[#This Row],[20D EMA]])/Table2[[#This Row],[20D EMA]]</f>
        <v>-3.6242194292941329E-2</v>
      </c>
      <c r="T637" s="2">
        <f>(Table2[[#This Row],[Close Price]]-Table2[[#This Row],[50D EMA]])/Table2[[#This Row],[50D EMA]]</f>
        <v>-3.9764856017505727E-2</v>
      </c>
      <c r="U637" s="2">
        <f>(Table2[[#This Row],[Close Price]]-Table2[[#This Row],[200D EMA]])/Table2[[#This Row],[200D EMA]]</f>
        <v>-4.9514782972355691E-3</v>
      </c>
      <c r="V637">
        <v>0.96633200621023896</v>
      </c>
      <c r="W637">
        <v>243.25</v>
      </c>
      <c r="X637">
        <v>248</v>
      </c>
      <c r="Y637">
        <v>241</v>
      </c>
      <c r="Z637">
        <v>248</v>
      </c>
      <c r="AA637">
        <v>239.1</v>
      </c>
      <c r="AB637">
        <v>270.3</v>
      </c>
      <c r="AC637" s="2">
        <f>(Table2[[#This Row],[Close Price]]/Table2[[#This Row],[Day Low]])-1</f>
        <v>2.4665981500513467E-3</v>
      </c>
      <c r="AD637" s="2">
        <f>(Table2[[#This Row],[Day High]]/Table2[[#This Row],[Close Price]])-1</f>
        <v>1.7018659011687642E-2</v>
      </c>
      <c r="AE637" s="2">
        <f>(Table2[[#This Row],[Close Price]]/Table2[[#This Row],[Current Week Low]])-1</f>
        <v>1.1825726141078796E-2</v>
      </c>
      <c r="AF637" s="2">
        <f>(Table2[[#This Row],[Current Week High]]/Table2[[#This Row],[Close Price]])-1</f>
        <v>1.7018659011687642E-2</v>
      </c>
      <c r="AG637" s="2">
        <f>(Table2[[#This Row],[Close Price]]/Table2[[#This Row],[Current Month Low]])-1</f>
        <v>1.9866164784609008E-2</v>
      </c>
      <c r="AH637" s="2">
        <f>(Table2[[#This Row],[Current Month High]]/Table2[[#This Row],[Close Price]])-1</f>
        <v>0.10846832068894829</v>
      </c>
      <c r="AI637">
        <v>23.313512405167099</v>
      </c>
      <c r="AJ637">
        <v>16.646735230806001</v>
      </c>
      <c r="AK637" t="str">
        <f>IF(AND(Table2[[#This Row],[20D EMA]]&gt;Table2[[#This Row],[50D EMA]],Table2[[#This Row],[50D EMA]]&gt;Table2[[#This Row],[200D EMA]]),"Uptrend","Downtrend/NoTrend")</f>
        <v>Downtrend/NoTrend</v>
      </c>
      <c r="AL637">
        <v>-0.15</v>
      </c>
      <c r="AM637" t="s">
        <v>10189</v>
      </c>
      <c r="AN637">
        <v>-7.27</v>
      </c>
      <c r="AO637" t="s">
        <v>10189</v>
      </c>
      <c r="AP637">
        <v>1.0957528430489E-2</v>
      </c>
      <c r="AQ637">
        <f>(Table2[[#This Row],[Sharpe Ratio]]-AVERAGE(Table2[Sharpe Ratio]))/_xlfn.STDEV.P(Table2[Sharpe Ratio])</f>
        <v>-0.48261294118223746</v>
      </c>
      <c r="AR6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7">
        <f>_xlfn.RANK.AVG(Table2[[#This Row],[1Y Return vs Nifty Z-Score]],Table2[1Y Return vs Nifty Z-Score])</f>
        <v>614</v>
      </c>
      <c r="AT637">
        <f>_xlfn.RANK.AVG(Table2[[#This Row],[6M Return vs Nifty Z-Score]],Table2[6M Return vs Nifty Z-Score])</f>
        <v>689</v>
      </c>
      <c r="AU637">
        <f>_xlfn.RANK.AVG(Table2[[#This Row],[Sharpe Ratio Z-Score]],Table2[Sharpe Ratio Z-Score])</f>
        <v>466</v>
      </c>
      <c r="AV637">
        <f>(Table2[[#This Row],[Rank 1Y]]+Table2[[#This Row],[Rank 6M]]+Table2[[#This Row],[Rank Sharpe]])/3</f>
        <v>589.66666666666663</v>
      </c>
    </row>
    <row r="638" spans="1:48" x14ac:dyDescent="0.3">
      <c r="A638" t="s">
        <v>1621</v>
      </c>
      <c r="B638" t="s">
        <v>1622</v>
      </c>
      <c r="C638" t="s">
        <v>10143</v>
      </c>
      <c r="D638" t="s">
        <v>409</v>
      </c>
      <c r="E638">
        <v>5280.2932707</v>
      </c>
      <c r="F638">
        <v>292.14999999999998</v>
      </c>
      <c r="G638">
        <v>-11.4525085518094</v>
      </c>
      <c r="H638">
        <f>(Table2[[#This Row],[1Y Return vs Nifty]]-AVERAGE(Table2[1Y Return vs Nifty]))/_xlfn.STDEV.P(Table2[1Y Return vs Nifty])</f>
        <v>-0.68209725923756104</v>
      </c>
      <c r="I638">
        <v>-10.5296591829569</v>
      </c>
      <c r="J638">
        <f>(Table2[[#This Row],[1M Return vs Nifty]]-AVERAGE(Table2[1M Return vs Nifty]))/_xlfn.STDEV.P(Table2[1M Return vs Nifty])</f>
        <v>-0.97485075483536709</v>
      </c>
      <c r="K638">
        <v>-20.4306452621151</v>
      </c>
      <c r="L638">
        <f>(Table2[[#This Row],[6M Return vs Nifty]]-AVERAGE(Table2[6M Return vs Nifty]))/_xlfn.STDEV.P(Table2[6M Return vs Nifty])</f>
        <v>-0.95895138063749108</v>
      </c>
      <c r="M638">
        <v>-2.6177290334003098</v>
      </c>
      <c r="N638">
        <f>(Table2[[#This Row],[1W Return vs Nifty]]-AVERAGE(Table2[1W Return vs Nifty]))/_xlfn.STDEV.P(Table2[1W Return vs Nifty])</f>
        <v>-0.41963826609184696</v>
      </c>
      <c r="O638">
        <v>296.70999999999998</v>
      </c>
      <c r="P638">
        <v>297.35058608111399</v>
      </c>
      <c r="Q638">
        <v>295.00991346169502</v>
      </c>
      <c r="R638">
        <v>38.541021571922599</v>
      </c>
      <c r="S638" s="2">
        <f>(Table2[[#This Row],[Close Price]]-Table2[[#This Row],[20D EMA]])/Table2[[#This Row],[20D EMA]]</f>
        <v>-1.5368541673688122E-2</v>
      </c>
      <c r="T638" s="2">
        <f>(Table2[[#This Row],[Close Price]]-Table2[[#This Row],[50D EMA]])/Table2[[#This Row],[50D EMA]]</f>
        <v>-1.7489745521118118E-2</v>
      </c>
      <c r="U638" s="2">
        <f>(Table2[[#This Row],[Close Price]]-Table2[[#This Row],[200D EMA]])/Table2[[#This Row],[200D EMA]]</f>
        <v>-9.6942961276668543E-3</v>
      </c>
      <c r="V638">
        <v>1.18090726072417</v>
      </c>
      <c r="W638">
        <v>291</v>
      </c>
      <c r="X638">
        <v>294.85000000000002</v>
      </c>
      <c r="Y638">
        <v>290.64999999999998</v>
      </c>
      <c r="Z638">
        <v>297</v>
      </c>
      <c r="AA638">
        <v>288</v>
      </c>
      <c r="AB638">
        <v>304.7</v>
      </c>
      <c r="AC638" s="2">
        <f>(Table2[[#This Row],[Close Price]]/Table2[[#This Row],[Day Low]])-1</f>
        <v>3.9518900343642471E-3</v>
      </c>
      <c r="AD638" s="2">
        <f>(Table2[[#This Row],[Day High]]/Table2[[#This Row],[Close Price]])-1</f>
        <v>9.2418278281705124E-3</v>
      </c>
      <c r="AE638" s="2">
        <f>(Table2[[#This Row],[Close Price]]/Table2[[#This Row],[Current Week Low]])-1</f>
        <v>5.1608463788062053E-3</v>
      </c>
      <c r="AF638" s="2">
        <f>(Table2[[#This Row],[Current Week High]]/Table2[[#This Row],[Close Price]])-1</f>
        <v>1.6601061098750813E-2</v>
      </c>
      <c r="AG638" s="2">
        <f>(Table2[[#This Row],[Close Price]]/Table2[[#This Row],[Current Month Low]])-1</f>
        <v>1.4409722222222143E-2</v>
      </c>
      <c r="AH638" s="2">
        <f>(Table2[[#This Row],[Current Month High]]/Table2[[#This Row],[Close Price]])-1</f>
        <v>4.2957384905014662E-2</v>
      </c>
      <c r="AI638">
        <v>32.791374294027001</v>
      </c>
      <c r="AJ638">
        <v>18.439189189189101</v>
      </c>
      <c r="AK638" t="str">
        <f>IF(AND(Table2[[#This Row],[20D EMA]]&gt;Table2[[#This Row],[50D EMA]],Table2[[#This Row],[50D EMA]]&gt;Table2[[#This Row],[200D EMA]]),"Uptrend","Downtrend/NoTrend")</f>
        <v>Downtrend/NoTrend</v>
      </c>
      <c r="AL638">
        <v>-0.13</v>
      </c>
      <c r="AM638" t="s">
        <v>10189</v>
      </c>
      <c r="AN638">
        <v>-0.7</v>
      </c>
      <c r="AO638" t="s">
        <v>10189</v>
      </c>
      <c r="AP638">
        <v>-1.9022957560165001E-2</v>
      </c>
      <c r="AQ638">
        <f>(Table2[[#This Row],[Sharpe Ratio]]-AVERAGE(Table2[Sharpe Ratio]))/_xlfn.STDEV.P(Table2[Sharpe Ratio])</f>
        <v>-0.82176830135537682</v>
      </c>
      <c r="AR6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8">
        <f>_xlfn.RANK.AVG(Table2[[#This Row],[1Y Return vs Nifty Z-Score]],Table2[1Y Return vs Nifty Z-Score])</f>
        <v>569</v>
      </c>
      <c r="AT638">
        <f>_xlfn.RANK.AVG(Table2[[#This Row],[6M Return vs Nifty Z-Score]],Table2[6M Return vs Nifty Z-Score])</f>
        <v>627</v>
      </c>
      <c r="AU638">
        <f>_xlfn.RANK.AVG(Table2[[#This Row],[Sharpe Ratio Z-Score]],Table2[Sharpe Ratio Z-Score])</f>
        <v>579</v>
      </c>
      <c r="AV638">
        <f>(Table2[[#This Row],[Rank 1Y]]+Table2[[#This Row],[Rank 6M]]+Table2[[#This Row],[Rank Sharpe]])/3</f>
        <v>591.66666666666663</v>
      </c>
    </row>
    <row r="639" spans="1:48" x14ac:dyDescent="0.3">
      <c r="A639" t="s">
        <v>619</v>
      </c>
      <c r="B639" t="s">
        <v>620</v>
      </c>
      <c r="C639" t="s">
        <v>10148</v>
      </c>
      <c r="D639" t="s">
        <v>213</v>
      </c>
      <c r="E639">
        <v>29918.420788619998</v>
      </c>
      <c r="F639">
        <v>752</v>
      </c>
      <c r="G639">
        <v>-29.837060334887099</v>
      </c>
      <c r="H639">
        <f>(Table2[[#This Row],[1Y Return vs Nifty]]-AVERAGE(Table2[1Y Return vs Nifty]))/_xlfn.STDEV.P(Table2[1Y Return vs Nifty])</f>
        <v>-0.90921831149942056</v>
      </c>
      <c r="I639">
        <v>-4.5663863632709502E-2</v>
      </c>
      <c r="J639">
        <f>(Table2[[#This Row],[1M Return vs Nifty]]-AVERAGE(Table2[1M Return vs Nifty]))/_xlfn.STDEV.P(Table2[1M Return vs Nifty])</f>
        <v>1.4053533410322783E-2</v>
      </c>
      <c r="K639">
        <v>-6.8610543422635502</v>
      </c>
      <c r="L639">
        <f>(Table2[[#This Row],[6M Return vs Nifty]]-AVERAGE(Table2[6M Return vs Nifty]))/_xlfn.STDEV.P(Table2[6M Return vs Nifty])</f>
        <v>-0.54194196066948641</v>
      </c>
      <c r="M639">
        <v>1.0031940520404099</v>
      </c>
      <c r="N639">
        <f>(Table2[[#This Row],[1W Return vs Nifty]]-AVERAGE(Table2[1W Return vs Nifty]))/_xlfn.STDEV.P(Table2[1W Return vs Nifty])</f>
        <v>0.38379873918450436</v>
      </c>
      <c r="O639">
        <v>725.28</v>
      </c>
      <c r="P639">
        <v>711.02480615996603</v>
      </c>
      <c r="Q639">
        <v>709.46700677670697</v>
      </c>
      <c r="R639">
        <v>70.704140230065306</v>
      </c>
      <c r="S639" s="2">
        <f>(Table2[[#This Row],[Close Price]]-Table2[[#This Row],[20D EMA]])/Table2[[#This Row],[20D EMA]]</f>
        <v>3.6840944187072615E-2</v>
      </c>
      <c r="T639" s="2">
        <f>(Table2[[#This Row],[Close Price]]-Table2[[#This Row],[50D EMA]])/Table2[[#This Row],[50D EMA]]</f>
        <v>5.7628360480598176E-2</v>
      </c>
      <c r="U639" s="2">
        <f>(Table2[[#This Row],[Close Price]]-Table2[[#This Row],[200D EMA]])/Table2[[#This Row],[200D EMA]]</f>
        <v>5.9950628876360969E-2</v>
      </c>
      <c r="V639">
        <v>1.1616349988326</v>
      </c>
      <c r="W639">
        <v>742.5</v>
      </c>
      <c r="X639">
        <v>753.5</v>
      </c>
      <c r="Y639">
        <v>742</v>
      </c>
      <c r="Z639">
        <v>755.8</v>
      </c>
      <c r="AA639">
        <v>706</v>
      </c>
      <c r="AB639">
        <v>755.8</v>
      </c>
      <c r="AC639" s="2">
        <f>(Table2[[#This Row],[Close Price]]/Table2[[#This Row],[Day Low]])-1</f>
        <v>1.2794612794612803E-2</v>
      </c>
      <c r="AD639" s="2">
        <f>(Table2[[#This Row],[Day High]]/Table2[[#This Row],[Close Price]])-1</f>
        <v>1.9946808510638014E-3</v>
      </c>
      <c r="AE639" s="2">
        <f>(Table2[[#This Row],[Close Price]]/Table2[[#This Row],[Current Week Low]])-1</f>
        <v>1.3477088948786964E-2</v>
      </c>
      <c r="AF639" s="2">
        <f>(Table2[[#This Row],[Current Week High]]/Table2[[#This Row],[Close Price]])-1</f>
        <v>5.0531914893616747E-3</v>
      </c>
      <c r="AG639" s="2">
        <f>(Table2[[#This Row],[Close Price]]/Table2[[#This Row],[Current Month Low]])-1</f>
        <v>6.5155807365439022E-2</v>
      </c>
      <c r="AH639" s="2">
        <f>(Table2[[#This Row],[Current Month High]]/Table2[[#This Row],[Close Price]])-1</f>
        <v>5.0531914893616747E-3</v>
      </c>
      <c r="AI639">
        <v>14.3949468085106</v>
      </c>
      <c r="AJ639">
        <v>23.755451328889901</v>
      </c>
      <c r="AK639" t="str">
        <f>IF(AND(Table2[[#This Row],[20D EMA]]&gt;Table2[[#This Row],[50D EMA]],Table2[[#This Row],[50D EMA]]&gt;Table2[[#This Row],[200D EMA]]),"Uptrend","Downtrend/NoTrend")</f>
        <v>Uptrend</v>
      </c>
      <c r="AL639">
        <v>-0.02</v>
      </c>
      <c r="AM639" t="s">
        <v>10189</v>
      </c>
      <c r="AN639">
        <v>5.92</v>
      </c>
      <c r="AO639" t="s">
        <v>10188</v>
      </c>
      <c r="AP639">
        <v>-3.6859397636378001E-2</v>
      </c>
      <c r="AQ639">
        <f>(Table2[[#This Row],[Sharpe Ratio]]-AVERAGE(Table2[Sharpe Ratio]))/_xlfn.STDEV.P(Table2[Sharpe Ratio])</f>
        <v>-1.0235436915255174</v>
      </c>
      <c r="AR6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-2.0768516910995976</v>
      </c>
      <c r="AS639">
        <f>_xlfn.RANK.AVG(Table2[[#This Row],[1Y Return vs Nifty Z-Score]],Table2[1Y Return vs Nifty Z-Score])</f>
        <v>658</v>
      </c>
      <c r="AT639">
        <f>_xlfn.RANK.AVG(Table2[[#This Row],[6M Return vs Nifty Z-Score]],Table2[6M Return vs Nifty Z-Score])</f>
        <v>506</v>
      </c>
      <c r="AU639">
        <f>_xlfn.RANK.AVG(Table2[[#This Row],[Sharpe Ratio Z-Score]],Table2[Sharpe Ratio Z-Score])</f>
        <v>614</v>
      </c>
      <c r="AV639">
        <f>(Table2[[#This Row],[Rank 1Y]]+Table2[[#This Row],[Rank 6M]]+Table2[[#This Row],[Rank Sharpe]])/3</f>
        <v>592.66666666666663</v>
      </c>
    </row>
    <row r="640" spans="1:48" x14ac:dyDescent="0.3">
      <c r="A640" t="s">
        <v>427</v>
      </c>
      <c r="B640" t="s">
        <v>428</v>
      </c>
      <c r="C640" t="s">
        <v>10145</v>
      </c>
      <c r="D640" t="s">
        <v>180</v>
      </c>
      <c r="E640">
        <v>54696.34016</v>
      </c>
      <c r="F640">
        <v>16890.349999999999</v>
      </c>
      <c r="G640">
        <v>-18.458678315687902</v>
      </c>
      <c r="H640">
        <f>(Table2[[#This Row],[1Y Return vs Nifty]]-AVERAGE(Table2[1Y Return vs Nifty]))/_xlfn.STDEV.P(Table2[1Y Return vs Nifty])</f>
        <v>-0.76865083246973498</v>
      </c>
      <c r="I640">
        <v>-5.9129582282713802</v>
      </c>
      <c r="J640">
        <f>(Table2[[#This Row],[1M Return vs Nifty]]-AVERAGE(Table2[1M Return vs Nifty]))/_xlfn.STDEV.P(Table2[1M Return vs Nifty])</f>
        <v>-0.53937980768401173</v>
      </c>
      <c r="K640">
        <v>-13.660342386557801</v>
      </c>
      <c r="L640">
        <f>(Table2[[#This Row],[6M Return vs Nifty]]-AVERAGE(Table2[6M Return vs Nifty]))/_xlfn.STDEV.P(Table2[6M Return vs Nifty])</f>
        <v>-0.75089204474302695</v>
      </c>
      <c r="M640">
        <v>-1.2407392871695599</v>
      </c>
      <c r="N640">
        <f>(Table2[[#This Row],[1W Return vs Nifty]]-AVERAGE(Table2[1W Return vs Nifty]))/_xlfn.STDEV.P(Table2[1W Return vs Nifty])</f>
        <v>-0.11410166895829568</v>
      </c>
      <c r="O640">
        <v>16664.04</v>
      </c>
      <c r="P640">
        <v>16455.913145392002</v>
      </c>
      <c r="Q640">
        <v>16309.5803838999</v>
      </c>
      <c r="R640">
        <v>57.996654434256399</v>
      </c>
      <c r="S640" s="2">
        <f>(Table2[[#This Row],[Close Price]]-Table2[[#This Row],[20D EMA]])/Table2[[#This Row],[20D EMA]]</f>
        <v>1.3580740324675029E-2</v>
      </c>
      <c r="T640" s="2">
        <f>(Table2[[#This Row],[Close Price]]-Table2[[#This Row],[50D EMA]])/Table2[[#This Row],[50D EMA]]</f>
        <v>2.6400045428633546E-2</v>
      </c>
      <c r="U640" s="2">
        <f>(Table2[[#This Row],[Close Price]]-Table2[[#This Row],[200D EMA]])/Table2[[#This Row],[200D EMA]]</f>
        <v>3.5609108415407716E-2</v>
      </c>
      <c r="V640">
        <v>0.71448925862072699</v>
      </c>
      <c r="W640">
        <v>16797.25</v>
      </c>
      <c r="X640">
        <v>17034.8</v>
      </c>
      <c r="Y640">
        <v>16708.099999999999</v>
      </c>
      <c r="Z640">
        <v>17034.8</v>
      </c>
      <c r="AA640">
        <v>16420.05</v>
      </c>
      <c r="AB640">
        <v>17034.8</v>
      </c>
      <c r="AC640" s="2">
        <f>(Table2[[#This Row],[Close Price]]/Table2[[#This Row],[Day Low]])-1</f>
        <v>5.542573933233097E-3</v>
      </c>
      <c r="AD640" s="2">
        <f>(Table2[[#This Row],[Day High]]/Table2[[#This Row],[Close Price]])-1</f>
        <v>8.5522206467005812E-3</v>
      </c>
      <c r="AE640" s="2">
        <f>(Table2[[#This Row],[Close Price]]/Table2[[#This Row],[Current Week Low]])-1</f>
        <v>1.0907883002854835E-2</v>
      </c>
      <c r="AF640" s="2">
        <f>(Table2[[#This Row],[Current Week High]]/Table2[[#This Row],[Close Price]])-1</f>
        <v>8.5522206467005812E-3</v>
      </c>
      <c r="AG640" s="2">
        <f>(Table2[[#This Row],[Close Price]]/Table2[[#This Row],[Current Month Low]])-1</f>
        <v>2.8641812905563668E-2</v>
      </c>
      <c r="AH640" s="2">
        <f>(Table2[[#This Row],[Current Month High]]/Table2[[#This Row],[Close Price]])-1</f>
        <v>8.5522206467005812E-3</v>
      </c>
      <c r="AI640">
        <v>13.9704032184057</v>
      </c>
      <c r="AJ640">
        <v>11.561096433289199</v>
      </c>
      <c r="AK640" t="str">
        <f>IF(AND(Table2[[#This Row],[20D EMA]]&gt;Table2[[#This Row],[50D EMA]],Table2[[#This Row],[50D EMA]]&gt;Table2[[#This Row],[200D EMA]]),"Uptrend","Downtrend/NoTrend")</f>
        <v>Uptrend</v>
      </c>
      <c r="AL640">
        <v>-0.06</v>
      </c>
      <c r="AM640" t="s">
        <v>10189</v>
      </c>
      <c r="AN640">
        <v>1.67</v>
      </c>
      <c r="AO640" t="s">
        <v>10188</v>
      </c>
      <c r="AP640">
        <v>-2.8616122871701E-2</v>
      </c>
      <c r="AQ640">
        <f>(Table2[[#This Row],[Sharpe Ratio]]-AVERAGE(Table2[Sharpe Ratio]))/_xlfn.STDEV.P(Table2[Sharpe Ratio])</f>
        <v>-0.93029133988946588</v>
      </c>
      <c r="AR6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-3.1033156937445354</v>
      </c>
      <c r="AS640">
        <f>_xlfn.RANK.AVG(Table2[[#This Row],[1Y Return vs Nifty Z-Score]],Table2[1Y Return vs Nifty Z-Score])</f>
        <v>615</v>
      </c>
      <c r="AT640">
        <f>_xlfn.RANK.AVG(Table2[[#This Row],[6M Return vs Nifty Z-Score]],Table2[6M Return vs Nifty Z-Score])</f>
        <v>571</v>
      </c>
      <c r="AU640">
        <f>_xlfn.RANK.AVG(Table2[[#This Row],[Sharpe Ratio Z-Score]],Table2[Sharpe Ratio Z-Score])</f>
        <v>593</v>
      </c>
      <c r="AV640">
        <f>(Table2[[#This Row],[Rank 1Y]]+Table2[[#This Row],[Rank 6M]]+Table2[[#This Row],[Rank Sharpe]])/3</f>
        <v>593</v>
      </c>
    </row>
    <row r="641" spans="1:48" x14ac:dyDescent="0.3">
      <c r="A641" t="s">
        <v>485</v>
      </c>
      <c r="B641" t="s">
        <v>486</v>
      </c>
      <c r="C641" t="s">
        <v>10142</v>
      </c>
      <c r="D641" t="s">
        <v>288</v>
      </c>
      <c r="E641">
        <v>43704.360063200002</v>
      </c>
      <c r="F641">
        <v>6998.2</v>
      </c>
      <c r="G641">
        <v>-35.148260027027902</v>
      </c>
      <c r="H641">
        <f>(Table2[[#This Row],[1Y Return vs Nifty]]-AVERAGE(Table2[1Y Return vs Nifty]))/_xlfn.STDEV.P(Table2[1Y Return vs Nifty])</f>
        <v>-0.97483238124042049</v>
      </c>
      <c r="I641">
        <v>-8.5198201356660999</v>
      </c>
      <c r="J641">
        <f>(Table2[[#This Row],[1M Return vs Nifty]]-AVERAGE(Table2[1M Return vs Nifty]))/_xlfn.STDEV.P(Table2[1M Return vs Nifty])</f>
        <v>-0.78527241260871083</v>
      </c>
      <c r="K641">
        <v>-30.381868728190501</v>
      </c>
      <c r="L641">
        <f>(Table2[[#This Row],[6M Return vs Nifty]]-AVERAGE(Table2[6M Return vs Nifty]))/_xlfn.STDEV.P(Table2[6M Return vs Nifty])</f>
        <v>-1.2647641313733473</v>
      </c>
      <c r="M641">
        <v>-0.92976839278240797</v>
      </c>
      <c r="N641">
        <f>(Table2[[#This Row],[1W Return vs Nifty]]-AVERAGE(Table2[1W Return vs Nifty]))/_xlfn.STDEV.P(Table2[1W Return vs Nifty])</f>
        <v>-4.5101163225622264E-2</v>
      </c>
      <c r="O641">
        <v>7067.07</v>
      </c>
      <c r="P641">
        <v>7162.8473295659396</v>
      </c>
      <c r="Q641">
        <v>7460.7415852084296</v>
      </c>
      <c r="R641">
        <v>45.3033036450121</v>
      </c>
      <c r="S641" s="2">
        <f>(Table2[[#This Row],[Close Price]]-Table2[[#This Row],[20D EMA]])/Table2[[#This Row],[20D EMA]]</f>
        <v>-9.745198505179643E-3</v>
      </c>
      <c r="T641" s="2">
        <f>(Table2[[#This Row],[Close Price]]-Table2[[#This Row],[50D EMA]])/Table2[[#This Row],[50D EMA]]</f>
        <v>-2.2986296090149565E-2</v>
      </c>
      <c r="U641" s="2">
        <f>(Table2[[#This Row],[Close Price]]-Table2[[#This Row],[200D EMA]])/Table2[[#This Row],[200D EMA]]</f>
        <v>-6.1996730475889793E-2</v>
      </c>
      <c r="V641">
        <v>1.02705689193341</v>
      </c>
      <c r="W641">
        <v>6985</v>
      </c>
      <c r="X641">
        <v>7043.95</v>
      </c>
      <c r="Y641">
        <v>6985</v>
      </c>
      <c r="Z641">
        <v>7103.8</v>
      </c>
      <c r="AA641">
        <v>6931.35</v>
      </c>
      <c r="AB641">
        <v>7175</v>
      </c>
      <c r="AC641" s="2">
        <f>(Table2[[#This Row],[Close Price]]/Table2[[#This Row],[Day Low]])-1</f>
        <v>1.8897637795274314E-3</v>
      </c>
      <c r="AD641" s="2">
        <f>(Table2[[#This Row],[Day High]]/Table2[[#This Row],[Close Price]])-1</f>
        <v>6.5373953302276799E-3</v>
      </c>
      <c r="AE641" s="2">
        <f>(Table2[[#This Row],[Close Price]]/Table2[[#This Row],[Current Week Low]])-1</f>
        <v>1.8897637795274314E-3</v>
      </c>
      <c r="AF641" s="2">
        <f>(Table2[[#This Row],[Current Week High]]/Table2[[#This Row],[Close Price]])-1</f>
        <v>1.5089594467148748E-2</v>
      </c>
      <c r="AG641" s="2">
        <f>(Table2[[#This Row],[Close Price]]/Table2[[#This Row],[Current Month Low]])-1</f>
        <v>9.6445858310429955E-3</v>
      </c>
      <c r="AH641" s="2">
        <f>(Table2[[#This Row],[Current Month High]]/Table2[[#This Row],[Close Price]])-1</f>
        <v>2.52636392215142E-2</v>
      </c>
      <c r="AI641">
        <v>31.462376039553</v>
      </c>
      <c r="AJ641">
        <v>9.1558522585475295</v>
      </c>
      <c r="AK641" t="str">
        <f>IF(AND(Table2[[#This Row],[20D EMA]]&gt;Table2[[#This Row],[50D EMA]],Table2[[#This Row],[50D EMA]]&gt;Table2[[#This Row],[200D EMA]]),"Uptrend","Downtrend/NoTrend")</f>
        <v>Downtrend/NoTrend</v>
      </c>
      <c r="AL641">
        <v>-0.15</v>
      </c>
      <c r="AM641" t="s">
        <v>10189</v>
      </c>
      <c r="AN641">
        <v>-0.05</v>
      </c>
      <c r="AO641" t="s">
        <v>10189</v>
      </c>
      <c r="AP641">
        <v>3.2813765597987002E-2</v>
      </c>
      <c r="AQ641">
        <f>(Table2[[#This Row],[Sharpe Ratio]]-AVERAGE(Table2[Sharpe Ratio]))/_xlfn.STDEV.P(Table2[Sharpe Ratio])</f>
        <v>-0.2353634472653231</v>
      </c>
      <c r="AR6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1">
        <f>_xlfn.RANK.AVG(Table2[[#This Row],[1Y Return vs Nifty Z-Score]],Table2[1Y Return vs Nifty Z-Score])</f>
        <v>681</v>
      </c>
      <c r="AT641">
        <f>_xlfn.RANK.AVG(Table2[[#This Row],[6M Return vs Nifty Z-Score]],Table2[6M Return vs Nifty Z-Score])</f>
        <v>695</v>
      </c>
      <c r="AU641">
        <f>_xlfn.RANK.AVG(Table2[[#This Row],[Sharpe Ratio Z-Score]],Table2[Sharpe Ratio Z-Score])</f>
        <v>403</v>
      </c>
      <c r="AV641">
        <f>(Table2[[#This Row],[Rank 1Y]]+Table2[[#This Row],[Rank 6M]]+Table2[[#This Row],[Rank Sharpe]])/3</f>
        <v>593</v>
      </c>
    </row>
    <row r="642" spans="1:48" x14ac:dyDescent="0.3">
      <c r="A642" t="s">
        <v>1558</v>
      </c>
      <c r="B642" t="s">
        <v>1559</v>
      </c>
      <c r="C642" t="s">
        <v>10150</v>
      </c>
      <c r="D642" t="s">
        <v>258</v>
      </c>
      <c r="E642">
        <v>5985.970206555</v>
      </c>
      <c r="F642">
        <v>1981.1</v>
      </c>
      <c r="G642">
        <v>-31.371862839572199</v>
      </c>
      <c r="H642">
        <f>(Table2[[#This Row],[1Y Return vs Nifty]]-AVERAGE(Table2[1Y Return vs Nifty]))/_xlfn.STDEV.P(Table2[1Y Return vs Nifty])</f>
        <v>-0.92817911968181421</v>
      </c>
      <c r="I642">
        <v>-1.9186542262847599</v>
      </c>
      <c r="J642">
        <f>(Table2[[#This Row],[1M Return vs Nifty]]-AVERAGE(Table2[1M Return vs Nifty]))/_xlfn.STDEV.P(Table2[1M Return vs Nifty])</f>
        <v>-0.16261653797510187</v>
      </c>
      <c r="K642">
        <v>-22.5146981464116</v>
      </c>
      <c r="L642">
        <f>(Table2[[#This Row],[6M Return vs Nifty]]-AVERAGE(Table2[6M Return vs Nifty]))/_xlfn.STDEV.P(Table2[6M Return vs Nifty])</f>
        <v>-1.0229967663529684</v>
      </c>
      <c r="M642">
        <v>-2.0199305234991298</v>
      </c>
      <c r="N642">
        <f>(Table2[[#This Row],[1W Return vs Nifty]]-AVERAGE(Table2[1W Return vs Nifty]))/_xlfn.STDEV.P(Table2[1W Return vs Nifty])</f>
        <v>-0.28699434264457208</v>
      </c>
      <c r="O642">
        <v>1926.57</v>
      </c>
      <c r="P642">
        <v>1898.7008107547399</v>
      </c>
      <c r="Q642">
        <v>1971.2198935491599</v>
      </c>
      <c r="R642">
        <v>52.686356107535403</v>
      </c>
      <c r="S642" s="2">
        <f>(Table2[[#This Row],[Close Price]]-Table2[[#This Row],[20D EMA]])/Table2[[#This Row],[20D EMA]]</f>
        <v>2.8304188272421961E-2</v>
      </c>
      <c r="T642" s="2">
        <f>(Table2[[#This Row],[Close Price]]-Table2[[#This Row],[50D EMA]])/Table2[[#This Row],[50D EMA]]</f>
        <v>4.3397668963182277E-2</v>
      </c>
      <c r="U642" s="2">
        <f>(Table2[[#This Row],[Close Price]]-Table2[[#This Row],[200D EMA]])/Table2[[#This Row],[200D EMA]]</f>
        <v>5.0121787443261744E-3</v>
      </c>
      <c r="V642">
        <v>1.27584371358583</v>
      </c>
      <c r="W642">
        <v>1960</v>
      </c>
      <c r="X642">
        <v>2025</v>
      </c>
      <c r="Y642">
        <v>1940</v>
      </c>
      <c r="Z642">
        <v>2025</v>
      </c>
      <c r="AA642">
        <v>1840</v>
      </c>
      <c r="AB642">
        <v>2075.65</v>
      </c>
      <c r="AC642" s="2">
        <f>(Table2[[#This Row],[Close Price]]/Table2[[#This Row],[Day Low]])-1</f>
        <v>1.0765306122448859E-2</v>
      </c>
      <c r="AD642" s="2">
        <f>(Table2[[#This Row],[Day High]]/Table2[[#This Row],[Close Price]])-1</f>
        <v>2.2159406390389158E-2</v>
      </c>
      <c r="AE642" s="2">
        <f>(Table2[[#This Row],[Close Price]]/Table2[[#This Row],[Current Week Low]])-1</f>
        <v>2.1185567010309159E-2</v>
      </c>
      <c r="AF642" s="2">
        <f>(Table2[[#This Row],[Current Week High]]/Table2[[#This Row],[Close Price]])-1</f>
        <v>2.2159406390389158E-2</v>
      </c>
      <c r="AG642" s="2">
        <f>(Table2[[#This Row],[Close Price]]/Table2[[#This Row],[Current Month Low]])-1</f>
        <v>7.6684782608695601E-2</v>
      </c>
      <c r="AH642" s="2">
        <f>(Table2[[#This Row],[Current Month High]]/Table2[[#This Row],[Close Price]])-1</f>
        <v>4.7726010802079832E-2</v>
      </c>
      <c r="AI642">
        <v>47.410529503810999</v>
      </c>
      <c r="AJ642">
        <v>23.818750000000001</v>
      </c>
      <c r="AK642" t="str">
        <f>IF(AND(Table2[[#This Row],[20D EMA]]&gt;Table2[[#This Row],[50D EMA]],Table2[[#This Row],[50D EMA]]&gt;Table2[[#This Row],[200D EMA]]),"Uptrend","Downtrend/NoTrend")</f>
        <v>Downtrend/NoTrend</v>
      </c>
      <c r="AL642">
        <v>-0.04</v>
      </c>
      <c r="AM642" t="s">
        <v>10189</v>
      </c>
      <c r="AN642">
        <v>6.61</v>
      </c>
      <c r="AO642" t="s">
        <v>10188</v>
      </c>
      <c r="AP642">
        <v>1.0291573288357E-2</v>
      </c>
      <c r="AQ642">
        <f>(Table2[[#This Row],[Sharpe Ratio]]-AVERAGE(Table2[Sharpe Ratio]))/_xlfn.STDEV.P(Table2[Sharpe Ratio])</f>
        <v>-0.4901465834373811</v>
      </c>
      <c r="AR6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2">
        <f>_xlfn.RANK.AVG(Table2[[#This Row],[1Y Return vs Nifty Z-Score]],Table2[1Y Return vs Nifty Z-Score])</f>
        <v>669</v>
      </c>
      <c r="AT642">
        <f>_xlfn.RANK.AVG(Table2[[#This Row],[6M Return vs Nifty Z-Score]],Table2[6M Return vs Nifty Z-Score])</f>
        <v>646</v>
      </c>
      <c r="AU642">
        <f>_xlfn.RANK.AVG(Table2[[#This Row],[Sharpe Ratio Z-Score]],Table2[Sharpe Ratio Z-Score])</f>
        <v>470</v>
      </c>
      <c r="AV642">
        <f>(Table2[[#This Row],[Rank 1Y]]+Table2[[#This Row],[Rank 6M]]+Table2[[#This Row],[Rank Sharpe]])/3</f>
        <v>595</v>
      </c>
    </row>
    <row r="643" spans="1:48" x14ac:dyDescent="0.3">
      <c r="A643" t="s">
        <v>912</v>
      </c>
      <c r="B643" t="s">
        <v>913</v>
      </c>
      <c r="C643" t="s">
        <v>10143</v>
      </c>
      <c r="D643" t="s">
        <v>481</v>
      </c>
      <c r="E643">
        <v>16234.119122534999</v>
      </c>
      <c r="F643">
        <v>324.8</v>
      </c>
      <c r="G643">
        <v>-8.1019082716771802</v>
      </c>
      <c r="H643">
        <f>(Table2[[#This Row],[1Y Return vs Nifty]]-AVERAGE(Table2[1Y Return vs Nifty]))/_xlfn.STDEV.P(Table2[1Y Return vs Nifty])</f>
        <v>-0.64070425328824132</v>
      </c>
      <c r="I643">
        <v>-11.706265385424199</v>
      </c>
      <c r="J643">
        <f>(Table2[[#This Row],[1M Return vs Nifty]]-AVERAGE(Table2[1M Return vs Nifty]))/_xlfn.STDEV.P(Table2[1M Return vs Nifty])</f>
        <v>-1.0858342953422693</v>
      </c>
      <c r="K643">
        <v>-18.420136572703299</v>
      </c>
      <c r="L643">
        <f>(Table2[[#This Row],[6M Return vs Nifty]]-AVERAGE(Table2[6M Return vs Nifty]))/_xlfn.STDEV.P(Table2[6M Return vs Nifty])</f>
        <v>-0.8971660941565468</v>
      </c>
      <c r="M643">
        <v>-3.59523379121794</v>
      </c>
      <c r="N643">
        <f>(Table2[[#This Row],[1W Return vs Nifty]]-AVERAGE(Table2[1W Return vs Nifty]))/_xlfn.STDEV.P(Table2[1W Return vs Nifty])</f>
        <v>-0.63653420028670205</v>
      </c>
      <c r="O643">
        <v>330.84</v>
      </c>
      <c r="P643">
        <v>328.23089573099202</v>
      </c>
      <c r="Q643">
        <v>319.041456442786</v>
      </c>
      <c r="R643">
        <v>39.841994836575999</v>
      </c>
      <c r="S643" s="2">
        <f>(Table2[[#This Row],[Close Price]]-Table2[[#This Row],[20D EMA]])/Table2[[#This Row],[20D EMA]]</f>
        <v>-1.8256559061782023E-2</v>
      </c>
      <c r="T643" s="2">
        <f>(Table2[[#This Row],[Close Price]]-Table2[[#This Row],[50D EMA]])/Table2[[#This Row],[50D EMA]]</f>
        <v>-1.0452689785192747E-2</v>
      </c>
      <c r="U643" s="2">
        <f>(Table2[[#This Row],[Close Price]]-Table2[[#This Row],[200D EMA]])/Table2[[#This Row],[200D EMA]]</f>
        <v>1.8049515011058434E-2</v>
      </c>
      <c r="V643">
        <v>0.31828479764946599</v>
      </c>
      <c r="W643">
        <v>322.5</v>
      </c>
      <c r="X643">
        <v>327.95</v>
      </c>
      <c r="Y643">
        <v>322.5</v>
      </c>
      <c r="Z643">
        <v>328.95</v>
      </c>
      <c r="AA643">
        <v>318.60000000000002</v>
      </c>
      <c r="AB643">
        <v>350</v>
      </c>
      <c r="AC643" s="2">
        <f>(Table2[[#This Row],[Close Price]]/Table2[[#This Row],[Day Low]])-1</f>
        <v>7.1317829457364645E-3</v>
      </c>
      <c r="AD643" s="2">
        <f>(Table2[[#This Row],[Day High]]/Table2[[#This Row],[Close Price]])-1</f>
        <v>9.6982758620689502E-3</v>
      </c>
      <c r="AE643" s="2">
        <f>(Table2[[#This Row],[Close Price]]/Table2[[#This Row],[Current Week Low]])-1</f>
        <v>7.1317829457364645E-3</v>
      </c>
      <c r="AF643" s="2">
        <f>(Table2[[#This Row],[Current Week High]]/Table2[[#This Row],[Close Price]])-1</f>
        <v>1.2777093596058942E-2</v>
      </c>
      <c r="AG643" s="2">
        <f>(Table2[[#This Row],[Close Price]]/Table2[[#This Row],[Current Month Low]])-1</f>
        <v>1.9460138104205882E-2</v>
      </c>
      <c r="AH643" s="2">
        <f>(Table2[[#This Row],[Current Month High]]/Table2[[#This Row],[Close Price]])-1</f>
        <v>7.7586206896551602E-2</v>
      </c>
      <c r="AI643">
        <v>20.689655172413701</v>
      </c>
      <c r="AJ643">
        <v>26.3813229571984</v>
      </c>
      <c r="AK643" t="str">
        <f>IF(AND(Table2[[#This Row],[20D EMA]]&gt;Table2[[#This Row],[50D EMA]],Table2[[#This Row],[50D EMA]]&gt;Table2[[#This Row],[200D EMA]]),"Uptrend","Downtrend/NoTrend")</f>
        <v>Uptrend</v>
      </c>
      <c r="AL643">
        <v>-0.13</v>
      </c>
      <c r="AM643" t="s">
        <v>10189</v>
      </c>
      <c r="AN643">
        <v>-1.56</v>
      </c>
      <c r="AO643" t="s">
        <v>10189</v>
      </c>
      <c r="AP643">
        <v>-4.4785660813745999E-2</v>
      </c>
      <c r="AQ643">
        <f>(Table2[[#This Row],[Sharpe Ratio]]-AVERAGE(Table2[Sharpe Ratio]))/_xlfn.STDEV.P(Table2[Sharpe Ratio])</f>
        <v>-1.113209837817654</v>
      </c>
      <c r="AR6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-4.3734486808914133</v>
      </c>
      <c r="AS643">
        <f>_xlfn.RANK.AVG(Table2[[#This Row],[1Y Return vs Nifty Z-Score]],Table2[1Y Return vs Nifty Z-Score])</f>
        <v>553</v>
      </c>
      <c r="AT643">
        <f>_xlfn.RANK.AVG(Table2[[#This Row],[6M Return vs Nifty Z-Score]],Table2[6M Return vs Nifty Z-Score])</f>
        <v>611</v>
      </c>
      <c r="AU643">
        <f>_xlfn.RANK.AVG(Table2[[#This Row],[Sharpe Ratio Z-Score]],Table2[Sharpe Ratio Z-Score])</f>
        <v>628</v>
      </c>
      <c r="AV643">
        <f>(Table2[[#This Row],[Rank 1Y]]+Table2[[#This Row],[Rank 6M]]+Table2[[#This Row],[Rank Sharpe]])/3</f>
        <v>597.33333333333337</v>
      </c>
    </row>
    <row r="644" spans="1:48" x14ac:dyDescent="0.3">
      <c r="A644" t="s">
        <v>118</v>
      </c>
      <c r="B644" t="s">
        <v>119</v>
      </c>
      <c r="C644" t="s">
        <v>10143</v>
      </c>
      <c r="D644" t="s">
        <v>37</v>
      </c>
      <c r="E644">
        <v>255348.64756476</v>
      </c>
      <c r="F644">
        <v>1609.55</v>
      </c>
      <c r="G644">
        <v>-25.847862116068299</v>
      </c>
      <c r="H644">
        <f>(Table2[[#This Row],[1Y Return vs Nifty]]-AVERAGE(Table2[1Y Return vs Nifty]))/_xlfn.STDEV.P(Table2[1Y Return vs Nifty])</f>
        <v>-0.85993612568223743</v>
      </c>
      <c r="I644">
        <v>-4.68958581777596</v>
      </c>
      <c r="J644">
        <f>(Table2[[#This Row],[1M Return vs Nifty]]-AVERAGE(Table2[1M Return vs Nifty]))/_xlfn.STDEV.P(Table2[1M Return vs Nifty])</f>
        <v>-0.42398503822713524</v>
      </c>
      <c r="K644">
        <v>-12.5725120506188</v>
      </c>
      <c r="L644">
        <f>(Table2[[#This Row],[6M Return vs Nifty]]-AVERAGE(Table2[6M Return vs Nifty]))/_xlfn.STDEV.P(Table2[6M Return vs Nifty])</f>
        <v>-0.71746174458932976</v>
      </c>
      <c r="M644">
        <v>0.94790781642617905</v>
      </c>
      <c r="N644">
        <f>(Table2[[#This Row],[1W Return vs Nifty]]-AVERAGE(Table2[1W Return vs Nifty]))/_xlfn.STDEV.P(Table2[1W Return vs Nifty])</f>
        <v>0.3715314232192734</v>
      </c>
      <c r="O644">
        <v>1588.4</v>
      </c>
      <c r="P644">
        <v>1588.35339652845</v>
      </c>
      <c r="Q644">
        <v>1588.4784954382201</v>
      </c>
      <c r="R644">
        <v>64.392499121265203</v>
      </c>
      <c r="S644" s="2">
        <f>(Table2[[#This Row],[Close Price]]-Table2[[#This Row],[20D EMA]])/Table2[[#This Row],[20D EMA]]</f>
        <v>1.3315285822210943E-2</v>
      </c>
      <c r="T644" s="2">
        <f>(Table2[[#This Row],[Close Price]]-Table2[[#This Row],[50D EMA]])/Table2[[#This Row],[50D EMA]]</f>
        <v>1.33450172473442E-2</v>
      </c>
      <c r="U644" s="2">
        <f>(Table2[[#This Row],[Close Price]]-Table2[[#This Row],[200D EMA]])/Table2[[#This Row],[200D EMA]]</f>
        <v>1.3265212354018549E-2</v>
      </c>
      <c r="V644">
        <v>0.87713201469346502</v>
      </c>
      <c r="W644">
        <v>1598.4</v>
      </c>
      <c r="X644">
        <v>1615</v>
      </c>
      <c r="Y644">
        <v>1588</v>
      </c>
      <c r="Z644">
        <v>1615</v>
      </c>
      <c r="AA644">
        <v>1561.1</v>
      </c>
      <c r="AB644">
        <v>1615</v>
      </c>
      <c r="AC644" s="2">
        <f>(Table2[[#This Row],[Close Price]]/Table2[[#This Row],[Day Low]])-1</f>
        <v>6.9757257257256899E-3</v>
      </c>
      <c r="AD644" s="2">
        <f>(Table2[[#This Row],[Day High]]/Table2[[#This Row],[Close Price]])-1</f>
        <v>3.3860395762790318E-3</v>
      </c>
      <c r="AE644" s="2">
        <f>(Table2[[#This Row],[Close Price]]/Table2[[#This Row],[Current Week Low]])-1</f>
        <v>1.3570528967254303E-2</v>
      </c>
      <c r="AF644" s="2">
        <f>(Table2[[#This Row],[Current Week High]]/Table2[[#This Row],[Close Price]])-1</f>
        <v>3.3860395762790318E-3</v>
      </c>
      <c r="AG644" s="2">
        <f>(Table2[[#This Row],[Close Price]]/Table2[[#This Row],[Current Month Low]])-1</f>
        <v>3.1035808084043381E-2</v>
      </c>
      <c r="AH644" s="2">
        <f>(Table2[[#This Row],[Current Month High]]/Table2[[#This Row],[Close Price]])-1</f>
        <v>3.3860395762790318E-3</v>
      </c>
      <c r="AI644">
        <v>8.1668789413190002</v>
      </c>
      <c r="AJ644">
        <v>13.424474120009799</v>
      </c>
      <c r="AK644" t="str">
        <f>IF(AND(Table2[[#This Row],[20D EMA]]&gt;Table2[[#This Row],[50D EMA]],Table2[[#This Row],[50D EMA]]&gt;Table2[[#This Row],[200D EMA]]),"Uptrend","Downtrend/NoTrend")</f>
        <v>Downtrend/NoTrend</v>
      </c>
      <c r="AL644">
        <v>-0.09</v>
      </c>
      <c r="AM644" t="s">
        <v>10189</v>
      </c>
      <c r="AN644">
        <v>1.35</v>
      </c>
      <c r="AO644" t="s">
        <v>10188</v>
      </c>
      <c r="AP644">
        <v>-2.8762997213966999E-2</v>
      </c>
      <c r="AQ644">
        <f>(Table2[[#This Row],[Sharpe Ratio]]-AVERAGE(Table2[Sharpe Ratio]))/_xlfn.STDEV.P(Table2[Sharpe Ratio])</f>
        <v>-0.9319528613360144</v>
      </c>
      <c r="AR6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4">
        <f>_xlfn.RANK.AVG(Table2[[#This Row],[1Y Return vs Nifty Z-Score]],Table2[1Y Return vs Nifty Z-Score])</f>
        <v>644</v>
      </c>
      <c r="AT644">
        <f>_xlfn.RANK.AVG(Table2[[#This Row],[6M Return vs Nifty Z-Score]],Table2[6M Return vs Nifty Z-Score])</f>
        <v>555</v>
      </c>
      <c r="AU644">
        <f>_xlfn.RANK.AVG(Table2[[#This Row],[Sharpe Ratio Z-Score]],Table2[Sharpe Ratio Z-Score])</f>
        <v>594</v>
      </c>
      <c r="AV644">
        <f>(Table2[[#This Row],[Rank 1Y]]+Table2[[#This Row],[Rank 6M]]+Table2[[#This Row],[Rank Sharpe]])/3</f>
        <v>597.66666666666663</v>
      </c>
    </row>
    <row r="645" spans="1:48" x14ac:dyDescent="0.3">
      <c r="A645" t="s">
        <v>940</v>
      </c>
      <c r="B645" t="s">
        <v>941</v>
      </c>
      <c r="C645" t="s">
        <v>10157</v>
      </c>
      <c r="D645" t="s">
        <v>550</v>
      </c>
      <c r="E645">
        <v>15702.77276955</v>
      </c>
      <c r="F645">
        <v>1476.2</v>
      </c>
      <c r="G645">
        <v>-13.8013557040676</v>
      </c>
      <c r="H645">
        <f>(Table2[[#This Row],[1Y Return vs Nifty]]-AVERAGE(Table2[1Y Return vs Nifty]))/_xlfn.STDEV.P(Table2[1Y Return vs Nifty])</f>
        <v>-0.71111469970158137</v>
      </c>
      <c r="I645">
        <v>4.0889026733717104</v>
      </c>
      <c r="J645">
        <f>(Table2[[#This Row],[1M Return vs Nifty]]-AVERAGE(Table2[1M Return vs Nifty]))/_xlfn.STDEV.P(Table2[1M Return vs Nifty])</f>
        <v>0.40404708586303073</v>
      </c>
      <c r="K645">
        <v>-13.594280949854699</v>
      </c>
      <c r="L645">
        <f>(Table2[[#This Row],[6M Return vs Nifty]]-AVERAGE(Table2[6M Return vs Nifty]))/_xlfn.STDEV.P(Table2[6M Return vs Nifty])</f>
        <v>-0.74886189943028125</v>
      </c>
      <c r="M645">
        <v>-3.25721391673778</v>
      </c>
      <c r="N645">
        <f>(Table2[[#This Row],[1W Return vs Nifty]]-AVERAGE(Table2[1W Return vs Nifty]))/_xlfn.STDEV.P(Table2[1W Return vs Nifty])</f>
        <v>-0.56153186821060574</v>
      </c>
      <c r="O645">
        <v>1460.09</v>
      </c>
      <c r="P645">
        <v>1413.33544831426</v>
      </c>
      <c r="Q645">
        <v>1399.5619905903</v>
      </c>
      <c r="R645">
        <v>51.694977101061397</v>
      </c>
      <c r="S645" s="2">
        <f>(Table2[[#This Row],[Close Price]]-Table2[[#This Row],[20D EMA]])/Table2[[#This Row],[20D EMA]]</f>
        <v>1.103356642398765E-2</v>
      </c>
      <c r="T645" s="2">
        <f>(Table2[[#This Row],[Close Price]]-Table2[[#This Row],[50D EMA]])/Table2[[#This Row],[50D EMA]]</f>
        <v>4.4479569065306479E-2</v>
      </c>
      <c r="U645" s="2">
        <f>(Table2[[#This Row],[Close Price]]-Table2[[#This Row],[200D EMA]])/Table2[[#This Row],[200D EMA]]</f>
        <v>5.47585672695899E-2</v>
      </c>
      <c r="V645">
        <v>1.19979623368374</v>
      </c>
      <c r="W645">
        <v>1470</v>
      </c>
      <c r="X645">
        <v>1499.8</v>
      </c>
      <c r="Y645">
        <v>1464.05</v>
      </c>
      <c r="Z645">
        <v>1499.8</v>
      </c>
      <c r="AA645">
        <v>1440.05</v>
      </c>
      <c r="AB645">
        <v>1550</v>
      </c>
      <c r="AC645" s="2">
        <f>(Table2[[#This Row],[Close Price]]/Table2[[#This Row],[Day Low]])-1</f>
        <v>4.2176870748300566E-3</v>
      </c>
      <c r="AD645" s="2">
        <f>(Table2[[#This Row],[Day High]]/Table2[[#This Row],[Close Price]])-1</f>
        <v>1.5986993632299162E-2</v>
      </c>
      <c r="AE645" s="2">
        <f>(Table2[[#This Row],[Close Price]]/Table2[[#This Row],[Current Week Low]])-1</f>
        <v>8.2988968955979292E-3</v>
      </c>
      <c r="AF645" s="2">
        <f>(Table2[[#This Row],[Current Week High]]/Table2[[#This Row],[Close Price]])-1</f>
        <v>1.5986993632299162E-2</v>
      </c>
      <c r="AG645" s="2">
        <f>(Table2[[#This Row],[Close Price]]/Table2[[#This Row],[Current Month Low]])-1</f>
        <v>2.5103295024478278E-2</v>
      </c>
      <c r="AH645" s="2">
        <f>(Table2[[#This Row],[Current Month High]]/Table2[[#This Row],[Close Price]])-1</f>
        <v>4.9993225850155865E-2</v>
      </c>
      <c r="AI645">
        <v>9.8767104728356401</v>
      </c>
      <c r="AJ645">
        <v>18.761061946902601</v>
      </c>
      <c r="AK645" t="str">
        <f>IF(AND(Table2[[#This Row],[20D EMA]]&gt;Table2[[#This Row],[50D EMA]],Table2[[#This Row],[50D EMA]]&gt;Table2[[#This Row],[200D EMA]]),"Uptrend","Downtrend/NoTrend")</f>
        <v>Uptrend</v>
      </c>
      <c r="AL645">
        <v>0.04</v>
      </c>
      <c r="AM645" t="s">
        <v>10188</v>
      </c>
      <c r="AN645">
        <v>3.19</v>
      </c>
      <c r="AO645" t="s">
        <v>10188</v>
      </c>
      <c r="AP645">
        <v>-5.8084310769956002E-2</v>
      </c>
      <c r="AQ645">
        <f>(Table2[[#This Row],[Sharpe Ratio]]-AVERAGE(Table2[Sharpe Ratio]))/_xlfn.STDEV.P(Table2[Sharpe Ratio])</f>
        <v>-1.2636513088838981</v>
      </c>
      <c r="AR6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-2.8811126903633357</v>
      </c>
      <c r="AS645">
        <f>_xlfn.RANK.AVG(Table2[[#This Row],[1Y Return vs Nifty Z-Score]],Table2[1Y Return vs Nifty Z-Score])</f>
        <v>581</v>
      </c>
      <c r="AT645">
        <f>_xlfn.RANK.AVG(Table2[[#This Row],[6M Return vs Nifty Z-Score]],Table2[6M Return vs Nifty Z-Score])</f>
        <v>568</v>
      </c>
      <c r="AU645">
        <f>_xlfn.RANK.AVG(Table2[[#This Row],[Sharpe Ratio Z-Score]],Table2[Sharpe Ratio Z-Score])</f>
        <v>646</v>
      </c>
      <c r="AV645">
        <f>(Table2[[#This Row],[Rank 1Y]]+Table2[[#This Row],[Rank 6M]]+Table2[[#This Row],[Rank Sharpe]])/3</f>
        <v>598.33333333333337</v>
      </c>
    </row>
    <row r="646" spans="1:48" x14ac:dyDescent="0.3">
      <c r="A646" t="s">
        <v>2143</v>
      </c>
      <c r="B646" t="s">
        <v>2144</v>
      </c>
      <c r="C646" t="s">
        <v>10148</v>
      </c>
      <c r="D646" t="s">
        <v>213</v>
      </c>
      <c r="E646">
        <v>2630.349984815</v>
      </c>
      <c r="F646">
        <v>167.95</v>
      </c>
      <c r="G646">
        <v>-4.4532345360691599</v>
      </c>
      <c r="H646">
        <f>(Table2[[#This Row],[1Y Return vs Nifty]]-AVERAGE(Table2[1Y Return vs Nifty]))/_xlfn.STDEV.P(Table2[1Y Return vs Nifty])</f>
        <v>-0.59562887544006982</v>
      </c>
      <c r="I646">
        <v>-9.9971769592982405</v>
      </c>
      <c r="J646">
        <f>(Table2[[#This Row],[1M Return vs Nifty]]-AVERAGE(Table2[1M Return vs Nifty]))/_xlfn.STDEV.P(Table2[1M Return vs Nifty])</f>
        <v>-0.92462429647172562</v>
      </c>
      <c r="K646">
        <v>-24.284834657463499</v>
      </c>
      <c r="L646">
        <f>(Table2[[#This Row],[6M Return vs Nifty]]-AVERAGE(Table2[6M Return vs Nifty]))/_xlfn.STDEV.P(Table2[6M Return vs Nifty])</f>
        <v>-1.077395134299201</v>
      </c>
      <c r="M646">
        <v>-3.67322093906605</v>
      </c>
      <c r="N646">
        <f>(Table2[[#This Row],[1W Return vs Nifty]]-AVERAGE(Table2[1W Return vs Nifty]))/_xlfn.STDEV.P(Table2[1W Return vs Nifty])</f>
        <v>-0.65383856136773932</v>
      </c>
      <c r="O646">
        <v>170.75</v>
      </c>
      <c r="P646">
        <v>180.405684938679</v>
      </c>
      <c r="Q646">
        <v>184.93370769776001</v>
      </c>
      <c r="R646">
        <v>42.802249995119503</v>
      </c>
      <c r="S646" s="2">
        <f>(Table2[[#This Row],[Close Price]]-Table2[[#This Row],[20D EMA]])/Table2[[#This Row],[20D EMA]]</f>
        <v>-1.6398243045388061E-2</v>
      </c>
      <c r="T646" s="2">
        <f>(Table2[[#This Row],[Close Price]]-Table2[[#This Row],[50D EMA]])/Table2[[#This Row],[50D EMA]]</f>
        <v>-6.9042640995003998E-2</v>
      </c>
      <c r="U646" s="2">
        <f>(Table2[[#This Row],[Close Price]]-Table2[[#This Row],[200D EMA]])/Table2[[#This Row],[200D EMA]]</f>
        <v>-9.1836733871776141E-2</v>
      </c>
      <c r="V646">
        <v>0.67731465556888903</v>
      </c>
      <c r="W646">
        <v>167.01</v>
      </c>
      <c r="X646">
        <v>170.8</v>
      </c>
      <c r="Y646">
        <v>166.95</v>
      </c>
      <c r="Z646">
        <v>171.98</v>
      </c>
      <c r="AA646">
        <v>163.05000000000001</v>
      </c>
      <c r="AB646">
        <v>181.01</v>
      </c>
      <c r="AC646" s="2">
        <f>(Table2[[#This Row],[Close Price]]/Table2[[#This Row],[Day Low]])-1</f>
        <v>5.6284054847015597E-3</v>
      </c>
      <c r="AD646" s="2">
        <f>(Table2[[#This Row],[Day High]]/Table2[[#This Row],[Close Price]])-1</f>
        <v>1.6969336111938293E-2</v>
      </c>
      <c r="AE646" s="2">
        <f>(Table2[[#This Row],[Close Price]]/Table2[[#This Row],[Current Week Low]])-1</f>
        <v>5.989817310572132E-3</v>
      </c>
      <c r="AF646" s="2">
        <f>(Table2[[#This Row],[Current Week High]]/Table2[[#This Row],[Close Price]])-1</f>
        <v>2.3995236677582632E-2</v>
      </c>
      <c r="AG646" s="2">
        <f>(Table2[[#This Row],[Close Price]]/Table2[[#This Row],[Current Month Low]])-1</f>
        <v>3.0052131248083258E-2</v>
      </c>
      <c r="AH646" s="2">
        <f>(Table2[[#This Row],[Current Month High]]/Table2[[#This Row],[Close Price]])-1</f>
        <v>7.776123846382843E-2</v>
      </c>
      <c r="AI646">
        <v>68.502530515034195</v>
      </c>
      <c r="AJ646">
        <v>26.2781954887217</v>
      </c>
      <c r="AK646" t="str">
        <f>IF(AND(Table2[[#This Row],[20D EMA]]&gt;Table2[[#This Row],[50D EMA]],Table2[[#This Row],[50D EMA]]&gt;Table2[[#This Row],[200D EMA]]),"Uptrend","Downtrend/NoTrend")</f>
        <v>Downtrend/NoTrend</v>
      </c>
      <c r="AL646">
        <v>-0.33</v>
      </c>
      <c r="AM646" t="s">
        <v>10189</v>
      </c>
      <c r="AN646">
        <v>-6.02</v>
      </c>
      <c r="AO646" t="s">
        <v>10189</v>
      </c>
      <c r="AP646">
        <v>-3.3978832460338997E-2</v>
      </c>
      <c r="AQ646">
        <f>(Table2[[#This Row],[Sharpe Ratio]]-AVERAGE(Table2[Sharpe Ratio]))/_xlfn.STDEV.P(Table2[Sharpe Ratio])</f>
        <v>-0.99095719109032543</v>
      </c>
      <c r="AR6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6">
        <f>_xlfn.RANK.AVG(Table2[[#This Row],[1Y Return vs Nifty Z-Score]],Table2[1Y Return vs Nifty Z-Score])</f>
        <v>533</v>
      </c>
      <c r="AT646">
        <f>_xlfn.RANK.AVG(Table2[[#This Row],[6M Return vs Nifty Z-Score]],Table2[6M Return vs Nifty Z-Score])</f>
        <v>661</v>
      </c>
      <c r="AU646">
        <f>_xlfn.RANK.AVG(Table2[[#This Row],[Sharpe Ratio Z-Score]],Table2[Sharpe Ratio Z-Score])</f>
        <v>608</v>
      </c>
      <c r="AV646">
        <f>(Table2[[#This Row],[Rank 1Y]]+Table2[[#This Row],[Rank 6M]]+Table2[[#This Row],[Rank Sharpe]])/3</f>
        <v>600.66666666666663</v>
      </c>
    </row>
    <row r="647" spans="1:48" x14ac:dyDescent="0.3">
      <c r="A647" t="s">
        <v>1375</v>
      </c>
      <c r="B647" t="s">
        <v>1376</v>
      </c>
      <c r="C647" t="s">
        <v>10150</v>
      </c>
      <c r="D647" t="s">
        <v>396</v>
      </c>
      <c r="E647">
        <v>7626.50322942</v>
      </c>
      <c r="F647">
        <v>699.85</v>
      </c>
      <c r="G647">
        <v>-14.3987872943858</v>
      </c>
      <c r="H647">
        <f>(Table2[[#This Row],[1Y Return vs Nifty]]-AVERAGE(Table2[1Y Return vs Nifty]))/_xlfn.STDEV.P(Table2[1Y Return vs Nifty])</f>
        <v>-0.71849531430935443</v>
      </c>
      <c r="I647">
        <v>-4.9186964031961997</v>
      </c>
      <c r="J647">
        <f>(Table2[[#This Row],[1M Return vs Nifty]]-AVERAGE(Table2[1M Return vs Nifty]))/_xlfn.STDEV.P(Table2[1M Return vs Nifty])</f>
        <v>-0.44559592544175874</v>
      </c>
      <c r="K647">
        <v>-13.3920997254284</v>
      </c>
      <c r="L647">
        <f>(Table2[[#This Row],[6M Return vs Nifty]]-AVERAGE(Table2[6M Return vs Nifty]))/_xlfn.STDEV.P(Table2[6M Return vs Nifty])</f>
        <v>-0.7426486336343987</v>
      </c>
      <c r="M647">
        <v>0.10527580463505599</v>
      </c>
      <c r="N647">
        <f>(Table2[[#This Row],[1W Return vs Nifty]]-AVERAGE(Table2[1W Return vs Nifty]))/_xlfn.STDEV.P(Table2[1W Return vs Nifty])</f>
        <v>0.18456204438170939</v>
      </c>
      <c r="O647">
        <v>680.47</v>
      </c>
      <c r="P647">
        <v>662.14192304553796</v>
      </c>
      <c r="Q647">
        <v>647.83220061437999</v>
      </c>
      <c r="R647">
        <v>57.209151330933203</v>
      </c>
      <c r="S647" s="2">
        <f>(Table2[[#This Row],[Close Price]]-Table2[[#This Row],[20D EMA]])/Table2[[#This Row],[20D EMA]]</f>
        <v>2.8480315076344284E-2</v>
      </c>
      <c r="T647" s="2">
        <f>(Table2[[#This Row],[Close Price]]-Table2[[#This Row],[50D EMA]])/Table2[[#This Row],[50D EMA]]</f>
        <v>5.6948632373287643E-2</v>
      </c>
      <c r="U647" s="2">
        <f>(Table2[[#This Row],[Close Price]]-Table2[[#This Row],[200D EMA]])/Table2[[#This Row],[200D EMA]]</f>
        <v>8.0295174176720899E-2</v>
      </c>
      <c r="V647">
        <v>1.0640960357017299</v>
      </c>
      <c r="W647">
        <v>687.95</v>
      </c>
      <c r="X647">
        <v>702.8</v>
      </c>
      <c r="Y647">
        <v>665.2</v>
      </c>
      <c r="Z647">
        <v>702.8</v>
      </c>
      <c r="AA647">
        <v>655.29999999999995</v>
      </c>
      <c r="AB647">
        <v>710.8</v>
      </c>
      <c r="AC647" s="2">
        <f>(Table2[[#This Row],[Close Price]]/Table2[[#This Row],[Day Low]])-1</f>
        <v>1.7297768733192775E-2</v>
      </c>
      <c r="AD647" s="2">
        <f>(Table2[[#This Row],[Day High]]/Table2[[#This Row],[Close Price]])-1</f>
        <v>4.2151889690646982E-3</v>
      </c>
      <c r="AE647" s="2">
        <f>(Table2[[#This Row],[Close Price]]/Table2[[#This Row],[Current Week Low]])-1</f>
        <v>5.208959711364991E-2</v>
      </c>
      <c r="AF647" s="2">
        <f>(Table2[[#This Row],[Current Week High]]/Table2[[#This Row],[Close Price]])-1</f>
        <v>4.2151889690646982E-3</v>
      </c>
      <c r="AG647" s="2">
        <f>(Table2[[#This Row],[Close Price]]/Table2[[#This Row],[Current Month Low]])-1</f>
        <v>6.7984129406378768E-2</v>
      </c>
      <c r="AH647" s="2">
        <f>(Table2[[#This Row],[Current Month High]]/Table2[[#This Row],[Close Price]])-1</f>
        <v>1.5646209902121733E-2</v>
      </c>
      <c r="AI647">
        <v>10.8809030506537</v>
      </c>
      <c r="AJ647">
        <v>34.2380358684185</v>
      </c>
      <c r="AK647" t="str">
        <f>IF(AND(Table2[[#This Row],[20D EMA]]&gt;Table2[[#This Row],[50D EMA]],Table2[[#This Row],[50D EMA]]&gt;Table2[[#This Row],[200D EMA]]),"Uptrend","Downtrend/NoTrend")</f>
        <v>Uptrend</v>
      </c>
      <c r="AL647">
        <v>-0.01</v>
      </c>
      <c r="AM647" t="s">
        <v>10189</v>
      </c>
      <c r="AN647">
        <v>3.79</v>
      </c>
      <c r="AO647" t="s">
        <v>10188</v>
      </c>
      <c r="AP647">
        <v>-6.0033497894211002E-2</v>
      </c>
      <c r="AQ647">
        <f>(Table2[[#This Row],[Sharpe Ratio]]-AVERAGE(Table2[Sharpe Ratio]))/_xlfn.STDEV.P(Table2[Sharpe Ratio])</f>
        <v>-1.2857015605501863</v>
      </c>
      <c r="AR6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-3.0078793895539886</v>
      </c>
      <c r="AS647">
        <f>_xlfn.RANK.AVG(Table2[[#This Row],[1Y Return vs Nifty Z-Score]],Table2[1Y Return vs Nifty Z-Score])</f>
        <v>584</v>
      </c>
      <c r="AT647">
        <f>_xlfn.RANK.AVG(Table2[[#This Row],[6M Return vs Nifty Z-Score]],Table2[6M Return vs Nifty Z-Score])</f>
        <v>566</v>
      </c>
      <c r="AU647">
        <f>_xlfn.RANK.AVG(Table2[[#This Row],[Sharpe Ratio Z-Score]],Table2[Sharpe Ratio Z-Score])</f>
        <v>654</v>
      </c>
      <c r="AV647">
        <f>(Table2[[#This Row],[Rank 1Y]]+Table2[[#This Row],[Rank 6M]]+Table2[[#This Row],[Rank Sharpe]])/3</f>
        <v>601.33333333333337</v>
      </c>
    </row>
    <row r="648" spans="1:48" x14ac:dyDescent="0.3">
      <c r="A648" t="s">
        <v>847</v>
      </c>
      <c r="B648" t="s">
        <v>848</v>
      </c>
      <c r="C648" t="s">
        <v>10141</v>
      </c>
      <c r="D648" t="s">
        <v>176</v>
      </c>
      <c r="E648">
        <v>18317.122321840001</v>
      </c>
      <c r="F648">
        <v>323.85000000000002</v>
      </c>
      <c r="G648">
        <v>-17.2573820584247</v>
      </c>
      <c r="H648">
        <f>(Table2[[#This Row],[1Y Return vs Nifty]]-AVERAGE(Table2[1Y Return vs Nifty]))/_xlfn.STDEV.P(Table2[1Y Return vs Nifty])</f>
        <v>-0.75381012962056393</v>
      </c>
      <c r="I648">
        <v>0.859474771802612</v>
      </c>
      <c r="J648">
        <f>(Table2[[#This Row],[1M Return vs Nifty]]-AVERAGE(Table2[1M Return vs Nifty]))/_xlfn.STDEV.P(Table2[1M Return vs Nifty])</f>
        <v>9.9430858635658773E-2</v>
      </c>
      <c r="K648">
        <v>-12.220169796372</v>
      </c>
      <c r="L648">
        <f>(Table2[[#This Row],[6M Return vs Nifty]]-AVERAGE(Table2[6M Return vs Nifty]))/_xlfn.STDEV.P(Table2[6M Return vs Nifty])</f>
        <v>-0.70663385449732063</v>
      </c>
      <c r="M648">
        <v>2.6724162539553902</v>
      </c>
      <c r="N648">
        <f>(Table2[[#This Row],[1W Return vs Nifty]]-AVERAGE(Table2[1W Return vs Nifty]))/_xlfn.STDEV.P(Table2[1W Return vs Nifty])</f>
        <v>0.7541780196613046</v>
      </c>
      <c r="O648">
        <v>310.12</v>
      </c>
      <c r="P648">
        <v>308.60069423222097</v>
      </c>
      <c r="Q648">
        <v>311.91736603071899</v>
      </c>
      <c r="R648">
        <v>86.696015655469395</v>
      </c>
      <c r="S648" s="2">
        <f>(Table2[[#This Row],[Close Price]]-Table2[[#This Row],[20D EMA]])/Table2[[#This Row],[20D EMA]]</f>
        <v>4.4273184573713459E-2</v>
      </c>
      <c r="T648" s="2">
        <f>(Table2[[#This Row],[Close Price]]-Table2[[#This Row],[50D EMA]])/Table2[[#This Row],[50D EMA]]</f>
        <v>4.9414359892217215E-2</v>
      </c>
      <c r="U648" s="2">
        <f>(Table2[[#This Row],[Close Price]]-Table2[[#This Row],[200D EMA]])/Table2[[#This Row],[200D EMA]]</f>
        <v>3.8255753827139749E-2</v>
      </c>
      <c r="V648">
        <v>0.51596255886633202</v>
      </c>
      <c r="W648">
        <v>321.8</v>
      </c>
      <c r="X648">
        <v>328.7</v>
      </c>
      <c r="Y648">
        <v>314.35000000000002</v>
      </c>
      <c r="Z648">
        <v>328.7</v>
      </c>
      <c r="AA648">
        <v>295.10000000000002</v>
      </c>
      <c r="AB648">
        <v>328.7</v>
      </c>
      <c r="AC648" s="2">
        <f>(Table2[[#This Row],[Close Price]]/Table2[[#This Row],[Day Low]])-1</f>
        <v>6.3704164077067471E-3</v>
      </c>
      <c r="AD648" s="2">
        <f>(Table2[[#This Row],[Day High]]/Table2[[#This Row],[Close Price]])-1</f>
        <v>1.4976069167824457E-2</v>
      </c>
      <c r="AE648" s="2">
        <f>(Table2[[#This Row],[Close Price]]/Table2[[#This Row],[Current Week Low]])-1</f>
        <v>3.0221091140448575E-2</v>
      </c>
      <c r="AF648" s="2">
        <f>(Table2[[#This Row],[Current Week High]]/Table2[[#This Row],[Close Price]])-1</f>
        <v>1.4976069167824457E-2</v>
      </c>
      <c r="AG648" s="2">
        <f>(Table2[[#This Row],[Close Price]]/Table2[[#This Row],[Current Month Low]])-1</f>
        <v>9.7424601829888102E-2</v>
      </c>
      <c r="AH648" s="2">
        <f>(Table2[[#This Row],[Current Month High]]/Table2[[#This Row],[Close Price]])-1</f>
        <v>1.4976069167824457E-2</v>
      </c>
      <c r="AI648">
        <v>25.5982708043847</v>
      </c>
      <c r="AJ648">
        <v>27.249508840864401</v>
      </c>
      <c r="AK648" t="str">
        <f>IF(AND(Table2[[#This Row],[20D EMA]]&gt;Table2[[#This Row],[50D EMA]],Table2[[#This Row],[50D EMA]]&gt;Table2[[#This Row],[200D EMA]]),"Uptrend","Downtrend/NoTrend")</f>
        <v>Downtrend/NoTrend</v>
      </c>
      <c r="AL648">
        <v>0.02</v>
      </c>
      <c r="AM648" t="s">
        <v>10188</v>
      </c>
      <c r="AN648">
        <v>9.2100000000000009</v>
      </c>
      <c r="AO648" t="s">
        <v>10188</v>
      </c>
      <c r="AP648">
        <v>-5.4648369834214998E-2</v>
      </c>
      <c r="AQ648">
        <f>(Table2[[#This Row],[Sharpe Ratio]]-AVERAGE(Table2[Sharpe Ratio]))/_xlfn.STDEV.P(Table2[Sharpe Ratio])</f>
        <v>-1.2247820995602685</v>
      </c>
      <c r="AR6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8">
        <f>_xlfn.RANK.AVG(Table2[[#This Row],[1Y Return vs Nifty Z-Score]],Table2[1Y Return vs Nifty Z-Score])</f>
        <v>611</v>
      </c>
      <c r="AT648">
        <f>_xlfn.RANK.AVG(Table2[[#This Row],[6M Return vs Nifty Z-Score]],Table2[6M Return vs Nifty Z-Score])</f>
        <v>553</v>
      </c>
      <c r="AU648">
        <f>_xlfn.RANK.AVG(Table2[[#This Row],[Sharpe Ratio Z-Score]],Table2[Sharpe Ratio Z-Score])</f>
        <v>641</v>
      </c>
      <c r="AV648">
        <f>(Table2[[#This Row],[Rank 1Y]]+Table2[[#This Row],[Rank 6M]]+Table2[[#This Row],[Rank Sharpe]])/3</f>
        <v>601.66666666666663</v>
      </c>
    </row>
    <row r="649" spans="1:48" x14ac:dyDescent="0.3">
      <c r="A649" t="s">
        <v>38</v>
      </c>
      <c r="B649" t="s">
        <v>39</v>
      </c>
      <c r="C649" t="s">
        <v>10145</v>
      </c>
      <c r="D649" t="s">
        <v>40</v>
      </c>
      <c r="E649">
        <v>615357.95151779999</v>
      </c>
      <c r="F649">
        <v>2688.45</v>
      </c>
      <c r="G649">
        <v>-25.5526845980499</v>
      </c>
      <c r="H649">
        <f>(Table2[[#This Row],[1Y Return vs Nifty]]-AVERAGE(Table2[1Y Return vs Nifty]))/_xlfn.STDEV.P(Table2[1Y Return vs Nifty])</f>
        <v>-0.85628952992687646</v>
      </c>
      <c r="I649">
        <v>0.34322083095781503</v>
      </c>
      <c r="J649">
        <f>(Table2[[#This Row],[1M Return vs Nifty]]-AVERAGE(Table2[1M Return vs Nifty]))/_xlfn.STDEV.P(Table2[1M Return vs Nifty])</f>
        <v>5.0735135261560059E-2</v>
      </c>
      <c r="K649">
        <v>-7.0676616200611599</v>
      </c>
      <c r="L649">
        <f>(Table2[[#This Row],[6M Return vs Nifty]]-AVERAGE(Table2[6M Return vs Nifty]))/_xlfn.STDEV.P(Table2[6M Return vs Nifty])</f>
        <v>-0.54829124426870723</v>
      </c>
      <c r="M649">
        <v>0.454205704854175</v>
      </c>
      <c r="N649">
        <f>(Table2[[#This Row],[1W Return vs Nifty]]-AVERAGE(Table2[1W Return vs Nifty]))/_xlfn.STDEV.P(Table2[1W Return vs Nifty])</f>
        <v>0.26198517308904096</v>
      </c>
      <c r="O649">
        <v>2551.1799999999998</v>
      </c>
      <c r="P649">
        <v>2475.8413877938701</v>
      </c>
      <c r="Q649">
        <v>2448.23004140179</v>
      </c>
      <c r="R649">
        <v>77.069508215034105</v>
      </c>
      <c r="S649" s="2">
        <f>(Table2[[#This Row],[Close Price]]-Table2[[#This Row],[20D EMA]])/Table2[[#This Row],[20D EMA]]</f>
        <v>5.3806473866994879E-2</v>
      </c>
      <c r="T649" s="2">
        <f>(Table2[[#This Row],[Close Price]]-Table2[[#This Row],[50D EMA]])/Table2[[#This Row],[50D EMA]]</f>
        <v>8.5873276557339284E-2</v>
      </c>
      <c r="U649" s="2">
        <f>(Table2[[#This Row],[Close Price]]-Table2[[#This Row],[200D EMA]])/Table2[[#This Row],[200D EMA]]</f>
        <v>9.8119847618839934E-2</v>
      </c>
      <c r="V649">
        <v>0.77364036949017501</v>
      </c>
      <c r="W649">
        <v>2624.55</v>
      </c>
      <c r="X649">
        <v>2725</v>
      </c>
      <c r="Y649">
        <v>2613.65</v>
      </c>
      <c r="Z649">
        <v>2725</v>
      </c>
      <c r="AA649">
        <v>2450.1</v>
      </c>
      <c r="AB649">
        <v>2725</v>
      </c>
      <c r="AC649" s="2">
        <f>(Table2[[#This Row],[Close Price]]/Table2[[#This Row],[Day Low]])-1</f>
        <v>2.4347030919586121E-2</v>
      </c>
      <c r="AD649" s="2">
        <f>(Table2[[#This Row],[Day High]]/Table2[[#This Row],[Close Price]])-1</f>
        <v>1.3595194256913912E-2</v>
      </c>
      <c r="AE649" s="2">
        <f>(Table2[[#This Row],[Close Price]]/Table2[[#This Row],[Current Week Low]])-1</f>
        <v>2.8618981118359255E-2</v>
      </c>
      <c r="AF649" s="2">
        <f>(Table2[[#This Row],[Current Week High]]/Table2[[#This Row],[Close Price]])-1</f>
        <v>1.3595194256913912E-2</v>
      </c>
      <c r="AG649" s="2">
        <f>(Table2[[#This Row],[Close Price]]/Table2[[#This Row],[Current Month Low]])-1</f>
        <v>9.7281743602301907E-2</v>
      </c>
      <c r="AH649" s="2">
        <f>(Table2[[#This Row],[Current Month High]]/Table2[[#This Row],[Close Price]])-1</f>
        <v>1.3595194256913912E-2</v>
      </c>
      <c r="AI649">
        <v>1.3595194256913901</v>
      </c>
      <c r="AJ649">
        <v>23.774774982159698</v>
      </c>
      <c r="AK649" t="str">
        <f>IF(AND(Table2[[#This Row],[20D EMA]]&gt;Table2[[#This Row],[50D EMA]],Table2[[#This Row],[50D EMA]]&gt;Table2[[#This Row],[200D EMA]]),"Uptrend","Downtrend/NoTrend")</f>
        <v>Uptrend</v>
      </c>
      <c r="AL649">
        <v>0.08</v>
      </c>
      <c r="AM649" t="s">
        <v>10188</v>
      </c>
      <c r="AN649">
        <v>8.7100000000000009</v>
      </c>
      <c r="AO649" t="s">
        <v>10188</v>
      </c>
      <c r="AP649">
        <v>-6.2721608990518998E-2</v>
      </c>
      <c r="AQ649">
        <f>(Table2[[#This Row],[Sharpe Ratio]]-AVERAGE(Table2[Sharpe Ratio]))/_xlfn.STDEV.P(Table2[Sharpe Ratio])</f>
        <v>-1.3161109170675542</v>
      </c>
      <c r="AR6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-2.4079713829125367</v>
      </c>
      <c r="AS649">
        <f>_xlfn.RANK.AVG(Table2[[#This Row],[1Y Return vs Nifty Z-Score]],Table2[1Y Return vs Nifty Z-Score])</f>
        <v>643</v>
      </c>
      <c r="AT649">
        <f>_xlfn.RANK.AVG(Table2[[#This Row],[6M Return vs Nifty Z-Score]],Table2[6M Return vs Nifty Z-Score])</f>
        <v>511</v>
      </c>
      <c r="AU649">
        <f>_xlfn.RANK.AVG(Table2[[#This Row],[Sharpe Ratio Z-Score]],Table2[Sharpe Ratio Z-Score])</f>
        <v>658</v>
      </c>
      <c r="AV649">
        <f>(Table2[[#This Row],[Rank 1Y]]+Table2[[#This Row],[Rank 6M]]+Table2[[#This Row],[Rank Sharpe]])/3</f>
        <v>604</v>
      </c>
    </row>
    <row r="650" spans="1:48" x14ac:dyDescent="0.3">
      <c r="A650" t="s">
        <v>164</v>
      </c>
      <c r="B650" t="s">
        <v>165</v>
      </c>
      <c r="C650" t="s">
        <v>10142</v>
      </c>
      <c r="D650" t="s">
        <v>21</v>
      </c>
      <c r="E650">
        <v>162242.73598873499</v>
      </c>
      <c r="F650">
        <v>5562.35</v>
      </c>
      <c r="G650">
        <v>-17.478928323185499</v>
      </c>
      <c r="H650">
        <f>(Table2[[#This Row],[1Y Return vs Nifty]]-AVERAGE(Table2[1Y Return vs Nifty]))/_xlfn.STDEV.P(Table2[1Y Return vs Nifty])</f>
        <v>-0.75654709168365186</v>
      </c>
      <c r="I650">
        <v>3.2672486302100898</v>
      </c>
      <c r="J650">
        <f>(Table2[[#This Row],[1M Return vs Nifty]]-AVERAGE(Table2[1M Return vs Nifty]))/_xlfn.STDEV.P(Table2[1M Return vs Nifty])</f>
        <v>0.32654445618908756</v>
      </c>
      <c r="K650">
        <v>-22.514424787706201</v>
      </c>
      <c r="L650">
        <f>(Table2[[#This Row],[6M Return vs Nifty]]-AVERAGE(Table2[6M Return vs Nifty]))/_xlfn.STDEV.P(Table2[6M Return vs Nifty])</f>
        <v>-1.022988365719828</v>
      </c>
      <c r="M650">
        <v>0.61079172639847901</v>
      </c>
      <c r="N650">
        <f>(Table2[[#This Row],[1W Return vs Nifty]]-AVERAGE(Table2[1W Return vs Nifty]))/_xlfn.STDEV.P(Table2[1W Return vs Nifty])</f>
        <v>0.29672962947463727</v>
      </c>
      <c r="O650">
        <v>5338.79</v>
      </c>
      <c r="P650">
        <v>5149.9724044220302</v>
      </c>
      <c r="Q650">
        <v>5152.8953127913601</v>
      </c>
      <c r="R650">
        <v>63.628355545390399</v>
      </c>
      <c r="S650" s="2">
        <f>(Table2[[#This Row],[Close Price]]-Table2[[#This Row],[20D EMA]])/Table2[[#This Row],[20D EMA]]</f>
        <v>4.1874656991565583E-2</v>
      </c>
      <c r="T650" s="2">
        <f>(Table2[[#This Row],[Close Price]]-Table2[[#This Row],[50D EMA]])/Table2[[#This Row],[50D EMA]]</f>
        <v>8.0073748594047145E-2</v>
      </c>
      <c r="U650" s="2">
        <f>(Table2[[#This Row],[Close Price]]-Table2[[#This Row],[200D EMA]])/Table2[[#This Row],[200D EMA]]</f>
        <v>7.9461091746270265E-2</v>
      </c>
      <c r="V650">
        <v>0.76720382027182399</v>
      </c>
      <c r="W650">
        <v>5438.3</v>
      </c>
      <c r="X650">
        <v>5577.8</v>
      </c>
      <c r="Y650">
        <v>5438.3</v>
      </c>
      <c r="Z650">
        <v>5642</v>
      </c>
      <c r="AA650">
        <v>5320.35</v>
      </c>
      <c r="AB650">
        <v>5659.7</v>
      </c>
      <c r="AC650" s="2">
        <f>(Table2[[#This Row],[Close Price]]/Table2[[#This Row],[Day Low]])-1</f>
        <v>2.281043708511854E-2</v>
      </c>
      <c r="AD650" s="2">
        <f>(Table2[[#This Row],[Day High]]/Table2[[#This Row],[Close Price]])-1</f>
        <v>2.7776029915413947E-3</v>
      </c>
      <c r="AE650" s="2">
        <f>(Table2[[#This Row],[Close Price]]/Table2[[#This Row],[Current Week Low]])-1</f>
        <v>2.281043708511854E-2</v>
      </c>
      <c r="AF650" s="2">
        <f>(Table2[[#This Row],[Current Week High]]/Table2[[#This Row],[Close Price]])-1</f>
        <v>1.4319487267072217E-2</v>
      </c>
      <c r="AG650" s="2">
        <f>(Table2[[#This Row],[Close Price]]/Table2[[#This Row],[Current Month Low]])-1</f>
        <v>4.548572932231898E-2</v>
      </c>
      <c r="AH650" s="2">
        <f>(Table2[[#This Row],[Current Month High]]/Table2[[#This Row],[Close Price]])-1</f>
        <v>1.7501595548643945E-2</v>
      </c>
      <c r="AI650">
        <v>15.8143590388954</v>
      </c>
      <c r="AJ650">
        <v>23.236698385971099</v>
      </c>
      <c r="AK650" t="str">
        <f>IF(AND(Table2[[#This Row],[20D EMA]]&gt;Table2[[#This Row],[50D EMA]],Table2[[#This Row],[50D EMA]]&gt;Table2[[#This Row],[200D EMA]]),"Uptrend","Downtrend/NoTrend")</f>
        <v>Downtrend/NoTrend</v>
      </c>
      <c r="AL650">
        <v>0</v>
      </c>
      <c r="AM650" t="s">
        <v>10187</v>
      </c>
      <c r="AN650">
        <v>3.29</v>
      </c>
      <c r="AO650" t="s">
        <v>10188</v>
      </c>
      <c r="AP650">
        <v>-9.1067589494610007E-3</v>
      </c>
      <c r="AQ650">
        <f>(Table2[[#This Row],[Sharpe Ratio]]-AVERAGE(Table2[Sharpe Ratio]))/_xlfn.STDEV.P(Table2[Sharpe Ratio])</f>
        <v>-0.70959093663853701</v>
      </c>
      <c r="AR6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0">
        <f>_xlfn.RANK.AVG(Table2[[#This Row],[1Y Return vs Nifty Z-Score]],Table2[1Y Return vs Nifty Z-Score])</f>
        <v>612</v>
      </c>
      <c r="AT650">
        <f>_xlfn.RANK.AVG(Table2[[#This Row],[6M Return vs Nifty Z-Score]],Table2[6M Return vs Nifty Z-Score])</f>
        <v>645</v>
      </c>
      <c r="AU650">
        <f>_xlfn.RANK.AVG(Table2[[#This Row],[Sharpe Ratio Z-Score]],Table2[Sharpe Ratio Z-Score])</f>
        <v>555</v>
      </c>
      <c r="AV650">
        <f>(Table2[[#This Row],[Rank 1Y]]+Table2[[#This Row],[Rank 6M]]+Table2[[#This Row],[Rank Sharpe]])/3</f>
        <v>604</v>
      </c>
    </row>
    <row r="651" spans="1:48" x14ac:dyDescent="0.3">
      <c r="A651" t="s">
        <v>1899</v>
      </c>
      <c r="B651" t="s">
        <v>1900</v>
      </c>
      <c r="C651" t="s">
        <v>10150</v>
      </c>
      <c r="D651" t="s">
        <v>125</v>
      </c>
      <c r="E651">
        <v>3536.4330621300001</v>
      </c>
      <c r="F651">
        <v>532.4</v>
      </c>
      <c r="G651">
        <v>-44.9478335395968</v>
      </c>
      <c r="H651">
        <f>(Table2[[#This Row],[1Y Return vs Nifty]]-AVERAGE(Table2[1Y Return vs Nifty]))/_xlfn.STDEV.P(Table2[1Y Return vs Nifty])</f>
        <v>-1.0958954060099861</v>
      </c>
      <c r="I651">
        <v>-1.9969905894364</v>
      </c>
      <c r="J651">
        <f>(Table2[[#This Row],[1M Return vs Nifty]]-AVERAGE(Table2[1M Return vs Nifty]))/_xlfn.STDEV.P(Table2[1M Return vs Nifty])</f>
        <v>-0.17000562611246878</v>
      </c>
      <c r="K651">
        <v>-15.845786389718899</v>
      </c>
      <c r="L651">
        <f>(Table2[[#This Row],[6M Return vs Nifty]]-AVERAGE(Table2[6M Return vs Nifty]))/_xlfn.STDEV.P(Table2[6M Return vs Nifty])</f>
        <v>-0.81805329827776019</v>
      </c>
      <c r="M651">
        <v>-1.5133982107111199</v>
      </c>
      <c r="N651">
        <f>(Table2[[#This Row],[1W Return vs Nifty]]-AVERAGE(Table2[1W Return vs Nifty]))/_xlfn.STDEV.P(Table2[1W Return vs Nifty])</f>
        <v>-0.17460123324700833</v>
      </c>
      <c r="O651">
        <v>532.26</v>
      </c>
      <c r="P651">
        <v>521.52010192858097</v>
      </c>
      <c r="Q651">
        <v>513.31102851366597</v>
      </c>
      <c r="R651">
        <v>52.883555692027301</v>
      </c>
      <c r="S651" s="2">
        <f>(Table2[[#This Row],[Close Price]]-Table2[[#This Row],[20D EMA]])/Table2[[#This Row],[20D EMA]]</f>
        <v>2.6302934655992628E-4</v>
      </c>
      <c r="T651" s="2">
        <f>(Table2[[#This Row],[Close Price]]-Table2[[#This Row],[50D EMA]])/Table2[[#This Row],[50D EMA]]</f>
        <v>2.0861895890848983E-2</v>
      </c>
      <c r="U651" s="2">
        <f>(Table2[[#This Row],[Close Price]]-Table2[[#This Row],[200D EMA]])/Table2[[#This Row],[200D EMA]]</f>
        <v>3.7187923940788258E-2</v>
      </c>
      <c r="V651">
        <v>0.730241492213903</v>
      </c>
      <c r="W651">
        <v>531</v>
      </c>
      <c r="X651">
        <v>539.1</v>
      </c>
      <c r="Y651">
        <v>525.20000000000005</v>
      </c>
      <c r="Z651">
        <v>549</v>
      </c>
      <c r="AA651">
        <v>523.85</v>
      </c>
      <c r="AB651">
        <v>560</v>
      </c>
      <c r="AC651" s="2">
        <f>(Table2[[#This Row],[Close Price]]/Table2[[#This Row],[Day Low]])-1</f>
        <v>2.6365348399246535E-3</v>
      </c>
      <c r="AD651" s="2">
        <f>(Table2[[#This Row],[Day High]]/Table2[[#This Row],[Close Price]])-1</f>
        <v>1.2584522915101592E-2</v>
      </c>
      <c r="AE651" s="2">
        <f>(Table2[[#This Row],[Close Price]]/Table2[[#This Row],[Current Week Low]])-1</f>
        <v>1.370906321401355E-2</v>
      </c>
      <c r="AF651" s="2">
        <f>(Table2[[#This Row],[Current Week High]]/Table2[[#This Row],[Close Price]])-1</f>
        <v>3.1179564237415525E-2</v>
      </c>
      <c r="AG651" s="2">
        <f>(Table2[[#This Row],[Close Price]]/Table2[[#This Row],[Current Month Low]])-1</f>
        <v>1.632146606853091E-2</v>
      </c>
      <c r="AH651" s="2">
        <f>(Table2[[#This Row],[Current Month High]]/Table2[[#This Row],[Close Price]])-1</f>
        <v>5.1840721262208955E-2</v>
      </c>
      <c r="AI651">
        <v>32.531930879038299</v>
      </c>
      <c r="AJ651">
        <v>18.5086254869226</v>
      </c>
      <c r="AK651" t="str">
        <f>IF(AND(Table2[[#This Row],[20D EMA]]&gt;Table2[[#This Row],[50D EMA]],Table2[[#This Row],[50D EMA]]&gt;Table2[[#This Row],[200D EMA]]),"Uptrend","Downtrend/NoTrend")</f>
        <v>Uptrend</v>
      </c>
      <c r="AL651">
        <v>-0.08</v>
      </c>
      <c r="AM651" t="s">
        <v>10189</v>
      </c>
      <c r="AN651">
        <v>-1.59</v>
      </c>
      <c r="AO651" t="s">
        <v>10189</v>
      </c>
      <c r="AQ651">
        <f>(Table2[[#This Row],[Sharpe Ratio]]-AVERAGE(Table2[Sharpe Ratio]))/_xlfn.STDEV.P(Table2[Sharpe Ratio])</f>
        <v>-0.60657038812317154</v>
      </c>
      <c r="AR6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-2.8651259517703949</v>
      </c>
      <c r="AS651">
        <f>_xlfn.RANK.AVG(Table2[[#This Row],[1Y Return vs Nifty Z-Score]],Table2[1Y Return vs Nifty Z-Score])</f>
        <v>708</v>
      </c>
      <c r="AT651">
        <f>_xlfn.RANK.AVG(Table2[[#This Row],[6M Return vs Nifty Z-Score]],Table2[6M Return vs Nifty Z-Score])</f>
        <v>588</v>
      </c>
      <c r="AU651">
        <f>_xlfn.RANK.AVG(Table2[[#This Row],[Sharpe Ratio Z-Score]],Table2[Sharpe Ratio Z-Score])</f>
        <v>518.5</v>
      </c>
      <c r="AV651">
        <f>(Table2[[#This Row],[Rank 1Y]]+Table2[[#This Row],[Rank 6M]]+Table2[[#This Row],[Rank Sharpe]])/3</f>
        <v>604.83333333333337</v>
      </c>
    </row>
    <row r="652" spans="1:48" x14ac:dyDescent="0.3">
      <c r="A652" t="s">
        <v>1268</v>
      </c>
      <c r="B652" t="s">
        <v>1269</v>
      </c>
      <c r="C652" t="s">
        <v>10143</v>
      </c>
      <c r="D652" t="s">
        <v>100</v>
      </c>
      <c r="E652">
        <v>8797.5585221719994</v>
      </c>
      <c r="F652">
        <v>81.31</v>
      </c>
      <c r="G652">
        <v>-37.615670431897499</v>
      </c>
      <c r="H652">
        <f>(Table2[[#This Row],[1Y Return vs Nifty]]-AVERAGE(Table2[1Y Return vs Nifty]))/_xlfn.STDEV.P(Table2[1Y Return vs Nifty])</f>
        <v>-1.0053145411607767</v>
      </c>
      <c r="I652">
        <v>-10.1552998104994</v>
      </c>
      <c r="J652">
        <f>(Table2[[#This Row],[1M Return vs Nifty]]-AVERAGE(Table2[1M Return vs Nifty]))/_xlfn.STDEV.P(Table2[1M Return vs Nifty])</f>
        <v>-0.93953925597521204</v>
      </c>
      <c r="K652">
        <v>-18.253487239033198</v>
      </c>
      <c r="L652">
        <f>(Table2[[#This Row],[6M Return vs Nifty]]-AVERAGE(Table2[6M Return vs Nifty]))/_xlfn.STDEV.P(Table2[6M Return vs Nifty])</f>
        <v>-0.89204476497409091</v>
      </c>
      <c r="M652">
        <v>-2.2433019400633198</v>
      </c>
      <c r="N652">
        <f>(Table2[[#This Row],[1W Return vs Nifty]]-AVERAGE(Table2[1W Return vs Nifty]))/_xlfn.STDEV.P(Table2[1W Return vs Nifty])</f>
        <v>-0.33655763293103935</v>
      </c>
      <c r="O652">
        <v>83.06</v>
      </c>
      <c r="P652">
        <v>83.642586532617102</v>
      </c>
      <c r="Q652">
        <v>85.483128689855207</v>
      </c>
      <c r="R652">
        <v>36.357414621587999</v>
      </c>
      <c r="S652" s="2">
        <f>(Table2[[#This Row],[Close Price]]-Table2[[#This Row],[20D EMA]])/Table2[[#This Row],[20D EMA]]</f>
        <v>-2.1069106669877196E-2</v>
      </c>
      <c r="T652" s="2">
        <f>(Table2[[#This Row],[Close Price]]-Table2[[#This Row],[50D EMA]])/Table2[[#This Row],[50D EMA]]</f>
        <v>-2.7887546635199868E-2</v>
      </c>
      <c r="U652" s="2">
        <f>(Table2[[#This Row],[Close Price]]-Table2[[#This Row],[200D EMA]])/Table2[[#This Row],[200D EMA]]</f>
        <v>-4.8818155743876677E-2</v>
      </c>
      <c r="V652">
        <v>0.456623549675506</v>
      </c>
      <c r="W652">
        <v>81.11</v>
      </c>
      <c r="X652">
        <v>82.5</v>
      </c>
      <c r="Y652">
        <v>81.02</v>
      </c>
      <c r="Z652">
        <v>82.5</v>
      </c>
      <c r="AA652">
        <v>81.02</v>
      </c>
      <c r="AB652">
        <v>84.35</v>
      </c>
      <c r="AC652" s="2">
        <f>(Table2[[#This Row],[Close Price]]/Table2[[#This Row],[Day Low]])-1</f>
        <v>2.4657872025644068E-3</v>
      </c>
      <c r="AD652" s="2">
        <f>(Table2[[#This Row],[Day High]]/Table2[[#This Row],[Close Price]])-1</f>
        <v>1.4635346205878808E-2</v>
      </c>
      <c r="AE652" s="2">
        <f>(Table2[[#This Row],[Close Price]]/Table2[[#This Row],[Current Week Low]])-1</f>
        <v>3.5793631202172271E-3</v>
      </c>
      <c r="AF652" s="2">
        <f>(Table2[[#This Row],[Current Week High]]/Table2[[#This Row],[Close Price]])-1</f>
        <v>1.4635346205878808E-2</v>
      </c>
      <c r="AG652" s="2">
        <f>(Table2[[#This Row],[Close Price]]/Table2[[#This Row],[Current Month Low]])-1</f>
        <v>3.5793631202172271E-3</v>
      </c>
      <c r="AH652" s="2">
        <f>(Table2[[#This Row],[Current Month High]]/Table2[[#This Row],[Close Price]])-1</f>
        <v>3.7387775181404459E-2</v>
      </c>
      <c r="AI652">
        <v>20.5263805190013</v>
      </c>
      <c r="AJ652">
        <v>12.3066298342541</v>
      </c>
      <c r="AK652" t="str">
        <f>IF(AND(Table2[[#This Row],[20D EMA]]&gt;Table2[[#This Row],[50D EMA]],Table2[[#This Row],[50D EMA]]&gt;Table2[[#This Row],[200D EMA]]),"Uptrend","Downtrend/NoTrend")</f>
        <v>Downtrend/NoTrend</v>
      </c>
      <c r="AL652">
        <v>-0.19</v>
      </c>
      <c r="AM652" t="s">
        <v>10189</v>
      </c>
      <c r="AN652">
        <v>-1.25</v>
      </c>
      <c r="AO652" t="s">
        <v>10189</v>
      </c>
      <c r="AQ652">
        <f>(Table2[[#This Row],[Sharpe Ratio]]-AVERAGE(Table2[Sharpe Ratio]))/_xlfn.STDEV.P(Table2[Sharpe Ratio])</f>
        <v>-0.60657038812317154</v>
      </c>
      <c r="AR6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2">
        <f>_xlfn.RANK.AVG(Table2[[#This Row],[1Y Return vs Nifty Z-Score]],Table2[1Y Return vs Nifty Z-Score])</f>
        <v>691</v>
      </c>
      <c r="AT652">
        <f>_xlfn.RANK.AVG(Table2[[#This Row],[6M Return vs Nifty Z-Score]],Table2[6M Return vs Nifty Z-Score])</f>
        <v>607</v>
      </c>
      <c r="AU652">
        <f>_xlfn.RANK.AVG(Table2[[#This Row],[Sharpe Ratio Z-Score]],Table2[Sharpe Ratio Z-Score])</f>
        <v>518.5</v>
      </c>
      <c r="AV652">
        <f>(Table2[[#This Row],[Rank 1Y]]+Table2[[#This Row],[Rank 6M]]+Table2[[#This Row],[Rank Sharpe]])/3</f>
        <v>605.5</v>
      </c>
    </row>
    <row r="653" spans="1:48" x14ac:dyDescent="0.3">
      <c r="A653" t="s">
        <v>876</v>
      </c>
      <c r="B653" t="s">
        <v>877</v>
      </c>
      <c r="C653" t="s">
        <v>10153</v>
      </c>
      <c r="D653" t="s">
        <v>146</v>
      </c>
      <c r="E653">
        <v>17353.721143350002</v>
      </c>
      <c r="F653">
        <v>2862.6</v>
      </c>
      <c r="G653">
        <v>-27.1824654348965</v>
      </c>
      <c r="H653">
        <f>(Table2[[#This Row],[1Y Return vs Nifty]]-AVERAGE(Table2[1Y Return vs Nifty]))/_xlfn.STDEV.P(Table2[1Y Return vs Nifty])</f>
        <v>-0.8764236916398388</v>
      </c>
      <c r="I653">
        <v>7.42090618682579</v>
      </c>
      <c r="J653">
        <f>(Table2[[#This Row],[1M Return vs Nifty]]-AVERAGE(Table2[1M Return vs Nifty]))/_xlfn.STDEV.P(Table2[1M Return vs Nifty])</f>
        <v>0.71833877167015925</v>
      </c>
      <c r="K653">
        <v>-3.8615506250178702</v>
      </c>
      <c r="L653">
        <f>(Table2[[#This Row],[6M Return vs Nifty]]-AVERAGE(Table2[6M Return vs Nifty]))/_xlfn.STDEV.P(Table2[6M Return vs Nifty])</f>
        <v>-0.44976369879641737</v>
      </c>
      <c r="M653">
        <v>7.6159156645527002</v>
      </c>
      <c r="N653">
        <f>(Table2[[#This Row],[1W Return vs Nifty]]-AVERAGE(Table2[1W Return vs Nifty]))/_xlfn.STDEV.P(Table2[1W Return vs Nifty])</f>
        <v>1.8510779726058408</v>
      </c>
      <c r="O653">
        <v>2719.17</v>
      </c>
      <c r="P653">
        <v>2660.4498954883702</v>
      </c>
      <c r="Q653">
        <v>2662.3560340232698</v>
      </c>
      <c r="R653">
        <v>85.260852024053904</v>
      </c>
      <c r="S653" s="2">
        <f>(Table2[[#This Row],[Close Price]]-Table2[[#This Row],[20D EMA]])/Table2[[#This Row],[20D EMA]]</f>
        <v>5.2747713456679737E-2</v>
      </c>
      <c r="T653" s="2">
        <f>(Table2[[#This Row],[Close Price]]-Table2[[#This Row],[50D EMA]])/Table2[[#This Row],[50D EMA]]</f>
        <v>7.598342853757134E-2</v>
      </c>
      <c r="U653" s="2">
        <f>(Table2[[#This Row],[Close Price]]-Table2[[#This Row],[200D EMA]])/Table2[[#This Row],[200D EMA]]</f>
        <v>7.5213068206406511E-2</v>
      </c>
      <c r="V653">
        <v>1.1541931522854301</v>
      </c>
      <c r="W653">
        <v>2835.35</v>
      </c>
      <c r="X653">
        <v>2925.45</v>
      </c>
      <c r="Y653">
        <v>2816</v>
      </c>
      <c r="Z653">
        <v>2953.95</v>
      </c>
      <c r="AA653">
        <v>2631.45</v>
      </c>
      <c r="AB653">
        <v>2953.95</v>
      </c>
      <c r="AC653" s="2">
        <f>(Table2[[#This Row],[Close Price]]/Table2[[#This Row],[Day Low]])-1</f>
        <v>9.6108064260145287E-3</v>
      </c>
      <c r="AD653" s="2">
        <f>(Table2[[#This Row],[Day High]]/Table2[[#This Row],[Close Price]])-1</f>
        <v>2.1955564871096067E-2</v>
      </c>
      <c r="AE653" s="2">
        <f>(Table2[[#This Row],[Close Price]]/Table2[[#This Row],[Current Week Low]])-1</f>
        <v>1.6548295454545503E-2</v>
      </c>
      <c r="AF653" s="2">
        <f>(Table2[[#This Row],[Current Week High]]/Table2[[#This Row],[Close Price]])-1</f>
        <v>3.1911548941521595E-2</v>
      </c>
      <c r="AG653" s="2">
        <f>(Table2[[#This Row],[Close Price]]/Table2[[#This Row],[Current Month Low]])-1</f>
        <v>8.7841304223907013E-2</v>
      </c>
      <c r="AH653" s="2">
        <f>(Table2[[#This Row],[Current Month High]]/Table2[[#This Row],[Close Price]])-1</f>
        <v>3.1911548941521595E-2</v>
      </c>
      <c r="AI653">
        <v>16.5216935652902</v>
      </c>
      <c r="AJ653">
        <v>28.367713004484301</v>
      </c>
      <c r="AK653" t="str">
        <f>IF(AND(Table2[[#This Row],[20D EMA]]&gt;Table2[[#This Row],[50D EMA]],Table2[[#This Row],[50D EMA]]&gt;Table2[[#This Row],[200D EMA]]),"Uptrend","Downtrend/NoTrend")</f>
        <v>Downtrend/NoTrend</v>
      </c>
      <c r="AL653">
        <v>-7.0000000000000007E-2</v>
      </c>
      <c r="AM653" t="s">
        <v>10189</v>
      </c>
      <c r="AN653">
        <v>6.78</v>
      </c>
      <c r="AO653" t="s">
        <v>10188</v>
      </c>
      <c r="AP653">
        <v>-8.2473871483846994E-2</v>
      </c>
      <c r="AQ653">
        <f>(Table2[[#This Row],[Sharpe Ratio]]-AVERAGE(Table2[Sharpe Ratio]))/_xlfn.STDEV.P(Table2[Sharpe Ratio])</f>
        <v>-1.5395591194164886</v>
      </c>
      <c r="AR6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3">
        <f>_xlfn.RANK.AVG(Table2[[#This Row],[1Y Return vs Nifty Z-Score]],Table2[1Y Return vs Nifty Z-Score])</f>
        <v>648</v>
      </c>
      <c r="AT653">
        <f>_xlfn.RANK.AVG(Table2[[#This Row],[6M Return vs Nifty Z-Score]],Table2[6M Return vs Nifty Z-Score])</f>
        <v>477</v>
      </c>
      <c r="AU653">
        <f>_xlfn.RANK.AVG(Table2[[#This Row],[Sharpe Ratio Z-Score]],Table2[Sharpe Ratio Z-Score])</f>
        <v>693</v>
      </c>
      <c r="AV653">
        <f>(Table2[[#This Row],[Rank 1Y]]+Table2[[#This Row],[Rank 6M]]+Table2[[#This Row],[Rank Sharpe]])/3</f>
        <v>606</v>
      </c>
    </row>
    <row r="654" spans="1:48" x14ac:dyDescent="0.3">
      <c r="A654" t="s">
        <v>1406</v>
      </c>
      <c r="B654" t="s">
        <v>1407</v>
      </c>
      <c r="C654" t="s">
        <v>10157</v>
      </c>
      <c r="D654" t="s">
        <v>550</v>
      </c>
      <c r="E654">
        <v>7321.7851890699903</v>
      </c>
      <c r="F654">
        <v>265.95</v>
      </c>
      <c r="G654">
        <v>-20.996508832034301</v>
      </c>
      <c r="H654">
        <f>(Table2[[#This Row],[1Y Return vs Nifty]]-AVERAGE(Table2[1Y Return vs Nifty]))/_xlfn.STDEV.P(Table2[1Y Return vs Nifty])</f>
        <v>-0.80000295593381643</v>
      </c>
      <c r="I654">
        <v>-0.17280436424017601</v>
      </c>
      <c r="J654">
        <f>(Table2[[#This Row],[1M Return vs Nifty]]-AVERAGE(Table2[1M Return vs Nifty]))/_xlfn.STDEV.P(Table2[1M Return vs Nifty])</f>
        <v>2.0609883517914078E-3</v>
      </c>
      <c r="K654">
        <v>-16.270946210964802</v>
      </c>
      <c r="L654">
        <f>(Table2[[#This Row],[6M Return vs Nifty]]-AVERAGE(Table2[6M Return vs Nifty]))/_xlfn.STDEV.P(Table2[6M Return vs Nifty])</f>
        <v>-0.83111895747844255</v>
      </c>
      <c r="M654">
        <v>-5.66878503285138</v>
      </c>
      <c r="N654">
        <f>(Table2[[#This Row],[1W Return vs Nifty]]-AVERAGE(Table2[1W Return vs Nifty]))/_xlfn.STDEV.P(Table2[1W Return vs Nifty])</f>
        <v>-1.0966289773792284</v>
      </c>
      <c r="O654">
        <v>262.57</v>
      </c>
      <c r="P654">
        <v>256.21432620679298</v>
      </c>
      <c r="Q654">
        <v>260.37873178787902</v>
      </c>
      <c r="R654">
        <v>50.577393799524899</v>
      </c>
      <c r="S654" s="2">
        <f>(Table2[[#This Row],[Close Price]]-Table2[[#This Row],[20D EMA]])/Table2[[#This Row],[20D EMA]]</f>
        <v>1.2872757740792915E-2</v>
      </c>
      <c r="T654" s="2">
        <f>(Table2[[#This Row],[Close Price]]-Table2[[#This Row],[50D EMA]])/Table2[[#This Row],[50D EMA]]</f>
        <v>3.7998163246145966E-2</v>
      </c>
      <c r="U654" s="2">
        <f>(Table2[[#This Row],[Close Price]]-Table2[[#This Row],[200D EMA]])/Table2[[#This Row],[200D EMA]]</f>
        <v>2.1396786803077592E-2</v>
      </c>
      <c r="V654">
        <v>1.5002525487037299</v>
      </c>
      <c r="W654">
        <v>264.95</v>
      </c>
      <c r="X654">
        <v>270.7</v>
      </c>
      <c r="Y654">
        <v>262.55</v>
      </c>
      <c r="Z654">
        <v>270.7</v>
      </c>
      <c r="AA654">
        <v>251.4</v>
      </c>
      <c r="AB654">
        <v>279.7</v>
      </c>
      <c r="AC654" s="2">
        <f>(Table2[[#This Row],[Close Price]]/Table2[[#This Row],[Day Low]])-1</f>
        <v>3.7742970371767992E-3</v>
      </c>
      <c r="AD654" s="2">
        <f>(Table2[[#This Row],[Day High]]/Table2[[#This Row],[Close Price]])-1</f>
        <v>1.786050009400264E-2</v>
      </c>
      <c r="AE654" s="2">
        <f>(Table2[[#This Row],[Close Price]]/Table2[[#This Row],[Current Week Low]])-1</f>
        <v>1.2949914302037513E-2</v>
      </c>
      <c r="AF654" s="2">
        <f>(Table2[[#This Row],[Current Week High]]/Table2[[#This Row],[Close Price]])-1</f>
        <v>1.786050009400264E-2</v>
      </c>
      <c r="AG654" s="2">
        <f>(Table2[[#This Row],[Close Price]]/Table2[[#This Row],[Current Month Low]])-1</f>
        <v>5.7875894988066667E-2</v>
      </c>
      <c r="AH654" s="2">
        <f>(Table2[[#This Row],[Current Month High]]/Table2[[#This Row],[Close Price]])-1</f>
        <v>5.1701447640533971E-2</v>
      </c>
      <c r="AI654">
        <v>20.680579056213499</v>
      </c>
      <c r="AJ654">
        <v>20.886363636363601</v>
      </c>
      <c r="AK654" t="str">
        <f>IF(AND(Table2[[#This Row],[20D EMA]]&gt;Table2[[#This Row],[50D EMA]],Table2[[#This Row],[50D EMA]]&gt;Table2[[#This Row],[200D EMA]]),"Uptrend","Downtrend/NoTrend")</f>
        <v>Downtrend/NoTrend</v>
      </c>
      <c r="AL654">
        <v>-0.03</v>
      </c>
      <c r="AM654" t="s">
        <v>10189</v>
      </c>
      <c r="AN654">
        <v>6.11</v>
      </c>
      <c r="AO654" t="s">
        <v>10188</v>
      </c>
      <c r="AP654">
        <v>-2.9028736482142999E-2</v>
      </c>
      <c r="AQ654">
        <f>(Table2[[#This Row],[Sharpe Ratio]]-AVERAGE(Table2[Sharpe Ratio]))/_xlfn.STDEV.P(Table2[Sharpe Ratio])</f>
        <v>-0.93495904666731533</v>
      </c>
      <c r="AR6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4">
        <f>_xlfn.RANK.AVG(Table2[[#This Row],[1Y Return vs Nifty Z-Score]],Table2[1Y Return vs Nifty Z-Score])</f>
        <v>631</v>
      </c>
      <c r="AT654">
        <f>_xlfn.RANK.AVG(Table2[[#This Row],[6M Return vs Nifty Z-Score]],Table2[6M Return vs Nifty Z-Score])</f>
        <v>591</v>
      </c>
      <c r="AU654">
        <f>_xlfn.RANK.AVG(Table2[[#This Row],[Sharpe Ratio Z-Score]],Table2[Sharpe Ratio Z-Score])</f>
        <v>596</v>
      </c>
      <c r="AV654">
        <f>(Table2[[#This Row],[Rank 1Y]]+Table2[[#This Row],[Rank 6M]]+Table2[[#This Row],[Rank Sharpe]])/3</f>
        <v>606</v>
      </c>
    </row>
    <row r="655" spans="1:48" x14ac:dyDescent="0.3">
      <c r="A655" t="s">
        <v>1595</v>
      </c>
      <c r="B655" t="s">
        <v>1596</v>
      </c>
      <c r="C655" t="s">
        <v>10143</v>
      </c>
      <c r="D655" t="s">
        <v>409</v>
      </c>
      <c r="E655">
        <v>5613.4552490229999</v>
      </c>
      <c r="F655">
        <v>51.08</v>
      </c>
      <c r="G655">
        <v>-19.533557272099898</v>
      </c>
      <c r="H655">
        <f>(Table2[[#This Row],[1Y Return vs Nifty]]-AVERAGE(Table2[1Y Return vs Nifty]))/_xlfn.STDEV.P(Table2[1Y Return vs Nifty])</f>
        <v>-0.78192978767707011</v>
      </c>
      <c r="I655">
        <v>-10.269046826203899</v>
      </c>
      <c r="J655">
        <f>(Table2[[#This Row],[1M Return vs Nifty]]-AVERAGE(Table2[1M Return vs Nifty]))/_xlfn.STDEV.P(Table2[1M Return vs Nifty])</f>
        <v>-0.95026845874374022</v>
      </c>
      <c r="K655">
        <v>-28.1126026894913</v>
      </c>
      <c r="L655">
        <f>(Table2[[#This Row],[6M Return vs Nifty]]-AVERAGE(Table2[6M Return vs Nifty]))/_xlfn.STDEV.P(Table2[6M Return vs Nifty])</f>
        <v>-1.1950269285246857</v>
      </c>
      <c r="M655">
        <v>-1.7915941640001101</v>
      </c>
      <c r="N655">
        <f>(Table2[[#This Row],[1W Return vs Nifty]]-AVERAGE(Table2[1W Return vs Nifty]))/_xlfn.STDEV.P(Table2[1W Return vs Nifty])</f>
        <v>-0.23632939435852809</v>
      </c>
      <c r="O655">
        <v>51.36</v>
      </c>
      <c r="P655">
        <v>52.086625482437398</v>
      </c>
      <c r="Q655">
        <v>52.452302829086001</v>
      </c>
      <c r="R655">
        <v>48.091404429128303</v>
      </c>
      <c r="S655" s="2">
        <f>(Table2[[#This Row],[Close Price]]-Table2[[#This Row],[20D EMA]])/Table2[[#This Row],[20D EMA]]</f>
        <v>-5.4517133956386516E-3</v>
      </c>
      <c r="T655" s="2">
        <f>(Table2[[#This Row],[Close Price]]-Table2[[#This Row],[50D EMA]])/Table2[[#This Row],[50D EMA]]</f>
        <v>-1.9325987681363895E-2</v>
      </c>
      <c r="U655" s="2">
        <f>(Table2[[#This Row],[Close Price]]-Table2[[#This Row],[200D EMA]])/Table2[[#This Row],[200D EMA]]</f>
        <v>-2.6162870933571853E-2</v>
      </c>
      <c r="V655">
        <v>0.92757983579944303</v>
      </c>
      <c r="W655">
        <v>50.96</v>
      </c>
      <c r="X655">
        <v>51.54</v>
      </c>
      <c r="Y655">
        <v>50.4</v>
      </c>
      <c r="Z655">
        <v>51.54</v>
      </c>
      <c r="AA655">
        <v>49.81</v>
      </c>
      <c r="AB655">
        <v>53.05</v>
      </c>
      <c r="AC655" s="2">
        <f>(Table2[[#This Row],[Close Price]]/Table2[[#This Row],[Day Low]])-1</f>
        <v>2.3547880690737433E-3</v>
      </c>
      <c r="AD655" s="2">
        <f>(Table2[[#This Row],[Day High]]/Table2[[#This Row],[Close Price]])-1</f>
        <v>9.0054815974940361E-3</v>
      </c>
      <c r="AE655" s="2">
        <f>(Table2[[#This Row],[Close Price]]/Table2[[#This Row],[Current Week Low]])-1</f>
        <v>1.3492063492063444E-2</v>
      </c>
      <c r="AF655" s="2">
        <f>(Table2[[#This Row],[Current Week High]]/Table2[[#This Row],[Close Price]])-1</f>
        <v>9.0054815974940361E-3</v>
      </c>
      <c r="AG655" s="2">
        <f>(Table2[[#This Row],[Close Price]]/Table2[[#This Row],[Current Month Low]])-1</f>
        <v>2.5496888175065235E-2</v>
      </c>
      <c r="AH655" s="2">
        <f>(Table2[[#This Row],[Current Month High]]/Table2[[#This Row],[Close Price]])-1</f>
        <v>3.8566953797964043E-2</v>
      </c>
      <c r="AI655">
        <v>33.711824588880098</v>
      </c>
      <c r="AJ655">
        <v>37.311827956989198</v>
      </c>
      <c r="AK655" t="str">
        <f>IF(AND(Table2[[#This Row],[20D EMA]]&gt;Table2[[#This Row],[50D EMA]],Table2[[#This Row],[50D EMA]]&gt;Table2[[#This Row],[200D EMA]]),"Uptrend","Downtrend/NoTrend")</f>
        <v>Downtrend/NoTrend</v>
      </c>
      <c r="AL655">
        <v>-0.21</v>
      </c>
      <c r="AM655" t="s">
        <v>10189</v>
      </c>
      <c r="AN655">
        <v>-0.27</v>
      </c>
      <c r="AO655" t="s">
        <v>10189</v>
      </c>
      <c r="AQ655">
        <f>(Table2[[#This Row],[Sharpe Ratio]]-AVERAGE(Table2[Sharpe Ratio]))/_xlfn.STDEV.P(Table2[Sharpe Ratio])</f>
        <v>-0.60657038812317154</v>
      </c>
      <c r="AR6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5">
        <f>_xlfn.RANK.AVG(Table2[[#This Row],[1Y Return vs Nifty Z-Score]],Table2[1Y Return vs Nifty Z-Score])</f>
        <v>620</v>
      </c>
      <c r="AT655">
        <f>_xlfn.RANK.AVG(Table2[[#This Row],[6M Return vs Nifty Z-Score]],Table2[6M Return vs Nifty Z-Score])</f>
        <v>683</v>
      </c>
      <c r="AU655">
        <f>_xlfn.RANK.AVG(Table2[[#This Row],[Sharpe Ratio Z-Score]],Table2[Sharpe Ratio Z-Score])</f>
        <v>518.5</v>
      </c>
      <c r="AV655">
        <f>(Table2[[#This Row],[Rank 1Y]]+Table2[[#This Row],[Rank 6M]]+Table2[[#This Row],[Rank Sharpe]])/3</f>
        <v>607.16666666666663</v>
      </c>
    </row>
    <row r="656" spans="1:48" x14ac:dyDescent="0.3">
      <c r="A656" t="s">
        <v>2207</v>
      </c>
      <c r="B656" t="s">
        <v>2208</v>
      </c>
      <c r="C656" t="s">
        <v>10155</v>
      </c>
      <c r="D656" t="s">
        <v>220</v>
      </c>
      <c r="E656">
        <v>2458.6855023150001</v>
      </c>
      <c r="F656">
        <v>317.3</v>
      </c>
      <c r="G656">
        <v>-47.834123987912697</v>
      </c>
      <c r="H656">
        <f>(Table2[[#This Row],[1Y Return vs Nifty]]-AVERAGE(Table2[1Y Return vs Nifty]))/_xlfn.STDEV.P(Table2[1Y Return vs Nifty])</f>
        <v>-1.1315523712430606</v>
      </c>
      <c r="I656">
        <v>6.0025860716346999</v>
      </c>
      <c r="J656">
        <f>(Table2[[#This Row],[1M Return vs Nifty]]-AVERAGE(Table2[1M Return vs Nifty]))/_xlfn.STDEV.P(Table2[1M Return vs Nifty])</f>
        <v>0.58455553338195276</v>
      </c>
      <c r="K656">
        <v>-16.313377618557801</v>
      </c>
      <c r="L656">
        <f>(Table2[[#This Row],[6M Return vs Nifty]]-AVERAGE(Table2[6M Return vs Nifty]))/_xlfn.STDEV.P(Table2[6M Return vs Nifty])</f>
        <v>-0.83242292432411191</v>
      </c>
      <c r="M656">
        <v>-0.121307584866537</v>
      </c>
      <c r="N656">
        <f>(Table2[[#This Row],[1W Return vs Nifty]]-AVERAGE(Table2[1W Return vs Nifty]))/_xlfn.STDEV.P(Table2[1W Return vs Nifty])</f>
        <v>0.1342860579520315</v>
      </c>
      <c r="O656">
        <v>304.86</v>
      </c>
      <c r="P656">
        <v>297.38326681375202</v>
      </c>
      <c r="Q656">
        <v>321.85723596114701</v>
      </c>
      <c r="R656">
        <v>67.063561509229004</v>
      </c>
      <c r="S656" s="2">
        <f>(Table2[[#This Row],[Close Price]]-Table2[[#This Row],[20D EMA]])/Table2[[#This Row],[20D EMA]]</f>
        <v>4.0805615692448984E-2</v>
      </c>
      <c r="T656" s="2">
        <f>(Table2[[#This Row],[Close Price]]-Table2[[#This Row],[50D EMA]])/Table2[[#This Row],[50D EMA]]</f>
        <v>6.6973281313509936E-2</v>
      </c>
      <c r="U656" s="2">
        <f>(Table2[[#This Row],[Close Price]]-Table2[[#This Row],[200D EMA]])/Table2[[#This Row],[200D EMA]]</f>
        <v>-1.4159184420812982E-2</v>
      </c>
      <c r="V656">
        <v>1.33789739438675</v>
      </c>
      <c r="W656">
        <v>315</v>
      </c>
      <c r="X656">
        <v>321.89999999999998</v>
      </c>
      <c r="Y656">
        <v>315</v>
      </c>
      <c r="Z656">
        <v>324.35000000000002</v>
      </c>
      <c r="AA656">
        <v>291.05</v>
      </c>
      <c r="AB656">
        <v>324.8</v>
      </c>
      <c r="AC656" s="2">
        <f>(Table2[[#This Row],[Close Price]]/Table2[[#This Row],[Day Low]])-1</f>
        <v>7.3015873015873645E-3</v>
      </c>
      <c r="AD656" s="2">
        <f>(Table2[[#This Row],[Day High]]/Table2[[#This Row],[Close Price]])-1</f>
        <v>1.4497321147179276E-2</v>
      </c>
      <c r="AE656" s="2">
        <f>(Table2[[#This Row],[Close Price]]/Table2[[#This Row],[Current Week Low]])-1</f>
        <v>7.3015873015873645E-3</v>
      </c>
      <c r="AF656" s="2">
        <f>(Table2[[#This Row],[Current Week High]]/Table2[[#This Row],[Close Price]])-1</f>
        <v>2.2218720453829111E-2</v>
      </c>
      <c r="AG656" s="2">
        <f>(Table2[[#This Row],[Close Price]]/Table2[[#This Row],[Current Month Low]])-1</f>
        <v>9.0190688885071202E-2</v>
      </c>
      <c r="AH656" s="2">
        <f>(Table2[[#This Row],[Current Month High]]/Table2[[#This Row],[Close Price]])-1</f>
        <v>2.363693665300981E-2</v>
      </c>
      <c r="AI656">
        <v>37.945162306965003</v>
      </c>
      <c r="AJ656">
        <v>29.272764310450199</v>
      </c>
      <c r="AK656" t="str">
        <f>IF(AND(Table2[[#This Row],[20D EMA]]&gt;Table2[[#This Row],[50D EMA]],Table2[[#This Row],[50D EMA]]&gt;Table2[[#This Row],[200D EMA]]),"Uptrend","Downtrend/NoTrend")</f>
        <v>Downtrend/NoTrend</v>
      </c>
      <c r="AL656">
        <v>-0.05</v>
      </c>
      <c r="AM656" t="s">
        <v>10189</v>
      </c>
      <c r="AN656">
        <v>8.33</v>
      </c>
      <c r="AO656" t="s">
        <v>10188</v>
      </c>
      <c r="AQ656">
        <f>(Table2[[#This Row],[Sharpe Ratio]]-AVERAGE(Table2[Sharpe Ratio]))/_xlfn.STDEV.P(Table2[Sharpe Ratio])</f>
        <v>-0.60657038812317154</v>
      </c>
      <c r="AR6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6">
        <f>_xlfn.RANK.AVG(Table2[[#This Row],[1Y Return vs Nifty Z-Score]],Table2[1Y Return vs Nifty Z-Score])</f>
        <v>714</v>
      </c>
      <c r="AT656">
        <f>_xlfn.RANK.AVG(Table2[[#This Row],[6M Return vs Nifty Z-Score]],Table2[6M Return vs Nifty Z-Score])</f>
        <v>592</v>
      </c>
      <c r="AU656">
        <f>_xlfn.RANK.AVG(Table2[[#This Row],[Sharpe Ratio Z-Score]],Table2[Sharpe Ratio Z-Score])</f>
        <v>518.5</v>
      </c>
      <c r="AV656">
        <f>(Table2[[#This Row],[Rank 1Y]]+Table2[[#This Row],[Rank 6M]]+Table2[[#This Row],[Rank Sharpe]])/3</f>
        <v>608.16666666666663</v>
      </c>
    </row>
    <row r="657" spans="1:48" x14ac:dyDescent="0.3">
      <c r="A657" t="s">
        <v>977</v>
      </c>
      <c r="B657" t="s">
        <v>978</v>
      </c>
      <c r="C657" t="s">
        <v>10159</v>
      </c>
      <c r="D657" t="s">
        <v>979</v>
      </c>
      <c r="E657">
        <v>14327.13844377</v>
      </c>
      <c r="F657">
        <v>1438.3</v>
      </c>
      <c r="G657">
        <v>-25.195828769954801</v>
      </c>
      <c r="H657">
        <f>(Table2[[#This Row],[1Y Return vs Nifty]]-AVERAGE(Table2[1Y Return vs Nifty]))/_xlfn.STDEV.P(Table2[1Y Return vs Nifty])</f>
        <v>-0.85188096603372043</v>
      </c>
      <c r="I657">
        <v>-0.75633001149903401</v>
      </c>
      <c r="J657">
        <f>(Table2[[#This Row],[1M Return vs Nifty]]-AVERAGE(Table2[1M Return vs Nifty]))/_xlfn.STDEV.P(Table2[1M Return vs Nifty])</f>
        <v>-5.2980147903964166E-2</v>
      </c>
      <c r="K657">
        <v>-16.170544453749901</v>
      </c>
      <c r="L657">
        <f>(Table2[[#This Row],[6M Return vs Nifty]]-AVERAGE(Table2[6M Return vs Nifty]))/_xlfn.STDEV.P(Table2[6M Return vs Nifty])</f>
        <v>-0.82803349390129799</v>
      </c>
      <c r="M657">
        <v>-1.08173241212954</v>
      </c>
      <c r="N657">
        <f>(Table2[[#This Row],[1W Return vs Nifty]]-AVERAGE(Table2[1W Return vs Nifty]))/_xlfn.STDEV.P(Table2[1W Return vs Nifty])</f>
        <v>-7.8820055820977314E-2</v>
      </c>
      <c r="O657">
        <v>1441.67</v>
      </c>
      <c r="P657">
        <v>1409.3503768655301</v>
      </c>
      <c r="Q657">
        <v>1462.21894468142</v>
      </c>
      <c r="R657">
        <v>53.563562721696798</v>
      </c>
      <c r="S657" s="2">
        <f>(Table2[[#This Row],[Close Price]]-Table2[[#This Row],[20D EMA]])/Table2[[#This Row],[20D EMA]]</f>
        <v>-2.3375668495564991E-3</v>
      </c>
      <c r="T657" s="2">
        <f>(Table2[[#This Row],[Close Price]]-Table2[[#This Row],[50D EMA]])/Table2[[#This Row],[50D EMA]]</f>
        <v>2.0541111429547704E-2</v>
      </c>
      <c r="U657" s="2">
        <f>(Table2[[#This Row],[Close Price]]-Table2[[#This Row],[200D EMA]])/Table2[[#This Row],[200D EMA]]</f>
        <v>-1.6357977557616289E-2</v>
      </c>
      <c r="V657">
        <v>0.772119230709436</v>
      </c>
      <c r="W657">
        <v>1430.5</v>
      </c>
      <c r="X657">
        <v>1466.3</v>
      </c>
      <c r="Y657">
        <v>1430.5</v>
      </c>
      <c r="Z657">
        <v>1496</v>
      </c>
      <c r="AA657">
        <v>1421.1</v>
      </c>
      <c r="AB657">
        <v>1513</v>
      </c>
      <c r="AC657" s="2">
        <f>(Table2[[#This Row],[Close Price]]/Table2[[#This Row],[Day Low]])-1</f>
        <v>5.4526389374345285E-3</v>
      </c>
      <c r="AD657" s="2">
        <f>(Table2[[#This Row],[Day High]]/Table2[[#This Row],[Close Price]])-1</f>
        <v>1.9467426823333023E-2</v>
      </c>
      <c r="AE657" s="2">
        <f>(Table2[[#This Row],[Close Price]]/Table2[[#This Row],[Current Week Low]])-1</f>
        <v>5.4526389374345285E-3</v>
      </c>
      <c r="AF657" s="2">
        <f>(Table2[[#This Row],[Current Week High]]/Table2[[#This Row],[Close Price]])-1</f>
        <v>4.0116804560940134E-2</v>
      </c>
      <c r="AG657" s="2">
        <f>(Table2[[#This Row],[Close Price]]/Table2[[#This Row],[Current Month Low]])-1</f>
        <v>1.210330026036166E-2</v>
      </c>
      <c r="AH657" s="2">
        <f>(Table2[[#This Row],[Current Month High]]/Table2[[#This Row],[Close Price]])-1</f>
        <v>5.1936313703677905E-2</v>
      </c>
      <c r="AI657">
        <v>30.393520127928799</v>
      </c>
      <c r="AJ657">
        <v>19.440292310247401</v>
      </c>
      <c r="AK657" t="str">
        <f>IF(AND(Table2[[#This Row],[20D EMA]]&gt;Table2[[#This Row],[50D EMA]],Table2[[#This Row],[50D EMA]]&gt;Table2[[#This Row],[200D EMA]]),"Uptrend","Downtrend/NoTrend")</f>
        <v>Downtrend/NoTrend</v>
      </c>
      <c r="AL657">
        <v>-0.06</v>
      </c>
      <c r="AM657" t="s">
        <v>10189</v>
      </c>
      <c r="AN657">
        <v>0.77</v>
      </c>
      <c r="AO657" t="s">
        <v>10188</v>
      </c>
      <c r="AP657">
        <v>-2.9165530489477998E-2</v>
      </c>
      <c r="AQ657">
        <f>(Table2[[#This Row],[Sharpe Ratio]]-AVERAGE(Table2[Sharpe Ratio]))/_xlfn.STDEV.P(Table2[Sharpe Ratio])</f>
        <v>-0.93650653395093353</v>
      </c>
      <c r="AR6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7">
        <f>_xlfn.RANK.AVG(Table2[[#This Row],[1Y Return vs Nifty Z-Score]],Table2[1Y Return vs Nifty Z-Score])</f>
        <v>641</v>
      </c>
      <c r="AT657">
        <f>_xlfn.RANK.AVG(Table2[[#This Row],[6M Return vs Nifty Z-Score]],Table2[6M Return vs Nifty Z-Score])</f>
        <v>589</v>
      </c>
      <c r="AU657">
        <f>_xlfn.RANK.AVG(Table2[[#This Row],[Sharpe Ratio Z-Score]],Table2[Sharpe Ratio Z-Score])</f>
        <v>597</v>
      </c>
      <c r="AV657">
        <f>(Table2[[#This Row],[Rank 1Y]]+Table2[[#This Row],[Rank 6M]]+Table2[[#This Row],[Rank Sharpe]])/3</f>
        <v>609</v>
      </c>
    </row>
    <row r="658" spans="1:48" x14ac:dyDescent="0.3">
      <c r="A658" t="s">
        <v>1151</v>
      </c>
      <c r="B658" t="s">
        <v>1152</v>
      </c>
      <c r="C658" t="s">
        <v>10143</v>
      </c>
      <c r="D658" t="s">
        <v>24</v>
      </c>
      <c r="E658">
        <v>10446.924773649</v>
      </c>
      <c r="F658">
        <v>91.47</v>
      </c>
      <c r="G658">
        <v>-30.770624371667001</v>
      </c>
      <c r="H658">
        <f>(Table2[[#This Row],[1Y Return vs Nifty]]-AVERAGE(Table2[1Y Return vs Nifty]))/_xlfn.STDEV.P(Table2[1Y Return vs Nifty])</f>
        <v>-0.92075147526044565</v>
      </c>
      <c r="I658">
        <v>-15.4569970689575</v>
      </c>
      <c r="J658">
        <f>(Table2[[#This Row],[1M Return vs Nifty]]-AVERAGE(Table2[1M Return vs Nifty]))/_xlfn.STDEV.P(Table2[1M Return vs Nifty])</f>
        <v>-1.4396225728959977</v>
      </c>
      <c r="K658">
        <v>-31.546736758007299</v>
      </c>
      <c r="L658">
        <f>(Table2[[#This Row],[6M Return vs Nifty]]-AVERAGE(Table2[6M Return vs Nifty]))/_xlfn.STDEV.P(Table2[6M Return vs Nifty])</f>
        <v>-1.3005618900767828</v>
      </c>
      <c r="M658">
        <v>-1.33199036200501</v>
      </c>
      <c r="N658">
        <f>(Table2[[#This Row],[1W Return vs Nifty]]-AVERAGE(Table2[1W Return vs Nifty]))/_xlfn.STDEV.P(Table2[1W Return vs Nifty])</f>
        <v>-0.13434912756597245</v>
      </c>
      <c r="O658">
        <v>94.67</v>
      </c>
      <c r="P658">
        <v>96.170434056334102</v>
      </c>
      <c r="Q658">
        <v>95.274567179857399</v>
      </c>
      <c r="R658">
        <v>32.578297795664099</v>
      </c>
      <c r="S658" s="2">
        <f>(Table2[[#This Row],[Close Price]]-Table2[[#This Row],[20D EMA]])/Table2[[#This Row],[20D EMA]]</f>
        <v>-3.3801626703285126E-2</v>
      </c>
      <c r="T658" s="2">
        <f>(Table2[[#This Row],[Close Price]]-Table2[[#This Row],[50D EMA]])/Table2[[#This Row],[50D EMA]]</f>
        <v>-4.8876082368316157E-2</v>
      </c>
      <c r="U658" s="2">
        <f>(Table2[[#This Row],[Close Price]]-Table2[[#This Row],[200D EMA]])/Table2[[#This Row],[200D EMA]]</f>
        <v>-3.9932662960044892E-2</v>
      </c>
      <c r="V658">
        <v>0.98265573806786699</v>
      </c>
      <c r="W658">
        <v>91.4</v>
      </c>
      <c r="X658">
        <v>92.69</v>
      </c>
      <c r="Y658">
        <v>91.01</v>
      </c>
      <c r="Z658">
        <v>92.69</v>
      </c>
      <c r="AA658">
        <v>90.99</v>
      </c>
      <c r="AB658">
        <v>98.89</v>
      </c>
      <c r="AC658" s="2">
        <f>(Table2[[#This Row],[Close Price]]/Table2[[#This Row],[Day Low]])-1</f>
        <v>7.6586433260383835E-4</v>
      </c>
      <c r="AD658" s="2">
        <f>(Table2[[#This Row],[Day High]]/Table2[[#This Row],[Close Price]])-1</f>
        <v>1.333770635180942E-2</v>
      </c>
      <c r="AE658" s="2">
        <f>(Table2[[#This Row],[Close Price]]/Table2[[#This Row],[Current Week Low]])-1</f>
        <v>5.0543896275134781E-3</v>
      </c>
      <c r="AF658" s="2">
        <f>(Table2[[#This Row],[Current Week High]]/Table2[[#This Row],[Close Price]])-1</f>
        <v>1.333770635180942E-2</v>
      </c>
      <c r="AG658" s="2">
        <f>(Table2[[#This Row],[Close Price]]/Table2[[#This Row],[Current Month Low]])-1</f>
        <v>5.2753049785692063E-3</v>
      </c>
      <c r="AH658" s="2">
        <f>(Table2[[#This Row],[Current Month High]]/Table2[[#This Row],[Close Price]])-1</f>
        <v>8.1119492729856857E-2</v>
      </c>
      <c r="AI658">
        <v>27.3641631135891</v>
      </c>
      <c r="AJ658">
        <v>11.412911084043801</v>
      </c>
      <c r="AK658" t="str">
        <f>IF(AND(Table2[[#This Row],[20D EMA]]&gt;Table2[[#This Row],[50D EMA]],Table2[[#This Row],[50D EMA]]&gt;Table2[[#This Row],[200D EMA]]),"Uptrend","Downtrend/NoTrend")</f>
        <v>Downtrend/NoTrend</v>
      </c>
      <c r="AL658">
        <v>-0.15</v>
      </c>
      <c r="AM658" t="s">
        <v>10189</v>
      </c>
      <c r="AN658">
        <v>-5.86</v>
      </c>
      <c r="AO658" t="s">
        <v>10189</v>
      </c>
      <c r="AP658">
        <v>1.1887311111445999E-2</v>
      </c>
      <c r="AQ658">
        <f>(Table2[[#This Row],[Sharpe Ratio]]-AVERAGE(Table2[Sharpe Ratio]))/_xlfn.STDEV.P(Table2[Sharpe Ratio])</f>
        <v>-0.4720947401050094</v>
      </c>
      <c r="AR6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8">
        <f>_xlfn.RANK.AVG(Table2[[#This Row],[1Y Return vs Nifty Z-Score]],Table2[1Y Return vs Nifty Z-Score])</f>
        <v>666</v>
      </c>
      <c r="AT658">
        <f>_xlfn.RANK.AVG(Table2[[#This Row],[6M Return vs Nifty Z-Score]],Table2[6M Return vs Nifty Z-Score])</f>
        <v>700</v>
      </c>
      <c r="AU658">
        <f>_xlfn.RANK.AVG(Table2[[#This Row],[Sharpe Ratio Z-Score]],Table2[Sharpe Ratio Z-Score])</f>
        <v>464</v>
      </c>
      <c r="AV658">
        <f>(Table2[[#This Row],[Rank 1Y]]+Table2[[#This Row],[Rank 6M]]+Table2[[#This Row],[Rank Sharpe]])/3</f>
        <v>610</v>
      </c>
    </row>
    <row r="659" spans="1:48" x14ac:dyDescent="0.3">
      <c r="A659" t="s">
        <v>1070</v>
      </c>
      <c r="B659" t="s">
        <v>1071</v>
      </c>
      <c r="C659" t="s">
        <v>10157</v>
      </c>
      <c r="D659" t="s">
        <v>550</v>
      </c>
      <c r="E659">
        <v>11775.76625332</v>
      </c>
      <c r="F659">
        <v>890.1</v>
      </c>
      <c r="G659">
        <v>-43.361006175293902</v>
      </c>
      <c r="H659">
        <f>(Table2[[#This Row],[1Y Return vs Nifty]]-AVERAGE(Table2[1Y Return vs Nifty]))/_xlfn.STDEV.P(Table2[1Y Return vs Nifty])</f>
        <v>-1.0762918875238774</v>
      </c>
      <c r="I659">
        <v>-2.6513772749129401</v>
      </c>
      <c r="J659">
        <f>(Table2[[#This Row],[1M Return vs Nifty]]-AVERAGE(Table2[1M Return vs Nifty]))/_xlfn.STDEV.P(Table2[1M Return vs Nifty])</f>
        <v>-0.23173073946175138</v>
      </c>
      <c r="K659">
        <v>-9.5965820829380597</v>
      </c>
      <c r="L659">
        <f>(Table2[[#This Row],[6M Return vs Nifty]]-AVERAGE(Table2[6M Return vs Nifty]))/_xlfn.STDEV.P(Table2[6M Return vs Nifty])</f>
        <v>-0.62600793164700663</v>
      </c>
      <c r="M659">
        <v>-3.7087911568385801</v>
      </c>
      <c r="N659">
        <f>(Table2[[#This Row],[1W Return vs Nifty]]-AVERAGE(Table2[1W Return vs Nifty]))/_xlfn.STDEV.P(Table2[1W Return vs Nifty])</f>
        <v>-0.66173114250515674</v>
      </c>
      <c r="O659">
        <v>890.31</v>
      </c>
      <c r="P659">
        <v>867.62724221129497</v>
      </c>
      <c r="Q659">
        <v>870.75863018678501</v>
      </c>
      <c r="R659">
        <v>42.858880494568602</v>
      </c>
      <c r="S659" s="2">
        <f>(Table2[[#This Row],[Close Price]]-Table2[[#This Row],[20D EMA]])/Table2[[#This Row],[20D EMA]]</f>
        <v>-2.3587289820390953E-4</v>
      </c>
      <c r="T659" s="2">
        <f>(Table2[[#This Row],[Close Price]]-Table2[[#This Row],[50D EMA]])/Table2[[#This Row],[50D EMA]]</f>
        <v>2.5901397161561483E-2</v>
      </c>
      <c r="U659" s="2">
        <f>(Table2[[#This Row],[Close Price]]-Table2[[#This Row],[200D EMA]])/Table2[[#This Row],[200D EMA]]</f>
        <v>2.2212090862729808E-2</v>
      </c>
      <c r="V659">
        <v>0.58987381772835401</v>
      </c>
      <c r="W659">
        <v>883.95</v>
      </c>
      <c r="X659">
        <v>897.05</v>
      </c>
      <c r="Y659">
        <v>878.3</v>
      </c>
      <c r="Z659">
        <v>899.95</v>
      </c>
      <c r="AA659">
        <v>878.3</v>
      </c>
      <c r="AB659">
        <v>938.4</v>
      </c>
      <c r="AC659" s="2">
        <f>(Table2[[#This Row],[Close Price]]/Table2[[#This Row],[Day Low]])-1</f>
        <v>6.957407093161283E-3</v>
      </c>
      <c r="AD659" s="2">
        <f>(Table2[[#This Row],[Day High]]/Table2[[#This Row],[Close Price]])-1</f>
        <v>7.8081114481518554E-3</v>
      </c>
      <c r="AE659" s="2">
        <f>(Table2[[#This Row],[Close Price]]/Table2[[#This Row],[Current Week Low]])-1</f>
        <v>1.3435044973243881E-2</v>
      </c>
      <c r="AF659" s="2">
        <f>(Table2[[#This Row],[Current Week High]]/Table2[[#This Row],[Close Price]])-1</f>
        <v>1.1066172340186586E-2</v>
      </c>
      <c r="AG659" s="2">
        <f>(Table2[[#This Row],[Close Price]]/Table2[[#This Row],[Current Month Low]])-1</f>
        <v>1.3435044973243881E-2</v>
      </c>
      <c r="AH659" s="2">
        <f>(Table2[[#This Row],[Current Month High]]/Table2[[#This Row],[Close Price]])-1</f>
        <v>5.4263565891472743E-2</v>
      </c>
      <c r="AI659">
        <v>24.7050893158072</v>
      </c>
      <c r="AJ659">
        <v>16.880047272011002</v>
      </c>
      <c r="AK659" t="str">
        <f>IF(AND(Table2[[#This Row],[20D EMA]]&gt;Table2[[#This Row],[50D EMA]],Table2[[#This Row],[50D EMA]]&gt;Table2[[#This Row],[200D EMA]]),"Uptrend","Downtrend/NoTrend")</f>
        <v>Downtrend/NoTrend</v>
      </c>
      <c r="AL659">
        <v>-0.02</v>
      </c>
      <c r="AM659" t="s">
        <v>10189</v>
      </c>
      <c r="AN659">
        <v>-3.51</v>
      </c>
      <c r="AO659" t="s">
        <v>10189</v>
      </c>
      <c r="AP659">
        <v>-2.8096704133941001E-2</v>
      </c>
      <c r="AQ659">
        <f>(Table2[[#This Row],[Sharpe Ratio]]-AVERAGE(Table2[Sharpe Ratio]))/_xlfn.STDEV.P(Table2[Sharpe Ratio])</f>
        <v>-0.92441539614590595</v>
      </c>
      <c r="AR6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9">
        <f>_xlfn.RANK.AVG(Table2[[#This Row],[1Y Return vs Nifty Z-Score]],Table2[1Y Return vs Nifty Z-Score])</f>
        <v>704</v>
      </c>
      <c r="AT659">
        <f>_xlfn.RANK.AVG(Table2[[#This Row],[6M Return vs Nifty Z-Score]],Table2[6M Return vs Nifty Z-Score])</f>
        <v>537</v>
      </c>
      <c r="AU659">
        <f>_xlfn.RANK.AVG(Table2[[#This Row],[Sharpe Ratio Z-Score]],Table2[Sharpe Ratio Z-Score])</f>
        <v>592</v>
      </c>
      <c r="AV659">
        <f>(Table2[[#This Row],[Rank 1Y]]+Table2[[#This Row],[Rank 6M]]+Table2[[#This Row],[Rank Sharpe]])/3</f>
        <v>611</v>
      </c>
    </row>
    <row r="660" spans="1:48" x14ac:dyDescent="0.3">
      <c r="A660" t="s">
        <v>189</v>
      </c>
      <c r="B660" t="s">
        <v>190</v>
      </c>
      <c r="C660" t="s">
        <v>10143</v>
      </c>
      <c r="D660" t="s">
        <v>37</v>
      </c>
      <c r="E660">
        <v>137243.23723533499</v>
      </c>
      <c r="F660">
        <v>646.75</v>
      </c>
      <c r="G660">
        <v>-28.862173712680502</v>
      </c>
      <c r="H660">
        <f>(Table2[[#This Row],[1Y Return vs Nifty]]-AVERAGE(Table2[1Y Return vs Nifty]))/_xlfn.STDEV.P(Table2[1Y Return vs Nifty])</f>
        <v>-0.89717465234013782</v>
      </c>
      <c r="I660">
        <v>2.0131960320890299</v>
      </c>
      <c r="J660">
        <f>(Table2[[#This Row],[1M Return vs Nifty]]-AVERAGE(Table2[1M Return vs Nifty]))/_xlfn.STDEV.P(Table2[1M Return vs Nifty])</f>
        <v>0.20825577385042493</v>
      </c>
      <c r="K660">
        <v>-5.9054863928305599</v>
      </c>
      <c r="L660">
        <f>(Table2[[#This Row],[6M Return vs Nifty]]-AVERAGE(Table2[6M Return vs Nifty]))/_xlfn.STDEV.P(Table2[6M Return vs Nifty])</f>
        <v>-0.5125762385422179</v>
      </c>
      <c r="M660">
        <v>1.6798417399330901</v>
      </c>
      <c r="N660">
        <f>(Table2[[#This Row],[1W Return vs Nifty]]-AVERAGE(Table2[1W Return vs Nifty]))/_xlfn.STDEV.P(Table2[1W Return vs Nifty])</f>
        <v>0.53393829729154785</v>
      </c>
      <c r="O660">
        <v>612.04</v>
      </c>
      <c r="P660">
        <v>596.44622578048495</v>
      </c>
      <c r="Q660">
        <v>601.55763846195396</v>
      </c>
      <c r="R660">
        <v>84.062821455861197</v>
      </c>
      <c r="S660" s="2">
        <f>(Table2[[#This Row],[Close Price]]-Table2[[#This Row],[20D EMA]])/Table2[[#This Row],[20D EMA]]</f>
        <v>5.6711979609175935E-2</v>
      </c>
      <c r="T660" s="2">
        <f>(Table2[[#This Row],[Close Price]]-Table2[[#This Row],[50D EMA]])/Table2[[#This Row],[50D EMA]]</f>
        <v>8.4339160925512774E-2</v>
      </c>
      <c r="U660" s="2">
        <f>(Table2[[#This Row],[Close Price]]-Table2[[#This Row],[200D EMA]])/Table2[[#This Row],[200D EMA]]</f>
        <v>7.5125571763318688E-2</v>
      </c>
      <c r="V660">
        <v>0.85555624465881497</v>
      </c>
      <c r="W660">
        <v>633.35</v>
      </c>
      <c r="X660">
        <v>655</v>
      </c>
      <c r="Y660">
        <v>630.5</v>
      </c>
      <c r="Z660">
        <v>655</v>
      </c>
      <c r="AA660">
        <v>586.5</v>
      </c>
      <c r="AB660">
        <v>655</v>
      </c>
      <c r="AC660" s="2">
        <f>(Table2[[#This Row],[Close Price]]/Table2[[#This Row],[Day Low]])-1</f>
        <v>2.1157337964790468E-2</v>
      </c>
      <c r="AD660" s="2">
        <f>(Table2[[#This Row],[Day High]]/Table2[[#This Row],[Close Price]])-1</f>
        <v>1.2756088132972465E-2</v>
      </c>
      <c r="AE660" s="2">
        <f>(Table2[[#This Row],[Close Price]]/Table2[[#This Row],[Current Week Low]])-1</f>
        <v>2.5773195876288568E-2</v>
      </c>
      <c r="AF660" s="2">
        <f>(Table2[[#This Row],[Current Week High]]/Table2[[#This Row],[Close Price]])-1</f>
        <v>1.2756088132972465E-2</v>
      </c>
      <c r="AG660" s="2">
        <f>(Table2[[#This Row],[Close Price]]/Table2[[#This Row],[Current Month Low]])-1</f>
        <v>0.10272804774083544</v>
      </c>
      <c r="AH660" s="2">
        <f>(Table2[[#This Row],[Current Month High]]/Table2[[#This Row],[Close Price]])-1</f>
        <v>1.2756088132972465E-2</v>
      </c>
      <c r="AI660">
        <v>9.8724391186702807</v>
      </c>
      <c r="AJ660">
        <v>26.466562377786399</v>
      </c>
      <c r="AK660" t="str">
        <f>IF(AND(Table2[[#This Row],[20D EMA]]&gt;Table2[[#This Row],[50D EMA]],Table2[[#This Row],[50D EMA]]&gt;Table2[[#This Row],[200D EMA]]),"Uptrend","Downtrend/NoTrend")</f>
        <v>Downtrend/NoTrend</v>
      </c>
      <c r="AL660">
        <v>-0.01</v>
      </c>
      <c r="AM660" t="s">
        <v>10189</v>
      </c>
      <c r="AN660">
        <v>8.69</v>
      </c>
      <c r="AO660" t="s">
        <v>10188</v>
      </c>
      <c r="AP660">
        <v>-8.1600823695087005E-2</v>
      </c>
      <c r="AQ660">
        <f>(Table2[[#This Row],[Sharpe Ratio]]-AVERAGE(Table2[Sharpe Ratio]))/_xlfn.STDEV.P(Table2[Sharpe Ratio])</f>
        <v>-1.5296827339123455</v>
      </c>
      <c r="AR6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0">
        <f>_xlfn.RANK.AVG(Table2[[#This Row],[1Y Return vs Nifty Z-Score]],Table2[1Y Return vs Nifty Z-Score])</f>
        <v>656</v>
      </c>
      <c r="AT660">
        <f>_xlfn.RANK.AVG(Table2[[#This Row],[6M Return vs Nifty Z-Score]],Table2[6M Return vs Nifty Z-Score])</f>
        <v>493</v>
      </c>
      <c r="AU660">
        <f>_xlfn.RANK.AVG(Table2[[#This Row],[Sharpe Ratio Z-Score]],Table2[Sharpe Ratio Z-Score])</f>
        <v>690</v>
      </c>
      <c r="AV660">
        <f>(Table2[[#This Row],[Rank 1Y]]+Table2[[#This Row],[Rank 6M]]+Table2[[#This Row],[Rank Sharpe]])/3</f>
        <v>613</v>
      </c>
    </row>
    <row r="661" spans="1:48" x14ac:dyDescent="0.3">
      <c r="A661" t="s">
        <v>1996</v>
      </c>
      <c r="B661" t="s">
        <v>1997</v>
      </c>
      <c r="C661" t="s">
        <v>10152</v>
      </c>
      <c r="D661" t="s">
        <v>78</v>
      </c>
      <c r="E661">
        <v>3114.1073311</v>
      </c>
      <c r="F661">
        <v>239.7</v>
      </c>
      <c r="G661">
        <v>-7.4632402721822704</v>
      </c>
      <c r="H661">
        <f>(Table2[[#This Row],[1Y Return vs Nifty]]-AVERAGE(Table2[1Y Return vs Nifty]))/_xlfn.STDEV.P(Table2[1Y Return vs Nifty])</f>
        <v>-0.63281420789563192</v>
      </c>
      <c r="I661">
        <v>-11.4583383469302</v>
      </c>
      <c r="J661">
        <f>(Table2[[#This Row],[1M Return vs Nifty]]-AVERAGE(Table2[1M Return vs Nifty]))/_xlfn.STDEV.P(Table2[1M Return vs Nifty])</f>
        <v>-1.0624485436253774</v>
      </c>
      <c r="K661">
        <v>-23.798348129695501</v>
      </c>
      <c r="L661">
        <f>(Table2[[#This Row],[6M Return vs Nifty]]-AVERAGE(Table2[6M Return vs Nifty]))/_xlfn.STDEV.P(Table2[6M Return vs Nifty])</f>
        <v>-1.0624448335889565</v>
      </c>
      <c r="M661">
        <v>-6.1641500923772403</v>
      </c>
      <c r="N661">
        <f>(Table2[[#This Row],[1W Return vs Nifty]]-AVERAGE(Table2[1W Return vs Nifty]))/_xlfn.STDEV.P(Table2[1W Return vs Nifty])</f>
        <v>-1.206544214613702</v>
      </c>
      <c r="O661">
        <v>244.51</v>
      </c>
      <c r="P661">
        <v>238.72941123534699</v>
      </c>
      <c r="Q661">
        <v>236.25715996665801</v>
      </c>
      <c r="R661">
        <v>34.870510683081399</v>
      </c>
      <c r="S661" s="2">
        <f>(Table2[[#This Row],[Close Price]]-Table2[[#This Row],[20D EMA]])/Table2[[#This Row],[20D EMA]]</f>
        <v>-1.9671997055335171E-2</v>
      </c>
      <c r="T661" s="2">
        <f>(Table2[[#This Row],[Close Price]]-Table2[[#This Row],[50D EMA]])/Table2[[#This Row],[50D EMA]]</f>
        <v>4.0656438585866764E-3</v>
      </c>
      <c r="U661" s="2">
        <f>(Table2[[#This Row],[Close Price]]-Table2[[#This Row],[200D EMA]])/Table2[[#This Row],[200D EMA]]</f>
        <v>1.4572426223306222E-2</v>
      </c>
      <c r="V661">
        <v>0.78063710419407495</v>
      </c>
      <c r="W661">
        <v>236.9</v>
      </c>
      <c r="X661">
        <v>241.7</v>
      </c>
      <c r="Y661">
        <v>233.55</v>
      </c>
      <c r="Z661">
        <v>242</v>
      </c>
      <c r="AA661">
        <v>233.55</v>
      </c>
      <c r="AB661">
        <v>267</v>
      </c>
      <c r="AC661" s="2">
        <f>(Table2[[#This Row],[Close Price]]/Table2[[#This Row],[Day Low]])-1</f>
        <v>1.1819333051920511E-2</v>
      </c>
      <c r="AD661" s="2">
        <f>(Table2[[#This Row],[Day High]]/Table2[[#This Row],[Close Price]])-1</f>
        <v>8.3437630371296923E-3</v>
      </c>
      <c r="AE661" s="2">
        <f>(Table2[[#This Row],[Close Price]]/Table2[[#This Row],[Current Week Low]])-1</f>
        <v>2.6332691072575409E-2</v>
      </c>
      <c r="AF661" s="2">
        <f>(Table2[[#This Row],[Current Week High]]/Table2[[#This Row],[Close Price]])-1</f>
        <v>9.5953274926992016E-3</v>
      </c>
      <c r="AG661" s="2">
        <f>(Table2[[#This Row],[Close Price]]/Table2[[#This Row],[Current Month Low]])-1</f>
        <v>2.6332691072575409E-2</v>
      </c>
      <c r="AH661" s="2">
        <f>(Table2[[#This Row],[Current Month High]]/Table2[[#This Row],[Close Price]])-1</f>
        <v>0.11389236545682113</v>
      </c>
      <c r="AI661">
        <v>27.2423863162286</v>
      </c>
      <c r="AJ661">
        <v>25.925925925925899</v>
      </c>
      <c r="AK661" t="str">
        <f>IF(AND(Table2[[#This Row],[20D EMA]]&gt;Table2[[#This Row],[50D EMA]],Table2[[#This Row],[50D EMA]]&gt;Table2[[#This Row],[200D EMA]]),"Uptrend","Downtrend/NoTrend")</f>
        <v>Uptrend</v>
      </c>
      <c r="AL661">
        <v>-0.02</v>
      </c>
      <c r="AM661" t="s">
        <v>10189</v>
      </c>
      <c r="AN661">
        <v>-4.38</v>
      </c>
      <c r="AO661" t="s">
        <v>10189</v>
      </c>
      <c r="AP661">
        <v>-4.6152142129727999E-2</v>
      </c>
      <c r="AQ661">
        <f>(Table2[[#This Row],[Sharpe Ratio]]-AVERAGE(Table2[Sharpe Ratio]))/_xlfn.STDEV.P(Table2[Sharpe Ratio])</f>
        <v>-1.1286682084069839</v>
      </c>
      <c r="AR6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-5.092920008130652</v>
      </c>
      <c r="AS661">
        <f>_xlfn.RANK.AVG(Table2[[#This Row],[1Y Return vs Nifty Z-Score]],Table2[1Y Return vs Nifty Z-Score])</f>
        <v>551</v>
      </c>
      <c r="AT661">
        <f>_xlfn.RANK.AVG(Table2[[#This Row],[6M Return vs Nifty Z-Score]],Table2[6M Return vs Nifty Z-Score])</f>
        <v>658</v>
      </c>
      <c r="AU661">
        <f>_xlfn.RANK.AVG(Table2[[#This Row],[Sharpe Ratio Z-Score]],Table2[Sharpe Ratio Z-Score])</f>
        <v>632</v>
      </c>
      <c r="AV661">
        <f>(Table2[[#This Row],[Rank 1Y]]+Table2[[#This Row],[Rank 6M]]+Table2[[#This Row],[Rank Sharpe]])/3</f>
        <v>613.66666666666663</v>
      </c>
    </row>
    <row r="662" spans="1:48" x14ac:dyDescent="0.3">
      <c r="A662" t="s">
        <v>743</v>
      </c>
      <c r="B662" t="s">
        <v>744</v>
      </c>
      <c r="C662" t="s">
        <v>10143</v>
      </c>
      <c r="D662" t="s">
        <v>409</v>
      </c>
      <c r="E662">
        <v>21180.5319648</v>
      </c>
      <c r="F662">
        <v>977.85</v>
      </c>
      <c r="G662">
        <v>-29.909397700507299</v>
      </c>
      <c r="H662">
        <f>(Table2[[#This Row],[1Y Return vs Nifty]]-AVERAGE(Table2[1Y Return vs Nifty]))/_xlfn.STDEV.P(Table2[1Y Return vs Nifty])</f>
        <v>-0.91011196062349842</v>
      </c>
      <c r="I662">
        <v>1.6290911756556601</v>
      </c>
      <c r="J662">
        <f>(Table2[[#This Row],[1M Return vs Nifty]]-AVERAGE(Table2[1M Return vs Nifty]))/_xlfn.STDEV.P(Table2[1M Return vs Nifty])</f>
        <v>0.17202503088520968</v>
      </c>
      <c r="K662">
        <v>-6.4662441153577399</v>
      </c>
      <c r="L662">
        <f>(Table2[[#This Row],[6M Return vs Nifty]]-AVERAGE(Table2[6M Return vs Nifty]))/_xlfn.STDEV.P(Table2[6M Return vs Nifty])</f>
        <v>-0.52980898004450894</v>
      </c>
      <c r="M662">
        <v>0.515511211883384</v>
      </c>
      <c r="N662">
        <f>(Table2[[#This Row],[1W Return vs Nifty]]-AVERAGE(Table2[1W Return vs Nifty]))/_xlfn.STDEV.P(Table2[1W Return vs Nifty])</f>
        <v>0.27558808919972683</v>
      </c>
      <c r="O662">
        <v>918.8</v>
      </c>
      <c r="P662">
        <v>890.69406381353895</v>
      </c>
      <c r="Q662">
        <v>904.34086245823005</v>
      </c>
      <c r="R662">
        <v>64.128503543974801</v>
      </c>
      <c r="S662" s="2">
        <f>(Table2[[#This Row],[Close Price]]-Table2[[#This Row],[20D EMA]])/Table2[[#This Row],[20D EMA]]</f>
        <v>6.4268611232041875E-2</v>
      </c>
      <c r="T662" s="2">
        <f>(Table2[[#This Row],[Close Price]]-Table2[[#This Row],[50D EMA]])/Table2[[#This Row],[50D EMA]]</f>
        <v>9.7851708827270914E-2</v>
      </c>
      <c r="U662" s="2">
        <f>(Table2[[#This Row],[Close Price]]-Table2[[#This Row],[200D EMA]])/Table2[[#This Row],[200D EMA]]</f>
        <v>8.1284768380313274E-2</v>
      </c>
      <c r="V662">
        <v>0.95326676342966099</v>
      </c>
      <c r="W662">
        <v>943.75</v>
      </c>
      <c r="X662">
        <v>981</v>
      </c>
      <c r="Y662">
        <v>932.1</v>
      </c>
      <c r="Z662">
        <v>981</v>
      </c>
      <c r="AA662">
        <v>902.55</v>
      </c>
      <c r="AB662">
        <v>981</v>
      </c>
      <c r="AC662" s="2">
        <f>(Table2[[#This Row],[Close Price]]/Table2[[#This Row],[Day Low]])-1</f>
        <v>3.6132450331125776E-2</v>
      </c>
      <c r="AD662" s="2">
        <f>(Table2[[#This Row],[Day High]]/Table2[[#This Row],[Close Price]])-1</f>
        <v>3.2213529682465492E-3</v>
      </c>
      <c r="AE662" s="2">
        <f>(Table2[[#This Row],[Close Price]]/Table2[[#This Row],[Current Week Low]])-1</f>
        <v>4.9082716446733121E-2</v>
      </c>
      <c r="AF662" s="2">
        <f>(Table2[[#This Row],[Current Week High]]/Table2[[#This Row],[Close Price]])-1</f>
        <v>3.2213529682465492E-3</v>
      </c>
      <c r="AG662" s="2">
        <f>(Table2[[#This Row],[Close Price]]/Table2[[#This Row],[Current Month Low]])-1</f>
        <v>8.3430280870866014E-2</v>
      </c>
      <c r="AH662" s="2">
        <f>(Table2[[#This Row],[Current Month High]]/Table2[[#This Row],[Close Price]])-1</f>
        <v>3.2213529682465492E-3</v>
      </c>
      <c r="AI662">
        <v>16.577184639770898</v>
      </c>
      <c r="AJ662">
        <v>32.751832745044801</v>
      </c>
      <c r="AK662" t="str">
        <f>IF(AND(Table2[[#This Row],[20D EMA]]&gt;Table2[[#This Row],[50D EMA]],Table2[[#This Row],[50D EMA]]&gt;Table2[[#This Row],[200D EMA]]),"Uptrend","Downtrend/NoTrend")</f>
        <v>Downtrend/NoTrend</v>
      </c>
      <c r="AL662">
        <v>-0.05</v>
      </c>
      <c r="AM662" t="s">
        <v>10189</v>
      </c>
      <c r="AN662">
        <v>5.49</v>
      </c>
      <c r="AO662" t="s">
        <v>10188</v>
      </c>
      <c r="AP662">
        <v>-7.9194132404988002E-2</v>
      </c>
      <c r="AQ662">
        <f>(Table2[[#This Row],[Sharpe Ratio]]-AVERAGE(Table2[Sharpe Ratio]))/_xlfn.STDEV.P(Table2[Sharpe Ratio])</f>
        <v>-1.5024569493945918</v>
      </c>
      <c r="AR6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2">
        <f>_xlfn.RANK.AVG(Table2[[#This Row],[1Y Return vs Nifty Z-Score]],Table2[1Y Return vs Nifty Z-Score])</f>
        <v>660</v>
      </c>
      <c r="AT662">
        <f>_xlfn.RANK.AVG(Table2[[#This Row],[6M Return vs Nifty Z-Score]],Table2[6M Return vs Nifty Z-Score])</f>
        <v>502</v>
      </c>
      <c r="AU662">
        <f>_xlfn.RANK.AVG(Table2[[#This Row],[Sharpe Ratio Z-Score]],Table2[Sharpe Ratio Z-Score])</f>
        <v>686</v>
      </c>
      <c r="AV662">
        <f>(Table2[[#This Row],[Rank 1Y]]+Table2[[#This Row],[Rank 6M]]+Table2[[#This Row],[Rank Sharpe]])/3</f>
        <v>616</v>
      </c>
    </row>
    <row r="663" spans="1:48" x14ac:dyDescent="0.3">
      <c r="A663" t="s">
        <v>1769</v>
      </c>
      <c r="B663" t="s">
        <v>1770</v>
      </c>
      <c r="C663" t="s">
        <v>10145</v>
      </c>
      <c r="D663" t="s">
        <v>285</v>
      </c>
      <c r="E663">
        <v>4209.0094982299997</v>
      </c>
      <c r="F663">
        <v>498.3</v>
      </c>
      <c r="G663">
        <v>-21.535715150317099</v>
      </c>
      <c r="H663">
        <f>(Table2[[#This Row],[1Y Return vs Nifty]]-AVERAGE(Table2[1Y Return vs Nifty]))/_xlfn.STDEV.P(Table2[1Y Return vs Nifty])</f>
        <v>-0.80666426091637033</v>
      </c>
      <c r="I663">
        <v>-8.6155796218185507</v>
      </c>
      <c r="J663">
        <f>(Table2[[#This Row],[1M Return vs Nifty]]-AVERAGE(Table2[1M Return vs Nifty]))/_xlfn.STDEV.P(Table2[1M Return vs Nifty])</f>
        <v>-0.7943049391992002</v>
      </c>
      <c r="K663">
        <v>-32.6493938077639</v>
      </c>
      <c r="L663">
        <f>(Table2[[#This Row],[6M Return vs Nifty]]-AVERAGE(Table2[6M Return vs Nifty]))/_xlfn.STDEV.P(Table2[6M Return vs Nifty])</f>
        <v>-1.3344478325092803</v>
      </c>
      <c r="M663">
        <v>-0.91185257957378296</v>
      </c>
      <c r="N663">
        <f>(Table2[[#This Row],[1W Return vs Nifty]]-AVERAGE(Table2[1W Return vs Nifty]))/_xlfn.STDEV.P(Table2[1W Return vs Nifty])</f>
        <v>-4.1125871022011103E-2</v>
      </c>
      <c r="O663">
        <v>500.92</v>
      </c>
      <c r="P663">
        <v>509.35782746176602</v>
      </c>
      <c r="Q663">
        <v>510.82638349610801</v>
      </c>
      <c r="R663">
        <v>46.046121624677603</v>
      </c>
      <c r="S663" s="2">
        <f>(Table2[[#This Row],[Close Price]]-Table2[[#This Row],[20D EMA]])/Table2[[#This Row],[20D EMA]]</f>
        <v>-5.2303761079613596E-3</v>
      </c>
      <c r="T663" s="2">
        <f>(Table2[[#This Row],[Close Price]]-Table2[[#This Row],[50D EMA]])/Table2[[#This Row],[50D EMA]]</f>
        <v>-2.1709350216270202E-2</v>
      </c>
      <c r="U663" s="2">
        <f>(Table2[[#This Row],[Close Price]]-Table2[[#This Row],[200D EMA]])/Table2[[#This Row],[200D EMA]]</f>
        <v>-2.4521802124583165E-2</v>
      </c>
      <c r="V663">
        <v>0.92157141846960799</v>
      </c>
      <c r="W663">
        <v>497.1</v>
      </c>
      <c r="X663">
        <v>501.45</v>
      </c>
      <c r="Y663">
        <v>497.1</v>
      </c>
      <c r="Z663">
        <v>504.7</v>
      </c>
      <c r="AA663">
        <v>491</v>
      </c>
      <c r="AB663">
        <v>514</v>
      </c>
      <c r="AC663" s="2">
        <f>(Table2[[#This Row],[Close Price]]/Table2[[#This Row],[Day Low]])-1</f>
        <v>2.4140012070006378E-3</v>
      </c>
      <c r="AD663" s="2">
        <f>(Table2[[#This Row],[Day High]]/Table2[[#This Row],[Close Price]])-1</f>
        <v>6.3214930764599053E-3</v>
      </c>
      <c r="AE663" s="2">
        <f>(Table2[[#This Row],[Close Price]]/Table2[[#This Row],[Current Week Low]])-1</f>
        <v>2.4140012070006378E-3</v>
      </c>
      <c r="AF663" s="2">
        <f>(Table2[[#This Row],[Current Week High]]/Table2[[#This Row],[Close Price]])-1</f>
        <v>1.284366847280749E-2</v>
      </c>
      <c r="AG663" s="2">
        <f>(Table2[[#This Row],[Close Price]]/Table2[[#This Row],[Current Month Low]])-1</f>
        <v>1.4867617107942932E-2</v>
      </c>
      <c r="AH663" s="2">
        <f>(Table2[[#This Row],[Current Month High]]/Table2[[#This Row],[Close Price]])-1</f>
        <v>3.1507124222355909E-2</v>
      </c>
      <c r="AI663">
        <v>40.276941601444904</v>
      </c>
      <c r="AJ663">
        <v>11.476510067114001</v>
      </c>
      <c r="AK663" t="str">
        <f>IF(AND(Table2[[#This Row],[20D EMA]]&gt;Table2[[#This Row],[50D EMA]],Table2[[#This Row],[50D EMA]]&gt;Table2[[#This Row],[200D EMA]]),"Uptrend","Downtrend/NoTrend")</f>
        <v>Downtrend/NoTrend</v>
      </c>
      <c r="AL663">
        <v>-0.18</v>
      </c>
      <c r="AM663" t="s">
        <v>10189</v>
      </c>
      <c r="AN663">
        <v>0.01</v>
      </c>
      <c r="AO663" t="s">
        <v>10188</v>
      </c>
      <c r="AQ663">
        <f>(Table2[[#This Row],[Sharpe Ratio]]-AVERAGE(Table2[Sharpe Ratio]))/_xlfn.STDEV.P(Table2[Sharpe Ratio])</f>
        <v>-0.60657038812317154</v>
      </c>
      <c r="AR6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3">
        <f>_xlfn.RANK.AVG(Table2[[#This Row],[1Y Return vs Nifty Z-Score]],Table2[1Y Return vs Nifty Z-Score])</f>
        <v>632</v>
      </c>
      <c r="AT663">
        <f>_xlfn.RANK.AVG(Table2[[#This Row],[6M Return vs Nifty Z-Score]],Table2[6M Return vs Nifty Z-Score])</f>
        <v>703</v>
      </c>
      <c r="AU663">
        <f>_xlfn.RANK.AVG(Table2[[#This Row],[Sharpe Ratio Z-Score]],Table2[Sharpe Ratio Z-Score])</f>
        <v>518.5</v>
      </c>
      <c r="AV663">
        <f>(Table2[[#This Row],[Rank 1Y]]+Table2[[#This Row],[Rank 6M]]+Table2[[#This Row],[Rank Sharpe]])/3</f>
        <v>617.83333333333337</v>
      </c>
    </row>
    <row r="664" spans="1:48" x14ac:dyDescent="0.3">
      <c r="A664" t="s">
        <v>1232</v>
      </c>
      <c r="B664" t="s">
        <v>1233</v>
      </c>
      <c r="C664" t="s">
        <v>10155</v>
      </c>
      <c r="D664" t="s">
        <v>476</v>
      </c>
      <c r="E664">
        <v>9157.6225451549999</v>
      </c>
      <c r="F664">
        <v>298.5</v>
      </c>
      <c r="G664">
        <v>-31.132649406574998</v>
      </c>
      <c r="H664">
        <f>(Table2[[#This Row],[1Y Return vs Nifty]]-AVERAGE(Table2[1Y Return vs Nifty]))/_xlfn.STDEV.P(Table2[1Y Return vs Nifty])</f>
        <v>-0.9252238990564462</v>
      </c>
      <c r="I664">
        <v>1.1558963163535001</v>
      </c>
      <c r="J664">
        <f>(Table2[[#This Row],[1M Return vs Nifty]]-AVERAGE(Table2[1M Return vs Nifty]))/_xlfn.STDEV.P(Table2[1M Return vs Nifty])</f>
        <v>0.12739086124978427</v>
      </c>
      <c r="K664">
        <v>-7.0131521277393496</v>
      </c>
      <c r="L664">
        <f>(Table2[[#This Row],[6M Return vs Nifty]]-AVERAGE(Table2[6M Return vs Nifty]))/_xlfn.STDEV.P(Table2[6M Return vs Nifty])</f>
        <v>-0.54661610373498526</v>
      </c>
      <c r="M664">
        <v>3.7833893768056899</v>
      </c>
      <c r="N664">
        <f>(Table2[[#This Row],[1W Return vs Nifty]]-AVERAGE(Table2[1W Return vs Nifty]))/_xlfn.STDEV.P(Table2[1W Return vs Nifty])</f>
        <v>1.000688894845144</v>
      </c>
      <c r="O664">
        <v>291.36</v>
      </c>
      <c r="P664">
        <v>279.51014041550798</v>
      </c>
      <c r="Q664">
        <v>277.29855519871398</v>
      </c>
      <c r="R664">
        <v>65.890955851334098</v>
      </c>
      <c r="S664" s="2">
        <f>(Table2[[#This Row],[Close Price]]-Table2[[#This Row],[20D EMA]])/Table2[[#This Row],[20D EMA]]</f>
        <v>2.4505766062602918E-2</v>
      </c>
      <c r="T664" s="2">
        <f>(Table2[[#This Row],[Close Price]]-Table2[[#This Row],[50D EMA]])/Table2[[#This Row],[50D EMA]]</f>
        <v>6.7939787645136959E-2</v>
      </c>
      <c r="U664" s="2">
        <f>(Table2[[#This Row],[Close Price]]-Table2[[#This Row],[200D EMA]])/Table2[[#This Row],[200D EMA]]</f>
        <v>7.6457105180706475E-2</v>
      </c>
      <c r="V664">
        <v>0.503889171849353</v>
      </c>
      <c r="W664">
        <v>294.2</v>
      </c>
      <c r="X664">
        <v>302.89999999999998</v>
      </c>
      <c r="Y664">
        <v>294.2</v>
      </c>
      <c r="Z664">
        <v>302.89999999999998</v>
      </c>
      <c r="AA664">
        <v>282.8</v>
      </c>
      <c r="AB664">
        <v>305.60000000000002</v>
      </c>
      <c r="AC664" s="2">
        <f>(Table2[[#This Row],[Close Price]]/Table2[[#This Row],[Day Low]])-1</f>
        <v>1.4615907545887152E-2</v>
      </c>
      <c r="AD664" s="2">
        <f>(Table2[[#This Row],[Day High]]/Table2[[#This Row],[Close Price]])-1</f>
        <v>1.4740368509212676E-2</v>
      </c>
      <c r="AE664" s="2">
        <f>(Table2[[#This Row],[Close Price]]/Table2[[#This Row],[Current Week Low]])-1</f>
        <v>1.4615907545887152E-2</v>
      </c>
      <c r="AF664" s="2">
        <f>(Table2[[#This Row],[Current Week High]]/Table2[[#This Row],[Close Price]])-1</f>
        <v>1.4740368509212676E-2</v>
      </c>
      <c r="AG664" s="2">
        <f>(Table2[[#This Row],[Close Price]]/Table2[[#This Row],[Current Month Low]])-1</f>
        <v>5.5516265912305407E-2</v>
      </c>
      <c r="AH664" s="2">
        <f>(Table2[[#This Row],[Current Month High]]/Table2[[#This Row],[Close Price]])-1</f>
        <v>2.3785594639866181E-2</v>
      </c>
      <c r="AI664">
        <v>8.3752093802344998</v>
      </c>
      <c r="AJ664">
        <v>40.1408450704225</v>
      </c>
      <c r="AK664" t="str">
        <f>IF(AND(Table2[[#This Row],[20D EMA]]&gt;Table2[[#This Row],[50D EMA]],Table2[[#This Row],[50D EMA]]&gt;Table2[[#This Row],[200D EMA]]),"Uptrend","Downtrend/NoTrend")</f>
        <v>Uptrend</v>
      </c>
      <c r="AL664">
        <v>7.0000000000000007E-2</v>
      </c>
      <c r="AM664" t="s">
        <v>10188</v>
      </c>
      <c r="AN664">
        <v>2.35</v>
      </c>
      <c r="AO664" t="s">
        <v>10188</v>
      </c>
      <c r="AP664">
        <v>-7.3271143847525005E-2</v>
      </c>
      <c r="AQ664">
        <f>(Table2[[#This Row],[Sharpe Ratio]]-AVERAGE(Table2[Sharpe Ratio]))/_xlfn.STDEV.P(Table2[Sharpe Ratio])</f>
        <v>-1.4354529215701606</v>
      </c>
      <c r="AR6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-1.7792131682666641</v>
      </c>
      <c r="AS664">
        <f>_xlfn.RANK.AVG(Table2[[#This Row],[1Y Return vs Nifty Z-Score]],Table2[1Y Return vs Nifty Z-Score])</f>
        <v>668</v>
      </c>
      <c r="AT664">
        <f>_xlfn.RANK.AVG(Table2[[#This Row],[6M Return vs Nifty Z-Score]],Table2[6M Return vs Nifty Z-Score])</f>
        <v>508</v>
      </c>
      <c r="AU664">
        <f>_xlfn.RANK.AVG(Table2[[#This Row],[Sharpe Ratio Z-Score]],Table2[Sharpe Ratio Z-Score])</f>
        <v>678</v>
      </c>
      <c r="AV664">
        <f>(Table2[[#This Row],[Rank 1Y]]+Table2[[#This Row],[Rank 6M]]+Table2[[#This Row],[Rank Sharpe]])/3</f>
        <v>618</v>
      </c>
    </row>
    <row r="665" spans="1:48" x14ac:dyDescent="0.3">
      <c r="A665" t="s">
        <v>1656</v>
      </c>
      <c r="B665" t="s">
        <v>1657</v>
      </c>
      <c r="C665" t="s">
        <v>10148</v>
      </c>
      <c r="D665" t="s">
        <v>62</v>
      </c>
      <c r="E665">
        <v>4928.6353499999996</v>
      </c>
      <c r="F665">
        <v>532.75</v>
      </c>
      <c r="G665">
        <v>-20.351104778038199</v>
      </c>
      <c r="H665">
        <f>(Table2[[#This Row],[1Y Return vs Nifty]]-AVERAGE(Table2[1Y Return vs Nifty]))/_xlfn.STDEV.P(Table2[1Y Return vs Nifty])</f>
        <v>-0.79202969394694611</v>
      </c>
      <c r="I665">
        <v>-2.7559711359955301</v>
      </c>
      <c r="J665">
        <f>(Table2[[#This Row],[1M Return vs Nifty]]-AVERAGE(Table2[1M Return vs Nifty]))/_xlfn.STDEV.P(Table2[1M Return vs Nifty])</f>
        <v>-0.24159656967231033</v>
      </c>
      <c r="K665">
        <v>-11.7038712079273</v>
      </c>
      <c r="L665">
        <f>(Table2[[#This Row],[6M Return vs Nifty]]-AVERAGE(Table2[6M Return vs Nifty]))/_xlfn.STDEV.P(Table2[6M Return vs Nifty])</f>
        <v>-0.69076739425033917</v>
      </c>
      <c r="M665">
        <v>-4.1199921107822197</v>
      </c>
      <c r="N665">
        <f>(Table2[[#This Row],[1W Return vs Nifty]]-AVERAGE(Table2[1W Return vs Nifty]))/_xlfn.STDEV.P(Table2[1W Return vs Nifty])</f>
        <v>-0.7529714299146435</v>
      </c>
      <c r="O665">
        <v>529.09</v>
      </c>
      <c r="P665">
        <v>514.40540830144903</v>
      </c>
      <c r="Q665">
        <v>500.92275383178099</v>
      </c>
      <c r="R665">
        <v>53.003810963949299</v>
      </c>
      <c r="S665" s="2">
        <f>(Table2[[#This Row],[Close Price]]-Table2[[#This Row],[20D EMA]])/Table2[[#This Row],[20D EMA]]</f>
        <v>6.9175376589993539E-3</v>
      </c>
      <c r="T665" s="2">
        <f>(Table2[[#This Row],[Close Price]]-Table2[[#This Row],[50D EMA]])/Table2[[#This Row],[50D EMA]]</f>
        <v>3.5661739558929317E-2</v>
      </c>
      <c r="U665" s="2">
        <f>(Table2[[#This Row],[Close Price]]-Table2[[#This Row],[200D EMA]])/Table2[[#This Row],[200D EMA]]</f>
        <v>6.3537233884382857E-2</v>
      </c>
      <c r="V665">
        <v>1.3987571201226601</v>
      </c>
      <c r="W665">
        <v>531.5</v>
      </c>
      <c r="X665">
        <v>545</v>
      </c>
      <c r="Y665">
        <v>529.25</v>
      </c>
      <c r="Z665">
        <v>545</v>
      </c>
      <c r="AA665">
        <v>505</v>
      </c>
      <c r="AB665">
        <v>563.20000000000005</v>
      </c>
      <c r="AC665" s="2">
        <f>(Table2[[#This Row],[Close Price]]/Table2[[#This Row],[Day Low]])-1</f>
        <v>2.3518344308559591E-3</v>
      </c>
      <c r="AD665" s="2">
        <f>(Table2[[#This Row],[Day High]]/Table2[[#This Row],[Close Price]])-1</f>
        <v>2.2993899577663068E-2</v>
      </c>
      <c r="AE665" s="2">
        <f>(Table2[[#This Row],[Close Price]]/Table2[[#This Row],[Current Week Low]])-1</f>
        <v>6.6131317902693443E-3</v>
      </c>
      <c r="AF665" s="2">
        <f>(Table2[[#This Row],[Current Week High]]/Table2[[#This Row],[Close Price]])-1</f>
        <v>2.2993899577663068E-2</v>
      </c>
      <c r="AG665" s="2">
        <f>(Table2[[#This Row],[Close Price]]/Table2[[#This Row],[Current Month Low]])-1</f>
        <v>5.4950495049504999E-2</v>
      </c>
      <c r="AH665" s="2">
        <f>(Table2[[#This Row],[Current Month High]]/Table2[[#This Row],[Close Price]])-1</f>
        <v>5.7156264664476764E-2</v>
      </c>
      <c r="AI665">
        <v>21.2106992022524</v>
      </c>
      <c r="AJ665">
        <v>23.593550632177202</v>
      </c>
      <c r="AK665" t="str">
        <f>IF(AND(Table2[[#This Row],[20D EMA]]&gt;Table2[[#This Row],[50D EMA]],Table2[[#This Row],[50D EMA]]&gt;Table2[[#This Row],[200D EMA]]),"Uptrend","Downtrend/NoTrend")</f>
        <v>Uptrend</v>
      </c>
      <c r="AL665">
        <v>-0.03</v>
      </c>
      <c r="AM665" t="s">
        <v>10189</v>
      </c>
      <c r="AN665">
        <v>5.59</v>
      </c>
      <c r="AO665" t="s">
        <v>10188</v>
      </c>
      <c r="AP665">
        <v>-7.5788512761592E-2</v>
      </c>
      <c r="AQ665">
        <f>(Table2[[#This Row],[Sharpe Ratio]]-AVERAGE(Table2[Sharpe Ratio]))/_xlfn.STDEV.P(Table2[Sharpe Ratio])</f>
        <v>-1.4639307508156643</v>
      </c>
      <c r="AR6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-3.9412958385999031</v>
      </c>
      <c r="AS665">
        <f>_xlfn.RANK.AVG(Table2[[#This Row],[1Y Return vs Nifty Z-Score]],Table2[1Y Return vs Nifty Z-Score])</f>
        <v>628</v>
      </c>
      <c r="AT665">
        <f>_xlfn.RANK.AVG(Table2[[#This Row],[6M Return vs Nifty Z-Score]],Table2[6M Return vs Nifty Z-Score])</f>
        <v>548</v>
      </c>
      <c r="AU665">
        <f>_xlfn.RANK.AVG(Table2[[#This Row],[Sharpe Ratio Z-Score]],Table2[Sharpe Ratio Z-Score])</f>
        <v>684</v>
      </c>
      <c r="AV665">
        <f>(Table2[[#This Row],[Rank 1Y]]+Table2[[#This Row],[Rank 6M]]+Table2[[#This Row],[Rank Sharpe]])/3</f>
        <v>620</v>
      </c>
    </row>
    <row r="666" spans="1:48" x14ac:dyDescent="0.3">
      <c r="A666" t="s">
        <v>753</v>
      </c>
      <c r="B666" t="s">
        <v>754</v>
      </c>
      <c r="C666" t="s">
        <v>10157</v>
      </c>
      <c r="D666" t="s">
        <v>170</v>
      </c>
      <c r="E666">
        <v>20734.503167524999</v>
      </c>
      <c r="F666">
        <v>7015.6</v>
      </c>
      <c r="G666">
        <v>-19.536403086877701</v>
      </c>
      <c r="H666">
        <f>(Table2[[#This Row],[1Y Return vs Nifty]]-AVERAGE(Table2[1Y Return vs Nifty]))/_xlfn.STDEV.P(Table2[1Y Return vs Nifty])</f>
        <v>-0.78196494460961341</v>
      </c>
      <c r="I666">
        <v>7.6362268534516096</v>
      </c>
      <c r="J666">
        <f>(Table2[[#This Row],[1M Return vs Nifty]]-AVERAGE(Table2[1M Return vs Nifty]))/_xlfn.STDEV.P(Table2[1M Return vs Nifty])</f>
        <v>0.73864892291390472</v>
      </c>
      <c r="K666">
        <v>-8.0525674746196803</v>
      </c>
      <c r="L666">
        <f>(Table2[[#This Row],[6M Return vs Nifty]]-AVERAGE(Table2[6M Return vs Nifty]))/_xlfn.STDEV.P(Table2[6M Return vs Nifty])</f>
        <v>-0.57855855457735395</v>
      </c>
      <c r="M666">
        <v>2.4989207714557602</v>
      </c>
      <c r="N666">
        <f>(Table2[[#This Row],[1W Return vs Nifty]]-AVERAGE(Table2[1W Return vs Nifty]))/_xlfn.STDEV.P(Table2[1W Return vs Nifty])</f>
        <v>0.71568156790043747</v>
      </c>
      <c r="O666">
        <v>6657.08</v>
      </c>
      <c r="P666">
        <v>6372.9239218513403</v>
      </c>
      <c r="Q666">
        <v>6429.0244236625504</v>
      </c>
      <c r="R666">
        <v>86.666944096646802</v>
      </c>
      <c r="S666" s="2">
        <f>(Table2[[#This Row],[Close Price]]-Table2[[#This Row],[20D EMA]])/Table2[[#This Row],[20D EMA]]</f>
        <v>5.3855444128657073E-2</v>
      </c>
      <c r="T666" s="2">
        <f>(Table2[[#This Row],[Close Price]]-Table2[[#This Row],[50D EMA]])/Table2[[#This Row],[50D EMA]]</f>
        <v>0.10084477486779131</v>
      </c>
      <c r="U666" s="2">
        <f>(Table2[[#This Row],[Close Price]]-Table2[[#This Row],[200D EMA]])/Table2[[#This Row],[200D EMA]]</f>
        <v>9.1238660437890168E-2</v>
      </c>
      <c r="V666">
        <v>1.2860575325050001</v>
      </c>
      <c r="W666">
        <v>6991.2</v>
      </c>
      <c r="X666">
        <v>7100</v>
      </c>
      <c r="Y666">
        <v>6973.1</v>
      </c>
      <c r="Z666">
        <v>7100</v>
      </c>
      <c r="AA666">
        <v>6500</v>
      </c>
      <c r="AB666">
        <v>7100</v>
      </c>
      <c r="AC666" s="2">
        <f>(Table2[[#This Row],[Close Price]]/Table2[[#This Row],[Day Low]])-1</f>
        <v>3.490101842316129E-3</v>
      </c>
      <c r="AD666" s="2">
        <f>(Table2[[#This Row],[Day High]]/Table2[[#This Row],[Close Price]])-1</f>
        <v>1.2030332402075405E-2</v>
      </c>
      <c r="AE666" s="2">
        <f>(Table2[[#This Row],[Close Price]]/Table2[[#This Row],[Current Week Low]])-1</f>
        <v>6.0948502100930391E-3</v>
      </c>
      <c r="AF666" s="2">
        <f>(Table2[[#This Row],[Current Week High]]/Table2[[#This Row],[Close Price]])-1</f>
        <v>1.2030332402075405E-2</v>
      </c>
      <c r="AG666" s="2">
        <f>(Table2[[#This Row],[Close Price]]/Table2[[#This Row],[Current Month Low]])-1</f>
        <v>7.9323076923077052E-2</v>
      </c>
      <c r="AH666" s="2">
        <f>(Table2[[#This Row],[Current Month High]]/Table2[[#This Row],[Close Price]])-1</f>
        <v>1.2030332402075405E-2</v>
      </c>
      <c r="AI666">
        <v>8.1860425337818494</v>
      </c>
      <c r="AJ666">
        <v>35.571079354957099</v>
      </c>
      <c r="AK666" t="str">
        <f>IF(AND(Table2[[#This Row],[20D EMA]]&gt;Table2[[#This Row],[50D EMA]],Table2[[#This Row],[50D EMA]]&gt;Table2[[#This Row],[200D EMA]]),"Uptrend","Downtrend/NoTrend")</f>
        <v>Downtrend/NoTrend</v>
      </c>
      <c r="AL666">
        <v>0.1</v>
      </c>
      <c r="AM666" t="s">
        <v>10188</v>
      </c>
      <c r="AN666">
        <v>8.27</v>
      </c>
      <c r="AO666" t="s">
        <v>10188</v>
      </c>
      <c r="AP666">
        <v>-0.127520285918586</v>
      </c>
      <c r="AQ666">
        <f>(Table2[[#This Row],[Sharpe Ratio]]-AVERAGE(Table2[Sharpe Ratio]))/_xlfn.STDEV.P(Table2[Sharpe Ratio])</f>
        <v>-2.0491483541235254</v>
      </c>
      <c r="AR6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6">
        <f>_xlfn.RANK.AVG(Table2[[#This Row],[1Y Return vs Nifty Z-Score]],Table2[1Y Return vs Nifty Z-Score])</f>
        <v>621</v>
      </c>
      <c r="AT666">
        <f>_xlfn.RANK.AVG(Table2[[#This Row],[6M Return vs Nifty Z-Score]],Table2[6M Return vs Nifty Z-Score])</f>
        <v>520</v>
      </c>
      <c r="AU666">
        <f>_xlfn.RANK.AVG(Table2[[#This Row],[Sharpe Ratio Z-Score]],Table2[Sharpe Ratio Z-Score])</f>
        <v>722</v>
      </c>
      <c r="AV666">
        <f>(Table2[[#This Row],[Rank 1Y]]+Table2[[#This Row],[Rank 6M]]+Table2[[#This Row],[Rank Sharpe]])/3</f>
        <v>621</v>
      </c>
    </row>
    <row r="667" spans="1:48" x14ac:dyDescent="0.3">
      <c r="A667" t="s">
        <v>1815</v>
      </c>
      <c r="B667" t="s">
        <v>1816</v>
      </c>
      <c r="C667" t="s">
        <v>10155</v>
      </c>
      <c r="D667" t="s">
        <v>944</v>
      </c>
      <c r="E667">
        <v>3941.2444753</v>
      </c>
      <c r="F667">
        <v>325.5</v>
      </c>
      <c r="G667">
        <v>-36.0979003201914</v>
      </c>
      <c r="H667">
        <f>(Table2[[#This Row],[1Y Return vs Nifty]]-AVERAGE(Table2[1Y Return vs Nifty]))/_xlfn.STDEV.P(Table2[1Y Return vs Nifty])</f>
        <v>-0.98656414958584637</v>
      </c>
      <c r="I667">
        <v>-6.8122009783422497</v>
      </c>
      <c r="J667">
        <f>(Table2[[#This Row],[1M Return vs Nifty]]-AVERAGE(Table2[1M Return vs Nifty]))/_xlfn.STDEV.P(Table2[1M Return vs Nifty])</f>
        <v>-0.62420100271829693</v>
      </c>
      <c r="K667">
        <v>-32.400391856899702</v>
      </c>
      <c r="L667">
        <f>(Table2[[#This Row],[6M Return vs Nifty]]-AVERAGE(Table2[6M Return vs Nifty]))/_xlfn.STDEV.P(Table2[6M Return vs Nifty])</f>
        <v>-1.3267957109594055</v>
      </c>
      <c r="M667">
        <v>-1.9093796393942799</v>
      </c>
      <c r="N667">
        <f>(Table2[[#This Row],[1W Return vs Nifty]]-AVERAGE(Table2[1W Return vs Nifty]))/_xlfn.STDEV.P(Table2[1W Return vs Nifty])</f>
        <v>-0.26246450062362703</v>
      </c>
      <c r="O667">
        <v>320.88</v>
      </c>
      <c r="P667">
        <v>317.75698540199602</v>
      </c>
      <c r="Q667">
        <v>335.68775445044099</v>
      </c>
      <c r="R667">
        <v>48.966180486967502</v>
      </c>
      <c r="S667" s="2">
        <f>(Table2[[#This Row],[Close Price]]-Table2[[#This Row],[20D EMA]])/Table2[[#This Row],[20D EMA]]</f>
        <v>1.4397905759162319E-2</v>
      </c>
      <c r="T667" s="2">
        <f>(Table2[[#This Row],[Close Price]]-Table2[[#This Row],[50D EMA]])/Table2[[#This Row],[50D EMA]]</f>
        <v>2.4367724247535433E-2</v>
      </c>
      <c r="U667" s="2">
        <f>(Table2[[#This Row],[Close Price]]-Table2[[#This Row],[200D EMA]])/Table2[[#This Row],[200D EMA]]</f>
        <v>-3.0348901070637809E-2</v>
      </c>
      <c r="V667">
        <v>0.79070023909984299</v>
      </c>
      <c r="W667">
        <v>321.05</v>
      </c>
      <c r="X667">
        <v>327.75</v>
      </c>
      <c r="Y667">
        <v>313.2</v>
      </c>
      <c r="Z667">
        <v>327.75</v>
      </c>
      <c r="AA667">
        <v>312</v>
      </c>
      <c r="AB667">
        <v>335.9</v>
      </c>
      <c r="AC667" s="2">
        <f>(Table2[[#This Row],[Close Price]]/Table2[[#This Row],[Day Low]])-1</f>
        <v>1.3860769350568347E-2</v>
      </c>
      <c r="AD667" s="2">
        <f>(Table2[[#This Row],[Day High]]/Table2[[#This Row],[Close Price]])-1</f>
        <v>6.9124423963133896E-3</v>
      </c>
      <c r="AE667" s="2">
        <f>(Table2[[#This Row],[Close Price]]/Table2[[#This Row],[Current Week Low]])-1</f>
        <v>3.9272030651340994E-2</v>
      </c>
      <c r="AF667" s="2">
        <f>(Table2[[#This Row],[Current Week High]]/Table2[[#This Row],[Close Price]])-1</f>
        <v>6.9124423963133896E-3</v>
      </c>
      <c r="AG667" s="2">
        <f>(Table2[[#This Row],[Close Price]]/Table2[[#This Row],[Current Month Low]])-1</f>
        <v>4.3269230769230838E-2</v>
      </c>
      <c r="AH667" s="2">
        <f>(Table2[[#This Row],[Current Month High]]/Table2[[#This Row],[Close Price]])-1</f>
        <v>3.1950844854070626E-2</v>
      </c>
      <c r="AI667">
        <v>38.2181259600614</v>
      </c>
      <c r="AJ667">
        <v>21.477887665609199</v>
      </c>
      <c r="AK667" t="str">
        <f>IF(AND(Table2[[#This Row],[20D EMA]]&gt;Table2[[#This Row],[50D EMA]],Table2[[#This Row],[50D EMA]]&gt;Table2[[#This Row],[200D EMA]]),"Uptrend","Downtrend/NoTrend")</f>
        <v>Downtrend/NoTrend</v>
      </c>
      <c r="AL667">
        <v>-0.06</v>
      </c>
      <c r="AM667" t="s">
        <v>10189</v>
      </c>
      <c r="AN667">
        <v>-0.37</v>
      </c>
      <c r="AO667" t="s">
        <v>10189</v>
      </c>
      <c r="AP667">
        <v>7.4408289313219996E-3</v>
      </c>
      <c r="AQ667">
        <f>(Table2[[#This Row],[Sharpe Ratio]]-AVERAGE(Table2[Sharpe Ratio]))/_xlfn.STDEV.P(Table2[Sharpe Ratio])</f>
        <v>-0.52239573475111067</v>
      </c>
      <c r="AR6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7">
        <f>_xlfn.RANK.AVG(Table2[[#This Row],[1Y Return vs Nifty Z-Score]],Table2[1Y Return vs Nifty Z-Score])</f>
        <v>688</v>
      </c>
      <c r="AT667">
        <f>_xlfn.RANK.AVG(Table2[[#This Row],[6M Return vs Nifty Z-Score]],Table2[6M Return vs Nifty Z-Score])</f>
        <v>702</v>
      </c>
      <c r="AU667">
        <f>_xlfn.RANK.AVG(Table2[[#This Row],[Sharpe Ratio Z-Score]],Table2[Sharpe Ratio Z-Score])</f>
        <v>479</v>
      </c>
      <c r="AV667">
        <f>(Table2[[#This Row],[Rank 1Y]]+Table2[[#This Row],[Rank 6M]]+Table2[[#This Row],[Rank Sharpe]])/3</f>
        <v>623</v>
      </c>
    </row>
    <row r="668" spans="1:48" x14ac:dyDescent="0.3">
      <c r="A668" t="s">
        <v>851</v>
      </c>
      <c r="B668" t="s">
        <v>852</v>
      </c>
      <c r="C668" t="s">
        <v>10157</v>
      </c>
      <c r="D668" t="s">
        <v>550</v>
      </c>
      <c r="E668">
        <v>18148.020234</v>
      </c>
      <c r="F668">
        <v>3665.35</v>
      </c>
      <c r="G668">
        <v>-43.163982966716603</v>
      </c>
      <c r="H668">
        <f>(Table2[[#This Row],[1Y Return vs Nifty]]-AVERAGE(Table2[1Y Return vs Nifty]))/_xlfn.STDEV.P(Table2[1Y Return vs Nifty])</f>
        <v>-1.0738578810286374</v>
      </c>
      <c r="I668">
        <v>-1.37424056391747</v>
      </c>
      <c r="J668">
        <f>(Table2[[#This Row],[1M Return vs Nifty]]-AVERAGE(Table2[1M Return vs Nifty]))/_xlfn.STDEV.P(Table2[1M Return vs Nifty])</f>
        <v>-0.11126464502812387</v>
      </c>
      <c r="K668">
        <v>-6.6813782795434902</v>
      </c>
      <c r="L668">
        <f>(Table2[[#This Row],[6M Return vs Nifty]]-AVERAGE(Table2[6M Return vs Nifty]))/_xlfn.STDEV.P(Table2[6M Return vs Nifty])</f>
        <v>-0.53642030484805603</v>
      </c>
      <c r="M668">
        <v>-2.0135631751567602</v>
      </c>
      <c r="N668">
        <f>(Table2[[#This Row],[1W Return vs Nifty]]-AVERAGE(Table2[1W Return vs Nifty]))/_xlfn.STDEV.P(Table2[1W Return vs Nifty])</f>
        <v>-0.28558150863428483</v>
      </c>
      <c r="O668">
        <v>3617.14</v>
      </c>
      <c r="P668">
        <v>3507.13768479906</v>
      </c>
      <c r="Q668">
        <v>3555.8627122335201</v>
      </c>
      <c r="R668">
        <v>56.918267117413002</v>
      </c>
      <c r="S668" s="2">
        <f>(Table2[[#This Row],[Close Price]]-Table2[[#This Row],[20D EMA]])/Table2[[#This Row],[20D EMA]]</f>
        <v>1.3328209579944387E-2</v>
      </c>
      <c r="T668" s="2">
        <f>(Table2[[#This Row],[Close Price]]-Table2[[#This Row],[50D EMA]])/Table2[[#This Row],[50D EMA]]</f>
        <v>4.5111520966706668E-2</v>
      </c>
      <c r="U668" s="2">
        <f>(Table2[[#This Row],[Close Price]]-Table2[[#This Row],[200D EMA]])/Table2[[#This Row],[200D EMA]]</f>
        <v>3.0790639748211272E-2</v>
      </c>
      <c r="V668">
        <v>0.77121113103699501</v>
      </c>
      <c r="W668">
        <v>3655.8</v>
      </c>
      <c r="X668">
        <v>3742.95</v>
      </c>
      <c r="Y668">
        <v>3631.8</v>
      </c>
      <c r="Z668">
        <v>3742.95</v>
      </c>
      <c r="AA668">
        <v>3569.05</v>
      </c>
      <c r="AB668">
        <v>3742.95</v>
      </c>
      <c r="AC668" s="2">
        <f>(Table2[[#This Row],[Close Price]]/Table2[[#This Row],[Day Low]])-1</f>
        <v>2.612287324251783E-3</v>
      </c>
      <c r="AD668" s="2">
        <f>(Table2[[#This Row],[Day High]]/Table2[[#This Row],[Close Price]])-1</f>
        <v>2.1171238763010303E-2</v>
      </c>
      <c r="AE668" s="2">
        <f>(Table2[[#This Row],[Close Price]]/Table2[[#This Row],[Current Week Low]])-1</f>
        <v>9.2378434935844744E-3</v>
      </c>
      <c r="AF668" s="2">
        <f>(Table2[[#This Row],[Current Week High]]/Table2[[#This Row],[Close Price]])-1</f>
        <v>2.1171238763010303E-2</v>
      </c>
      <c r="AG668" s="2">
        <f>(Table2[[#This Row],[Close Price]]/Table2[[#This Row],[Current Month Low]])-1</f>
        <v>2.6981969992014632E-2</v>
      </c>
      <c r="AH668" s="2">
        <f>(Table2[[#This Row],[Current Month High]]/Table2[[#This Row],[Close Price]])-1</f>
        <v>2.1171238763010303E-2</v>
      </c>
      <c r="AI668">
        <v>28.889464853288199</v>
      </c>
      <c r="AJ668">
        <v>27.448321424225</v>
      </c>
      <c r="AK668" t="str">
        <f>IF(AND(Table2[[#This Row],[20D EMA]]&gt;Table2[[#This Row],[50D EMA]],Table2[[#This Row],[50D EMA]]&gt;Table2[[#This Row],[200D EMA]]),"Uptrend","Downtrend/NoTrend")</f>
        <v>Downtrend/NoTrend</v>
      </c>
      <c r="AL668">
        <v>0.03</v>
      </c>
      <c r="AM668" t="s">
        <v>10188</v>
      </c>
      <c r="AN668">
        <v>2.5499999999999998</v>
      </c>
      <c r="AO668" t="s">
        <v>10188</v>
      </c>
      <c r="AP668">
        <v>-6.7220475728574994E-2</v>
      </c>
      <c r="AQ668">
        <f>(Table2[[#This Row],[Sharpe Ratio]]-AVERAGE(Table2[Sharpe Ratio]))/_xlfn.STDEV.P(Table2[Sharpe Ratio])</f>
        <v>-1.3670045139689517</v>
      </c>
      <c r="AR6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8">
        <f>_xlfn.RANK.AVG(Table2[[#This Row],[1Y Return vs Nifty Z-Score]],Table2[1Y Return vs Nifty Z-Score])</f>
        <v>702</v>
      </c>
      <c r="AT668">
        <f>_xlfn.RANK.AVG(Table2[[#This Row],[6M Return vs Nifty Z-Score]],Table2[6M Return vs Nifty Z-Score])</f>
        <v>504</v>
      </c>
      <c r="AU668">
        <f>_xlfn.RANK.AVG(Table2[[#This Row],[Sharpe Ratio Z-Score]],Table2[Sharpe Ratio Z-Score])</f>
        <v>666</v>
      </c>
      <c r="AV668">
        <f>(Table2[[#This Row],[Rank 1Y]]+Table2[[#This Row],[Rank 6M]]+Table2[[#This Row],[Rank Sharpe]])/3</f>
        <v>624</v>
      </c>
    </row>
    <row r="669" spans="1:48" x14ac:dyDescent="0.3">
      <c r="A669" t="s">
        <v>1387</v>
      </c>
      <c r="B669" t="s">
        <v>1388</v>
      </c>
      <c r="C669" t="s">
        <v>10159</v>
      </c>
      <c r="D669" t="s">
        <v>594</v>
      </c>
      <c r="E669">
        <v>7519.1836617600002</v>
      </c>
      <c r="F669">
        <v>43.55</v>
      </c>
      <c r="G669">
        <v>-16.7931265253332</v>
      </c>
      <c r="H669">
        <f>(Table2[[#This Row],[1Y Return vs Nifty]]-AVERAGE(Table2[1Y Return vs Nifty]))/_xlfn.STDEV.P(Table2[1Y Return vs Nifty])</f>
        <v>-0.74807475970574311</v>
      </c>
      <c r="I669">
        <v>-5.81626456826619</v>
      </c>
      <c r="J669">
        <f>(Table2[[#This Row],[1M Return vs Nifty]]-AVERAGE(Table2[1M Return vs Nifty]))/_xlfn.STDEV.P(Table2[1M Return vs Nifty])</f>
        <v>-0.53025916501746517</v>
      </c>
      <c r="K669">
        <v>-39.966964108506197</v>
      </c>
      <c r="L669">
        <f>(Table2[[#This Row],[6M Return vs Nifty]]-AVERAGE(Table2[6M Return vs Nifty]))/_xlfn.STDEV.P(Table2[6M Return vs Nifty])</f>
        <v>-1.5593253372705682</v>
      </c>
      <c r="M669">
        <v>-1.9961881205232299</v>
      </c>
      <c r="N669">
        <f>(Table2[[#This Row],[1W Return vs Nifty]]-AVERAGE(Table2[1W Return vs Nifty]))/_xlfn.STDEV.P(Table2[1W Return vs Nifty])</f>
        <v>-0.28172620391450026</v>
      </c>
      <c r="O669">
        <v>43.5</v>
      </c>
      <c r="P669">
        <v>44.112806053160398</v>
      </c>
      <c r="Q669">
        <v>46.603828074196002</v>
      </c>
      <c r="R669">
        <v>53.429110936838597</v>
      </c>
      <c r="S669" s="2">
        <f>(Table2[[#This Row],[Close Price]]-Table2[[#This Row],[20D EMA]])/Table2[[#This Row],[20D EMA]]</f>
        <v>1.1494252873562566E-3</v>
      </c>
      <c r="T669" s="2">
        <f>(Table2[[#This Row],[Close Price]]-Table2[[#This Row],[50D EMA]])/Table2[[#This Row],[50D EMA]]</f>
        <v>-1.2758337170438951E-2</v>
      </c>
      <c r="U669" s="2">
        <f>(Table2[[#This Row],[Close Price]]-Table2[[#This Row],[200D EMA]])/Table2[[#This Row],[200D EMA]]</f>
        <v>-6.5527408378001334E-2</v>
      </c>
      <c r="V669">
        <v>1.88644480556195</v>
      </c>
      <c r="W669">
        <v>43.36</v>
      </c>
      <c r="X669">
        <v>44.81</v>
      </c>
      <c r="Y669">
        <v>42.69</v>
      </c>
      <c r="Z669">
        <v>44.81</v>
      </c>
      <c r="AA669">
        <v>41.24</v>
      </c>
      <c r="AB669">
        <v>47.15</v>
      </c>
      <c r="AC669" s="2">
        <f>(Table2[[#This Row],[Close Price]]/Table2[[#This Row],[Day Low]])-1</f>
        <v>4.3819188191880354E-3</v>
      </c>
      <c r="AD669" s="2">
        <f>(Table2[[#This Row],[Day High]]/Table2[[#This Row],[Close Price]])-1</f>
        <v>2.8932261768082723E-2</v>
      </c>
      <c r="AE669" s="2">
        <f>(Table2[[#This Row],[Close Price]]/Table2[[#This Row],[Current Week Low]])-1</f>
        <v>2.0145233075661739E-2</v>
      </c>
      <c r="AF669" s="2">
        <f>(Table2[[#This Row],[Current Week High]]/Table2[[#This Row],[Close Price]])-1</f>
        <v>2.8932261768082723E-2</v>
      </c>
      <c r="AG669" s="2">
        <f>(Table2[[#This Row],[Close Price]]/Table2[[#This Row],[Current Month Low]])-1</f>
        <v>5.6013579049466466E-2</v>
      </c>
      <c r="AH669" s="2">
        <f>(Table2[[#This Row],[Current Month High]]/Table2[[#This Row],[Close Price]])-1</f>
        <v>8.2663605051664701E-2</v>
      </c>
      <c r="AI669">
        <v>57.749712973593503</v>
      </c>
      <c r="AJ669">
        <v>12.677878395860199</v>
      </c>
      <c r="AK669" t="str">
        <f>IF(AND(Table2[[#This Row],[20D EMA]]&gt;Table2[[#This Row],[50D EMA]],Table2[[#This Row],[50D EMA]]&gt;Table2[[#This Row],[200D EMA]]),"Uptrend","Downtrend/NoTrend")</f>
        <v>Downtrend/NoTrend</v>
      </c>
      <c r="AL669">
        <v>-0.14000000000000001</v>
      </c>
      <c r="AM669" t="s">
        <v>10189</v>
      </c>
      <c r="AN669">
        <v>5.76</v>
      </c>
      <c r="AO669" t="s">
        <v>10188</v>
      </c>
      <c r="AP669">
        <v>-4.0750794521399996E-3</v>
      </c>
      <c r="AQ669">
        <f>(Table2[[#This Row],[Sharpe Ratio]]-AVERAGE(Table2[Sharpe Ratio]))/_xlfn.STDEV.P(Table2[Sharpe Ratio])</f>
        <v>-0.65266987562832901</v>
      </c>
      <c r="AR6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9">
        <f>_xlfn.RANK.AVG(Table2[[#This Row],[1Y Return vs Nifty Z-Score]],Table2[1Y Return vs Nifty Z-Score])</f>
        <v>606</v>
      </c>
      <c r="AT669">
        <f>_xlfn.RANK.AVG(Table2[[#This Row],[6M Return vs Nifty Z-Score]],Table2[6M Return vs Nifty Z-Score])</f>
        <v>717</v>
      </c>
      <c r="AU669">
        <f>_xlfn.RANK.AVG(Table2[[#This Row],[Sharpe Ratio Z-Score]],Table2[Sharpe Ratio Z-Score])</f>
        <v>549</v>
      </c>
      <c r="AV669">
        <f>(Table2[[#This Row],[Rank 1Y]]+Table2[[#This Row],[Rank 6M]]+Table2[[#This Row],[Rank Sharpe]])/3</f>
        <v>624</v>
      </c>
    </row>
    <row r="670" spans="1:48" x14ac:dyDescent="0.3">
      <c r="A670" t="s">
        <v>560</v>
      </c>
      <c r="B670" t="s">
        <v>561</v>
      </c>
      <c r="C670" t="s">
        <v>10143</v>
      </c>
      <c r="D670" t="s">
        <v>37</v>
      </c>
      <c r="E670">
        <v>34353.208047795</v>
      </c>
      <c r="F670">
        <v>589.4</v>
      </c>
      <c r="G670">
        <v>-32.824425311222797</v>
      </c>
      <c r="H670">
        <f>(Table2[[#This Row],[1Y Return vs Nifty]]-AVERAGE(Table2[1Y Return vs Nifty]))/_xlfn.STDEV.P(Table2[1Y Return vs Nifty])</f>
        <v>-0.9461239421028339</v>
      </c>
      <c r="I670">
        <v>5.6470122678919896</v>
      </c>
      <c r="J670">
        <f>(Table2[[#This Row],[1M Return vs Nifty]]-AVERAGE(Table2[1M Return vs Nifty]))/_xlfn.STDEV.P(Table2[1M Return vs Nifty])</f>
        <v>0.55101598585269418</v>
      </c>
      <c r="K670">
        <v>-6.1427755341656098</v>
      </c>
      <c r="L670">
        <f>(Table2[[#This Row],[6M Return vs Nifty]]-AVERAGE(Table2[6M Return vs Nifty]))/_xlfn.STDEV.P(Table2[6M Return vs Nifty])</f>
        <v>-0.51986841173869014</v>
      </c>
      <c r="M670">
        <v>0.45769332904159099</v>
      </c>
      <c r="N670">
        <f>(Table2[[#This Row],[1W Return vs Nifty]]-AVERAGE(Table2[1W Return vs Nifty]))/_xlfn.STDEV.P(Table2[1W Return vs Nifty])</f>
        <v>0.26275903275591256</v>
      </c>
      <c r="O670">
        <v>564.99</v>
      </c>
      <c r="P670">
        <v>551.51076375703099</v>
      </c>
      <c r="Q670">
        <v>559.502917512164</v>
      </c>
      <c r="R670">
        <v>73.242206775758504</v>
      </c>
      <c r="S670" s="2">
        <f>(Table2[[#This Row],[Close Price]]-Table2[[#This Row],[20D EMA]])/Table2[[#This Row],[20D EMA]]</f>
        <v>4.320430450096456E-2</v>
      </c>
      <c r="T670" s="2">
        <f>(Table2[[#This Row],[Close Price]]-Table2[[#This Row],[50D EMA]])/Table2[[#This Row],[50D EMA]]</f>
        <v>6.8700810089104919E-2</v>
      </c>
      <c r="U670" s="2">
        <f>(Table2[[#This Row],[Close Price]]-Table2[[#This Row],[200D EMA]])/Table2[[#This Row],[200D EMA]]</f>
        <v>5.343507880311632E-2</v>
      </c>
      <c r="V670">
        <v>1.25501568828232</v>
      </c>
      <c r="W670">
        <v>582.15</v>
      </c>
      <c r="X670">
        <v>594.4</v>
      </c>
      <c r="Y670">
        <v>580.75</v>
      </c>
      <c r="Z670">
        <v>596.9</v>
      </c>
      <c r="AA670">
        <v>555.54999999999995</v>
      </c>
      <c r="AB670">
        <v>596.9</v>
      </c>
      <c r="AC670" s="2">
        <f>(Table2[[#This Row],[Close Price]]/Table2[[#This Row],[Day Low]])-1</f>
        <v>1.2453834922270923E-2</v>
      </c>
      <c r="AD670" s="2">
        <f>(Table2[[#This Row],[Day High]]/Table2[[#This Row],[Close Price]])-1</f>
        <v>8.4832032575501426E-3</v>
      </c>
      <c r="AE670" s="2">
        <f>(Table2[[#This Row],[Close Price]]/Table2[[#This Row],[Current Week Low]])-1</f>
        <v>1.4894532931553961E-2</v>
      </c>
      <c r="AF670" s="2">
        <f>(Table2[[#This Row],[Current Week High]]/Table2[[#This Row],[Close Price]])-1</f>
        <v>1.2724804886325103E-2</v>
      </c>
      <c r="AG670" s="2">
        <f>(Table2[[#This Row],[Close Price]]/Table2[[#This Row],[Current Month Low]])-1</f>
        <v>6.0930609306093064E-2</v>
      </c>
      <c r="AH670" s="2">
        <f>(Table2[[#This Row],[Current Month High]]/Table2[[#This Row],[Close Price]])-1</f>
        <v>1.2724804886325103E-2</v>
      </c>
      <c r="AI670">
        <v>14.523243976925601</v>
      </c>
      <c r="AJ670">
        <v>29.595426561125699</v>
      </c>
      <c r="AK670" t="str">
        <f>IF(AND(Table2[[#This Row],[20D EMA]]&gt;Table2[[#This Row],[50D EMA]],Table2[[#This Row],[50D EMA]]&gt;Table2[[#This Row],[200D EMA]]),"Uptrend","Downtrend/NoTrend")</f>
        <v>Downtrend/NoTrend</v>
      </c>
      <c r="AL670">
        <v>-0.05</v>
      </c>
      <c r="AM670" t="s">
        <v>10189</v>
      </c>
      <c r="AN670">
        <v>5.5</v>
      </c>
      <c r="AO670" t="s">
        <v>10188</v>
      </c>
      <c r="AP670">
        <v>-9.3481442286261998E-2</v>
      </c>
      <c r="AQ670">
        <f>(Table2[[#This Row],[Sharpe Ratio]]-AVERAGE(Table2[Sharpe Ratio]))/_xlfn.STDEV.P(Table2[Sharpe Ratio])</f>
        <v>-1.6640826725466211</v>
      </c>
      <c r="AR6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0">
        <f>_xlfn.RANK.AVG(Table2[[#This Row],[1Y Return vs Nifty Z-Score]],Table2[1Y Return vs Nifty Z-Score])</f>
        <v>675</v>
      </c>
      <c r="AT670">
        <f>_xlfn.RANK.AVG(Table2[[#This Row],[6M Return vs Nifty Z-Score]],Table2[6M Return vs Nifty Z-Score])</f>
        <v>497</v>
      </c>
      <c r="AU670">
        <f>_xlfn.RANK.AVG(Table2[[#This Row],[Sharpe Ratio Z-Score]],Table2[Sharpe Ratio Z-Score])</f>
        <v>701</v>
      </c>
      <c r="AV670">
        <f>(Table2[[#This Row],[Rank 1Y]]+Table2[[#This Row],[Rank 6M]]+Table2[[#This Row],[Rank Sharpe]])/3</f>
        <v>624.33333333333337</v>
      </c>
    </row>
    <row r="671" spans="1:48" x14ac:dyDescent="0.3">
      <c r="A671" t="s">
        <v>1365</v>
      </c>
      <c r="B671" t="s">
        <v>1366</v>
      </c>
      <c r="C671" t="s">
        <v>10157</v>
      </c>
      <c r="D671" t="s">
        <v>550</v>
      </c>
      <c r="E671">
        <v>7705.92983</v>
      </c>
      <c r="F671">
        <v>2336.9499999999998</v>
      </c>
      <c r="G671">
        <v>-20.095920629180899</v>
      </c>
      <c r="H671">
        <f>(Table2[[#This Row],[1Y Return vs Nifty]]-AVERAGE(Table2[1Y Return vs Nifty]))/_xlfn.STDEV.P(Table2[1Y Return vs Nifty])</f>
        <v>-0.78887717257504264</v>
      </c>
      <c r="I671">
        <v>1.33181657166965</v>
      </c>
      <c r="J671">
        <f>(Table2[[#This Row],[1M Return vs Nifty]]-AVERAGE(Table2[1M Return vs Nifty]))/_xlfn.STDEV.P(Table2[1M Return vs Nifty])</f>
        <v>0.14398456332353066</v>
      </c>
      <c r="K671">
        <v>-17.921994536164199</v>
      </c>
      <c r="L671">
        <f>(Table2[[#This Row],[6M Return vs Nifty]]-AVERAGE(Table2[6M Return vs Nifty]))/_xlfn.STDEV.P(Table2[6M Return vs Nifty])</f>
        <v>-0.88185760601229823</v>
      </c>
      <c r="M671">
        <v>0.70276199716424803</v>
      </c>
      <c r="N671">
        <f>(Table2[[#This Row],[1W Return vs Nifty]]-AVERAGE(Table2[1W Return vs Nifty]))/_xlfn.STDEV.P(Table2[1W Return vs Nifty])</f>
        <v>0.31713666855691336</v>
      </c>
      <c r="O671">
        <v>2331.06</v>
      </c>
      <c r="P671">
        <v>2278.1568663663202</v>
      </c>
      <c r="Q671">
        <v>2260.3914804892402</v>
      </c>
      <c r="R671">
        <v>59.441741299850598</v>
      </c>
      <c r="S671" s="2">
        <f>(Table2[[#This Row],[Close Price]]-Table2[[#This Row],[20D EMA]])/Table2[[#This Row],[20D EMA]]</f>
        <v>2.5267474882670858E-3</v>
      </c>
      <c r="T671" s="2">
        <f>(Table2[[#This Row],[Close Price]]-Table2[[#This Row],[50D EMA]])/Table2[[#This Row],[50D EMA]]</f>
        <v>2.5807324553315417E-2</v>
      </c>
      <c r="U671" s="2">
        <f>(Table2[[#This Row],[Close Price]]-Table2[[#This Row],[200D EMA]])/Table2[[#This Row],[200D EMA]]</f>
        <v>3.386958417229094E-2</v>
      </c>
      <c r="V671">
        <v>0.91204466834815501</v>
      </c>
      <c r="W671">
        <v>2304</v>
      </c>
      <c r="X671">
        <v>2430</v>
      </c>
      <c r="Y671">
        <v>2304</v>
      </c>
      <c r="Z671">
        <v>2430</v>
      </c>
      <c r="AA671">
        <v>2280</v>
      </c>
      <c r="AB671">
        <v>2460</v>
      </c>
      <c r="AC671" s="2">
        <f>(Table2[[#This Row],[Close Price]]/Table2[[#This Row],[Day Low]])-1</f>
        <v>1.4301215277777724E-2</v>
      </c>
      <c r="AD671" s="2">
        <f>(Table2[[#This Row],[Day High]]/Table2[[#This Row],[Close Price]])-1</f>
        <v>3.9816855302852172E-2</v>
      </c>
      <c r="AE671" s="2">
        <f>(Table2[[#This Row],[Close Price]]/Table2[[#This Row],[Current Week Low]])-1</f>
        <v>1.4301215277777724E-2</v>
      </c>
      <c r="AF671" s="2">
        <f>(Table2[[#This Row],[Current Week High]]/Table2[[#This Row],[Close Price]])-1</f>
        <v>3.9816855302852172E-2</v>
      </c>
      <c r="AG671" s="2">
        <f>(Table2[[#This Row],[Close Price]]/Table2[[#This Row],[Current Month Low]])-1</f>
        <v>2.4978070175438516E-2</v>
      </c>
      <c r="AH671" s="2">
        <f>(Table2[[#This Row],[Current Month High]]/Table2[[#This Row],[Close Price]])-1</f>
        <v>5.2654100430047812E-2</v>
      </c>
      <c r="AI671">
        <v>17.032884742934101</v>
      </c>
      <c r="AJ671">
        <v>19.232142857142801</v>
      </c>
      <c r="AK671" t="str">
        <f>IF(AND(Table2[[#This Row],[20D EMA]]&gt;Table2[[#This Row],[50D EMA]],Table2[[#This Row],[50D EMA]]&gt;Table2[[#This Row],[200D EMA]]),"Uptrend","Downtrend/NoTrend")</f>
        <v>Uptrend</v>
      </c>
      <c r="AL671">
        <v>-0.03</v>
      </c>
      <c r="AM671" t="s">
        <v>10189</v>
      </c>
      <c r="AN671">
        <v>2.0699999999999998</v>
      </c>
      <c r="AO671" t="s">
        <v>10188</v>
      </c>
      <c r="AP671">
        <v>-5.7458591875274002E-2</v>
      </c>
      <c r="AQ671">
        <f>(Table2[[#This Row],[Sharpe Ratio]]-AVERAGE(Table2[Sharpe Ratio]))/_xlfn.STDEV.P(Table2[Sharpe Ratio])</f>
        <v>-1.2565728406709689</v>
      </c>
      <c r="AR6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-2.4661863873778658</v>
      </c>
      <c r="AS671">
        <f>_xlfn.RANK.AVG(Table2[[#This Row],[1Y Return vs Nifty Z-Score]],Table2[1Y Return vs Nifty Z-Score])</f>
        <v>625</v>
      </c>
      <c r="AT671">
        <f>_xlfn.RANK.AVG(Table2[[#This Row],[6M Return vs Nifty Z-Score]],Table2[6M Return vs Nifty Z-Score])</f>
        <v>604</v>
      </c>
      <c r="AU671">
        <f>_xlfn.RANK.AVG(Table2[[#This Row],[Sharpe Ratio Z-Score]],Table2[Sharpe Ratio Z-Score])</f>
        <v>644</v>
      </c>
      <c r="AV671">
        <f>(Table2[[#This Row],[Rank 1Y]]+Table2[[#This Row],[Rank 6M]]+Table2[[#This Row],[Rank Sharpe]])/3</f>
        <v>624.33333333333337</v>
      </c>
    </row>
    <row r="672" spans="1:48" x14ac:dyDescent="0.3">
      <c r="A672" t="s">
        <v>1282</v>
      </c>
      <c r="B672" t="s">
        <v>1283</v>
      </c>
      <c r="C672" t="s">
        <v>10150</v>
      </c>
      <c r="D672" t="s">
        <v>125</v>
      </c>
      <c r="E672">
        <v>8647.5055192950003</v>
      </c>
      <c r="F672">
        <v>479.5</v>
      </c>
      <c r="G672">
        <v>-27.937261306525201</v>
      </c>
      <c r="H672">
        <f>(Table2[[#This Row],[1Y Return vs Nifty]]-AVERAGE(Table2[1Y Return vs Nifty]))/_xlfn.STDEV.P(Table2[1Y Return vs Nifty])</f>
        <v>-0.8857483700236225</v>
      </c>
      <c r="I672">
        <v>-1.1287903760265301</v>
      </c>
      <c r="J672">
        <f>(Table2[[#This Row],[1M Return vs Nifty]]-AVERAGE(Table2[1M Return vs Nifty]))/_xlfn.STDEV.P(Table2[1M Return vs Nifty])</f>
        <v>-8.811252258214522E-2</v>
      </c>
      <c r="K672">
        <v>-34.312127410472897</v>
      </c>
      <c r="L672">
        <f>(Table2[[#This Row],[6M Return vs Nifty]]-AVERAGE(Table2[6M Return vs Nifty]))/_xlfn.STDEV.P(Table2[6M Return vs Nifty])</f>
        <v>-1.3855455833053356</v>
      </c>
      <c r="M672">
        <v>-2.9026121407088001</v>
      </c>
      <c r="N672">
        <f>(Table2[[#This Row],[1W Return vs Nifty]]-AVERAGE(Table2[1W Return vs Nifty]))/_xlfn.STDEV.P(Table2[1W Return vs Nifty])</f>
        <v>-0.48285022204586203</v>
      </c>
      <c r="O672">
        <v>486.99</v>
      </c>
      <c r="P672">
        <v>481.52087229426797</v>
      </c>
      <c r="Q672">
        <v>493.64096841004198</v>
      </c>
      <c r="R672">
        <v>45.875733290552397</v>
      </c>
      <c r="S672" s="2">
        <f>(Table2[[#This Row],[Close Price]]-Table2[[#This Row],[20D EMA]])/Table2[[#This Row],[20D EMA]]</f>
        <v>-1.5380192611757959E-2</v>
      </c>
      <c r="T672" s="2">
        <f>(Table2[[#This Row],[Close Price]]-Table2[[#This Row],[50D EMA]])/Table2[[#This Row],[50D EMA]]</f>
        <v>-4.1968529518549612E-3</v>
      </c>
      <c r="U672" s="2">
        <f>(Table2[[#This Row],[Close Price]]-Table2[[#This Row],[200D EMA]])/Table2[[#This Row],[200D EMA]]</f>
        <v>-2.8646261787364066E-2</v>
      </c>
      <c r="V672">
        <v>0.412615663279784</v>
      </c>
      <c r="W672">
        <v>477</v>
      </c>
      <c r="X672">
        <v>488.65</v>
      </c>
      <c r="Y672">
        <v>477</v>
      </c>
      <c r="Z672">
        <v>492.2</v>
      </c>
      <c r="AA672">
        <v>477</v>
      </c>
      <c r="AB672">
        <v>512.9</v>
      </c>
      <c r="AC672" s="2">
        <f>(Table2[[#This Row],[Close Price]]/Table2[[#This Row],[Day Low]])-1</f>
        <v>5.24109014675056E-3</v>
      </c>
      <c r="AD672" s="2">
        <f>(Table2[[#This Row],[Day High]]/Table2[[#This Row],[Close Price]])-1</f>
        <v>1.908237747653807E-2</v>
      </c>
      <c r="AE672" s="2">
        <f>(Table2[[#This Row],[Close Price]]/Table2[[#This Row],[Current Week Low]])-1</f>
        <v>5.24109014675056E-3</v>
      </c>
      <c r="AF672" s="2">
        <f>(Table2[[#This Row],[Current Week High]]/Table2[[#This Row],[Close Price]])-1</f>
        <v>2.6485922836287701E-2</v>
      </c>
      <c r="AG672" s="2">
        <f>(Table2[[#This Row],[Close Price]]/Table2[[#This Row],[Current Month Low]])-1</f>
        <v>5.24109014675056E-3</v>
      </c>
      <c r="AH672" s="2">
        <f>(Table2[[#This Row],[Current Month High]]/Table2[[#This Row],[Close Price]])-1</f>
        <v>6.9655891553701776E-2</v>
      </c>
      <c r="AI672">
        <v>47.069864442127198</v>
      </c>
      <c r="AJ672">
        <v>24.190624190624099</v>
      </c>
      <c r="AK672" t="str">
        <f>IF(AND(Table2[[#This Row],[20D EMA]]&gt;Table2[[#This Row],[50D EMA]],Table2[[#This Row],[50D EMA]]&gt;Table2[[#This Row],[200D EMA]]),"Uptrend","Downtrend/NoTrend")</f>
        <v>Downtrend/NoTrend</v>
      </c>
      <c r="AL672">
        <v>-0.09</v>
      </c>
      <c r="AM672" t="s">
        <v>10189</v>
      </c>
      <c r="AN672">
        <v>-3.52</v>
      </c>
      <c r="AO672" t="s">
        <v>10189</v>
      </c>
      <c r="AQ672">
        <f>(Table2[[#This Row],[Sharpe Ratio]]-AVERAGE(Table2[Sharpe Ratio]))/_xlfn.STDEV.P(Table2[Sharpe Ratio])</f>
        <v>-0.60657038812317154</v>
      </c>
      <c r="AR6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2">
        <f>_xlfn.RANK.AVG(Table2[[#This Row],[1Y Return vs Nifty Z-Score]],Table2[1Y Return vs Nifty Z-Score])</f>
        <v>652</v>
      </c>
      <c r="AT672">
        <f>_xlfn.RANK.AVG(Table2[[#This Row],[6M Return vs Nifty Z-Score]],Table2[6M Return vs Nifty Z-Score])</f>
        <v>708</v>
      </c>
      <c r="AU672">
        <f>_xlfn.RANK.AVG(Table2[[#This Row],[Sharpe Ratio Z-Score]],Table2[Sharpe Ratio Z-Score])</f>
        <v>518.5</v>
      </c>
      <c r="AV672">
        <f>(Table2[[#This Row],[Rank 1Y]]+Table2[[#This Row],[Rank 6M]]+Table2[[#This Row],[Rank Sharpe]])/3</f>
        <v>626.16666666666663</v>
      </c>
    </row>
    <row r="673" spans="1:48" x14ac:dyDescent="0.3">
      <c r="A673" t="s">
        <v>1672</v>
      </c>
      <c r="B673" t="s">
        <v>1673</v>
      </c>
      <c r="C673" t="s">
        <v>10154</v>
      </c>
      <c r="D673" t="s">
        <v>1229</v>
      </c>
      <c r="E673">
        <v>4797.8629270000001</v>
      </c>
      <c r="F673">
        <v>2834.4</v>
      </c>
      <c r="G673">
        <v>-10.187739915053699</v>
      </c>
      <c r="H673">
        <f>(Table2[[#This Row],[1Y Return vs Nifty]]-AVERAGE(Table2[1Y Return vs Nifty]))/_xlfn.STDEV.P(Table2[1Y Return vs Nifty])</f>
        <v>-0.66647242448297317</v>
      </c>
      <c r="I673">
        <v>-5.9714458190533302</v>
      </c>
      <c r="J673">
        <f>(Table2[[#This Row],[1M Return vs Nifty]]-AVERAGE(Table2[1M Return vs Nifty]))/_xlfn.STDEV.P(Table2[1M Return vs Nifty])</f>
        <v>-0.54489665766073969</v>
      </c>
      <c r="K673">
        <v>-22.509650688253199</v>
      </c>
      <c r="L673">
        <f>(Table2[[#This Row],[6M Return vs Nifty]]-AVERAGE(Table2[6M Return vs Nifty]))/_xlfn.STDEV.P(Table2[6M Return vs Nifty])</f>
        <v>-1.0228416520528114</v>
      </c>
      <c r="M673">
        <v>-4.0403621119589097</v>
      </c>
      <c r="N673">
        <f>(Table2[[#This Row],[1W Return vs Nifty]]-AVERAGE(Table2[1W Return vs Nifty]))/_xlfn.STDEV.P(Table2[1W Return vs Nifty])</f>
        <v>-0.73530254099457615</v>
      </c>
      <c r="O673">
        <v>2921.33</v>
      </c>
      <c r="P673">
        <v>2974.78623252949</v>
      </c>
      <c r="Q673">
        <v>2909.0797908873901</v>
      </c>
      <c r="R673">
        <v>40.014871894372099</v>
      </c>
      <c r="S673" s="2">
        <f>(Table2[[#This Row],[Close Price]]-Table2[[#This Row],[20D EMA]])/Table2[[#This Row],[20D EMA]]</f>
        <v>-2.9756994245771561E-2</v>
      </c>
      <c r="T673" s="2">
        <f>(Table2[[#This Row],[Close Price]]-Table2[[#This Row],[50D EMA]])/Table2[[#This Row],[50D EMA]]</f>
        <v>-4.7192040555505098E-2</v>
      </c>
      <c r="U673" s="2">
        <f>(Table2[[#This Row],[Close Price]]-Table2[[#This Row],[200D EMA]])/Table2[[#This Row],[200D EMA]]</f>
        <v>-2.5671276230140663E-2</v>
      </c>
      <c r="V673">
        <v>1.26504338591177</v>
      </c>
      <c r="W673">
        <v>2823.55</v>
      </c>
      <c r="X673">
        <v>2876.6</v>
      </c>
      <c r="Y673">
        <v>2823.55</v>
      </c>
      <c r="Z673">
        <v>2915.95</v>
      </c>
      <c r="AA673">
        <v>2823.55</v>
      </c>
      <c r="AB673">
        <v>3081.7</v>
      </c>
      <c r="AC673" s="2">
        <f>(Table2[[#This Row],[Close Price]]/Table2[[#This Row],[Day Low]])-1</f>
        <v>3.8426803137894261E-3</v>
      </c>
      <c r="AD673" s="2">
        <f>(Table2[[#This Row],[Day High]]/Table2[[#This Row],[Close Price]])-1</f>
        <v>1.4888512559977363E-2</v>
      </c>
      <c r="AE673" s="2">
        <f>(Table2[[#This Row],[Close Price]]/Table2[[#This Row],[Current Week Low]])-1</f>
        <v>3.8426803137894261E-3</v>
      </c>
      <c r="AF673" s="2">
        <f>(Table2[[#This Row],[Current Week High]]/Table2[[#This Row],[Close Price]])-1</f>
        <v>2.8771521309624459E-2</v>
      </c>
      <c r="AG673" s="2">
        <f>(Table2[[#This Row],[Close Price]]/Table2[[#This Row],[Current Month Low]])-1</f>
        <v>3.8426803137894261E-3</v>
      </c>
      <c r="AH673" s="2">
        <f>(Table2[[#This Row],[Current Month High]]/Table2[[#This Row],[Close Price]])-1</f>
        <v>8.7249506068303617E-2</v>
      </c>
      <c r="AI673">
        <v>30.539091165678698</v>
      </c>
      <c r="AJ673">
        <v>30.012384752992901</v>
      </c>
      <c r="AK673" t="str">
        <f>IF(AND(Table2[[#This Row],[20D EMA]]&gt;Table2[[#This Row],[50D EMA]],Table2[[#This Row],[50D EMA]]&gt;Table2[[#This Row],[200D EMA]]),"Uptrend","Downtrend/NoTrend")</f>
        <v>Downtrend/NoTrend</v>
      </c>
      <c r="AL673">
        <v>0</v>
      </c>
      <c r="AM673">
        <v>0</v>
      </c>
      <c r="AN673">
        <v>-4.1500000000000004</v>
      </c>
      <c r="AO673" t="s">
        <v>10189</v>
      </c>
      <c r="AP673">
        <v>-7.2285475720199999E-2</v>
      </c>
      <c r="AQ673">
        <f>(Table2[[#This Row],[Sharpe Ratio]]-AVERAGE(Table2[Sharpe Ratio]))/_xlfn.STDEV.P(Table2[Sharpe Ratio])</f>
        <v>-1.424302514307306</v>
      </c>
      <c r="AR6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3">
        <f>_xlfn.RANK.AVG(Table2[[#This Row],[1Y Return vs Nifty Z-Score]],Table2[1Y Return vs Nifty Z-Score])</f>
        <v>561</v>
      </c>
      <c r="AT673">
        <f>_xlfn.RANK.AVG(Table2[[#This Row],[6M Return vs Nifty Z-Score]],Table2[6M Return vs Nifty Z-Score])</f>
        <v>644</v>
      </c>
      <c r="AU673">
        <f>_xlfn.RANK.AVG(Table2[[#This Row],[Sharpe Ratio Z-Score]],Table2[Sharpe Ratio Z-Score])</f>
        <v>674</v>
      </c>
      <c r="AV673">
        <f>(Table2[[#This Row],[Rank 1Y]]+Table2[[#This Row],[Rank 6M]]+Table2[[#This Row],[Rank Sharpe]])/3</f>
        <v>626.33333333333337</v>
      </c>
    </row>
    <row r="674" spans="1:48" x14ac:dyDescent="0.3">
      <c r="A674" t="s">
        <v>1033</v>
      </c>
      <c r="B674" t="s">
        <v>1034</v>
      </c>
      <c r="C674" t="s">
        <v>10152</v>
      </c>
      <c r="D674" t="s">
        <v>78</v>
      </c>
      <c r="E674">
        <v>12573.682366364999</v>
      </c>
      <c r="F674">
        <v>357.25</v>
      </c>
      <c r="G674">
        <v>-28.593290232659498</v>
      </c>
      <c r="H674">
        <f>(Table2[[#This Row],[1Y Return vs Nifty]]-AVERAGE(Table2[1Y Return vs Nifty]))/_xlfn.STDEV.P(Table2[1Y Return vs Nifty])</f>
        <v>-0.89385289069814811</v>
      </c>
      <c r="I674">
        <v>-8.0129910280356693</v>
      </c>
      <c r="J674">
        <f>(Table2[[#This Row],[1M Return vs Nifty]]-AVERAGE(Table2[1M Return vs Nifty]))/_xlfn.STDEV.P(Table2[1M Return vs Nifty])</f>
        <v>-0.73746568791286482</v>
      </c>
      <c r="K674">
        <v>-7.98213075699549</v>
      </c>
      <c r="L674">
        <f>(Table2[[#This Row],[6M Return vs Nifty]]-AVERAGE(Table2[6M Return vs Nifty]))/_xlfn.STDEV.P(Table2[6M Return vs Nifty])</f>
        <v>-0.57639395175812347</v>
      </c>
      <c r="M674">
        <v>-2.4911595461672</v>
      </c>
      <c r="N674">
        <f>(Table2[[#This Row],[1W Return vs Nifty]]-AVERAGE(Table2[1W Return vs Nifty]))/_xlfn.STDEV.P(Table2[1W Return vs Nifty])</f>
        <v>-0.3915540987725194</v>
      </c>
      <c r="O674">
        <v>354.85</v>
      </c>
      <c r="P674">
        <v>344.96574062155901</v>
      </c>
      <c r="Q674">
        <v>342.70580256284302</v>
      </c>
      <c r="R674">
        <v>43.218342906225402</v>
      </c>
      <c r="S674" s="2">
        <f>(Table2[[#This Row],[Close Price]]-Table2[[#This Row],[20D EMA]])/Table2[[#This Row],[20D EMA]]</f>
        <v>6.7634211638719945E-3</v>
      </c>
      <c r="T674" s="2">
        <f>(Table2[[#This Row],[Close Price]]-Table2[[#This Row],[50D EMA]])/Table2[[#This Row],[50D EMA]]</f>
        <v>3.5610085095137925E-2</v>
      </c>
      <c r="U674" s="2">
        <f>(Table2[[#This Row],[Close Price]]-Table2[[#This Row],[200D EMA]])/Table2[[#This Row],[200D EMA]]</f>
        <v>4.2439308959438954E-2</v>
      </c>
      <c r="V674">
        <v>1.37592690472531</v>
      </c>
      <c r="W674">
        <v>352.3</v>
      </c>
      <c r="X674">
        <v>359.55</v>
      </c>
      <c r="Y674">
        <v>351.3</v>
      </c>
      <c r="Z674">
        <v>360</v>
      </c>
      <c r="AA674">
        <v>351.3</v>
      </c>
      <c r="AB674">
        <v>376.5</v>
      </c>
      <c r="AC674" s="2">
        <f>(Table2[[#This Row],[Close Price]]/Table2[[#This Row],[Day Low]])-1</f>
        <v>1.405052512063576E-2</v>
      </c>
      <c r="AD674" s="2">
        <f>(Table2[[#This Row],[Day High]]/Table2[[#This Row],[Close Price]])-1</f>
        <v>6.4380685794263037E-3</v>
      </c>
      <c r="AE674" s="2">
        <f>(Table2[[#This Row],[Close Price]]/Table2[[#This Row],[Current Week Low]])-1</f>
        <v>1.6937090805579258E-2</v>
      </c>
      <c r="AF674" s="2">
        <f>(Table2[[#This Row],[Current Week High]]/Table2[[#This Row],[Close Price]])-1</f>
        <v>7.6976906927921362E-3</v>
      </c>
      <c r="AG674" s="2">
        <f>(Table2[[#This Row],[Close Price]]/Table2[[#This Row],[Current Month Low]])-1</f>
        <v>1.6937090805579258E-2</v>
      </c>
      <c r="AH674" s="2">
        <f>(Table2[[#This Row],[Current Month High]]/Table2[[#This Row],[Close Price]])-1</f>
        <v>5.3883834849545176E-2</v>
      </c>
      <c r="AI674">
        <v>11.406578026591999</v>
      </c>
      <c r="AJ674">
        <v>22.6398901476141</v>
      </c>
      <c r="AK674" t="str">
        <f>IF(AND(Table2[[#This Row],[20D EMA]]&gt;Table2[[#This Row],[50D EMA]],Table2[[#This Row],[50D EMA]]&gt;Table2[[#This Row],[200D EMA]]),"Uptrend","Downtrend/NoTrend")</f>
        <v>Uptrend</v>
      </c>
      <c r="AL674">
        <v>-0.04</v>
      </c>
      <c r="AM674" t="s">
        <v>10189</v>
      </c>
      <c r="AN674">
        <v>-1.6</v>
      </c>
      <c r="AO674" t="s">
        <v>10189</v>
      </c>
      <c r="AP674">
        <v>-0.107711875299981</v>
      </c>
      <c r="AQ674">
        <f>(Table2[[#This Row],[Sharpe Ratio]]-AVERAGE(Table2[Sharpe Ratio]))/_xlfn.STDEV.P(Table2[Sharpe Ratio])</f>
        <v>-1.8250649740240601</v>
      </c>
      <c r="AR6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-4.4243316031657161</v>
      </c>
      <c r="AS674">
        <f>_xlfn.RANK.AVG(Table2[[#This Row],[1Y Return vs Nifty Z-Score]],Table2[1Y Return vs Nifty Z-Score])</f>
        <v>654</v>
      </c>
      <c r="AT674">
        <f>_xlfn.RANK.AVG(Table2[[#This Row],[6M Return vs Nifty Z-Score]],Table2[6M Return vs Nifty Z-Score])</f>
        <v>518</v>
      </c>
      <c r="AU674">
        <f>_xlfn.RANK.AVG(Table2[[#This Row],[Sharpe Ratio Z-Score]],Table2[Sharpe Ratio Z-Score])</f>
        <v>714</v>
      </c>
      <c r="AV674">
        <f>(Table2[[#This Row],[Rank 1Y]]+Table2[[#This Row],[Rank 6M]]+Table2[[#This Row],[Rank Sharpe]])/3</f>
        <v>628.66666666666663</v>
      </c>
    </row>
    <row r="675" spans="1:48" x14ac:dyDescent="0.3">
      <c r="A675" t="s">
        <v>1879</v>
      </c>
      <c r="B675" t="s">
        <v>1880</v>
      </c>
      <c r="C675" t="s">
        <v>10155</v>
      </c>
      <c r="D675" t="s">
        <v>1492</v>
      </c>
      <c r="E675">
        <v>3640.8</v>
      </c>
      <c r="F675">
        <v>332.35</v>
      </c>
      <c r="G675">
        <v>-54.660218497973098</v>
      </c>
      <c r="H675">
        <f>(Table2[[#This Row],[1Y Return vs Nifty]]-AVERAGE(Table2[1Y Return vs Nifty]))/_xlfn.STDEV.P(Table2[1Y Return vs Nifty])</f>
        <v>-1.2158813114455005</v>
      </c>
      <c r="I675">
        <v>-1.97160609519675</v>
      </c>
      <c r="J675">
        <f>(Table2[[#This Row],[1M Return vs Nifty]]-AVERAGE(Table2[1M Return vs Nifty]))/_xlfn.STDEV.P(Table2[1M Return vs Nifty])</f>
        <v>-0.16761123023151409</v>
      </c>
      <c r="K675">
        <v>-18.3040386918059</v>
      </c>
      <c r="L675">
        <f>(Table2[[#This Row],[6M Return vs Nifty]]-AVERAGE(Table2[6M Return vs Nifty]))/_xlfn.STDEV.P(Table2[6M Return vs Nifty])</f>
        <v>-0.89359827031730987</v>
      </c>
      <c r="M675">
        <v>-4.3310990964078497</v>
      </c>
      <c r="N675">
        <f>(Table2[[#This Row],[1W Return vs Nifty]]-AVERAGE(Table2[1W Return vs Nifty]))/_xlfn.STDEV.P(Table2[1W Return vs Nifty])</f>
        <v>-0.79981339819780295</v>
      </c>
      <c r="O675">
        <v>331.46</v>
      </c>
      <c r="P675">
        <v>328.38865741353999</v>
      </c>
      <c r="Q675">
        <v>349.47901769329201</v>
      </c>
      <c r="R675">
        <v>39.567493625551599</v>
      </c>
      <c r="S675" s="2">
        <f>(Table2[[#This Row],[Close Price]]-Table2[[#This Row],[20D EMA]])/Table2[[#This Row],[20D EMA]]</f>
        <v>2.6850902069632632E-3</v>
      </c>
      <c r="T675" s="2">
        <f>(Table2[[#This Row],[Close Price]]-Table2[[#This Row],[50D EMA]])/Table2[[#This Row],[50D EMA]]</f>
        <v>1.2062970194099956E-2</v>
      </c>
      <c r="U675" s="2">
        <f>(Table2[[#This Row],[Close Price]]-Table2[[#This Row],[200D EMA]])/Table2[[#This Row],[200D EMA]]</f>
        <v>-4.9013007437043517E-2</v>
      </c>
      <c r="V675">
        <v>1.12083919681362</v>
      </c>
      <c r="W675">
        <v>327.60000000000002</v>
      </c>
      <c r="X675">
        <v>333.95</v>
      </c>
      <c r="Y675">
        <v>327.2</v>
      </c>
      <c r="Z675">
        <v>334.7</v>
      </c>
      <c r="AA675">
        <v>322.05</v>
      </c>
      <c r="AB675">
        <v>352.95</v>
      </c>
      <c r="AC675" s="2">
        <f>(Table2[[#This Row],[Close Price]]/Table2[[#This Row],[Day Low]])-1</f>
        <v>1.4499389499389448E-2</v>
      </c>
      <c r="AD675" s="2">
        <f>(Table2[[#This Row],[Day High]]/Table2[[#This Row],[Close Price]])-1</f>
        <v>4.8142018955918964E-3</v>
      </c>
      <c r="AE675" s="2">
        <f>(Table2[[#This Row],[Close Price]]/Table2[[#This Row],[Current Week Low]])-1</f>
        <v>1.5739608801956129E-2</v>
      </c>
      <c r="AF675" s="2">
        <f>(Table2[[#This Row],[Current Week High]]/Table2[[#This Row],[Close Price]])-1</f>
        <v>7.0708590341506117E-3</v>
      </c>
      <c r="AG675" s="2">
        <f>(Table2[[#This Row],[Close Price]]/Table2[[#This Row],[Current Month Low]])-1</f>
        <v>3.1982611395745986E-2</v>
      </c>
      <c r="AH675" s="2">
        <f>(Table2[[#This Row],[Current Month High]]/Table2[[#This Row],[Close Price]])-1</f>
        <v>6.1982849405746832E-2</v>
      </c>
      <c r="AI675">
        <v>44.350834963141203</v>
      </c>
      <c r="AJ675">
        <v>14.4455922865013</v>
      </c>
      <c r="AK675" t="str">
        <f>IF(AND(Table2[[#This Row],[20D EMA]]&gt;Table2[[#This Row],[50D EMA]],Table2[[#This Row],[50D EMA]]&gt;Table2[[#This Row],[200D EMA]]),"Uptrend","Downtrend/NoTrend")</f>
        <v>Downtrend/NoTrend</v>
      </c>
      <c r="AL675">
        <v>-7.0000000000000007E-2</v>
      </c>
      <c r="AM675" t="s">
        <v>10189</v>
      </c>
      <c r="AN675">
        <v>3.47</v>
      </c>
      <c r="AO675" t="s">
        <v>10188</v>
      </c>
      <c r="AP675">
        <v>-1.1728683596529E-2</v>
      </c>
      <c r="AQ675">
        <f>(Table2[[#This Row],[Sharpe Ratio]]-AVERAGE(Table2[Sharpe Ratio]))/_xlfn.STDEV.P(Table2[Sharpe Ratio])</f>
        <v>-0.73925155649307805</v>
      </c>
      <c r="AR6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5">
        <f>_xlfn.RANK.AVG(Table2[[#This Row],[1Y Return vs Nifty Z-Score]],Table2[1Y Return vs Nifty Z-Score])</f>
        <v>722</v>
      </c>
      <c r="AT675">
        <f>_xlfn.RANK.AVG(Table2[[#This Row],[6M Return vs Nifty Z-Score]],Table2[6M Return vs Nifty Z-Score])</f>
        <v>608</v>
      </c>
      <c r="AU675">
        <f>_xlfn.RANK.AVG(Table2[[#This Row],[Sharpe Ratio Z-Score]],Table2[Sharpe Ratio Z-Score])</f>
        <v>562</v>
      </c>
      <c r="AV675">
        <f>(Table2[[#This Row],[Rank 1Y]]+Table2[[#This Row],[Rank 6M]]+Table2[[#This Row],[Rank Sharpe]])/3</f>
        <v>630.66666666666663</v>
      </c>
    </row>
    <row r="676" spans="1:48" x14ac:dyDescent="0.3">
      <c r="A676" t="s">
        <v>2197</v>
      </c>
      <c r="B676" t="s">
        <v>2198</v>
      </c>
      <c r="C676" t="s">
        <v>10148</v>
      </c>
      <c r="D676" t="s">
        <v>253</v>
      </c>
      <c r="E676">
        <v>2470.3275241599999</v>
      </c>
      <c r="F676">
        <v>418.35</v>
      </c>
      <c r="G676">
        <v>-15.0565414988813</v>
      </c>
      <c r="H676">
        <f>(Table2[[#This Row],[1Y Return vs Nifty]]-AVERAGE(Table2[1Y Return vs Nifty]))/_xlfn.STDEV.P(Table2[1Y Return vs Nifty])</f>
        <v>-0.72662114891317597</v>
      </c>
      <c r="I676">
        <v>-2.2555645544864</v>
      </c>
      <c r="J676">
        <f>(Table2[[#This Row],[1M Return vs Nifty]]-AVERAGE(Table2[1M Return vs Nifty]))/_xlfn.STDEV.P(Table2[1M Return vs Nifty])</f>
        <v>-0.19439565062872535</v>
      </c>
      <c r="K676">
        <v>-20.400368562095299</v>
      </c>
      <c r="L676">
        <f>(Table2[[#This Row],[6M Return vs Nifty]]-AVERAGE(Table2[6M Return vs Nifty]))/_xlfn.STDEV.P(Table2[6M Return vs Nifty])</f>
        <v>-0.95802094218961331</v>
      </c>
      <c r="M676">
        <v>-5.4470532958986597</v>
      </c>
      <c r="N676">
        <f>(Table2[[#This Row],[1W Return vs Nifty]]-AVERAGE(Table2[1W Return vs Nifty]))/_xlfn.STDEV.P(Table2[1W Return vs Nifty])</f>
        <v>-1.0474295112463172</v>
      </c>
      <c r="O676">
        <v>415.88</v>
      </c>
      <c r="P676">
        <v>402.77120969214099</v>
      </c>
      <c r="Q676">
        <v>406.08066272061598</v>
      </c>
      <c r="R676">
        <v>50.575977109077797</v>
      </c>
      <c r="S676" s="2">
        <f>(Table2[[#This Row],[Close Price]]-Table2[[#This Row],[20D EMA]])/Table2[[#This Row],[20D EMA]]</f>
        <v>5.9392132345869658E-3</v>
      </c>
      <c r="T676" s="2">
        <f>(Table2[[#This Row],[Close Price]]-Table2[[#This Row],[50D EMA]])/Table2[[#This Row],[50D EMA]]</f>
        <v>3.8679006674202751E-2</v>
      </c>
      <c r="U676" s="2">
        <f>(Table2[[#This Row],[Close Price]]-Table2[[#This Row],[200D EMA]])/Table2[[#This Row],[200D EMA]]</f>
        <v>3.021403973580827E-2</v>
      </c>
      <c r="V676">
        <v>1.8590093782096899</v>
      </c>
      <c r="W676">
        <v>417.15</v>
      </c>
      <c r="X676">
        <v>424.2</v>
      </c>
      <c r="Y676">
        <v>417.15</v>
      </c>
      <c r="Z676">
        <v>430.5</v>
      </c>
      <c r="AA676">
        <v>403.05</v>
      </c>
      <c r="AB676">
        <v>448.9</v>
      </c>
      <c r="AC676" s="2">
        <f>(Table2[[#This Row],[Close Price]]/Table2[[#This Row],[Day Low]])-1</f>
        <v>2.8766630708378926E-3</v>
      </c>
      <c r="AD676" s="2">
        <f>(Table2[[#This Row],[Day High]]/Table2[[#This Row],[Close Price]])-1</f>
        <v>1.3983506633201692E-2</v>
      </c>
      <c r="AE676" s="2">
        <f>(Table2[[#This Row],[Close Price]]/Table2[[#This Row],[Current Week Low]])-1</f>
        <v>2.8766630708378926E-3</v>
      </c>
      <c r="AF676" s="2">
        <f>(Table2[[#This Row],[Current Week High]]/Table2[[#This Row],[Close Price]])-1</f>
        <v>2.9042667622803719E-2</v>
      </c>
      <c r="AG676" s="2">
        <f>(Table2[[#This Row],[Close Price]]/Table2[[#This Row],[Current Month Low]])-1</f>
        <v>3.7960550800148818E-2</v>
      </c>
      <c r="AH676" s="2">
        <f>(Table2[[#This Row],[Current Month High]]/Table2[[#This Row],[Close Price]])-1</f>
        <v>7.3024979084498565E-2</v>
      </c>
      <c r="AI676">
        <v>28.0984821321859</v>
      </c>
      <c r="AJ676">
        <v>26.447030376303399</v>
      </c>
      <c r="AK676" t="str">
        <f>IF(AND(Table2[[#This Row],[20D EMA]]&gt;Table2[[#This Row],[50D EMA]],Table2[[#This Row],[50D EMA]]&gt;Table2[[#This Row],[200D EMA]]),"Uptrend","Downtrend/NoTrend")</f>
        <v>Downtrend/NoTrend</v>
      </c>
      <c r="AL676">
        <v>-0.04</v>
      </c>
      <c r="AM676" t="s">
        <v>10189</v>
      </c>
      <c r="AN676">
        <v>3.64</v>
      </c>
      <c r="AO676" t="s">
        <v>10188</v>
      </c>
      <c r="AP676">
        <v>-7.2600284092262005E-2</v>
      </c>
      <c r="AQ676">
        <f>(Table2[[#This Row],[Sharpe Ratio]]-AVERAGE(Table2[Sharpe Ratio]))/_xlfn.STDEV.P(Table2[Sharpe Ratio])</f>
        <v>-1.4278637956969906</v>
      </c>
      <c r="AR6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6">
        <f>_xlfn.RANK.AVG(Table2[[#This Row],[1Y Return vs Nifty Z-Score]],Table2[1Y Return vs Nifty Z-Score])</f>
        <v>591</v>
      </c>
      <c r="AT676">
        <f>_xlfn.RANK.AVG(Table2[[#This Row],[6M Return vs Nifty Z-Score]],Table2[6M Return vs Nifty Z-Score])</f>
        <v>626</v>
      </c>
      <c r="AU676">
        <f>_xlfn.RANK.AVG(Table2[[#This Row],[Sharpe Ratio Z-Score]],Table2[Sharpe Ratio Z-Score])</f>
        <v>675</v>
      </c>
      <c r="AV676">
        <f>(Table2[[#This Row],[Rank 1Y]]+Table2[[#This Row],[Rank 6M]]+Table2[[#This Row],[Rank Sharpe]])/3</f>
        <v>630.66666666666663</v>
      </c>
    </row>
    <row r="677" spans="1:48" x14ac:dyDescent="0.3">
      <c r="A677" t="s">
        <v>2281</v>
      </c>
      <c r="B677" t="s">
        <v>2282</v>
      </c>
      <c r="C677" t="s">
        <v>10147</v>
      </c>
      <c r="D677" t="s">
        <v>258</v>
      </c>
      <c r="E677">
        <v>2264.2074644200002</v>
      </c>
      <c r="F677">
        <v>506.9</v>
      </c>
      <c r="G677">
        <v>-48.094747803041699</v>
      </c>
      <c r="H677">
        <f>(Table2[[#This Row],[1Y Return vs Nifty]]-AVERAGE(Table2[1Y Return vs Nifty]))/_xlfn.STDEV.P(Table2[1Y Return vs Nifty])</f>
        <v>-1.1347720937489465</v>
      </c>
      <c r="I677">
        <v>-10.7605705907767</v>
      </c>
      <c r="J677">
        <f>(Table2[[#This Row],[1M Return vs Nifty]]-AVERAGE(Table2[1M Return vs Nifty]))/_xlfn.STDEV.P(Table2[1M Return vs Nifty])</f>
        <v>-0.99663150486841545</v>
      </c>
      <c r="K677">
        <v>-24.279018457899799</v>
      </c>
      <c r="L677">
        <f>(Table2[[#This Row],[6M Return vs Nifty]]-AVERAGE(Table2[6M Return vs Nifty]))/_xlfn.STDEV.P(Table2[6M Return vs Nifty])</f>
        <v>-1.0772163956754057</v>
      </c>
      <c r="M677">
        <v>-3.2225978255291201</v>
      </c>
      <c r="N677">
        <f>(Table2[[#This Row],[1W Return vs Nifty]]-AVERAGE(Table2[1W Return vs Nifty]))/_xlfn.STDEV.P(Table2[1W Return vs Nifty])</f>
        <v>-0.55385099568202689</v>
      </c>
      <c r="O677">
        <v>516.02</v>
      </c>
      <c r="P677">
        <v>522.15011038438297</v>
      </c>
      <c r="Q677">
        <v>544.51150751482396</v>
      </c>
      <c r="R677">
        <v>27.679439726617399</v>
      </c>
      <c r="S677" s="2">
        <f>(Table2[[#This Row],[Close Price]]-Table2[[#This Row],[20D EMA]])/Table2[[#This Row],[20D EMA]]</f>
        <v>-1.7673733576217987E-2</v>
      </c>
      <c r="T677" s="2">
        <f>(Table2[[#This Row],[Close Price]]-Table2[[#This Row],[50D EMA]])/Table2[[#This Row],[50D EMA]]</f>
        <v>-2.9206372039558816E-2</v>
      </c>
      <c r="U677" s="2">
        <f>(Table2[[#This Row],[Close Price]]-Table2[[#This Row],[200D EMA]])/Table2[[#This Row],[200D EMA]]</f>
        <v>-6.9073852426892984E-2</v>
      </c>
      <c r="V677">
        <v>1.1454035707506001</v>
      </c>
      <c r="W677">
        <v>505.3</v>
      </c>
      <c r="X677">
        <v>514</v>
      </c>
      <c r="Y677">
        <v>502</v>
      </c>
      <c r="Z677">
        <v>514</v>
      </c>
      <c r="AA677">
        <v>502</v>
      </c>
      <c r="AB677">
        <v>533.95000000000005</v>
      </c>
      <c r="AC677" s="2">
        <f>(Table2[[#This Row],[Close Price]]/Table2[[#This Row],[Day Low]])-1</f>
        <v>3.166435780724175E-3</v>
      </c>
      <c r="AD677" s="2">
        <f>(Table2[[#This Row],[Day High]]/Table2[[#This Row],[Close Price]])-1</f>
        <v>1.400670743736443E-2</v>
      </c>
      <c r="AE677" s="2">
        <f>(Table2[[#This Row],[Close Price]]/Table2[[#This Row],[Current Week Low]])-1</f>
        <v>9.7609561752987073E-3</v>
      </c>
      <c r="AF677" s="2">
        <f>(Table2[[#This Row],[Current Week High]]/Table2[[#This Row],[Close Price]])-1</f>
        <v>1.400670743736443E-2</v>
      </c>
      <c r="AG677" s="2">
        <f>(Table2[[#This Row],[Close Price]]/Table2[[#This Row],[Current Month Low]])-1</f>
        <v>9.7609561752987073E-3</v>
      </c>
      <c r="AH677" s="2">
        <f>(Table2[[#This Row],[Current Month High]]/Table2[[#This Row],[Close Price]])-1</f>
        <v>5.3363582560663092E-2</v>
      </c>
      <c r="AI677">
        <v>42.562635628328998</v>
      </c>
      <c r="AJ677">
        <v>11.6519823788546</v>
      </c>
      <c r="AK677" t="str">
        <f>IF(AND(Table2[[#This Row],[20D EMA]]&gt;Table2[[#This Row],[50D EMA]],Table2[[#This Row],[50D EMA]]&gt;Table2[[#This Row],[200D EMA]]),"Uptrend","Downtrend/NoTrend")</f>
        <v>Downtrend/NoTrend</v>
      </c>
      <c r="AL677">
        <v>-0.16</v>
      </c>
      <c r="AM677" t="s">
        <v>10189</v>
      </c>
      <c r="AN677">
        <v>-3.07</v>
      </c>
      <c r="AO677" t="s">
        <v>10189</v>
      </c>
      <c r="AQ677">
        <f>(Table2[[#This Row],[Sharpe Ratio]]-AVERAGE(Table2[Sharpe Ratio]))/_xlfn.STDEV.P(Table2[Sharpe Ratio])</f>
        <v>-0.60657038812317154</v>
      </c>
      <c r="AR6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7">
        <f>_xlfn.RANK.AVG(Table2[[#This Row],[1Y Return vs Nifty Z-Score]],Table2[1Y Return vs Nifty Z-Score])</f>
        <v>715</v>
      </c>
      <c r="AT677">
        <f>_xlfn.RANK.AVG(Table2[[#This Row],[6M Return vs Nifty Z-Score]],Table2[6M Return vs Nifty Z-Score])</f>
        <v>660</v>
      </c>
      <c r="AU677">
        <f>_xlfn.RANK.AVG(Table2[[#This Row],[Sharpe Ratio Z-Score]],Table2[Sharpe Ratio Z-Score])</f>
        <v>518.5</v>
      </c>
      <c r="AV677">
        <f>(Table2[[#This Row],[Rank 1Y]]+Table2[[#This Row],[Rank 6M]]+Table2[[#This Row],[Rank Sharpe]])/3</f>
        <v>631.16666666666663</v>
      </c>
    </row>
    <row r="678" spans="1:48" x14ac:dyDescent="0.3">
      <c r="A678" t="s">
        <v>487</v>
      </c>
      <c r="B678" t="s">
        <v>488</v>
      </c>
      <c r="C678" t="s">
        <v>10145</v>
      </c>
      <c r="D678" t="s">
        <v>122</v>
      </c>
      <c r="E678">
        <v>43402.767013974997</v>
      </c>
      <c r="F678">
        <v>330.75</v>
      </c>
      <c r="G678">
        <v>-43.650888369963802</v>
      </c>
      <c r="H678">
        <f>(Table2[[#This Row],[1Y Return vs Nifty]]-AVERAGE(Table2[1Y Return vs Nifty]))/_xlfn.STDEV.P(Table2[1Y Return vs Nifty])</f>
        <v>-1.079873065344378</v>
      </c>
      <c r="I678">
        <v>-8.4977351418727505</v>
      </c>
      <c r="J678">
        <f>(Table2[[#This Row],[1M Return vs Nifty]]-AVERAGE(Table2[1M Return vs Nifty]))/_xlfn.STDEV.P(Table2[1M Return vs Nifty])</f>
        <v>-0.78318924255732136</v>
      </c>
      <c r="K678">
        <v>-19.9656845384417</v>
      </c>
      <c r="L678">
        <f>(Table2[[#This Row],[6M Return vs Nifty]]-AVERAGE(Table2[6M Return vs Nifty]))/_xlfn.STDEV.P(Table2[6M Return vs Nifty])</f>
        <v>-0.94466259309539247</v>
      </c>
      <c r="M678">
        <v>-2.8404083642628302</v>
      </c>
      <c r="N678">
        <f>(Table2[[#This Row],[1W Return vs Nifty]]-AVERAGE(Table2[1W Return vs Nifty]))/_xlfn.STDEV.P(Table2[1W Return vs Nifty])</f>
        <v>-0.46904799132033786</v>
      </c>
      <c r="O678">
        <v>335.97</v>
      </c>
      <c r="P678">
        <v>339.055851755937</v>
      </c>
      <c r="Q678">
        <v>356.68944362469898</v>
      </c>
      <c r="R678">
        <v>43.008375465294797</v>
      </c>
      <c r="S678" s="2">
        <f>(Table2[[#This Row],[Close Price]]-Table2[[#This Row],[20D EMA]])/Table2[[#This Row],[20D EMA]]</f>
        <v>-1.5537101526922127E-2</v>
      </c>
      <c r="T678" s="2">
        <f>(Table2[[#This Row],[Close Price]]-Table2[[#This Row],[50D EMA]])/Table2[[#This Row],[50D EMA]]</f>
        <v>-2.4497001638289998E-2</v>
      </c>
      <c r="U678" s="2">
        <f>(Table2[[#This Row],[Close Price]]-Table2[[#This Row],[200D EMA]])/Table2[[#This Row],[200D EMA]]</f>
        <v>-7.2722767910092426E-2</v>
      </c>
      <c r="V678">
        <v>0.87045519072432698</v>
      </c>
      <c r="W678">
        <v>329.4</v>
      </c>
      <c r="X678">
        <v>336.6</v>
      </c>
      <c r="Y678">
        <v>329.4</v>
      </c>
      <c r="Z678">
        <v>337.4</v>
      </c>
      <c r="AA678">
        <v>329.4</v>
      </c>
      <c r="AB678">
        <v>347</v>
      </c>
      <c r="AC678" s="2">
        <f>(Table2[[#This Row],[Close Price]]/Table2[[#This Row],[Day Low]])-1</f>
        <v>4.098360655737876E-3</v>
      </c>
      <c r="AD678" s="2">
        <f>(Table2[[#This Row],[Day High]]/Table2[[#This Row],[Close Price]])-1</f>
        <v>1.7687074829932037E-2</v>
      </c>
      <c r="AE678" s="2">
        <f>(Table2[[#This Row],[Close Price]]/Table2[[#This Row],[Current Week Low]])-1</f>
        <v>4.098360655737876E-3</v>
      </c>
      <c r="AF678" s="2">
        <f>(Table2[[#This Row],[Current Week High]]/Table2[[#This Row],[Close Price]])-1</f>
        <v>2.010582010581996E-2</v>
      </c>
      <c r="AG678" s="2">
        <f>(Table2[[#This Row],[Close Price]]/Table2[[#This Row],[Current Month Low]])-1</f>
        <v>4.098360655737876E-3</v>
      </c>
      <c r="AH678" s="2">
        <f>(Table2[[#This Row],[Current Month High]]/Table2[[#This Row],[Close Price]])-1</f>
        <v>4.9130763416477707E-2</v>
      </c>
      <c r="AI678">
        <v>27.8004535147392</v>
      </c>
      <c r="AJ678">
        <v>15.7277816655003</v>
      </c>
      <c r="AK678" t="str">
        <f>IF(AND(Table2[[#This Row],[20D EMA]]&gt;Table2[[#This Row],[50D EMA]],Table2[[#This Row],[50D EMA]]&gt;Table2[[#This Row],[200D EMA]]),"Uptrend","Downtrend/NoTrend")</f>
        <v>Downtrend/NoTrend</v>
      </c>
      <c r="AL678">
        <v>-0.14000000000000001</v>
      </c>
      <c r="AM678" t="s">
        <v>10189</v>
      </c>
      <c r="AN678">
        <v>-0.41</v>
      </c>
      <c r="AO678" t="s">
        <v>10189</v>
      </c>
      <c r="AP678">
        <v>-1.4450725666181E-2</v>
      </c>
      <c r="AQ678">
        <f>(Table2[[#This Row],[Sharpe Ratio]]-AVERAGE(Table2[Sharpe Ratio]))/_xlfn.STDEV.P(Table2[Sharpe Ratio])</f>
        <v>-0.77004475840538378</v>
      </c>
      <c r="AR6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8">
        <f>_xlfn.RANK.AVG(Table2[[#This Row],[1Y Return vs Nifty Z-Score]],Table2[1Y Return vs Nifty Z-Score])</f>
        <v>705</v>
      </c>
      <c r="AT678">
        <f>_xlfn.RANK.AVG(Table2[[#This Row],[6M Return vs Nifty Z-Score]],Table2[6M Return vs Nifty Z-Score])</f>
        <v>622</v>
      </c>
      <c r="AU678">
        <f>_xlfn.RANK.AVG(Table2[[#This Row],[Sharpe Ratio Z-Score]],Table2[Sharpe Ratio Z-Score])</f>
        <v>570</v>
      </c>
      <c r="AV678">
        <f>(Table2[[#This Row],[Rank 1Y]]+Table2[[#This Row],[Rank 6M]]+Table2[[#This Row],[Rank Sharpe]])/3</f>
        <v>632.33333333333337</v>
      </c>
    </row>
    <row r="679" spans="1:48" x14ac:dyDescent="0.3">
      <c r="A679" t="s">
        <v>1422</v>
      </c>
      <c r="B679" t="s">
        <v>1423</v>
      </c>
      <c r="C679" t="s">
        <v>10144</v>
      </c>
      <c r="D679" t="s">
        <v>609</v>
      </c>
      <c r="E679">
        <v>7230.4956322389999</v>
      </c>
      <c r="F679">
        <v>148.55000000000001</v>
      </c>
      <c r="G679">
        <v>-26.771057272099899</v>
      </c>
      <c r="H679">
        <f>(Table2[[#This Row],[1Y Return vs Nifty]]-AVERAGE(Table2[1Y Return vs Nifty]))/_xlfn.STDEV.P(Table2[1Y Return vs Nifty])</f>
        <v>-0.87134119324956028</v>
      </c>
      <c r="I679">
        <v>4.7044941450731796</v>
      </c>
      <c r="J679">
        <f>(Table2[[#This Row],[1M Return vs Nifty]]-AVERAGE(Table2[1M Return vs Nifty]))/_xlfn.STDEV.P(Table2[1M Return vs Nifty])</f>
        <v>0.46211283538229886</v>
      </c>
      <c r="K679">
        <v>-9.1942787480406203</v>
      </c>
      <c r="L679">
        <f>(Table2[[#This Row],[6M Return vs Nifty]]-AVERAGE(Table2[6M Return vs Nifty]))/_xlfn.STDEV.P(Table2[6M Return vs Nifty])</f>
        <v>-0.61364467903845932</v>
      </c>
      <c r="M679">
        <v>4.1682241727228098</v>
      </c>
      <c r="N679">
        <f>(Table2[[#This Row],[1W Return vs Nifty]]-AVERAGE(Table2[1W Return vs Nifty]))/_xlfn.STDEV.P(Table2[1W Return vs Nifty])</f>
        <v>1.0860788654857809</v>
      </c>
      <c r="O679">
        <v>140.44</v>
      </c>
      <c r="P679">
        <v>135.97699321571599</v>
      </c>
      <c r="Q679">
        <v>139.41645552193501</v>
      </c>
      <c r="R679">
        <v>71.738904454011205</v>
      </c>
      <c r="S679" s="2">
        <f>(Table2[[#This Row],[Close Price]]-Table2[[#This Row],[20D EMA]])/Table2[[#This Row],[20D EMA]]</f>
        <v>5.7747080603816676E-2</v>
      </c>
      <c r="T679" s="2">
        <f>(Table2[[#This Row],[Close Price]]-Table2[[#This Row],[50D EMA]])/Table2[[#This Row],[50D EMA]]</f>
        <v>9.2464221240265307E-2</v>
      </c>
      <c r="U679" s="2">
        <f>(Table2[[#This Row],[Close Price]]-Table2[[#This Row],[200D EMA]])/Table2[[#This Row],[200D EMA]]</f>
        <v>6.5512671684785334E-2</v>
      </c>
      <c r="V679">
        <v>1.0036577024412201</v>
      </c>
      <c r="W679">
        <v>148.15</v>
      </c>
      <c r="X679">
        <v>153.80000000000001</v>
      </c>
      <c r="Y679">
        <v>143.05000000000001</v>
      </c>
      <c r="Z679">
        <v>154.5</v>
      </c>
      <c r="AA679">
        <v>136.1</v>
      </c>
      <c r="AB679">
        <v>154.5</v>
      </c>
      <c r="AC679" s="2">
        <f>(Table2[[#This Row],[Close Price]]/Table2[[#This Row],[Day Low]])-1</f>
        <v>2.6999662504219035E-3</v>
      </c>
      <c r="AD679" s="2">
        <f>(Table2[[#This Row],[Day High]]/Table2[[#This Row],[Close Price]])-1</f>
        <v>3.5341635812857541E-2</v>
      </c>
      <c r="AE679" s="2">
        <f>(Table2[[#This Row],[Close Price]]/Table2[[#This Row],[Current Week Low]])-1</f>
        <v>3.8448095071653254E-2</v>
      </c>
      <c r="AF679" s="2">
        <f>(Table2[[#This Row],[Current Week High]]/Table2[[#This Row],[Close Price]])-1</f>
        <v>4.0053853921238503E-2</v>
      </c>
      <c r="AG679" s="2">
        <f>(Table2[[#This Row],[Close Price]]/Table2[[#This Row],[Current Month Low]])-1</f>
        <v>9.1476855253490141E-2</v>
      </c>
      <c r="AH679" s="2">
        <f>(Table2[[#This Row],[Current Month High]]/Table2[[#This Row],[Close Price]])-1</f>
        <v>4.0053853921238503E-2</v>
      </c>
      <c r="AI679">
        <v>20.531807472231499</v>
      </c>
      <c r="AJ679">
        <v>35.662100456620998</v>
      </c>
      <c r="AK679" t="str">
        <f>IF(AND(Table2[[#This Row],[20D EMA]]&gt;Table2[[#This Row],[50D EMA]],Table2[[#This Row],[50D EMA]]&gt;Table2[[#This Row],[200D EMA]]),"Uptrend","Downtrend/NoTrend")</f>
        <v>Downtrend/NoTrend</v>
      </c>
      <c r="AL679">
        <v>-0.01</v>
      </c>
      <c r="AM679" t="s">
        <v>10189</v>
      </c>
      <c r="AN679">
        <v>8.51</v>
      </c>
      <c r="AO679" t="s">
        <v>10188</v>
      </c>
      <c r="AP679">
        <v>-0.108139305516537</v>
      </c>
      <c r="AQ679">
        <f>(Table2[[#This Row],[Sharpe Ratio]]-AVERAGE(Table2[Sharpe Ratio]))/_xlfn.STDEV.P(Table2[Sharpe Ratio])</f>
        <v>-1.8299002942083333</v>
      </c>
      <c r="AR6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9">
        <f>_xlfn.RANK.AVG(Table2[[#This Row],[1Y Return vs Nifty Z-Score]],Table2[1Y Return vs Nifty Z-Score])</f>
        <v>646</v>
      </c>
      <c r="AT679">
        <f>_xlfn.RANK.AVG(Table2[[#This Row],[6M Return vs Nifty Z-Score]],Table2[6M Return vs Nifty Z-Score])</f>
        <v>535</v>
      </c>
      <c r="AU679">
        <f>_xlfn.RANK.AVG(Table2[[#This Row],[Sharpe Ratio Z-Score]],Table2[Sharpe Ratio Z-Score])</f>
        <v>716</v>
      </c>
      <c r="AV679">
        <f>(Table2[[#This Row],[Rank 1Y]]+Table2[[#This Row],[Rank 6M]]+Table2[[#This Row],[Rank Sharpe]])/3</f>
        <v>632.33333333333337</v>
      </c>
    </row>
    <row r="680" spans="1:48" x14ac:dyDescent="0.3">
      <c r="A680" t="s">
        <v>1964</v>
      </c>
      <c r="B680" t="s">
        <v>1965</v>
      </c>
      <c r="C680" t="s">
        <v>10155</v>
      </c>
      <c r="D680" t="s">
        <v>1103</v>
      </c>
      <c r="E680">
        <v>3237.7940500750001</v>
      </c>
      <c r="F680">
        <v>446.5</v>
      </c>
      <c r="G680">
        <v>-46.1362667763673</v>
      </c>
      <c r="H680">
        <f>(Table2[[#This Row],[1Y Return vs Nifty]]-AVERAGE(Table2[1Y Return vs Nifty]))/_xlfn.STDEV.P(Table2[1Y Return vs Nifty])</f>
        <v>-1.1105772002937464</v>
      </c>
      <c r="I680">
        <v>13.589125082886101</v>
      </c>
      <c r="J680">
        <f>(Table2[[#This Row],[1M Return vs Nifty]]-AVERAGE(Table2[1M Return vs Nifty]))/_xlfn.STDEV.P(Table2[1M Return vs Nifty])</f>
        <v>1.3001568602292959</v>
      </c>
      <c r="K680">
        <v>-22.5737085418376</v>
      </c>
      <c r="L680">
        <f>(Table2[[#This Row],[6M Return vs Nifty]]-AVERAGE(Table2[6M Return vs Nifty]))/_xlfn.STDEV.P(Table2[6M Return vs Nifty])</f>
        <v>-1.0248102249099746</v>
      </c>
      <c r="M680">
        <v>-3.6752505500927701</v>
      </c>
      <c r="N680">
        <f>(Table2[[#This Row],[1W Return vs Nifty]]-AVERAGE(Table2[1W Return vs Nifty]))/_xlfn.STDEV.P(Table2[1W Return vs Nifty])</f>
        <v>-0.65428890636726178</v>
      </c>
      <c r="O680">
        <v>439.8</v>
      </c>
      <c r="P680">
        <v>417.28983380353998</v>
      </c>
      <c r="Q680">
        <v>431.60050487352902</v>
      </c>
      <c r="R680">
        <v>51.051054942299601</v>
      </c>
      <c r="S680" s="2">
        <f>(Table2[[#This Row],[Close Price]]-Table2[[#This Row],[20D EMA]])/Table2[[#This Row],[20D EMA]]</f>
        <v>1.5234197362437446E-2</v>
      </c>
      <c r="T680" s="2">
        <f>(Table2[[#This Row],[Close Price]]-Table2[[#This Row],[50D EMA]])/Table2[[#This Row],[50D EMA]]</f>
        <v>6.9999707230375921E-2</v>
      </c>
      <c r="U680" s="2">
        <f>(Table2[[#This Row],[Close Price]]-Table2[[#This Row],[200D EMA]])/Table2[[#This Row],[200D EMA]]</f>
        <v>3.4521496055332349E-2</v>
      </c>
      <c r="V680">
        <v>1.29971440232665</v>
      </c>
      <c r="W680">
        <v>442.2</v>
      </c>
      <c r="X680">
        <v>454</v>
      </c>
      <c r="Y680">
        <v>441.25</v>
      </c>
      <c r="Z680">
        <v>468.7</v>
      </c>
      <c r="AA680">
        <v>426.6</v>
      </c>
      <c r="AB680">
        <v>477</v>
      </c>
      <c r="AC680" s="2">
        <f>(Table2[[#This Row],[Close Price]]/Table2[[#This Row],[Day Low]])-1</f>
        <v>9.7241067390321234E-3</v>
      </c>
      <c r="AD680" s="2">
        <f>(Table2[[#This Row],[Day High]]/Table2[[#This Row],[Close Price]])-1</f>
        <v>1.6797312430011146E-2</v>
      </c>
      <c r="AE680" s="2">
        <f>(Table2[[#This Row],[Close Price]]/Table2[[#This Row],[Current Week Low]])-1</f>
        <v>1.1898016997167193E-2</v>
      </c>
      <c r="AF680" s="2">
        <f>(Table2[[#This Row],[Current Week High]]/Table2[[#This Row],[Close Price]])-1</f>
        <v>4.9720044792833207E-2</v>
      </c>
      <c r="AG680" s="2">
        <f>(Table2[[#This Row],[Close Price]]/Table2[[#This Row],[Current Month Low]])-1</f>
        <v>4.6647913736521218E-2</v>
      </c>
      <c r="AH680" s="2">
        <f>(Table2[[#This Row],[Current Month High]]/Table2[[#This Row],[Close Price]])-1</f>
        <v>6.8309070548712159E-2</v>
      </c>
      <c r="AI680">
        <v>48.734602463605803</v>
      </c>
      <c r="AJ680">
        <v>41.746031746031697</v>
      </c>
      <c r="AK680" t="str">
        <f>IF(AND(Table2[[#This Row],[20D EMA]]&gt;Table2[[#This Row],[50D EMA]],Table2[[#This Row],[50D EMA]]&gt;Table2[[#This Row],[200D EMA]]),"Uptrend","Downtrend/NoTrend")</f>
        <v>Downtrend/NoTrend</v>
      </c>
      <c r="AL680">
        <v>0.1</v>
      </c>
      <c r="AM680" t="s">
        <v>10188</v>
      </c>
      <c r="AN680">
        <v>1</v>
      </c>
      <c r="AO680" t="s">
        <v>10188</v>
      </c>
      <c r="AP680">
        <v>-3.6472562166E-4</v>
      </c>
      <c r="AQ680">
        <f>(Table2[[#This Row],[Sharpe Ratio]]-AVERAGE(Table2[Sharpe Ratio]))/_xlfn.STDEV.P(Table2[Sharpe Ratio])</f>
        <v>-0.61069636025107599</v>
      </c>
      <c r="AR6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0">
        <f>_xlfn.RANK.AVG(Table2[[#This Row],[1Y Return vs Nifty Z-Score]],Table2[1Y Return vs Nifty Z-Score])</f>
        <v>710</v>
      </c>
      <c r="AT680">
        <f>_xlfn.RANK.AVG(Table2[[#This Row],[6M Return vs Nifty Z-Score]],Table2[6M Return vs Nifty Z-Score])</f>
        <v>647</v>
      </c>
      <c r="AU680">
        <f>_xlfn.RANK.AVG(Table2[[#This Row],[Sharpe Ratio Z-Score]],Table2[Sharpe Ratio Z-Score])</f>
        <v>540</v>
      </c>
      <c r="AV680">
        <f>(Table2[[#This Row],[Rank 1Y]]+Table2[[#This Row],[Rank 6M]]+Table2[[#This Row],[Rank Sharpe]])/3</f>
        <v>632.33333333333337</v>
      </c>
    </row>
    <row r="681" spans="1:48" x14ac:dyDescent="0.3">
      <c r="A681" t="s">
        <v>1706</v>
      </c>
      <c r="B681" t="s">
        <v>1707</v>
      </c>
      <c r="C681" t="s">
        <v>10157</v>
      </c>
      <c r="D681" t="s">
        <v>550</v>
      </c>
      <c r="E681">
        <v>4552.3911983999997</v>
      </c>
      <c r="F681">
        <v>821.35</v>
      </c>
      <c r="G681">
        <v>-31.025946109702801</v>
      </c>
      <c r="H681">
        <f>(Table2[[#This Row],[1Y Return vs Nifty]]-AVERAGE(Table2[1Y Return vs Nifty]))/_xlfn.STDEV.P(Table2[1Y Return vs Nifty])</f>
        <v>-0.92390569639633402</v>
      </c>
      <c r="I681">
        <v>1.0357861123497401</v>
      </c>
      <c r="J681">
        <f>(Table2[[#This Row],[1M Return vs Nifty]]-AVERAGE(Table2[1M Return vs Nifty]))/_xlfn.STDEV.P(Table2[1M Return vs Nifty])</f>
        <v>0.11606144987715125</v>
      </c>
      <c r="K681">
        <v>-6.8756799718837298</v>
      </c>
      <c r="L681">
        <f>(Table2[[#This Row],[6M Return vs Nifty]]-AVERAGE(Table2[6M Return vs Nifty]))/_xlfn.STDEV.P(Table2[6M Return vs Nifty])</f>
        <v>-0.54239142339541535</v>
      </c>
      <c r="M681">
        <v>0.79031563016401296</v>
      </c>
      <c r="N681">
        <f>(Table2[[#This Row],[1W Return vs Nifty]]-AVERAGE(Table2[1W Return vs Nifty]))/_xlfn.STDEV.P(Table2[1W Return vs Nifty])</f>
        <v>0.33656371161707654</v>
      </c>
      <c r="O681">
        <v>804.19</v>
      </c>
      <c r="P681">
        <v>772.15782235425695</v>
      </c>
      <c r="Q681">
        <v>761.047959224436</v>
      </c>
      <c r="R681">
        <v>60.271343736542001</v>
      </c>
      <c r="S681" s="2">
        <f>(Table2[[#This Row],[Close Price]]-Table2[[#This Row],[20D EMA]])/Table2[[#This Row],[20D EMA]]</f>
        <v>2.1338240962956473E-2</v>
      </c>
      <c r="T681" s="2">
        <f>(Table2[[#This Row],[Close Price]]-Table2[[#This Row],[50D EMA]])/Table2[[#This Row],[50D EMA]]</f>
        <v>6.3707413460838164E-2</v>
      </c>
      <c r="U681" s="2">
        <f>(Table2[[#This Row],[Close Price]]-Table2[[#This Row],[200D EMA]])/Table2[[#This Row],[200D EMA]]</f>
        <v>7.9235533115437629E-2</v>
      </c>
      <c r="V681">
        <v>0.78862215708261396</v>
      </c>
      <c r="W681">
        <v>808.5</v>
      </c>
      <c r="X681">
        <v>830</v>
      </c>
      <c r="Y681">
        <v>804.25</v>
      </c>
      <c r="Z681">
        <v>830</v>
      </c>
      <c r="AA681">
        <v>785.55</v>
      </c>
      <c r="AB681">
        <v>868.9</v>
      </c>
      <c r="AC681" s="2">
        <f>(Table2[[#This Row],[Close Price]]/Table2[[#This Row],[Day Low]])-1</f>
        <v>1.589363017934442E-2</v>
      </c>
      <c r="AD681" s="2">
        <f>(Table2[[#This Row],[Day High]]/Table2[[#This Row],[Close Price]])-1</f>
        <v>1.0531442137943658E-2</v>
      </c>
      <c r="AE681" s="2">
        <f>(Table2[[#This Row],[Close Price]]/Table2[[#This Row],[Current Week Low]])-1</f>
        <v>2.1262045383898087E-2</v>
      </c>
      <c r="AF681" s="2">
        <f>(Table2[[#This Row],[Current Week High]]/Table2[[#This Row],[Close Price]])-1</f>
        <v>1.0531442137943658E-2</v>
      </c>
      <c r="AG681" s="2">
        <f>(Table2[[#This Row],[Close Price]]/Table2[[#This Row],[Current Month Low]])-1</f>
        <v>4.557316529819877E-2</v>
      </c>
      <c r="AH681" s="2">
        <f>(Table2[[#This Row],[Current Month High]]/Table2[[#This Row],[Close Price]])-1</f>
        <v>5.7892494064649691E-2</v>
      </c>
      <c r="AI681">
        <v>10.044439033298801</v>
      </c>
      <c r="AJ681">
        <v>25.024735520206999</v>
      </c>
      <c r="AK681" t="str">
        <f>IF(AND(Table2[[#This Row],[20D EMA]]&gt;Table2[[#This Row],[50D EMA]],Table2[[#This Row],[50D EMA]]&gt;Table2[[#This Row],[200D EMA]]),"Uptrend","Downtrend/NoTrend")</f>
        <v>Uptrend</v>
      </c>
      <c r="AL681">
        <v>-0.01</v>
      </c>
      <c r="AM681" t="s">
        <v>10189</v>
      </c>
      <c r="AN681">
        <v>-2.42</v>
      </c>
      <c r="AO681" t="s">
        <v>10189</v>
      </c>
      <c r="AP681">
        <v>-0.138836634529035</v>
      </c>
      <c r="AQ681">
        <f>(Table2[[#This Row],[Sharpe Ratio]]-AVERAGE(Table2[Sharpe Ratio]))/_xlfn.STDEV.P(Table2[Sharpe Ratio])</f>
        <v>-2.1771649676640159</v>
      </c>
      <c r="AR6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-3.1908369259615377</v>
      </c>
      <c r="AS681">
        <f>_xlfn.RANK.AVG(Table2[[#This Row],[1Y Return vs Nifty Z-Score]],Table2[1Y Return vs Nifty Z-Score])</f>
        <v>667</v>
      </c>
      <c r="AT681">
        <f>_xlfn.RANK.AVG(Table2[[#This Row],[6M Return vs Nifty Z-Score]],Table2[6M Return vs Nifty Z-Score])</f>
        <v>507</v>
      </c>
      <c r="AU681">
        <f>_xlfn.RANK.AVG(Table2[[#This Row],[Sharpe Ratio Z-Score]],Table2[Sharpe Ratio Z-Score])</f>
        <v>724</v>
      </c>
      <c r="AV681">
        <f>(Table2[[#This Row],[Rank 1Y]]+Table2[[#This Row],[Rank 6M]]+Table2[[#This Row],[Rank Sharpe]])/3</f>
        <v>632.66666666666663</v>
      </c>
    </row>
    <row r="682" spans="1:48" x14ac:dyDescent="0.3">
      <c r="A682" t="s">
        <v>47</v>
      </c>
      <c r="B682" t="s">
        <v>48</v>
      </c>
      <c r="C682" t="s">
        <v>10143</v>
      </c>
      <c r="D682" t="s">
        <v>49</v>
      </c>
      <c r="E682">
        <v>436313.64164599997</v>
      </c>
      <c r="F682">
        <v>7059.1</v>
      </c>
      <c r="G682">
        <v>-31.820274082223801</v>
      </c>
      <c r="H682">
        <f>(Table2[[#This Row],[1Y Return vs Nifty]]-AVERAGE(Table2[1Y Return vs Nifty]))/_xlfn.STDEV.P(Table2[1Y Return vs Nifty])</f>
        <v>-0.93371875069804722</v>
      </c>
      <c r="I682">
        <v>-8.5358461698873906</v>
      </c>
      <c r="J682">
        <f>(Table2[[#This Row],[1M Return vs Nifty]]-AVERAGE(Table2[1M Return vs Nifty]))/_xlfn.STDEV.P(Table2[1M Return vs Nifty])</f>
        <v>-0.78678407047217769</v>
      </c>
      <c r="K682">
        <v>-17.044739990280199</v>
      </c>
      <c r="L682">
        <f>(Table2[[#This Row],[6M Return vs Nifty]]-AVERAGE(Table2[6M Return vs Nifty]))/_xlfn.STDEV.P(Table2[6M Return vs Nifty])</f>
        <v>-0.85489854648691466</v>
      </c>
      <c r="M682">
        <v>-1.67524893709069</v>
      </c>
      <c r="N682">
        <f>(Table2[[#This Row],[1W Return vs Nifty]]-AVERAGE(Table2[1W Return vs Nifty]))/_xlfn.STDEV.P(Table2[1W Return vs Nifty])</f>
        <v>-0.21051386100402034</v>
      </c>
      <c r="O682">
        <v>7082.67</v>
      </c>
      <c r="P682">
        <v>7032.6430715716797</v>
      </c>
      <c r="Q682">
        <v>7019.1211620218801</v>
      </c>
      <c r="R682">
        <v>47.214849463182198</v>
      </c>
      <c r="S682" s="2">
        <f>(Table2[[#This Row],[Close Price]]-Table2[[#This Row],[20D EMA]])/Table2[[#This Row],[20D EMA]]</f>
        <v>-3.3278410542916313E-3</v>
      </c>
      <c r="T682" s="2">
        <f>(Table2[[#This Row],[Close Price]]-Table2[[#This Row],[50D EMA]])/Table2[[#This Row],[50D EMA]]</f>
        <v>3.7620178017093641E-3</v>
      </c>
      <c r="U682" s="2">
        <f>(Table2[[#This Row],[Close Price]]-Table2[[#This Row],[200D EMA]])/Table2[[#This Row],[200D EMA]]</f>
        <v>5.6957042135748308E-3</v>
      </c>
      <c r="V682">
        <v>0.76369842310090397</v>
      </c>
      <c r="W682">
        <v>7005.2</v>
      </c>
      <c r="X682">
        <v>7090</v>
      </c>
      <c r="Y682">
        <v>6995.25</v>
      </c>
      <c r="Z682">
        <v>7090</v>
      </c>
      <c r="AA682">
        <v>6915.05</v>
      </c>
      <c r="AB682">
        <v>7325</v>
      </c>
      <c r="AC682" s="2">
        <f>(Table2[[#This Row],[Close Price]]/Table2[[#This Row],[Day Low]])-1</f>
        <v>7.6942842459888361E-3</v>
      </c>
      <c r="AD682" s="2">
        <f>(Table2[[#This Row],[Day High]]/Table2[[#This Row],[Close Price]])-1</f>
        <v>4.3773285546315766E-3</v>
      </c>
      <c r="AE682" s="2">
        <f>(Table2[[#This Row],[Close Price]]/Table2[[#This Row],[Current Week Low]])-1</f>
        <v>9.1276223151424141E-3</v>
      </c>
      <c r="AF682" s="2">
        <f>(Table2[[#This Row],[Current Week High]]/Table2[[#This Row],[Close Price]])-1</f>
        <v>4.3773285546315766E-3</v>
      </c>
      <c r="AG682" s="2">
        <f>(Table2[[#This Row],[Close Price]]/Table2[[#This Row],[Current Month Low]])-1</f>
        <v>2.0831375044287448E-2</v>
      </c>
      <c r="AH682" s="2">
        <f>(Table2[[#This Row],[Current Month High]]/Table2[[#This Row],[Close Price]])-1</f>
        <v>3.7667691348755472E-2</v>
      </c>
      <c r="AI682">
        <v>16.048788089133101</v>
      </c>
      <c r="AJ682">
        <v>14.080933449691299</v>
      </c>
      <c r="AK682" t="str">
        <f>IF(AND(Table2[[#This Row],[20D EMA]]&gt;Table2[[#This Row],[50D EMA]],Table2[[#This Row],[50D EMA]]&gt;Table2[[#This Row],[200D EMA]]),"Uptrend","Downtrend/NoTrend")</f>
        <v>Uptrend</v>
      </c>
      <c r="AL682">
        <v>-0.05</v>
      </c>
      <c r="AM682" t="s">
        <v>10189</v>
      </c>
      <c r="AN682">
        <v>-0.79</v>
      </c>
      <c r="AO682" t="s">
        <v>10189</v>
      </c>
      <c r="AP682">
        <v>-4.5414614031880997E-2</v>
      </c>
      <c r="AQ682">
        <f>(Table2[[#This Row],[Sharpe Ratio]]-AVERAGE(Table2[Sharpe Ratio]))/_xlfn.STDEV.P(Table2[Sharpe Ratio])</f>
        <v>-1.1203248944346524</v>
      </c>
      <c r="AR6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-3.9062401230958126</v>
      </c>
      <c r="AS682">
        <f>_xlfn.RANK.AVG(Table2[[#This Row],[1Y Return vs Nifty Z-Score]],Table2[1Y Return vs Nifty Z-Score])</f>
        <v>671</v>
      </c>
      <c r="AT682">
        <f>_xlfn.RANK.AVG(Table2[[#This Row],[6M Return vs Nifty Z-Score]],Table2[6M Return vs Nifty Z-Score])</f>
        <v>598</v>
      </c>
      <c r="AU682">
        <f>_xlfn.RANK.AVG(Table2[[#This Row],[Sharpe Ratio Z-Score]],Table2[Sharpe Ratio Z-Score])</f>
        <v>630</v>
      </c>
      <c r="AV682">
        <f>(Table2[[#This Row],[Rank 1Y]]+Table2[[#This Row],[Rank 6M]]+Table2[[#This Row],[Rank Sharpe]])/3</f>
        <v>633</v>
      </c>
    </row>
    <row r="683" spans="1:48" x14ac:dyDescent="0.3">
      <c r="A683" t="s">
        <v>2137</v>
      </c>
      <c r="B683" t="s">
        <v>2138</v>
      </c>
      <c r="C683" t="s">
        <v>10145</v>
      </c>
      <c r="D683" t="s">
        <v>422</v>
      </c>
      <c r="E683">
        <v>2637.0536088200001</v>
      </c>
      <c r="F683">
        <v>53.69</v>
      </c>
      <c r="G683">
        <v>-34.935303696742402</v>
      </c>
      <c r="H683">
        <f>(Table2[[#This Row],[1Y Return vs Nifty]]-AVERAGE(Table2[1Y Return vs Nifty]))/_xlfn.STDEV.P(Table2[1Y Return vs Nifty])</f>
        <v>-0.97220153843332058</v>
      </c>
      <c r="I683">
        <v>-9.5774937013796908</v>
      </c>
      <c r="J683">
        <f>(Table2[[#This Row],[1M Return vs Nifty]]-AVERAGE(Table2[1M Return vs Nifty]))/_xlfn.STDEV.P(Table2[1M Return vs Nifty])</f>
        <v>-0.88503761593443131</v>
      </c>
      <c r="K683">
        <v>-34.294367663997299</v>
      </c>
      <c r="L683">
        <f>(Table2[[#This Row],[6M Return vs Nifty]]-AVERAGE(Table2[6M Return vs Nifty]))/_xlfn.STDEV.P(Table2[6M Return vs Nifty])</f>
        <v>-1.3849998054981558</v>
      </c>
      <c r="M683">
        <v>-2.20591874903955</v>
      </c>
      <c r="N683">
        <f>(Table2[[#This Row],[1W Return vs Nifty]]-AVERAGE(Table2[1W Return vs Nifty]))/_xlfn.STDEV.P(Table2[1W Return vs Nifty])</f>
        <v>-0.32826277597465203</v>
      </c>
      <c r="O683">
        <v>53.69</v>
      </c>
      <c r="P683">
        <v>55.085271380344501</v>
      </c>
      <c r="Q683">
        <v>62.011383275946002</v>
      </c>
      <c r="R683">
        <v>32.767049348919102</v>
      </c>
      <c r="S683" s="2">
        <f>(Table2[[#This Row],[Close Price]]-Table2[[#This Row],[20D EMA]])/Table2[[#This Row],[20D EMA]]</f>
        <v>0</v>
      </c>
      <c r="T683" s="2">
        <f>(Table2[[#This Row],[Close Price]]-Table2[[#This Row],[50D EMA]])/Table2[[#This Row],[50D EMA]]</f>
        <v>-2.5329300289920396E-2</v>
      </c>
      <c r="U683" s="2">
        <f>(Table2[[#This Row],[Close Price]]-Table2[[#This Row],[200D EMA]])/Table2[[#This Row],[200D EMA]]</f>
        <v>-0.13419122161678726</v>
      </c>
      <c r="V683">
        <v>0.82583830252419599</v>
      </c>
      <c r="W683">
        <v>53</v>
      </c>
      <c r="X683">
        <v>55</v>
      </c>
      <c r="Y683">
        <v>52.24</v>
      </c>
      <c r="Z683">
        <v>55</v>
      </c>
      <c r="AA683">
        <v>52.24</v>
      </c>
      <c r="AB683">
        <v>55.52</v>
      </c>
      <c r="AC683" s="2">
        <f>(Table2[[#This Row],[Close Price]]/Table2[[#This Row],[Day Low]])-1</f>
        <v>1.3018867924528221E-2</v>
      </c>
      <c r="AD683" s="2">
        <f>(Table2[[#This Row],[Day High]]/Table2[[#This Row],[Close Price]])-1</f>
        <v>2.4399329484075194E-2</v>
      </c>
      <c r="AE683" s="2">
        <f>(Table2[[#This Row],[Close Price]]/Table2[[#This Row],[Current Week Low]])-1</f>
        <v>2.7756508422664528E-2</v>
      </c>
      <c r="AF683" s="2">
        <f>(Table2[[#This Row],[Current Week High]]/Table2[[#This Row],[Close Price]])-1</f>
        <v>2.4399329484075194E-2</v>
      </c>
      <c r="AG683" s="2">
        <f>(Table2[[#This Row],[Close Price]]/Table2[[#This Row],[Current Month Low]])-1</f>
        <v>2.7756508422664528E-2</v>
      </c>
      <c r="AH683" s="2">
        <f>(Table2[[#This Row],[Current Month High]]/Table2[[#This Row],[Close Price]])-1</f>
        <v>3.408455950828837E-2</v>
      </c>
      <c r="AI683">
        <v>56.546842987520897</v>
      </c>
      <c r="AJ683">
        <v>11.6216216216216</v>
      </c>
      <c r="AK683" t="str">
        <f>IF(AND(Table2[[#This Row],[20D EMA]]&gt;Table2[[#This Row],[50D EMA]],Table2[[#This Row],[50D EMA]]&gt;Table2[[#This Row],[200D EMA]]),"Uptrend","Downtrend/NoTrend")</f>
        <v>Downtrend/NoTrend</v>
      </c>
      <c r="AL683">
        <v>-0.23</v>
      </c>
      <c r="AM683" t="s">
        <v>10189</v>
      </c>
      <c r="AN683">
        <v>-1</v>
      </c>
      <c r="AO683" t="s">
        <v>10189</v>
      </c>
      <c r="AQ683">
        <f>(Table2[[#This Row],[Sharpe Ratio]]-AVERAGE(Table2[Sharpe Ratio]))/_xlfn.STDEV.P(Table2[Sharpe Ratio])</f>
        <v>-0.60657038812317154</v>
      </c>
      <c r="AR6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3">
        <f>_xlfn.RANK.AVG(Table2[[#This Row],[1Y Return vs Nifty Z-Score]],Table2[1Y Return vs Nifty Z-Score])</f>
        <v>680</v>
      </c>
      <c r="AT683">
        <f>_xlfn.RANK.AVG(Table2[[#This Row],[6M Return vs Nifty Z-Score]],Table2[6M Return vs Nifty Z-Score])</f>
        <v>707</v>
      </c>
      <c r="AU683">
        <f>_xlfn.RANK.AVG(Table2[[#This Row],[Sharpe Ratio Z-Score]],Table2[Sharpe Ratio Z-Score])</f>
        <v>518.5</v>
      </c>
      <c r="AV683">
        <f>(Table2[[#This Row],[Rank 1Y]]+Table2[[#This Row],[Rank 6M]]+Table2[[#This Row],[Rank Sharpe]])/3</f>
        <v>635.16666666666663</v>
      </c>
    </row>
    <row r="684" spans="1:48" x14ac:dyDescent="0.3">
      <c r="A684" t="s">
        <v>2084</v>
      </c>
      <c r="B684" t="s">
        <v>2085</v>
      </c>
      <c r="C684" t="s">
        <v>10159</v>
      </c>
      <c r="D684" t="s">
        <v>1726</v>
      </c>
      <c r="E684">
        <v>2804.2331225419998</v>
      </c>
      <c r="F684">
        <v>15.22</v>
      </c>
      <c r="G684">
        <v>-48.7410994661928</v>
      </c>
      <c r="H684">
        <f>(Table2[[#This Row],[1Y Return vs Nifty]]-AVERAGE(Table2[1Y Return vs Nifty]))/_xlfn.STDEV.P(Table2[1Y Return vs Nifty])</f>
        <v>-1.1427570624116692</v>
      </c>
      <c r="I684">
        <v>-13.5487608057513</v>
      </c>
      <c r="J684">
        <f>(Table2[[#This Row],[1M Return vs Nifty]]-AVERAGE(Table2[1M Return vs Nifty]))/_xlfn.STDEV.P(Table2[1M Return vs Nifty])</f>
        <v>-1.2596279271341582</v>
      </c>
      <c r="K684">
        <v>-40.089727942210999</v>
      </c>
      <c r="L684">
        <f>(Table2[[#This Row],[6M Return vs Nifty]]-AVERAGE(Table2[6M Return vs Nifty]))/_xlfn.STDEV.P(Table2[6M Return vs Nifty])</f>
        <v>-1.5630980136459032</v>
      </c>
      <c r="M684">
        <v>-1.77952305530041</v>
      </c>
      <c r="N684">
        <f>(Table2[[#This Row],[1W Return vs Nifty]]-AVERAGE(Table2[1W Return vs Nifty]))/_xlfn.STDEV.P(Table2[1W Return vs Nifty])</f>
        <v>-0.23365096811328465</v>
      </c>
      <c r="O684">
        <v>15.5</v>
      </c>
      <c r="P684">
        <v>16.043440840808302</v>
      </c>
      <c r="Q684">
        <v>17.540278007960701</v>
      </c>
      <c r="R684">
        <v>40.149973044097997</v>
      </c>
      <c r="S684" s="2">
        <f>(Table2[[#This Row],[Close Price]]-Table2[[#This Row],[20D EMA]])/Table2[[#This Row],[20D EMA]]</f>
        <v>-1.8064516129032218E-2</v>
      </c>
      <c r="T684" s="2">
        <f>(Table2[[#This Row],[Close Price]]-Table2[[#This Row],[50D EMA]])/Table2[[#This Row],[50D EMA]]</f>
        <v>-5.1325700576262061E-2</v>
      </c>
      <c r="U684" s="2">
        <f>(Table2[[#This Row],[Close Price]]-Table2[[#This Row],[200D EMA]])/Table2[[#This Row],[200D EMA]]</f>
        <v>-0.13228285246719787</v>
      </c>
      <c r="V684">
        <v>0.65101969974940399</v>
      </c>
      <c r="W684">
        <v>15.15</v>
      </c>
      <c r="X684">
        <v>15.51</v>
      </c>
      <c r="Y684">
        <v>14.93</v>
      </c>
      <c r="Z684">
        <v>15.51</v>
      </c>
      <c r="AA684">
        <v>14.93</v>
      </c>
      <c r="AB684">
        <v>16.25</v>
      </c>
      <c r="AC684" s="2">
        <f>(Table2[[#This Row],[Close Price]]/Table2[[#This Row],[Day Low]])-1</f>
        <v>4.6204620462046986E-3</v>
      </c>
      <c r="AD684" s="2">
        <f>(Table2[[#This Row],[Day High]]/Table2[[#This Row],[Close Price]])-1</f>
        <v>1.905387647831791E-2</v>
      </c>
      <c r="AE684" s="2">
        <f>(Table2[[#This Row],[Close Price]]/Table2[[#This Row],[Current Week Low]])-1</f>
        <v>1.9423978566644351E-2</v>
      </c>
      <c r="AF684" s="2">
        <f>(Table2[[#This Row],[Current Week High]]/Table2[[#This Row],[Close Price]])-1</f>
        <v>1.905387647831791E-2</v>
      </c>
      <c r="AG684" s="2">
        <f>(Table2[[#This Row],[Close Price]]/Table2[[#This Row],[Current Month Low]])-1</f>
        <v>1.9423978566644351E-2</v>
      </c>
      <c r="AH684" s="2">
        <f>(Table2[[#This Row],[Current Month High]]/Table2[[#This Row],[Close Price]])-1</f>
        <v>6.7674113009198456E-2</v>
      </c>
      <c r="AI684">
        <v>71.1563731931668</v>
      </c>
      <c r="AJ684">
        <v>18.443579766536899</v>
      </c>
      <c r="AK684" t="str">
        <f>IF(AND(Table2[[#This Row],[20D EMA]]&gt;Table2[[#This Row],[50D EMA]],Table2[[#This Row],[50D EMA]]&gt;Table2[[#This Row],[200D EMA]]),"Uptrend","Downtrend/NoTrend")</f>
        <v>Downtrend/NoTrend</v>
      </c>
      <c r="AL684">
        <v>-0.22</v>
      </c>
      <c r="AM684" t="s">
        <v>10189</v>
      </c>
      <c r="AN684">
        <v>-1.81</v>
      </c>
      <c r="AO684" t="s">
        <v>10189</v>
      </c>
      <c r="AP684">
        <v>8.5146551820389996E-3</v>
      </c>
      <c r="AQ684">
        <f>(Table2[[#This Row],[Sharpe Ratio]]-AVERAGE(Table2[Sharpe Ratio]))/_xlfn.STDEV.P(Table2[Sharpe Ratio])</f>
        <v>-0.5102480354463419</v>
      </c>
      <c r="AR6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4">
        <f>_xlfn.RANK.AVG(Table2[[#This Row],[1Y Return vs Nifty Z-Score]],Table2[1Y Return vs Nifty Z-Score])</f>
        <v>717</v>
      </c>
      <c r="AT684">
        <f>_xlfn.RANK.AVG(Table2[[#This Row],[6M Return vs Nifty Z-Score]],Table2[6M Return vs Nifty Z-Score])</f>
        <v>718</v>
      </c>
      <c r="AU684">
        <f>_xlfn.RANK.AVG(Table2[[#This Row],[Sharpe Ratio Z-Score]],Table2[Sharpe Ratio Z-Score])</f>
        <v>476</v>
      </c>
      <c r="AV684">
        <f>(Table2[[#This Row],[Rank 1Y]]+Table2[[#This Row],[Rank 6M]]+Table2[[#This Row],[Rank Sharpe]])/3</f>
        <v>637</v>
      </c>
    </row>
    <row r="685" spans="1:48" x14ac:dyDescent="0.3">
      <c r="A685" t="s">
        <v>2177</v>
      </c>
      <c r="B685" t="s">
        <v>2178</v>
      </c>
      <c r="C685" t="s">
        <v>10154</v>
      </c>
      <c r="D685" t="s">
        <v>384</v>
      </c>
      <c r="E685">
        <v>2505.7394715599999</v>
      </c>
      <c r="F685">
        <v>472.05</v>
      </c>
      <c r="G685">
        <v>-58.010336318488001</v>
      </c>
      <c r="H685">
        <f>(Table2[[#This Row],[1Y Return vs Nifty]]-AVERAGE(Table2[1Y Return vs Nifty]))/_xlfn.STDEV.P(Table2[1Y Return vs Nifty])</f>
        <v>-1.2572683571333327</v>
      </c>
      <c r="I685">
        <v>-6.6149239493690697</v>
      </c>
      <c r="J685">
        <f>(Table2[[#This Row],[1M Return vs Nifty]]-AVERAGE(Table2[1M Return vs Nifty]))/_xlfn.STDEV.P(Table2[1M Return vs Nifty])</f>
        <v>-0.60559282005683024</v>
      </c>
      <c r="K685">
        <v>-26.6592032999217</v>
      </c>
      <c r="L685">
        <f>(Table2[[#This Row],[6M Return vs Nifty]]-AVERAGE(Table2[6M Return vs Nifty]))/_xlfn.STDEV.P(Table2[6M Return vs Nifty])</f>
        <v>-1.1503622632443484</v>
      </c>
      <c r="M685">
        <v>-3.3171512492277402</v>
      </c>
      <c r="N685">
        <f>(Table2[[#This Row],[1W Return vs Nifty]]-AVERAGE(Table2[1W Return vs Nifty]))/_xlfn.STDEV.P(Table2[1W Return vs Nifty])</f>
        <v>-0.57483120370701979</v>
      </c>
      <c r="O685">
        <v>480.32</v>
      </c>
      <c r="P685">
        <v>488.55022949953502</v>
      </c>
      <c r="Q685">
        <v>505.49563104727503</v>
      </c>
      <c r="R685">
        <v>33.522829505818301</v>
      </c>
      <c r="S685" s="2">
        <f>(Table2[[#This Row],[Close Price]]-Table2[[#This Row],[20D EMA]])/Table2[[#This Row],[20D EMA]]</f>
        <v>-1.721768820786139E-2</v>
      </c>
      <c r="T685" s="2">
        <f>(Table2[[#This Row],[Close Price]]-Table2[[#This Row],[50D EMA]])/Table2[[#This Row],[50D EMA]]</f>
        <v>-3.3773865005523887E-2</v>
      </c>
      <c r="U685" s="2">
        <f>(Table2[[#This Row],[Close Price]]-Table2[[#This Row],[200D EMA]])/Table2[[#This Row],[200D EMA]]</f>
        <v>-6.61640358354494E-2</v>
      </c>
      <c r="V685">
        <v>0.63833394073042604</v>
      </c>
      <c r="W685">
        <v>471.15</v>
      </c>
      <c r="X685">
        <v>476.3</v>
      </c>
      <c r="Y685">
        <v>470.15</v>
      </c>
      <c r="Z685">
        <v>478.3</v>
      </c>
      <c r="AA685">
        <v>470.15</v>
      </c>
      <c r="AB685">
        <v>494</v>
      </c>
      <c r="AC685" s="2">
        <f>(Table2[[#This Row],[Close Price]]/Table2[[#This Row],[Day Low]])-1</f>
        <v>1.9102196752627254E-3</v>
      </c>
      <c r="AD685" s="2">
        <f>(Table2[[#This Row],[Day High]]/Table2[[#This Row],[Close Price]])-1</f>
        <v>9.0032835504714193E-3</v>
      </c>
      <c r="AE685" s="2">
        <f>(Table2[[#This Row],[Close Price]]/Table2[[#This Row],[Current Week Low]])-1</f>
        <v>4.0412634265660774E-3</v>
      </c>
      <c r="AF685" s="2">
        <f>(Table2[[#This Row],[Current Week High]]/Table2[[#This Row],[Close Price]])-1</f>
        <v>1.3240122868340309E-2</v>
      </c>
      <c r="AG685" s="2">
        <f>(Table2[[#This Row],[Close Price]]/Table2[[#This Row],[Current Month Low]])-1</f>
        <v>4.0412634265660774E-3</v>
      </c>
      <c r="AH685" s="2">
        <f>(Table2[[#This Row],[Current Month High]]/Table2[[#This Row],[Close Price]])-1</f>
        <v>4.6499311513610753E-2</v>
      </c>
      <c r="AI685">
        <v>79.430145111746597</v>
      </c>
      <c r="AJ685">
        <v>7.2840909090909003</v>
      </c>
      <c r="AK685" t="str">
        <f>IF(AND(Table2[[#This Row],[20D EMA]]&gt;Table2[[#This Row],[50D EMA]],Table2[[#This Row],[50D EMA]]&gt;Table2[[#This Row],[200D EMA]]),"Uptrend","Downtrend/NoTrend")</f>
        <v>Downtrend/NoTrend</v>
      </c>
      <c r="AL685">
        <v>-0.22</v>
      </c>
      <c r="AM685" t="s">
        <v>10189</v>
      </c>
      <c r="AN685">
        <v>-1.1599999999999999</v>
      </c>
      <c r="AO685" t="s">
        <v>10189</v>
      </c>
      <c r="AQ685">
        <f>(Table2[[#This Row],[Sharpe Ratio]]-AVERAGE(Table2[Sharpe Ratio]))/_xlfn.STDEV.P(Table2[Sharpe Ratio])</f>
        <v>-0.60657038812317154</v>
      </c>
      <c r="AR6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5">
        <f>_xlfn.RANK.AVG(Table2[[#This Row],[1Y Return vs Nifty Z-Score]],Table2[1Y Return vs Nifty Z-Score])</f>
        <v>726</v>
      </c>
      <c r="AT685">
        <f>_xlfn.RANK.AVG(Table2[[#This Row],[6M Return vs Nifty Z-Score]],Table2[6M Return vs Nifty Z-Score])</f>
        <v>674</v>
      </c>
      <c r="AU685">
        <f>_xlfn.RANK.AVG(Table2[[#This Row],[Sharpe Ratio Z-Score]],Table2[Sharpe Ratio Z-Score])</f>
        <v>518.5</v>
      </c>
      <c r="AV685">
        <f>(Table2[[#This Row],[Rank 1Y]]+Table2[[#This Row],[Rank 6M]]+Table2[[#This Row],[Rank Sharpe]])/3</f>
        <v>639.5</v>
      </c>
    </row>
    <row r="686" spans="1:48" x14ac:dyDescent="0.3">
      <c r="A686" t="s">
        <v>1497</v>
      </c>
      <c r="B686" t="s">
        <v>1498</v>
      </c>
      <c r="C686" t="s">
        <v>10150</v>
      </c>
      <c r="D686" t="s">
        <v>258</v>
      </c>
      <c r="E686">
        <v>6563.7547039999999</v>
      </c>
      <c r="F686">
        <v>1452.75</v>
      </c>
      <c r="G686">
        <v>-28.206137330324101</v>
      </c>
      <c r="H686">
        <f>(Table2[[#This Row],[1Y Return vs Nifty]]-AVERAGE(Table2[1Y Return vs Nifty]))/_xlfn.STDEV.P(Table2[1Y Return vs Nifty])</f>
        <v>-0.88907003955213404</v>
      </c>
      <c r="I686">
        <v>1.8393362183452799</v>
      </c>
      <c r="J686">
        <f>(Table2[[#This Row],[1M Return vs Nifty]]-AVERAGE(Table2[1M Return vs Nifty]))/_xlfn.STDEV.P(Table2[1M Return vs Nifty])</f>
        <v>0.19185642320898702</v>
      </c>
      <c r="K686">
        <v>-18.7759192866117</v>
      </c>
      <c r="L686">
        <f>(Table2[[#This Row],[6M Return vs Nifty]]-AVERAGE(Table2[6M Return vs Nifty]))/_xlfn.STDEV.P(Table2[6M Return vs Nifty])</f>
        <v>-0.90809971360299124</v>
      </c>
      <c r="M686">
        <v>3.6930163613985099</v>
      </c>
      <c r="N686">
        <f>(Table2[[#This Row],[1W Return vs Nifty]]-AVERAGE(Table2[1W Return vs Nifty]))/_xlfn.STDEV.P(Table2[1W Return vs Nifty])</f>
        <v>0.9806362665116426</v>
      </c>
      <c r="O686">
        <v>1392.55</v>
      </c>
      <c r="P686">
        <v>1363.9244148110899</v>
      </c>
      <c r="Q686">
        <v>1429.39507830619</v>
      </c>
      <c r="R686">
        <v>81.8816348886143</v>
      </c>
      <c r="S686" s="2">
        <f>(Table2[[#This Row],[Close Price]]-Table2[[#This Row],[20D EMA]])/Table2[[#This Row],[20D EMA]]</f>
        <v>4.3230045599798962E-2</v>
      </c>
      <c r="T686" s="2">
        <f>(Table2[[#This Row],[Close Price]]-Table2[[#This Row],[50D EMA]])/Table2[[#This Row],[50D EMA]]</f>
        <v>6.5125005626659169E-2</v>
      </c>
      <c r="U686" s="2">
        <f>(Table2[[#This Row],[Close Price]]-Table2[[#This Row],[200D EMA]])/Table2[[#This Row],[200D EMA]]</f>
        <v>1.6339024842232673E-2</v>
      </c>
      <c r="V686">
        <v>1.0164543262122401</v>
      </c>
      <c r="W686">
        <v>1431.95</v>
      </c>
      <c r="X686">
        <v>1475</v>
      </c>
      <c r="Y686">
        <v>1429.5</v>
      </c>
      <c r="Z686">
        <v>1487.75</v>
      </c>
      <c r="AA686">
        <v>1317</v>
      </c>
      <c r="AB686">
        <v>1487.75</v>
      </c>
      <c r="AC686" s="2">
        <f>(Table2[[#This Row],[Close Price]]/Table2[[#This Row],[Day Low]])-1</f>
        <v>1.4525646845211071E-2</v>
      </c>
      <c r="AD686" s="2">
        <f>(Table2[[#This Row],[Day High]]/Table2[[#This Row],[Close Price]])-1</f>
        <v>1.5315780416451652E-2</v>
      </c>
      <c r="AE686" s="2">
        <f>(Table2[[#This Row],[Close Price]]/Table2[[#This Row],[Current Week Low]])-1</f>
        <v>1.6264428121720798E-2</v>
      </c>
      <c r="AF686" s="2">
        <f>(Table2[[#This Row],[Current Week High]]/Table2[[#This Row],[Close Price]])-1</f>
        <v>2.4092238857339465E-2</v>
      </c>
      <c r="AG686" s="2">
        <f>(Table2[[#This Row],[Close Price]]/Table2[[#This Row],[Current Month Low]])-1</f>
        <v>0.10307517084282458</v>
      </c>
      <c r="AH686" s="2">
        <f>(Table2[[#This Row],[Current Month High]]/Table2[[#This Row],[Close Price]])-1</f>
        <v>2.4092238857339465E-2</v>
      </c>
      <c r="AI686">
        <v>30.645327826535802</v>
      </c>
      <c r="AJ686">
        <v>27.088618668532899</v>
      </c>
      <c r="AK686" t="str">
        <f>IF(AND(Table2[[#This Row],[20D EMA]]&gt;Table2[[#This Row],[50D EMA]],Table2[[#This Row],[50D EMA]]&gt;Table2[[#This Row],[200D EMA]]),"Uptrend","Downtrend/NoTrend")</f>
        <v>Downtrend/NoTrend</v>
      </c>
      <c r="AL686">
        <v>-0.08</v>
      </c>
      <c r="AM686" t="s">
        <v>10189</v>
      </c>
      <c r="AN686">
        <v>10.1</v>
      </c>
      <c r="AO686" t="s">
        <v>10188</v>
      </c>
      <c r="AP686">
        <v>-5.9554807411372E-2</v>
      </c>
      <c r="AQ686">
        <f>(Table2[[#This Row],[Sharpe Ratio]]-AVERAGE(Table2[Sharpe Ratio]))/_xlfn.STDEV.P(Table2[Sharpe Ratio])</f>
        <v>-1.2802863567016121</v>
      </c>
      <c r="AR6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6">
        <f>_xlfn.RANK.AVG(Table2[[#This Row],[1Y Return vs Nifty Z-Score]],Table2[1Y Return vs Nifty Z-Score])</f>
        <v>653</v>
      </c>
      <c r="AT686">
        <f>_xlfn.RANK.AVG(Table2[[#This Row],[6M Return vs Nifty Z-Score]],Table2[6M Return vs Nifty Z-Score])</f>
        <v>615</v>
      </c>
      <c r="AU686">
        <f>_xlfn.RANK.AVG(Table2[[#This Row],[Sharpe Ratio Z-Score]],Table2[Sharpe Ratio Z-Score])</f>
        <v>651</v>
      </c>
      <c r="AV686">
        <f>(Table2[[#This Row],[Rank 1Y]]+Table2[[#This Row],[Rank 6M]]+Table2[[#This Row],[Rank Sharpe]])/3</f>
        <v>639.66666666666663</v>
      </c>
    </row>
    <row r="687" spans="1:48" x14ac:dyDescent="0.3">
      <c r="A687" t="s">
        <v>1432</v>
      </c>
      <c r="B687" t="s">
        <v>1433</v>
      </c>
      <c r="C687" t="s">
        <v>10155</v>
      </c>
      <c r="D687" t="s">
        <v>103</v>
      </c>
      <c r="E687">
        <v>7114.5754577999996</v>
      </c>
      <c r="F687">
        <v>1493.45</v>
      </c>
      <c r="G687">
        <v>-25.2692172631243</v>
      </c>
      <c r="H687">
        <f>(Table2[[#This Row],[1Y Return vs Nifty]]-AVERAGE(Table2[1Y Return vs Nifty]))/_xlfn.STDEV.P(Table2[1Y Return vs Nifty])</f>
        <v>-0.852787600690319</v>
      </c>
      <c r="I687">
        <v>3.1940238474495501</v>
      </c>
      <c r="J687">
        <f>(Table2[[#This Row],[1M Return vs Nifty]]-AVERAGE(Table2[1M Return vs Nifty]))/_xlfn.STDEV.P(Table2[1M Return vs Nifty])</f>
        <v>0.31963751856920081</v>
      </c>
      <c r="K687">
        <v>-12.202996159945901</v>
      </c>
      <c r="L687">
        <f>(Table2[[#This Row],[6M Return vs Nifty]]-AVERAGE(Table2[6M Return vs Nifty]))/_xlfn.STDEV.P(Table2[6M Return vs Nifty])</f>
        <v>-0.70610608853834</v>
      </c>
      <c r="M687">
        <v>6.5472335316073798</v>
      </c>
      <c r="N687">
        <f>(Table2[[#This Row],[1W Return vs Nifty]]-AVERAGE(Table2[1W Return vs Nifty]))/_xlfn.STDEV.P(Table2[1W Return vs Nifty])</f>
        <v>1.6139509328356976</v>
      </c>
      <c r="O687">
        <v>1433.41</v>
      </c>
      <c r="P687">
        <v>1399.45786723947</v>
      </c>
      <c r="Q687">
        <v>1405.43723843618</v>
      </c>
      <c r="R687">
        <v>63.781292827489203</v>
      </c>
      <c r="S687" s="2">
        <f>(Table2[[#This Row],[Close Price]]-Table2[[#This Row],[20D EMA]])/Table2[[#This Row],[20D EMA]]</f>
        <v>4.1886131672026816E-2</v>
      </c>
      <c r="T687" s="2">
        <f>(Table2[[#This Row],[Close Price]]-Table2[[#This Row],[50D EMA]])/Table2[[#This Row],[50D EMA]]</f>
        <v>6.7163245825997003E-2</v>
      </c>
      <c r="U687" s="2">
        <f>(Table2[[#This Row],[Close Price]]-Table2[[#This Row],[200D EMA]])/Table2[[#This Row],[200D EMA]]</f>
        <v>6.2623046520206921E-2</v>
      </c>
      <c r="V687">
        <v>2.8507424730588702</v>
      </c>
      <c r="W687">
        <v>1483</v>
      </c>
      <c r="X687">
        <v>1525</v>
      </c>
      <c r="Y687">
        <v>1472</v>
      </c>
      <c r="Z687">
        <v>1525</v>
      </c>
      <c r="AA687">
        <v>1358.5</v>
      </c>
      <c r="AB687">
        <v>1588</v>
      </c>
      <c r="AC687" s="2">
        <f>(Table2[[#This Row],[Close Price]]/Table2[[#This Row],[Day Low]])-1</f>
        <v>7.0465273095077219E-3</v>
      </c>
      <c r="AD687" s="2">
        <f>(Table2[[#This Row],[Day High]]/Table2[[#This Row],[Close Price]])-1</f>
        <v>2.1125581706786356E-2</v>
      </c>
      <c r="AE687" s="2">
        <f>(Table2[[#This Row],[Close Price]]/Table2[[#This Row],[Current Week Low]])-1</f>
        <v>1.4572010869565277E-2</v>
      </c>
      <c r="AF687" s="2">
        <f>(Table2[[#This Row],[Current Week High]]/Table2[[#This Row],[Close Price]])-1</f>
        <v>2.1125581706786356E-2</v>
      </c>
      <c r="AG687" s="2">
        <f>(Table2[[#This Row],[Close Price]]/Table2[[#This Row],[Current Month Low]])-1</f>
        <v>9.9337504600662596E-2</v>
      </c>
      <c r="AH687" s="2">
        <f>(Table2[[#This Row],[Current Month High]]/Table2[[#This Row],[Close Price]])-1</f>
        <v>6.3309786065820717E-2</v>
      </c>
      <c r="AI687">
        <v>12.4878636713649</v>
      </c>
      <c r="AJ687">
        <v>19.475999999999999</v>
      </c>
      <c r="AK687" t="str">
        <f>IF(AND(Table2[[#This Row],[20D EMA]]&gt;Table2[[#This Row],[50D EMA]],Table2[[#This Row],[50D EMA]]&gt;Table2[[#This Row],[200D EMA]]),"Uptrend","Downtrend/NoTrend")</f>
        <v>Downtrend/NoTrend</v>
      </c>
      <c r="AL687">
        <v>0.04</v>
      </c>
      <c r="AM687" t="s">
        <v>10188</v>
      </c>
      <c r="AN687">
        <v>8.77</v>
      </c>
      <c r="AO687" t="s">
        <v>10188</v>
      </c>
      <c r="AP687">
        <v>-0.141626241709913</v>
      </c>
      <c r="AQ687">
        <f>(Table2[[#This Row],[Sharpe Ratio]]-AVERAGE(Table2[Sharpe Ratio]))/_xlfn.STDEV.P(Table2[Sharpe Ratio])</f>
        <v>-2.2087225024040196</v>
      </c>
      <c r="AR6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7">
        <f>_xlfn.RANK.AVG(Table2[[#This Row],[1Y Return vs Nifty Z-Score]],Table2[1Y Return vs Nifty Z-Score])</f>
        <v>642</v>
      </c>
      <c r="AT687">
        <f>_xlfn.RANK.AVG(Table2[[#This Row],[6M Return vs Nifty Z-Score]],Table2[6M Return vs Nifty Z-Score])</f>
        <v>552</v>
      </c>
      <c r="AU687">
        <f>_xlfn.RANK.AVG(Table2[[#This Row],[Sharpe Ratio Z-Score]],Table2[Sharpe Ratio Z-Score])</f>
        <v>726</v>
      </c>
      <c r="AV687">
        <f>(Table2[[#This Row],[Rank 1Y]]+Table2[[#This Row],[Rank 6M]]+Table2[[#This Row],[Rank Sharpe]])/3</f>
        <v>640</v>
      </c>
    </row>
    <row r="688" spans="1:48" x14ac:dyDescent="0.3">
      <c r="A688" t="s">
        <v>71</v>
      </c>
      <c r="B688" t="s">
        <v>72</v>
      </c>
      <c r="C688" t="s">
        <v>10143</v>
      </c>
      <c r="D688" t="s">
        <v>24</v>
      </c>
      <c r="E688">
        <v>365981.83396179997</v>
      </c>
      <c r="F688">
        <v>1805.3</v>
      </c>
      <c r="G688">
        <v>-30.640847209107399</v>
      </c>
      <c r="H688">
        <f>(Table2[[#This Row],[1Y Return vs Nifty]]-AVERAGE(Table2[1Y Return vs Nifty]))/_xlfn.STDEV.P(Table2[1Y Return vs Nifty])</f>
        <v>-0.91914822019783238</v>
      </c>
      <c r="I688">
        <v>2.1627250833777398</v>
      </c>
      <c r="J688">
        <f>(Table2[[#This Row],[1M Return vs Nifty]]-AVERAGE(Table2[1M Return vs Nifty]))/_xlfn.STDEV.P(Table2[1M Return vs Nifty])</f>
        <v>0.22236012200519373</v>
      </c>
      <c r="K688">
        <v>-14.0238634145818</v>
      </c>
      <c r="L688">
        <f>(Table2[[#This Row],[6M Return vs Nifty]]-AVERAGE(Table2[6M Return vs Nifty]))/_xlfn.STDEV.P(Table2[6M Return vs Nifty])</f>
        <v>-0.76206347164438559</v>
      </c>
      <c r="M688">
        <v>-1.79255736392539</v>
      </c>
      <c r="N688">
        <f>(Table2[[#This Row],[1W Return vs Nifty]]-AVERAGE(Table2[1W Return vs Nifty]))/_xlfn.STDEV.P(Table2[1W Return vs Nifty])</f>
        <v>-0.23654311623142868</v>
      </c>
      <c r="O688">
        <v>1806.96</v>
      </c>
      <c r="P688">
        <v>1768.6569531063899</v>
      </c>
      <c r="Q688">
        <v>1766.0284395888</v>
      </c>
      <c r="R688">
        <v>60.217238803723099</v>
      </c>
      <c r="S688" s="2">
        <f>(Table2[[#This Row],[Close Price]]-Table2[[#This Row],[20D EMA]])/Table2[[#This Row],[20D EMA]]</f>
        <v>-9.18670031434056E-4</v>
      </c>
      <c r="T688" s="2">
        <f>(Table2[[#This Row],[Close Price]]-Table2[[#This Row],[50D EMA]])/Table2[[#This Row],[50D EMA]]</f>
        <v>2.0718006863485797E-2</v>
      </c>
      <c r="U688" s="2">
        <f>(Table2[[#This Row],[Close Price]]-Table2[[#This Row],[200D EMA]])/Table2[[#This Row],[200D EMA]]</f>
        <v>2.223721856956274E-2</v>
      </c>
      <c r="V688">
        <v>0.64485267083440001</v>
      </c>
      <c r="W688">
        <v>1800.9</v>
      </c>
      <c r="X688">
        <v>1849.1</v>
      </c>
      <c r="Y688">
        <v>1800.9</v>
      </c>
      <c r="Z688">
        <v>1857.9</v>
      </c>
      <c r="AA688">
        <v>1737.1</v>
      </c>
      <c r="AB688">
        <v>1870</v>
      </c>
      <c r="AC688" s="2">
        <f>(Table2[[#This Row],[Close Price]]/Table2[[#This Row],[Day Low]])-1</f>
        <v>2.4432228330277805E-3</v>
      </c>
      <c r="AD688" s="2">
        <f>(Table2[[#This Row],[Day High]]/Table2[[#This Row],[Close Price]])-1</f>
        <v>2.4261895529828825E-2</v>
      </c>
      <c r="AE688" s="2">
        <f>(Table2[[#This Row],[Close Price]]/Table2[[#This Row],[Current Week Low]])-1</f>
        <v>2.4432228330277805E-3</v>
      </c>
      <c r="AF688" s="2">
        <f>(Table2[[#This Row],[Current Week High]]/Table2[[#This Row],[Close Price]])-1</f>
        <v>2.9136431618013603E-2</v>
      </c>
      <c r="AG688" s="2">
        <f>(Table2[[#This Row],[Close Price]]/Table2[[#This Row],[Current Month Low]])-1</f>
        <v>3.9260837027229378E-2</v>
      </c>
      <c r="AH688" s="2">
        <f>(Table2[[#This Row],[Current Month High]]/Table2[[#This Row],[Close Price]])-1</f>
        <v>3.5838918739267811E-2</v>
      </c>
      <c r="AI688">
        <v>10.1063535146513</v>
      </c>
      <c r="AJ688">
        <v>16.934935388800699</v>
      </c>
      <c r="AK688" t="str">
        <f>IF(AND(Table2[[#This Row],[20D EMA]]&gt;Table2[[#This Row],[50D EMA]],Table2[[#This Row],[50D EMA]]&gt;Table2[[#This Row],[200D EMA]]),"Uptrend","Downtrend/NoTrend")</f>
        <v>Uptrend</v>
      </c>
      <c r="AL688">
        <v>0.03</v>
      </c>
      <c r="AM688" t="s">
        <v>10188</v>
      </c>
      <c r="AN688">
        <v>0.16</v>
      </c>
      <c r="AO688" t="s">
        <v>10188</v>
      </c>
      <c r="AP688">
        <v>-7.9711762948517006E-2</v>
      </c>
      <c r="AQ688">
        <f>(Table2[[#This Row],[Sharpe Ratio]]-AVERAGE(Table2[Sharpe Ratio]))/_xlfn.STDEV.P(Table2[Sharpe Ratio])</f>
        <v>-1.5083126641245639</v>
      </c>
      <c r="AR6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-3.2037073501930169</v>
      </c>
      <c r="AS688">
        <f>_xlfn.RANK.AVG(Table2[[#This Row],[1Y Return vs Nifty Z-Score]],Table2[1Y Return vs Nifty Z-Score])</f>
        <v>663</v>
      </c>
      <c r="AT688">
        <f>_xlfn.RANK.AVG(Table2[[#This Row],[6M Return vs Nifty Z-Score]],Table2[6M Return vs Nifty Z-Score])</f>
        <v>572</v>
      </c>
      <c r="AU688">
        <f>_xlfn.RANK.AVG(Table2[[#This Row],[Sharpe Ratio Z-Score]],Table2[Sharpe Ratio Z-Score])</f>
        <v>687</v>
      </c>
      <c r="AV688">
        <f>(Table2[[#This Row],[Rank 1Y]]+Table2[[#This Row],[Rank 6M]]+Table2[[#This Row],[Rank Sharpe]])/3</f>
        <v>640.66666666666663</v>
      </c>
    </row>
    <row r="689" spans="1:48" x14ac:dyDescent="0.3">
      <c r="A689" t="s">
        <v>1412</v>
      </c>
      <c r="B689" t="s">
        <v>1413</v>
      </c>
      <c r="C689" t="s">
        <v>10145</v>
      </c>
      <c r="D689" t="s">
        <v>422</v>
      </c>
      <c r="E689">
        <v>7286.7097118199999</v>
      </c>
      <c r="F689">
        <v>319.2</v>
      </c>
      <c r="G689">
        <v>-35.417869297207297</v>
      </c>
      <c r="H689">
        <f>(Table2[[#This Row],[1Y Return vs Nifty]]-AVERAGE(Table2[1Y Return vs Nifty]))/_xlfn.STDEV.P(Table2[1Y Return vs Nifty])</f>
        <v>-0.97816310922689542</v>
      </c>
      <c r="I689">
        <v>-3.1804457202309599</v>
      </c>
      <c r="J689">
        <f>(Table2[[#This Row],[1M Return vs Nifty]]-AVERAGE(Table2[1M Return vs Nifty]))/_xlfn.STDEV.P(Table2[1M Return vs Nifty])</f>
        <v>-0.28163519271785947</v>
      </c>
      <c r="K689">
        <v>-27.156965963247199</v>
      </c>
      <c r="L689">
        <f>(Table2[[#This Row],[6M Return vs Nifty]]-AVERAGE(Table2[6M Return vs Nifty]))/_xlfn.STDEV.P(Table2[6M Return vs Nifty])</f>
        <v>-1.1656590928054689</v>
      </c>
      <c r="M689">
        <v>-7.1142241180468702</v>
      </c>
      <c r="N689">
        <f>(Table2[[#This Row],[1W Return vs Nifty]]-AVERAGE(Table2[1W Return vs Nifty]))/_xlfn.STDEV.P(Table2[1W Return vs Nifty])</f>
        <v>-1.4173536165156888</v>
      </c>
      <c r="O689">
        <v>309.26</v>
      </c>
      <c r="P689">
        <v>300.68174884625699</v>
      </c>
      <c r="Q689">
        <v>322.98030367075199</v>
      </c>
      <c r="R689">
        <v>56.743525630400597</v>
      </c>
      <c r="S689" s="2">
        <f>(Table2[[#This Row],[Close Price]]-Table2[[#This Row],[20D EMA]])/Table2[[#This Row],[20D EMA]]</f>
        <v>3.2141240380262559E-2</v>
      </c>
      <c r="T689" s="2">
        <f>(Table2[[#This Row],[Close Price]]-Table2[[#This Row],[50D EMA]])/Table2[[#This Row],[50D EMA]]</f>
        <v>6.1587546383507462E-2</v>
      </c>
      <c r="U689" s="2">
        <f>(Table2[[#This Row],[Close Price]]-Table2[[#This Row],[200D EMA]])/Table2[[#This Row],[200D EMA]]</f>
        <v>-1.1704440263966278E-2</v>
      </c>
      <c r="V689">
        <v>1.9468319879699001</v>
      </c>
      <c r="W689">
        <v>317.35000000000002</v>
      </c>
      <c r="X689">
        <v>324</v>
      </c>
      <c r="Y689">
        <v>315.10000000000002</v>
      </c>
      <c r="Z689">
        <v>326.75</v>
      </c>
      <c r="AA689">
        <v>283</v>
      </c>
      <c r="AB689">
        <v>348.7</v>
      </c>
      <c r="AC689" s="2">
        <f>(Table2[[#This Row],[Close Price]]/Table2[[#This Row],[Day Low]])-1</f>
        <v>5.8295257602014594E-3</v>
      </c>
      <c r="AD689" s="2">
        <f>(Table2[[#This Row],[Day High]]/Table2[[#This Row],[Close Price]])-1</f>
        <v>1.5037593984962516E-2</v>
      </c>
      <c r="AE689" s="2">
        <f>(Table2[[#This Row],[Close Price]]/Table2[[#This Row],[Current Week Low]])-1</f>
        <v>1.3011742304030349E-2</v>
      </c>
      <c r="AF689" s="2">
        <f>(Table2[[#This Row],[Current Week High]]/Table2[[#This Row],[Close Price]])-1</f>
        <v>2.3652882205513759E-2</v>
      </c>
      <c r="AG689" s="2">
        <f>(Table2[[#This Row],[Close Price]]/Table2[[#This Row],[Current Month Low]])-1</f>
        <v>0.12791519434628973</v>
      </c>
      <c r="AH689" s="2">
        <f>(Table2[[#This Row],[Current Month High]]/Table2[[#This Row],[Close Price]])-1</f>
        <v>9.2418546365914844E-2</v>
      </c>
      <c r="AI689">
        <v>47.525062656641602</v>
      </c>
      <c r="AJ689">
        <v>23.6490412550842</v>
      </c>
      <c r="AK689" t="str">
        <f>IF(AND(Table2[[#This Row],[20D EMA]]&gt;Table2[[#This Row],[50D EMA]],Table2[[#This Row],[50D EMA]]&gt;Table2[[#This Row],[200D EMA]]),"Uptrend","Downtrend/NoTrend")</f>
        <v>Downtrend/NoTrend</v>
      </c>
      <c r="AL689">
        <v>-0.04</v>
      </c>
      <c r="AM689" t="s">
        <v>10189</v>
      </c>
      <c r="AN689">
        <v>12.53</v>
      </c>
      <c r="AO689" t="s">
        <v>10188</v>
      </c>
      <c r="AP689">
        <v>-1.1458781642455E-2</v>
      </c>
      <c r="AQ689">
        <f>(Table2[[#This Row],[Sharpe Ratio]]-AVERAGE(Table2[Sharpe Ratio]))/_xlfn.STDEV.P(Table2[Sharpe Ratio])</f>
        <v>-0.73619828062310255</v>
      </c>
      <c r="AR6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9">
        <f>_xlfn.RANK.AVG(Table2[[#This Row],[1Y Return vs Nifty Z-Score]],Table2[1Y Return vs Nifty Z-Score])</f>
        <v>682</v>
      </c>
      <c r="AT689">
        <f>_xlfn.RANK.AVG(Table2[[#This Row],[6M Return vs Nifty Z-Score]],Table2[6M Return vs Nifty Z-Score])</f>
        <v>679</v>
      </c>
      <c r="AU689">
        <f>_xlfn.RANK.AVG(Table2[[#This Row],[Sharpe Ratio Z-Score]],Table2[Sharpe Ratio Z-Score])</f>
        <v>561</v>
      </c>
      <c r="AV689">
        <f>(Table2[[#This Row],[Rank 1Y]]+Table2[[#This Row],[Rank 6M]]+Table2[[#This Row],[Rank Sharpe]])/3</f>
        <v>640.66666666666663</v>
      </c>
    </row>
    <row r="690" spans="1:48" x14ac:dyDescent="0.3">
      <c r="A690" t="s">
        <v>1008</v>
      </c>
      <c r="B690" t="s">
        <v>1009</v>
      </c>
      <c r="C690" t="s">
        <v>10142</v>
      </c>
      <c r="D690" t="s">
        <v>288</v>
      </c>
      <c r="E690">
        <v>13419.094028</v>
      </c>
      <c r="F690">
        <v>1003.05</v>
      </c>
      <c r="G690">
        <v>-35.549295450891499</v>
      </c>
      <c r="H690">
        <f>(Table2[[#This Row],[1Y Return vs Nifty]]-AVERAGE(Table2[1Y Return vs Nifty]))/_xlfn.STDEV.P(Table2[1Y Return vs Nifty])</f>
        <v>-0.97978673577333975</v>
      </c>
      <c r="I690">
        <v>-2.7611804006571501</v>
      </c>
      <c r="J690">
        <f>(Table2[[#This Row],[1M Return vs Nifty]]-AVERAGE(Table2[1M Return vs Nifty]))/_xlfn.STDEV.P(Table2[1M Return vs Nifty])</f>
        <v>-0.2420879342719289</v>
      </c>
      <c r="K690">
        <v>-28.665567339072599</v>
      </c>
      <c r="L690">
        <f>(Table2[[#This Row],[6M Return vs Nifty]]-AVERAGE(Table2[6M Return vs Nifty]))/_xlfn.STDEV.P(Table2[6M Return vs Nifty])</f>
        <v>-1.2120201797690813</v>
      </c>
      <c r="M690">
        <v>4.25094424724539</v>
      </c>
      <c r="N690">
        <f>(Table2[[#This Row],[1W Return vs Nifty]]-AVERAGE(Table2[1W Return vs Nifty]))/_xlfn.STDEV.P(Table2[1W Return vs Nifty])</f>
        <v>1.1044334030946816</v>
      </c>
      <c r="O690">
        <v>954.39</v>
      </c>
      <c r="P690">
        <v>938.92754804571803</v>
      </c>
      <c r="Q690">
        <v>947.45509788398601</v>
      </c>
      <c r="R690">
        <v>75.511951104076502</v>
      </c>
      <c r="S690" s="2">
        <f>(Table2[[#This Row],[Close Price]]-Table2[[#This Row],[20D EMA]])/Table2[[#This Row],[20D EMA]]</f>
        <v>5.0985446201238453E-2</v>
      </c>
      <c r="T690" s="2">
        <f>(Table2[[#This Row],[Close Price]]-Table2[[#This Row],[50D EMA]])/Table2[[#This Row],[50D EMA]]</f>
        <v>6.8293290667364351E-2</v>
      </c>
      <c r="U690" s="2">
        <f>(Table2[[#This Row],[Close Price]]-Table2[[#This Row],[200D EMA]])/Table2[[#This Row],[200D EMA]]</f>
        <v>5.8678139196440764E-2</v>
      </c>
      <c r="V690">
        <v>2.3338049367791398</v>
      </c>
      <c r="W690">
        <v>987.05</v>
      </c>
      <c r="X690">
        <v>1026</v>
      </c>
      <c r="Y690">
        <v>975</v>
      </c>
      <c r="Z690">
        <v>1086.45</v>
      </c>
      <c r="AA690">
        <v>925</v>
      </c>
      <c r="AB690">
        <v>1086.45</v>
      </c>
      <c r="AC690" s="2">
        <f>(Table2[[#This Row],[Close Price]]/Table2[[#This Row],[Day Low]])-1</f>
        <v>1.6209918443847782E-2</v>
      </c>
      <c r="AD690" s="2">
        <f>(Table2[[#This Row],[Day High]]/Table2[[#This Row],[Close Price]])-1</f>
        <v>2.2880215343203281E-2</v>
      </c>
      <c r="AE690" s="2">
        <f>(Table2[[#This Row],[Close Price]]/Table2[[#This Row],[Current Week Low]])-1</f>
        <v>2.8769230769230658E-2</v>
      </c>
      <c r="AF690" s="2">
        <f>(Table2[[#This Row],[Current Week High]]/Table2[[#This Row],[Close Price]])-1</f>
        <v>8.3146403469418262E-2</v>
      </c>
      <c r="AG690" s="2">
        <f>(Table2[[#This Row],[Close Price]]/Table2[[#This Row],[Current Month Low]])-1</f>
        <v>8.4378378378378249E-2</v>
      </c>
      <c r="AH690" s="2">
        <f>(Table2[[#This Row],[Current Month High]]/Table2[[#This Row],[Close Price]])-1</f>
        <v>8.3146403469418262E-2</v>
      </c>
      <c r="AI690">
        <v>31.394247544987799</v>
      </c>
      <c r="AJ690">
        <v>28.259062719774899</v>
      </c>
      <c r="AK690" t="str">
        <f>IF(AND(Table2[[#This Row],[20D EMA]]&gt;Table2[[#This Row],[50D EMA]],Table2[[#This Row],[50D EMA]]&gt;Table2[[#This Row],[200D EMA]]),"Uptrend","Downtrend/NoTrend")</f>
        <v>Downtrend/NoTrend</v>
      </c>
      <c r="AL690">
        <v>-0.08</v>
      </c>
      <c r="AM690" t="s">
        <v>10189</v>
      </c>
      <c r="AN690">
        <v>6.53</v>
      </c>
      <c r="AO690" t="s">
        <v>10188</v>
      </c>
      <c r="AP690">
        <v>-7.8377972415220008E-3</v>
      </c>
      <c r="AQ690">
        <f>(Table2[[#This Row],[Sharpe Ratio]]-AVERAGE(Table2[Sharpe Ratio]))/_xlfn.STDEV.P(Table2[Sharpe Ratio])</f>
        <v>-0.69523576023358691</v>
      </c>
      <c r="AR6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0">
        <f>_xlfn.RANK.AVG(Table2[[#This Row],[1Y Return vs Nifty Z-Score]],Table2[1Y Return vs Nifty Z-Score])</f>
        <v>685</v>
      </c>
      <c r="AT690">
        <f>_xlfn.RANK.AVG(Table2[[#This Row],[6M Return vs Nifty Z-Score]],Table2[6M Return vs Nifty Z-Score])</f>
        <v>686</v>
      </c>
      <c r="AU690">
        <f>_xlfn.RANK.AVG(Table2[[#This Row],[Sharpe Ratio Z-Score]],Table2[Sharpe Ratio Z-Score])</f>
        <v>553</v>
      </c>
      <c r="AV690">
        <f>(Table2[[#This Row],[Rank 1Y]]+Table2[[#This Row],[Rank 6M]]+Table2[[#This Row],[Rank Sharpe]])/3</f>
        <v>641.33333333333337</v>
      </c>
    </row>
    <row r="691" spans="1:48" x14ac:dyDescent="0.3">
      <c r="A691" t="s">
        <v>1857</v>
      </c>
      <c r="B691" t="s">
        <v>1858</v>
      </c>
      <c r="C691" t="s">
        <v>10153</v>
      </c>
      <c r="D691" t="s">
        <v>1446</v>
      </c>
      <c r="E691">
        <v>3802.617348497</v>
      </c>
      <c r="F691">
        <v>143.58000000000001</v>
      </c>
      <c r="G691">
        <v>-47.366805246241803</v>
      </c>
      <c r="H691">
        <f>(Table2[[#This Row],[1Y Return vs Nifty]]-AVERAGE(Table2[1Y Return vs Nifty]))/_xlfn.STDEV.P(Table2[1Y Return vs Nifty])</f>
        <v>-1.125779158732779</v>
      </c>
      <c r="I691">
        <v>-1.1494815146947901</v>
      </c>
      <c r="J691">
        <f>(Table2[[#This Row],[1M Return vs Nifty]]-AVERAGE(Table2[1M Return vs Nifty]))/_xlfn.STDEV.P(Table2[1M Return vs Nifty])</f>
        <v>-9.006421705877414E-2</v>
      </c>
      <c r="K691">
        <v>-15.7693883262443</v>
      </c>
      <c r="L691">
        <f>(Table2[[#This Row],[6M Return vs Nifty]]-AVERAGE(Table2[6M Return vs Nifty]))/_xlfn.STDEV.P(Table2[6M Return vs Nifty])</f>
        <v>-0.81570549631936706</v>
      </c>
      <c r="M691">
        <v>-3.7207466699573799</v>
      </c>
      <c r="N691">
        <f>(Table2[[#This Row],[1W Return vs Nifty]]-AVERAGE(Table2[1W Return vs Nifty]))/_xlfn.STDEV.P(Table2[1W Return vs Nifty])</f>
        <v>-0.66438391955400755</v>
      </c>
      <c r="O691">
        <v>137.35</v>
      </c>
      <c r="P691">
        <v>131.38187806621201</v>
      </c>
      <c r="Q691">
        <v>140.88506287841801</v>
      </c>
      <c r="R691">
        <v>58.279878704792701</v>
      </c>
      <c r="S691" s="2">
        <f>(Table2[[#This Row],[Close Price]]-Table2[[#This Row],[20D EMA]])/Table2[[#This Row],[20D EMA]]</f>
        <v>4.5358572988715096E-2</v>
      </c>
      <c r="T691" s="2">
        <f>(Table2[[#This Row],[Close Price]]-Table2[[#This Row],[50D EMA]])/Table2[[#This Row],[50D EMA]]</f>
        <v>9.2844782806655896E-2</v>
      </c>
      <c r="U691" s="2">
        <f>(Table2[[#This Row],[Close Price]]-Table2[[#This Row],[200D EMA]])/Table2[[#This Row],[200D EMA]]</f>
        <v>1.9128622059158228E-2</v>
      </c>
      <c r="V691">
        <v>1.5826514729111101</v>
      </c>
      <c r="W691">
        <v>141.19</v>
      </c>
      <c r="X691">
        <v>147</v>
      </c>
      <c r="Y691">
        <v>137.22</v>
      </c>
      <c r="Z691">
        <v>147</v>
      </c>
      <c r="AA691">
        <v>129.16999999999999</v>
      </c>
      <c r="AB691">
        <v>149.28</v>
      </c>
      <c r="AC691" s="2">
        <f>(Table2[[#This Row],[Close Price]]/Table2[[#This Row],[Day Low]])-1</f>
        <v>1.6927544443657627E-2</v>
      </c>
      <c r="AD691" s="2">
        <f>(Table2[[#This Row],[Day High]]/Table2[[#This Row],[Close Price]])-1</f>
        <v>2.3819473464270713E-2</v>
      </c>
      <c r="AE691" s="2">
        <f>(Table2[[#This Row],[Close Price]]/Table2[[#This Row],[Current Week Low]])-1</f>
        <v>4.6348928727590888E-2</v>
      </c>
      <c r="AF691" s="2">
        <f>(Table2[[#This Row],[Current Week High]]/Table2[[#This Row],[Close Price]])-1</f>
        <v>2.3819473464270713E-2</v>
      </c>
      <c r="AG691" s="2">
        <f>(Table2[[#This Row],[Close Price]]/Table2[[#This Row],[Current Month Low]])-1</f>
        <v>0.11155841139583522</v>
      </c>
      <c r="AH691" s="2">
        <f>(Table2[[#This Row],[Current Month High]]/Table2[[#This Row],[Close Price]])-1</f>
        <v>3.9699122440451262E-2</v>
      </c>
      <c r="AI691">
        <v>42.394483911408201</v>
      </c>
      <c r="AJ691">
        <v>37.462900909525999</v>
      </c>
      <c r="AK691" t="str">
        <f>IF(AND(Table2[[#This Row],[20D EMA]]&gt;Table2[[#This Row],[50D EMA]],Table2[[#This Row],[50D EMA]]&gt;Table2[[#This Row],[200D EMA]]),"Uptrend","Downtrend/NoTrend")</f>
        <v>Downtrend/NoTrend</v>
      </c>
      <c r="AL691">
        <v>0.05</v>
      </c>
      <c r="AM691" t="s">
        <v>10188</v>
      </c>
      <c r="AN691">
        <v>10.62</v>
      </c>
      <c r="AO691" t="s">
        <v>10188</v>
      </c>
      <c r="AP691">
        <v>-4.4266151855267999E-2</v>
      </c>
      <c r="AQ691">
        <f>(Table2[[#This Row],[Sharpe Ratio]]-AVERAGE(Table2[Sharpe Ratio]))/_xlfn.STDEV.P(Table2[Sharpe Ratio])</f>
        <v>-1.1073328734488741</v>
      </c>
      <c r="AR6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1">
        <f>_xlfn.RANK.AVG(Table2[[#This Row],[1Y Return vs Nifty Z-Score]],Table2[1Y Return vs Nifty Z-Score])</f>
        <v>713</v>
      </c>
      <c r="AT691">
        <f>_xlfn.RANK.AVG(Table2[[#This Row],[6M Return vs Nifty Z-Score]],Table2[6M Return vs Nifty Z-Score])</f>
        <v>587</v>
      </c>
      <c r="AU691">
        <f>_xlfn.RANK.AVG(Table2[[#This Row],[Sharpe Ratio Z-Score]],Table2[Sharpe Ratio Z-Score])</f>
        <v>626</v>
      </c>
      <c r="AV691">
        <f>(Table2[[#This Row],[Rank 1Y]]+Table2[[#This Row],[Rank 6M]]+Table2[[#This Row],[Rank Sharpe]])/3</f>
        <v>642</v>
      </c>
    </row>
    <row r="692" spans="1:48" x14ac:dyDescent="0.3">
      <c r="A692" t="s">
        <v>1627</v>
      </c>
      <c r="B692" t="s">
        <v>1628</v>
      </c>
      <c r="C692" t="s">
        <v>10143</v>
      </c>
      <c r="D692" t="s">
        <v>49</v>
      </c>
      <c r="E692">
        <v>5219.5365407999998</v>
      </c>
      <c r="F692">
        <v>730.25</v>
      </c>
      <c r="G692">
        <v>-27.5204067561735</v>
      </c>
      <c r="H692">
        <f>(Table2[[#This Row],[1Y Return vs Nifty]]-AVERAGE(Table2[1Y Return vs Nifty]))/_xlfn.STDEV.P(Table2[1Y Return vs Nifty])</f>
        <v>-0.88059858746524822</v>
      </c>
      <c r="I692">
        <v>-12.578137259872801</v>
      </c>
      <c r="J692">
        <f>(Table2[[#This Row],[1M Return vs Nifty]]-AVERAGE(Table2[1M Return vs Nifty]))/_xlfn.STDEV.P(Table2[1M Return vs Nifty])</f>
        <v>-1.1680737288007923</v>
      </c>
      <c r="K692">
        <v>-48.643775123980497</v>
      </c>
      <c r="L692">
        <f>(Table2[[#This Row],[6M Return vs Nifty]]-AVERAGE(Table2[6M Return vs Nifty]))/_xlfn.STDEV.P(Table2[6M Return vs Nifty])</f>
        <v>-1.825973900967617</v>
      </c>
      <c r="M692">
        <v>-1.50725042532477</v>
      </c>
      <c r="N692">
        <f>(Table2[[#This Row],[1W Return vs Nifty]]-AVERAGE(Table2[1W Return vs Nifty]))/_xlfn.STDEV.P(Table2[1W Return vs Nifty])</f>
        <v>-0.17323711747781367</v>
      </c>
      <c r="O692">
        <v>739.26</v>
      </c>
      <c r="P692">
        <v>769.49105887880899</v>
      </c>
      <c r="Q692">
        <v>834.60193223241004</v>
      </c>
      <c r="R692">
        <v>46.622345890881398</v>
      </c>
      <c r="S692" s="2">
        <f>(Table2[[#This Row],[Close Price]]-Table2[[#This Row],[20D EMA]])/Table2[[#This Row],[20D EMA]]</f>
        <v>-1.2187863539214878E-2</v>
      </c>
      <c r="T692" s="2">
        <f>(Table2[[#This Row],[Close Price]]-Table2[[#This Row],[50D EMA]])/Table2[[#This Row],[50D EMA]]</f>
        <v>-5.0996120651467192E-2</v>
      </c>
      <c r="U692" s="2">
        <f>(Table2[[#This Row],[Close Price]]-Table2[[#This Row],[200D EMA]])/Table2[[#This Row],[200D EMA]]</f>
        <v>-0.12503198016003556</v>
      </c>
      <c r="V692">
        <v>0.66711031111809205</v>
      </c>
      <c r="W692">
        <v>726.9</v>
      </c>
      <c r="X692">
        <v>738.8</v>
      </c>
      <c r="Y692">
        <v>726.55</v>
      </c>
      <c r="Z692">
        <v>741.7</v>
      </c>
      <c r="AA692">
        <v>710.15</v>
      </c>
      <c r="AB692">
        <v>750</v>
      </c>
      <c r="AC692" s="2">
        <f>(Table2[[#This Row],[Close Price]]/Table2[[#This Row],[Day Low]])-1</f>
        <v>4.6086119136057313E-3</v>
      </c>
      <c r="AD692" s="2">
        <f>(Table2[[#This Row],[Day High]]/Table2[[#This Row],[Close Price]])-1</f>
        <v>1.170831906881209E-2</v>
      </c>
      <c r="AE692" s="2">
        <f>(Table2[[#This Row],[Close Price]]/Table2[[#This Row],[Current Week Low]])-1</f>
        <v>5.0925607322276356E-3</v>
      </c>
      <c r="AF692" s="2">
        <f>(Table2[[#This Row],[Current Week High]]/Table2[[#This Row],[Close Price]])-1</f>
        <v>1.5679561793906283E-2</v>
      </c>
      <c r="AG692" s="2">
        <f>(Table2[[#This Row],[Close Price]]/Table2[[#This Row],[Current Month Low]])-1</f>
        <v>2.8303879462085568E-2</v>
      </c>
      <c r="AH692" s="2">
        <f>(Table2[[#This Row],[Current Month High]]/Table2[[#This Row],[Close Price]])-1</f>
        <v>2.7045532351934298E-2</v>
      </c>
      <c r="AI692">
        <v>70.243067442656596</v>
      </c>
      <c r="AJ692">
        <v>7.69854730477104</v>
      </c>
      <c r="AK692" t="str">
        <f>IF(AND(Table2[[#This Row],[20D EMA]]&gt;Table2[[#This Row],[50D EMA]],Table2[[#This Row],[50D EMA]]&gt;Table2[[#This Row],[200D EMA]]),"Uptrend","Downtrend/NoTrend")</f>
        <v>Downtrend/NoTrend</v>
      </c>
      <c r="AL692">
        <v>-0.25</v>
      </c>
      <c r="AM692" t="s">
        <v>10189</v>
      </c>
      <c r="AN692">
        <v>3.38</v>
      </c>
      <c r="AO692" t="s">
        <v>10188</v>
      </c>
      <c r="AP692">
        <v>-7.0364743121929998E-3</v>
      </c>
      <c r="AQ692">
        <f>(Table2[[#This Row],[Sharpe Ratio]]-AVERAGE(Table2[Sharpe Ratio]))/_xlfn.STDEV.P(Table2[Sharpe Ratio])</f>
        <v>-0.68617076486305517</v>
      </c>
      <c r="AR6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2">
        <f>_xlfn.RANK.AVG(Table2[[#This Row],[1Y Return vs Nifty Z-Score]],Table2[1Y Return vs Nifty Z-Score])</f>
        <v>651</v>
      </c>
      <c r="AT692">
        <f>_xlfn.RANK.AVG(Table2[[#This Row],[6M Return vs Nifty Z-Score]],Table2[6M Return vs Nifty Z-Score])</f>
        <v>724</v>
      </c>
      <c r="AU692">
        <f>_xlfn.RANK.AVG(Table2[[#This Row],[Sharpe Ratio Z-Score]],Table2[Sharpe Ratio Z-Score])</f>
        <v>552</v>
      </c>
      <c r="AV692">
        <f>(Table2[[#This Row],[Rank 1Y]]+Table2[[#This Row],[Rank 6M]]+Table2[[#This Row],[Rank Sharpe]])/3</f>
        <v>642.33333333333337</v>
      </c>
    </row>
    <row r="693" spans="1:48" x14ac:dyDescent="0.3">
      <c r="A693" t="s">
        <v>2157</v>
      </c>
      <c r="B693" t="s">
        <v>2158</v>
      </c>
      <c r="C693" t="s">
        <v>10147</v>
      </c>
      <c r="D693" t="s">
        <v>1582</v>
      </c>
      <c r="E693">
        <v>2595.5811480000002</v>
      </c>
      <c r="F693">
        <v>654.4</v>
      </c>
      <c r="G693">
        <v>-40.149940343653199</v>
      </c>
      <c r="H693">
        <f>(Table2[[#This Row],[1Y Return vs Nifty]]-AVERAGE(Table2[1Y Return vs Nifty]))/_xlfn.STDEV.P(Table2[1Y Return vs Nifty])</f>
        <v>-1.0366226772450804</v>
      </c>
      <c r="I693">
        <v>-14.481985574061399</v>
      </c>
      <c r="J693">
        <f>(Table2[[#This Row],[1M Return vs Nifty]]-AVERAGE(Table2[1M Return vs Nifty]))/_xlfn.STDEV.P(Table2[1M Return vs Nifty])</f>
        <v>-1.3476544806731421</v>
      </c>
      <c r="K693">
        <v>-35.3404966607389</v>
      </c>
      <c r="L693">
        <f>(Table2[[#This Row],[6M Return vs Nifty]]-AVERAGE(Table2[6M Return vs Nifty]))/_xlfn.STDEV.P(Table2[6M Return vs Nifty])</f>
        <v>-1.4171485746629449</v>
      </c>
      <c r="M693">
        <v>-8.1675624416403991</v>
      </c>
      <c r="N693">
        <f>(Table2[[#This Row],[1W Return vs Nifty]]-AVERAGE(Table2[1W Return vs Nifty]))/_xlfn.STDEV.P(Table2[1W Return vs Nifty])</f>
        <v>-1.6510760591860751</v>
      </c>
      <c r="O693">
        <v>686.07</v>
      </c>
      <c r="P693">
        <v>707.61893574495002</v>
      </c>
      <c r="Q693">
        <v>726.81004147403905</v>
      </c>
      <c r="R693">
        <v>14.110921586375399</v>
      </c>
      <c r="S693" s="2">
        <f>(Table2[[#This Row],[Close Price]]-Table2[[#This Row],[20D EMA]])/Table2[[#This Row],[20D EMA]]</f>
        <v>-4.6161470403894747E-2</v>
      </c>
      <c r="T693" s="2">
        <f>(Table2[[#This Row],[Close Price]]-Table2[[#This Row],[50D EMA]])/Table2[[#This Row],[50D EMA]]</f>
        <v>-7.5208467519207206E-2</v>
      </c>
      <c r="U693" s="2">
        <f>(Table2[[#This Row],[Close Price]]-Table2[[#This Row],[200D EMA]])/Table2[[#This Row],[200D EMA]]</f>
        <v>-9.9627189144476741E-2</v>
      </c>
      <c r="V693">
        <v>1.34209029155986</v>
      </c>
      <c r="W693">
        <v>626.20000000000005</v>
      </c>
      <c r="X693">
        <v>660</v>
      </c>
      <c r="Y693">
        <v>626.20000000000005</v>
      </c>
      <c r="Z693">
        <v>660.5</v>
      </c>
      <c r="AA693">
        <v>626.20000000000005</v>
      </c>
      <c r="AB693">
        <v>731.4</v>
      </c>
      <c r="AC693" s="2">
        <f>(Table2[[#This Row],[Close Price]]/Table2[[#This Row],[Day Low]])-1</f>
        <v>4.5033535611625597E-2</v>
      </c>
      <c r="AD693" s="2">
        <f>(Table2[[#This Row],[Day High]]/Table2[[#This Row],[Close Price]])-1</f>
        <v>8.5574572127140591E-3</v>
      </c>
      <c r="AE693" s="2">
        <f>(Table2[[#This Row],[Close Price]]/Table2[[#This Row],[Current Week Low]])-1</f>
        <v>4.5033535611625597E-2</v>
      </c>
      <c r="AF693" s="2">
        <f>(Table2[[#This Row],[Current Week High]]/Table2[[#This Row],[Close Price]])-1</f>
        <v>9.3215158924204733E-3</v>
      </c>
      <c r="AG693" s="2">
        <f>(Table2[[#This Row],[Close Price]]/Table2[[#This Row],[Current Month Low]])-1</f>
        <v>4.5033535611625597E-2</v>
      </c>
      <c r="AH693" s="2">
        <f>(Table2[[#This Row],[Current Month High]]/Table2[[#This Row],[Close Price]])-1</f>
        <v>0.11766503667481665</v>
      </c>
      <c r="AI693">
        <v>38.294621026894802</v>
      </c>
      <c r="AJ693">
        <v>4.5033535611625597</v>
      </c>
      <c r="AK693" t="str">
        <f>IF(AND(Table2[[#This Row],[20D EMA]]&gt;Table2[[#This Row],[50D EMA]],Table2[[#This Row],[50D EMA]]&gt;Table2[[#This Row],[200D EMA]]),"Uptrend","Downtrend/NoTrend")</f>
        <v>Downtrend/NoTrend</v>
      </c>
      <c r="AL693">
        <v>-0.28000000000000003</v>
      </c>
      <c r="AM693" t="s">
        <v>10189</v>
      </c>
      <c r="AN693">
        <v>-10.07</v>
      </c>
      <c r="AO693" t="s">
        <v>10189</v>
      </c>
      <c r="AQ693">
        <f>(Table2[[#This Row],[Sharpe Ratio]]-AVERAGE(Table2[Sharpe Ratio]))/_xlfn.STDEV.P(Table2[Sharpe Ratio])</f>
        <v>-0.60657038812317154</v>
      </c>
      <c r="AR6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3">
        <f>_xlfn.RANK.AVG(Table2[[#This Row],[1Y Return vs Nifty Z-Score]],Table2[1Y Return vs Nifty Z-Score])</f>
        <v>699</v>
      </c>
      <c r="AT693">
        <f>_xlfn.RANK.AVG(Table2[[#This Row],[6M Return vs Nifty Z-Score]],Table2[6M Return vs Nifty Z-Score])</f>
        <v>711</v>
      </c>
      <c r="AU693">
        <f>_xlfn.RANK.AVG(Table2[[#This Row],[Sharpe Ratio Z-Score]],Table2[Sharpe Ratio Z-Score])</f>
        <v>518.5</v>
      </c>
      <c r="AV693">
        <f>(Table2[[#This Row],[Rank 1Y]]+Table2[[#This Row],[Rank 6M]]+Table2[[#This Row],[Rank Sharpe]])/3</f>
        <v>642.83333333333337</v>
      </c>
    </row>
    <row r="694" spans="1:48" x14ac:dyDescent="0.3">
      <c r="A694" t="s">
        <v>684</v>
      </c>
      <c r="B694" t="s">
        <v>685</v>
      </c>
      <c r="C694" t="s">
        <v>10153</v>
      </c>
      <c r="D694" t="s">
        <v>647</v>
      </c>
      <c r="E694">
        <v>25140.077784360001</v>
      </c>
      <c r="F694">
        <v>1063.8499999999999</v>
      </c>
      <c r="G694">
        <v>-39.958112614713102</v>
      </c>
      <c r="H694">
        <f>(Table2[[#This Row],[1Y Return vs Nifty]]-AVERAGE(Table2[1Y Return vs Nifty]))/_xlfn.STDEV.P(Table2[1Y Return vs Nifty])</f>
        <v>-1.0342528552247263</v>
      </c>
      <c r="I694">
        <v>-14.7791511327392</v>
      </c>
      <c r="J694">
        <f>(Table2[[#This Row],[1M Return vs Nifty]]-AVERAGE(Table2[1M Return vs Nifty]))/_xlfn.STDEV.P(Table2[1M Return vs Nifty])</f>
        <v>-1.3756846625212531</v>
      </c>
      <c r="K694">
        <v>-22.944430953208101</v>
      </c>
      <c r="L694">
        <f>(Table2[[#This Row],[6M Return vs Nifty]]-AVERAGE(Table2[6M Return vs Nifty]))/_xlfn.STDEV.P(Table2[6M Return vs Nifty])</f>
        <v>-1.0362029587549271</v>
      </c>
      <c r="M694">
        <v>-4.5267489510109202</v>
      </c>
      <c r="N694">
        <f>(Table2[[#This Row],[1W Return vs Nifty]]-AVERAGE(Table2[1W Return vs Nifty]))/_xlfn.STDEV.P(Table2[1W Return vs Nifty])</f>
        <v>-0.8432256247366916</v>
      </c>
      <c r="O694">
        <v>1072.6500000000001</v>
      </c>
      <c r="P694">
        <v>1059.2615420280899</v>
      </c>
      <c r="Q694">
        <v>1096.0921762273199</v>
      </c>
      <c r="R694">
        <v>33.633031019285902</v>
      </c>
      <c r="S694" s="2">
        <f>(Table2[[#This Row],[Close Price]]-Table2[[#This Row],[20D EMA]])/Table2[[#This Row],[20D EMA]]</f>
        <v>-8.2039807952269429E-3</v>
      </c>
      <c r="T694" s="2">
        <f>(Table2[[#This Row],[Close Price]]-Table2[[#This Row],[50D EMA]])/Table2[[#This Row],[50D EMA]]</f>
        <v>4.331751687241276E-3</v>
      </c>
      <c r="U694" s="2">
        <f>(Table2[[#This Row],[Close Price]]-Table2[[#This Row],[200D EMA]])/Table2[[#This Row],[200D EMA]]</f>
        <v>-2.9415570083070497E-2</v>
      </c>
      <c r="V694">
        <v>0.51203278504239902</v>
      </c>
      <c r="W694">
        <v>1033.8</v>
      </c>
      <c r="X694">
        <v>1078.5999999999999</v>
      </c>
      <c r="Y694">
        <v>1022</v>
      </c>
      <c r="Z694">
        <v>1078.5999999999999</v>
      </c>
      <c r="AA694">
        <v>1016.1</v>
      </c>
      <c r="AB694">
        <v>1145</v>
      </c>
      <c r="AC694" s="2">
        <f>(Table2[[#This Row],[Close Price]]/Table2[[#This Row],[Day Low]])-1</f>
        <v>2.9067517895144057E-2</v>
      </c>
      <c r="AD694" s="2">
        <f>(Table2[[#This Row],[Day High]]/Table2[[#This Row],[Close Price]])-1</f>
        <v>1.3864736570005087E-2</v>
      </c>
      <c r="AE694" s="2">
        <f>(Table2[[#This Row],[Close Price]]/Table2[[#This Row],[Current Week Low]])-1</f>
        <v>4.0949119373776766E-2</v>
      </c>
      <c r="AF694" s="2">
        <f>(Table2[[#This Row],[Current Week High]]/Table2[[#This Row],[Close Price]])-1</f>
        <v>1.3864736570005087E-2</v>
      </c>
      <c r="AG694" s="2">
        <f>(Table2[[#This Row],[Close Price]]/Table2[[#This Row],[Current Month Low]])-1</f>
        <v>4.6993406160810824E-2</v>
      </c>
      <c r="AH694" s="2">
        <f>(Table2[[#This Row],[Current Month High]]/Table2[[#This Row],[Close Price]])-1</f>
        <v>7.6279550688536979E-2</v>
      </c>
      <c r="AI694">
        <v>39.859942661089399</v>
      </c>
      <c r="AJ694">
        <v>20.066587664353001</v>
      </c>
      <c r="AK694" t="str">
        <f>IF(AND(Table2[[#This Row],[20D EMA]]&gt;Table2[[#This Row],[50D EMA]],Table2[[#This Row],[50D EMA]]&gt;Table2[[#This Row],[200D EMA]]),"Uptrend","Downtrend/NoTrend")</f>
        <v>Downtrend/NoTrend</v>
      </c>
      <c r="AL694">
        <v>0.02</v>
      </c>
      <c r="AM694" t="s">
        <v>10188</v>
      </c>
      <c r="AN694">
        <v>1.1599999999999999</v>
      </c>
      <c r="AO694" t="s">
        <v>10188</v>
      </c>
      <c r="AP694">
        <v>-2.1659509211733E-2</v>
      </c>
      <c r="AQ694">
        <f>(Table2[[#This Row],[Sharpe Ratio]]-AVERAGE(Table2[Sharpe Ratio]))/_xlfn.STDEV.P(Table2[Sharpe Ratio])</f>
        <v>-0.8515943897410484</v>
      </c>
      <c r="AR6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4">
        <f>_xlfn.RANK.AVG(Table2[[#This Row],[1Y Return vs Nifty Z-Score]],Table2[1Y Return vs Nifty Z-Score])</f>
        <v>698</v>
      </c>
      <c r="AT694">
        <f>_xlfn.RANK.AVG(Table2[[#This Row],[6M Return vs Nifty Z-Score]],Table2[6M Return vs Nifty Z-Score])</f>
        <v>648</v>
      </c>
      <c r="AU694">
        <f>_xlfn.RANK.AVG(Table2[[#This Row],[Sharpe Ratio Z-Score]],Table2[Sharpe Ratio Z-Score])</f>
        <v>587</v>
      </c>
      <c r="AV694">
        <f>(Table2[[#This Row],[Rank 1Y]]+Table2[[#This Row],[Rank 6M]]+Table2[[#This Row],[Rank Sharpe]])/3</f>
        <v>644.33333333333337</v>
      </c>
    </row>
    <row r="695" spans="1:48" x14ac:dyDescent="0.3">
      <c r="A695" t="s">
        <v>1367</v>
      </c>
      <c r="B695" t="s">
        <v>1368</v>
      </c>
      <c r="C695" t="s">
        <v>10148</v>
      </c>
      <c r="D695" t="s">
        <v>62</v>
      </c>
      <c r="E695">
        <v>7694.4068514800001</v>
      </c>
      <c r="F695">
        <v>237.09</v>
      </c>
      <c r="G695">
        <v>-20.007871194456001</v>
      </c>
      <c r="H695">
        <f>(Table2[[#This Row],[1Y Return vs Nifty]]-AVERAGE(Table2[1Y Return vs Nifty]))/_xlfn.STDEV.P(Table2[1Y Return vs Nifty])</f>
        <v>-0.78778941800252233</v>
      </c>
      <c r="I695">
        <v>-3.71223649321945</v>
      </c>
      <c r="J695">
        <f>(Table2[[#This Row],[1M Return vs Nifty]]-AVERAGE(Table2[1M Return vs Nifty]))/_xlfn.STDEV.P(Table2[1M Return vs Nifty])</f>
        <v>-0.33179642990274094</v>
      </c>
      <c r="K695">
        <v>-49.386758931262797</v>
      </c>
      <c r="L695">
        <f>(Table2[[#This Row],[6M Return vs Nifty]]-AVERAGE(Table2[6M Return vs Nifty]))/_xlfn.STDEV.P(Table2[6M Return vs Nifty])</f>
        <v>-1.8488066634547415</v>
      </c>
      <c r="M695">
        <v>-4.6648354122889399</v>
      </c>
      <c r="N695">
        <f>(Table2[[#This Row],[1W Return vs Nifty]]-AVERAGE(Table2[1W Return vs Nifty]))/_xlfn.STDEV.P(Table2[1W Return vs Nifty])</f>
        <v>-0.87386526283464294</v>
      </c>
      <c r="O695">
        <v>238.13</v>
      </c>
      <c r="P695">
        <v>246.30192995605901</v>
      </c>
      <c r="Q695">
        <v>274.22574678161999</v>
      </c>
      <c r="R695">
        <v>44.926876080834802</v>
      </c>
      <c r="S695" s="2">
        <f>(Table2[[#This Row],[Close Price]]-Table2[[#This Row],[20D EMA]])/Table2[[#This Row],[20D EMA]]</f>
        <v>-4.3673623650946625E-3</v>
      </c>
      <c r="T695" s="2">
        <f>(Table2[[#This Row],[Close Price]]-Table2[[#This Row],[50D EMA]])/Table2[[#This Row],[50D EMA]]</f>
        <v>-3.7400965383025807E-2</v>
      </c>
      <c r="U695" s="2">
        <f>(Table2[[#This Row],[Close Price]]-Table2[[#This Row],[200D EMA]])/Table2[[#This Row],[200D EMA]]</f>
        <v>-0.13542035063247757</v>
      </c>
      <c r="V695">
        <v>0.54313938435759201</v>
      </c>
      <c r="W695">
        <v>0</v>
      </c>
      <c r="X695">
        <v>0</v>
      </c>
      <c r="Y695">
        <v>234.42</v>
      </c>
      <c r="Z695">
        <v>239.49</v>
      </c>
      <c r="AA695">
        <v>233.1</v>
      </c>
      <c r="AB695">
        <v>258</v>
      </c>
      <c r="AC695" s="2" t="e">
        <f>(Table2[[#This Row],[Close Price]]/Table2[[#This Row],[Day Low]])-1</f>
        <v>#DIV/0!</v>
      </c>
      <c r="AD695" s="2">
        <f>(Table2[[#This Row],[Day High]]/Table2[[#This Row],[Close Price]])-1</f>
        <v>-1</v>
      </c>
      <c r="AE695" s="2">
        <f>(Table2[[#This Row],[Close Price]]/Table2[[#This Row],[Current Week Low]])-1</f>
        <v>1.1389813155874062E-2</v>
      </c>
      <c r="AF695" s="2">
        <f>(Table2[[#This Row],[Current Week High]]/Table2[[#This Row],[Close Price]])-1</f>
        <v>1.0122738200683212E-2</v>
      </c>
      <c r="AG695" s="2">
        <f>(Table2[[#This Row],[Close Price]]/Table2[[#This Row],[Current Month Low]])-1</f>
        <v>1.7117117117117164E-2</v>
      </c>
      <c r="AH695" s="2">
        <f>(Table2[[#This Row],[Current Month High]]/Table2[[#This Row],[Close Price]])-1</f>
        <v>8.8194356573453092E-2</v>
      </c>
      <c r="AI695">
        <v>99.417942553460705</v>
      </c>
      <c r="AJ695">
        <v>20.902600713921402</v>
      </c>
      <c r="AK695" t="str">
        <f>IF(AND(Table2[[#This Row],[20D EMA]]&gt;Table2[[#This Row],[50D EMA]],Table2[[#This Row],[50D EMA]]&gt;Table2[[#This Row],[200D EMA]]),"Uptrend","Downtrend/NoTrend")</f>
        <v>Downtrend/NoTrend</v>
      </c>
      <c r="AL695">
        <v>-0.16</v>
      </c>
      <c r="AM695" t="s">
        <v>10189</v>
      </c>
      <c r="AN695">
        <v>-1.37</v>
      </c>
      <c r="AO695" t="s">
        <v>10189</v>
      </c>
      <c r="AP695">
        <v>-2.1633730489179E-2</v>
      </c>
      <c r="AQ695">
        <f>(Table2[[#This Row],[Sharpe Ratio]]-AVERAGE(Table2[Sharpe Ratio]))/_xlfn.STDEV.P(Table2[Sharpe Ratio])</f>
        <v>-0.85130276698565566</v>
      </c>
      <c r="AR6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5">
        <f>_xlfn.RANK.AVG(Table2[[#This Row],[1Y Return vs Nifty Z-Score]],Table2[1Y Return vs Nifty Z-Score])</f>
        <v>624</v>
      </c>
      <c r="AT695">
        <f>_xlfn.RANK.AVG(Table2[[#This Row],[6M Return vs Nifty Z-Score]],Table2[6M Return vs Nifty Z-Score])</f>
        <v>725</v>
      </c>
      <c r="AU695">
        <f>_xlfn.RANK.AVG(Table2[[#This Row],[Sharpe Ratio Z-Score]],Table2[Sharpe Ratio Z-Score])</f>
        <v>585</v>
      </c>
      <c r="AV695">
        <f>(Table2[[#This Row],[Rank 1Y]]+Table2[[#This Row],[Rank 6M]]+Table2[[#This Row],[Rank Sharpe]])/3</f>
        <v>644.66666666666663</v>
      </c>
    </row>
    <row r="696" spans="1:48" x14ac:dyDescent="0.3">
      <c r="A696" t="s">
        <v>22</v>
      </c>
      <c r="B696" t="s">
        <v>23</v>
      </c>
      <c r="C696" t="s">
        <v>10143</v>
      </c>
      <c r="D696" t="s">
        <v>24</v>
      </c>
      <c r="E696">
        <v>1234796.2947110999</v>
      </c>
      <c r="F696">
        <v>1619.75</v>
      </c>
      <c r="G696">
        <v>-29.327530756722801</v>
      </c>
      <c r="H696">
        <f>(Table2[[#This Row],[1Y Return vs Nifty]]-AVERAGE(Table2[1Y Return vs Nifty]))/_xlfn.STDEV.P(Table2[1Y Return vs Nifty])</f>
        <v>-0.90292363021936162</v>
      </c>
      <c r="I696">
        <v>-3.1555705967871099</v>
      </c>
      <c r="J696">
        <f>(Table2[[#This Row],[1M Return vs Nifty]]-AVERAGE(Table2[1M Return vs Nifty]))/_xlfn.STDEV.P(Table2[1M Return vs Nifty])</f>
        <v>-0.27928884330668385</v>
      </c>
      <c r="K696">
        <v>-15.2507614483092</v>
      </c>
      <c r="L696">
        <f>(Table2[[#This Row],[6M Return vs Nifty]]-AVERAGE(Table2[6M Return vs Nifty]))/_xlfn.STDEV.P(Table2[6M Return vs Nifty])</f>
        <v>-0.79976748500974548</v>
      </c>
      <c r="M696">
        <v>-0.91253159551133201</v>
      </c>
      <c r="N696">
        <f>(Table2[[#This Row],[1W Return vs Nifty]]-AVERAGE(Table2[1W Return vs Nifty]))/_xlfn.STDEV.P(Table2[1W Return vs Nifty])</f>
        <v>-4.1276536064743678E-2</v>
      </c>
      <c r="O696">
        <v>1641.87</v>
      </c>
      <c r="P696">
        <v>1599.66636013884</v>
      </c>
      <c r="Q696">
        <v>1552.49645339889</v>
      </c>
      <c r="R696">
        <v>37.039219238422604</v>
      </c>
      <c r="S696" s="2">
        <f>(Table2[[#This Row],[Close Price]]-Table2[[#This Row],[20D EMA]])/Table2[[#This Row],[20D EMA]]</f>
        <v>-1.3472443007058958E-2</v>
      </c>
      <c r="T696" s="2">
        <f>(Table2[[#This Row],[Close Price]]-Table2[[#This Row],[50D EMA]])/Table2[[#This Row],[50D EMA]]</f>
        <v>1.2554892921181945E-2</v>
      </c>
      <c r="U696" s="2">
        <f>(Table2[[#This Row],[Close Price]]-Table2[[#This Row],[200D EMA]])/Table2[[#This Row],[200D EMA]]</f>
        <v>4.3319613680193193E-2</v>
      </c>
      <c r="V696">
        <v>1.30549084678276</v>
      </c>
      <c r="W696">
        <v>1616.8</v>
      </c>
      <c r="X696">
        <v>1627</v>
      </c>
      <c r="Y696">
        <v>1615.2</v>
      </c>
      <c r="Z696">
        <v>1629.8</v>
      </c>
      <c r="AA696">
        <v>1601</v>
      </c>
      <c r="AB696">
        <v>1794</v>
      </c>
      <c r="AC696" s="2">
        <f>(Table2[[#This Row],[Close Price]]/Table2[[#This Row],[Day Low]])-1</f>
        <v>1.8245917862445005E-3</v>
      </c>
      <c r="AD696" s="2">
        <f>(Table2[[#This Row],[Day High]]/Table2[[#This Row],[Close Price]])-1</f>
        <v>4.4759993826206657E-3</v>
      </c>
      <c r="AE696" s="2">
        <f>(Table2[[#This Row],[Close Price]]/Table2[[#This Row],[Current Week Low]])-1</f>
        <v>2.816988608221882E-3</v>
      </c>
      <c r="AF696" s="2">
        <f>(Table2[[#This Row],[Current Week High]]/Table2[[#This Row],[Close Price]])-1</f>
        <v>6.2046612131501089E-3</v>
      </c>
      <c r="AG696" s="2">
        <f>(Table2[[#This Row],[Close Price]]/Table2[[#This Row],[Current Month Low]])-1</f>
        <v>1.1711430356027508E-2</v>
      </c>
      <c r="AH696" s="2">
        <f>(Table2[[#This Row],[Current Month High]]/Table2[[#This Row],[Close Price]])-1</f>
        <v>0.10757832998919592</v>
      </c>
      <c r="AI696">
        <v>10.757832998919501</v>
      </c>
      <c r="AJ696">
        <v>18.789189982032202</v>
      </c>
      <c r="AK696" t="str">
        <f>IF(AND(Table2[[#This Row],[20D EMA]]&gt;Table2[[#This Row],[50D EMA]],Table2[[#This Row],[50D EMA]]&gt;Table2[[#This Row],[200D EMA]]),"Uptrend","Downtrend/NoTrend")</f>
        <v>Uptrend</v>
      </c>
      <c r="AL696">
        <v>-0.01</v>
      </c>
      <c r="AM696" t="s">
        <v>10189</v>
      </c>
      <c r="AN696">
        <v>-3.8</v>
      </c>
      <c r="AO696" t="s">
        <v>10189</v>
      </c>
      <c r="AP696">
        <v>-8.6899101566775994E-2</v>
      </c>
      <c r="AQ696">
        <f>(Table2[[#This Row],[Sharpe Ratio]]-AVERAGE(Table2[Sharpe Ratio]))/_xlfn.STDEV.P(Table2[Sharpe Ratio])</f>
        <v>-1.5896196989245279</v>
      </c>
      <c r="AR6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-3.6128761935250622</v>
      </c>
      <c r="AS696">
        <f>_xlfn.RANK.AVG(Table2[[#This Row],[1Y Return vs Nifty Z-Score]],Table2[1Y Return vs Nifty Z-Score])</f>
        <v>657</v>
      </c>
      <c r="AT696">
        <f>_xlfn.RANK.AVG(Table2[[#This Row],[6M Return vs Nifty Z-Score]],Table2[6M Return vs Nifty Z-Score])</f>
        <v>583</v>
      </c>
      <c r="AU696">
        <f>_xlfn.RANK.AVG(Table2[[#This Row],[Sharpe Ratio Z-Score]],Table2[Sharpe Ratio Z-Score])</f>
        <v>697</v>
      </c>
      <c r="AV696">
        <f>(Table2[[#This Row],[Rank 1Y]]+Table2[[#This Row],[Rank 6M]]+Table2[[#This Row],[Rank Sharpe]])/3</f>
        <v>645.66666666666663</v>
      </c>
    </row>
    <row r="697" spans="1:48" x14ac:dyDescent="0.3">
      <c r="A697" t="s">
        <v>2042</v>
      </c>
      <c r="B697" t="s">
        <v>2043</v>
      </c>
      <c r="C697" t="s">
        <v>10158</v>
      </c>
      <c r="D697" t="s">
        <v>114</v>
      </c>
      <c r="E697">
        <v>2942.0001122399999</v>
      </c>
      <c r="F697">
        <v>19.100000000000001</v>
      </c>
      <c r="G697">
        <v>-52.059216860259497</v>
      </c>
      <c r="H697">
        <f>(Table2[[#This Row],[1Y Return vs Nifty]]-AVERAGE(Table2[1Y Return vs Nifty]))/_xlfn.STDEV.P(Table2[1Y Return vs Nifty])</f>
        <v>-1.1837487777910174</v>
      </c>
      <c r="I697">
        <v>-22.113138227836998</v>
      </c>
      <c r="J697">
        <f>(Table2[[#This Row],[1M Return vs Nifty]]-AVERAGE(Table2[1M Return vs Nifty]))/_xlfn.STDEV.P(Table2[1M Return vs Nifty])</f>
        <v>-2.0674639954357472</v>
      </c>
      <c r="K697">
        <v>-39.5015371271326</v>
      </c>
      <c r="L697">
        <f>(Table2[[#This Row],[6M Return vs Nifty]]-AVERAGE(Table2[6M Return vs Nifty]))/_xlfn.STDEV.P(Table2[6M Return vs Nifty])</f>
        <v>-1.5450222210833202</v>
      </c>
      <c r="M697">
        <v>-9.8145628681826604</v>
      </c>
      <c r="N697">
        <f>(Table2[[#This Row],[1W Return vs Nifty]]-AVERAGE(Table2[1W Return vs Nifty]))/_xlfn.STDEV.P(Table2[1W Return vs Nifty])</f>
        <v>-2.0165246089524747</v>
      </c>
      <c r="O697">
        <v>20.85</v>
      </c>
      <c r="P697">
        <v>22.3344735374443</v>
      </c>
      <c r="Q697">
        <v>25.278007065297398</v>
      </c>
      <c r="R697">
        <v>24.000701306903402</v>
      </c>
      <c r="S697" s="2">
        <f>(Table2[[#This Row],[Close Price]]-Table2[[#This Row],[20D EMA]])/Table2[[#This Row],[20D EMA]]</f>
        <v>-8.3932853717026371E-2</v>
      </c>
      <c r="T697" s="2">
        <f>(Table2[[#This Row],[Close Price]]-Table2[[#This Row],[50D EMA]])/Table2[[#This Row],[50D EMA]]</f>
        <v>-0.14481977970161791</v>
      </c>
      <c r="U697" s="2">
        <f>(Table2[[#This Row],[Close Price]]-Table2[[#This Row],[200D EMA]])/Table2[[#This Row],[200D EMA]]</f>
        <v>-0.24440245820560744</v>
      </c>
      <c r="V697">
        <v>1.42922139366832</v>
      </c>
      <c r="W697">
        <v>19</v>
      </c>
      <c r="X697">
        <v>19.8</v>
      </c>
      <c r="Y697">
        <v>18.760000000000002</v>
      </c>
      <c r="Z697">
        <v>19.93</v>
      </c>
      <c r="AA697">
        <v>18.760000000000002</v>
      </c>
      <c r="AB697">
        <v>21.78</v>
      </c>
      <c r="AC697" s="2">
        <f>(Table2[[#This Row],[Close Price]]/Table2[[#This Row],[Day Low]])-1</f>
        <v>5.2631578947368585E-3</v>
      </c>
      <c r="AD697" s="2">
        <f>(Table2[[#This Row],[Day High]]/Table2[[#This Row],[Close Price]])-1</f>
        <v>3.6649214659685736E-2</v>
      </c>
      <c r="AE697" s="2">
        <f>(Table2[[#This Row],[Close Price]]/Table2[[#This Row],[Current Week Low]])-1</f>
        <v>1.8123667377398789E-2</v>
      </c>
      <c r="AF697" s="2">
        <f>(Table2[[#This Row],[Current Week High]]/Table2[[#This Row],[Close Price]])-1</f>
        <v>4.3455497382198782E-2</v>
      </c>
      <c r="AG697" s="2">
        <f>(Table2[[#This Row],[Close Price]]/Table2[[#This Row],[Current Month Low]])-1</f>
        <v>1.8123667377398789E-2</v>
      </c>
      <c r="AH697" s="2">
        <f>(Table2[[#This Row],[Current Month High]]/Table2[[#This Row],[Close Price]])-1</f>
        <v>0.14031413612565435</v>
      </c>
      <c r="AI697">
        <v>136.387434554973</v>
      </c>
      <c r="AJ697">
        <v>14.371257485029901</v>
      </c>
      <c r="AK697" t="str">
        <f>IF(AND(Table2[[#This Row],[20D EMA]]&gt;Table2[[#This Row],[50D EMA]],Table2[[#This Row],[50D EMA]]&gt;Table2[[#This Row],[200D EMA]]),"Uptrend","Downtrend/NoTrend")</f>
        <v>Downtrend/NoTrend</v>
      </c>
      <c r="AL697">
        <v>-0.28999999999999998</v>
      </c>
      <c r="AM697" t="s">
        <v>10189</v>
      </c>
      <c r="AN697">
        <v>-10.79</v>
      </c>
      <c r="AO697" t="s">
        <v>10189</v>
      </c>
      <c r="AQ697">
        <f>(Table2[[#This Row],[Sharpe Ratio]]-AVERAGE(Table2[Sharpe Ratio]))/_xlfn.STDEV.P(Table2[Sharpe Ratio])</f>
        <v>-0.60657038812317154</v>
      </c>
      <c r="AR6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7">
        <f>_xlfn.RANK.AVG(Table2[[#This Row],[1Y Return vs Nifty Z-Score]],Table2[1Y Return vs Nifty Z-Score])</f>
        <v>720</v>
      </c>
      <c r="AT697">
        <f>_xlfn.RANK.AVG(Table2[[#This Row],[6M Return vs Nifty Z-Score]],Table2[6M Return vs Nifty Z-Score])</f>
        <v>716</v>
      </c>
      <c r="AU697">
        <f>_xlfn.RANK.AVG(Table2[[#This Row],[Sharpe Ratio Z-Score]],Table2[Sharpe Ratio Z-Score])</f>
        <v>518.5</v>
      </c>
      <c r="AV697">
        <f>(Table2[[#This Row],[Rank 1Y]]+Table2[[#This Row],[Rank 6M]]+Table2[[#This Row],[Rank Sharpe]])/3</f>
        <v>651.5</v>
      </c>
    </row>
    <row r="698" spans="1:48" x14ac:dyDescent="0.3">
      <c r="A698" t="s">
        <v>1974</v>
      </c>
      <c r="B698" t="s">
        <v>1975</v>
      </c>
      <c r="C698" t="s">
        <v>10150</v>
      </c>
      <c r="D698" t="s">
        <v>253</v>
      </c>
      <c r="E698">
        <v>3215.3729203500002</v>
      </c>
      <c r="F698">
        <v>1053.45</v>
      </c>
      <c r="G698">
        <v>-44.875605171001403</v>
      </c>
      <c r="H698">
        <f>(Table2[[#This Row],[1Y Return vs Nifty]]-AVERAGE(Table2[1Y Return vs Nifty]))/_xlfn.STDEV.P(Table2[1Y Return vs Nifty])</f>
        <v>-1.0950031034250711</v>
      </c>
      <c r="I698">
        <v>11.218660696183001</v>
      </c>
      <c r="J698">
        <f>(Table2[[#This Row],[1M Return vs Nifty]]-AVERAGE(Table2[1M Return vs Nifty]))/_xlfn.STDEV.P(Table2[1M Return vs Nifty])</f>
        <v>1.0765624836824461</v>
      </c>
      <c r="K698">
        <v>-15.4242394845913</v>
      </c>
      <c r="L698">
        <f>(Table2[[#This Row],[6M Return vs Nifty]]-AVERAGE(Table2[6M Return vs Nifty]))/_xlfn.STDEV.P(Table2[6M Return vs Nifty])</f>
        <v>-0.805098668220387</v>
      </c>
      <c r="M698">
        <v>-3.4256356133010502</v>
      </c>
      <c r="N698">
        <f>(Table2[[#This Row],[1W Return vs Nifty]]-AVERAGE(Table2[1W Return vs Nifty]))/_xlfn.STDEV.P(Table2[1W Return vs Nifty])</f>
        <v>-0.59890251108740311</v>
      </c>
      <c r="O698">
        <v>1012.18</v>
      </c>
      <c r="P698">
        <v>953.35817101715702</v>
      </c>
      <c r="Q698">
        <v>1003.4793566992799</v>
      </c>
      <c r="R698">
        <v>49.220408555518198</v>
      </c>
      <c r="S698" s="2">
        <f>(Table2[[#This Row],[Close Price]]-Table2[[#This Row],[20D EMA]])/Table2[[#This Row],[20D EMA]]</f>
        <v>4.0773380228813154E-2</v>
      </c>
      <c r="T698" s="2">
        <f>(Table2[[#This Row],[Close Price]]-Table2[[#This Row],[50D EMA]])/Table2[[#This Row],[50D EMA]]</f>
        <v>0.10498869367852906</v>
      </c>
      <c r="U698" s="2">
        <f>(Table2[[#This Row],[Close Price]]-Table2[[#This Row],[200D EMA]])/Table2[[#This Row],[200D EMA]]</f>
        <v>4.9797380451439791E-2</v>
      </c>
      <c r="V698">
        <v>1.33916028469906</v>
      </c>
      <c r="W698">
        <v>1026.0999999999999</v>
      </c>
      <c r="X698">
        <v>1075.95</v>
      </c>
      <c r="Y698">
        <v>1020.1</v>
      </c>
      <c r="Z698">
        <v>1075.95</v>
      </c>
      <c r="AA698">
        <v>1006.05</v>
      </c>
      <c r="AB698">
        <v>1132.4000000000001</v>
      </c>
      <c r="AC698" s="2">
        <f>(Table2[[#This Row],[Close Price]]/Table2[[#This Row],[Day Low]])-1</f>
        <v>2.6654322190819757E-2</v>
      </c>
      <c r="AD698" s="2">
        <f>(Table2[[#This Row],[Day High]]/Table2[[#This Row],[Close Price]])-1</f>
        <v>2.1358393848782464E-2</v>
      </c>
      <c r="AE698" s="2">
        <f>(Table2[[#This Row],[Close Price]]/Table2[[#This Row],[Current Week Low]])-1</f>
        <v>3.2692873247720744E-2</v>
      </c>
      <c r="AF698" s="2">
        <f>(Table2[[#This Row],[Current Week High]]/Table2[[#This Row],[Close Price]])-1</f>
        <v>2.1358393848782464E-2</v>
      </c>
      <c r="AG698" s="2">
        <f>(Table2[[#This Row],[Close Price]]/Table2[[#This Row],[Current Month Low]])-1</f>
        <v>4.7114954525123043E-2</v>
      </c>
      <c r="AH698" s="2">
        <f>(Table2[[#This Row],[Current Month High]]/Table2[[#This Row],[Close Price]])-1</f>
        <v>7.4944230860505945E-2</v>
      </c>
      <c r="AI698">
        <v>25.587355830841499</v>
      </c>
      <c r="AJ698">
        <v>40.151666334064998</v>
      </c>
      <c r="AK698" t="str">
        <f>IF(AND(Table2[[#This Row],[20D EMA]]&gt;Table2[[#This Row],[50D EMA]],Table2[[#This Row],[50D EMA]]&gt;Table2[[#This Row],[200D EMA]]),"Uptrend","Downtrend/NoTrend")</f>
        <v>Downtrend/NoTrend</v>
      </c>
      <c r="AL698">
        <v>0.01</v>
      </c>
      <c r="AM698" t="s">
        <v>10188</v>
      </c>
      <c r="AN698">
        <v>5.0599999999999996</v>
      </c>
      <c r="AO698" t="s">
        <v>10188</v>
      </c>
      <c r="AP698">
        <v>-6.6364731059425003E-2</v>
      </c>
      <c r="AQ698">
        <f>(Table2[[#This Row],[Sharpe Ratio]]-AVERAGE(Table2[Sharpe Ratio]))/_xlfn.STDEV.P(Table2[Sharpe Ratio])</f>
        <v>-1.3573238706474162</v>
      </c>
      <c r="AR6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8">
        <f>_xlfn.RANK.AVG(Table2[[#This Row],[1Y Return vs Nifty Z-Score]],Table2[1Y Return vs Nifty Z-Score])</f>
        <v>707</v>
      </c>
      <c r="AT698">
        <f>_xlfn.RANK.AVG(Table2[[#This Row],[6M Return vs Nifty Z-Score]],Table2[6M Return vs Nifty Z-Score])</f>
        <v>584</v>
      </c>
      <c r="AU698">
        <f>_xlfn.RANK.AVG(Table2[[#This Row],[Sharpe Ratio Z-Score]],Table2[Sharpe Ratio Z-Score])</f>
        <v>664</v>
      </c>
      <c r="AV698">
        <f>(Table2[[#This Row],[Rank 1Y]]+Table2[[#This Row],[Rank 6M]]+Table2[[#This Row],[Rank Sharpe]])/3</f>
        <v>651.66666666666663</v>
      </c>
    </row>
    <row r="699" spans="1:48" x14ac:dyDescent="0.3">
      <c r="A699" t="s">
        <v>1574</v>
      </c>
      <c r="B699" t="s">
        <v>1575</v>
      </c>
      <c r="C699" t="s">
        <v>10153</v>
      </c>
      <c r="D699" t="s">
        <v>476</v>
      </c>
      <c r="E699">
        <v>5832.4301821600002</v>
      </c>
      <c r="F699">
        <v>1075.8499999999999</v>
      </c>
      <c r="G699">
        <v>-30.7394440648306</v>
      </c>
      <c r="H699">
        <f>(Table2[[#This Row],[1Y Return vs Nifty]]-AVERAGE(Table2[1Y Return vs Nifty]))/_xlfn.STDEV.P(Table2[1Y Return vs Nifty])</f>
        <v>-0.92036627663378945</v>
      </c>
      <c r="I699">
        <v>-3.9644772510899999</v>
      </c>
      <c r="J699">
        <f>(Table2[[#This Row],[1M Return vs Nifty]]-AVERAGE(Table2[1M Return vs Nifty]))/_xlfn.STDEV.P(Table2[1M Return vs Nifty])</f>
        <v>-0.35558907378810745</v>
      </c>
      <c r="K699">
        <v>-20.570424415988601</v>
      </c>
      <c r="L699">
        <f>(Table2[[#This Row],[6M Return vs Nifty]]-AVERAGE(Table2[6M Return vs Nifty]))/_xlfn.STDEV.P(Table2[6M Return vs Nifty])</f>
        <v>-0.96324695772781688</v>
      </c>
      <c r="M699">
        <v>3.5364769195057599</v>
      </c>
      <c r="N699">
        <f>(Table2[[#This Row],[1W Return vs Nifty]]-AVERAGE(Table2[1W Return vs Nifty]))/_xlfn.STDEV.P(Table2[1W Return vs Nifty])</f>
        <v>0.94590214556120156</v>
      </c>
      <c r="O699">
        <v>1049.97</v>
      </c>
      <c r="P699">
        <v>1049.8308632400699</v>
      </c>
      <c r="Q699">
        <v>1114.5437195506299</v>
      </c>
      <c r="R699">
        <v>64.931393150929793</v>
      </c>
      <c r="S699" s="2">
        <f>(Table2[[#This Row],[Close Price]]-Table2[[#This Row],[20D EMA]])/Table2[[#This Row],[20D EMA]]</f>
        <v>2.4648323285427088E-2</v>
      </c>
      <c r="T699" s="2">
        <f>(Table2[[#This Row],[Close Price]]-Table2[[#This Row],[50D EMA]])/Table2[[#This Row],[50D EMA]]</f>
        <v>2.478412253915618E-2</v>
      </c>
      <c r="U699" s="2">
        <f>(Table2[[#This Row],[Close Price]]-Table2[[#This Row],[200D EMA]])/Table2[[#This Row],[200D EMA]]</f>
        <v>-3.4717094423385067E-2</v>
      </c>
      <c r="V699">
        <v>1.18303020640693</v>
      </c>
      <c r="W699">
        <v>1067.5</v>
      </c>
      <c r="X699">
        <v>1088.3499999999999</v>
      </c>
      <c r="Y699">
        <v>1067.5</v>
      </c>
      <c r="Z699">
        <v>1099.9000000000001</v>
      </c>
      <c r="AA699">
        <v>1012.3</v>
      </c>
      <c r="AB699">
        <v>1099.9000000000001</v>
      </c>
      <c r="AC699" s="2">
        <f>(Table2[[#This Row],[Close Price]]/Table2[[#This Row],[Day Low]])-1</f>
        <v>7.8220140515221637E-3</v>
      </c>
      <c r="AD699" s="2">
        <f>(Table2[[#This Row],[Day High]]/Table2[[#This Row],[Close Price]])-1</f>
        <v>1.1618720081795875E-2</v>
      </c>
      <c r="AE699" s="2">
        <f>(Table2[[#This Row],[Close Price]]/Table2[[#This Row],[Current Week Low]])-1</f>
        <v>7.8220140515221637E-3</v>
      </c>
      <c r="AF699" s="2">
        <f>(Table2[[#This Row],[Current Week High]]/Table2[[#This Row],[Close Price]])-1</f>
        <v>2.2354417437375318E-2</v>
      </c>
      <c r="AG699" s="2">
        <f>(Table2[[#This Row],[Close Price]]/Table2[[#This Row],[Current Month Low]])-1</f>
        <v>6.2777832658302835E-2</v>
      </c>
      <c r="AH699" s="2">
        <f>(Table2[[#This Row],[Current Month High]]/Table2[[#This Row],[Close Price]])-1</f>
        <v>2.2354417437375318E-2</v>
      </c>
      <c r="AI699">
        <v>30.566528791188301</v>
      </c>
      <c r="AJ699">
        <v>15.273759777134799</v>
      </c>
      <c r="AK699" t="str">
        <f>IF(AND(Table2[[#This Row],[20D EMA]]&gt;Table2[[#This Row],[50D EMA]],Table2[[#This Row],[50D EMA]]&gt;Table2[[#This Row],[200D EMA]]),"Uptrend","Downtrend/NoTrend")</f>
        <v>Downtrend/NoTrend</v>
      </c>
      <c r="AL699">
        <v>-0.13</v>
      </c>
      <c r="AM699" t="s">
        <v>10189</v>
      </c>
      <c r="AN699">
        <v>5.83</v>
      </c>
      <c r="AO699" t="s">
        <v>10188</v>
      </c>
      <c r="AP699">
        <v>-6.6988961138664996E-2</v>
      </c>
      <c r="AQ699">
        <f>(Table2[[#This Row],[Sharpe Ratio]]-AVERAGE(Table2[Sharpe Ratio]))/_xlfn.STDEV.P(Table2[Sharpe Ratio])</f>
        <v>-1.3643854965804165</v>
      </c>
      <c r="AR6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9">
        <f>_xlfn.RANK.AVG(Table2[[#This Row],[1Y Return vs Nifty Z-Score]],Table2[1Y Return vs Nifty Z-Score])</f>
        <v>664</v>
      </c>
      <c r="AT699">
        <f>_xlfn.RANK.AVG(Table2[[#This Row],[6M Return vs Nifty Z-Score]],Table2[6M Return vs Nifty Z-Score])</f>
        <v>628</v>
      </c>
      <c r="AU699">
        <f>_xlfn.RANK.AVG(Table2[[#This Row],[Sharpe Ratio Z-Score]],Table2[Sharpe Ratio Z-Score])</f>
        <v>665</v>
      </c>
      <c r="AV699">
        <f>(Table2[[#This Row],[Rank 1Y]]+Table2[[#This Row],[Rank 6M]]+Table2[[#This Row],[Rank Sharpe]])/3</f>
        <v>652.33333333333337</v>
      </c>
    </row>
    <row r="700" spans="1:48" x14ac:dyDescent="0.3">
      <c r="A700" t="s">
        <v>2115</v>
      </c>
      <c r="B700" t="s">
        <v>2116</v>
      </c>
      <c r="C700" t="s">
        <v>10145</v>
      </c>
      <c r="D700" t="s">
        <v>422</v>
      </c>
      <c r="E700">
        <v>2687.6523987599999</v>
      </c>
      <c r="F700">
        <v>1893.15</v>
      </c>
      <c r="G700">
        <v>-29.858821338018199</v>
      </c>
      <c r="H700">
        <f>(Table2[[#This Row],[1Y Return vs Nifty]]-AVERAGE(Table2[1Y Return vs Nifty]))/_xlfn.STDEV.P(Table2[1Y Return vs Nifty])</f>
        <v>-0.90948714491933347</v>
      </c>
      <c r="I700">
        <v>-3.8597384324887001</v>
      </c>
      <c r="J700">
        <f>(Table2[[#This Row],[1M Return vs Nifty]]-AVERAGE(Table2[1M Return vs Nifty]))/_xlfn.STDEV.P(Table2[1M Return vs Nifty])</f>
        <v>-0.3457095704398277</v>
      </c>
      <c r="K700">
        <v>-16.2514919807059</v>
      </c>
      <c r="L700">
        <f>(Table2[[#This Row],[6M Return vs Nifty]]-AVERAGE(Table2[6M Return vs Nifty]))/_xlfn.STDEV.P(Table2[6M Return vs Nifty])</f>
        <v>-0.83052110620023489</v>
      </c>
      <c r="M700">
        <v>-3.8088047694243898</v>
      </c>
      <c r="N700">
        <f>(Table2[[#This Row],[1W Return vs Nifty]]-AVERAGE(Table2[1W Return vs Nifty]))/_xlfn.STDEV.P(Table2[1W Return vs Nifty])</f>
        <v>-0.68392289733858824</v>
      </c>
      <c r="O700">
        <v>1927.26</v>
      </c>
      <c r="P700">
        <v>1880.4878784259899</v>
      </c>
      <c r="Q700">
        <v>1858.34104388228</v>
      </c>
      <c r="R700">
        <v>35.649792432951699</v>
      </c>
      <c r="S700" s="2">
        <f>(Table2[[#This Row],[Close Price]]-Table2[[#This Row],[20D EMA]])/Table2[[#This Row],[20D EMA]]</f>
        <v>-1.7698701783879653E-2</v>
      </c>
      <c r="T700" s="2">
        <f>(Table2[[#This Row],[Close Price]]-Table2[[#This Row],[50D EMA]])/Table2[[#This Row],[50D EMA]]</f>
        <v>6.7334236605707982E-3</v>
      </c>
      <c r="U700" s="2">
        <f>(Table2[[#This Row],[Close Price]]-Table2[[#This Row],[200D EMA]])/Table2[[#This Row],[200D EMA]]</f>
        <v>1.8731199115637198E-2</v>
      </c>
      <c r="V700">
        <v>0.509471257863091</v>
      </c>
      <c r="W700">
        <v>1880</v>
      </c>
      <c r="X700">
        <v>1933.15</v>
      </c>
      <c r="Y700">
        <v>1880</v>
      </c>
      <c r="Z700">
        <v>1948.8</v>
      </c>
      <c r="AA700">
        <v>1880</v>
      </c>
      <c r="AB700">
        <v>2030</v>
      </c>
      <c r="AC700" s="2">
        <f>(Table2[[#This Row],[Close Price]]/Table2[[#This Row],[Day Low]])-1</f>
        <v>6.9946808510639169E-3</v>
      </c>
      <c r="AD700" s="2">
        <f>(Table2[[#This Row],[Day High]]/Table2[[#This Row],[Close Price]])-1</f>
        <v>2.1128806486543583E-2</v>
      </c>
      <c r="AE700" s="2">
        <f>(Table2[[#This Row],[Close Price]]/Table2[[#This Row],[Current Week Low]])-1</f>
        <v>6.9946808510639169E-3</v>
      </c>
      <c r="AF700" s="2">
        <f>(Table2[[#This Row],[Current Week High]]/Table2[[#This Row],[Close Price]])-1</f>
        <v>2.9395452024403745E-2</v>
      </c>
      <c r="AG700" s="2">
        <f>(Table2[[#This Row],[Close Price]]/Table2[[#This Row],[Current Month Low]])-1</f>
        <v>6.9946808510639169E-3</v>
      </c>
      <c r="AH700" s="2">
        <f>(Table2[[#This Row],[Current Month High]]/Table2[[#This Row],[Close Price]])-1</f>
        <v>7.2286929192087124E-2</v>
      </c>
      <c r="AI700">
        <v>22.277685339249398</v>
      </c>
      <c r="AJ700">
        <v>23.654474199869298</v>
      </c>
      <c r="AK700" t="str">
        <f>IF(AND(Table2[[#This Row],[20D EMA]]&gt;Table2[[#This Row],[50D EMA]],Table2[[#This Row],[50D EMA]]&gt;Table2[[#This Row],[200D EMA]]),"Uptrend","Downtrend/NoTrend")</f>
        <v>Uptrend</v>
      </c>
      <c r="AL700">
        <v>-0.06</v>
      </c>
      <c r="AM700" t="s">
        <v>10189</v>
      </c>
      <c r="AN700">
        <v>-1.57</v>
      </c>
      <c r="AO700" t="s">
        <v>10189</v>
      </c>
      <c r="AP700">
        <v>-0.10124427036743</v>
      </c>
      <c r="AQ700">
        <f>(Table2[[#This Row],[Sharpe Ratio]]-AVERAGE(Table2[Sharpe Ratio]))/_xlfn.STDEV.P(Table2[Sharpe Ratio])</f>
        <v>-1.7518999532488564</v>
      </c>
      <c r="AR7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-4.5215406721468412</v>
      </c>
      <c r="AS700">
        <f>_xlfn.RANK.AVG(Table2[[#This Row],[1Y Return vs Nifty Z-Score]],Table2[1Y Return vs Nifty Z-Score])</f>
        <v>659</v>
      </c>
      <c r="AT700">
        <f>_xlfn.RANK.AVG(Table2[[#This Row],[6M Return vs Nifty Z-Score]],Table2[6M Return vs Nifty Z-Score])</f>
        <v>590</v>
      </c>
      <c r="AU700">
        <f>_xlfn.RANK.AVG(Table2[[#This Row],[Sharpe Ratio Z-Score]],Table2[Sharpe Ratio Z-Score])</f>
        <v>709</v>
      </c>
      <c r="AV700">
        <f>(Table2[[#This Row],[Rank 1Y]]+Table2[[#This Row],[Rank 6M]]+Table2[[#This Row],[Rank Sharpe]])/3</f>
        <v>652.66666666666663</v>
      </c>
    </row>
    <row r="701" spans="1:48" x14ac:dyDescent="0.3">
      <c r="A701" t="s">
        <v>1729</v>
      </c>
      <c r="B701" t="s">
        <v>1730</v>
      </c>
      <c r="C701" t="s">
        <v>10143</v>
      </c>
      <c r="D701" t="s">
        <v>49</v>
      </c>
      <c r="E701">
        <v>4451.9321212249997</v>
      </c>
      <c r="F701">
        <v>442.65</v>
      </c>
      <c r="G701">
        <v>-54.386191186265798</v>
      </c>
      <c r="H701">
        <f>(Table2[[#This Row],[1Y Return vs Nifty]]-AVERAGE(Table2[1Y Return vs Nifty]))/_xlfn.STDEV.P(Table2[1Y Return vs Nifty])</f>
        <v>-1.2124960033826335</v>
      </c>
      <c r="I701">
        <v>-15.897775412078801</v>
      </c>
      <c r="J701">
        <f>(Table2[[#This Row],[1M Return vs Nifty]]-AVERAGE(Table2[1M Return vs Nifty]))/_xlfn.STDEV.P(Table2[1M Return vs Nifty])</f>
        <v>-1.4811990502218748</v>
      </c>
      <c r="K701">
        <v>-42.081355513484901</v>
      </c>
      <c r="L701">
        <f>(Table2[[#This Row],[6M Return vs Nifty]]-AVERAGE(Table2[6M Return vs Nifty]))/_xlfn.STDEV.P(Table2[6M Return vs Nifty])</f>
        <v>-1.6243030612552756</v>
      </c>
      <c r="M701">
        <v>-2.2749016174162602</v>
      </c>
      <c r="N701">
        <f>(Table2[[#This Row],[1W Return vs Nifty]]-AVERAGE(Table2[1W Return vs Nifty]))/_xlfn.STDEV.P(Table2[1W Return vs Nifty])</f>
        <v>-0.34356920140158453</v>
      </c>
      <c r="O701">
        <v>452.11</v>
      </c>
      <c r="P701">
        <v>464.80110991648399</v>
      </c>
      <c r="Q701">
        <v>504.01597531395799</v>
      </c>
      <c r="R701">
        <v>39.2909024084599</v>
      </c>
      <c r="S701" s="2">
        <f>(Table2[[#This Row],[Close Price]]-Table2[[#This Row],[20D EMA]])/Table2[[#This Row],[20D EMA]]</f>
        <v>-2.0924111388821384E-2</v>
      </c>
      <c r="T701" s="2">
        <f>(Table2[[#This Row],[Close Price]]-Table2[[#This Row],[50D EMA]])/Table2[[#This Row],[50D EMA]]</f>
        <v>-4.7657179477183592E-2</v>
      </c>
      <c r="U701" s="2">
        <f>(Table2[[#This Row],[Close Price]]-Table2[[#This Row],[200D EMA]])/Table2[[#This Row],[200D EMA]]</f>
        <v>-0.12175402828398915</v>
      </c>
      <c r="V701">
        <v>0.84264165257727397</v>
      </c>
      <c r="W701">
        <v>440</v>
      </c>
      <c r="X701">
        <v>445.95</v>
      </c>
      <c r="Y701">
        <v>440</v>
      </c>
      <c r="Z701">
        <v>455</v>
      </c>
      <c r="AA701">
        <v>435.6</v>
      </c>
      <c r="AB701">
        <v>466.6</v>
      </c>
      <c r="AC701" s="2">
        <f>(Table2[[#This Row],[Close Price]]/Table2[[#This Row],[Day Low]])-1</f>
        <v>6.0227272727271242E-3</v>
      </c>
      <c r="AD701" s="2">
        <f>(Table2[[#This Row],[Day High]]/Table2[[#This Row],[Close Price]])-1</f>
        <v>7.4550999661131545E-3</v>
      </c>
      <c r="AE701" s="2">
        <f>(Table2[[#This Row],[Close Price]]/Table2[[#This Row],[Current Week Low]])-1</f>
        <v>6.0227272727271242E-3</v>
      </c>
      <c r="AF701" s="2">
        <f>(Table2[[#This Row],[Current Week High]]/Table2[[#This Row],[Close Price]])-1</f>
        <v>2.7900146842878115E-2</v>
      </c>
      <c r="AG701" s="2">
        <f>(Table2[[#This Row],[Close Price]]/Table2[[#This Row],[Current Month Low]])-1</f>
        <v>1.6184573002754776E-2</v>
      </c>
      <c r="AH701" s="2">
        <f>(Table2[[#This Row],[Current Month High]]/Table2[[#This Row],[Close Price]])-1</f>
        <v>5.4105952784367028E-2</v>
      </c>
      <c r="AI701">
        <v>56.105275048006298</v>
      </c>
      <c r="AJ701">
        <v>6.3551177318596803</v>
      </c>
      <c r="AK701" t="str">
        <f>IF(AND(Table2[[#This Row],[20D EMA]]&gt;Table2[[#This Row],[50D EMA]],Table2[[#This Row],[50D EMA]]&gt;Table2[[#This Row],[200D EMA]]),"Uptrend","Downtrend/NoTrend")</f>
        <v>Downtrend/NoTrend</v>
      </c>
      <c r="AL701">
        <v>-0.21</v>
      </c>
      <c r="AM701" t="s">
        <v>10189</v>
      </c>
      <c r="AN701">
        <v>-1.36</v>
      </c>
      <c r="AO701" t="s">
        <v>10189</v>
      </c>
      <c r="AQ701">
        <f>(Table2[[#This Row],[Sharpe Ratio]]-AVERAGE(Table2[Sharpe Ratio]))/_xlfn.STDEV.P(Table2[Sharpe Ratio])</f>
        <v>-0.60657038812317154</v>
      </c>
      <c r="AR7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1">
        <f>_xlfn.RANK.AVG(Table2[[#This Row],[1Y Return vs Nifty Z-Score]],Table2[1Y Return vs Nifty Z-Score])</f>
        <v>721</v>
      </c>
      <c r="AT701">
        <f>_xlfn.RANK.AVG(Table2[[#This Row],[6M Return vs Nifty Z-Score]],Table2[6M Return vs Nifty Z-Score])</f>
        <v>720</v>
      </c>
      <c r="AU701">
        <f>_xlfn.RANK.AVG(Table2[[#This Row],[Sharpe Ratio Z-Score]],Table2[Sharpe Ratio Z-Score])</f>
        <v>518.5</v>
      </c>
      <c r="AV701">
        <f>(Table2[[#This Row],[Rank 1Y]]+Table2[[#This Row],[Rank 6M]]+Table2[[#This Row],[Rank Sharpe]])/3</f>
        <v>653.16666666666663</v>
      </c>
    </row>
    <row r="702" spans="1:48" x14ac:dyDescent="0.3">
      <c r="A702" t="s">
        <v>813</v>
      </c>
      <c r="B702" t="s">
        <v>814</v>
      </c>
      <c r="C702" t="s">
        <v>10155</v>
      </c>
      <c r="D702" t="s">
        <v>541</v>
      </c>
      <c r="E702">
        <v>19638.365474300001</v>
      </c>
      <c r="F702">
        <v>1530</v>
      </c>
      <c r="G702">
        <v>-35.429601036928602</v>
      </c>
      <c r="H702">
        <f>(Table2[[#This Row],[1Y Return vs Nifty]]-AVERAGE(Table2[1Y Return vs Nifty]))/_xlfn.STDEV.P(Table2[1Y Return vs Nifty])</f>
        <v>-0.97830804205429345</v>
      </c>
      <c r="I702">
        <v>0.29029874127740901</v>
      </c>
      <c r="J702">
        <f>(Table2[[#This Row],[1M Return vs Nifty]]-AVERAGE(Table2[1M Return vs Nifty]))/_xlfn.STDEV.P(Table2[1M Return vs Nifty])</f>
        <v>4.5743251935228123E-2</v>
      </c>
      <c r="K702">
        <v>-14.7857945728544</v>
      </c>
      <c r="L702">
        <f>(Table2[[#This Row],[6M Return vs Nifty]]-AVERAGE(Table2[6M Return vs Nifty]))/_xlfn.STDEV.P(Table2[6M Return vs Nifty])</f>
        <v>-0.78547850841620026</v>
      </c>
      <c r="M702">
        <v>-1.40019756167302</v>
      </c>
      <c r="N702">
        <f>(Table2[[#This Row],[1W Return vs Nifty]]-AVERAGE(Table2[1W Return vs Nifty]))/_xlfn.STDEV.P(Table2[1W Return vs Nifty])</f>
        <v>-0.14948344192351759</v>
      </c>
      <c r="O702">
        <v>1497.11</v>
      </c>
      <c r="P702">
        <v>1453.16500930605</v>
      </c>
      <c r="Q702">
        <v>1478.80198192071</v>
      </c>
      <c r="R702">
        <v>61.031622605110201</v>
      </c>
      <c r="S702" s="2">
        <f>(Table2[[#This Row],[Close Price]]-Table2[[#This Row],[20D EMA]])/Table2[[#This Row],[20D EMA]]</f>
        <v>2.1968993594325133E-2</v>
      </c>
      <c r="T702" s="2">
        <f>(Table2[[#This Row],[Close Price]]-Table2[[#This Row],[50D EMA]])/Table2[[#This Row],[50D EMA]]</f>
        <v>5.2874236719092249E-2</v>
      </c>
      <c r="U702" s="2">
        <f>(Table2[[#This Row],[Close Price]]-Table2[[#This Row],[200D EMA]])/Table2[[#This Row],[200D EMA]]</f>
        <v>3.4621280404826468E-2</v>
      </c>
      <c r="V702">
        <v>0.77748995114879504</v>
      </c>
      <c r="W702">
        <v>1525.5</v>
      </c>
      <c r="X702">
        <v>1544.4</v>
      </c>
      <c r="Y702">
        <v>1513</v>
      </c>
      <c r="Z702">
        <v>1544.4</v>
      </c>
      <c r="AA702">
        <v>1482.75</v>
      </c>
      <c r="AB702">
        <v>1552.2</v>
      </c>
      <c r="AC702" s="2">
        <f>(Table2[[#This Row],[Close Price]]/Table2[[#This Row],[Day Low]])-1</f>
        <v>2.9498525073745618E-3</v>
      </c>
      <c r="AD702" s="2">
        <f>(Table2[[#This Row],[Day High]]/Table2[[#This Row],[Close Price]])-1</f>
        <v>9.4117647058824527E-3</v>
      </c>
      <c r="AE702" s="2">
        <f>(Table2[[#This Row],[Close Price]]/Table2[[#This Row],[Current Week Low]])-1</f>
        <v>1.1235955056179803E-2</v>
      </c>
      <c r="AF702" s="2">
        <f>(Table2[[#This Row],[Current Week High]]/Table2[[#This Row],[Close Price]])-1</f>
        <v>9.4117647058824527E-3</v>
      </c>
      <c r="AG702" s="2">
        <f>(Table2[[#This Row],[Close Price]]/Table2[[#This Row],[Current Month Low]])-1</f>
        <v>3.1866464339908918E-2</v>
      </c>
      <c r="AH702" s="2">
        <f>(Table2[[#This Row],[Current Month High]]/Table2[[#This Row],[Close Price]])-1</f>
        <v>1.4509803921568754E-2</v>
      </c>
      <c r="AI702">
        <v>15.781045751633901</v>
      </c>
      <c r="AJ702">
        <v>20.5673758865248</v>
      </c>
      <c r="AK702" t="str">
        <f>IF(AND(Table2[[#This Row],[20D EMA]]&gt;Table2[[#This Row],[50D EMA]],Table2[[#This Row],[50D EMA]]&gt;Table2[[#This Row],[200D EMA]]),"Uptrend","Downtrend/NoTrend")</f>
        <v>Downtrend/NoTrend</v>
      </c>
      <c r="AL702">
        <v>0.01</v>
      </c>
      <c r="AM702" t="s">
        <v>10188</v>
      </c>
      <c r="AN702">
        <v>1.07</v>
      </c>
      <c r="AO702" t="s">
        <v>10188</v>
      </c>
      <c r="AP702">
        <v>-9.3968102387842006E-2</v>
      </c>
      <c r="AQ702">
        <f>(Table2[[#This Row],[Sharpe Ratio]]-AVERAGE(Table2[Sharpe Ratio]))/_xlfn.STDEV.P(Table2[Sharpe Ratio])</f>
        <v>-1.6695880330029098</v>
      </c>
      <c r="AR7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2">
        <f>_xlfn.RANK.AVG(Table2[[#This Row],[1Y Return vs Nifty Z-Score]],Table2[1Y Return vs Nifty Z-Score])</f>
        <v>683</v>
      </c>
      <c r="AT702">
        <f>_xlfn.RANK.AVG(Table2[[#This Row],[6M Return vs Nifty Z-Score]],Table2[6M Return vs Nifty Z-Score])</f>
        <v>578</v>
      </c>
      <c r="AU702">
        <f>_xlfn.RANK.AVG(Table2[[#This Row],[Sharpe Ratio Z-Score]],Table2[Sharpe Ratio Z-Score])</f>
        <v>702</v>
      </c>
      <c r="AV702">
        <f>(Table2[[#This Row],[Rank 1Y]]+Table2[[#This Row],[Rank 6M]]+Table2[[#This Row],[Rank Sharpe]])/3</f>
        <v>654.33333333333337</v>
      </c>
    </row>
    <row r="703" spans="1:48" x14ac:dyDescent="0.3">
      <c r="A703" t="s">
        <v>1468</v>
      </c>
      <c r="B703" t="s">
        <v>1469</v>
      </c>
      <c r="C703" t="s">
        <v>10155</v>
      </c>
      <c r="D703" t="s">
        <v>476</v>
      </c>
      <c r="E703">
        <v>6763.5747116399998</v>
      </c>
      <c r="F703">
        <v>479.05</v>
      </c>
      <c r="G703">
        <v>-46.974375795494197</v>
      </c>
      <c r="H703">
        <f>(Table2[[#This Row],[1Y Return vs Nifty]]-AVERAGE(Table2[1Y Return vs Nifty]))/_xlfn.STDEV.P(Table2[1Y Return vs Nifty])</f>
        <v>-1.1209311215957314</v>
      </c>
      <c r="I703">
        <v>-4.8477469849133099</v>
      </c>
      <c r="J703">
        <f>(Table2[[#This Row],[1M Return vs Nifty]]-AVERAGE(Table2[1M Return vs Nifty]))/_xlfn.STDEV.P(Table2[1M Return vs Nifty])</f>
        <v>-0.43890361188652816</v>
      </c>
      <c r="K703">
        <v>-25.885074965728801</v>
      </c>
      <c r="L703">
        <f>(Table2[[#This Row],[6M Return vs Nifty]]-AVERAGE(Table2[6M Return vs Nifty]))/_xlfn.STDEV.P(Table2[6M Return vs Nifty])</f>
        <v>-1.1265723929727023</v>
      </c>
      <c r="M703">
        <v>-1.3440319291153899</v>
      </c>
      <c r="N703">
        <f>(Table2[[#This Row],[1W Return vs Nifty]]-AVERAGE(Table2[1W Return vs Nifty]))/_xlfn.STDEV.P(Table2[1W Return vs Nifty])</f>
        <v>-0.13702099890643213</v>
      </c>
      <c r="O703">
        <v>478.1</v>
      </c>
      <c r="P703">
        <v>492.00017591113101</v>
      </c>
      <c r="Q703">
        <v>543.86616791123197</v>
      </c>
      <c r="R703">
        <v>51.501643873219301</v>
      </c>
      <c r="S703" s="2">
        <f>(Table2[[#This Row],[Close Price]]-Table2[[#This Row],[20D EMA]])/Table2[[#This Row],[20D EMA]]</f>
        <v>1.9870320016732662E-3</v>
      </c>
      <c r="T703" s="2">
        <f>(Table2[[#This Row],[Close Price]]-Table2[[#This Row],[50D EMA]])/Table2[[#This Row],[50D EMA]]</f>
        <v>-2.6321486343269442E-2</v>
      </c>
      <c r="U703" s="2">
        <f>(Table2[[#This Row],[Close Price]]-Table2[[#This Row],[200D EMA]])/Table2[[#This Row],[200D EMA]]</f>
        <v>-0.11917668672086078</v>
      </c>
      <c r="V703">
        <v>0.96557797085611097</v>
      </c>
      <c r="W703">
        <v>476.75</v>
      </c>
      <c r="X703">
        <v>484.45</v>
      </c>
      <c r="Y703">
        <v>468.1</v>
      </c>
      <c r="Z703">
        <v>492</v>
      </c>
      <c r="AA703">
        <v>457.95</v>
      </c>
      <c r="AB703">
        <v>492</v>
      </c>
      <c r="AC703" s="2">
        <f>(Table2[[#This Row],[Close Price]]/Table2[[#This Row],[Day Low]])-1</f>
        <v>4.824331410592686E-3</v>
      </c>
      <c r="AD703" s="2">
        <f>(Table2[[#This Row],[Day High]]/Table2[[#This Row],[Close Price]])-1</f>
        <v>1.1272309779772449E-2</v>
      </c>
      <c r="AE703" s="2">
        <f>(Table2[[#This Row],[Close Price]]/Table2[[#This Row],[Current Week Low]])-1</f>
        <v>2.3392437513351849E-2</v>
      </c>
      <c r="AF703" s="2">
        <f>(Table2[[#This Row],[Current Week High]]/Table2[[#This Row],[Close Price]])-1</f>
        <v>2.7032668823713468E-2</v>
      </c>
      <c r="AG703" s="2">
        <f>(Table2[[#This Row],[Close Price]]/Table2[[#This Row],[Current Month Low]])-1</f>
        <v>4.6074899006441905E-2</v>
      </c>
      <c r="AH703" s="2">
        <f>(Table2[[#This Row],[Current Month High]]/Table2[[#This Row],[Close Price]])-1</f>
        <v>2.7032668823713468E-2</v>
      </c>
      <c r="AI703">
        <v>50.8923911908986</v>
      </c>
      <c r="AJ703">
        <v>11.7969661610268</v>
      </c>
      <c r="AK703" t="str">
        <f>IF(AND(Table2[[#This Row],[20D EMA]]&gt;Table2[[#This Row],[50D EMA]],Table2[[#This Row],[50D EMA]]&gt;Table2[[#This Row],[200D EMA]]),"Uptrend","Downtrend/NoTrend")</f>
        <v>Downtrend/NoTrend</v>
      </c>
      <c r="AL703">
        <v>-0.21</v>
      </c>
      <c r="AM703" t="s">
        <v>10189</v>
      </c>
      <c r="AN703">
        <v>-1.24</v>
      </c>
      <c r="AO703" t="s">
        <v>10189</v>
      </c>
      <c r="AP703">
        <v>-2.5962913590097999E-2</v>
      </c>
      <c r="AQ703">
        <f>(Table2[[#This Row],[Sharpe Ratio]]-AVERAGE(Table2[Sharpe Ratio]))/_xlfn.STDEV.P(Table2[Sharpe Ratio])</f>
        <v>-0.90027681144595439</v>
      </c>
      <c r="AR7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3">
        <f>_xlfn.RANK.AVG(Table2[[#This Row],[1Y Return vs Nifty Z-Score]],Table2[1Y Return vs Nifty Z-Score])</f>
        <v>711</v>
      </c>
      <c r="AT703">
        <f>_xlfn.RANK.AVG(Table2[[#This Row],[6M Return vs Nifty Z-Score]],Table2[6M Return vs Nifty Z-Score])</f>
        <v>670</v>
      </c>
      <c r="AU703">
        <f>_xlfn.RANK.AVG(Table2[[#This Row],[Sharpe Ratio Z-Score]],Table2[Sharpe Ratio Z-Score])</f>
        <v>591</v>
      </c>
      <c r="AV703">
        <f>(Table2[[#This Row],[Rank 1Y]]+Table2[[#This Row],[Rank 6M]]+Table2[[#This Row],[Rank Sharpe]])/3</f>
        <v>657.33333333333337</v>
      </c>
    </row>
    <row r="704" spans="1:48" x14ac:dyDescent="0.3">
      <c r="A704" t="s">
        <v>2568</v>
      </c>
      <c r="B704" t="s">
        <v>2569</v>
      </c>
      <c r="C704" t="s">
        <v>10146</v>
      </c>
      <c r="D704" t="s">
        <v>114</v>
      </c>
      <c r="E704">
        <v>1696.12558724</v>
      </c>
      <c r="F704">
        <v>7.25</v>
      </c>
      <c r="G704">
        <v>-36.298217765927099</v>
      </c>
      <c r="H704">
        <f>(Table2[[#This Row],[1Y Return vs Nifty]]-AVERAGE(Table2[1Y Return vs Nifty]))/_xlfn.STDEV.P(Table2[1Y Return vs Nifty])</f>
        <v>-0.98903885278224291</v>
      </c>
      <c r="I704">
        <v>-44.275675808230503</v>
      </c>
      <c r="J704">
        <f>(Table2[[#This Row],[1M Return vs Nifty]]-AVERAGE(Table2[1M Return vs Nifty]))/_xlfn.STDEV.P(Table2[1M Return vs Nifty])</f>
        <v>-4.1579483751130706</v>
      </c>
      <c r="K704">
        <v>-73.655514571823502</v>
      </c>
      <c r="L704">
        <f>(Table2[[#This Row],[6M Return vs Nifty]]-AVERAGE(Table2[6M Return vs Nifty]))/_xlfn.STDEV.P(Table2[6M Return vs Nifty])</f>
        <v>-2.5946139448083767</v>
      </c>
      <c r="M704">
        <v>-6.6599979584049596</v>
      </c>
      <c r="N704">
        <f>(Table2[[#This Row],[1W Return vs Nifty]]-AVERAGE(Table2[1W Return vs Nifty]))/_xlfn.STDEV.P(Table2[1W Return vs Nifty])</f>
        <v>-1.3165665805004083</v>
      </c>
      <c r="O704">
        <v>8.92</v>
      </c>
      <c r="P704">
        <v>11.806453699012099</v>
      </c>
      <c r="Q704">
        <v>15.2191346799999</v>
      </c>
      <c r="R704">
        <v>17.052843429029799</v>
      </c>
      <c r="S704" s="2">
        <f>(Table2[[#This Row],[Close Price]]-Table2[[#This Row],[20D EMA]])/Table2[[#This Row],[20D EMA]]</f>
        <v>-0.18721973094170402</v>
      </c>
      <c r="T704" s="2">
        <f>(Table2[[#This Row],[Close Price]]-Table2[[#This Row],[50D EMA]])/Table2[[#This Row],[50D EMA]]</f>
        <v>-0.38592907025022755</v>
      </c>
      <c r="U704" s="2">
        <f>(Table2[[#This Row],[Close Price]]-Table2[[#This Row],[200D EMA]])/Table2[[#This Row],[200D EMA]]</f>
        <v>-0.52362600420853578</v>
      </c>
      <c r="V704">
        <v>1.07658841424331</v>
      </c>
      <c r="W704">
        <v>7.08</v>
      </c>
      <c r="X704">
        <v>7.25</v>
      </c>
      <c r="Y704">
        <v>6.71</v>
      </c>
      <c r="Z704">
        <v>7.25</v>
      </c>
      <c r="AA704">
        <v>6.71</v>
      </c>
      <c r="AB704">
        <v>10.48</v>
      </c>
      <c r="AC704" s="2">
        <f>(Table2[[#This Row],[Close Price]]/Table2[[#This Row],[Day Low]])-1</f>
        <v>2.4011299435028333E-2</v>
      </c>
      <c r="AD704" s="2">
        <f>(Table2[[#This Row],[Day High]]/Table2[[#This Row],[Close Price]])-1</f>
        <v>0</v>
      </c>
      <c r="AE704" s="2">
        <f>(Table2[[#This Row],[Close Price]]/Table2[[#This Row],[Current Week Low]])-1</f>
        <v>8.0476900149031305E-2</v>
      </c>
      <c r="AF704" s="2">
        <f>(Table2[[#This Row],[Current Week High]]/Table2[[#This Row],[Close Price]])-1</f>
        <v>0</v>
      </c>
      <c r="AG704" s="2">
        <f>(Table2[[#This Row],[Close Price]]/Table2[[#This Row],[Current Month Low]])-1</f>
        <v>8.0476900149031305E-2</v>
      </c>
      <c r="AH704" s="2">
        <f>(Table2[[#This Row],[Current Month High]]/Table2[[#This Row],[Close Price]])-1</f>
        <v>0.44551724137931048</v>
      </c>
      <c r="AI704">
        <v>274.48275862068903</v>
      </c>
      <c r="AJ704">
        <v>8.0476900149031305</v>
      </c>
      <c r="AK704" t="str">
        <f>IF(AND(Table2[[#This Row],[20D EMA]]&gt;Table2[[#This Row],[50D EMA]],Table2[[#This Row],[50D EMA]]&gt;Table2[[#This Row],[200D EMA]]),"Uptrend","Downtrend/NoTrend")</f>
        <v>Downtrend/NoTrend</v>
      </c>
      <c r="AL704">
        <v>-0.67</v>
      </c>
      <c r="AM704" t="s">
        <v>10189</v>
      </c>
      <c r="AN704">
        <v>-29.27</v>
      </c>
      <c r="AO704" t="s">
        <v>10189</v>
      </c>
      <c r="AP704">
        <v>-8.9133490867249997E-3</v>
      </c>
      <c r="AQ704">
        <f>(Table2[[#This Row],[Sharpe Ratio]]-AVERAGE(Table2[Sharpe Ratio]))/_xlfn.STDEV.P(Table2[Sharpe Ratio])</f>
        <v>-0.70740298039000549</v>
      </c>
      <c r="AR7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4">
        <f>_xlfn.RANK.AVG(Table2[[#This Row],[1Y Return vs Nifty Z-Score]],Table2[1Y Return vs Nifty Z-Score])</f>
        <v>689</v>
      </c>
      <c r="AT704">
        <f>_xlfn.RANK.AVG(Table2[[#This Row],[6M Return vs Nifty Z-Score]],Table2[6M Return vs Nifty Z-Score])</f>
        <v>729</v>
      </c>
      <c r="AU704">
        <f>_xlfn.RANK.AVG(Table2[[#This Row],[Sharpe Ratio Z-Score]],Table2[Sharpe Ratio Z-Score])</f>
        <v>554</v>
      </c>
      <c r="AV704">
        <f>(Table2[[#This Row],[Rank 1Y]]+Table2[[#This Row],[Rank 6M]]+Table2[[#This Row],[Rank Sharpe]])/3</f>
        <v>657.33333333333337</v>
      </c>
    </row>
    <row r="705" spans="1:48" x14ac:dyDescent="0.3">
      <c r="A705" t="s">
        <v>503</v>
      </c>
      <c r="B705" t="s">
        <v>504</v>
      </c>
      <c r="C705" t="s">
        <v>10157</v>
      </c>
      <c r="D705" t="s">
        <v>369</v>
      </c>
      <c r="E705">
        <v>42413.084754705</v>
      </c>
      <c r="F705">
        <v>557.29999999999995</v>
      </c>
      <c r="G705">
        <v>-39.240240248179497</v>
      </c>
      <c r="H705">
        <f>(Table2[[#This Row],[1Y Return vs Nifty]]-AVERAGE(Table2[1Y Return vs Nifty]))/_xlfn.STDEV.P(Table2[1Y Return vs Nifty])</f>
        <v>-1.0253843264076736</v>
      </c>
      <c r="I705">
        <v>-2.7106873878123898</v>
      </c>
      <c r="J705">
        <f>(Table2[[#This Row],[1M Return vs Nifty]]-AVERAGE(Table2[1M Return vs Nifty]))/_xlfn.STDEV.P(Table2[1M Return vs Nifty])</f>
        <v>-0.23732517394938357</v>
      </c>
      <c r="K705">
        <v>-12.988722367261801</v>
      </c>
      <c r="L705">
        <f>(Table2[[#This Row],[6M Return vs Nifty]]-AVERAGE(Table2[6M Return vs Nifty]))/_xlfn.STDEV.P(Table2[6M Return vs Nifty])</f>
        <v>-0.73025237503302887</v>
      </c>
      <c r="M705">
        <v>-1.4958876831958201</v>
      </c>
      <c r="N705">
        <f>(Table2[[#This Row],[1W Return vs Nifty]]-AVERAGE(Table2[1W Return vs Nifty]))/_xlfn.STDEV.P(Table2[1W Return vs Nifty])</f>
        <v>-0.17071586880934056</v>
      </c>
      <c r="O705">
        <v>560.86</v>
      </c>
      <c r="P705">
        <v>542.16021235830499</v>
      </c>
      <c r="Q705">
        <v>548.76530471963804</v>
      </c>
      <c r="R705">
        <v>52.240298617714402</v>
      </c>
      <c r="S705" s="2">
        <f>(Table2[[#This Row],[Close Price]]-Table2[[#This Row],[20D EMA]])/Table2[[#This Row],[20D EMA]]</f>
        <v>-6.347395071854044E-3</v>
      </c>
      <c r="T705" s="2">
        <f>(Table2[[#This Row],[Close Price]]-Table2[[#This Row],[50D EMA]])/Table2[[#This Row],[50D EMA]]</f>
        <v>2.7924933066997774E-2</v>
      </c>
      <c r="U705" s="2">
        <f>(Table2[[#This Row],[Close Price]]-Table2[[#This Row],[200D EMA]])/Table2[[#This Row],[200D EMA]]</f>
        <v>1.5552541691246783E-2</v>
      </c>
      <c r="V705">
        <v>0.59767688424079801</v>
      </c>
      <c r="W705">
        <v>555.5</v>
      </c>
      <c r="X705">
        <v>572</v>
      </c>
      <c r="Y705">
        <v>555.5</v>
      </c>
      <c r="Z705">
        <v>572</v>
      </c>
      <c r="AA705">
        <v>547.35</v>
      </c>
      <c r="AB705">
        <v>580.29999999999995</v>
      </c>
      <c r="AC705" s="2">
        <f>(Table2[[#This Row],[Close Price]]/Table2[[#This Row],[Day Low]])-1</f>
        <v>3.2403240324032634E-3</v>
      </c>
      <c r="AD705" s="2">
        <f>(Table2[[#This Row],[Day High]]/Table2[[#This Row],[Close Price]])-1</f>
        <v>2.6377175668401254E-2</v>
      </c>
      <c r="AE705" s="2">
        <f>(Table2[[#This Row],[Close Price]]/Table2[[#This Row],[Current Week Low]])-1</f>
        <v>3.2403240324032634E-3</v>
      </c>
      <c r="AF705" s="2">
        <f>(Table2[[#This Row],[Current Week High]]/Table2[[#This Row],[Close Price]])-1</f>
        <v>2.6377175668401254E-2</v>
      </c>
      <c r="AG705" s="2">
        <f>(Table2[[#This Row],[Close Price]]/Table2[[#This Row],[Current Month Low]])-1</f>
        <v>1.8178496391705323E-2</v>
      </c>
      <c r="AH705" s="2">
        <f>(Table2[[#This Row],[Current Month High]]/Table2[[#This Row],[Close Price]])-1</f>
        <v>4.1270410909743482E-2</v>
      </c>
      <c r="AI705">
        <v>16.0954602547999</v>
      </c>
      <c r="AJ705">
        <v>24.452880750334899</v>
      </c>
      <c r="AK705" t="str">
        <f>IF(AND(Table2[[#This Row],[20D EMA]]&gt;Table2[[#This Row],[50D EMA]],Table2[[#This Row],[50D EMA]]&gt;Table2[[#This Row],[200D EMA]]),"Uptrend","Downtrend/NoTrend")</f>
        <v>Downtrend/NoTrend</v>
      </c>
      <c r="AL705">
        <v>0.01</v>
      </c>
      <c r="AM705" t="s">
        <v>10188</v>
      </c>
      <c r="AN705">
        <v>-2.37</v>
      </c>
      <c r="AO705" t="s">
        <v>10189</v>
      </c>
      <c r="AP705">
        <v>-0.14517020082162899</v>
      </c>
      <c r="AQ705">
        <f>(Table2[[#This Row],[Sharpe Ratio]]-AVERAGE(Table2[Sharpe Ratio]))/_xlfn.STDEV.P(Table2[Sharpe Ratio])</f>
        <v>-2.2488136713513009</v>
      </c>
      <c r="AR7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5">
        <f>_xlfn.RANK.AVG(Table2[[#This Row],[1Y Return vs Nifty Z-Score]],Table2[1Y Return vs Nifty Z-Score])</f>
        <v>695</v>
      </c>
      <c r="AT705">
        <f>_xlfn.RANK.AVG(Table2[[#This Row],[6M Return vs Nifty Z-Score]],Table2[6M Return vs Nifty Z-Score])</f>
        <v>559</v>
      </c>
      <c r="AU705">
        <f>_xlfn.RANK.AVG(Table2[[#This Row],[Sharpe Ratio Z-Score]],Table2[Sharpe Ratio Z-Score])</f>
        <v>727</v>
      </c>
      <c r="AV705">
        <f>(Table2[[#This Row],[Rank 1Y]]+Table2[[#This Row],[Rank 6M]]+Table2[[#This Row],[Rank Sharpe]])/3</f>
        <v>660.33333333333337</v>
      </c>
    </row>
    <row r="706" spans="1:48" x14ac:dyDescent="0.3">
      <c r="A706" t="s">
        <v>2127</v>
      </c>
      <c r="B706" t="s">
        <v>2128</v>
      </c>
      <c r="C706" t="s">
        <v>10148</v>
      </c>
      <c r="D706" t="s">
        <v>775</v>
      </c>
      <c r="E706">
        <v>2649.1407309900001</v>
      </c>
      <c r="F706">
        <v>500.8</v>
      </c>
      <c r="G706">
        <v>-44.637453814509399</v>
      </c>
      <c r="H706">
        <f>(Table2[[#This Row],[1Y Return vs Nifty]]-AVERAGE(Table2[1Y Return vs Nifty]))/_xlfn.STDEV.P(Table2[1Y Return vs Nifty])</f>
        <v>-1.0920610035946123</v>
      </c>
      <c r="I706">
        <v>-8.0220066157941794</v>
      </c>
      <c r="J706">
        <f>(Table2[[#This Row],[1M Return vs Nifty]]-AVERAGE(Table2[1M Return vs Nifty]))/_xlfn.STDEV.P(Table2[1M Return vs Nifty])</f>
        <v>-0.73831608445768326</v>
      </c>
      <c r="K706">
        <v>-13.478655549346399</v>
      </c>
      <c r="L706">
        <f>(Table2[[#This Row],[6M Return vs Nifty]]-AVERAGE(Table2[6M Return vs Nifty]))/_xlfn.STDEV.P(Table2[6M Return vs Nifty])</f>
        <v>-0.74530859546671113</v>
      </c>
      <c r="M706">
        <v>-0.60043959573900196</v>
      </c>
      <c r="N706">
        <f>(Table2[[#This Row],[1W Return vs Nifty]]-AVERAGE(Table2[1W Return vs Nifty]))/_xlfn.STDEV.P(Table2[1W Return vs Nifty])</f>
        <v>2.7972728763887459E-2</v>
      </c>
      <c r="O706">
        <v>492.62</v>
      </c>
      <c r="P706">
        <v>474.41597257960302</v>
      </c>
      <c r="Q706">
        <v>485.63789767062798</v>
      </c>
      <c r="R706">
        <v>52.200524286197698</v>
      </c>
      <c r="S706" s="2">
        <f>(Table2[[#This Row],[Close Price]]-Table2[[#This Row],[20D EMA]])/Table2[[#This Row],[20D EMA]]</f>
        <v>1.6605091145304712E-2</v>
      </c>
      <c r="T706" s="2">
        <f>(Table2[[#This Row],[Close Price]]-Table2[[#This Row],[50D EMA]])/Table2[[#This Row],[50D EMA]]</f>
        <v>5.5613699675699624E-2</v>
      </c>
      <c r="U706" s="2">
        <f>(Table2[[#This Row],[Close Price]]-Table2[[#This Row],[200D EMA]])/Table2[[#This Row],[200D EMA]]</f>
        <v>3.1221003142665273E-2</v>
      </c>
      <c r="V706">
        <v>0.718605684027247</v>
      </c>
      <c r="W706">
        <v>497.9</v>
      </c>
      <c r="X706">
        <v>505.2</v>
      </c>
      <c r="Y706">
        <v>491.3</v>
      </c>
      <c r="Z706">
        <v>521.9</v>
      </c>
      <c r="AA706">
        <v>487.3</v>
      </c>
      <c r="AB706">
        <v>523</v>
      </c>
      <c r="AC706" s="2">
        <f>(Table2[[#This Row],[Close Price]]/Table2[[#This Row],[Day Low]])-1</f>
        <v>5.8244627435228846E-3</v>
      </c>
      <c r="AD706" s="2">
        <f>(Table2[[#This Row],[Day High]]/Table2[[#This Row],[Close Price]])-1</f>
        <v>8.7859424920126994E-3</v>
      </c>
      <c r="AE706" s="2">
        <f>(Table2[[#This Row],[Close Price]]/Table2[[#This Row],[Current Week Low]])-1</f>
        <v>1.9336454304905271E-2</v>
      </c>
      <c r="AF706" s="2">
        <f>(Table2[[#This Row],[Current Week High]]/Table2[[#This Row],[Close Price]])-1</f>
        <v>4.2132587859424753E-2</v>
      </c>
      <c r="AG706" s="2">
        <f>(Table2[[#This Row],[Close Price]]/Table2[[#This Row],[Current Month Low]])-1</f>
        <v>2.7703673301867404E-2</v>
      </c>
      <c r="AH706" s="2">
        <f>(Table2[[#This Row],[Current Month High]]/Table2[[#This Row],[Close Price]])-1</f>
        <v>4.4329073482427983E-2</v>
      </c>
      <c r="AI706">
        <v>28.284744408945599</v>
      </c>
      <c r="AJ706">
        <v>28.707273194551501</v>
      </c>
      <c r="AK706" t="str">
        <f>IF(AND(Table2[[#This Row],[20D EMA]]&gt;Table2[[#This Row],[50D EMA]],Table2[[#This Row],[50D EMA]]&gt;Table2[[#This Row],[200D EMA]]),"Uptrend","Downtrend/NoTrend")</f>
        <v>Downtrend/NoTrend</v>
      </c>
      <c r="AL706">
        <v>-0.03</v>
      </c>
      <c r="AM706" t="s">
        <v>10189</v>
      </c>
      <c r="AN706">
        <v>0.24</v>
      </c>
      <c r="AO706" t="s">
        <v>10188</v>
      </c>
      <c r="AP706">
        <v>-0.101057750662465</v>
      </c>
      <c r="AQ706">
        <f>(Table2[[#This Row],[Sharpe Ratio]]-AVERAGE(Table2[Sharpe Ratio]))/_xlfn.STDEV.P(Table2[Sharpe Ratio])</f>
        <v>-1.7497899421657634</v>
      </c>
      <c r="AR7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6">
        <f>_xlfn.RANK.AVG(Table2[[#This Row],[1Y Return vs Nifty Z-Score]],Table2[1Y Return vs Nifty Z-Score])</f>
        <v>706</v>
      </c>
      <c r="AT706">
        <f>_xlfn.RANK.AVG(Table2[[#This Row],[6M Return vs Nifty Z-Score]],Table2[6M Return vs Nifty Z-Score])</f>
        <v>567</v>
      </c>
      <c r="AU706">
        <f>_xlfn.RANK.AVG(Table2[[#This Row],[Sharpe Ratio Z-Score]],Table2[Sharpe Ratio Z-Score])</f>
        <v>708</v>
      </c>
      <c r="AV706">
        <f>(Table2[[#This Row],[Rank 1Y]]+Table2[[#This Row],[Rank 6M]]+Table2[[#This Row],[Rank Sharpe]])/3</f>
        <v>660.33333333333337</v>
      </c>
    </row>
    <row r="707" spans="1:48" x14ac:dyDescent="0.3">
      <c r="A707" t="s">
        <v>652</v>
      </c>
      <c r="B707" t="s">
        <v>653</v>
      </c>
      <c r="C707" t="s">
        <v>10154</v>
      </c>
      <c r="D707" t="s">
        <v>384</v>
      </c>
      <c r="E707">
        <v>27967.614860745001</v>
      </c>
      <c r="F707">
        <v>382.7</v>
      </c>
      <c r="G707">
        <v>-32.8483546569271</v>
      </c>
      <c r="H707">
        <f>(Table2[[#This Row],[1Y Return vs Nifty]]-AVERAGE(Table2[1Y Return vs Nifty]))/_xlfn.STDEV.P(Table2[1Y Return vs Nifty])</f>
        <v>-0.94641956302633679</v>
      </c>
      <c r="I707">
        <v>-11.986089042051701</v>
      </c>
      <c r="J707">
        <f>(Table2[[#This Row],[1M Return vs Nifty]]-AVERAGE(Table2[1M Return vs Nifty]))/_xlfn.STDEV.P(Table2[1M Return vs Nifty])</f>
        <v>-1.1122286999144912</v>
      </c>
      <c r="K707">
        <v>-18.3148436871057</v>
      </c>
      <c r="L707">
        <f>(Table2[[#This Row],[6M Return vs Nifty]]-AVERAGE(Table2[6M Return vs Nifty]))/_xlfn.STDEV.P(Table2[6M Return vs Nifty])</f>
        <v>-0.89393032047632648</v>
      </c>
      <c r="M707">
        <v>-3.9006756784813201</v>
      </c>
      <c r="N707">
        <f>(Table2[[#This Row],[1W Return vs Nifty]]-AVERAGE(Table2[1W Return vs Nifty]))/_xlfn.STDEV.P(Table2[1W Return vs Nifty])</f>
        <v>-0.7043078893152217</v>
      </c>
      <c r="O707">
        <v>391.01</v>
      </c>
      <c r="P707">
        <v>403.79007088933503</v>
      </c>
      <c r="Q707">
        <v>418.10207144398203</v>
      </c>
      <c r="R707">
        <v>22.194895375534699</v>
      </c>
      <c r="S707" s="2">
        <f>(Table2[[#This Row],[Close Price]]-Table2[[#This Row],[20D EMA]])/Table2[[#This Row],[20D EMA]]</f>
        <v>-2.1252653384823923E-2</v>
      </c>
      <c r="T707" s="2">
        <f>(Table2[[#This Row],[Close Price]]-Table2[[#This Row],[50D EMA]])/Table2[[#This Row],[50D EMA]]</f>
        <v>-5.2230286006995703E-2</v>
      </c>
      <c r="U707" s="2">
        <f>(Table2[[#This Row],[Close Price]]-Table2[[#This Row],[200D EMA]])/Table2[[#This Row],[200D EMA]]</f>
        <v>-8.4673274451177324E-2</v>
      </c>
      <c r="V707">
        <v>1.1448137882823901</v>
      </c>
      <c r="W707">
        <v>378</v>
      </c>
      <c r="X707">
        <v>385</v>
      </c>
      <c r="Y707">
        <v>372.6</v>
      </c>
      <c r="Z707">
        <v>385</v>
      </c>
      <c r="AA707">
        <v>372.6</v>
      </c>
      <c r="AB707">
        <v>403.65</v>
      </c>
      <c r="AC707" s="2">
        <f>(Table2[[#This Row],[Close Price]]/Table2[[#This Row],[Day Low]])-1</f>
        <v>1.2433862433862464E-2</v>
      </c>
      <c r="AD707" s="2">
        <f>(Table2[[#This Row],[Day High]]/Table2[[#This Row],[Close Price]])-1</f>
        <v>6.0099294486544164E-3</v>
      </c>
      <c r="AE707" s="2">
        <f>(Table2[[#This Row],[Close Price]]/Table2[[#This Row],[Current Week Low]])-1</f>
        <v>2.7106816961889324E-2</v>
      </c>
      <c r="AF707" s="2">
        <f>(Table2[[#This Row],[Current Week High]]/Table2[[#This Row],[Close Price]])-1</f>
        <v>6.0099294486544164E-3</v>
      </c>
      <c r="AG707" s="2">
        <f>(Table2[[#This Row],[Close Price]]/Table2[[#This Row],[Current Month Low]])-1</f>
        <v>2.7106816961889324E-2</v>
      </c>
      <c r="AH707" s="2">
        <f>(Table2[[#This Row],[Current Month High]]/Table2[[#This Row],[Close Price]])-1</f>
        <v>5.474261823882931E-2</v>
      </c>
      <c r="AI707">
        <v>27.515024823621602</v>
      </c>
      <c r="AJ707">
        <v>8.0463015245624003</v>
      </c>
      <c r="AK707" t="str">
        <f>IF(AND(Table2[[#This Row],[20D EMA]]&gt;Table2[[#This Row],[50D EMA]],Table2[[#This Row],[50D EMA]]&gt;Table2[[#This Row],[200D EMA]]),"Uptrend","Downtrend/NoTrend")</f>
        <v>Downtrend/NoTrend</v>
      </c>
      <c r="AL707">
        <v>-0.24</v>
      </c>
      <c r="AM707" t="s">
        <v>10189</v>
      </c>
      <c r="AN707">
        <v>-4.3600000000000003</v>
      </c>
      <c r="AO707" t="s">
        <v>10189</v>
      </c>
      <c r="AP707">
        <v>-8.6690839783055001E-2</v>
      </c>
      <c r="AQ707">
        <f>(Table2[[#This Row],[Sharpe Ratio]]-AVERAGE(Table2[Sharpe Ratio]))/_xlfn.STDEV.P(Table2[Sharpe Ratio])</f>
        <v>-1.5872637297687842</v>
      </c>
      <c r="AR7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7">
        <f>_xlfn.RANK.AVG(Table2[[#This Row],[1Y Return vs Nifty Z-Score]],Table2[1Y Return vs Nifty Z-Score])</f>
        <v>677</v>
      </c>
      <c r="AT707">
        <f>_xlfn.RANK.AVG(Table2[[#This Row],[6M Return vs Nifty Z-Score]],Table2[6M Return vs Nifty Z-Score])</f>
        <v>610</v>
      </c>
      <c r="AU707">
        <f>_xlfn.RANK.AVG(Table2[[#This Row],[Sharpe Ratio Z-Score]],Table2[Sharpe Ratio Z-Score])</f>
        <v>696</v>
      </c>
      <c r="AV707">
        <f>(Table2[[#This Row],[Rank 1Y]]+Table2[[#This Row],[Rank 6M]]+Table2[[#This Row],[Rank Sharpe]])/3</f>
        <v>661</v>
      </c>
    </row>
    <row r="708" spans="1:48" x14ac:dyDescent="0.3">
      <c r="A708" t="s">
        <v>464</v>
      </c>
      <c r="B708" t="s">
        <v>465</v>
      </c>
      <c r="C708" t="s">
        <v>10143</v>
      </c>
      <c r="D708" t="s">
        <v>49</v>
      </c>
      <c r="E708">
        <v>47569.617511550001</v>
      </c>
      <c r="F708">
        <v>634.45000000000005</v>
      </c>
      <c r="G708">
        <v>-43.134509831441498</v>
      </c>
      <c r="H708">
        <f>(Table2[[#This Row],[1Y Return vs Nifty]]-AVERAGE(Table2[1Y Return vs Nifty]))/_xlfn.STDEV.P(Table2[1Y Return vs Nifty])</f>
        <v>-1.0734937726415459</v>
      </c>
      <c r="I708">
        <v>-8.1357288622818196</v>
      </c>
      <c r="J708">
        <f>(Table2[[#This Row],[1M Return vs Nifty]]-AVERAGE(Table2[1M Return vs Nifty]))/_xlfn.STDEV.P(Table2[1M Return vs Nifty])</f>
        <v>-0.74904295086645334</v>
      </c>
      <c r="K708">
        <v>-29.906797422314298</v>
      </c>
      <c r="L708">
        <f>(Table2[[#This Row],[6M Return vs Nifty]]-AVERAGE(Table2[6M Return vs Nifty]))/_xlfn.STDEV.P(Table2[6M Return vs Nifty])</f>
        <v>-1.2501646337999122</v>
      </c>
      <c r="M708">
        <v>-1.0972921547280201</v>
      </c>
      <c r="N708">
        <f>(Table2[[#This Row],[1W Return vs Nifty]]-AVERAGE(Table2[1W Return vs Nifty]))/_xlfn.STDEV.P(Table2[1W Return vs Nifty])</f>
        <v>-8.2272565775264886E-2</v>
      </c>
      <c r="O708">
        <v>652.37</v>
      </c>
      <c r="P708">
        <v>648.55205794791902</v>
      </c>
      <c r="Q708">
        <v>657.94486406779595</v>
      </c>
      <c r="R708">
        <v>38.245293102745599</v>
      </c>
      <c r="S708" s="2">
        <f>(Table2[[#This Row],[Close Price]]-Table2[[#This Row],[20D EMA]])/Table2[[#This Row],[20D EMA]]</f>
        <v>-2.7469074298327574E-2</v>
      </c>
      <c r="T708" s="2">
        <f>(Table2[[#This Row],[Close Price]]-Table2[[#This Row],[50D EMA]])/Table2[[#This Row],[50D EMA]]</f>
        <v>-2.1743910569861184E-2</v>
      </c>
      <c r="U708" s="2">
        <f>(Table2[[#This Row],[Close Price]]-Table2[[#This Row],[200D EMA]])/Table2[[#This Row],[200D EMA]]</f>
        <v>-3.5709472557528689E-2</v>
      </c>
      <c r="V708">
        <v>0.65031331152652705</v>
      </c>
      <c r="W708">
        <v>633.20000000000005</v>
      </c>
      <c r="X708">
        <v>645.70000000000005</v>
      </c>
      <c r="Y708">
        <v>633.20000000000005</v>
      </c>
      <c r="Z708">
        <v>648.15</v>
      </c>
      <c r="AA708">
        <v>624.54999999999995</v>
      </c>
      <c r="AB708">
        <v>682.2</v>
      </c>
      <c r="AC708" s="2">
        <f>(Table2[[#This Row],[Close Price]]/Table2[[#This Row],[Day Low]])-1</f>
        <v>1.9740998104864627E-3</v>
      </c>
      <c r="AD708" s="2">
        <f>(Table2[[#This Row],[Day High]]/Table2[[#This Row],[Close Price]])-1</f>
        <v>1.7731893766254281E-2</v>
      </c>
      <c r="AE708" s="2">
        <f>(Table2[[#This Row],[Close Price]]/Table2[[#This Row],[Current Week Low]])-1</f>
        <v>1.9740998104864627E-3</v>
      </c>
      <c r="AF708" s="2">
        <f>(Table2[[#This Row],[Current Week High]]/Table2[[#This Row],[Close Price]])-1</f>
        <v>2.1593506186460498E-2</v>
      </c>
      <c r="AG708" s="2">
        <f>(Table2[[#This Row],[Close Price]]/Table2[[#This Row],[Current Month Low]])-1</f>
        <v>1.5851413017372584E-2</v>
      </c>
      <c r="AH708" s="2">
        <f>(Table2[[#This Row],[Current Month High]]/Table2[[#This Row],[Close Price]])-1</f>
        <v>7.5262037985656782E-2</v>
      </c>
      <c r="AI708">
        <v>28.205532350855002</v>
      </c>
      <c r="AJ708">
        <v>14.583709590030701</v>
      </c>
      <c r="AK708" t="str">
        <f>IF(AND(Table2[[#This Row],[20D EMA]]&gt;Table2[[#This Row],[50D EMA]],Table2[[#This Row],[50D EMA]]&gt;Table2[[#This Row],[200D EMA]]),"Uptrend","Downtrend/NoTrend")</f>
        <v>Downtrend/NoTrend</v>
      </c>
      <c r="AL708">
        <v>-0.03</v>
      </c>
      <c r="AM708" t="s">
        <v>10189</v>
      </c>
      <c r="AN708">
        <v>-5.59</v>
      </c>
      <c r="AO708" t="s">
        <v>10189</v>
      </c>
      <c r="AP708">
        <v>-3.0583203268121001E-2</v>
      </c>
      <c r="AQ708">
        <f>(Table2[[#This Row],[Sharpe Ratio]]-AVERAGE(Table2[Sharpe Ratio]))/_xlfn.STDEV.P(Table2[Sharpe Ratio])</f>
        <v>-0.95254400986103738</v>
      </c>
      <c r="AR7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8">
        <f>_xlfn.RANK.AVG(Table2[[#This Row],[1Y Return vs Nifty Z-Score]],Table2[1Y Return vs Nifty Z-Score])</f>
        <v>701</v>
      </c>
      <c r="AT708">
        <f>_xlfn.RANK.AVG(Table2[[#This Row],[6M Return vs Nifty Z-Score]],Table2[6M Return vs Nifty Z-Score])</f>
        <v>691</v>
      </c>
      <c r="AU708">
        <f>_xlfn.RANK.AVG(Table2[[#This Row],[Sharpe Ratio Z-Score]],Table2[Sharpe Ratio Z-Score])</f>
        <v>599</v>
      </c>
      <c r="AV708">
        <f>(Table2[[#This Row],[Rank 1Y]]+Table2[[#This Row],[Rank 6M]]+Table2[[#This Row],[Rank Sharpe]])/3</f>
        <v>663.66666666666663</v>
      </c>
    </row>
    <row r="709" spans="1:48" x14ac:dyDescent="0.3">
      <c r="A709" t="s">
        <v>2020</v>
      </c>
      <c r="B709" t="s">
        <v>2021</v>
      </c>
      <c r="C709" t="s">
        <v>10148</v>
      </c>
      <c r="D709" t="s">
        <v>62</v>
      </c>
      <c r="E709">
        <v>3053.5355406250001</v>
      </c>
      <c r="F709">
        <v>339.7</v>
      </c>
      <c r="G709">
        <v>-22.942922021027499</v>
      </c>
      <c r="H709">
        <f>(Table2[[#This Row],[1Y Return vs Nifty]]-AVERAGE(Table2[1Y Return vs Nifty]))/_xlfn.STDEV.P(Table2[1Y Return vs Nifty])</f>
        <v>-0.82404876443850938</v>
      </c>
      <c r="I709">
        <v>-3.55902873014987</v>
      </c>
      <c r="J709">
        <f>(Table2[[#This Row],[1M Return vs Nifty]]-AVERAGE(Table2[1M Return vs Nifty]))/_xlfn.STDEV.P(Table2[1M Return vs Nifty])</f>
        <v>-0.31734508675755879</v>
      </c>
      <c r="K709">
        <v>-24.6330215170108</v>
      </c>
      <c r="L709">
        <f>(Table2[[#This Row],[6M Return vs Nifty]]-AVERAGE(Table2[6M Return vs Nifty]))/_xlfn.STDEV.P(Table2[6M Return vs Nifty])</f>
        <v>-1.0880953242458178</v>
      </c>
      <c r="M709">
        <v>-6.96316041952067</v>
      </c>
      <c r="N709">
        <f>(Table2[[#This Row],[1W Return vs Nifty]]-AVERAGE(Table2[1W Return vs Nifty]))/_xlfn.STDEV.P(Table2[1W Return vs Nifty])</f>
        <v>-1.3838344937157945</v>
      </c>
      <c r="O709">
        <v>333.3</v>
      </c>
      <c r="P709">
        <v>330.33252781509998</v>
      </c>
      <c r="Q709">
        <v>340.13858986807497</v>
      </c>
      <c r="R709">
        <v>41.969040179805397</v>
      </c>
      <c r="S709" s="2">
        <f>(Table2[[#This Row],[Close Price]]-Table2[[#This Row],[20D EMA]])/Table2[[#This Row],[20D EMA]]</f>
        <v>1.9201920192019134E-2</v>
      </c>
      <c r="T709" s="2">
        <f>(Table2[[#This Row],[Close Price]]-Table2[[#This Row],[50D EMA]])/Table2[[#This Row],[50D EMA]]</f>
        <v>2.8357704422445947E-2</v>
      </c>
      <c r="U709" s="2">
        <f>(Table2[[#This Row],[Close Price]]-Table2[[#This Row],[200D EMA]])/Table2[[#This Row],[200D EMA]]</f>
        <v>-1.2894446003468606E-3</v>
      </c>
      <c r="V709">
        <v>1.26592478683628</v>
      </c>
      <c r="W709">
        <v>332.15</v>
      </c>
      <c r="X709">
        <v>342</v>
      </c>
      <c r="Y709">
        <v>330</v>
      </c>
      <c r="Z709">
        <v>342</v>
      </c>
      <c r="AA709">
        <v>323.8</v>
      </c>
      <c r="AB709">
        <v>358</v>
      </c>
      <c r="AC709" s="2">
        <f>(Table2[[#This Row],[Close Price]]/Table2[[#This Row],[Day Low]])-1</f>
        <v>2.2730693963570747E-2</v>
      </c>
      <c r="AD709" s="2">
        <f>(Table2[[#This Row],[Day High]]/Table2[[#This Row],[Close Price]])-1</f>
        <v>6.7706800117750543E-3</v>
      </c>
      <c r="AE709" s="2">
        <f>(Table2[[#This Row],[Close Price]]/Table2[[#This Row],[Current Week Low]])-1</f>
        <v>2.9393939393939306E-2</v>
      </c>
      <c r="AF709" s="2">
        <f>(Table2[[#This Row],[Current Week High]]/Table2[[#This Row],[Close Price]])-1</f>
        <v>6.7706800117750543E-3</v>
      </c>
      <c r="AG709" s="2">
        <f>(Table2[[#This Row],[Close Price]]/Table2[[#This Row],[Current Month Low]])-1</f>
        <v>4.9104385423100583E-2</v>
      </c>
      <c r="AH709" s="2">
        <f>(Table2[[#This Row],[Current Month High]]/Table2[[#This Row],[Close Price]])-1</f>
        <v>5.3871062702384398E-2</v>
      </c>
      <c r="AI709">
        <v>22.166617603768</v>
      </c>
      <c r="AJ709">
        <v>18.527564549895299</v>
      </c>
      <c r="AK709" t="str">
        <f>IF(AND(Table2[[#This Row],[20D EMA]]&gt;Table2[[#This Row],[50D EMA]],Table2[[#This Row],[50D EMA]]&gt;Table2[[#This Row],[200D EMA]]),"Uptrend","Downtrend/NoTrend")</f>
        <v>Downtrend/NoTrend</v>
      </c>
      <c r="AL709">
        <v>-0.05</v>
      </c>
      <c r="AM709" t="s">
        <v>10189</v>
      </c>
      <c r="AN709">
        <v>4.59</v>
      </c>
      <c r="AO709" t="s">
        <v>10188</v>
      </c>
      <c r="AP709">
        <v>-9.8826432354218993E-2</v>
      </c>
      <c r="AQ709">
        <f>(Table2[[#This Row],[Sharpe Ratio]]-AVERAGE(Table2[Sharpe Ratio]))/_xlfn.STDEV.P(Table2[Sharpe Ratio])</f>
        <v>-1.7245480710123071</v>
      </c>
      <c r="AR7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9">
        <f>_xlfn.RANK.AVG(Table2[[#This Row],[1Y Return vs Nifty Z-Score]],Table2[1Y Return vs Nifty Z-Score])</f>
        <v>638</v>
      </c>
      <c r="AT709">
        <f>_xlfn.RANK.AVG(Table2[[#This Row],[6M Return vs Nifty Z-Score]],Table2[6M Return vs Nifty Z-Score])</f>
        <v>662</v>
      </c>
      <c r="AU709">
        <f>_xlfn.RANK.AVG(Table2[[#This Row],[Sharpe Ratio Z-Score]],Table2[Sharpe Ratio Z-Score])</f>
        <v>705</v>
      </c>
      <c r="AV709">
        <f>(Table2[[#This Row],[Rank 1Y]]+Table2[[#This Row],[Rank 6M]]+Table2[[#This Row],[Rank Sharpe]])/3</f>
        <v>668.33333333333337</v>
      </c>
    </row>
    <row r="710" spans="1:48" x14ac:dyDescent="0.3">
      <c r="A710" t="s">
        <v>362</v>
      </c>
      <c r="B710" t="s">
        <v>363</v>
      </c>
      <c r="C710" t="s">
        <v>10143</v>
      </c>
      <c r="D710" t="s">
        <v>364</v>
      </c>
      <c r="E710">
        <v>70239.984898569994</v>
      </c>
      <c r="F710">
        <v>730.9</v>
      </c>
      <c r="G710">
        <v>-38.6341338925386</v>
      </c>
      <c r="H710">
        <f>(Table2[[#This Row],[1Y Return vs Nifty]]-AVERAGE(Table2[1Y Return vs Nifty]))/_xlfn.STDEV.P(Table2[1Y Return vs Nifty])</f>
        <v>-1.0178965445514701</v>
      </c>
      <c r="I710">
        <v>-3.6976851372322801</v>
      </c>
      <c r="J710">
        <f>(Table2[[#This Row],[1M Return vs Nifty]]-AVERAGE(Table2[1M Return vs Nifty]))/_xlfn.STDEV.P(Table2[1M Return vs Nifty])</f>
        <v>-0.33042387126481615</v>
      </c>
      <c r="K710">
        <v>-16.4571645610655</v>
      </c>
      <c r="L710">
        <f>(Table2[[#This Row],[6M Return vs Nifty]]-AVERAGE(Table2[6M Return vs Nifty]))/_xlfn.STDEV.P(Table2[6M Return vs Nifty])</f>
        <v>-0.83684166545258543</v>
      </c>
      <c r="M710">
        <v>-0.56417375949784698</v>
      </c>
      <c r="N710">
        <f>(Table2[[#This Row],[1W Return vs Nifty]]-AVERAGE(Table2[1W Return vs Nifty]))/_xlfn.STDEV.P(Table2[1W Return vs Nifty])</f>
        <v>3.6019658835557203E-2</v>
      </c>
      <c r="O710">
        <v>728.91</v>
      </c>
      <c r="P710">
        <v>723.35673457405596</v>
      </c>
      <c r="Q710">
        <v>742.36077635830395</v>
      </c>
      <c r="R710">
        <v>60.573660212682199</v>
      </c>
      <c r="S710" s="2">
        <f>(Table2[[#This Row],[Close Price]]-Table2[[#This Row],[20D EMA]])/Table2[[#This Row],[20D EMA]]</f>
        <v>2.7301038536993718E-3</v>
      </c>
      <c r="T710" s="2">
        <f>(Table2[[#This Row],[Close Price]]-Table2[[#This Row],[50D EMA]])/Table2[[#This Row],[50D EMA]]</f>
        <v>1.0428140176763292E-2</v>
      </c>
      <c r="U710" s="2">
        <f>(Table2[[#This Row],[Close Price]]-Table2[[#This Row],[200D EMA]])/Table2[[#This Row],[200D EMA]]</f>
        <v>-1.5438283814677697E-2</v>
      </c>
      <c r="V710">
        <v>1.0145586464913701</v>
      </c>
      <c r="W710">
        <v>729.1</v>
      </c>
      <c r="X710">
        <v>743.75</v>
      </c>
      <c r="Y710">
        <v>729.1</v>
      </c>
      <c r="Z710">
        <v>743.75</v>
      </c>
      <c r="AA710">
        <v>708.75</v>
      </c>
      <c r="AB710">
        <v>750</v>
      </c>
      <c r="AC710" s="2">
        <f>(Table2[[#This Row],[Close Price]]/Table2[[#This Row],[Day Low]])-1</f>
        <v>2.468797147167745E-3</v>
      </c>
      <c r="AD710" s="2">
        <f>(Table2[[#This Row],[Day High]]/Table2[[#This Row],[Close Price]])-1</f>
        <v>1.758106444110008E-2</v>
      </c>
      <c r="AE710" s="2">
        <f>(Table2[[#This Row],[Close Price]]/Table2[[#This Row],[Current Week Low]])-1</f>
        <v>2.468797147167745E-3</v>
      </c>
      <c r="AF710" s="2">
        <f>(Table2[[#This Row],[Current Week High]]/Table2[[#This Row],[Close Price]])-1</f>
        <v>1.758106444110008E-2</v>
      </c>
      <c r="AG710" s="2">
        <f>(Table2[[#This Row],[Close Price]]/Table2[[#This Row],[Current Month Low]])-1</f>
        <v>3.1252204585537902E-2</v>
      </c>
      <c r="AH710" s="2">
        <f>(Table2[[#This Row],[Current Month High]]/Table2[[#This Row],[Close Price]])-1</f>
        <v>2.6132165822958076E-2</v>
      </c>
      <c r="AI710">
        <v>22.157613900670398</v>
      </c>
      <c r="AJ710">
        <v>12.801913727911</v>
      </c>
      <c r="AK710" t="str">
        <f>IF(AND(Table2[[#This Row],[20D EMA]]&gt;Table2[[#This Row],[50D EMA]],Table2[[#This Row],[50D EMA]]&gt;Table2[[#This Row],[200D EMA]]),"Uptrend","Downtrend/NoTrend")</f>
        <v>Downtrend/NoTrend</v>
      </c>
      <c r="AL710">
        <v>-0.12</v>
      </c>
      <c r="AM710" t="s">
        <v>10189</v>
      </c>
      <c r="AN710">
        <v>0.87</v>
      </c>
      <c r="AO710" t="s">
        <v>10188</v>
      </c>
      <c r="AP710">
        <v>-0.12166255772811201</v>
      </c>
      <c r="AQ710">
        <f>(Table2[[#This Row],[Sharpe Ratio]]-AVERAGE(Table2[Sharpe Ratio]))/_xlfn.STDEV.P(Table2[Sharpe Ratio])</f>
        <v>-1.9828825866220956</v>
      </c>
      <c r="AR7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0">
        <f>_xlfn.RANK.AVG(Table2[[#This Row],[1Y Return vs Nifty Z-Score]],Table2[1Y Return vs Nifty Z-Score])</f>
        <v>693</v>
      </c>
      <c r="AT710">
        <f>_xlfn.RANK.AVG(Table2[[#This Row],[6M Return vs Nifty Z-Score]],Table2[6M Return vs Nifty Z-Score])</f>
        <v>595</v>
      </c>
      <c r="AU710">
        <f>_xlfn.RANK.AVG(Table2[[#This Row],[Sharpe Ratio Z-Score]],Table2[Sharpe Ratio Z-Score])</f>
        <v>719</v>
      </c>
      <c r="AV710">
        <f>(Table2[[#This Row],[Rank 1Y]]+Table2[[#This Row],[Rank 6M]]+Table2[[#This Row],[Rank Sharpe]])/3</f>
        <v>669</v>
      </c>
    </row>
    <row r="711" spans="1:48" x14ac:dyDescent="0.3">
      <c r="A711" t="s">
        <v>1593</v>
      </c>
      <c r="B711" t="s">
        <v>1594</v>
      </c>
      <c r="C711" t="s">
        <v>10153</v>
      </c>
      <c r="D711" t="s">
        <v>532</v>
      </c>
      <c r="E711">
        <v>5616.8896163359996</v>
      </c>
      <c r="F711">
        <v>111.32</v>
      </c>
      <c r="G711">
        <v>-24.696307045033599</v>
      </c>
      <c r="H711">
        <f>(Table2[[#This Row],[1Y Return vs Nifty]]-AVERAGE(Table2[1Y Return vs Nifty]))/_xlfn.STDEV.P(Table2[1Y Return vs Nifty])</f>
        <v>-0.84570992084695695</v>
      </c>
      <c r="I711">
        <v>-6.0418656892655598</v>
      </c>
      <c r="J711">
        <f>(Table2[[#This Row],[1M Return vs Nifty]]-AVERAGE(Table2[1M Return vs Nifty]))/_xlfn.STDEV.P(Table2[1M Return vs Nifty])</f>
        <v>-0.5515390215219883</v>
      </c>
      <c r="K711">
        <v>-24.266281705900301</v>
      </c>
      <c r="L711">
        <f>(Table2[[#This Row],[6M Return vs Nifty]]-AVERAGE(Table2[6M Return vs Nifty]))/_xlfn.STDEV.P(Table2[6M Return vs Nifty])</f>
        <v>-1.0768249803707766</v>
      </c>
      <c r="M711">
        <v>-4.5773722632088196</v>
      </c>
      <c r="N711">
        <f>(Table2[[#This Row],[1W Return vs Nifty]]-AVERAGE(Table2[1W Return vs Nifty]))/_xlfn.STDEV.P(Table2[1W Return vs Nifty])</f>
        <v>-0.85445829701105991</v>
      </c>
      <c r="O711">
        <v>109.93</v>
      </c>
      <c r="P711">
        <v>107.283250134507</v>
      </c>
      <c r="Q711">
        <v>108.80950727596</v>
      </c>
      <c r="R711">
        <v>56.890284966186996</v>
      </c>
      <c r="S711" s="2">
        <f>(Table2[[#This Row],[Close Price]]-Table2[[#This Row],[20D EMA]])/Table2[[#This Row],[20D EMA]]</f>
        <v>1.2644410079141147E-2</v>
      </c>
      <c r="T711" s="2">
        <f>(Table2[[#This Row],[Close Price]]-Table2[[#This Row],[50D EMA]])/Table2[[#This Row],[50D EMA]]</f>
        <v>3.7627028081568134E-2</v>
      </c>
      <c r="U711" s="2">
        <f>(Table2[[#This Row],[Close Price]]-Table2[[#This Row],[200D EMA]])/Table2[[#This Row],[200D EMA]]</f>
        <v>2.3072365521083941E-2</v>
      </c>
      <c r="V711">
        <v>2.6377806622791899</v>
      </c>
      <c r="W711">
        <v>110.8</v>
      </c>
      <c r="X711">
        <v>113.78</v>
      </c>
      <c r="Y711">
        <v>110.8</v>
      </c>
      <c r="Z711">
        <v>116.33</v>
      </c>
      <c r="AA711">
        <v>99.46</v>
      </c>
      <c r="AB711">
        <v>118.9</v>
      </c>
      <c r="AC711" s="2">
        <f>(Table2[[#This Row],[Close Price]]/Table2[[#This Row],[Day Low]])-1</f>
        <v>4.6931407942238934E-3</v>
      </c>
      <c r="AD711" s="2">
        <f>(Table2[[#This Row],[Day High]]/Table2[[#This Row],[Close Price]])-1</f>
        <v>2.209845490477913E-2</v>
      </c>
      <c r="AE711" s="2">
        <f>(Table2[[#This Row],[Close Price]]/Table2[[#This Row],[Current Week Low]])-1</f>
        <v>4.6931407942238934E-3</v>
      </c>
      <c r="AF711" s="2">
        <f>(Table2[[#This Row],[Current Week High]]/Table2[[#This Row],[Close Price]])-1</f>
        <v>4.5005389867049939E-2</v>
      </c>
      <c r="AG711" s="2">
        <f>(Table2[[#This Row],[Close Price]]/Table2[[#This Row],[Current Month Low]])-1</f>
        <v>0.11924391715262428</v>
      </c>
      <c r="AH711" s="2">
        <f>(Table2[[#This Row],[Current Month High]]/Table2[[#This Row],[Close Price]])-1</f>
        <v>6.8091987064319293E-2</v>
      </c>
      <c r="AI711">
        <v>23.697448796263</v>
      </c>
      <c r="AJ711">
        <v>21.661202185792298</v>
      </c>
      <c r="AK711" t="str">
        <f>IF(AND(Table2[[#This Row],[20D EMA]]&gt;Table2[[#This Row],[50D EMA]],Table2[[#This Row],[50D EMA]]&gt;Table2[[#This Row],[200D EMA]]),"Uptrend","Downtrend/NoTrend")</f>
        <v>Downtrend/NoTrend</v>
      </c>
      <c r="AL711">
        <v>-0.01</v>
      </c>
      <c r="AM711" t="s">
        <v>10189</v>
      </c>
      <c r="AN711">
        <v>12.01</v>
      </c>
      <c r="AO711" t="s">
        <v>10188</v>
      </c>
      <c r="AP711">
        <v>-0.107989426680064</v>
      </c>
      <c r="AQ711">
        <f>(Table2[[#This Row],[Sharpe Ratio]]-AVERAGE(Table2[Sharpe Ratio]))/_xlfn.STDEV.P(Table2[Sharpe Ratio])</f>
        <v>-1.8282047843095888</v>
      </c>
      <c r="AR7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1">
        <f>_xlfn.RANK.AVG(Table2[[#This Row],[1Y Return vs Nifty Z-Score]],Table2[1Y Return vs Nifty Z-Score])</f>
        <v>640</v>
      </c>
      <c r="AT711">
        <f>_xlfn.RANK.AVG(Table2[[#This Row],[6M Return vs Nifty Z-Score]],Table2[6M Return vs Nifty Z-Score])</f>
        <v>659</v>
      </c>
      <c r="AU711">
        <f>_xlfn.RANK.AVG(Table2[[#This Row],[Sharpe Ratio Z-Score]],Table2[Sharpe Ratio Z-Score])</f>
        <v>715</v>
      </c>
      <c r="AV711">
        <f>(Table2[[#This Row],[Rank 1Y]]+Table2[[#This Row],[Rank 6M]]+Table2[[#This Row],[Rank Sharpe]])/3</f>
        <v>671.33333333333337</v>
      </c>
    </row>
    <row r="712" spans="1:48" x14ac:dyDescent="0.3">
      <c r="A712" t="s">
        <v>546</v>
      </c>
      <c r="B712" t="s">
        <v>547</v>
      </c>
      <c r="C712" t="s">
        <v>10152</v>
      </c>
      <c r="D712" t="s">
        <v>78</v>
      </c>
      <c r="E712">
        <v>36159.182871199999</v>
      </c>
      <c r="F712">
        <v>1915.9</v>
      </c>
      <c r="G712">
        <v>-32.666158671352903</v>
      </c>
      <c r="H712">
        <f>(Table2[[#This Row],[1Y Return vs Nifty]]-AVERAGE(Table2[1Y Return vs Nifty]))/_xlfn.STDEV.P(Table2[1Y Return vs Nifty])</f>
        <v>-0.94416873067264362</v>
      </c>
      <c r="I712">
        <v>-3.0849615555804202</v>
      </c>
      <c r="J712">
        <f>(Table2[[#This Row],[1M Return vs Nifty]]-AVERAGE(Table2[1M Return vs Nifty]))/_xlfn.STDEV.P(Table2[1M Return vs Nifty])</f>
        <v>-0.27262863586558467</v>
      </c>
      <c r="K712">
        <v>-26.876983082937102</v>
      </c>
      <c r="L712">
        <f>(Table2[[#This Row],[6M Return vs Nifty]]-AVERAGE(Table2[6M Return vs Nifty]))/_xlfn.STDEV.P(Table2[6M Return vs Nifty])</f>
        <v>-1.1570548910127472</v>
      </c>
      <c r="M712">
        <v>2.7795207219893001</v>
      </c>
      <c r="N712">
        <f>(Table2[[#This Row],[1W Return vs Nifty]]-AVERAGE(Table2[1W Return vs Nifty]))/_xlfn.STDEV.P(Table2[1W Return vs Nifty])</f>
        <v>0.77794314557488287</v>
      </c>
      <c r="O712">
        <v>1866.27</v>
      </c>
      <c r="P712">
        <v>1860.0006625261999</v>
      </c>
      <c r="Q712">
        <v>1971.04234444331</v>
      </c>
      <c r="R712">
        <v>74.976433364973104</v>
      </c>
      <c r="S712" s="2">
        <f>(Table2[[#This Row],[Close Price]]-Table2[[#This Row],[20D EMA]])/Table2[[#This Row],[20D EMA]]</f>
        <v>2.6593151044597037E-2</v>
      </c>
      <c r="T712" s="2">
        <f>(Table2[[#This Row],[Close Price]]-Table2[[#This Row],[50D EMA]])/Table2[[#This Row],[50D EMA]]</f>
        <v>3.0053396539052465E-2</v>
      </c>
      <c r="U712" s="2">
        <f>(Table2[[#This Row],[Close Price]]-Table2[[#This Row],[200D EMA]])/Table2[[#This Row],[200D EMA]]</f>
        <v>-2.7976235314662385E-2</v>
      </c>
      <c r="V712">
        <v>0.94154027590634803</v>
      </c>
      <c r="W712">
        <v>1891</v>
      </c>
      <c r="X712">
        <v>1947.95</v>
      </c>
      <c r="Y712">
        <v>1891</v>
      </c>
      <c r="Z712">
        <v>1960</v>
      </c>
      <c r="AA712">
        <v>1807.65</v>
      </c>
      <c r="AB712">
        <v>1960</v>
      </c>
      <c r="AC712" s="2">
        <f>(Table2[[#This Row],[Close Price]]/Table2[[#This Row],[Day Low]])-1</f>
        <v>1.3167636171337982E-2</v>
      </c>
      <c r="AD712" s="2">
        <f>(Table2[[#This Row],[Day High]]/Table2[[#This Row],[Close Price]])-1</f>
        <v>1.6728430502635838E-2</v>
      </c>
      <c r="AE712" s="2">
        <f>(Table2[[#This Row],[Close Price]]/Table2[[#This Row],[Current Week Low]])-1</f>
        <v>1.3167636171337982E-2</v>
      </c>
      <c r="AF712" s="2">
        <f>(Table2[[#This Row],[Current Week High]]/Table2[[#This Row],[Close Price]])-1</f>
        <v>2.3017902813299074E-2</v>
      </c>
      <c r="AG712" s="2">
        <f>(Table2[[#This Row],[Close Price]]/Table2[[#This Row],[Current Month Low]])-1</f>
        <v>5.9884380272729798E-2</v>
      </c>
      <c r="AH712" s="2">
        <f>(Table2[[#This Row],[Current Month High]]/Table2[[#This Row],[Close Price]])-1</f>
        <v>2.3017902813299074E-2</v>
      </c>
      <c r="AI712">
        <v>26.869878386137</v>
      </c>
      <c r="AJ712">
        <v>16.016713091922</v>
      </c>
      <c r="AK712" t="str">
        <f>IF(AND(Table2[[#This Row],[20D EMA]]&gt;Table2[[#This Row],[50D EMA]],Table2[[#This Row],[50D EMA]]&gt;Table2[[#This Row],[200D EMA]]),"Uptrend","Downtrend/NoTrend")</f>
        <v>Downtrend/NoTrend</v>
      </c>
      <c r="AL712">
        <v>-0.03</v>
      </c>
      <c r="AM712" t="s">
        <v>10189</v>
      </c>
      <c r="AN712">
        <v>5.65</v>
      </c>
      <c r="AO712" t="s">
        <v>10188</v>
      </c>
      <c r="AP712">
        <v>-6.7235397133563995E-2</v>
      </c>
      <c r="AQ712">
        <f>(Table2[[#This Row],[Sharpe Ratio]]-AVERAGE(Table2[Sharpe Ratio]))/_xlfn.STDEV.P(Table2[Sharpe Ratio])</f>
        <v>-1.3671733129165373</v>
      </c>
      <c r="AR7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2">
        <f>_xlfn.RANK.AVG(Table2[[#This Row],[1Y Return vs Nifty Z-Score]],Table2[1Y Return vs Nifty Z-Score])</f>
        <v>674</v>
      </c>
      <c r="AT712">
        <f>_xlfn.RANK.AVG(Table2[[#This Row],[6M Return vs Nifty Z-Score]],Table2[6M Return vs Nifty Z-Score])</f>
        <v>677</v>
      </c>
      <c r="AU712">
        <f>_xlfn.RANK.AVG(Table2[[#This Row],[Sharpe Ratio Z-Score]],Table2[Sharpe Ratio Z-Score])</f>
        <v>667</v>
      </c>
      <c r="AV712">
        <f>(Table2[[#This Row],[Rank 1Y]]+Table2[[#This Row],[Rank 6M]]+Table2[[#This Row],[Rank Sharpe]])/3</f>
        <v>672.66666666666663</v>
      </c>
    </row>
    <row r="713" spans="1:48" x14ac:dyDescent="0.3">
      <c r="A713" t="s">
        <v>101</v>
      </c>
      <c r="B713" t="s">
        <v>102</v>
      </c>
      <c r="C713" t="s">
        <v>10155</v>
      </c>
      <c r="D713" t="s">
        <v>103</v>
      </c>
      <c r="E713">
        <v>283430.37129435001</v>
      </c>
      <c r="F713">
        <v>2974.45</v>
      </c>
      <c r="G713">
        <v>-39.847564804947801</v>
      </c>
      <c r="H713">
        <f>(Table2[[#This Row],[1Y Return vs Nifty]]-AVERAGE(Table2[1Y Return vs Nifty]))/_xlfn.STDEV.P(Table2[1Y Return vs Nifty])</f>
        <v>-1.0328871578079284</v>
      </c>
      <c r="I713">
        <v>-3.7280541236106002</v>
      </c>
      <c r="J713">
        <f>(Table2[[#This Row],[1M Return vs Nifty]]-AVERAGE(Table2[1M Return vs Nifty]))/_xlfn.STDEV.P(Table2[1M Return vs Nifty])</f>
        <v>-0.33328843004650888</v>
      </c>
      <c r="K713">
        <v>-21.493657123456099</v>
      </c>
      <c r="L713">
        <f>(Table2[[#This Row],[6M Return vs Nifty]]-AVERAGE(Table2[6M Return vs Nifty]))/_xlfn.STDEV.P(Table2[6M Return vs Nifty])</f>
        <v>-0.9916189800025107</v>
      </c>
      <c r="M713">
        <v>0.90109904600700497</v>
      </c>
      <c r="N713">
        <f>(Table2[[#This Row],[1W Return vs Nifty]]-AVERAGE(Table2[1W Return vs Nifty]))/_xlfn.STDEV.P(Table2[1W Return vs Nifty])</f>
        <v>0.36114514948773069</v>
      </c>
      <c r="O713">
        <v>2938.51</v>
      </c>
      <c r="P713">
        <v>2914.09213728842</v>
      </c>
      <c r="Q713">
        <v>2983.6310967290101</v>
      </c>
      <c r="R713">
        <v>53.178766302627203</v>
      </c>
      <c r="S713" s="2">
        <f>(Table2[[#This Row],[Close Price]]-Table2[[#This Row],[20D EMA]])/Table2[[#This Row],[20D EMA]]</f>
        <v>1.2230688342050766E-2</v>
      </c>
      <c r="T713" s="2">
        <f>(Table2[[#This Row],[Close Price]]-Table2[[#This Row],[50D EMA]])/Table2[[#This Row],[50D EMA]]</f>
        <v>2.071240711274943E-2</v>
      </c>
      <c r="U713" s="2">
        <f>(Table2[[#This Row],[Close Price]]-Table2[[#This Row],[200D EMA]])/Table2[[#This Row],[200D EMA]]</f>
        <v>-3.0771554630448861E-3</v>
      </c>
      <c r="V713">
        <v>1.0771661807383199</v>
      </c>
      <c r="W713">
        <v>2941.5</v>
      </c>
      <c r="X713">
        <v>3015.95</v>
      </c>
      <c r="Y713">
        <v>2932.55</v>
      </c>
      <c r="Z713">
        <v>3015.95</v>
      </c>
      <c r="AA713">
        <v>2888</v>
      </c>
      <c r="AB713">
        <v>3052</v>
      </c>
      <c r="AC713" s="2">
        <f>(Table2[[#This Row],[Close Price]]/Table2[[#This Row],[Day Low]])-1</f>
        <v>1.1201767805541385E-2</v>
      </c>
      <c r="AD713" s="2">
        <f>(Table2[[#This Row],[Day High]]/Table2[[#This Row],[Close Price]])-1</f>
        <v>1.3952159222713423E-2</v>
      </c>
      <c r="AE713" s="2">
        <f>(Table2[[#This Row],[Close Price]]/Table2[[#This Row],[Current Week Low]])-1</f>
        <v>1.4287906429557795E-2</v>
      </c>
      <c r="AF713" s="2">
        <f>(Table2[[#This Row],[Current Week High]]/Table2[[#This Row],[Close Price]])-1</f>
        <v>1.3952159222713423E-2</v>
      </c>
      <c r="AG713" s="2">
        <f>(Table2[[#This Row],[Close Price]]/Table2[[#This Row],[Current Month Low]])-1</f>
        <v>2.9934210526315619E-2</v>
      </c>
      <c r="AH713" s="2">
        <f>(Table2[[#This Row],[Current Month High]]/Table2[[#This Row],[Close Price]])-1</f>
        <v>2.6072046933046433E-2</v>
      </c>
      <c r="AI713">
        <v>19.9549496545579</v>
      </c>
      <c r="AJ713">
        <v>11.3984494962735</v>
      </c>
      <c r="AK713" t="str">
        <f>IF(AND(Table2[[#This Row],[20D EMA]]&gt;Table2[[#This Row],[50D EMA]],Table2[[#This Row],[50D EMA]]&gt;Table2[[#This Row],[200D EMA]]),"Uptrend","Downtrend/NoTrend")</f>
        <v>Downtrend/NoTrend</v>
      </c>
      <c r="AL713">
        <v>-0.03</v>
      </c>
      <c r="AM713" t="s">
        <v>10189</v>
      </c>
      <c r="AN713">
        <v>1.97</v>
      </c>
      <c r="AO713" t="s">
        <v>10188</v>
      </c>
      <c r="AP713">
        <v>-8.2240695399559999E-2</v>
      </c>
      <c r="AQ713">
        <f>(Table2[[#This Row],[Sharpe Ratio]]-AVERAGE(Table2[Sharpe Ratio]))/_xlfn.STDEV.P(Table2[Sharpe Ratio])</f>
        <v>-1.5369213063111649</v>
      </c>
      <c r="AR7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3">
        <f>_xlfn.RANK.AVG(Table2[[#This Row],[1Y Return vs Nifty Z-Score]],Table2[1Y Return vs Nifty Z-Score])</f>
        <v>697</v>
      </c>
      <c r="AT713">
        <f>_xlfn.RANK.AVG(Table2[[#This Row],[6M Return vs Nifty Z-Score]],Table2[6M Return vs Nifty Z-Score])</f>
        <v>637</v>
      </c>
      <c r="AU713">
        <f>_xlfn.RANK.AVG(Table2[[#This Row],[Sharpe Ratio Z-Score]],Table2[Sharpe Ratio Z-Score])</f>
        <v>691</v>
      </c>
      <c r="AV713">
        <f>(Table2[[#This Row],[Rank 1Y]]+Table2[[#This Row],[Rank 6M]]+Table2[[#This Row],[Rank Sharpe]])/3</f>
        <v>675</v>
      </c>
    </row>
    <row r="714" spans="1:48" x14ac:dyDescent="0.3">
      <c r="A714" t="s">
        <v>2209</v>
      </c>
      <c r="B714" t="s">
        <v>2210</v>
      </c>
      <c r="C714" t="s">
        <v>10157</v>
      </c>
      <c r="D714" t="s">
        <v>369</v>
      </c>
      <c r="E714">
        <v>2457.1286066880002</v>
      </c>
      <c r="F714">
        <v>217.1</v>
      </c>
      <c r="G714">
        <v>-27.2345835679758</v>
      </c>
      <c r="H714">
        <f>(Table2[[#This Row],[1Y Return vs Nifty]]-AVERAGE(Table2[1Y Return vs Nifty]))/_xlfn.STDEV.P(Table2[1Y Return vs Nifty])</f>
        <v>-0.87706755423527016</v>
      </c>
      <c r="I714">
        <v>-14.6549889674236</v>
      </c>
      <c r="J714">
        <f>(Table2[[#This Row],[1M Return vs Nifty]]-AVERAGE(Table2[1M Return vs Nifty]))/_xlfn.STDEV.P(Table2[1M Return vs Nifty])</f>
        <v>-1.3639730493452964</v>
      </c>
      <c r="K714">
        <v>-54.969922278178501</v>
      </c>
      <c r="L714">
        <f>(Table2[[#This Row],[6M Return vs Nifty]]-AVERAGE(Table2[6M Return vs Nifty]))/_xlfn.STDEV.P(Table2[6M Return vs Nifty])</f>
        <v>-2.020383811405301</v>
      </c>
      <c r="M714">
        <v>-2.75021674346667</v>
      </c>
      <c r="N714">
        <f>(Table2[[#This Row],[1W Return vs Nifty]]-AVERAGE(Table2[1W Return vs Nifty]))/_xlfn.STDEV.P(Table2[1W Return vs Nifty])</f>
        <v>-0.44903561215524235</v>
      </c>
      <c r="O714">
        <v>221.91</v>
      </c>
      <c r="P714">
        <v>231.25506894528601</v>
      </c>
      <c r="Q714">
        <v>266.73408683711602</v>
      </c>
      <c r="R714">
        <v>28.301511202635702</v>
      </c>
      <c r="S714" s="2">
        <f>(Table2[[#This Row],[Close Price]]-Table2[[#This Row],[20D EMA]])/Table2[[#This Row],[20D EMA]]</f>
        <v>-2.1675454012888118E-2</v>
      </c>
      <c r="T714" s="2">
        <f>(Table2[[#This Row],[Close Price]]-Table2[[#This Row],[50D EMA]])/Table2[[#This Row],[50D EMA]]</f>
        <v>-6.1209767248972383E-2</v>
      </c>
      <c r="U714" s="2">
        <f>(Table2[[#This Row],[Close Price]]-Table2[[#This Row],[200D EMA]])/Table2[[#This Row],[200D EMA]]</f>
        <v>-0.18608077964713077</v>
      </c>
      <c r="V714">
        <v>0.737067222490147</v>
      </c>
      <c r="W714">
        <v>213.49</v>
      </c>
      <c r="X714">
        <v>220.47</v>
      </c>
      <c r="Y714">
        <v>210.31</v>
      </c>
      <c r="Z714">
        <v>220.47</v>
      </c>
      <c r="AA714">
        <v>208.68</v>
      </c>
      <c r="AB714">
        <v>235.2</v>
      </c>
      <c r="AC714" s="2">
        <f>(Table2[[#This Row],[Close Price]]/Table2[[#This Row],[Day Low]])-1</f>
        <v>1.6909457117429305E-2</v>
      </c>
      <c r="AD714" s="2">
        <f>(Table2[[#This Row],[Day High]]/Table2[[#This Row],[Close Price]])-1</f>
        <v>1.5522800552740801E-2</v>
      </c>
      <c r="AE714" s="2">
        <f>(Table2[[#This Row],[Close Price]]/Table2[[#This Row],[Current Week Low]])-1</f>
        <v>3.2285673529551584E-2</v>
      </c>
      <c r="AF714" s="2">
        <f>(Table2[[#This Row],[Current Week High]]/Table2[[#This Row],[Close Price]])-1</f>
        <v>1.5522800552740801E-2</v>
      </c>
      <c r="AG714" s="2">
        <f>(Table2[[#This Row],[Close Price]]/Table2[[#This Row],[Current Month Low]])-1</f>
        <v>4.0348859497795653E-2</v>
      </c>
      <c r="AH714" s="2">
        <f>(Table2[[#This Row],[Current Month High]]/Table2[[#This Row],[Close Price]])-1</f>
        <v>8.3371718102257075E-2</v>
      </c>
      <c r="AI714">
        <v>98.871487793643496</v>
      </c>
      <c r="AJ714">
        <v>13.3681462140992</v>
      </c>
      <c r="AK714" t="str">
        <f>IF(AND(Table2[[#This Row],[20D EMA]]&gt;Table2[[#This Row],[50D EMA]],Table2[[#This Row],[50D EMA]]&gt;Table2[[#This Row],[200D EMA]]),"Uptrend","Downtrend/NoTrend")</f>
        <v>Downtrend/NoTrend</v>
      </c>
      <c r="AL714">
        <v>-0.15</v>
      </c>
      <c r="AM714" t="s">
        <v>10189</v>
      </c>
      <c r="AN714">
        <v>-6.69</v>
      </c>
      <c r="AO714" t="s">
        <v>10189</v>
      </c>
      <c r="AP714">
        <v>-5.9304469251201003E-2</v>
      </c>
      <c r="AQ714">
        <f>(Table2[[#This Row],[Sharpe Ratio]]-AVERAGE(Table2[Sharpe Ratio]))/_xlfn.STDEV.P(Table2[Sharpe Ratio])</f>
        <v>-1.2774543969760643</v>
      </c>
      <c r="AR7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4">
        <f>_xlfn.RANK.AVG(Table2[[#This Row],[1Y Return vs Nifty Z-Score]],Table2[1Y Return vs Nifty Z-Score])</f>
        <v>649</v>
      </c>
      <c r="AT714">
        <f>_xlfn.RANK.AVG(Table2[[#This Row],[6M Return vs Nifty Z-Score]],Table2[6M Return vs Nifty Z-Score])</f>
        <v>728</v>
      </c>
      <c r="AU714">
        <f>_xlfn.RANK.AVG(Table2[[#This Row],[Sharpe Ratio Z-Score]],Table2[Sharpe Ratio Z-Score])</f>
        <v>650</v>
      </c>
      <c r="AV714">
        <f>(Table2[[#This Row],[Rank 1Y]]+Table2[[#This Row],[Rank 6M]]+Table2[[#This Row],[Rank Sharpe]])/3</f>
        <v>675.66666666666663</v>
      </c>
    </row>
    <row r="715" spans="1:48" x14ac:dyDescent="0.3">
      <c r="A715" t="s">
        <v>2500</v>
      </c>
      <c r="B715" t="s">
        <v>2501</v>
      </c>
      <c r="C715" t="s">
        <v>10157</v>
      </c>
      <c r="D715" t="s">
        <v>550</v>
      </c>
      <c r="E715">
        <v>1807.2732835299901</v>
      </c>
      <c r="F715">
        <v>122.59</v>
      </c>
      <c r="G715">
        <v>-48.289373216878097</v>
      </c>
      <c r="H715">
        <f>(Table2[[#This Row],[1Y Return vs Nifty]]-AVERAGE(Table2[1Y Return vs Nifty]))/_xlfn.STDEV.P(Table2[1Y Return vs Nifty])</f>
        <v>-1.1371764781097395</v>
      </c>
      <c r="I715">
        <v>-8.8361394673783895</v>
      </c>
      <c r="J715">
        <f>(Table2[[#This Row],[1M Return vs Nifty]]-AVERAGE(Table2[1M Return vs Nifty]))/_xlfn.STDEV.P(Table2[1M Return vs Nifty])</f>
        <v>-0.8151092767103878</v>
      </c>
      <c r="K715">
        <v>-18.488922753215299</v>
      </c>
      <c r="L715">
        <f>(Table2[[#This Row],[6M Return vs Nifty]]-AVERAGE(Table2[6M Return vs Nifty]))/_xlfn.STDEV.P(Table2[6M Return vs Nifty])</f>
        <v>-0.89927997403741777</v>
      </c>
      <c r="M715">
        <v>1.1215717871990201</v>
      </c>
      <c r="N715">
        <f>(Table2[[#This Row],[1W Return vs Nifty]]-AVERAGE(Table2[1W Return vs Nifty]))/_xlfn.STDEV.P(Table2[1W Return vs Nifty])</f>
        <v>0.4100652603955327</v>
      </c>
      <c r="O715">
        <v>106.61</v>
      </c>
      <c r="P715">
        <v>104.973324493429</v>
      </c>
      <c r="Q715">
        <v>118.46683118339899</v>
      </c>
      <c r="R715">
        <v>59.929803513472201</v>
      </c>
      <c r="S715" s="2">
        <f>(Table2[[#This Row],[Close Price]]-Table2[[#This Row],[20D EMA]])/Table2[[#This Row],[20D EMA]]</f>
        <v>0.1498921301941657</v>
      </c>
      <c r="T715" s="2">
        <f>(Table2[[#This Row],[Close Price]]-Table2[[#This Row],[50D EMA]])/Table2[[#This Row],[50D EMA]]</f>
        <v>0.16782049717472505</v>
      </c>
      <c r="U715" s="2">
        <f>(Table2[[#This Row],[Close Price]]-Table2[[#This Row],[200D EMA]])/Table2[[#This Row],[200D EMA]]</f>
        <v>3.4804415509501675E-2</v>
      </c>
      <c r="V715">
        <v>2.3619370277282798</v>
      </c>
      <c r="W715">
        <v>108.06</v>
      </c>
      <c r="X715">
        <v>124.14</v>
      </c>
      <c r="Y715">
        <v>105</v>
      </c>
      <c r="Z715">
        <v>124.14</v>
      </c>
      <c r="AA715">
        <v>101.05</v>
      </c>
      <c r="AB715">
        <v>124.14</v>
      </c>
      <c r="AC715" s="2">
        <f>(Table2[[#This Row],[Close Price]]/Table2[[#This Row],[Day Low]])-1</f>
        <v>0.13446233573940414</v>
      </c>
      <c r="AD715" s="2">
        <f>(Table2[[#This Row],[Day High]]/Table2[[#This Row],[Close Price]])-1</f>
        <v>1.2643771922669078E-2</v>
      </c>
      <c r="AE715" s="2">
        <f>(Table2[[#This Row],[Close Price]]/Table2[[#This Row],[Current Week Low]])-1</f>
        <v>0.16752380952380963</v>
      </c>
      <c r="AF715" s="2">
        <f>(Table2[[#This Row],[Current Week High]]/Table2[[#This Row],[Close Price]])-1</f>
        <v>1.2643771922669078E-2</v>
      </c>
      <c r="AG715" s="2">
        <f>(Table2[[#This Row],[Close Price]]/Table2[[#This Row],[Current Month Low]])-1</f>
        <v>0.21316180108857008</v>
      </c>
      <c r="AH715" s="2">
        <f>(Table2[[#This Row],[Current Month High]]/Table2[[#This Row],[Close Price]])-1</f>
        <v>1.2643771922669078E-2</v>
      </c>
      <c r="AI715">
        <v>52.010767599314697</v>
      </c>
      <c r="AJ715">
        <v>53.3333333333333</v>
      </c>
      <c r="AK715" t="str">
        <f>IF(AND(Table2[[#This Row],[20D EMA]]&gt;Table2[[#This Row],[50D EMA]],Table2[[#This Row],[50D EMA]]&gt;Table2[[#This Row],[200D EMA]]),"Uptrend","Downtrend/NoTrend")</f>
        <v>Downtrend/NoTrend</v>
      </c>
      <c r="AL715">
        <v>0.04</v>
      </c>
      <c r="AM715" t="s">
        <v>10188</v>
      </c>
      <c r="AN715">
        <v>18.57</v>
      </c>
      <c r="AO715" t="s">
        <v>10188</v>
      </c>
      <c r="AP715">
        <v>-9.7132569023832993E-2</v>
      </c>
      <c r="AQ715">
        <f>(Table2[[#This Row],[Sharpe Ratio]]-AVERAGE(Table2[Sharpe Ratio]))/_xlfn.STDEV.P(Table2[Sharpe Ratio])</f>
        <v>-1.7053861792377631</v>
      </c>
      <c r="AR7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5">
        <f>_xlfn.RANK.AVG(Table2[[#This Row],[1Y Return vs Nifty Z-Score]],Table2[1Y Return vs Nifty Z-Score])</f>
        <v>716</v>
      </c>
      <c r="AT715">
        <f>_xlfn.RANK.AVG(Table2[[#This Row],[6M Return vs Nifty Z-Score]],Table2[6M Return vs Nifty Z-Score])</f>
        <v>612</v>
      </c>
      <c r="AU715">
        <f>_xlfn.RANK.AVG(Table2[[#This Row],[Sharpe Ratio Z-Score]],Table2[Sharpe Ratio Z-Score])</f>
        <v>704</v>
      </c>
      <c r="AV715">
        <f>(Table2[[#This Row],[Rank 1Y]]+Table2[[#This Row],[Rank 6M]]+Table2[[#This Row],[Rank Sharpe]])/3</f>
        <v>677.33333333333337</v>
      </c>
    </row>
    <row r="716" spans="1:48" x14ac:dyDescent="0.3">
      <c r="A716" t="s">
        <v>1101</v>
      </c>
      <c r="B716" t="s">
        <v>1102</v>
      </c>
      <c r="C716" t="s">
        <v>10155</v>
      </c>
      <c r="D716" t="s">
        <v>1103</v>
      </c>
      <c r="E716">
        <v>11263.21847442</v>
      </c>
      <c r="F716">
        <v>1034.45</v>
      </c>
      <c r="G716">
        <v>-38.659788440402302</v>
      </c>
      <c r="H716">
        <f>(Table2[[#This Row],[1Y Return vs Nifty]]-AVERAGE(Table2[1Y Return vs Nifty]))/_xlfn.STDEV.P(Table2[1Y Return vs Nifty])</f>
        <v>-1.0182134784628789</v>
      </c>
      <c r="I716">
        <v>5.6265007081457403</v>
      </c>
      <c r="J716">
        <f>(Table2[[#This Row],[1M Return vs Nifty]]-AVERAGE(Table2[1M Return vs Nifty]))/_xlfn.STDEV.P(Table2[1M Return vs Nifty])</f>
        <v>0.54908123018237398</v>
      </c>
      <c r="K716">
        <v>-25.602377473845799</v>
      </c>
      <c r="L716">
        <f>(Table2[[#This Row],[6M Return vs Nifty]]-AVERAGE(Table2[6M Return vs Nifty]))/_xlfn.STDEV.P(Table2[6M Return vs Nifty])</f>
        <v>-1.1178847679873332</v>
      </c>
      <c r="M716">
        <v>-2.2098700148608601</v>
      </c>
      <c r="N716">
        <f>(Table2[[#This Row],[1W Return vs Nifty]]-AVERAGE(Table2[1W Return vs Nifty]))/_xlfn.STDEV.P(Table2[1W Return vs Nifty])</f>
        <v>-0.32913951185211071</v>
      </c>
      <c r="O716">
        <v>989.99</v>
      </c>
      <c r="P716">
        <v>962.50183213617697</v>
      </c>
      <c r="Q716">
        <v>1028.58171847008</v>
      </c>
      <c r="R716">
        <v>71.043454734060305</v>
      </c>
      <c r="S716" s="2">
        <f>(Table2[[#This Row],[Close Price]]-Table2[[#This Row],[20D EMA]])/Table2[[#This Row],[20D EMA]]</f>
        <v>4.4909544540853982E-2</v>
      </c>
      <c r="T716" s="2">
        <f>(Table2[[#This Row],[Close Price]]-Table2[[#This Row],[50D EMA]])/Table2[[#This Row],[50D EMA]]</f>
        <v>7.4751200944876417E-2</v>
      </c>
      <c r="U716" s="2">
        <f>(Table2[[#This Row],[Close Price]]-Table2[[#This Row],[200D EMA]])/Table2[[#This Row],[200D EMA]]</f>
        <v>5.7052166342685864E-3</v>
      </c>
      <c r="V716">
        <v>1.7692765531355801</v>
      </c>
      <c r="W716">
        <v>1025.0999999999999</v>
      </c>
      <c r="X716">
        <v>1041.45</v>
      </c>
      <c r="Y716">
        <v>1025.0999999999999</v>
      </c>
      <c r="Z716">
        <v>1051.6500000000001</v>
      </c>
      <c r="AA716">
        <v>918.55</v>
      </c>
      <c r="AB716">
        <v>1067</v>
      </c>
      <c r="AC716" s="2">
        <f>(Table2[[#This Row],[Close Price]]/Table2[[#This Row],[Day Low]])-1</f>
        <v>9.1210613598675661E-3</v>
      </c>
      <c r="AD716" s="2">
        <f>(Table2[[#This Row],[Day High]]/Table2[[#This Row],[Close Price]])-1</f>
        <v>6.7668809512300143E-3</v>
      </c>
      <c r="AE716" s="2">
        <f>(Table2[[#This Row],[Close Price]]/Table2[[#This Row],[Current Week Low]])-1</f>
        <v>9.1210613598675661E-3</v>
      </c>
      <c r="AF716" s="2">
        <f>(Table2[[#This Row],[Current Week High]]/Table2[[#This Row],[Close Price]])-1</f>
        <v>1.6627193194451273E-2</v>
      </c>
      <c r="AG716" s="2">
        <f>(Table2[[#This Row],[Close Price]]/Table2[[#This Row],[Current Month Low]])-1</f>
        <v>0.12617712699363137</v>
      </c>
      <c r="AH716" s="2">
        <f>(Table2[[#This Row],[Current Month High]]/Table2[[#This Row],[Close Price]])-1</f>
        <v>3.1465996423220011E-2</v>
      </c>
      <c r="AI716">
        <v>32.432693701967203</v>
      </c>
      <c r="AJ716">
        <v>21.1299765807962</v>
      </c>
      <c r="AK716" t="str">
        <f>IF(AND(Table2[[#This Row],[20D EMA]]&gt;Table2[[#This Row],[50D EMA]],Table2[[#This Row],[50D EMA]]&gt;Table2[[#This Row],[200D EMA]]),"Uptrend","Downtrend/NoTrend")</f>
        <v>Downtrend/NoTrend</v>
      </c>
      <c r="AL716">
        <v>0.02</v>
      </c>
      <c r="AM716" t="s">
        <v>10188</v>
      </c>
      <c r="AN716">
        <v>13.05</v>
      </c>
      <c r="AO716" t="s">
        <v>10188</v>
      </c>
      <c r="AP716">
        <v>-7.0220121803306002E-2</v>
      </c>
      <c r="AQ716">
        <f>(Table2[[#This Row],[Sharpe Ratio]]-AVERAGE(Table2[Sharpe Ratio]))/_xlfn.STDEV.P(Table2[Sharpe Ratio])</f>
        <v>-1.4009381214890058</v>
      </c>
      <c r="AR7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6">
        <f>_xlfn.RANK.AVG(Table2[[#This Row],[1Y Return vs Nifty Z-Score]],Table2[1Y Return vs Nifty Z-Score])</f>
        <v>694</v>
      </c>
      <c r="AT716">
        <f>_xlfn.RANK.AVG(Table2[[#This Row],[6M Return vs Nifty Z-Score]],Table2[6M Return vs Nifty Z-Score])</f>
        <v>669</v>
      </c>
      <c r="AU716">
        <f>_xlfn.RANK.AVG(Table2[[#This Row],[Sharpe Ratio Z-Score]],Table2[Sharpe Ratio Z-Score])</f>
        <v>672</v>
      </c>
      <c r="AV716">
        <f>(Table2[[#This Row],[Rank 1Y]]+Table2[[#This Row],[Rank 6M]]+Table2[[#This Row],[Rank Sharpe]])/3</f>
        <v>678.33333333333337</v>
      </c>
    </row>
    <row r="717" spans="1:48" x14ac:dyDescent="0.3">
      <c r="A717" t="s">
        <v>1327</v>
      </c>
      <c r="B717" t="s">
        <v>1328</v>
      </c>
      <c r="C717" t="s">
        <v>10157</v>
      </c>
      <c r="D717" t="s">
        <v>550</v>
      </c>
      <c r="E717">
        <v>8254.0768031999996</v>
      </c>
      <c r="F717">
        <v>776.2</v>
      </c>
      <c r="G717">
        <v>-48.781319407219399</v>
      </c>
      <c r="H717">
        <f>(Table2[[#This Row],[1Y Return vs Nifty]]-AVERAGE(Table2[1Y Return vs Nifty]))/_xlfn.STDEV.P(Table2[1Y Return vs Nifty])</f>
        <v>-1.1432539358429965</v>
      </c>
      <c r="I717">
        <v>-9.4593311491143801</v>
      </c>
      <c r="J717">
        <f>(Table2[[#This Row],[1M Return vs Nifty]]-AVERAGE(Table2[1M Return vs Nifty]))/_xlfn.STDEV.P(Table2[1M Return vs Nifty])</f>
        <v>-0.87389191707763769</v>
      </c>
      <c r="K717">
        <v>-28.683894354564</v>
      </c>
      <c r="L717">
        <f>(Table2[[#This Row],[6M Return vs Nifty]]-AVERAGE(Table2[6M Return vs Nifty]))/_xlfn.STDEV.P(Table2[6M Return vs Nifty])</f>
        <v>-1.2125833904174312</v>
      </c>
      <c r="M717">
        <v>-0.74860173117112006</v>
      </c>
      <c r="N717">
        <f>(Table2[[#This Row],[1W Return vs Nifty]]-AVERAGE(Table2[1W Return vs Nifty]))/_xlfn.STDEV.P(Table2[1W Return vs Nifty])</f>
        <v>-4.9025739083982068E-3</v>
      </c>
      <c r="O717">
        <v>763.14</v>
      </c>
      <c r="P717">
        <v>783.39578429716903</v>
      </c>
      <c r="Q717">
        <v>861.91309240831401</v>
      </c>
      <c r="R717">
        <v>36.491849068402999</v>
      </c>
      <c r="S717" s="2">
        <f>(Table2[[#This Row],[Close Price]]-Table2[[#This Row],[20D EMA]])/Table2[[#This Row],[20D EMA]]</f>
        <v>1.7113504730455826E-2</v>
      </c>
      <c r="T717" s="2">
        <f>(Table2[[#This Row],[Close Price]]-Table2[[#This Row],[50D EMA]])/Table2[[#This Row],[50D EMA]]</f>
        <v>-9.1853753127159737E-3</v>
      </c>
      <c r="U717" s="2">
        <f>(Table2[[#This Row],[Close Price]]-Table2[[#This Row],[200D EMA]])/Table2[[#This Row],[200D EMA]]</f>
        <v>-9.9445168153576569E-2</v>
      </c>
      <c r="V717">
        <v>0.64519006505802601</v>
      </c>
      <c r="W717">
        <v>749.5</v>
      </c>
      <c r="X717">
        <v>782.35</v>
      </c>
      <c r="Y717">
        <v>746.05</v>
      </c>
      <c r="Z717">
        <v>782.35</v>
      </c>
      <c r="AA717">
        <v>731.8</v>
      </c>
      <c r="AB717">
        <v>782.35</v>
      </c>
      <c r="AC717" s="2">
        <f>(Table2[[#This Row],[Close Price]]/Table2[[#This Row],[Day Low]])-1</f>
        <v>3.5623749166110885E-2</v>
      </c>
      <c r="AD717" s="2">
        <f>(Table2[[#This Row],[Day High]]/Table2[[#This Row],[Close Price]])-1</f>
        <v>7.923215666065353E-3</v>
      </c>
      <c r="AE717" s="2">
        <f>(Table2[[#This Row],[Close Price]]/Table2[[#This Row],[Current Week Low]])-1</f>
        <v>4.0412840962402052E-2</v>
      </c>
      <c r="AF717" s="2">
        <f>(Table2[[#This Row],[Current Week High]]/Table2[[#This Row],[Close Price]])-1</f>
        <v>7.923215666065353E-3</v>
      </c>
      <c r="AG717" s="2">
        <f>(Table2[[#This Row],[Close Price]]/Table2[[#This Row],[Current Month Low]])-1</f>
        <v>6.0672314840120478E-2</v>
      </c>
      <c r="AH717" s="2">
        <f>(Table2[[#This Row],[Current Month High]]/Table2[[#This Row],[Close Price]])-1</f>
        <v>7.923215666065353E-3</v>
      </c>
      <c r="AI717">
        <v>42.527699046637402</v>
      </c>
      <c r="AJ717">
        <v>7.7456968350916302</v>
      </c>
      <c r="AK717" t="str">
        <f>IF(AND(Table2[[#This Row],[20D EMA]]&gt;Table2[[#This Row],[50D EMA]],Table2[[#This Row],[50D EMA]]&gt;Table2[[#This Row],[200D EMA]]),"Uptrend","Downtrend/NoTrend")</f>
        <v>Downtrend/NoTrend</v>
      </c>
      <c r="AL717">
        <v>-0.15</v>
      </c>
      <c r="AM717" t="s">
        <v>10189</v>
      </c>
      <c r="AN717">
        <v>1.5</v>
      </c>
      <c r="AO717" t="s">
        <v>10188</v>
      </c>
      <c r="AP717">
        <v>-4.8040611450476001E-2</v>
      </c>
      <c r="AQ717">
        <f>(Table2[[#This Row],[Sharpe Ratio]]-AVERAGE(Table2[Sharpe Ratio]))/_xlfn.STDEV.P(Table2[Sharpe Ratio])</f>
        <v>-1.1500315876682097</v>
      </c>
      <c r="AR7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7">
        <f>_xlfn.RANK.AVG(Table2[[#This Row],[1Y Return vs Nifty Z-Score]],Table2[1Y Return vs Nifty Z-Score])</f>
        <v>718</v>
      </c>
      <c r="AT717">
        <f>_xlfn.RANK.AVG(Table2[[#This Row],[6M Return vs Nifty Z-Score]],Table2[6M Return vs Nifty Z-Score])</f>
        <v>688</v>
      </c>
      <c r="AU717">
        <f>_xlfn.RANK.AVG(Table2[[#This Row],[Sharpe Ratio Z-Score]],Table2[Sharpe Ratio Z-Score])</f>
        <v>636</v>
      </c>
      <c r="AV717">
        <f>(Table2[[#This Row],[Rank 1Y]]+Table2[[#This Row],[Rank 6M]]+Table2[[#This Row],[Rank Sharpe]])/3</f>
        <v>680.66666666666663</v>
      </c>
    </row>
    <row r="718" spans="1:48" x14ac:dyDescent="0.3">
      <c r="A718" t="s">
        <v>2303</v>
      </c>
      <c r="B718" t="s">
        <v>2304</v>
      </c>
      <c r="C718" t="s">
        <v>10153</v>
      </c>
      <c r="D718" t="s">
        <v>532</v>
      </c>
      <c r="E718">
        <v>2199.1715162349901</v>
      </c>
      <c r="F718">
        <v>551.70000000000005</v>
      </c>
      <c r="G718">
        <v>-45.317119469683</v>
      </c>
      <c r="H718">
        <f>(Table2[[#This Row],[1Y Return vs Nifty]]-AVERAGE(Table2[1Y Return vs Nifty]))/_xlfn.STDEV.P(Table2[1Y Return vs Nifty])</f>
        <v>-1.1004575302334267</v>
      </c>
      <c r="I718">
        <v>-5.2702418694011399</v>
      </c>
      <c r="J718">
        <f>(Table2[[#This Row],[1M Return vs Nifty]]-AVERAGE(Table2[1M Return vs Nifty]))/_xlfn.STDEV.P(Table2[1M Return vs Nifty])</f>
        <v>-0.47875549948340423</v>
      </c>
      <c r="K718">
        <v>-23.518868416240899</v>
      </c>
      <c r="L718">
        <f>(Table2[[#This Row],[6M Return vs Nifty]]-AVERAGE(Table2[6M Return vs Nifty]))/_xlfn.STDEV.P(Table2[6M Return vs Nifty])</f>
        <v>-1.0538560947029503</v>
      </c>
      <c r="M718">
        <v>-2.35831173047765</v>
      </c>
      <c r="N718">
        <f>(Table2[[#This Row],[1W Return vs Nifty]]-AVERAGE(Table2[1W Return vs Nifty]))/_xlfn.STDEV.P(Table2[1W Return vs Nifty])</f>
        <v>-0.36207684982893251</v>
      </c>
      <c r="O718">
        <v>561.11</v>
      </c>
      <c r="P718">
        <v>554.31710869194103</v>
      </c>
      <c r="Q718">
        <v>599.32945612726803</v>
      </c>
      <c r="R718">
        <v>48.682892101086303</v>
      </c>
      <c r="S718" s="2">
        <f>(Table2[[#This Row],[Close Price]]-Table2[[#This Row],[20D EMA]])/Table2[[#This Row],[20D EMA]]</f>
        <v>-1.6770330238277644E-2</v>
      </c>
      <c r="T718" s="2">
        <f>(Table2[[#This Row],[Close Price]]-Table2[[#This Row],[50D EMA]])/Table2[[#This Row],[50D EMA]]</f>
        <v>-4.7213204335632905E-3</v>
      </c>
      <c r="U718" s="2">
        <f>(Table2[[#This Row],[Close Price]]-Table2[[#This Row],[200D EMA]])/Table2[[#This Row],[200D EMA]]</f>
        <v>-7.9471241802528458E-2</v>
      </c>
      <c r="V718">
        <v>1.3119108321022399</v>
      </c>
      <c r="W718">
        <v>550.29999999999995</v>
      </c>
      <c r="X718">
        <v>563.95000000000005</v>
      </c>
      <c r="Y718">
        <v>550.29999999999995</v>
      </c>
      <c r="Z718">
        <v>565.20000000000005</v>
      </c>
      <c r="AA718">
        <v>549</v>
      </c>
      <c r="AB718">
        <v>599.20000000000005</v>
      </c>
      <c r="AC718" s="2">
        <f>(Table2[[#This Row],[Close Price]]/Table2[[#This Row],[Day Low]])-1</f>
        <v>2.5440668726151028E-3</v>
      </c>
      <c r="AD718" s="2">
        <f>(Table2[[#This Row],[Day High]]/Table2[[#This Row],[Close Price]])-1</f>
        <v>2.2204096429218723E-2</v>
      </c>
      <c r="AE718" s="2">
        <f>(Table2[[#This Row],[Close Price]]/Table2[[#This Row],[Current Week Low]])-1</f>
        <v>2.5440668726151028E-3</v>
      </c>
      <c r="AF718" s="2">
        <f>(Table2[[#This Row],[Current Week High]]/Table2[[#This Row],[Close Price]])-1</f>
        <v>2.4469820554649191E-2</v>
      </c>
      <c r="AG718" s="2">
        <f>(Table2[[#This Row],[Close Price]]/Table2[[#This Row],[Current Month Low]])-1</f>
        <v>4.9180327868854068E-3</v>
      </c>
      <c r="AH718" s="2">
        <f>(Table2[[#This Row],[Current Month High]]/Table2[[#This Row],[Close Price]])-1</f>
        <v>8.6097516766358462E-2</v>
      </c>
      <c r="AI718">
        <v>43.501903208265297</v>
      </c>
      <c r="AJ718">
        <v>19.661641904348699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-0.1</v>
      </c>
      <c r="AM718" t="s">
        <v>10189</v>
      </c>
      <c r="AN718">
        <v>-1.66</v>
      </c>
      <c r="AO718" t="s">
        <v>10189</v>
      </c>
      <c r="AP718">
        <v>-7.5134649390004998E-2</v>
      </c>
      <c r="AQ718">
        <f>(Table2[[#This Row],[Sharpe Ratio]]-AVERAGE(Table2[Sharpe Ratio]))/_xlfn.STDEV.P(Table2[Sharpe Ratio])</f>
        <v>-1.4565338971634672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8">
        <f>_xlfn.RANK.AVG(Table2[[#This Row],[1Y Return vs Nifty Z-Score]],Table2[1Y Return vs Nifty Z-Score])</f>
        <v>709</v>
      </c>
      <c r="AT718">
        <f>_xlfn.RANK.AVG(Table2[[#This Row],[6M Return vs Nifty Z-Score]],Table2[6M Return vs Nifty Z-Score])</f>
        <v>656</v>
      </c>
      <c r="AU718">
        <f>_xlfn.RANK.AVG(Table2[[#This Row],[Sharpe Ratio Z-Score]],Table2[Sharpe Ratio Z-Score])</f>
        <v>681</v>
      </c>
      <c r="AV718">
        <f>(Table2[[#This Row],[Rank 1Y]]+Table2[[#This Row],[Rank 6M]]+Table2[[#This Row],[Rank Sharpe]])/3</f>
        <v>682</v>
      </c>
    </row>
    <row r="719" spans="1:48" x14ac:dyDescent="0.3">
      <c r="A719" t="s">
        <v>599</v>
      </c>
      <c r="B719" t="s">
        <v>600</v>
      </c>
      <c r="C719" t="s">
        <v>10143</v>
      </c>
      <c r="D719" t="s">
        <v>24</v>
      </c>
      <c r="E719">
        <v>31478.357102259899</v>
      </c>
      <c r="F719">
        <v>198.43</v>
      </c>
      <c r="G719">
        <v>-33.661367619596298</v>
      </c>
      <c r="H719">
        <f>(Table2[[#This Row],[1Y Return vs Nifty]]-AVERAGE(Table2[1Y Return vs Nifty]))/_xlfn.STDEV.P(Table2[1Y Return vs Nifty])</f>
        <v>-0.95646344996808552</v>
      </c>
      <c r="I719">
        <v>-4.6896390752962596</v>
      </c>
      <c r="J719">
        <f>(Table2[[#This Row],[1M Return vs Nifty]]-AVERAGE(Table2[1M Return vs Nifty]))/_xlfn.STDEV.P(Table2[1M Return vs Nifty])</f>
        <v>-0.42399006175000048</v>
      </c>
      <c r="K719">
        <v>-25.345466276717801</v>
      </c>
      <c r="L719">
        <f>(Table2[[#This Row],[6M Return vs Nifty]]-AVERAGE(Table2[6M Return vs Nifty]))/_xlfn.STDEV.P(Table2[6M Return vs Nifty])</f>
        <v>-1.1099895860374556</v>
      </c>
      <c r="M719">
        <v>-5.4771387714286703</v>
      </c>
      <c r="N719">
        <f>(Table2[[#This Row],[1W Return vs Nifty]]-AVERAGE(Table2[1W Return vs Nifty]))/_xlfn.STDEV.P(Table2[1W Return vs Nifty])</f>
        <v>-1.0541050974965025</v>
      </c>
      <c r="O719">
        <v>199.33</v>
      </c>
      <c r="P719">
        <v>196.62352191325999</v>
      </c>
      <c r="Q719">
        <v>206.965847633696</v>
      </c>
      <c r="R719">
        <v>42.098424070775202</v>
      </c>
      <c r="S719" s="2">
        <f>(Table2[[#This Row],[Close Price]]-Table2[[#This Row],[20D EMA]])/Table2[[#This Row],[20D EMA]]</f>
        <v>-4.515125670997871E-3</v>
      </c>
      <c r="T719" s="2">
        <f>(Table2[[#This Row],[Close Price]]-Table2[[#This Row],[50D EMA]])/Table2[[#This Row],[50D EMA]]</f>
        <v>9.1874973510897556E-3</v>
      </c>
      <c r="U719" s="2">
        <f>(Table2[[#This Row],[Close Price]]-Table2[[#This Row],[200D EMA]])/Table2[[#This Row],[200D EMA]]</f>
        <v>-4.1242783441272836E-2</v>
      </c>
      <c r="V719">
        <v>1.1109763581268901</v>
      </c>
      <c r="W719">
        <v>194.72</v>
      </c>
      <c r="X719">
        <v>202.95</v>
      </c>
      <c r="Y719">
        <v>191.81</v>
      </c>
      <c r="Z719">
        <v>202.95</v>
      </c>
      <c r="AA719">
        <v>190.05</v>
      </c>
      <c r="AB719">
        <v>214.6</v>
      </c>
      <c r="AC719" s="2">
        <f>(Table2[[#This Row],[Close Price]]/Table2[[#This Row],[Day Low]])-1</f>
        <v>1.9052999178307273E-2</v>
      </c>
      <c r="AD719" s="2">
        <f>(Table2[[#This Row],[Day High]]/Table2[[#This Row],[Close Price]])-1</f>
        <v>2.2778813687446275E-2</v>
      </c>
      <c r="AE719" s="2">
        <f>(Table2[[#This Row],[Close Price]]/Table2[[#This Row],[Current Week Low]])-1</f>
        <v>3.4513320473385178E-2</v>
      </c>
      <c r="AF719" s="2">
        <f>(Table2[[#This Row],[Current Week High]]/Table2[[#This Row],[Close Price]])-1</f>
        <v>2.2778813687446275E-2</v>
      </c>
      <c r="AG719" s="2">
        <f>(Table2[[#This Row],[Close Price]]/Table2[[#This Row],[Current Month Low]])-1</f>
        <v>4.4093659563272825E-2</v>
      </c>
      <c r="AH719" s="2">
        <f>(Table2[[#This Row],[Current Month High]]/Table2[[#This Row],[Close Price]])-1</f>
        <v>8.1489694098674459E-2</v>
      </c>
      <c r="AI719">
        <v>32.590838078919496</v>
      </c>
      <c r="AJ719">
        <v>17.310079810818799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-0.01</v>
      </c>
      <c r="AM719" t="s">
        <v>10189</v>
      </c>
      <c r="AN719">
        <v>-2.63</v>
      </c>
      <c r="AO719" t="s">
        <v>10189</v>
      </c>
      <c r="AP719">
        <v>-0.103447588971918</v>
      </c>
      <c r="AQ719">
        <f>(Table2[[#This Row],[Sharpe Ratio]]-AVERAGE(Table2[Sharpe Ratio]))/_xlfn.STDEV.P(Table2[Sharpe Ratio])</f>
        <v>-1.7768250767146418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9">
        <f>_xlfn.RANK.AVG(Table2[[#This Row],[1Y Return vs Nifty Z-Score]],Table2[1Y Return vs Nifty Z-Score])</f>
        <v>679</v>
      </c>
      <c r="AT719">
        <f>_xlfn.RANK.AVG(Table2[[#This Row],[6M Return vs Nifty Z-Score]],Table2[6M Return vs Nifty Z-Score])</f>
        <v>666</v>
      </c>
      <c r="AU719">
        <f>_xlfn.RANK.AVG(Table2[[#This Row],[Sharpe Ratio Z-Score]],Table2[Sharpe Ratio Z-Score])</f>
        <v>711</v>
      </c>
      <c r="AV719">
        <f>(Table2[[#This Row],[Rank 1Y]]+Table2[[#This Row],[Rank 6M]]+Table2[[#This Row],[Rank Sharpe]])/3</f>
        <v>685.33333333333337</v>
      </c>
    </row>
    <row r="720" spans="1:48" x14ac:dyDescent="0.3">
      <c r="A720" t="s">
        <v>1342</v>
      </c>
      <c r="B720" t="s">
        <v>1343</v>
      </c>
      <c r="C720" t="s">
        <v>10153</v>
      </c>
      <c r="D720" t="s">
        <v>146</v>
      </c>
      <c r="E720">
        <v>8049.500446</v>
      </c>
      <c r="F720">
        <v>672.45</v>
      </c>
      <c r="G720">
        <v>-50.137686430796201</v>
      </c>
      <c r="H720">
        <f>(Table2[[#This Row],[1Y Return vs Nifty]]-AVERAGE(Table2[1Y Return vs Nifty]))/_xlfn.STDEV.P(Table2[1Y Return vs Nifty])</f>
        <v>-1.1600103685960435</v>
      </c>
      <c r="I720">
        <v>-7.6290439902488503</v>
      </c>
      <c r="J720">
        <f>(Table2[[#This Row],[1M Return vs Nifty]]-AVERAGE(Table2[1M Return vs Nifty]))/_xlfn.STDEV.P(Table2[1M Return vs Nifty])</f>
        <v>-0.70124983121300799</v>
      </c>
      <c r="K720">
        <v>-20.669390578996001</v>
      </c>
      <c r="L720">
        <f>(Table2[[#This Row],[6M Return vs Nifty]]-AVERAGE(Table2[6M Return vs Nifty]))/_xlfn.STDEV.P(Table2[6M Return vs Nifty])</f>
        <v>-0.96628830381377728</v>
      </c>
      <c r="M720">
        <v>0.24129858798811099</v>
      </c>
      <c r="N720">
        <f>(Table2[[#This Row],[1W Return vs Nifty]]-AVERAGE(Table2[1W Return vs Nifty]))/_xlfn.STDEV.P(Table2[1W Return vs Nifty])</f>
        <v>0.21474377846657761</v>
      </c>
      <c r="O720">
        <v>681.29</v>
      </c>
      <c r="P720">
        <v>688.40830023317005</v>
      </c>
      <c r="Q720">
        <v>716.46175239604202</v>
      </c>
      <c r="R720">
        <v>41.145296310463401</v>
      </c>
      <c r="S720" s="2">
        <f>(Table2[[#This Row],[Close Price]]-Table2[[#This Row],[20D EMA]])/Table2[[#This Row],[20D EMA]]</f>
        <v>-1.2975384931526836E-2</v>
      </c>
      <c r="T720" s="2">
        <f>(Table2[[#This Row],[Close Price]]-Table2[[#This Row],[50D EMA]])/Table2[[#This Row],[50D EMA]]</f>
        <v>-2.3181446574314674E-2</v>
      </c>
      <c r="U720" s="2">
        <f>(Table2[[#This Row],[Close Price]]-Table2[[#This Row],[200D EMA]])/Table2[[#This Row],[200D EMA]]</f>
        <v>-6.1429311821398359E-2</v>
      </c>
      <c r="V720">
        <v>2.6984734098267702</v>
      </c>
      <c r="W720">
        <v>670</v>
      </c>
      <c r="X720">
        <v>678.85</v>
      </c>
      <c r="Y720">
        <v>669</v>
      </c>
      <c r="Z720">
        <v>681</v>
      </c>
      <c r="AA720">
        <v>654.6</v>
      </c>
      <c r="AB720">
        <v>697</v>
      </c>
      <c r="AC720" s="2">
        <f>(Table2[[#This Row],[Close Price]]/Table2[[#This Row],[Day Low]])-1</f>
        <v>3.6567164179104328E-3</v>
      </c>
      <c r="AD720" s="2">
        <f>(Table2[[#This Row],[Day High]]/Table2[[#This Row],[Close Price]])-1</f>
        <v>9.5174362406127422E-3</v>
      </c>
      <c r="AE720" s="2">
        <f>(Table2[[#This Row],[Close Price]]/Table2[[#This Row],[Current Week Low]])-1</f>
        <v>5.1569506726458769E-3</v>
      </c>
      <c r="AF720" s="2">
        <f>(Table2[[#This Row],[Current Week High]]/Table2[[#This Row],[Close Price]])-1</f>
        <v>1.2714699977693478E-2</v>
      </c>
      <c r="AG720" s="2">
        <f>(Table2[[#This Row],[Close Price]]/Table2[[#This Row],[Current Month Low]])-1</f>
        <v>2.7268560953253917E-2</v>
      </c>
      <c r="AH720" s="2">
        <f>(Table2[[#This Row],[Current Month High]]/Table2[[#This Row],[Close Price]])-1</f>
        <v>3.6508290579225111E-2</v>
      </c>
      <c r="AI720">
        <v>45.438322551862498</v>
      </c>
      <c r="AJ720">
        <v>12.3371199465419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-0.09</v>
      </c>
      <c r="AM720" t="s">
        <v>10189</v>
      </c>
      <c r="AN720">
        <v>-1.47</v>
      </c>
      <c r="AO720" t="s">
        <v>10189</v>
      </c>
      <c r="AP720">
        <v>-0.1057149179459</v>
      </c>
      <c r="AQ720">
        <f>(Table2[[#This Row],[Sharpe Ratio]]-AVERAGE(Table2[Sharpe Ratio]))/_xlfn.STDEV.P(Table2[Sharpe Ratio])</f>
        <v>-1.8024743198603861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0">
        <f>_xlfn.RANK.AVG(Table2[[#This Row],[1Y Return vs Nifty Z-Score]],Table2[1Y Return vs Nifty Z-Score])</f>
        <v>719</v>
      </c>
      <c r="AT720">
        <f>_xlfn.RANK.AVG(Table2[[#This Row],[6M Return vs Nifty Z-Score]],Table2[6M Return vs Nifty Z-Score])</f>
        <v>631</v>
      </c>
      <c r="AU720">
        <f>_xlfn.RANK.AVG(Table2[[#This Row],[Sharpe Ratio Z-Score]],Table2[Sharpe Ratio Z-Score])</f>
        <v>712</v>
      </c>
      <c r="AV720">
        <f>(Table2[[#This Row],[Rank 1Y]]+Table2[[#This Row],[Rank 6M]]+Table2[[#This Row],[Rank Sharpe]])/3</f>
        <v>687.33333333333337</v>
      </c>
    </row>
    <row r="721" spans="1:48" x14ac:dyDescent="0.3">
      <c r="A721" t="s">
        <v>951</v>
      </c>
      <c r="B721" t="s">
        <v>952</v>
      </c>
      <c r="C721" t="s">
        <v>10159</v>
      </c>
      <c r="D721" t="s">
        <v>594</v>
      </c>
      <c r="E721">
        <v>15400.968380279999</v>
      </c>
      <c r="F721">
        <v>155.53</v>
      </c>
      <c r="G721">
        <v>-58.079591998858</v>
      </c>
      <c r="H721">
        <f>(Table2[[#This Row],[1Y Return vs Nifty]]-AVERAGE(Table2[1Y Return vs Nifty]))/_xlfn.STDEV.P(Table2[1Y Return vs Nifty])</f>
        <v>-1.2581239354028679</v>
      </c>
      <c r="I721">
        <v>-7.5401668230015</v>
      </c>
      <c r="J721">
        <f>(Table2[[#This Row],[1M Return vs Nifty]]-AVERAGE(Table2[1M Return vs Nifty]))/_xlfn.STDEV.P(Table2[1M Return vs Nifty])</f>
        <v>-0.69286648029181552</v>
      </c>
      <c r="K721">
        <v>-50.311757156581301</v>
      </c>
      <c r="L721">
        <f>(Table2[[#This Row],[6M Return vs Nifty]]-AVERAGE(Table2[6M Return vs Nifty]))/_xlfn.STDEV.P(Table2[6M Return vs Nifty])</f>
        <v>-1.8772329421605496</v>
      </c>
      <c r="M721">
        <v>5.0620001145861</v>
      </c>
      <c r="N721">
        <f>(Table2[[#This Row],[1W Return vs Nifty]]-AVERAGE(Table2[1W Return vs Nifty]))/_xlfn.STDEV.P(Table2[1W Return vs Nifty])</f>
        <v>1.2843964351149324</v>
      </c>
      <c r="O721">
        <v>152.87</v>
      </c>
      <c r="P721">
        <v>152.28301718399001</v>
      </c>
      <c r="Q721">
        <v>182.03809095673299</v>
      </c>
      <c r="R721">
        <v>69.477006832290002</v>
      </c>
      <c r="S721" s="2">
        <f>(Table2[[#This Row],[Close Price]]-Table2[[#This Row],[20D EMA]])/Table2[[#This Row],[20D EMA]]</f>
        <v>1.7400405573362965E-2</v>
      </c>
      <c r="T721" s="2">
        <f>(Table2[[#This Row],[Close Price]]-Table2[[#This Row],[50D EMA]])/Table2[[#This Row],[50D EMA]]</f>
        <v>2.1322028391957515E-2</v>
      </c>
      <c r="U721" s="2">
        <f>(Table2[[#This Row],[Close Price]]-Table2[[#This Row],[200D EMA]])/Table2[[#This Row],[200D EMA]]</f>
        <v>-0.14561837479955478</v>
      </c>
      <c r="V721">
        <v>0.89197354740408996</v>
      </c>
      <c r="W721">
        <v>154.79</v>
      </c>
      <c r="X721">
        <v>164.03</v>
      </c>
      <c r="Y721">
        <v>154.79</v>
      </c>
      <c r="Z721">
        <v>164.03</v>
      </c>
      <c r="AA721">
        <v>145.9</v>
      </c>
      <c r="AB721">
        <v>164.03</v>
      </c>
      <c r="AC721" s="2">
        <f>(Table2[[#This Row],[Close Price]]/Table2[[#This Row],[Day Low]])-1</f>
        <v>4.7806705859552157E-3</v>
      </c>
      <c r="AD721" s="2">
        <f>(Table2[[#This Row],[Day High]]/Table2[[#This Row],[Close Price]])-1</f>
        <v>5.4651835658715342E-2</v>
      </c>
      <c r="AE721" s="2">
        <f>(Table2[[#This Row],[Close Price]]/Table2[[#This Row],[Current Week Low]])-1</f>
        <v>4.7806705859552157E-3</v>
      </c>
      <c r="AF721" s="2">
        <f>(Table2[[#This Row],[Current Week High]]/Table2[[#This Row],[Close Price]])-1</f>
        <v>5.4651835658715342E-2</v>
      </c>
      <c r="AG721" s="2">
        <f>(Table2[[#This Row],[Close Price]]/Table2[[#This Row],[Current Month Low]])-1</f>
        <v>6.600411240575732E-2</v>
      </c>
      <c r="AH721" s="2">
        <f>(Table2[[#This Row],[Current Month High]]/Table2[[#This Row],[Close Price]])-1</f>
        <v>5.4651835658715342E-2</v>
      </c>
      <c r="AI721">
        <v>92.695942904905706</v>
      </c>
      <c r="AJ721">
        <v>23.928286852589601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-0.02</v>
      </c>
      <c r="AM721" t="s">
        <v>10189</v>
      </c>
      <c r="AN721">
        <v>2.46</v>
      </c>
      <c r="AO721" t="s">
        <v>10188</v>
      </c>
      <c r="AP721">
        <v>-3.5410725149106002E-2</v>
      </c>
      <c r="AQ721">
        <f>(Table2[[#This Row],[Sharpe Ratio]]-AVERAGE(Table2[Sharpe Ratio]))/_xlfn.STDEV.P(Table2[Sharpe Ratio])</f>
        <v>-1.0071555302613264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1">
        <f>_xlfn.RANK.AVG(Table2[[#This Row],[1Y Return vs Nifty Z-Score]],Table2[1Y Return vs Nifty Z-Score])</f>
        <v>727</v>
      </c>
      <c r="AT721">
        <f>_xlfn.RANK.AVG(Table2[[#This Row],[6M Return vs Nifty Z-Score]],Table2[6M Return vs Nifty Z-Score])</f>
        <v>727</v>
      </c>
      <c r="AU721">
        <f>_xlfn.RANK.AVG(Table2[[#This Row],[Sharpe Ratio Z-Score]],Table2[Sharpe Ratio Z-Score])</f>
        <v>610</v>
      </c>
      <c r="AV721">
        <f>(Table2[[#This Row],[Rank 1Y]]+Table2[[#This Row],[Rank 6M]]+Table2[[#This Row],[Rank Sharpe]])/3</f>
        <v>688</v>
      </c>
    </row>
    <row r="722" spans="1:48" x14ac:dyDescent="0.3">
      <c r="A722" t="s">
        <v>399</v>
      </c>
      <c r="B722" t="s">
        <v>400</v>
      </c>
      <c r="C722" t="s">
        <v>10155</v>
      </c>
      <c r="D722" t="s">
        <v>103</v>
      </c>
      <c r="E722">
        <v>60697.171291184997</v>
      </c>
      <c r="F722">
        <v>520.5</v>
      </c>
      <c r="G722">
        <v>-33.002964262665301</v>
      </c>
      <c r="H722">
        <f>(Table2[[#This Row],[1Y Return vs Nifty]]-AVERAGE(Table2[1Y Return vs Nifty]))/_xlfn.STDEV.P(Table2[1Y Return vs Nifty])</f>
        <v>-0.948329595795119</v>
      </c>
      <c r="I722">
        <v>-1.5656386593949501</v>
      </c>
      <c r="J722">
        <f>(Table2[[#This Row],[1M Return vs Nifty]]-AVERAGE(Table2[1M Return vs Nifty]))/_xlfn.STDEV.P(Table2[1M Return vs Nifty])</f>
        <v>-0.12931829648587165</v>
      </c>
      <c r="K722">
        <v>-25.601916465564798</v>
      </c>
      <c r="L722">
        <f>(Table2[[#This Row],[6M Return vs Nifty]]-AVERAGE(Table2[6M Return vs Nifty]))/_xlfn.STDEV.P(Table2[6M Return vs Nifty])</f>
        <v>-1.1178706006629828</v>
      </c>
      <c r="M722">
        <v>1.2665345855691399</v>
      </c>
      <c r="N722">
        <f>(Table2[[#This Row],[1W Return vs Nifty]]-AVERAGE(Table2[1W Return vs Nifty]))/_xlfn.STDEV.P(Table2[1W Return vs Nifty])</f>
        <v>0.44223067066543703</v>
      </c>
      <c r="O722">
        <v>511.67</v>
      </c>
      <c r="P722">
        <v>509.014665437156</v>
      </c>
      <c r="Q722">
        <v>534.85701521048702</v>
      </c>
      <c r="R722">
        <v>61.093037089003602</v>
      </c>
      <c r="S722" s="2">
        <f>(Table2[[#This Row],[Close Price]]-Table2[[#This Row],[20D EMA]])/Table2[[#This Row],[20D EMA]]</f>
        <v>1.7257216565364362E-2</v>
      </c>
      <c r="T722" s="2">
        <f>(Table2[[#This Row],[Close Price]]-Table2[[#This Row],[50D EMA]])/Table2[[#This Row],[50D EMA]]</f>
        <v>2.2563857866413489E-2</v>
      </c>
      <c r="U722" s="2">
        <f>(Table2[[#This Row],[Close Price]]-Table2[[#This Row],[200D EMA]])/Table2[[#This Row],[200D EMA]]</f>
        <v>-2.6842716468506965E-2</v>
      </c>
      <c r="V722">
        <v>0.76697446483147502</v>
      </c>
      <c r="W722">
        <v>518.65</v>
      </c>
      <c r="X722">
        <v>524</v>
      </c>
      <c r="Y722">
        <v>518.65</v>
      </c>
      <c r="Z722">
        <v>536.85</v>
      </c>
      <c r="AA722">
        <v>503.7</v>
      </c>
      <c r="AB722">
        <v>536.85</v>
      </c>
      <c r="AC722" s="2">
        <f>(Table2[[#This Row],[Close Price]]/Table2[[#This Row],[Day Low]])-1</f>
        <v>3.5669526655741635E-3</v>
      </c>
      <c r="AD722" s="2">
        <f>(Table2[[#This Row],[Day High]]/Table2[[#This Row],[Close Price]])-1</f>
        <v>6.7243035542747798E-3</v>
      </c>
      <c r="AE722" s="2">
        <f>(Table2[[#This Row],[Close Price]]/Table2[[#This Row],[Current Week Low]])-1</f>
        <v>3.5669526655741635E-3</v>
      </c>
      <c r="AF722" s="2">
        <f>(Table2[[#This Row],[Current Week High]]/Table2[[#This Row],[Close Price]])-1</f>
        <v>3.141210374639769E-2</v>
      </c>
      <c r="AG722" s="2">
        <f>(Table2[[#This Row],[Close Price]]/Table2[[#This Row],[Current Month Low]])-1</f>
        <v>3.3353186420488345E-2</v>
      </c>
      <c r="AH722" s="2">
        <f>(Table2[[#This Row],[Current Month High]]/Table2[[#This Row],[Close Price]])-1</f>
        <v>3.141210374639769E-2</v>
      </c>
      <c r="AI722">
        <v>30.595581171949998</v>
      </c>
      <c r="AJ722">
        <v>18.564920273348498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-0.04</v>
      </c>
      <c r="AM722" t="s">
        <v>10189</v>
      </c>
      <c r="AN722">
        <v>3.23</v>
      </c>
      <c r="AO722" t="s">
        <v>10188</v>
      </c>
      <c r="AP722">
        <v>-0.12922903197915001</v>
      </c>
      <c r="AQ722">
        <f>(Table2[[#This Row],[Sharpe Ratio]]-AVERAGE(Table2[Sharpe Ratio]))/_xlfn.STDEV.P(Table2[Sharpe Ratio])</f>
        <v>-2.0684786073354209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2">
        <f>_xlfn.RANK.AVG(Table2[[#This Row],[1Y Return vs Nifty Z-Score]],Table2[1Y Return vs Nifty Z-Score])</f>
        <v>678</v>
      </c>
      <c r="AT722">
        <f>_xlfn.RANK.AVG(Table2[[#This Row],[6M Return vs Nifty Z-Score]],Table2[6M Return vs Nifty Z-Score])</f>
        <v>668</v>
      </c>
      <c r="AU722">
        <f>_xlfn.RANK.AVG(Table2[[#This Row],[Sharpe Ratio Z-Score]],Table2[Sharpe Ratio Z-Score])</f>
        <v>723</v>
      </c>
      <c r="AV722">
        <f>(Table2[[#This Row],[Rank 1Y]]+Table2[[#This Row],[Rank 6M]]+Table2[[#This Row],[Rank Sharpe]])/3</f>
        <v>689.66666666666663</v>
      </c>
    </row>
    <row r="723" spans="1:48" x14ac:dyDescent="0.3">
      <c r="A723" t="s">
        <v>1613</v>
      </c>
      <c r="B723" t="s">
        <v>1614</v>
      </c>
      <c r="C723" t="s">
        <v>10155</v>
      </c>
      <c r="D723" t="s">
        <v>476</v>
      </c>
      <c r="E723">
        <v>5438.0000024000001</v>
      </c>
      <c r="F723">
        <v>325.95</v>
      </c>
      <c r="G723">
        <v>-26.319542120584799</v>
      </c>
      <c r="H723">
        <f>(Table2[[#This Row],[1Y Return vs Nifty]]-AVERAGE(Table2[1Y Return vs Nifty]))/_xlfn.STDEV.P(Table2[1Y Return vs Nifty])</f>
        <v>-0.86576321683032154</v>
      </c>
      <c r="I723">
        <v>-6.8897108959498103</v>
      </c>
      <c r="J723">
        <f>(Table2[[#This Row],[1M Return vs Nifty]]-AVERAGE(Table2[1M Return vs Nifty]))/_xlfn.STDEV.P(Table2[1M Return vs Nifty])</f>
        <v>-0.63151213626701241</v>
      </c>
      <c r="K723">
        <v>-35.734236374954698</v>
      </c>
      <c r="L723">
        <f>(Table2[[#This Row],[6M Return vs Nifty]]-AVERAGE(Table2[6M Return vs Nifty]))/_xlfn.STDEV.P(Table2[6M Return vs Nifty])</f>
        <v>-1.4292486571793082</v>
      </c>
      <c r="M723">
        <v>0.57240561256234301</v>
      </c>
      <c r="N723">
        <f>(Table2[[#This Row],[1W Return vs Nifty]]-AVERAGE(Table2[1W Return vs Nifty]))/_xlfn.STDEV.P(Table2[1W Return vs Nifty])</f>
        <v>0.28821223663944856</v>
      </c>
      <c r="O723">
        <v>325.97000000000003</v>
      </c>
      <c r="P723">
        <v>341.26840866063998</v>
      </c>
      <c r="Q723">
        <v>377.89261602957498</v>
      </c>
      <c r="R723">
        <v>54.404851360440603</v>
      </c>
      <c r="S723" s="2">
        <f>(Table2[[#This Row],[Close Price]]-Table2[[#This Row],[20D EMA]])/Table2[[#This Row],[20D EMA]]</f>
        <v>-6.1355339448534071E-5</v>
      </c>
      <c r="T723" s="2">
        <f>(Table2[[#This Row],[Close Price]]-Table2[[#This Row],[50D EMA]])/Table2[[#This Row],[50D EMA]]</f>
        <v>-4.4886688225140511E-2</v>
      </c>
      <c r="U723" s="2">
        <f>(Table2[[#This Row],[Close Price]]-Table2[[#This Row],[200D EMA]])/Table2[[#This Row],[200D EMA]]</f>
        <v>-0.13745337650500641</v>
      </c>
      <c r="V723">
        <v>0.95353663742925698</v>
      </c>
      <c r="W723">
        <v>324.55</v>
      </c>
      <c r="X723">
        <v>330.2</v>
      </c>
      <c r="Y723">
        <v>323.14999999999998</v>
      </c>
      <c r="Z723">
        <v>330.2</v>
      </c>
      <c r="AA723">
        <v>310.64999999999998</v>
      </c>
      <c r="AB723">
        <v>345.5</v>
      </c>
      <c r="AC723" s="2">
        <f>(Table2[[#This Row],[Close Price]]/Table2[[#This Row],[Day Low]])-1</f>
        <v>4.3136650747188643E-3</v>
      </c>
      <c r="AD723" s="2">
        <f>(Table2[[#This Row],[Day High]]/Table2[[#This Row],[Close Price]])-1</f>
        <v>1.3038809633379334E-2</v>
      </c>
      <c r="AE723" s="2">
        <f>(Table2[[#This Row],[Close Price]]/Table2[[#This Row],[Current Week Low]])-1</f>
        <v>8.6647067925111898E-3</v>
      </c>
      <c r="AF723" s="2">
        <f>(Table2[[#This Row],[Current Week High]]/Table2[[#This Row],[Close Price]])-1</f>
        <v>1.3038809633379334E-2</v>
      </c>
      <c r="AG723" s="2">
        <f>(Table2[[#This Row],[Close Price]]/Table2[[#This Row],[Current Month Low]])-1</f>
        <v>4.9251569290198027E-2</v>
      </c>
      <c r="AH723" s="2">
        <f>(Table2[[#This Row],[Current Month High]]/Table2[[#This Row],[Close Price]])-1</f>
        <v>5.9978524313545112E-2</v>
      </c>
      <c r="AI723">
        <v>66.405890473998994</v>
      </c>
      <c r="AJ723">
        <v>24.100513992004501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-0.27</v>
      </c>
      <c r="AM723" t="s">
        <v>10189</v>
      </c>
      <c r="AN723">
        <v>5.62</v>
      </c>
      <c r="AO723" t="s">
        <v>10188</v>
      </c>
      <c r="AP723">
        <v>-0.122107538062043</v>
      </c>
      <c r="AQ723">
        <f>(Table2[[#This Row],[Sharpe Ratio]]-AVERAGE(Table2[Sharpe Ratio]))/_xlfn.STDEV.P(Table2[Sharpe Ratio])</f>
        <v>-1.9879164431603575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3">
        <f>_xlfn.RANK.AVG(Table2[[#This Row],[1Y Return vs Nifty Z-Score]],Table2[1Y Return vs Nifty Z-Score])</f>
        <v>645</v>
      </c>
      <c r="AT723">
        <f>_xlfn.RANK.AVG(Table2[[#This Row],[6M Return vs Nifty Z-Score]],Table2[6M Return vs Nifty Z-Score])</f>
        <v>712</v>
      </c>
      <c r="AU723">
        <f>_xlfn.RANK.AVG(Table2[[#This Row],[Sharpe Ratio Z-Score]],Table2[Sharpe Ratio Z-Score])</f>
        <v>720</v>
      </c>
      <c r="AV723">
        <f>(Table2[[#This Row],[Rank 1Y]]+Table2[[#This Row],[Rank 6M]]+Table2[[#This Row],[Rank Sharpe]])/3</f>
        <v>692.33333333333337</v>
      </c>
    </row>
    <row r="724" spans="1:48" x14ac:dyDescent="0.3">
      <c r="A724" t="s">
        <v>1045</v>
      </c>
      <c r="B724" t="s">
        <v>1046</v>
      </c>
      <c r="C724" t="s">
        <v>10142</v>
      </c>
      <c r="D724" t="s">
        <v>21</v>
      </c>
      <c r="E724">
        <v>12331.448182689999</v>
      </c>
      <c r="F724">
        <v>828.1</v>
      </c>
      <c r="G724">
        <v>-42.615882895352399</v>
      </c>
      <c r="H724">
        <f>(Table2[[#This Row],[1Y Return vs Nifty]]-AVERAGE(Table2[1Y Return vs Nifty]))/_xlfn.STDEV.P(Table2[1Y Return vs Nifty])</f>
        <v>-1.0670867034431375</v>
      </c>
      <c r="I724">
        <v>-11.458682266324301</v>
      </c>
      <c r="J724">
        <f>(Table2[[#This Row],[1M Return vs Nifty]]-AVERAGE(Table2[1M Return vs Nifty]))/_xlfn.STDEV.P(Table2[1M Return vs Nifty])</f>
        <v>-1.062480983869128</v>
      </c>
      <c r="K724">
        <v>-23.136939031160399</v>
      </c>
      <c r="L724">
        <f>(Table2[[#This Row],[6M Return vs Nifty]]-AVERAGE(Table2[6M Return vs Nifty]))/_xlfn.STDEV.P(Table2[6M Return vs Nifty])</f>
        <v>-1.0421189574316891</v>
      </c>
      <c r="M724">
        <v>-0.67435286650673198</v>
      </c>
      <c r="N724">
        <f>(Table2[[#This Row],[1W Return vs Nifty]]-AVERAGE(Table2[1W Return vs Nifty]))/_xlfn.STDEV.P(Table2[1W Return vs Nifty])</f>
        <v>1.1572309446895227E-2</v>
      </c>
      <c r="O724">
        <v>832.06</v>
      </c>
      <c r="P724">
        <v>832.01285594110095</v>
      </c>
      <c r="Q724">
        <v>846.41406120838406</v>
      </c>
      <c r="R724">
        <v>46.499620571217697</v>
      </c>
      <c r="S724" s="2">
        <f>(Table2[[#This Row],[Close Price]]-Table2[[#This Row],[20D EMA]])/Table2[[#This Row],[20D EMA]]</f>
        <v>-4.7592721678724166E-3</v>
      </c>
      <c r="T724" s="2">
        <f>(Table2[[#This Row],[Close Price]]-Table2[[#This Row],[50D EMA]])/Table2[[#This Row],[50D EMA]]</f>
        <v>-4.7028791840903047E-3</v>
      </c>
      <c r="U724" s="2">
        <f>(Table2[[#This Row],[Close Price]]-Table2[[#This Row],[200D EMA]])/Table2[[#This Row],[200D EMA]]</f>
        <v>-2.1637236487113576E-2</v>
      </c>
      <c r="V724">
        <v>0.79001084834181801</v>
      </c>
      <c r="W724">
        <v>819.3</v>
      </c>
      <c r="X724">
        <v>837.8</v>
      </c>
      <c r="Y724">
        <v>819.3</v>
      </c>
      <c r="Z724">
        <v>838</v>
      </c>
      <c r="AA724">
        <v>808</v>
      </c>
      <c r="AB724">
        <v>849.4</v>
      </c>
      <c r="AC724" s="2">
        <f>(Table2[[#This Row],[Close Price]]/Table2[[#This Row],[Day Low]])-1</f>
        <v>1.0740876357866469E-2</v>
      </c>
      <c r="AD724" s="2">
        <f>(Table2[[#This Row],[Day High]]/Table2[[#This Row],[Close Price]])-1</f>
        <v>1.1713561164110597E-2</v>
      </c>
      <c r="AE724" s="2">
        <f>(Table2[[#This Row],[Close Price]]/Table2[[#This Row],[Current Week Low]])-1</f>
        <v>1.0740876357866469E-2</v>
      </c>
      <c r="AF724" s="2">
        <f>(Table2[[#This Row],[Current Week High]]/Table2[[#This Row],[Close Price]])-1</f>
        <v>1.1955077889143739E-2</v>
      </c>
      <c r="AG724" s="2">
        <f>(Table2[[#This Row],[Close Price]]/Table2[[#This Row],[Current Month Low]])-1</f>
        <v>2.4876237623762343E-2</v>
      </c>
      <c r="AH724" s="2">
        <f>(Table2[[#This Row],[Current Month High]]/Table2[[#This Row],[Close Price]])-1</f>
        <v>2.5721531216036597E-2</v>
      </c>
      <c r="AI724">
        <v>23.173529766936301</v>
      </c>
      <c r="AJ724">
        <v>11.754385964912199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-0.13</v>
      </c>
      <c r="AM724" t="s">
        <v>10189</v>
      </c>
      <c r="AN724">
        <v>1.32</v>
      </c>
      <c r="AO724" t="s">
        <v>10188</v>
      </c>
      <c r="AP724">
        <v>-0.15228604541410801</v>
      </c>
      <c r="AQ724">
        <f>(Table2[[#This Row],[Sharpe Ratio]]-AVERAGE(Table2[Sharpe Ratio]))/_xlfn.STDEV.P(Table2[Sharpe Ratio])</f>
        <v>-2.3293119273318958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4">
        <f>_xlfn.RANK.AVG(Table2[[#This Row],[1Y Return vs Nifty Z-Score]],Table2[1Y Return vs Nifty Z-Score])</f>
        <v>700</v>
      </c>
      <c r="AT724">
        <f>_xlfn.RANK.AVG(Table2[[#This Row],[6M Return vs Nifty Z-Score]],Table2[6M Return vs Nifty Z-Score])</f>
        <v>651</v>
      </c>
      <c r="AU724">
        <f>_xlfn.RANK.AVG(Table2[[#This Row],[Sharpe Ratio Z-Score]],Table2[Sharpe Ratio Z-Score])</f>
        <v>728</v>
      </c>
      <c r="AV724">
        <f>(Table2[[#This Row],[Rank 1Y]]+Table2[[#This Row],[Rank 6M]]+Table2[[#This Row],[Rank Sharpe]])/3</f>
        <v>693</v>
      </c>
    </row>
    <row r="725" spans="1:48" x14ac:dyDescent="0.3">
      <c r="A725" t="s">
        <v>1147</v>
      </c>
      <c r="B725" t="s">
        <v>1148</v>
      </c>
      <c r="C725" t="s">
        <v>10157</v>
      </c>
      <c r="D725" t="s">
        <v>550</v>
      </c>
      <c r="E725">
        <v>10461.153492039901</v>
      </c>
      <c r="F725">
        <v>2060.5</v>
      </c>
      <c r="G725">
        <v>-43.356358274440701</v>
      </c>
      <c r="H725">
        <f>(Table2[[#This Row],[1Y Return vs Nifty]]-AVERAGE(Table2[1Y Return vs Nifty]))/_xlfn.STDEV.P(Table2[1Y Return vs Nifty])</f>
        <v>-1.0762344677866413</v>
      </c>
      <c r="I725">
        <v>-4.20071756442099</v>
      </c>
      <c r="J725">
        <f>(Table2[[#This Row],[1M Return vs Nifty]]-AVERAGE(Table2[1M Return vs Nifty]))/_xlfn.STDEV.P(Table2[1M Return vs Nifty])</f>
        <v>-0.37787247356022602</v>
      </c>
      <c r="K725">
        <v>-26.609071326674599</v>
      </c>
      <c r="L725">
        <f>(Table2[[#This Row],[6M Return vs Nifty]]-AVERAGE(Table2[6M Return vs Nifty]))/_xlfn.STDEV.P(Table2[6M Return vs Nifty])</f>
        <v>-1.1488216489981931</v>
      </c>
      <c r="M725">
        <v>-3.6599832745360499</v>
      </c>
      <c r="N725">
        <f>(Table2[[#This Row],[1W Return vs Nifty]]-AVERAGE(Table2[1W Return vs Nifty]))/_xlfn.STDEV.P(Table2[1W Return vs Nifty])</f>
        <v>-0.65090129114799866</v>
      </c>
      <c r="O725">
        <v>2074.9</v>
      </c>
      <c r="P725">
        <v>2055.1794412347199</v>
      </c>
      <c r="Q725">
        <v>2167.9446042436898</v>
      </c>
      <c r="R725">
        <v>38.0542377475699</v>
      </c>
      <c r="S725" s="2">
        <f>(Table2[[#This Row],[Close Price]]-Table2[[#This Row],[20D EMA]])/Table2[[#This Row],[20D EMA]]</f>
        <v>-6.9400934984818977E-3</v>
      </c>
      <c r="T725" s="2">
        <f>(Table2[[#This Row],[Close Price]]-Table2[[#This Row],[50D EMA]])/Table2[[#This Row],[50D EMA]]</f>
        <v>2.5888536341544962E-3</v>
      </c>
      <c r="U725" s="2">
        <f>(Table2[[#This Row],[Close Price]]-Table2[[#This Row],[200D EMA]])/Table2[[#This Row],[200D EMA]]</f>
        <v>-4.9560585650283713E-2</v>
      </c>
      <c r="V725">
        <v>0.81343790741283295</v>
      </c>
      <c r="W725">
        <v>2045.9</v>
      </c>
      <c r="X725">
        <v>2085.4499999999998</v>
      </c>
      <c r="Y725">
        <v>2037.85</v>
      </c>
      <c r="Z725">
        <v>2085.4499999999998</v>
      </c>
      <c r="AA725">
        <v>2030.05</v>
      </c>
      <c r="AB725">
        <v>2204</v>
      </c>
      <c r="AC725" s="2">
        <f>(Table2[[#This Row],[Close Price]]/Table2[[#This Row],[Day Low]])-1</f>
        <v>7.1362236668457424E-3</v>
      </c>
      <c r="AD725" s="2">
        <f>(Table2[[#This Row],[Day High]]/Table2[[#This Row],[Close Price]])-1</f>
        <v>1.2108711477796463E-2</v>
      </c>
      <c r="AE725" s="2">
        <f>(Table2[[#This Row],[Close Price]]/Table2[[#This Row],[Current Week Low]])-1</f>
        <v>1.111465515126242E-2</v>
      </c>
      <c r="AF725" s="2">
        <f>(Table2[[#This Row],[Current Week High]]/Table2[[#This Row],[Close Price]])-1</f>
        <v>1.2108711477796463E-2</v>
      </c>
      <c r="AG725" s="2">
        <f>(Table2[[#This Row],[Close Price]]/Table2[[#This Row],[Current Month Low]])-1</f>
        <v>1.4999630550971643E-2</v>
      </c>
      <c r="AH725" s="2">
        <f>(Table2[[#This Row],[Current Month High]]/Table2[[#This Row],[Close Price]])-1</f>
        <v>6.9643290463479834E-2</v>
      </c>
      <c r="AI725">
        <v>32.734773113321999</v>
      </c>
      <c r="AJ725">
        <v>13.9657079646017</v>
      </c>
      <c r="AK725" t="str">
        <f>IF(AND(Table2[[#This Row],[20D EMA]]&gt;Table2[[#This Row],[50D EMA]],Table2[[#This Row],[50D EMA]]&gt;Table2[[#This Row],[200D EMA]]),"Uptrend","Downtrend/NoTrend")</f>
        <v>Downtrend/NoTrend</v>
      </c>
      <c r="AL725">
        <v>-0.08</v>
      </c>
      <c r="AM725" t="s">
        <v>10189</v>
      </c>
      <c r="AN725">
        <v>-3.57</v>
      </c>
      <c r="AO725" t="s">
        <v>10189</v>
      </c>
      <c r="AP725">
        <v>-0.16174988435180901</v>
      </c>
      <c r="AQ725">
        <f>(Table2[[#This Row],[Sharpe Ratio]]-AVERAGE(Table2[Sharpe Ratio]))/_xlfn.STDEV.P(Table2[Sharpe Ratio])</f>
        <v>-2.4363719564634168</v>
      </c>
      <c r="AR7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5">
        <f>_xlfn.RANK.AVG(Table2[[#This Row],[1Y Return vs Nifty Z-Score]],Table2[1Y Return vs Nifty Z-Score])</f>
        <v>703</v>
      </c>
      <c r="AT725">
        <f>_xlfn.RANK.AVG(Table2[[#This Row],[6M Return vs Nifty Z-Score]],Table2[6M Return vs Nifty Z-Score])</f>
        <v>673</v>
      </c>
      <c r="AU725">
        <f>_xlfn.RANK.AVG(Table2[[#This Row],[Sharpe Ratio Z-Score]],Table2[Sharpe Ratio Z-Score])</f>
        <v>729</v>
      </c>
      <c r="AV725">
        <f>(Table2[[#This Row],[Rank 1Y]]+Table2[[#This Row],[Rank 6M]]+Table2[[#This Row],[Rank Sharpe]])/3</f>
        <v>701.66666666666663</v>
      </c>
    </row>
    <row r="726" spans="1:48" x14ac:dyDescent="0.3">
      <c r="A726" t="s">
        <v>2002</v>
      </c>
      <c r="B726" t="s">
        <v>2003</v>
      </c>
      <c r="C726" t="s">
        <v>10150</v>
      </c>
      <c r="D726" t="s">
        <v>258</v>
      </c>
      <c r="E726">
        <v>3101.3007564</v>
      </c>
      <c r="F726">
        <v>452.8</v>
      </c>
      <c r="G726">
        <v>-57.841914057590898</v>
      </c>
      <c r="H726">
        <f>(Table2[[#This Row],[1Y Return vs Nifty]]-AVERAGE(Table2[1Y Return vs Nifty]))/_xlfn.STDEV.P(Table2[1Y Return vs Nifty])</f>
        <v>-1.2551876841003093</v>
      </c>
      <c r="I726">
        <v>-3.06297101026114</v>
      </c>
      <c r="J726">
        <f>(Table2[[#This Row],[1M Return vs Nifty]]-AVERAGE(Table2[1M Return vs Nifty]))/_xlfn.STDEV.P(Table2[1M Return vs Nifty])</f>
        <v>-0.27055437467939225</v>
      </c>
      <c r="K726">
        <v>-30.820001436155302</v>
      </c>
      <c r="L726">
        <f>(Table2[[#This Row],[6M Return vs Nifty]]-AVERAGE(Table2[6M Return vs Nifty]))/_xlfn.STDEV.P(Table2[6M Return vs Nifty])</f>
        <v>-1.2782284625751175</v>
      </c>
      <c r="M726">
        <v>-8.8288155835493196</v>
      </c>
      <c r="N726">
        <f>(Table2[[#This Row],[1W Return vs Nifty]]-AVERAGE(Table2[1W Return vs Nifty]))/_xlfn.STDEV.P(Table2[1W Return vs Nifty])</f>
        <v>-1.7977997623768645</v>
      </c>
      <c r="O726">
        <v>468.94</v>
      </c>
      <c r="P726">
        <v>460.90729307643102</v>
      </c>
      <c r="Q726">
        <v>496.31775509853998</v>
      </c>
      <c r="R726">
        <v>30.580105826039699</v>
      </c>
      <c r="S726" s="2">
        <f>(Table2[[#This Row],[Close Price]]-Table2[[#This Row],[20D EMA]])/Table2[[#This Row],[20D EMA]]</f>
        <v>-3.441804921738386E-2</v>
      </c>
      <c r="T726" s="2">
        <f>(Table2[[#This Row],[Close Price]]-Table2[[#This Row],[50D EMA]])/Table2[[#This Row],[50D EMA]]</f>
        <v>-1.7589856351191639E-2</v>
      </c>
      <c r="U726" s="2">
        <f>(Table2[[#This Row],[Close Price]]-Table2[[#This Row],[200D EMA]])/Table2[[#This Row],[200D EMA]]</f>
        <v>-8.7681237778607896E-2</v>
      </c>
      <c r="V726">
        <v>1.00869712502266</v>
      </c>
      <c r="W726">
        <v>451</v>
      </c>
      <c r="X726">
        <v>458.75</v>
      </c>
      <c r="Y726">
        <v>451</v>
      </c>
      <c r="Z726">
        <v>469.75</v>
      </c>
      <c r="AA726">
        <v>451</v>
      </c>
      <c r="AB726">
        <v>519.9</v>
      </c>
      <c r="AC726" s="2">
        <f>(Table2[[#This Row],[Close Price]]/Table2[[#This Row],[Day Low]])-1</f>
        <v>3.9911308203990359E-3</v>
      </c>
      <c r="AD726" s="2">
        <f>(Table2[[#This Row],[Day High]]/Table2[[#This Row],[Close Price]])-1</f>
        <v>1.3140459363957468E-2</v>
      </c>
      <c r="AE726" s="2">
        <f>(Table2[[#This Row],[Close Price]]/Table2[[#This Row],[Current Week Low]])-1</f>
        <v>3.9911308203990359E-3</v>
      </c>
      <c r="AF726" s="2">
        <f>(Table2[[#This Row],[Current Week High]]/Table2[[#This Row],[Close Price]])-1</f>
        <v>3.7433745583038913E-2</v>
      </c>
      <c r="AG726" s="2">
        <f>(Table2[[#This Row],[Close Price]]/Table2[[#This Row],[Current Month Low]])-1</f>
        <v>3.9911308203990359E-3</v>
      </c>
      <c r="AH726" s="2">
        <f>(Table2[[#This Row],[Current Month High]]/Table2[[#This Row],[Close Price]])-1</f>
        <v>0.1481890459363957</v>
      </c>
      <c r="AI726">
        <v>51.2809187279151</v>
      </c>
      <c r="AJ726">
        <v>13.2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-0.09</v>
      </c>
      <c r="AM726" t="s">
        <v>10189</v>
      </c>
      <c r="AN726">
        <v>-6.76</v>
      </c>
      <c r="AO726" t="s">
        <v>10189</v>
      </c>
      <c r="AP726">
        <v>-7.5191552900458994E-2</v>
      </c>
      <c r="AQ726">
        <f>(Table2[[#This Row],[Sharpe Ratio]]-AVERAGE(Table2[Sharpe Ratio]))/_xlfn.STDEV.P(Table2[Sharpe Ratio])</f>
        <v>-1.4571776202368409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6">
        <f>_xlfn.RANK.AVG(Table2[[#This Row],[1Y Return vs Nifty Z-Score]],Table2[1Y Return vs Nifty Z-Score])</f>
        <v>725</v>
      </c>
      <c r="AT726">
        <f>_xlfn.RANK.AVG(Table2[[#This Row],[6M Return vs Nifty Z-Score]],Table2[6M Return vs Nifty Z-Score])</f>
        <v>697</v>
      </c>
      <c r="AU726">
        <f>_xlfn.RANK.AVG(Table2[[#This Row],[Sharpe Ratio Z-Score]],Table2[Sharpe Ratio Z-Score])</f>
        <v>683</v>
      </c>
      <c r="AV726">
        <f>(Table2[[#This Row],[Rank 1Y]]+Table2[[#This Row],[Rank 6M]]+Table2[[#This Row],[Rank Sharpe]])/3</f>
        <v>701.66666666666663</v>
      </c>
    </row>
    <row r="727" spans="1:48" x14ac:dyDescent="0.3">
      <c r="A727" t="s">
        <v>1240</v>
      </c>
      <c r="B727" t="s">
        <v>1241</v>
      </c>
      <c r="C727" t="s">
        <v>10155</v>
      </c>
      <c r="D727" t="s">
        <v>97</v>
      </c>
      <c r="E727">
        <v>9037.9073449899897</v>
      </c>
      <c r="F727">
        <v>309.5</v>
      </c>
      <c r="G727">
        <v>-66.302323893907698</v>
      </c>
      <c r="H727">
        <f>(Table2[[#This Row],[1Y Return vs Nifty]]-AVERAGE(Table2[1Y Return vs Nifty]))/_xlfn.STDEV.P(Table2[1Y Return vs Nifty])</f>
        <v>-1.3597068046784657</v>
      </c>
      <c r="I727">
        <v>-0.75635488302244203</v>
      </c>
      <c r="J727">
        <f>(Table2[[#This Row],[1M Return vs Nifty]]-AVERAGE(Table2[1M Return vs Nifty]))/_xlfn.STDEV.P(Table2[1M Return vs Nifty])</f>
        <v>-5.2982493913801477E-2</v>
      </c>
      <c r="K727">
        <v>-27.334849502285401</v>
      </c>
      <c r="L727">
        <f>(Table2[[#This Row],[6M Return vs Nifty]]-AVERAGE(Table2[6M Return vs Nifty]))/_xlfn.STDEV.P(Table2[6M Return vs Nifty])</f>
        <v>-1.1711256622749773</v>
      </c>
      <c r="M727">
        <v>6.1888754085986202</v>
      </c>
      <c r="N727">
        <f>(Table2[[#This Row],[1W Return vs Nifty]]-AVERAGE(Table2[1W Return vs Nifty]))/_xlfn.STDEV.P(Table2[1W Return vs Nifty])</f>
        <v>1.534435800817485</v>
      </c>
      <c r="O727">
        <v>296.27999999999997</v>
      </c>
      <c r="P727">
        <v>295.61696897290602</v>
      </c>
      <c r="Q727">
        <v>355.39388985494901</v>
      </c>
      <c r="R727">
        <v>64.102505055961103</v>
      </c>
      <c r="S727" s="2">
        <f>(Table2[[#This Row],[Close Price]]-Table2[[#This Row],[20D EMA]])/Table2[[#This Row],[20D EMA]]</f>
        <v>4.4619954097475455E-2</v>
      </c>
      <c r="T727" s="2">
        <f>(Table2[[#This Row],[Close Price]]-Table2[[#This Row],[50D EMA]])/Table2[[#This Row],[50D EMA]]</f>
        <v>4.6962902959628107E-2</v>
      </c>
      <c r="U727" s="2">
        <f>(Table2[[#This Row],[Close Price]]-Table2[[#This Row],[200D EMA]])/Table2[[#This Row],[200D EMA]]</f>
        <v>-0.12913528106428676</v>
      </c>
      <c r="V727">
        <v>3.0227810705782101</v>
      </c>
      <c r="W727">
        <v>304.55</v>
      </c>
      <c r="X727">
        <v>312.3</v>
      </c>
      <c r="Y727">
        <v>304.55</v>
      </c>
      <c r="Z727">
        <v>313.05</v>
      </c>
      <c r="AA727">
        <v>281.75</v>
      </c>
      <c r="AB727">
        <v>329.45</v>
      </c>
      <c r="AC727" s="2">
        <f>(Table2[[#This Row],[Close Price]]/Table2[[#This Row],[Day Low]])-1</f>
        <v>1.6253488753899203E-2</v>
      </c>
      <c r="AD727" s="2">
        <f>(Table2[[#This Row],[Day High]]/Table2[[#This Row],[Close Price]])-1</f>
        <v>9.0468497576736695E-3</v>
      </c>
      <c r="AE727" s="2">
        <f>(Table2[[#This Row],[Close Price]]/Table2[[#This Row],[Current Week Low]])-1</f>
        <v>1.6253488753899203E-2</v>
      </c>
      <c r="AF727" s="2">
        <f>(Table2[[#This Row],[Current Week High]]/Table2[[#This Row],[Close Price]])-1</f>
        <v>1.1470113085622069E-2</v>
      </c>
      <c r="AG727" s="2">
        <f>(Table2[[#This Row],[Close Price]]/Table2[[#This Row],[Current Month Low]])-1</f>
        <v>9.8491570541259899E-2</v>
      </c>
      <c r="AH727" s="2">
        <f>(Table2[[#This Row],[Current Month High]]/Table2[[#This Row],[Close Price]])-1</f>
        <v>6.4458804523424895E-2</v>
      </c>
      <c r="AI727">
        <v>80.936995153473305</v>
      </c>
      <c r="AJ727">
        <v>18.582375478927201</v>
      </c>
      <c r="AK727" t="str">
        <f>IF(AND(Table2[[#This Row],[20D EMA]]&gt;Table2[[#This Row],[50D EMA]],Table2[[#This Row],[50D EMA]]&gt;Table2[[#This Row],[200D EMA]]),"Uptrend","Downtrend/NoTrend")</f>
        <v>Downtrend/NoTrend</v>
      </c>
      <c r="AL727">
        <v>-0.13</v>
      </c>
      <c r="AM727" t="s">
        <v>10189</v>
      </c>
      <c r="AN727">
        <v>9.7100000000000009</v>
      </c>
      <c r="AO727" t="s">
        <v>10188</v>
      </c>
      <c r="AP727">
        <v>-9.174237590447E-2</v>
      </c>
      <c r="AQ727">
        <f>(Table2[[#This Row],[Sharpe Ratio]]-AVERAGE(Table2[Sharpe Ratio]))/_xlfn.STDEV.P(Table2[Sharpe Ratio])</f>
        <v>-1.644409419575821</v>
      </c>
      <c r="AR7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7">
        <f>_xlfn.RANK.AVG(Table2[[#This Row],[1Y Return vs Nifty Z-Score]],Table2[1Y Return vs Nifty Z-Score])</f>
        <v>728</v>
      </c>
      <c r="AT727">
        <f>_xlfn.RANK.AVG(Table2[[#This Row],[6M Return vs Nifty Z-Score]],Table2[6M Return vs Nifty Z-Score])</f>
        <v>680</v>
      </c>
      <c r="AU727">
        <f>_xlfn.RANK.AVG(Table2[[#This Row],[Sharpe Ratio Z-Score]],Table2[Sharpe Ratio Z-Score])</f>
        <v>698</v>
      </c>
      <c r="AV727">
        <f>(Table2[[#This Row],[Rank 1Y]]+Table2[[#This Row],[Rank 6M]]+Table2[[#This Row],[Rank Sharpe]])/3</f>
        <v>702</v>
      </c>
    </row>
    <row r="728" spans="1:48" x14ac:dyDescent="0.3">
      <c r="A728" t="s">
        <v>718</v>
      </c>
      <c r="B728" t="s">
        <v>719</v>
      </c>
      <c r="C728" t="s">
        <v>10155</v>
      </c>
      <c r="D728" t="s">
        <v>103</v>
      </c>
      <c r="E728">
        <v>22630.586342099999</v>
      </c>
      <c r="F728">
        <v>279.89999999999998</v>
      </c>
      <c r="G728">
        <v>-36.064089226786301</v>
      </c>
      <c r="H728">
        <f>(Table2[[#This Row],[1Y Return vs Nifty]]-AVERAGE(Table2[1Y Return vs Nifty]))/_xlfn.STDEV.P(Table2[1Y Return vs Nifty])</f>
        <v>-0.9861464504652534</v>
      </c>
      <c r="I728">
        <v>-6.1941353627222497</v>
      </c>
      <c r="J728">
        <f>(Table2[[#This Row],[1M Return vs Nifty]]-AVERAGE(Table2[1M Return vs Nifty]))/_xlfn.STDEV.P(Table2[1M Return vs Nifty])</f>
        <v>-0.56590187923650304</v>
      </c>
      <c r="K728">
        <v>-30.4060678114921</v>
      </c>
      <c r="L728">
        <f>(Table2[[#This Row],[6M Return vs Nifty]]-AVERAGE(Table2[6M Return vs Nifty]))/_xlfn.STDEV.P(Table2[6M Return vs Nifty])</f>
        <v>-1.2655077975421334</v>
      </c>
      <c r="M728">
        <v>2.2157919691259802</v>
      </c>
      <c r="N728">
        <f>(Table2[[#This Row],[1W Return vs Nifty]]-AVERAGE(Table2[1W Return vs Nifty]))/_xlfn.STDEV.P(Table2[1W Return vs Nifty])</f>
        <v>0.6528588700182395</v>
      </c>
      <c r="O728">
        <v>275.62</v>
      </c>
      <c r="P728">
        <v>276.63827321608699</v>
      </c>
      <c r="Q728">
        <v>292.06856748698499</v>
      </c>
      <c r="R728">
        <v>62.358621404913102</v>
      </c>
      <c r="S728" s="2">
        <f>(Table2[[#This Row],[Close Price]]-Table2[[#This Row],[20D EMA]])/Table2[[#This Row],[20D EMA]]</f>
        <v>1.5528626369639259E-2</v>
      </c>
      <c r="T728" s="2">
        <f>(Table2[[#This Row],[Close Price]]-Table2[[#This Row],[50D EMA]])/Table2[[#This Row],[50D EMA]]</f>
        <v>1.1790583949189125E-2</v>
      </c>
      <c r="U728" s="2">
        <f>(Table2[[#This Row],[Close Price]]-Table2[[#This Row],[200D EMA]])/Table2[[#This Row],[200D EMA]]</f>
        <v>-4.1663392920661554E-2</v>
      </c>
      <c r="V728">
        <v>1.77775871836156</v>
      </c>
      <c r="W728">
        <v>278.5</v>
      </c>
      <c r="X728">
        <v>281.7</v>
      </c>
      <c r="Y728">
        <v>275.5</v>
      </c>
      <c r="Z728">
        <v>281.7</v>
      </c>
      <c r="AA728">
        <v>265.60000000000002</v>
      </c>
      <c r="AB728">
        <v>286.60000000000002</v>
      </c>
      <c r="AC728" s="2">
        <f>(Table2[[#This Row],[Close Price]]/Table2[[#This Row],[Day Low]])-1</f>
        <v>5.0269299820466795E-3</v>
      </c>
      <c r="AD728" s="2">
        <f>(Table2[[#This Row],[Day High]]/Table2[[#This Row],[Close Price]])-1</f>
        <v>6.4308681672025081E-3</v>
      </c>
      <c r="AE728" s="2">
        <f>(Table2[[#This Row],[Close Price]]/Table2[[#This Row],[Current Week Low]])-1</f>
        <v>1.5970961887477264E-2</v>
      </c>
      <c r="AF728" s="2">
        <f>(Table2[[#This Row],[Current Week High]]/Table2[[#This Row],[Close Price]])-1</f>
        <v>6.4308681672025081E-3</v>
      </c>
      <c r="AG728" s="2">
        <f>(Table2[[#This Row],[Close Price]]/Table2[[#This Row],[Current Month Low]])-1</f>
        <v>5.3840361445782969E-2</v>
      </c>
      <c r="AH728" s="2">
        <f>(Table2[[#This Row],[Current Month High]]/Table2[[#This Row],[Close Price]])-1</f>
        <v>2.3937120400143064E-2</v>
      </c>
      <c r="AI728">
        <v>27.652733118971</v>
      </c>
      <c r="AJ728">
        <v>11.1375818939845</v>
      </c>
      <c r="AK728" t="str">
        <f>IF(AND(Table2[[#This Row],[20D EMA]]&gt;Table2[[#This Row],[50D EMA]],Table2[[#This Row],[50D EMA]]&gt;Table2[[#This Row],[200D EMA]]),"Uptrend","Downtrend/NoTrend")</f>
        <v>Downtrend/NoTrend</v>
      </c>
      <c r="AL728">
        <v>-7.0000000000000007E-2</v>
      </c>
      <c r="AM728" t="s">
        <v>10189</v>
      </c>
      <c r="AN728">
        <v>3.63</v>
      </c>
      <c r="AO728" t="s">
        <v>10188</v>
      </c>
      <c r="AP728">
        <v>-0.13899543833035499</v>
      </c>
      <c r="AQ728">
        <f>(Table2[[#This Row],[Sharpe Ratio]]-AVERAGE(Table2[Sharpe Ratio]))/_xlfn.STDEV.P(Table2[Sharpe Ratio])</f>
        <v>-2.1789614415587466</v>
      </c>
      <c r="AR7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8">
        <f>_xlfn.RANK.AVG(Table2[[#This Row],[1Y Return vs Nifty Z-Score]],Table2[1Y Return vs Nifty Z-Score])</f>
        <v>687</v>
      </c>
      <c r="AT728">
        <f>_xlfn.RANK.AVG(Table2[[#This Row],[6M Return vs Nifty Z-Score]],Table2[6M Return vs Nifty Z-Score])</f>
        <v>696</v>
      </c>
      <c r="AU728">
        <f>_xlfn.RANK.AVG(Table2[[#This Row],[Sharpe Ratio Z-Score]],Table2[Sharpe Ratio Z-Score])</f>
        <v>725</v>
      </c>
      <c r="AV728">
        <f>(Table2[[#This Row],[Rank 1Y]]+Table2[[#This Row],[Rank 6M]]+Table2[[#This Row],[Rank Sharpe]])/3</f>
        <v>702.66666666666663</v>
      </c>
    </row>
    <row r="729" spans="1:48" x14ac:dyDescent="0.3">
      <c r="A729" t="s">
        <v>836</v>
      </c>
      <c r="B729" t="s">
        <v>837</v>
      </c>
      <c r="C729" t="s">
        <v>10152</v>
      </c>
      <c r="D729" t="s">
        <v>78</v>
      </c>
      <c r="E729">
        <v>18798.240290900001</v>
      </c>
      <c r="F729">
        <v>794.45</v>
      </c>
      <c r="G729">
        <v>-39.5495727345251</v>
      </c>
      <c r="H729">
        <f>(Table2[[#This Row],[1Y Return vs Nifty]]-AVERAGE(Table2[1Y Return vs Nifty]))/_xlfn.STDEV.P(Table2[1Y Return vs Nifty])</f>
        <v>-1.0292057913324948</v>
      </c>
      <c r="I729">
        <v>-13.6569127308122</v>
      </c>
      <c r="J729">
        <f>(Table2[[#This Row],[1M Return vs Nifty]]-AVERAGE(Table2[1M Return vs Nifty]))/_xlfn.STDEV.P(Table2[1M Return vs Nifty])</f>
        <v>-1.2698293722147007</v>
      </c>
      <c r="K729">
        <v>-31.404942974395201</v>
      </c>
      <c r="L729">
        <f>(Table2[[#This Row],[6M Return vs Nifty]]-AVERAGE(Table2[6M Return vs Nifty]))/_xlfn.STDEV.P(Table2[6M Return vs Nifty])</f>
        <v>-1.2962044010553087</v>
      </c>
      <c r="M729">
        <v>-1.3579373317019701</v>
      </c>
      <c r="N729">
        <f>(Table2[[#This Row],[1W Return vs Nifty]]-AVERAGE(Table2[1W Return vs Nifty]))/_xlfn.STDEV.P(Table2[1W Return vs Nifty])</f>
        <v>-0.14010643174985418</v>
      </c>
      <c r="O729">
        <v>815.4</v>
      </c>
      <c r="P729">
        <v>816.66590469453899</v>
      </c>
      <c r="Q729">
        <v>852.98983734817205</v>
      </c>
      <c r="R729">
        <v>34.208466589063498</v>
      </c>
      <c r="S729" s="2">
        <f>(Table2[[#This Row],[Close Price]]-Table2[[#This Row],[20D EMA]])/Table2[[#This Row],[20D EMA]]</f>
        <v>-2.5692911454500776E-2</v>
      </c>
      <c r="T729" s="2">
        <f>(Table2[[#This Row],[Close Price]]-Table2[[#This Row],[50D EMA]])/Table2[[#This Row],[50D EMA]]</f>
        <v>-2.7203173986856299E-2</v>
      </c>
      <c r="U729" s="2">
        <f>(Table2[[#This Row],[Close Price]]-Table2[[#This Row],[200D EMA]])/Table2[[#This Row],[200D EMA]]</f>
        <v>-6.8628997421779719E-2</v>
      </c>
      <c r="V729">
        <v>1.14316269618485</v>
      </c>
      <c r="W729">
        <v>791.1</v>
      </c>
      <c r="X729">
        <v>809.35</v>
      </c>
      <c r="Y729">
        <v>790.65</v>
      </c>
      <c r="Z729">
        <v>809.35</v>
      </c>
      <c r="AA729">
        <v>781</v>
      </c>
      <c r="AB729">
        <v>869.65</v>
      </c>
      <c r="AC729" s="2">
        <f>(Table2[[#This Row],[Close Price]]/Table2[[#This Row],[Day Low]])-1</f>
        <v>4.2346100366579265E-3</v>
      </c>
      <c r="AD729" s="2">
        <f>(Table2[[#This Row],[Day High]]/Table2[[#This Row],[Close Price]])-1</f>
        <v>1.8755113600604112E-2</v>
      </c>
      <c r="AE729" s="2">
        <f>(Table2[[#This Row],[Close Price]]/Table2[[#This Row],[Current Week Low]])-1</f>
        <v>4.8061721368495292E-3</v>
      </c>
      <c r="AF729" s="2">
        <f>(Table2[[#This Row],[Current Week High]]/Table2[[#This Row],[Close Price]])-1</f>
        <v>1.8755113600604112E-2</v>
      </c>
      <c r="AG729" s="2">
        <f>(Table2[[#This Row],[Close Price]]/Table2[[#This Row],[Current Month Low]])-1</f>
        <v>1.7221510883482782E-2</v>
      </c>
      <c r="AH729" s="2">
        <f>(Table2[[#This Row],[Current Month High]]/Table2[[#This Row],[Close Price]])-1</f>
        <v>9.4656680722512432E-2</v>
      </c>
      <c r="AI729">
        <v>33.1990685379822</v>
      </c>
      <c r="AJ729">
        <v>13.492857142857099</v>
      </c>
      <c r="AK729" t="str">
        <f>IF(AND(Table2[[#This Row],[20D EMA]]&gt;Table2[[#This Row],[50D EMA]],Table2[[#This Row],[50D EMA]]&gt;Table2[[#This Row],[200D EMA]]),"Uptrend","Downtrend/NoTrend")</f>
        <v>Downtrend/NoTrend</v>
      </c>
      <c r="AL729">
        <v>-0.09</v>
      </c>
      <c r="AM729" t="s">
        <v>10189</v>
      </c>
      <c r="AN729">
        <v>-5.0199999999999996</v>
      </c>
      <c r="AO729" t="s">
        <v>10189</v>
      </c>
      <c r="AP729">
        <v>-0.118478470852263</v>
      </c>
      <c r="AQ729">
        <f>(Table2[[#This Row],[Sharpe Ratio]]-AVERAGE(Table2[Sharpe Ratio]))/_xlfn.STDEV.P(Table2[Sharpe Ratio])</f>
        <v>-1.9468624856958539</v>
      </c>
      <c r="AR7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9">
        <f>_xlfn.RANK.AVG(Table2[[#This Row],[1Y Return vs Nifty Z-Score]],Table2[1Y Return vs Nifty Z-Score])</f>
        <v>696</v>
      </c>
      <c r="AT729">
        <f>_xlfn.RANK.AVG(Table2[[#This Row],[6M Return vs Nifty Z-Score]],Table2[6M Return vs Nifty Z-Score])</f>
        <v>699</v>
      </c>
      <c r="AU729">
        <f>_xlfn.RANK.AVG(Table2[[#This Row],[Sharpe Ratio Z-Score]],Table2[Sharpe Ratio Z-Score])</f>
        <v>718</v>
      </c>
      <c r="AV729">
        <f>(Table2[[#This Row],[Rank 1Y]]+Table2[[#This Row],[Rank 6M]]+Table2[[#This Row],[Rank Sharpe]])/3</f>
        <v>704.33333333333337</v>
      </c>
    </row>
    <row r="730" spans="1:48" x14ac:dyDescent="0.3">
      <c r="A730" t="s">
        <v>621</v>
      </c>
      <c r="B730" t="s">
        <v>622</v>
      </c>
      <c r="C730" t="s">
        <v>10143</v>
      </c>
      <c r="D730" t="s">
        <v>623</v>
      </c>
      <c r="E730">
        <v>29866.705784599999</v>
      </c>
      <c r="F730">
        <v>460.3</v>
      </c>
      <c r="G730">
        <v>-71.358529256024497</v>
      </c>
      <c r="H730">
        <f>(Table2[[#This Row],[1Y Return vs Nifty]]-AVERAGE(Table2[1Y Return vs Nifty]))/_xlfn.STDEV.P(Table2[1Y Return vs Nifty])</f>
        <v>-1.4221706980518718</v>
      </c>
      <c r="I730">
        <v>3.1254684968744502</v>
      </c>
      <c r="J730">
        <f>(Table2[[#This Row],[1M Return vs Nifty]]-AVERAGE(Table2[1M Return vs Nifty]))/_xlfn.STDEV.P(Table2[1M Return vs Nifty])</f>
        <v>0.31317102577699751</v>
      </c>
      <c r="K730">
        <v>-50.122302647345599</v>
      </c>
      <c r="L730">
        <f>(Table2[[#This Row],[6M Return vs Nifty]]-AVERAGE(Table2[6M Return vs Nifty]))/_xlfn.STDEV.P(Table2[6M Return vs Nifty])</f>
        <v>-1.8714107832264049</v>
      </c>
      <c r="M730">
        <v>0.48146988201378899</v>
      </c>
      <c r="N730">
        <f>(Table2[[#This Row],[1W Return vs Nifty]]-AVERAGE(Table2[1W Return vs Nifty]))/_xlfn.STDEV.P(Table2[1W Return vs Nifty])</f>
        <v>0.26803474893795132</v>
      </c>
      <c r="O730">
        <v>437.09</v>
      </c>
      <c r="P730">
        <v>413.90748383304498</v>
      </c>
      <c r="Q730">
        <v>519.12288184032298</v>
      </c>
      <c r="R730">
        <v>67.401090257880298</v>
      </c>
      <c r="S730" s="2">
        <f>(Table2[[#This Row],[Close Price]]-Table2[[#This Row],[20D EMA]])/Table2[[#This Row],[20D EMA]]</f>
        <v>5.3101191974193045E-2</v>
      </c>
      <c r="T730" s="2">
        <f>(Table2[[#This Row],[Close Price]]-Table2[[#This Row],[50D EMA]])/Table2[[#This Row],[50D EMA]]</f>
        <v>0.11208426515348552</v>
      </c>
      <c r="U730" s="2">
        <f>(Table2[[#This Row],[Close Price]]-Table2[[#This Row],[200D EMA]])/Table2[[#This Row],[200D EMA]]</f>
        <v>-0.11331205750706302</v>
      </c>
      <c r="V730">
        <v>1.16149290411127</v>
      </c>
      <c r="W730">
        <v>454.75</v>
      </c>
      <c r="X730">
        <v>471.4</v>
      </c>
      <c r="Y730">
        <v>454.75</v>
      </c>
      <c r="Z730">
        <v>476.7</v>
      </c>
      <c r="AA730">
        <v>403</v>
      </c>
      <c r="AB730">
        <v>491.8</v>
      </c>
      <c r="AC730" s="2">
        <f>(Table2[[#This Row],[Close Price]]/Table2[[#This Row],[Day Low]])-1</f>
        <v>1.2204507971412815E-2</v>
      </c>
      <c r="AD730" s="2">
        <f>(Table2[[#This Row],[Day High]]/Table2[[#This Row],[Close Price]])-1</f>
        <v>2.411470779926117E-2</v>
      </c>
      <c r="AE730" s="2">
        <f>(Table2[[#This Row],[Close Price]]/Table2[[#This Row],[Current Week Low]])-1</f>
        <v>1.2204507971412815E-2</v>
      </c>
      <c r="AF730" s="2">
        <f>(Table2[[#This Row],[Current Week High]]/Table2[[#This Row],[Close Price]])-1</f>
        <v>3.5628937649359038E-2</v>
      </c>
      <c r="AG730" s="2">
        <f>(Table2[[#This Row],[Close Price]]/Table2[[#This Row],[Current Month Low]])-1</f>
        <v>0.14218362282878405</v>
      </c>
      <c r="AH730" s="2">
        <f>(Table2[[#This Row],[Current Month High]]/Table2[[#This Row],[Close Price]])-1</f>
        <v>6.8433630241147014E-2</v>
      </c>
      <c r="AI730">
        <v>116.880295459482</v>
      </c>
      <c r="AJ730">
        <v>48.4838709677419</v>
      </c>
      <c r="AK730" t="str">
        <f>IF(AND(Table2[[#This Row],[20D EMA]]&gt;Table2[[#This Row],[50D EMA]],Table2[[#This Row],[50D EMA]]&gt;Table2[[#This Row],[200D EMA]]),"Uptrend","Downtrend/NoTrend")</f>
        <v>Downtrend/NoTrend</v>
      </c>
      <c r="AL730">
        <v>0.05</v>
      </c>
      <c r="AM730" t="s">
        <v>10188</v>
      </c>
      <c r="AN730">
        <v>14.57</v>
      </c>
      <c r="AO730" t="s">
        <v>10188</v>
      </c>
      <c r="AP730">
        <v>-9.2741557662410004E-2</v>
      </c>
      <c r="AQ730">
        <f>(Table2[[#This Row],[Sharpe Ratio]]-AVERAGE(Table2[Sharpe Ratio]))/_xlfn.STDEV.P(Table2[Sharpe Ratio])</f>
        <v>-1.6557127002864211</v>
      </c>
      <c r="AR7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0">
        <f>_xlfn.RANK.AVG(Table2[[#This Row],[1Y Return vs Nifty Z-Score]],Table2[1Y Return vs Nifty Z-Score])</f>
        <v>729</v>
      </c>
      <c r="AT730">
        <f>_xlfn.RANK.AVG(Table2[[#This Row],[6M Return vs Nifty Z-Score]],Table2[6M Return vs Nifty Z-Score])</f>
        <v>726</v>
      </c>
      <c r="AU730">
        <f>_xlfn.RANK.AVG(Table2[[#This Row],[Sharpe Ratio Z-Score]],Table2[Sharpe Ratio Z-Score])</f>
        <v>699</v>
      </c>
      <c r="AV730">
        <f>(Table2[[#This Row],[Rank 1Y]]+Table2[[#This Row],[Rank 6M]]+Table2[[#This Row],[Rank Sharpe]])/3</f>
        <v>718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AED87-285D-4E89-8B43-DF46D20B3245}">
  <dimension ref="A1:Q4992"/>
  <sheetViews>
    <sheetView topLeftCell="G948" workbookViewId="0">
      <selection sqref="A1:Q1210"/>
    </sheetView>
  </sheetViews>
  <sheetFormatPr defaultRowHeight="14.4" x14ac:dyDescent="0.3"/>
  <cols>
    <col min="1" max="1" width="48.109375" bestFit="1" customWidth="1"/>
    <col min="2" max="2" width="15.109375" bestFit="1" customWidth="1"/>
    <col min="3" max="3" width="30" bestFit="1" customWidth="1"/>
    <col min="4" max="4" width="39.5546875" bestFit="1" customWidth="1"/>
    <col min="5" max="5" width="13" bestFit="1" customWidth="1"/>
    <col min="6" max="6" width="12.33203125" bestFit="1" customWidth="1"/>
    <col min="7" max="7" width="18.33203125" bestFit="1" customWidth="1"/>
    <col min="8" max="10" width="19" bestFit="1" customWidth="1"/>
    <col min="11" max="12" width="12" bestFit="1" customWidth="1"/>
    <col min="13" max="13" width="23.5546875" bestFit="1" customWidth="1"/>
    <col min="14" max="14" width="17" bestFit="1" customWidth="1"/>
    <col min="15" max="15" width="23.33203125" bestFit="1" customWidth="1"/>
    <col min="16" max="16" width="22.88671875" bestFit="1" customWidth="1"/>
    <col min="17" max="17" width="13.88671875" bestFit="1" customWidth="1"/>
  </cols>
  <sheetData>
    <row r="1" spans="1:17" x14ac:dyDescent="0.3">
      <c r="A1" t="s">
        <v>0</v>
      </c>
      <c r="B1" t="s">
        <v>1</v>
      </c>
      <c r="C1" t="s">
        <v>10140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tr">
        <f>IFERROR(VLOOKUP(Table1[[#This Row],[Ticker]],[1]!Table1[[Symbol]:[Industry]],2,FALSE),"-")</f>
        <v>-</v>
      </c>
      <c r="D2" t="s">
        <v>18</v>
      </c>
      <c r="E2">
        <v>2161304.6852842201</v>
      </c>
      <c r="F2">
        <v>3152.5</v>
      </c>
      <c r="G2">
        <v>-1.6418307307415501</v>
      </c>
      <c r="H2">
        <v>2.7744673282122099</v>
      </c>
      <c r="I2">
        <v>2.9543792741955599</v>
      </c>
      <c r="J2">
        <v>-0.57735953074192403</v>
      </c>
      <c r="K2">
        <v>3011.8128389977701</v>
      </c>
      <c r="L2">
        <v>2788.73396866751</v>
      </c>
      <c r="M2">
        <v>70.965160463733596</v>
      </c>
      <c r="N2">
        <v>0.71856116923198998</v>
      </c>
      <c r="O2">
        <v>2.0650277557493899</v>
      </c>
      <c r="P2">
        <v>41.985317299464</v>
      </c>
      <c r="Q2">
        <v>3.8681053698320998E-2</v>
      </c>
    </row>
    <row r="3" spans="1:17" x14ac:dyDescent="0.3">
      <c r="A3" t="s">
        <v>19</v>
      </c>
      <c r="B3" t="s">
        <v>20</v>
      </c>
      <c r="C3" t="str">
        <f>IFERROR(VLOOKUP(Table1[[#This Row],[Ticker]],[1]!Table1[[Symbol]:[Industry]],2,FALSE),"-")</f>
        <v>-</v>
      </c>
      <c r="D3" t="s">
        <v>21</v>
      </c>
      <c r="E3">
        <v>1507783.7018137299</v>
      </c>
      <c r="F3">
        <v>4178.45</v>
      </c>
      <c r="G3">
        <v>-6.1363206108747796</v>
      </c>
      <c r="H3">
        <v>4.3202639573611501</v>
      </c>
      <c r="I3">
        <v>-3.49970233364582</v>
      </c>
      <c r="J3">
        <v>3.6450396267367799</v>
      </c>
      <c r="K3">
        <v>3925.6837386018401</v>
      </c>
      <c r="L3">
        <v>3801.2607289315401</v>
      </c>
      <c r="M3">
        <v>72.860675756156894</v>
      </c>
      <c r="N3">
        <v>1.3899129874994101</v>
      </c>
      <c r="O3">
        <v>1.82603597027606</v>
      </c>
      <c r="P3">
        <v>26.199033524614901</v>
      </c>
      <c r="Q3">
        <v>-2.2604211375049001E-2</v>
      </c>
    </row>
    <row r="4" spans="1:17" x14ac:dyDescent="0.3">
      <c r="A4" t="s">
        <v>22</v>
      </c>
      <c r="B4" t="s">
        <v>23</v>
      </c>
      <c r="C4" t="str">
        <f>IFERROR(VLOOKUP(Table1[[#This Row],[Ticker]],[1]!Table1[[Symbol]:[Industry]],2,FALSE),"-")</f>
        <v>-</v>
      </c>
      <c r="D4" t="s">
        <v>24</v>
      </c>
      <c r="E4">
        <v>1234796.2947110999</v>
      </c>
      <c r="F4">
        <v>1619.75</v>
      </c>
      <c r="G4">
        <v>-29.327530756722801</v>
      </c>
      <c r="H4">
        <v>-3.1555705967871099</v>
      </c>
      <c r="I4">
        <v>-15.2507614483092</v>
      </c>
      <c r="J4">
        <v>-0.91253159551133201</v>
      </c>
      <c r="K4">
        <v>1599.66636013884</v>
      </c>
      <c r="L4">
        <v>1552.49645339889</v>
      </c>
      <c r="M4">
        <v>37.039219238422604</v>
      </c>
      <c r="N4">
        <v>1.30549084678276</v>
      </c>
      <c r="O4">
        <v>10.757832998919501</v>
      </c>
      <c r="P4">
        <v>18.789189982032202</v>
      </c>
      <c r="Q4">
        <v>-8.6899101566775994E-2</v>
      </c>
    </row>
    <row r="5" spans="1:17" x14ac:dyDescent="0.3">
      <c r="A5" t="s">
        <v>25</v>
      </c>
      <c r="B5" t="s">
        <v>26</v>
      </c>
      <c r="C5" t="str">
        <f>IFERROR(VLOOKUP(Table1[[#This Row],[Ticker]],[1]!Table1[[Symbol]:[Industry]],2,FALSE),"-")</f>
        <v>-</v>
      </c>
      <c r="D5" t="s">
        <v>24</v>
      </c>
      <c r="E5">
        <v>865817.91335108003</v>
      </c>
      <c r="F5">
        <v>1239.9000000000001</v>
      </c>
      <c r="G5">
        <v>2.1918930737243199</v>
      </c>
      <c r="H5">
        <v>5.79195389595119</v>
      </c>
      <c r="I5">
        <v>11.164697157693601</v>
      </c>
      <c r="J5">
        <v>-1.13796478085519</v>
      </c>
      <c r="K5">
        <v>1167.9376261663799</v>
      </c>
      <c r="L5">
        <v>1071.01351489167</v>
      </c>
      <c r="M5">
        <v>59.892373977105898</v>
      </c>
      <c r="N5">
        <v>0.82485444582360301</v>
      </c>
      <c r="O5">
        <v>1.4436648116783399</v>
      </c>
      <c r="P5">
        <v>37.919911012235801</v>
      </c>
      <c r="Q5">
        <v>7.2010335098542003E-2</v>
      </c>
    </row>
    <row r="6" spans="1:17" x14ac:dyDescent="0.3">
      <c r="A6" t="s">
        <v>27</v>
      </c>
      <c r="B6" t="s">
        <v>28</v>
      </c>
      <c r="C6" t="str">
        <f>IFERROR(VLOOKUP(Table1[[#This Row],[Ticker]],[1]!Table1[[Symbol]:[Industry]],2,FALSE),"-")</f>
        <v>-</v>
      </c>
      <c r="D6" t="s">
        <v>29</v>
      </c>
      <c r="E6">
        <v>858482.996539279</v>
      </c>
      <c r="F6">
        <v>1466.5</v>
      </c>
      <c r="G6">
        <v>41.203922798507001</v>
      </c>
      <c r="H6">
        <v>-4.6736077241129497</v>
      </c>
      <c r="I6">
        <v>22.103696747675802</v>
      </c>
      <c r="J6">
        <v>-0.69375237122009803</v>
      </c>
      <c r="K6">
        <v>1387.6069423265899</v>
      </c>
      <c r="L6">
        <v>1194.54191283977</v>
      </c>
      <c r="M6">
        <v>54.181206601443101</v>
      </c>
      <c r="N6">
        <v>0.66523494874549505</v>
      </c>
      <c r="O6">
        <v>4.7562222979883897</v>
      </c>
      <c r="P6">
        <v>73.130275662593704</v>
      </c>
      <c r="Q6">
        <v>0.15633396348019801</v>
      </c>
    </row>
    <row r="7" spans="1:17" x14ac:dyDescent="0.3">
      <c r="A7" t="s">
        <v>30</v>
      </c>
      <c r="B7" t="s">
        <v>31</v>
      </c>
      <c r="C7" t="str">
        <f>IFERROR(VLOOKUP(Table1[[#This Row],[Ticker]],[1]!Table1[[Symbol]:[Industry]],2,FALSE),"-")</f>
        <v>-</v>
      </c>
      <c r="D7" t="s">
        <v>32</v>
      </c>
      <c r="E7">
        <v>788043.23377219995</v>
      </c>
      <c r="F7">
        <v>880.7</v>
      </c>
      <c r="G7">
        <v>20.7103324023856</v>
      </c>
      <c r="H7">
        <v>-0.21631422136549699</v>
      </c>
      <c r="I7">
        <v>26.565907350059401</v>
      </c>
      <c r="J7">
        <v>1.6927887701703399</v>
      </c>
      <c r="K7">
        <v>831.99573234166098</v>
      </c>
      <c r="L7">
        <v>735.237928930512</v>
      </c>
      <c r="M7">
        <v>72.211111531379302</v>
      </c>
      <c r="N7">
        <v>0.76751237550138196</v>
      </c>
      <c r="O7">
        <v>3.55399114340864</v>
      </c>
      <c r="P7">
        <v>62.1318114874815</v>
      </c>
      <c r="Q7">
        <v>8.1541274686532994E-2</v>
      </c>
    </row>
    <row r="8" spans="1:17" x14ac:dyDescent="0.3">
      <c r="A8" t="s">
        <v>33</v>
      </c>
      <c r="B8" t="s">
        <v>34</v>
      </c>
      <c r="C8" t="str">
        <f>IFERROR(VLOOKUP(Table1[[#This Row],[Ticker]],[1]!Table1[[Symbol]:[Industry]],2,FALSE),"-")</f>
        <v>-</v>
      </c>
      <c r="D8" t="s">
        <v>21</v>
      </c>
      <c r="E8">
        <v>707659.13280899997</v>
      </c>
      <c r="F8">
        <v>1726.05</v>
      </c>
      <c r="G8">
        <v>-4.5035718837635397</v>
      </c>
      <c r="H8">
        <v>8.7658701819821907</v>
      </c>
      <c r="I8">
        <v>-5.9212191081359098</v>
      </c>
      <c r="J8">
        <v>2.1008384383866301</v>
      </c>
      <c r="K8">
        <v>1557.3444673392</v>
      </c>
      <c r="L8">
        <v>1515.9394995632299</v>
      </c>
      <c r="M8">
        <v>85.192987242481706</v>
      </c>
      <c r="N8">
        <v>0.96407088309334399</v>
      </c>
      <c r="O8">
        <v>0.68653862866081505</v>
      </c>
      <c r="P8">
        <v>32.264367816091898</v>
      </c>
      <c r="Q8">
        <v>-6.2798429188911001E-2</v>
      </c>
    </row>
    <row r="9" spans="1:17" x14ac:dyDescent="0.3">
      <c r="A9" t="s">
        <v>35</v>
      </c>
      <c r="B9" t="s">
        <v>36</v>
      </c>
      <c r="C9" t="str">
        <f>IFERROR(VLOOKUP(Table1[[#This Row],[Ticker]],[1]!Table1[[Symbol]:[Industry]],2,FALSE),"-")</f>
        <v>-</v>
      </c>
      <c r="D9" t="s">
        <v>37</v>
      </c>
      <c r="E9">
        <v>670639.50623703003</v>
      </c>
      <c r="F9">
        <v>1108.45</v>
      </c>
      <c r="G9">
        <v>52.718721006742499</v>
      </c>
      <c r="H9">
        <v>-5.0967697194792301</v>
      </c>
      <c r="I9">
        <v>12.475863703668001</v>
      </c>
      <c r="J9">
        <v>3.5482782228694201</v>
      </c>
      <c r="K9">
        <v>1009.2183594148401</v>
      </c>
      <c r="L9">
        <v>901.82946678326505</v>
      </c>
      <c r="M9">
        <v>72.744102807494698</v>
      </c>
      <c r="N9">
        <v>1.27050129543956</v>
      </c>
      <c r="O9">
        <v>6.0038792909017102</v>
      </c>
      <c r="P9">
        <v>85.561228760358205</v>
      </c>
      <c r="Q9">
        <v>-1.4781257442073001E-2</v>
      </c>
    </row>
    <row r="10" spans="1:17" x14ac:dyDescent="0.3">
      <c r="A10" t="s">
        <v>38</v>
      </c>
      <c r="B10" t="s">
        <v>39</v>
      </c>
      <c r="C10" t="str">
        <f>IFERROR(VLOOKUP(Table1[[#This Row],[Ticker]],[1]!Table1[[Symbol]:[Industry]],2,FALSE),"-")</f>
        <v>-</v>
      </c>
      <c r="D10" t="s">
        <v>40</v>
      </c>
      <c r="E10">
        <v>615357.95151779999</v>
      </c>
      <c r="F10">
        <v>2688.45</v>
      </c>
      <c r="G10">
        <v>-25.5526845980499</v>
      </c>
      <c r="H10">
        <v>0.34322083095781503</v>
      </c>
      <c r="I10">
        <v>-7.0676616200611599</v>
      </c>
      <c r="J10">
        <v>0.454205704854175</v>
      </c>
      <c r="K10">
        <v>2475.8413877938701</v>
      </c>
      <c r="L10">
        <v>2448.23004140179</v>
      </c>
      <c r="M10">
        <v>77.069508215034105</v>
      </c>
      <c r="N10">
        <v>0.77364036949017501</v>
      </c>
      <c r="O10">
        <v>1.3595194256913901</v>
      </c>
      <c r="P10">
        <v>23.774774982159698</v>
      </c>
      <c r="Q10">
        <v>-6.2721608990518998E-2</v>
      </c>
    </row>
    <row r="11" spans="1:17" x14ac:dyDescent="0.3">
      <c r="A11" t="s">
        <v>41</v>
      </c>
      <c r="B11" t="s">
        <v>42</v>
      </c>
      <c r="C11" t="str">
        <f>IFERROR(VLOOKUP(Table1[[#This Row],[Ticker]],[1]!Table1[[Symbol]:[Industry]],2,FALSE),"-")</f>
        <v>-</v>
      </c>
      <c r="D11" t="s">
        <v>43</v>
      </c>
      <c r="E11">
        <v>579058.79425534001</v>
      </c>
      <c r="F11">
        <v>465.55</v>
      </c>
      <c r="G11">
        <v>-27.244001063779798</v>
      </c>
      <c r="H11">
        <v>2.27957680062742</v>
      </c>
      <c r="I11">
        <v>-13.1424337249264</v>
      </c>
      <c r="J11">
        <v>2.76295676261023</v>
      </c>
      <c r="K11">
        <v>435.76234115209002</v>
      </c>
      <c r="L11">
        <v>431.31157445660398</v>
      </c>
      <c r="M11">
        <v>87.524793973957998</v>
      </c>
      <c r="N11">
        <v>0.94632810665003697</v>
      </c>
      <c r="O11">
        <v>7.3354097304263597</v>
      </c>
      <c r="P11">
        <v>16.5769375234756</v>
      </c>
      <c r="Q11">
        <v>9.4179906916999998E-2</v>
      </c>
    </row>
    <row r="12" spans="1:17" x14ac:dyDescent="0.3">
      <c r="A12" t="s">
        <v>44</v>
      </c>
      <c r="B12" t="s">
        <v>45</v>
      </c>
      <c r="C12" t="str">
        <f>IFERROR(VLOOKUP(Table1[[#This Row],[Ticker]],[1]!Table1[[Symbol]:[Industry]],2,FALSE),"-")</f>
        <v>-</v>
      </c>
      <c r="D12" t="s">
        <v>46</v>
      </c>
      <c r="E12">
        <v>502039.53365663998</v>
      </c>
      <c r="F12">
        <v>3636.55</v>
      </c>
      <c r="G12">
        <v>21.495917236433101</v>
      </c>
      <c r="H12">
        <v>-6.4054345056375102</v>
      </c>
      <c r="I12">
        <v>-9.94888069243944</v>
      </c>
      <c r="J12">
        <v>-0.88924342232253395</v>
      </c>
      <c r="K12">
        <v>3590.0950487606601</v>
      </c>
      <c r="L12">
        <v>3358.4399740218</v>
      </c>
      <c r="M12">
        <v>57.944893701426501</v>
      </c>
      <c r="N12">
        <v>0.69873512512219205</v>
      </c>
      <c r="O12">
        <v>7.7917256740591903</v>
      </c>
      <c r="P12">
        <v>47.527383367139898</v>
      </c>
      <c r="Q12">
        <v>0.11674654550258</v>
      </c>
    </row>
    <row r="13" spans="1:17" x14ac:dyDescent="0.3">
      <c r="A13" t="s">
        <v>47</v>
      </c>
      <c r="B13" t="s">
        <v>48</v>
      </c>
      <c r="C13" t="str">
        <f>IFERROR(VLOOKUP(Table1[[#This Row],[Ticker]],[1]!Table1[[Symbol]:[Industry]],2,FALSE),"-")</f>
        <v>-</v>
      </c>
      <c r="D13" t="s">
        <v>49</v>
      </c>
      <c r="E13">
        <v>436313.64164599997</v>
      </c>
      <c r="F13">
        <v>7059.1</v>
      </c>
      <c r="G13">
        <v>-31.820274082223801</v>
      </c>
      <c r="H13">
        <v>-8.5358461698873906</v>
      </c>
      <c r="I13">
        <v>-17.044739990280199</v>
      </c>
      <c r="J13">
        <v>-1.67524893709069</v>
      </c>
      <c r="K13">
        <v>7032.6430715716797</v>
      </c>
      <c r="L13">
        <v>7019.1211620218801</v>
      </c>
      <c r="M13">
        <v>47.214849463182198</v>
      </c>
      <c r="N13">
        <v>0.76369842310090397</v>
      </c>
      <c r="O13">
        <v>16.048788089133101</v>
      </c>
      <c r="P13">
        <v>14.080933449691299</v>
      </c>
      <c r="Q13">
        <v>-4.5414614031880997E-2</v>
      </c>
    </row>
    <row r="14" spans="1:17" x14ac:dyDescent="0.3">
      <c r="A14" t="s">
        <v>50</v>
      </c>
      <c r="B14" t="s">
        <v>51</v>
      </c>
      <c r="C14" t="str">
        <f>IFERROR(VLOOKUP(Table1[[#This Row],[Ticker]],[1]!Table1[[Symbol]:[Industry]],2,FALSE),"-")</f>
        <v>-</v>
      </c>
      <c r="D14" t="s">
        <v>21</v>
      </c>
      <c r="E14">
        <v>425046.19154832</v>
      </c>
      <c r="F14">
        <v>1569.55</v>
      </c>
      <c r="G14">
        <v>10.234612644837499</v>
      </c>
      <c r="H14">
        <v>4.8686891599922699</v>
      </c>
      <c r="I14">
        <v>-10.806767270720099</v>
      </c>
      <c r="J14">
        <v>1.35920826840215</v>
      </c>
      <c r="K14">
        <v>1462.21055774461</v>
      </c>
      <c r="L14">
        <v>1417.58508310056</v>
      </c>
      <c r="M14">
        <v>81.716514860256197</v>
      </c>
      <c r="N14">
        <v>1.0555151986546401</v>
      </c>
      <c r="O14">
        <v>8.1424612149979296</v>
      </c>
      <c r="P14">
        <v>43.337899543378903</v>
      </c>
      <c r="Q14">
        <v>2.1943865739250001E-2</v>
      </c>
    </row>
    <row r="15" spans="1:17" x14ac:dyDescent="0.3">
      <c r="A15" t="s">
        <v>52</v>
      </c>
      <c r="B15" t="s">
        <v>53</v>
      </c>
      <c r="C15" t="str">
        <f>IFERROR(VLOOKUP(Table1[[#This Row],[Ticker]],[1]!Table1[[Symbol]:[Industry]],2,FALSE),"-")</f>
        <v>-</v>
      </c>
      <c r="D15" t="s">
        <v>54</v>
      </c>
      <c r="E15">
        <v>405714.00439349998</v>
      </c>
      <c r="F15">
        <v>322.64999999999998</v>
      </c>
      <c r="G15">
        <v>68.005705548412806</v>
      </c>
      <c r="H15">
        <v>10.8676473237199</v>
      </c>
      <c r="I15">
        <v>25.5262152108902</v>
      </c>
      <c r="J15">
        <v>6.6266937475785097</v>
      </c>
      <c r="K15">
        <v>280.36298379448698</v>
      </c>
      <c r="L15">
        <v>246.970186842761</v>
      </c>
      <c r="M15">
        <v>91.461889653327404</v>
      </c>
      <c r="N15">
        <v>1.46080844442444</v>
      </c>
      <c r="O15">
        <v>1.53417015341703</v>
      </c>
      <c r="P15">
        <v>94.367469879517998</v>
      </c>
      <c r="Q15">
        <v>0.112853384809668</v>
      </c>
    </row>
    <row r="16" spans="1:17" x14ac:dyDescent="0.3">
      <c r="A16" t="s">
        <v>55</v>
      </c>
      <c r="B16" t="s">
        <v>56</v>
      </c>
      <c r="C16" t="str">
        <f>IFERROR(VLOOKUP(Table1[[#This Row],[Ticker]],[1]!Table1[[Symbol]:[Industry]],2,FALSE),"-")</f>
        <v>-</v>
      </c>
      <c r="D16" t="s">
        <v>24</v>
      </c>
      <c r="E16">
        <v>404119.46554725</v>
      </c>
      <c r="F16">
        <v>1304</v>
      </c>
      <c r="G16">
        <v>9.3461509295203005</v>
      </c>
      <c r="H16">
        <v>4.8509303664305596</v>
      </c>
      <c r="I16">
        <v>4.8089479896039098</v>
      </c>
      <c r="J16">
        <v>0.95331305743336403</v>
      </c>
      <c r="K16">
        <v>1217.6090373229299</v>
      </c>
      <c r="L16">
        <v>1107.13974035513</v>
      </c>
      <c r="M16">
        <v>69.791450811885596</v>
      </c>
      <c r="N16">
        <v>0.78421752367778796</v>
      </c>
      <c r="O16">
        <v>2.7338957055214701</v>
      </c>
      <c r="P16">
        <v>40.646065900879002</v>
      </c>
      <c r="Q16">
        <v>4.6073869775771999E-2</v>
      </c>
    </row>
    <row r="17" spans="1:17" x14ac:dyDescent="0.3">
      <c r="A17" t="s">
        <v>57</v>
      </c>
      <c r="B17" t="s">
        <v>58</v>
      </c>
      <c r="C17" t="str">
        <f>IFERROR(VLOOKUP(Table1[[#This Row],[Ticker]],[1]!Table1[[Symbol]:[Industry]],2,FALSE),"-")</f>
        <v>-</v>
      </c>
      <c r="D17" t="s">
        <v>59</v>
      </c>
      <c r="E17">
        <v>397562.05482299998</v>
      </c>
      <c r="F17">
        <v>12639.55</v>
      </c>
      <c r="G17">
        <v>4.6407797069134897</v>
      </c>
      <c r="H17">
        <v>-6.0370288691647298</v>
      </c>
      <c r="I17">
        <v>12.404069118619701</v>
      </c>
      <c r="J17">
        <v>0.96089521390183197</v>
      </c>
      <c r="K17">
        <v>12416.754099244399</v>
      </c>
      <c r="L17">
        <v>11507.7076617371</v>
      </c>
      <c r="M17">
        <v>61.433214297185799</v>
      </c>
      <c r="N17">
        <v>1.3350314044964999</v>
      </c>
      <c r="O17">
        <v>5.2252651399772896</v>
      </c>
      <c r="P17">
        <v>36.582506226935998</v>
      </c>
      <c r="Q17">
        <v>3.7911173227565001E-2</v>
      </c>
    </row>
    <row r="18" spans="1:17" x14ac:dyDescent="0.3">
      <c r="A18" t="s">
        <v>60</v>
      </c>
      <c r="B18" t="s">
        <v>61</v>
      </c>
      <c r="C18" t="str">
        <f>IFERROR(VLOOKUP(Table1[[#This Row],[Ticker]],[1]!Table1[[Symbol]:[Industry]],2,FALSE),"-")</f>
        <v>-</v>
      </c>
      <c r="D18" t="s">
        <v>62</v>
      </c>
      <c r="E18">
        <v>379334.85875700001</v>
      </c>
      <c r="F18">
        <v>1579.3</v>
      </c>
      <c r="G18">
        <v>20.7527734628666</v>
      </c>
      <c r="H18">
        <v>-0.69895945086311995</v>
      </c>
      <c r="I18">
        <v>8.52733041107048</v>
      </c>
      <c r="J18">
        <v>0.56913867884284497</v>
      </c>
      <c r="K18">
        <v>1529.0618587478</v>
      </c>
      <c r="L18">
        <v>1409.98636845121</v>
      </c>
      <c r="M18">
        <v>65.745529642093601</v>
      </c>
      <c r="N18">
        <v>0.59599104529803204</v>
      </c>
      <c r="O18">
        <v>3.7706578864053499</v>
      </c>
      <c r="P18">
        <v>48.451379423790897</v>
      </c>
      <c r="Q18">
        <v>0.100775732064595</v>
      </c>
    </row>
    <row r="19" spans="1:17" x14ac:dyDescent="0.3">
      <c r="A19" t="s">
        <v>63</v>
      </c>
      <c r="B19" t="s">
        <v>64</v>
      </c>
      <c r="C19" t="str">
        <f>IFERROR(VLOOKUP(Table1[[#This Row],[Ticker]],[1]!Table1[[Symbol]:[Industry]],2,FALSE),"-")</f>
        <v>-</v>
      </c>
      <c r="D19" t="s">
        <v>59</v>
      </c>
      <c r="E19">
        <v>376112.59481639997</v>
      </c>
      <c r="F19">
        <v>1021.15</v>
      </c>
      <c r="G19">
        <v>39.296660324235198</v>
      </c>
      <c r="H19">
        <v>-2.3267635064518899</v>
      </c>
      <c r="I19">
        <v>12.992122141658299</v>
      </c>
      <c r="J19">
        <v>1.4541393888649801</v>
      </c>
      <c r="K19">
        <v>981.551048129474</v>
      </c>
      <c r="L19">
        <v>869.97898406589195</v>
      </c>
      <c r="M19">
        <v>67.840824886467502</v>
      </c>
      <c r="N19">
        <v>0.81163353327963705</v>
      </c>
      <c r="O19">
        <v>4.3529354159525804</v>
      </c>
      <c r="P19">
        <v>72.113601887746498</v>
      </c>
      <c r="Q19">
        <v>0.158434497622603</v>
      </c>
    </row>
    <row r="20" spans="1:17" x14ac:dyDescent="0.3">
      <c r="A20" t="s">
        <v>65</v>
      </c>
      <c r="B20" t="s">
        <v>66</v>
      </c>
      <c r="C20" t="str">
        <f>IFERROR(VLOOKUP(Table1[[#This Row],[Ticker]],[1]!Table1[[Symbol]:[Industry]],2,FALSE),"-")</f>
        <v>-</v>
      </c>
      <c r="D20" t="s">
        <v>67</v>
      </c>
      <c r="E20">
        <v>373903.44612703897</v>
      </c>
      <c r="F20">
        <v>380.45</v>
      </c>
      <c r="G20">
        <v>80.978451217622904</v>
      </c>
      <c r="H20">
        <v>-0.94092383395521895</v>
      </c>
      <c r="I20">
        <v>10.4215741066983</v>
      </c>
      <c r="J20">
        <v>1.0200948465158399</v>
      </c>
      <c r="K20">
        <v>366.47800956324198</v>
      </c>
      <c r="L20">
        <v>320.27574882714703</v>
      </c>
      <c r="M20">
        <v>68.902372130895401</v>
      </c>
      <c r="N20">
        <v>0.81067854292277897</v>
      </c>
      <c r="O20">
        <v>3.3512945196477899</v>
      </c>
      <c r="P20">
        <v>104.763186221743</v>
      </c>
      <c r="Q20">
        <v>0.16455574768053699</v>
      </c>
    </row>
    <row r="21" spans="1:17" x14ac:dyDescent="0.3">
      <c r="A21" t="s">
        <v>68</v>
      </c>
      <c r="B21" t="s">
        <v>69</v>
      </c>
      <c r="C21" t="str">
        <f>IFERROR(VLOOKUP(Table1[[#This Row],[Ticker]],[1]!Table1[[Symbol]:[Industry]],2,FALSE),"-")</f>
        <v>-</v>
      </c>
      <c r="D21" t="s">
        <v>70</v>
      </c>
      <c r="E21">
        <v>368133.88650000002</v>
      </c>
      <c r="F21">
        <v>5329.4</v>
      </c>
      <c r="G21">
        <v>153.536228415978</v>
      </c>
      <c r="H21">
        <v>-4.42247234876967</v>
      </c>
      <c r="I21">
        <v>66.316172587064102</v>
      </c>
      <c r="J21">
        <v>-3.2231579407922202</v>
      </c>
      <c r="K21">
        <v>4960.0535710473896</v>
      </c>
      <c r="L21">
        <v>3632.5152064930198</v>
      </c>
      <c r="M21">
        <v>57.367258763701003</v>
      </c>
      <c r="N21">
        <v>0.65672062622925298</v>
      </c>
      <c r="O21">
        <v>6.4800915675310602</v>
      </c>
      <c r="P21">
        <v>201.47075461025</v>
      </c>
      <c r="Q21">
        <v>0.28460347671274799</v>
      </c>
    </row>
    <row r="22" spans="1:17" x14ac:dyDescent="0.3">
      <c r="A22" t="s">
        <v>71</v>
      </c>
      <c r="B22" t="s">
        <v>72</v>
      </c>
      <c r="C22" t="str">
        <f>IFERROR(VLOOKUP(Table1[[#This Row],[Ticker]],[1]!Table1[[Symbol]:[Industry]],2,FALSE),"-")</f>
        <v>-</v>
      </c>
      <c r="D22" t="s">
        <v>24</v>
      </c>
      <c r="E22">
        <v>365981.83396179997</v>
      </c>
      <c r="F22">
        <v>1805.3</v>
      </c>
      <c r="G22">
        <v>-30.640847209107399</v>
      </c>
      <c r="H22">
        <v>2.1627250833777398</v>
      </c>
      <c r="I22">
        <v>-14.0238634145818</v>
      </c>
      <c r="J22">
        <v>-1.79255736392539</v>
      </c>
      <c r="K22">
        <v>1768.6569531063899</v>
      </c>
      <c r="L22">
        <v>1766.0284395888</v>
      </c>
      <c r="M22">
        <v>60.217238803723099</v>
      </c>
      <c r="N22">
        <v>0.64485267083440001</v>
      </c>
      <c r="O22">
        <v>10.1063535146513</v>
      </c>
      <c r="P22">
        <v>16.934935388800699</v>
      </c>
      <c r="Q22">
        <v>-7.9711762948517006E-2</v>
      </c>
    </row>
    <row r="23" spans="1:17" x14ac:dyDescent="0.3">
      <c r="A23" t="s">
        <v>73</v>
      </c>
      <c r="B23" t="s">
        <v>74</v>
      </c>
      <c r="C23" t="str">
        <f>IFERROR(VLOOKUP(Table1[[#This Row],[Ticker]],[1]!Table1[[Symbol]:[Industry]],2,FALSE),"-")</f>
        <v>-</v>
      </c>
      <c r="D23" t="s">
        <v>75</v>
      </c>
      <c r="E23">
        <v>352305.94643383898</v>
      </c>
      <c r="F23">
        <v>3109.3</v>
      </c>
      <c r="G23">
        <v>3.2898777302873401</v>
      </c>
      <c r="H23">
        <v>-12.0095978914116</v>
      </c>
      <c r="I23">
        <v>-9.9857912980293992</v>
      </c>
      <c r="J23">
        <v>-1.8217850176656101</v>
      </c>
      <c r="K23">
        <v>3150.4912589231299</v>
      </c>
      <c r="L23">
        <v>2971.92274866056</v>
      </c>
      <c r="M23">
        <v>37.0259222352256</v>
      </c>
      <c r="N23">
        <v>0.34960422484868903</v>
      </c>
      <c r="O23">
        <v>20.409738526356399</v>
      </c>
      <c r="P23">
        <v>45.158730158730101</v>
      </c>
      <c r="Q23">
        <v>7.2353205697005998E-2</v>
      </c>
    </row>
    <row r="24" spans="1:17" x14ac:dyDescent="0.3">
      <c r="A24" t="s">
        <v>76</v>
      </c>
      <c r="B24" t="s">
        <v>77</v>
      </c>
      <c r="C24" t="str">
        <f>IFERROR(VLOOKUP(Table1[[#This Row],[Ticker]],[1]!Table1[[Symbol]:[Industry]],2,FALSE),"-")</f>
        <v>-</v>
      </c>
      <c r="D24" t="s">
        <v>78</v>
      </c>
      <c r="E24">
        <v>341166.36111842998</v>
      </c>
      <c r="F24">
        <v>11658.7</v>
      </c>
      <c r="G24">
        <v>15.4960578250599</v>
      </c>
      <c r="H24">
        <v>0.298289104050174</v>
      </c>
      <c r="I24">
        <v>5.2292478618804399</v>
      </c>
      <c r="J24">
        <v>1.3627008422951401</v>
      </c>
      <c r="K24">
        <v>10870.9892682838</v>
      </c>
      <c r="L24">
        <v>9793.5480805368006</v>
      </c>
      <c r="M24">
        <v>67.408218422885895</v>
      </c>
      <c r="N24">
        <v>0.76274803900864796</v>
      </c>
      <c r="O24">
        <v>3.59645586557677</v>
      </c>
      <c r="P24">
        <v>45.959074320982999</v>
      </c>
      <c r="Q24">
        <v>1.8721279788636001E-2</v>
      </c>
    </row>
    <row r="25" spans="1:17" x14ac:dyDescent="0.3">
      <c r="A25" t="s">
        <v>79</v>
      </c>
      <c r="B25" t="s">
        <v>80</v>
      </c>
      <c r="C25" t="str">
        <f>IFERROR(VLOOKUP(Table1[[#This Row],[Ticker]],[1]!Table1[[Symbol]:[Industry]],2,FALSE),"-")</f>
        <v>-</v>
      </c>
      <c r="D25" t="s">
        <v>59</v>
      </c>
      <c r="E25">
        <v>327171.17626829998</v>
      </c>
      <c r="F25">
        <v>2756.75</v>
      </c>
      <c r="G25">
        <v>53.636473809069003</v>
      </c>
      <c r="H25">
        <v>-13.0881680128761</v>
      </c>
      <c r="I25">
        <v>58.419738603687698</v>
      </c>
      <c r="J25">
        <v>-5.3120979888583104</v>
      </c>
      <c r="K25">
        <v>2650.5687950177999</v>
      </c>
      <c r="L25">
        <v>2100.3536162902701</v>
      </c>
      <c r="M25">
        <v>37.750421127546701</v>
      </c>
      <c r="N25">
        <v>0.93206545988093603</v>
      </c>
      <c r="O25">
        <v>9.3135032193706309</v>
      </c>
      <c r="P25">
        <v>94.720113014303294</v>
      </c>
      <c r="Q25">
        <v>0.178251142857488</v>
      </c>
    </row>
    <row r="26" spans="1:17" x14ac:dyDescent="0.3">
      <c r="A26" t="s">
        <v>81</v>
      </c>
      <c r="B26" t="s">
        <v>82</v>
      </c>
      <c r="C26" t="str">
        <f>IFERROR(VLOOKUP(Table1[[#This Row],[Ticker]],[1]!Table1[[Symbol]:[Industry]],2,FALSE),"-")</f>
        <v>-</v>
      </c>
      <c r="D26" t="s">
        <v>83</v>
      </c>
      <c r="E26">
        <v>324640.96662918001</v>
      </c>
      <c r="F26">
        <v>5039.8500000000004</v>
      </c>
      <c r="G26">
        <v>9.9107606649144699</v>
      </c>
      <c r="H26">
        <v>0.47031698126372601</v>
      </c>
      <c r="I26">
        <v>19.933948977816399</v>
      </c>
      <c r="J26">
        <v>1.9415087388550201</v>
      </c>
      <c r="K26">
        <v>4732.4275283484303</v>
      </c>
      <c r="L26">
        <v>4297.3199041831604</v>
      </c>
      <c r="M26">
        <v>70.259087204577497</v>
      </c>
      <c r="N26">
        <v>1.20584850135005</v>
      </c>
      <c r="O26">
        <v>3.5546692857922202</v>
      </c>
      <c r="P26">
        <v>44.356605800214801</v>
      </c>
      <c r="Q26">
        <v>1.2470545344216001E-2</v>
      </c>
    </row>
    <row r="27" spans="1:17" x14ac:dyDescent="0.3">
      <c r="A27" t="s">
        <v>84</v>
      </c>
      <c r="B27" t="s">
        <v>85</v>
      </c>
      <c r="C27" t="str">
        <f>IFERROR(VLOOKUP(Table1[[#This Row],[Ticker]],[1]!Table1[[Symbol]:[Industry]],2,FALSE),"-")</f>
        <v>-</v>
      </c>
      <c r="D27" t="s">
        <v>86</v>
      </c>
      <c r="E27">
        <v>322951.57297222503</v>
      </c>
      <c r="F27">
        <v>1499.05</v>
      </c>
      <c r="G27">
        <v>79.249983240404802</v>
      </c>
      <c r="H27">
        <v>-1.63327053404638</v>
      </c>
      <c r="I27">
        <v>13.9037033029983</v>
      </c>
      <c r="J27">
        <v>0.13336532830342099</v>
      </c>
      <c r="K27">
        <v>1426.9296292282199</v>
      </c>
      <c r="L27">
        <v>1218.2165571395601</v>
      </c>
      <c r="M27">
        <v>60.449349745971197</v>
      </c>
      <c r="N27">
        <v>0.445909746459069</v>
      </c>
      <c r="O27">
        <v>8.1618358293586102</v>
      </c>
      <c r="P27">
        <v>106.594542447629</v>
      </c>
      <c r="Q27">
        <v>7.5202465616071995E-2</v>
      </c>
    </row>
    <row r="28" spans="1:17" x14ac:dyDescent="0.3">
      <c r="A28" t="s">
        <v>87</v>
      </c>
      <c r="B28" t="s">
        <v>88</v>
      </c>
      <c r="C28" t="str">
        <f>IFERROR(VLOOKUP(Table1[[#This Row],[Ticker]],[1]!Table1[[Symbol]:[Industry]],2,FALSE),"-")</f>
        <v>-</v>
      </c>
      <c r="D28" t="s">
        <v>89</v>
      </c>
      <c r="E28">
        <v>319754.75929721998</v>
      </c>
      <c r="F28">
        <v>342.45</v>
      </c>
      <c r="G28">
        <v>63.656190307429704</v>
      </c>
      <c r="H28">
        <v>1.7139164486479099</v>
      </c>
      <c r="I28">
        <v>31.541291903501701</v>
      </c>
      <c r="J28">
        <v>0.36041917021036701</v>
      </c>
      <c r="K28">
        <v>322.01562206708701</v>
      </c>
      <c r="L28">
        <v>273.588602708032</v>
      </c>
      <c r="M28">
        <v>69.7372744372298</v>
      </c>
      <c r="N28">
        <v>0.53931721810747102</v>
      </c>
      <c r="O28">
        <v>1.8396846254927699</v>
      </c>
      <c r="P28">
        <v>90.886287625418007</v>
      </c>
      <c r="Q28">
        <v>0.112480098884983</v>
      </c>
    </row>
    <row r="29" spans="1:17" x14ac:dyDescent="0.3">
      <c r="A29" t="s">
        <v>90</v>
      </c>
      <c r="B29" t="s">
        <v>91</v>
      </c>
      <c r="C29" t="str">
        <f>IFERROR(VLOOKUP(Table1[[#This Row],[Ticker]],[1]!Table1[[Symbol]:[Industry]],2,FALSE),"-")</f>
        <v>-</v>
      </c>
      <c r="D29" t="s">
        <v>92</v>
      </c>
      <c r="E29">
        <v>306749.80247642501</v>
      </c>
      <c r="F29">
        <v>512.45000000000005</v>
      </c>
      <c r="G29">
        <v>96.806382635226996</v>
      </c>
      <c r="H29">
        <v>-3.2665994218787699</v>
      </c>
      <c r="I29">
        <v>22.471084096665699</v>
      </c>
      <c r="J29">
        <v>3.9074418703208699E-2</v>
      </c>
      <c r="K29">
        <v>478.283275821497</v>
      </c>
      <c r="L29">
        <v>412.99513076246802</v>
      </c>
      <c r="M29">
        <v>66.392209923260694</v>
      </c>
      <c r="N29">
        <v>0.81221984249047496</v>
      </c>
      <c r="O29">
        <v>2.9173577910039898</v>
      </c>
      <c r="P29">
        <v>125.89817059731099</v>
      </c>
      <c r="Q29">
        <v>0.142437254437669</v>
      </c>
    </row>
    <row r="30" spans="1:17" x14ac:dyDescent="0.3">
      <c r="A30" t="s">
        <v>93</v>
      </c>
      <c r="B30" t="s">
        <v>94</v>
      </c>
      <c r="C30" t="str">
        <f>IFERROR(VLOOKUP(Table1[[#This Row],[Ticker]],[1]!Table1[[Symbol]:[Industry]],2,FALSE),"-")</f>
        <v>-</v>
      </c>
      <c r="D30" t="s">
        <v>21</v>
      </c>
      <c r="E30">
        <v>293095.47528359998</v>
      </c>
      <c r="F30">
        <v>559.70000000000005</v>
      </c>
      <c r="G30">
        <v>8.9818827238863808</v>
      </c>
      <c r="H30">
        <v>11.496232127547801</v>
      </c>
      <c r="I30">
        <v>3.6888045016943498</v>
      </c>
      <c r="J30">
        <v>2.2548400113287799</v>
      </c>
      <c r="K30">
        <v>500.94074304746101</v>
      </c>
      <c r="L30">
        <v>467.67126543530202</v>
      </c>
      <c r="M30">
        <v>81.408478035793095</v>
      </c>
      <c r="N30">
        <v>1.1588284037224901</v>
      </c>
      <c r="O30">
        <v>1.2864034304091301</v>
      </c>
      <c r="P30">
        <v>49.233435541927697</v>
      </c>
      <c r="Q30">
        <v>-9.9308393166531006E-2</v>
      </c>
    </row>
    <row r="31" spans="1:17" x14ac:dyDescent="0.3">
      <c r="A31" t="s">
        <v>95</v>
      </c>
      <c r="B31" t="s">
        <v>96</v>
      </c>
      <c r="C31" t="str">
        <f>IFERROR(VLOOKUP(Table1[[#This Row],[Ticker]],[1]!Table1[[Symbol]:[Industry]],2,FALSE),"-")</f>
        <v>-</v>
      </c>
      <c r="D31" t="s">
        <v>97</v>
      </c>
      <c r="E31">
        <v>286077.35310000001</v>
      </c>
      <c r="F31">
        <v>3234.05</v>
      </c>
      <c r="G31">
        <v>-19.191458135803</v>
      </c>
      <c r="H31">
        <v>-14.065896476028399</v>
      </c>
      <c r="I31">
        <v>-27.058910836686501</v>
      </c>
      <c r="J31">
        <v>0.85037143619006395</v>
      </c>
      <c r="K31">
        <v>3374.0763890297999</v>
      </c>
      <c r="L31">
        <v>3390.0408352818699</v>
      </c>
      <c r="M31">
        <v>35.664559174831403</v>
      </c>
      <c r="N31">
        <v>1.0585440606727901</v>
      </c>
      <c r="O31">
        <v>20.188308776920501</v>
      </c>
      <c r="P31">
        <v>12.1979565994206</v>
      </c>
      <c r="Q31">
        <v>6.7400686165559998E-2</v>
      </c>
    </row>
    <row r="32" spans="1:17" x14ac:dyDescent="0.3">
      <c r="A32" t="s">
        <v>98</v>
      </c>
      <c r="B32" t="s">
        <v>99</v>
      </c>
      <c r="C32" t="str">
        <f>IFERROR(VLOOKUP(Table1[[#This Row],[Ticker]],[1]!Table1[[Symbol]:[Industry]],2,FALSE),"-")</f>
        <v>-</v>
      </c>
      <c r="D32" t="s">
        <v>100</v>
      </c>
      <c r="E32">
        <v>284240.00550000003</v>
      </c>
      <c r="F32">
        <v>212.11</v>
      </c>
      <c r="G32">
        <v>526.84176324071996</v>
      </c>
      <c r="H32">
        <v>17.879869126751601</v>
      </c>
      <c r="I32">
        <v>37.817937570239899</v>
      </c>
      <c r="J32">
        <v>1.8997322191692201</v>
      </c>
      <c r="K32">
        <v>178.54309628968301</v>
      </c>
      <c r="L32">
        <v>136.15661419252899</v>
      </c>
      <c r="M32">
        <v>84.902836138874704</v>
      </c>
      <c r="N32">
        <v>1.9362380718392</v>
      </c>
      <c r="O32">
        <v>7.9628494649002901</v>
      </c>
      <c r="P32">
        <v>555.67233384853103</v>
      </c>
      <c r="Q32">
        <v>0.187578709607783</v>
      </c>
    </row>
    <row r="33" spans="1:17" x14ac:dyDescent="0.3">
      <c r="A33" t="s">
        <v>101</v>
      </c>
      <c r="B33" t="s">
        <v>102</v>
      </c>
      <c r="C33" t="str">
        <f>IFERROR(VLOOKUP(Table1[[#This Row],[Ticker]],[1]!Table1[[Symbol]:[Industry]],2,FALSE),"-")</f>
        <v>-</v>
      </c>
      <c r="D33" t="s">
        <v>103</v>
      </c>
      <c r="E33">
        <v>283430.37129435001</v>
      </c>
      <c r="F33">
        <v>2974.45</v>
      </c>
      <c r="G33">
        <v>-39.847564804947801</v>
      </c>
      <c r="H33">
        <v>-3.7280541236106002</v>
      </c>
      <c r="I33">
        <v>-21.493657123456099</v>
      </c>
      <c r="J33">
        <v>0.90109904600700497</v>
      </c>
      <c r="K33">
        <v>2914.09213728842</v>
      </c>
      <c r="L33">
        <v>2983.6310967290101</v>
      </c>
      <c r="M33">
        <v>53.178766302627203</v>
      </c>
      <c r="N33">
        <v>1.0771661807383199</v>
      </c>
      <c r="O33">
        <v>19.9549496545579</v>
      </c>
      <c r="P33">
        <v>11.3984494962735</v>
      </c>
      <c r="Q33">
        <v>-8.2240695399559999E-2</v>
      </c>
    </row>
    <row r="34" spans="1:17" x14ac:dyDescent="0.3">
      <c r="A34" t="s">
        <v>104</v>
      </c>
      <c r="B34" t="s">
        <v>105</v>
      </c>
      <c r="C34" t="str">
        <f>IFERROR(VLOOKUP(Table1[[#This Row],[Ticker]],[1]!Table1[[Symbol]:[Industry]],2,FALSE),"-")</f>
        <v>-</v>
      </c>
      <c r="D34" t="s">
        <v>106</v>
      </c>
      <c r="E34">
        <v>278744.29443000001</v>
      </c>
      <c r="F34">
        <v>662.1</v>
      </c>
      <c r="G34">
        <v>78.579001893409099</v>
      </c>
      <c r="H34">
        <v>-5.5522617166093502</v>
      </c>
      <c r="I34">
        <v>94.805769470727896</v>
      </c>
      <c r="J34">
        <v>-4.9150594247252197</v>
      </c>
      <c r="K34">
        <v>623.28580619922298</v>
      </c>
      <c r="L34">
        <v>457.23035770615701</v>
      </c>
      <c r="M34">
        <v>43.798424766723699</v>
      </c>
      <c r="N34">
        <v>0.216718532587239</v>
      </c>
      <c r="O34">
        <v>21.990635855610901</v>
      </c>
      <c r="P34">
        <v>132.64230498945801</v>
      </c>
      <c r="Q34">
        <v>5.9071931970396001E-2</v>
      </c>
    </row>
    <row r="35" spans="1:17" x14ac:dyDescent="0.3">
      <c r="A35" t="s">
        <v>107</v>
      </c>
      <c r="B35" t="s">
        <v>108</v>
      </c>
      <c r="C35" t="str">
        <f>IFERROR(VLOOKUP(Table1[[#This Row],[Ticker]],[1]!Table1[[Symbol]:[Industry]],2,FALSE),"-")</f>
        <v>-</v>
      </c>
      <c r="D35" t="s">
        <v>109</v>
      </c>
      <c r="E35">
        <v>275795.89474457997</v>
      </c>
      <c r="F35">
        <v>1759.95</v>
      </c>
      <c r="G35">
        <v>56.517167459417003</v>
      </c>
      <c r="H35">
        <v>-9.8177694320024607</v>
      </c>
      <c r="I35">
        <v>-6.1247044382090099</v>
      </c>
      <c r="J35">
        <v>-2.0746878136843399</v>
      </c>
      <c r="K35">
        <v>1797.4226405320601</v>
      </c>
      <c r="L35">
        <v>1642.1030733043301</v>
      </c>
      <c r="M35">
        <v>33.982827928662303</v>
      </c>
      <c r="N35">
        <v>0.35530032321423899</v>
      </c>
      <c r="O35">
        <v>23.5319185204124</v>
      </c>
      <c r="P35">
        <v>115.79915394519</v>
      </c>
      <c r="Q35">
        <v>5.4523234104557998E-2</v>
      </c>
    </row>
    <row r="36" spans="1:17" x14ac:dyDescent="0.3">
      <c r="A36" t="s">
        <v>110</v>
      </c>
      <c r="B36" t="s">
        <v>111</v>
      </c>
      <c r="C36" t="str">
        <f>IFERROR(VLOOKUP(Table1[[#This Row],[Ticker]],[1]!Table1[[Symbol]:[Industry]],2,FALSE),"-")</f>
        <v>-</v>
      </c>
      <c r="D36" t="s">
        <v>67</v>
      </c>
      <c r="E36">
        <v>273456.97091690003</v>
      </c>
      <c r="F36">
        <v>712.45</v>
      </c>
      <c r="G36">
        <v>164.16304936200601</v>
      </c>
      <c r="H36">
        <v>-11.1475662905387</v>
      </c>
      <c r="I36">
        <v>22.130439809277998</v>
      </c>
      <c r="J36">
        <v>0.70977398634959599</v>
      </c>
      <c r="K36">
        <v>697.695354428462</v>
      </c>
      <c r="L36">
        <v>566.64111491176095</v>
      </c>
      <c r="M36">
        <v>41.5291407659846</v>
      </c>
      <c r="N36">
        <v>0.47543786128319898</v>
      </c>
      <c r="O36">
        <v>25.742157344374998</v>
      </c>
      <c r="P36">
        <v>200.42167404596199</v>
      </c>
      <c r="Q36">
        <v>0.16893792800194801</v>
      </c>
    </row>
    <row r="37" spans="1:17" x14ac:dyDescent="0.3">
      <c r="A37" t="s">
        <v>112</v>
      </c>
      <c r="B37" t="s">
        <v>113</v>
      </c>
      <c r="C37" t="str">
        <f>IFERROR(VLOOKUP(Table1[[#This Row],[Ticker]],[1]!Table1[[Symbol]:[Industry]],2,FALSE),"-")</f>
        <v>-</v>
      </c>
      <c r="D37" t="s">
        <v>114</v>
      </c>
      <c r="E37">
        <v>272068.75241489999</v>
      </c>
      <c r="F37">
        <v>7468.6</v>
      </c>
      <c r="G37">
        <v>75.935162621113804</v>
      </c>
      <c r="H37">
        <v>-7.2065501748144101</v>
      </c>
      <c r="I37">
        <v>70.294565331813004</v>
      </c>
      <c r="J37">
        <v>-2.35065640386691</v>
      </c>
      <c r="K37">
        <v>7157.4060905857596</v>
      </c>
      <c r="L37">
        <v>5503.5748884115101</v>
      </c>
      <c r="M37">
        <v>45.340693237079201</v>
      </c>
      <c r="N37">
        <v>0.58413815069564901</v>
      </c>
      <c r="O37">
        <v>6.6960340626087902</v>
      </c>
      <c r="P37">
        <v>130.08626001232199</v>
      </c>
      <c r="Q37">
        <v>0.187690327203936</v>
      </c>
    </row>
    <row r="38" spans="1:17" x14ac:dyDescent="0.3">
      <c r="A38" t="s">
        <v>115</v>
      </c>
      <c r="B38" t="s">
        <v>116</v>
      </c>
      <c r="C38" t="str">
        <f>IFERROR(VLOOKUP(Table1[[#This Row],[Ticker]],[1]!Table1[[Symbol]:[Industry]],2,FALSE),"-")</f>
        <v>-</v>
      </c>
      <c r="D38" t="s">
        <v>117</v>
      </c>
      <c r="E38">
        <v>270060.34927026002</v>
      </c>
      <c r="F38">
        <v>9718.35</v>
      </c>
      <c r="G38">
        <v>75.272546795640494</v>
      </c>
      <c r="H38">
        <v>-7.70869230534006</v>
      </c>
      <c r="I38">
        <v>21.5252485310385</v>
      </c>
      <c r="J38">
        <v>0.47933036278028301</v>
      </c>
      <c r="K38">
        <v>9359.0816998381306</v>
      </c>
      <c r="L38">
        <v>7912.3748249727296</v>
      </c>
      <c r="M38">
        <v>61.6121867498738</v>
      </c>
      <c r="N38">
        <v>0.92790499011582706</v>
      </c>
      <c r="O38">
        <v>3.29737043839746</v>
      </c>
      <c r="P38">
        <v>114.013433164501</v>
      </c>
      <c r="Q38">
        <v>0.112962499671193</v>
      </c>
    </row>
    <row r="39" spans="1:17" x14ac:dyDescent="0.3">
      <c r="A39" t="s">
        <v>118</v>
      </c>
      <c r="B39" t="s">
        <v>119</v>
      </c>
      <c r="C39" t="str">
        <f>IFERROR(VLOOKUP(Table1[[#This Row],[Ticker]],[1]!Table1[[Symbol]:[Industry]],2,FALSE),"-")</f>
        <v>-</v>
      </c>
      <c r="D39" t="s">
        <v>37</v>
      </c>
      <c r="E39">
        <v>255348.64756476</v>
      </c>
      <c r="F39">
        <v>1609.55</v>
      </c>
      <c r="G39">
        <v>-25.847862116068299</v>
      </c>
      <c r="H39">
        <v>-4.68958581777596</v>
      </c>
      <c r="I39">
        <v>-12.5725120506188</v>
      </c>
      <c r="J39">
        <v>0.94790781642617905</v>
      </c>
      <c r="K39">
        <v>1588.35339652845</v>
      </c>
      <c r="L39">
        <v>1588.4784954382201</v>
      </c>
      <c r="M39">
        <v>64.392499121265203</v>
      </c>
      <c r="N39">
        <v>0.87713201469346502</v>
      </c>
      <c r="O39">
        <v>8.1668789413190002</v>
      </c>
      <c r="P39">
        <v>13.424474120009799</v>
      </c>
      <c r="Q39">
        <v>-2.8762997213966999E-2</v>
      </c>
    </row>
    <row r="40" spans="1:17" x14ac:dyDescent="0.3">
      <c r="A40" t="s">
        <v>120</v>
      </c>
      <c r="B40" t="s">
        <v>121</v>
      </c>
      <c r="C40" t="str">
        <f>IFERROR(VLOOKUP(Table1[[#This Row],[Ticker]],[1]!Table1[[Symbol]:[Industry]],2,FALSE),"-")</f>
        <v>-</v>
      </c>
      <c r="D40" t="s">
        <v>122</v>
      </c>
      <c r="E40">
        <v>251172.5817516</v>
      </c>
      <c r="F40">
        <v>2607.3000000000002</v>
      </c>
      <c r="G40">
        <v>-12.7911595661303</v>
      </c>
      <c r="H40">
        <v>-2.6828332844779799</v>
      </c>
      <c r="I40">
        <v>-9.1464313670754205</v>
      </c>
      <c r="J40">
        <v>-0.824713773732901</v>
      </c>
      <c r="K40">
        <v>2539.07137192254</v>
      </c>
      <c r="L40">
        <v>2461.9757341404502</v>
      </c>
      <c r="M40">
        <v>60.636835688059598</v>
      </c>
      <c r="N40">
        <v>0.69348040299874503</v>
      </c>
      <c r="O40">
        <v>6.21332412840869</v>
      </c>
      <c r="P40">
        <v>21.5524475524475</v>
      </c>
      <c r="Q40">
        <v>-9.4294812303010005E-3</v>
      </c>
    </row>
    <row r="41" spans="1:17" x14ac:dyDescent="0.3">
      <c r="A41" t="s">
        <v>123</v>
      </c>
      <c r="B41" t="s">
        <v>124</v>
      </c>
      <c r="C41" t="str">
        <f>IFERROR(VLOOKUP(Table1[[#This Row],[Ticker]],[1]!Table1[[Symbol]:[Industry]],2,FALSE),"-")</f>
        <v>-</v>
      </c>
      <c r="D41" t="s">
        <v>125</v>
      </c>
      <c r="E41">
        <v>242246.07039306001</v>
      </c>
      <c r="F41">
        <v>326.14999999999998</v>
      </c>
      <c r="G41">
        <v>130.70367073943399</v>
      </c>
      <c r="H41">
        <v>0.98888335325144805</v>
      </c>
      <c r="I41">
        <v>62.885243716688002</v>
      </c>
      <c r="J41">
        <v>-2.6090947391093802</v>
      </c>
      <c r="K41">
        <v>293.156721913034</v>
      </c>
      <c r="L41">
        <v>221.586629697684</v>
      </c>
      <c r="M41">
        <v>68.234369556159706</v>
      </c>
      <c r="N41">
        <v>0.86173544250956602</v>
      </c>
      <c r="O41">
        <v>4.3998160355664702</v>
      </c>
      <c r="P41">
        <v>164.08906882591</v>
      </c>
      <c r="Q41">
        <v>0.230735214033887</v>
      </c>
    </row>
    <row r="42" spans="1:17" x14ac:dyDescent="0.3">
      <c r="A42" t="s">
        <v>126</v>
      </c>
      <c r="B42" t="s">
        <v>127</v>
      </c>
      <c r="C42" t="str">
        <f>IFERROR(VLOOKUP(Table1[[#This Row],[Ticker]],[1]!Table1[[Symbol]:[Industry]],2,FALSE),"-")</f>
        <v>-</v>
      </c>
      <c r="D42" t="s">
        <v>18</v>
      </c>
      <c r="E42">
        <v>239637.41535950999</v>
      </c>
      <c r="F42">
        <v>170.74</v>
      </c>
      <c r="G42">
        <v>49.583385460308797</v>
      </c>
      <c r="H42">
        <v>-5.4522328694644102</v>
      </c>
      <c r="I42">
        <v>7.1864640944922096</v>
      </c>
      <c r="J42">
        <v>-1.72993766738998</v>
      </c>
      <c r="K42">
        <v>167.46651130717001</v>
      </c>
      <c r="L42">
        <v>147.91025554759401</v>
      </c>
      <c r="M42">
        <v>50.954907013180197</v>
      </c>
      <c r="N42">
        <v>1.20643526700007</v>
      </c>
      <c r="O42">
        <v>15.262972941314199</v>
      </c>
      <c r="P42">
        <v>99.695906432748501</v>
      </c>
      <c r="Q42">
        <v>9.9316959883889999E-2</v>
      </c>
    </row>
    <row r="43" spans="1:17" x14ac:dyDescent="0.3">
      <c r="A43" t="s">
        <v>128</v>
      </c>
      <c r="B43" t="s">
        <v>129</v>
      </c>
      <c r="C43" t="str">
        <f>IFERROR(VLOOKUP(Table1[[#This Row],[Ticker]],[1]!Table1[[Symbol]:[Industry]],2,FALSE),"-")</f>
        <v>-</v>
      </c>
      <c r="D43" t="s">
        <v>130</v>
      </c>
      <c r="E43">
        <v>227008.92106122899</v>
      </c>
      <c r="F43">
        <v>934.35</v>
      </c>
      <c r="G43">
        <v>-8.7399290380587509</v>
      </c>
      <c r="H43">
        <v>-3.7389129369876999</v>
      </c>
      <c r="I43">
        <v>0.54794653885135702</v>
      </c>
      <c r="J43">
        <v>-1.57911012190431</v>
      </c>
      <c r="K43">
        <v>912.02598480896404</v>
      </c>
      <c r="L43">
        <v>849.97795628250799</v>
      </c>
      <c r="M43">
        <v>48.620155646957897</v>
      </c>
      <c r="N43">
        <v>0.62898350429515804</v>
      </c>
      <c r="O43">
        <v>2.6810081875100198</v>
      </c>
      <c r="P43">
        <v>29.232365145228201</v>
      </c>
      <c r="Q43">
        <v>-1.7415322062523001E-2</v>
      </c>
    </row>
    <row r="44" spans="1:17" x14ac:dyDescent="0.3">
      <c r="A44" t="s">
        <v>131</v>
      </c>
      <c r="B44" t="s">
        <v>132</v>
      </c>
      <c r="C44" t="str">
        <f>IFERROR(VLOOKUP(Table1[[#This Row],[Ticker]],[1]!Table1[[Symbol]:[Industry]],2,FALSE),"-")</f>
        <v>-</v>
      </c>
      <c r="D44" t="s">
        <v>49</v>
      </c>
      <c r="E44">
        <v>225986.31856715999</v>
      </c>
      <c r="F44">
        <v>344.25</v>
      </c>
      <c r="G44">
        <v>12.504167048242801</v>
      </c>
      <c r="H44">
        <v>-5.78207007051759</v>
      </c>
      <c r="I44">
        <v>26.623089843130899</v>
      </c>
      <c r="J44">
        <v>1.0613106619924899</v>
      </c>
      <c r="K44">
        <v>352.26881450880398</v>
      </c>
      <c r="L44">
        <v>295.81002756871499</v>
      </c>
      <c r="M44">
        <v>59.472018397994198</v>
      </c>
      <c r="N44">
        <v>0.63115927894411195</v>
      </c>
      <c r="O44">
        <v>14.655047204066801</v>
      </c>
      <c r="P44">
        <v>69.748520710059097</v>
      </c>
    </row>
    <row r="45" spans="1:17" x14ac:dyDescent="0.3">
      <c r="A45" t="s">
        <v>133</v>
      </c>
      <c r="B45" t="s">
        <v>134</v>
      </c>
      <c r="C45" t="str">
        <f>IFERROR(VLOOKUP(Table1[[#This Row],[Ticker]],[1]!Table1[[Symbol]:[Industry]],2,FALSE),"-")</f>
        <v>-</v>
      </c>
      <c r="D45" t="s">
        <v>135</v>
      </c>
      <c r="E45">
        <v>211530.70974741899</v>
      </c>
      <c r="F45">
        <v>1599</v>
      </c>
      <c r="G45">
        <v>70.582387051702597</v>
      </c>
      <c r="H45">
        <v>-6.10041607861762</v>
      </c>
      <c r="I45">
        <v>14.5800844041792</v>
      </c>
      <c r="J45">
        <v>-0.35122298317832601</v>
      </c>
      <c r="K45">
        <v>1545.5531444000901</v>
      </c>
      <c r="L45">
        <v>1319.4604464900101</v>
      </c>
      <c r="M45">
        <v>61.084754733519603</v>
      </c>
      <c r="N45">
        <v>0.68924468350749601</v>
      </c>
      <c r="O45">
        <v>4.5653533458411601</v>
      </c>
      <c r="P45">
        <v>103.720219136195</v>
      </c>
      <c r="Q45">
        <v>0.23544547652207101</v>
      </c>
    </row>
    <row r="46" spans="1:17" x14ac:dyDescent="0.3">
      <c r="A46" t="s">
        <v>136</v>
      </c>
      <c r="B46" t="s">
        <v>137</v>
      </c>
      <c r="C46" t="str">
        <f>IFERROR(VLOOKUP(Table1[[#This Row],[Ticker]],[1]!Table1[[Symbol]:[Industry]],2,FALSE),"-")</f>
        <v>-</v>
      </c>
      <c r="D46" t="s">
        <v>130</v>
      </c>
      <c r="E46">
        <v>208175.37197771599</v>
      </c>
      <c r="F46">
        <v>167.07</v>
      </c>
      <c r="G46">
        <v>16.080959713037998</v>
      </c>
      <c r="H46">
        <v>-14.037082184427</v>
      </c>
      <c r="I46">
        <v>10.0135186023083</v>
      </c>
      <c r="J46">
        <v>-4.7085675898557096</v>
      </c>
      <c r="K46">
        <v>170.86165811923101</v>
      </c>
      <c r="L46">
        <v>151.62671533307099</v>
      </c>
      <c r="M46">
        <v>24.2394171658575</v>
      </c>
      <c r="N46">
        <v>0.69325716920274805</v>
      </c>
      <c r="O46">
        <v>10.4926078889088</v>
      </c>
      <c r="P46">
        <v>46.104066462614703</v>
      </c>
      <c r="Q46">
        <v>-3.0991444305929999E-3</v>
      </c>
    </row>
    <row r="47" spans="1:17" x14ac:dyDescent="0.3">
      <c r="A47" t="s">
        <v>138</v>
      </c>
      <c r="B47" t="s">
        <v>139</v>
      </c>
      <c r="C47" t="str">
        <f>IFERROR(VLOOKUP(Table1[[#This Row],[Ticker]],[1]!Table1[[Symbol]:[Industry]],2,FALSE),"-")</f>
        <v>-</v>
      </c>
      <c r="D47" t="s">
        <v>140</v>
      </c>
      <c r="E47">
        <v>206267.72446098001</v>
      </c>
      <c r="F47">
        <v>843.75</v>
      </c>
      <c r="G47">
        <v>43.6063111313401</v>
      </c>
      <c r="H47">
        <v>-10.239551877321899</v>
      </c>
      <c r="I47">
        <v>-4.4818917823928599</v>
      </c>
      <c r="J47">
        <v>-1.3150588694288099</v>
      </c>
      <c r="K47">
        <v>842.30826275980803</v>
      </c>
      <c r="L47">
        <v>766.11057790052701</v>
      </c>
      <c r="M47">
        <v>48.998930114554298</v>
      </c>
      <c r="N47">
        <v>0.57669981873863896</v>
      </c>
      <c r="O47">
        <v>14.6785185185185</v>
      </c>
      <c r="P47">
        <v>82.215743440233197</v>
      </c>
      <c r="Q47">
        <v>0.105877968708181</v>
      </c>
    </row>
    <row r="48" spans="1:17" x14ac:dyDescent="0.3">
      <c r="A48" t="s">
        <v>141</v>
      </c>
      <c r="B48" t="s">
        <v>142</v>
      </c>
      <c r="C48" t="str">
        <f>IFERROR(VLOOKUP(Table1[[#This Row],[Ticker]],[1]!Table1[[Symbol]:[Industry]],2,FALSE),"-")</f>
        <v>-</v>
      </c>
      <c r="D48" t="s">
        <v>143</v>
      </c>
      <c r="E48">
        <v>201845.7803558</v>
      </c>
      <c r="F48">
        <v>5647.3</v>
      </c>
      <c r="G48">
        <v>207.507301538815</v>
      </c>
      <c r="H48">
        <v>3.21600338976446</v>
      </c>
      <c r="I48">
        <v>66.654450551649404</v>
      </c>
      <c r="J48">
        <v>0.417281137409176</v>
      </c>
      <c r="K48">
        <v>5077.80788851323</v>
      </c>
      <c r="L48">
        <v>3858.6731671694101</v>
      </c>
      <c r="M48">
        <v>76.622165881005998</v>
      </c>
      <c r="N48">
        <v>0.52630142271979996</v>
      </c>
      <c r="O48">
        <v>1.90622067182546</v>
      </c>
      <c r="P48">
        <v>238.08069923371599</v>
      </c>
      <c r="Q48">
        <v>0.25601893013051102</v>
      </c>
    </row>
    <row r="49" spans="1:17" x14ac:dyDescent="0.3">
      <c r="A49" t="s">
        <v>144</v>
      </c>
      <c r="B49" t="s">
        <v>145</v>
      </c>
      <c r="C49" t="str">
        <f>IFERROR(VLOOKUP(Table1[[#This Row],[Ticker]],[1]!Table1[[Symbol]:[Industry]],2,FALSE),"-")</f>
        <v>-</v>
      </c>
      <c r="D49" t="s">
        <v>146</v>
      </c>
      <c r="E49">
        <v>199073.06801191499</v>
      </c>
      <c r="F49">
        <v>217.49</v>
      </c>
      <c r="G49">
        <v>160.09704420429799</v>
      </c>
      <c r="H49">
        <v>17.193400451945699</v>
      </c>
      <c r="I49">
        <v>51.139606741868398</v>
      </c>
      <c r="J49">
        <v>9.7919420119273699</v>
      </c>
      <c r="K49">
        <v>196.905127267598</v>
      </c>
      <c r="L49">
        <v>158.67450167004799</v>
      </c>
      <c r="M49">
        <v>88.485985353110607</v>
      </c>
      <c r="N49">
        <v>0.94088200908623099</v>
      </c>
      <c r="O49">
        <v>6.6715711067175398</v>
      </c>
      <c r="P49">
        <v>184.30065359477101</v>
      </c>
      <c r="Q49">
        <v>4.8867042389794002E-2</v>
      </c>
    </row>
    <row r="50" spans="1:17" x14ac:dyDescent="0.3">
      <c r="A50" t="s">
        <v>147</v>
      </c>
      <c r="B50" t="s">
        <v>148</v>
      </c>
      <c r="C50" t="str">
        <f>IFERROR(VLOOKUP(Table1[[#This Row],[Ticker]],[1]!Table1[[Symbol]:[Industry]],2,FALSE),"-")</f>
        <v>-</v>
      </c>
      <c r="D50" t="s">
        <v>78</v>
      </c>
      <c r="E50">
        <v>192707.04219942499</v>
      </c>
      <c r="F50">
        <v>2827.35</v>
      </c>
      <c r="G50">
        <v>32.506428414463699</v>
      </c>
      <c r="H50">
        <v>8.3931173868784494</v>
      </c>
      <c r="I50">
        <v>21.954953689897099</v>
      </c>
      <c r="J50">
        <v>1.5268223126346001</v>
      </c>
      <c r="K50">
        <v>2551.46567312242</v>
      </c>
      <c r="L50">
        <v>2247.6216784696298</v>
      </c>
      <c r="M50">
        <v>72.095378440987602</v>
      </c>
      <c r="N50">
        <v>0.87765076792283303</v>
      </c>
      <c r="O50">
        <v>0.90544149114895001</v>
      </c>
      <c r="P50">
        <v>62.335133274405997</v>
      </c>
      <c r="Q50">
        <v>6.4720018265736007E-2</v>
      </c>
    </row>
    <row r="51" spans="1:17" x14ac:dyDescent="0.3">
      <c r="A51" t="s">
        <v>149</v>
      </c>
      <c r="B51" t="s">
        <v>150</v>
      </c>
      <c r="C51" t="str">
        <f>IFERROR(VLOOKUP(Table1[[#This Row],[Ticker]],[1]!Table1[[Symbol]:[Industry]],2,FALSE),"-")</f>
        <v>-</v>
      </c>
      <c r="D51" t="s">
        <v>100</v>
      </c>
      <c r="E51">
        <v>184145.678208</v>
      </c>
      <c r="F51">
        <v>549.54999999999995</v>
      </c>
      <c r="G51">
        <v>186.45078566765</v>
      </c>
      <c r="H51">
        <v>4.1053081488787697</v>
      </c>
      <c r="I51">
        <v>25.5198553941825</v>
      </c>
      <c r="J51">
        <v>0.20292847063307101</v>
      </c>
      <c r="K51">
        <v>495.62592990676001</v>
      </c>
      <c r="L51">
        <v>399.96710003628402</v>
      </c>
      <c r="M51">
        <v>69.812509985634406</v>
      </c>
      <c r="N51">
        <v>0.78436458080501203</v>
      </c>
      <c r="O51">
        <v>5.5408970976253302</v>
      </c>
      <c r="P51">
        <v>212.15563760295299</v>
      </c>
      <c r="Q51">
        <v>0.19989053425724401</v>
      </c>
    </row>
    <row r="52" spans="1:17" x14ac:dyDescent="0.3">
      <c r="A52" t="s">
        <v>151</v>
      </c>
      <c r="B52" t="s">
        <v>152</v>
      </c>
      <c r="C52" t="str">
        <f>IFERROR(VLOOKUP(Table1[[#This Row],[Ticker]],[1]!Table1[[Symbol]:[Industry]],2,FALSE),"-")</f>
        <v>-</v>
      </c>
      <c r="D52" t="s">
        <v>153</v>
      </c>
      <c r="E52">
        <v>174848.778838125</v>
      </c>
      <c r="F52">
        <v>8232.2999999999993</v>
      </c>
      <c r="G52">
        <v>60.490996307747402</v>
      </c>
      <c r="H52">
        <v>-13.937379809468901</v>
      </c>
      <c r="I52">
        <v>59.461341860047</v>
      </c>
      <c r="J52">
        <v>-4.9088166993039897</v>
      </c>
      <c r="K52">
        <v>8069.4010292760004</v>
      </c>
      <c r="L52">
        <v>6292.8362040165002</v>
      </c>
      <c r="M52">
        <v>34.8195597918087</v>
      </c>
      <c r="N52">
        <v>0.51297258522628197</v>
      </c>
      <c r="O52">
        <v>11.146945568067199</v>
      </c>
      <c r="P52">
        <v>113.825974025973</v>
      </c>
      <c r="Q52">
        <v>0.18596243475250801</v>
      </c>
    </row>
    <row r="53" spans="1:17" x14ac:dyDescent="0.3">
      <c r="A53" t="s">
        <v>154</v>
      </c>
      <c r="B53" t="s">
        <v>155</v>
      </c>
      <c r="C53" t="str">
        <f>IFERROR(VLOOKUP(Table1[[#This Row],[Ticker]],[1]!Table1[[Symbol]:[Industry]],2,FALSE),"-")</f>
        <v>-</v>
      </c>
      <c r="D53" t="s">
        <v>156</v>
      </c>
      <c r="E53">
        <v>170484.53413041</v>
      </c>
      <c r="F53">
        <v>455.5</v>
      </c>
      <c r="G53">
        <v>34.667689718681501</v>
      </c>
      <c r="H53">
        <v>-2.9482864450955901</v>
      </c>
      <c r="I53">
        <v>55.014414681163302</v>
      </c>
      <c r="J53">
        <v>-2.50258591963521</v>
      </c>
      <c r="K53">
        <v>435.68414642118</v>
      </c>
      <c r="L53">
        <v>347.33120368220102</v>
      </c>
      <c r="M53">
        <v>51.918170516859099</v>
      </c>
      <c r="N53">
        <v>0.65225814249573899</v>
      </c>
      <c r="O53">
        <v>11.251372118551</v>
      </c>
      <c r="P53">
        <v>118.990384615384</v>
      </c>
      <c r="Q53">
        <v>3.8842819536411999E-2</v>
      </c>
    </row>
    <row r="54" spans="1:17" x14ac:dyDescent="0.3">
      <c r="A54" t="s">
        <v>157</v>
      </c>
      <c r="B54" t="s">
        <v>158</v>
      </c>
      <c r="C54" t="str">
        <f>IFERROR(VLOOKUP(Table1[[#This Row],[Ticker]],[1]!Table1[[Symbol]:[Industry]],2,FALSE),"-")</f>
        <v>-</v>
      </c>
      <c r="D54" t="s">
        <v>159</v>
      </c>
      <c r="E54">
        <v>169566.3420149</v>
      </c>
      <c r="F54">
        <v>4431.1000000000004</v>
      </c>
      <c r="G54">
        <v>39.692630814201003</v>
      </c>
      <c r="H54">
        <v>-2.8931992680428298</v>
      </c>
      <c r="I54">
        <v>33.4925363280271</v>
      </c>
      <c r="J54">
        <v>2.5735616282641001</v>
      </c>
      <c r="K54">
        <v>4179.4358592936396</v>
      </c>
      <c r="L54">
        <v>3480.4360398989502</v>
      </c>
      <c r="M54">
        <v>67.414793898739504</v>
      </c>
      <c r="N54">
        <v>0.62123185352937305</v>
      </c>
      <c r="O54">
        <v>4.0328586581209898</v>
      </c>
      <c r="P54">
        <v>89.902929264790998</v>
      </c>
      <c r="Q54">
        <v>0.101984359582907</v>
      </c>
    </row>
    <row r="55" spans="1:17" x14ac:dyDescent="0.3">
      <c r="A55" t="s">
        <v>160</v>
      </c>
      <c r="B55" t="s">
        <v>161</v>
      </c>
      <c r="C55" t="str">
        <f>IFERROR(VLOOKUP(Table1[[#This Row],[Ticker]],[1]!Table1[[Symbol]:[Industry]],2,FALSE),"-")</f>
        <v>-</v>
      </c>
      <c r="D55" t="s">
        <v>78</v>
      </c>
      <c r="E55">
        <v>168526.90836475999</v>
      </c>
      <c r="F55">
        <v>685.35</v>
      </c>
      <c r="G55">
        <v>38.705931046030898</v>
      </c>
      <c r="H55">
        <v>-4.2794616495708597</v>
      </c>
      <c r="I55">
        <v>17.916022010503099</v>
      </c>
      <c r="J55">
        <v>-0.60398651893196098</v>
      </c>
      <c r="K55">
        <v>651.88402574020597</v>
      </c>
      <c r="L55">
        <v>575.81161750944</v>
      </c>
      <c r="M55">
        <v>58.249639560179801</v>
      </c>
      <c r="N55">
        <v>0.92221567803701199</v>
      </c>
      <c r="O55">
        <v>3.1516743269862202</v>
      </c>
      <c r="P55">
        <v>69.620096522707598</v>
      </c>
      <c r="Q55">
        <v>3.7875976001974003E-2</v>
      </c>
    </row>
    <row r="56" spans="1:17" x14ac:dyDescent="0.3">
      <c r="A56" t="s">
        <v>162</v>
      </c>
      <c r="B56" t="s">
        <v>163</v>
      </c>
      <c r="C56" t="str">
        <f>IFERROR(VLOOKUP(Table1[[#This Row],[Ticker]],[1]!Table1[[Symbol]:[Industry]],2,FALSE),"-")</f>
        <v>-</v>
      </c>
      <c r="D56" t="s">
        <v>100</v>
      </c>
      <c r="E56">
        <v>166880.571</v>
      </c>
      <c r="F56">
        <v>617.70000000000005</v>
      </c>
      <c r="G56">
        <v>257.384195002507</v>
      </c>
      <c r="H56">
        <v>13.6014548514559</v>
      </c>
      <c r="I56">
        <v>29.330240762247499</v>
      </c>
      <c r="J56">
        <v>3.6568589020214399</v>
      </c>
      <c r="K56">
        <v>545.878930179343</v>
      </c>
      <c r="L56">
        <v>441.09352328266601</v>
      </c>
      <c r="M56">
        <v>76.700769431519504</v>
      </c>
      <c r="N56">
        <v>0.80352299515592296</v>
      </c>
      <c r="O56">
        <v>5.87663914521612</v>
      </c>
      <c r="P56">
        <v>288.124410933082</v>
      </c>
      <c r="Q56">
        <v>0.19814704573268199</v>
      </c>
    </row>
    <row r="57" spans="1:17" x14ac:dyDescent="0.3">
      <c r="A57" t="s">
        <v>164</v>
      </c>
      <c r="B57" t="s">
        <v>165</v>
      </c>
      <c r="C57" t="str">
        <f>IFERROR(VLOOKUP(Table1[[#This Row],[Ticker]],[1]!Table1[[Symbol]:[Industry]],2,FALSE),"-")</f>
        <v>-</v>
      </c>
      <c r="D57" t="s">
        <v>21</v>
      </c>
      <c r="E57">
        <v>162242.73598873499</v>
      </c>
      <c r="F57">
        <v>5562.35</v>
      </c>
      <c r="G57">
        <v>-17.478928323185499</v>
      </c>
      <c r="H57">
        <v>3.2672486302100898</v>
      </c>
      <c r="I57">
        <v>-22.514424787706201</v>
      </c>
      <c r="J57">
        <v>0.61079172639847901</v>
      </c>
      <c r="K57">
        <v>5149.9724044220302</v>
      </c>
      <c r="L57">
        <v>5152.8953127913601</v>
      </c>
      <c r="M57">
        <v>63.628355545390399</v>
      </c>
      <c r="N57">
        <v>0.76720382027182399</v>
      </c>
      <c r="O57">
        <v>15.8143590388954</v>
      </c>
      <c r="P57">
        <v>23.236698385971099</v>
      </c>
      <c r="Q57">
        <v>-9.1067589494610007E-3</v>
      </c>
    </row>
    <row r="58" spans="1:17" x14ac:dyDescent="0.3">
      <c r="A58" t="s">
        <v>166</v>
      </c>
      <c r="B58" t="s">
        <v>167</v>
      </c>
      <c r="C58" t="str">
        <f>IFERROR(VLOOKUP(Table1[[#This Row],[Ticker]],[1]!Table1[[Symbol]:[Industry]],2,FALSE),"-")</f>
        <v>-</v>
      </c>
      <c r="D58" t="s">
        <v>37</v>
      </c>
      <c r="E58">
        <v>161599.417669975</v>
      </c>
      <c r="F58">
        <v>1621.35</v>
      </c>
      <c r="G58">
        <v>-2.4609139983583801</v>
      </c>
      <c r="H58">
        <v>4.5115638531686999</v>
      </c>
      <c r="I58">
        <v>3.3740509935540501</v>
      </c>
      <c r="J58">
        <v>5.1198619871885596</v>
      </c>
      <c r="K58">
        <v>1484.1665736976099</v>
      </c>
      <c r="L58">
        <v>1427.4400756015</v>
      </c>
      <c r="M58">
        <v>87.155512534165496</v>
      </c>
      <c r="N58">
        <v>0.88542847823283999</v>
      </c>
      <c r="O58">
        <v>1.1256052055385899</v>
      </c>
      <c r="P58">
        <v>29.537011145288101</v>
      </c>
      <c r="Q58">
        <v>4.7135423464670003E-3</v>
      </c>
    </row>
    <row r="59" spans="1:17" x14ac:dyDescent="0.3">
      <c r="A59" t="s">
        <v>168</v>
      </c>
      <c r="B59" t="s">
        <v>169</v>
      </c>
      <c r="C59" t="str">
        <f>IFERROR(VLOOKUP(Table1[[#This Row],[Ticker]],[1]!Table1[[Symbol]:[Industry]],2,FALSE),"-")</f>
        <v>-</v>
      </c>
      <c r="D59" t="s">
        <v>170</v>
      </c>
      <c r="E59">
        <v>161280.021714</v>
      </c>
      <c r="F59">
        <v>3175.15</v>
      </c>
      <c r="G59">
        <v>-5.5153316571077999</v>
      </c>
      <c r="H59">
        <v>-3.0265563826186299</v>
      </c>
      <c r="I59">
        <v>1.86546597417075</v>
      </c>
      <c r="J59">
        <v>2.15285812284348</v>
      </c>
      <c r="K59">
        <v>3073.0865159349501</v>
      </c>
      <c r="L59">
        <v>2844.3419884879399</v>
      </c>
      <c r="M59">
        <v>62.4148264710837</v>
      </c>
      <c r="N59">
        <v>0.77464346474351398</v>
      </c>
      <c r="O59">
        <v>1.75897201707004</v>
      </c>
      <c r="P59">
        <v>38.498615079278501</v>
      </c>
      <c r="Q59">
        <v>-1.4509542034798E-2</v>
      </c>
    </row>
    <row r="60" spans="1:17" x14ac:dyDescent="0.3">
      <c r="A60" t="s">
        <v>171</v>
      </c>
      <c r="B60" t="s">
        <v>172</v>
      </c>
      <c r="C60" t="str">
        <f>IFERROR(VLOOKUP(Table1[[#This Row],[Ticker]],[1]!Table1[[Symbol]:[Industry]],2,FALSE),"-")</f>
        <v>-</v>
      </c>
      <c r="D60" t="s">
        <v>173</v>
      </c>
      <c r="E60">
        <v>156608.14405638</v>
      </c>
      <c r="F60">
        <v>690.8</v>
      </c>
      <c r="G60">
        <v>28.702431134669499</v>
      </c>
      <c r="H60">
        <v>-2.7598786567083899</v>
      </c>
      <c r="I60">
        <v>7.4826705210997302</v>
      </c>
      <c r="J60">
        <v>-1.051028358987</v>
      </c>
      <c r="K60">
        <v>671.326913340038</v>
      </c>
      <c r="L60">
        <v>588.57604451274096</v>
      </c>
      <c r="M60">
        <v>58.005916762713198</v>
      </c>
      <c r="N60">
        <v>0.58111341697169805</v>
      </c>
      <c r="O60">
        <v>3.5393746381007598</v>
      </c>
      <c r="P60">
        <v>60.092699884125103</v>
      </c>
      <c r="Q60">
        <v>4.5204664455283997E-2</v>
      </c>
    </row>
    <row r="61" spans="1:17" x14ac:dyDescent="0.3">
      <c r="A61" t="s">
        <v>174</v>
      </c>
      <c r="B61" t="s">
        <v>175</v>
      </c>
      <c r="C61" t="str">
        <f>IFERROR(VLOOKUP(Table1[[#This Row],[Ticker]],[1]!Table1[[Symbol]:[Industry]],2,FALSE),"-")</f>
        <v>-</v>
      </c>
      <c r="D61" t="s">
        <v>176</v>
      </c>
      <c r="E61">
        <v>155934.58881338799</v>
      </c>
      <c r="F61">
        <v>233.41</v>
      </c>
      <c r="G61">
        <v>89.121944569520593</v>
      </c>
      <c r="H61">
        <v>0.985289104050175</v>
      </c>
      <c r="I61">
        <v>28.136952352435198</v>
      </c>
      <c r="J61">
        <v>0.89642587584519995</v>
      </c>
      <c r="K61">
        <v>214.15378410900101</v>
      </c>
      <c r="L61">
        <v>179.088802108224</v>
      </c>
      <c r="M61">
        <v>79.657458494756696</v>
      </c>
      <c r="N61">
        <v>0.80150563024393695</v>
      </c>
      <c r="O61">
        <v>2.4420547534381698</v>
      </c>
      <c r="P61">
        <v>115.422242731887</v>
      </c>
      <c r="Q61">
        <v>9.5146293433817003E-2</v>
      </c>
    </row>
    <row r="62" spans="1:17" x14ac:dyDescent="0.3">
      <c r="A62" t="s">
        <v>63</v>
      </c>
      <c r="B62" t="s">
        <v>177</v>
      </c>
      <c r="C62" t="str">
        <f>IFERROR(VLOOKUP(Table1[[#This Row],[Ticker]],[1]!Table1[[Symbol]:[Industry]],2,FALSE),"-")</f>
        <v>-</v>
      </c>
      <c r="D62" t="s">
        <v>59</v>
      </c>
      <c r="E62">
        <v>151860.11489632499</v>
      </c>
      <c r="F62">
        <v>696.45</v>
      </c>
      <c r="G62">
        <v>78.943514730447902</v>
      </c>
      <c r="H62">
        <v>-0.94644637790436403</v>
      </c>
      <c r="I62">
        <v>16.6409630662232</v>
      </c>
      <c r="J62">
        <v>1.4333575883184799</v>
      </c>
      <c r="K62">
        <v>661.54595553748504</v>
      </c>
      <c r="L62">
        <v>576.24362302665895</v>
      </c>
      <c r="M62">
        <v>39.2687657472623</v>
      </c>
      <c r="N62">
        <v>0.68488619402251605</v>
      </c>
      <c r="O62">
        <v>2.3189030081125699</v>
      </c>
      <c r="P62">
        <v>108.455552229871</v>
      </c>
      <c r="Q62">
        <v>0.108572439416318</v>
      </c>
    </row>
    <row r="63" spans="1:17" x14ac:dyDescent="0.3">
      <c r="A63" t="s">
        <v>178</v>
      </c>
      <c r="B63" t="s">
        <v>179</v>
      </c>
      <c r="C63" t="str">
        <f>IFERROR(VLOOKUP(Table1[[#This Row],[Ticker]],[1]!Table1[[Symbol]:[Industry]],2,FALSE),"-")</f>
        <v>-</v>
      </c>
      <c r="D63" t="s">
        <v>180</v>
      </c>
      <c r="E63">
        <v>147245.21456284</v>
      </c>
      <c r="F63">
        <v>1452.75</v>
      </c>
      <c r="G63">
        <v>11.105419968499399</v>
      </c>
      <c r="H63">
        <v>-1.75259675381055</v>
      </c>
      <c r="I63">
        <v>17.673098185746301</v>
      </c>
      <c r="J63">
        <v>-0.111355481822859</v>
      </c>
      <c r="K63">
        <v>1361.65173929348</v>
      </c>
      <c r="L63">
        <v>1217.9044769186301</v>
      </c>
      <c r="M63">
        <v>64.116540254672401</v>
      </c>
      <c r="N63">
        <v>0.82635683372984603</v>
      </c>
      <c r="O63">
        <v>1.3250731371536599</v>
      </c>
      <c r="P63">
        <v>51.359658262137899</v>
      </c>
      <c r="Q63">
        <v>8.3080272017849992E-3</v>
      </c>
    </row>
    <row r="64" spans="1:17" x14ac:dyDescent="0.3">
      <c r="A64" t="s">
        <v>181</v>
      </c>
      <c r="B64" t="s">
        <v>182</v>
      </c>
      <c r="C64" t="str">
        <f>IFERROR(VLOOKUP(Table1[[#This Row],[Ticker]],[1]!Table1[[Symbol]:[Industry]],2,FALSE),"-")</f>
        <v>-</v>
      </c>
      <c r="D64" t="s">
        <v>21</v>
      </c>
      <c r="E64">
        <v>146596.14183822999</v>
      </c>
      <c r="F64">
        <v>1516.2</v>
      </c>
      <c r="G64">
        <v>-3.7663996202433601</v>
      </c>
      <c r="H64">
        <v>3.52498498891311</v>
      </c>
      <c r="I64">
        <v>3.1155823915558898</v>
      </c>
      <c r="J64">
        <v>1.51556063771991</v>
      </c>
      <c r="K64">
        <v>1385.6969448843699</v>
      </c>
      <c r="L64">
        <v>1288.6000797043</v>
      </c>
      <c r="M64">
        <v>74.253675990542504</v>
      </c>
      <c r="N64">
        <v>0.68422824417949901</v>
      </c>
      <c r="O64">
        <v>0.74528426328979103</v>
      </c>
      <c r="P64">
        <v>40.090547907234601</v>
      </c>
      <c r="Q64">
        <v>2.2496367377449998E-3</v>
      </c>
    </row>
    <row r="65" spans="1:17" x14ac:dyDescent="0.3">
      <c r="A65" t="s">
        <v>183</v>
      </c>
      <c r="B65" t="s">
        <v>184</v>
      </c>
      <c r="C65" t="str">
        <f>IFERROR(VLOOKUP(Table1[[#This Row],[Ticker]],[1]!Table1[[Symbol]:[Industry]],2,FALSE),"-")</f>
        <v>-</v>
      </c>
      <c r="D65" t="s">
        <v>140</v>
      </c>
      <c r="E65">
        <v>145610.11850129999</v>
      </c>
      <c r="F65">
        <v>1459.95</v>
      </c>
      <c r="G65">
        <v>81.383575051275699</v>
      </c>
      <c r="H65">
        <v>-10.041343866400799</v>
      </c>
      <c r="I65">
        <v>11.911790277168601</v>
      </c>
      <c r="J65">
        <v>-6.3785669885093803</v>
      </c>
      <c r="K65">
        <v>1412.1298377953501</v>
      </c>
      <c r="L65">
        <v>1141.9070601390299</v>
      </c>
      <c r="M65">
        <v>44.877058330045799</v>
      </c>
      <c r="N65">
        <v>0.70232317379415699</v>
      </c>
      <c r="O65">
        <v>13.014144320010899</v>
      </c>
      <c r="P65">
        <v>127.743545745261</v>
      </c>
      <c r="Q65">
        <v>0.108931261391603</v>
      </c>
    </row>
    <row r="66" spans="1:17" x14ac:dyDescent="0.3">
      <c r="A66" t="s">
        <v>185</v>
      </c>
      <c r="B66" t="s">
        <v>186</v>
      </c>
      <c r="C66" t="str">
        <f>IFERROR(VLOOKUP(Table1[[#This Row],[Ticker]],[1]!Table1[[Symbol]:[Industry]],2,FALSE),"-")</f>
        <v>-</v>
      </c>
      <c r="D66" t="s">
        <v>89</v>
      </c>
      <c r="E66">
        <v>140371.26629971</v>
      </c>
      <c r="F66">
        <v>436.9</v>
      </c>
      <c r="G66">
        <v>69.676593734611401</v>
      </c>
      <c r="H66">
        <v>-7.7957882440161104</v>
      </c>
      <c r="I66">
        <v>11.8968713771035</v>
      </c>
      <c r="J66">
        <v>-0.12570199714650801</v>
      </c>
      <c r="K66">
        <v>433.96849342975003</v>
      </c>
      <c r="L66">
        <v>374.73721677227797</v>
      </c>
      <c r="M66">
        <v>53.107048599045498</v>
      </c>
      <c r="N66">
        <v>0.63358797115829102</v>
      </c>
      <c r="O66">
        <v>6.2485694666971803</v>
      </c>
      <c r="P66">
        <v>101.56862745098</v>
      </c>
      <c r="Q66">
        <v>0.15034839911181699</v>
      </c>
    </row>
    <row r="67" spans="1:17" x14ac:dyDescent="0.3">
      <c r="A67" t="s">
        <v>187</v>
      </c>
      <c r="B67" t="s">
        <v>188</v>
      </c>
      <c r="C67" t="str">
        <f>IFERROR(VLOOKUP(Table1[[#This Row],[Ticker]],[1]!Table1[[Symbol]:[Industry]],2,FALSE),"-")</f>
        <v>-</v>
      </c>
      <c r="D67" t="s">
        <v>122</v>
      </c>
      <c r="E67">
        <v>139937.25392712001</v>
      </c>
      <c r="F67">
        <v>5862.35</v>
      </c>
      <c r="G67">
        <v>-11.827390731807601</v>
      </c>
      <c r="H67">
        <v>2.4141631401585899</v>
      </c>
      <c r="I67">
        <v>2.5492070751358402</v>
      </c>
      <c r="J67">
        <v>2.4882951560972701</v>
      </c>
      <c r="K67">
        <v>5386.1123658895103</v>
      </c>
      <c r="L67">
        <v>5034.1213453782002</v>
      </c>
      <c r="M67">
        <v>84.9237264154293</v>
      </c>
      <c r="N67">
        <v>0.62630158400957403</v>
      </c>
      <c r="O67">
        <v>0.30107380146187002</v>
      </c>
      <c r="P67">
        <v>34.8379603008487</v>
      </c>
      <c r="Q67">
        <v>3.243376502637E-2</v>
      </c>
    </row>
    <row r="68" spans="1:17" x14ac:dyDescent="0.3">
      <c r="A68" t="s">
        <v>189</v>
      </c>
      <c r="B68" t="s">
        <v>190</v>
      </c>
      <c r="C68" t="str">
        <f>IFERROR(VLOOKUP(Table1[[#This Row],[Ticker]],[1]!Table1[[Symbol]:[Industry]],2,FALSE),"-")</f>
        <v>-</v>
      </c>
      <c r="D68" t="s">
        <v>37</v>
      </c>
      <c r="E68">
        <v>137243.23723533499</v>
      </c>
      <c r="F68">
        <v>646.75</v>
      </c>
      <c r="G68">
        <v>-28.862173712680502</v>
      </c>
      <c r="H68">
        <v>2.0131960320890299</v>
      </c>
      <c r="I68">
        <v>-5.9054863928305599</v>
      </c>
      <c r="J68">
        <v>1.6798417399330901</v>
      </c>
      <c r="K68">
        <v>596.44622578048495</v>
      </c>
      <c r="L68">
        <v>601.55763846195396</v>
      </c>
      <c r="M68">
        <v>84.062821455861197</v>
      </c>
      <c r="N68">
        <v>0.85555624465881497</v>
      </c>
      <c r="O68">
        <v>9.8724391186702807</v>
      </c>
      <c r="P68">
        <v>26.466562377786399</v>
      </c>
      <c r="Q68">
        <v>-8.1600823695087005E-2</v>
      </c>
    </row>
    <row r="69" spans="1:17" x14ac:dyDescent="0.3">
      <c r="A69" t="s">
        <v>191</v>
      </c>
      <c r="B69" t="s">
        <v>192</v>
      </c>
      <c r="C69" t="str">
        <f>IFERROR(VLOOKUP(Table1[[#This Row],[Ticker]],[1]!Table1[[Symbol]:[Industry]],2,FALSE),"-")</f>
        <v>-</v>
      </c>
      <c r="D69" t="s">
        <v>193</v>
      </c>
      <c r="E69">
        <v>136599.101895828</v>
      </c>
      <c r="F69">
        <v>201.17</v>
      </c>
      <c r="G69">
        <v>83.747692727900002</v>
      </c>
      <c r="H69">
        <v>9.4689434411466706</v>
      </c>
      <c r="I69">
        <v>72.255649824807904</v>
      </c>
      <c r="J69">
        <v>-1.6916032567720201</v>
      </c>
      <c r="K69">
        <v>172.34042402984201</v>
      </c>
      <c r="L69">
        <v>130.94635025463</v>
      </c>
      <c r="M69">
        <v>61.319019247053703</v>
      </c>
      <c r="N69">
        <v>0.73155028664967603</v>
      </c>
      <c r="O69">
        <v>3.83257941044887</v>
      </c>
      <c r="P69">
        <v>131.76267281105899</v>
      </c>
      <c r="Q69">
        <v>2.1622628003935999E-2</v>
      </c>
    </row>
    <row r="70" spans="1:17" x14ac:dyDescent="0.3">
      <c r="A70" t="s">
        <v>194</v>
      </c>
      <c r="B70" t="s">
        <v>195</v>
      </c>
      <c r="C70" t="str">
        <f>IFERROR(VLOOKUP(Table1[[#This Row],[Ticker]],[1]!Table1[[Symbol]:[Industry]],2,FALSE),"-")</f>
        <v>-</v>
      </c>
      <c r="D70" t="s">
        <v>196</v>
      </c>
      <c r="E70">
        <v>133854.1365775</v>
      </c>
      <c r="F70">
        <v>4916.1000000000004</v>
      </c>
      <c r="G70">
        <v>20.949243831415501</v>
      </c>
      <c r="H70">
        <v>-6.2486811097476602</v>
      </c>
      <c r="I70">
        <v>17.920474154607401</v>
      </c>
      <c r="J70">
        <v>1.7994140639597</v>
      </c>
      <c r="K70">
        <v>4692.1528622305004</v>
      </c>
      <c r="L70">
        <v>4183.8457530865599</v>
      </c>
      <c r="M70">
        <v>70.226160530482701</v>
      </c>
      <c r="N70">
        <v>0.69569209600020099</v>
      </c>
      <c r="O70">
        <v>1.2184455157543399</v>
      </c>
      <c r="P70">
        <v>50.114507313200399</v>
      </c>
      <c r="Q70">
        <v>6.0890015237825001E-2</v>
      </c>
    </row>
    <row r="71" spans="1:17" x14ac:dyDescent="0.3">
      <c r="A71" t="s">
        <v>197</v>
      </c>
      <c r="B71" t="s">
        <v>198</v>
      </c>
      <c r="C71" t="str">
        <f>IFERROR(VLOOKUP(Table1[[#This Row],[Ticker]],[1]!Table1[[Symbol]:[Industry]],2,FALSE),"-")</f>
        <v>-</v>
      </c>
      <c r="D71" t="s">
        <v>32</v>
      </c>
      <c r="E71">
        <v>133705.56913804499</v>
      </c>
      <c r="F71">
        <v>258.2</v>
      </c>
      <c r="G71">
        <v>2.3345672109438498</v>
      </c>
      <c r="H71">
        <v>-14.881007675758299</v>
      </c>
      <c r="I71">
        <v>-5.92032999217071E-2</v>
      </c>
      <c r="J71">
        <v>-2.6802452064647699</v>
      </c>
      <c r="K71">
        <v>267.91491307238601</v>
      </c>
      <c r="L71">
        <v>246.06899661088499</v>
      </c>
      <c r="M71">
        <v>40.039768556679299</v>
      </c>
      <c r="N71">
        <v>0.83587876459152299</v>
      </c>
      <c r="O71">
        <v>16.0728117738187</v>
      </c>
      <c r="P71">
        <v>39.004037685060503</v>
      </c>
      <c r="Q71">
        <v>0.13516636102976601</v>
      </c>
    </row>
    <row r="72" spans="1:17" x14ac:dyDescent="0.3">
      <c r="A72" t="s">
        <v>199</v>
      </c>
      <c r="B72" t="s">
        <v>200</v>
      </c>
      <c r="C72" t="str">
        <f>IFERROR(VLOOKUP(Table1[[#This Row],[Ticker]],[1]!Table1[[Symbol]:[Industry]],2,FALSE),"-")</f>
        <v>-</v>
      </c>
      <c r="D72" t="s">
        <v>18</v>
      </c>
      <c r="E72">
        <v>133517.50639319999</v>
      </c>
      <c r="F72">
        <v>315.95</v>
      </c>
      <c r="G72">
        <v>39.722786866734303</v>
      </c>
      <c r="H72">
        <v>-7.6235920590345101</v>
      </c>
      <c r="I72">
        <v>21.923202411277401</v>
      </c>
      <c r="J72">
        <v>2.0215669282378799</v>
      </c>
      <c r="K72">
        <v>305.47582916173701</v>
      </c>
      <c r="L72">
        <v>271.06108404602998</v>
      </c>
      <c r="M72">
        <v>57.675711615081099</v>
      </c>
      <c r="N72">
        <v>0.71473377717457698</v>
      </c>
      <c r="O72">
        <v>8.8700743788574208</v>
      </c>
      <c r="P72">
        <v>90.647156433851194</v>
      </c>
      <c r="Q72">
        <v>3.5123192941170001E-3</v>
      </c>
    </row>
    <row r="73" spans="1:17" x14ac:dyDescent="0.3">
      <c r="A73" t="s">
        <v>201</v>
      </c>
      <c r="B73" t="s">
        <v>202</v>
      </c>
      <c r="C73" t="str">
        <f>IFERROR(VLOOKUP(Table1[[#This Row],[Ticker]],[1]!Table1[[Symbol]:[Industry]],2,FALSE),"-")</f>
        <v>-</v>
      </c>
      <c r="D73" t="s">
        <v>32</v>
      </c>
      <c r="E73">
        <v>133233.2882518</v>
      </c>
      <c r="F73">
        <v>119.86</v>
      </c>
      <c r="G73">
        <v>66.432979081816001</v>
      </c>
      <c r="H73">
        <v>-11.189106525889301</v>
      </c>
      <c r="I73">
        <v>10.281653587499999</v>
      </c>
      <c r="J73">
        <v>-1.3853769074994</v>
      </c>
      <c r="K73">
        <v>123.972371654884</v>
      </c>
      <c r="L73">
        <v>109.09065062904899</v>
      </c>
      <c r="M73">
        <v>48.077557038640997</v>
      </c>
      <c r="N73">
        <v>0.66687694819866195</v>
      </c>
      <c r="O73">
        <v>19.222426163857801</v>
      </c>
      <c r="P73">
        <v>104.713919726729</v>
      </c>
      <c r="Q73">
        <v>0.117053908564186</v>
      </c>
    </row>
    <row r="74" spans="1:17" x14ac:dyDescent="0.3">
      <c r="A74" t="s">
        <v>203</v>
      </c>
      <c r="B74" t="s">
        <v>204</v>
      </c>
      <c r="C74" t="str">
        <f>IFERROR(VLOOKUP(Table1[[#This Row],[Ticker]],[1]!Table1[[Symbol]:[Industry]],2,FALSE),"-")</f>
        <v>-</v>
      </c>
      <c r="D74" t="s">
        <v>100</v>
      </c>
      <c r="E74">
        <v>130522.25826</v>
      </c>
      <c r="F74">
        <v>620.15</v>
      </c>
      <c r="G74">
        <v>392.49899426711102</v>
      </c>
      <c r="H74">
        <v>52.812770524884002</v>
      </c>
      <c r="I74">
        <v>165.696718043027</v>
      </c>
      <c r="J74">
        <v>5.9058895880968896</v>
      </c>
      <c r="K74">
        <v>422.97161500298199</v>
      </c>
      <c r="L74">
        <v>286.21005340401598</v>
      </c>
      <c r="M74">
        <v>86.472221868723196</v>
      </c>
      <c r="N74">
        <v>2.2292732406904201</v>
      </c>
      <c r="O74">
        <v>4.3295976779811296</v>
      </c>
      <c r="P74">
        <v>422.23157894736801</v>
      </c>
      <c r="Q74">
        <v>0.22675954924262501</v>
      </c>
    </row>
    <row r="75" spans="1:17" x14ac:dyDescent="0.3">
      <c r="A75" t="s">
        <v>205</v>
      </c>
      <c r="B75" t="s">
        <v>206</v>
      </c>
      <c r="C75" t="str">
        <f>IFERROR(VLOOKUP(Table1[[#This Row],[Ticker]],[1]!Table1[[Symbol]:[Industry]],2,FALSE),"-")</f>
        <v>-</v>
      </c>
      <c r="D75" t="s">
        <v>32</v>
      </c>
      <c r="E75">
        <v>129330.304655552</v>
      </c>
      <c r="F75">
        <v>67.290000000000006</v>
      </c>
      <c r="G75">
        <v>127.641937078182</v>
      </c>
      <c r="H75">
        <v>-3.6766931444705202</v>
      </c>
      <c r="I75">
        <v>39.500225792091598</v>
      </c>
      <c r="J75">
        <v>9.0746576177118605</v>
      </c>
      <c r="K75">
        <v>64.942318704913703</v>
      </c>
      <c r="L75">
        <v>55.733534337177602</v>
      </c>
      <c r="M75">
        <v>73.377868453270906</v>
      </c>
      <c r="N75">
        <v>1.0054020519397999</v>
      </c>
      <c r="O75">
        <v>24.461286966859799</v>
      </c>
      <c r="P75">
        <v>162.8515625</v>
      </c>
      <c r="Q75">
        <v>7.8519145790464998E-2</v>
      </c>
    </row>
    <row r="76" spans="1:17" x14ac:dyDescent="0.3">
      <c r="A76" t="s">
        <v>207</v>
      </c>
      <c r="B76" t="s">
        <v>208</v>
      </c>
      <c r="C76" t="str">
        <f>IFERROR(VLOOKUP(Table1[[#This Row],[Ticker]],[1]!Table1[[Symbol]:[Industry]],2,FALSE),"-")</f>
        <v>-</v>
      </c>
      <c r="D76" t="s">
        <v>67</v>
      </c>
      <c r="E76">
        <v>124246.8059735</v>
      </c>
      <c r="F76">
        <v>708.35</v>
      </c>
      <c r="G76">
        <v>115.706008303533</v>
      </c>
      <c r="H76">
        <v>-0.79348202728922101</v>
      </c>
      <c r="I76">
        <v>40.423770137433102</v>
      </c>
      <c r="J76">
        <v>-3.1532731273105199</v>
      </c>
      <c r="K76">
        <v>670.22652604576194</v>
      </c>
      <c r="L76">
        <v>538.50869335512903</v>
      </c>
      <c r="M76">
        <v>44.805168681895502</v>
      </c>
      <c r="N76">
        <v>0.40023890875836798</v>
      </c>
      <c r="O76">
        <v>6.1622079480482697</v>
      </c>
      <c r="P76">
        <v>150.079435127978</v>
      </c>
      <c r="Q76">
        <v>0.100361713415133</v>
      </c>
    </row>
    <row r="77" spans="1:17" x14ac:dyDescent="0.3">
      <c r="A77" t="s">
        <v>209</v>
      </c>
      <c r="B77" t="s">
        <v>210</v>
      </c>
      <c r="C77" t="str">
        <f>IFERROR(VLOOKUP(Table1[[#This Row],[Ticker]],[1]!Table1[[Symbol]:[Industry]],2,FALSE),"-")</f>
        <v>-</v>
      </c>
      <c r="D77" t="s">
        <v>62</v>
      </c>
      <c r="E77">
        <v>122521.9570906</v>
      </c>
      <c r="F77">
        <v>1510.4</v>
      </c>
      <c r="G77">
        <v>20.460074605431899</v>
      </c>
      <c r="H77">
        <v>-8.0337627329059895</v>
      </c>
      <c r="I77">
        <v>4.2617109725109898</v>
      </c>
      <c r="J77">
        <v>0.93164153140864003</v>
      </c>
      <c r="K77">
        <v>1484.46550894095</v>
      </c>
      <c r="L77">
        <v>1371.21857184329</v>
      </c>
      <c r="M77">
        <v>59.131016419077497</v>
      </c>
      <c r="N77">
        <v>0.67857465063825095</v>
      </c>
      <c r="O77">
        <v>4.7404661016949099</v>
      </c>
      <c r="P77">
        <v>48.151054438450203</v>
      </c>
      <c r="Q77">
        <v>1.8615211017002999E-2</v>
      </c>
    </row>
    <row r="78" spans="1:17" x14ac:dyDescent="0.3">
      <c r="A78" t="s">
        <v>211</v>
      </c>
      <c r="B78" t="s">
        <v>212</v>
      </c>
      <c r="C78" t="str">
        <f>IFERROR(VLOOKUP(Table1[[#This Row],[Ticker]],[1]!Table1[[Symbol]:[Industry]],2,FALSE),"-")</f>
        <v>-</v>
      </c>
      <c r="D78" t="s">
        <v>213</v>
      </c>
      <c r="E78">
        <v>121242.1551718</v>
      </c>
      <c r="F78">
        <v>4570.8</v>
      </c>
      <c r="G78">
        <v>-1.01801915112115</v>
      </c>
      <c r="H78">
        <v>-4.6882304526928502</v>
      </c>
      <c r="I78">
        <v>8.1137186586078105</v>
      </c>
      <c r="J78">
        <v>1.0696876446414201</v>
      </c>
      <c r="K78">
        <v>4363.5364618803396</v>
      </c>
      <c r="L78">
        <v>3936.9859315634299</v>
      </c>
      <c r="M78">
        <v>51.755075236231001</v>
      </c>
      <c r="N78">
        <v>1.0253349337140201</v>
      </c>
      <c r="O78">
        <v>2.1702984160322001</v>
      </c>
      <c r="P78">
        <v>38.7066427942827</v>
      </c>
      <c r="Q78">
        <v>-5.9669067008378998E-2</v>
      </c>
    </row>
    <row r="79" spans="1:17" x14ac:dyDescent="0.3">
      <c r="A79" t="s">
        <v>214</v>
      </c>
      <c r="B79" t="s">
        <v>215</v>
      </c>
      <c r="C79" t="str">
        <f>IFERROR(VLOOKUP(Table1[[#This Row],[Ticker]],[1]!Table1[[Symbol]:[Industry]],2,FALSE),"-")</f>
        <v>-</v>
      </c>
      <c r="D79" t="s">
        <v>62</v>
      </c>
      <c r="E79">
        <v>119540.598012</v>
      </c>
      <c r="F79">
        <v>1184.8</v>
      </c>
      <c r="G79">
        <v>71.194199892867005</v>
      </c>
      <c r="H79">
        <v>3.5737237794815599</v>
      </c>
      <c r="I79">
        <v>55.903634490121199</v>
      </c>
      <c r="J79">
        <v>1.78455678556412</v>
      </c>
      <c r="K79">
        <v>1075.61139733655</v>
      </c>
      <c r="L79">
        <v>885.01826262950897</v>
      </c>
      <c r="M79">
        <v>76.064214293867096</v>
      </c>
      <c r="N79">
        <v>1.1047028655100699</v>
      </c>
      <c r="O79">
        <v>1.5361242403781199</v>
      </c>
      <c r="P79">
        <v>108.683399383531</v>
      </c>
      <c r="Q79">
        <v>5.5668396918434997E-2</v>
      </c>
    </row>
    <row r="80" spans="1:17" x14ac:dyDescent="0.3">
      <c r="A80" t="s">
        <v>216</v>
      </c>
      <c r="B80" t="s">
        <v>217</v>
      </c>
      <c r="C80" t="str">
        <f>IFERROR(VLOOKUP(Table1[[#This Row],[Ticker]],[1]!Table1[[Symbol]:[Industry]],2,FALSE),"-")</f>
        <v>-</v>
      </c>
      <c r="D80" t="s">
        <v>49</v>
      </c>
      <c r="E80">
        <v>118768.0924892</v>
      </c>
      <c r="F80">
        <v>1408.2</v>
      </c>
      <c r="G80">
        <v>-4.8925286726638104</v>
      </c>
      <c r="H80">
        <v>-7.3464081563183203</v>
      </c>
      <c r="I80">
        <v>-3.3443320394195899</v>
      </c>
      <c r="J80">
        <v>-1.2033220554900199</v>
      </c>
      <c r="K80">
        <v>1350.48167465402</v>
      </c>
      <c r="L80">
        <v>1213.84219324737</v>
      </c>
      <c r="M80">
        <v>51.481052795644402</v>
      </c>
      <c r="N80">
        <v>0.69518250058310105</v>
      </c>
      <c r="O80">
        <v>4.8288595369975802</v>
      </c>
      <c r="P80">
        <v>41.208322887941797</v>
      </c>
      <c r="Q80">
        <v>0.117547347673222</v>
      </c>
    </row>
    <row r="81" spans="1:17" x14ac:dyDescent="0.3">
      <c r="A81" t="s">
        <v>218</v>
      </c>
      <c r="B81" t="s">
        <v>219</v>
      </c>
      <c r="C81" t="str">
        <f>IFERROR(VLOOKUP(Table1[[#This Row],[Ticker]],[1]!Table1[[Symbol]:[Industry]],2,FALSE),"-")</f>
        <v>-</v>
      </c>
      <c r="D81" t="s">
        <v>220</v>
      </c>
      <c r="E81">
        <v>118174.244695</v>
      </c>
      <c r="F81">
        <v>1875.4</v>
      </c>
      <c r="G81">
        <v>18.623795763453799</v>
      </c>
      <c r="H81">
        <v>-1.9148326944855101</v>
      </c>
      <c r="I81">
        <v>19.415256140640299</v>
      </c>
      <c r="J81">
        <v>-1.2280480012461299</v>
      </c>
      <c r="K81">
        <v>1813.4950858085199</v>
      </c>
      <c r="L81">
        <v>1574.6573436326601</v>
      </c>
      <c r="M81">
        <v>48.8035762356851</v>
      </c>
      <c r="N81">
        <v>0.59757881176579997</v>
      </c>
      <c r="O81">
        <v>5.8654153780526697</v>
      </c>
      <c r="P81">
        <v>52.119073691041002</v>
      </c>
      <c r="Q81">
        <v>3.3831780069129999E-2</v>
      </c>
    </row>
    <row r="82" spans="1:17" x14ac:dyDescent="0.3">
      <c r="A82" t="s">
        <v>221</v>
      </c>
      <c r="B82" t="s">
        <v>222</v>
      </c>
      <c r="C82" t="str">
        <f>IFERROR(VLOOKUP(Table1[[#This Row],[Ticker]],[1]!Table1[[Symbol]:[Industry]],2,FALSE),"-")</f>
        <v>-</v>
      </c>
      <c r="D82" t="s">
        <v>117</v>
      </c>
      <c r="E82">
        <v>116515.1147085</v>
      </c>
      <c r="F82">
        <v>2455.4</v>
      </c>
      <c r="G82">
        <v>57.031902629608901</v>
      </c>
      <c r="H82">
        <v>-7.2462846011290996</v>
      </c>
      <c r="I82">
        <v>9.0253161468724699</v>
      </c>
      <c r="J82">
        <v>0.31015721634042998</v>
      </c>
      <c r="K82">
        <v>2318.9390565159001</v>
      </c>
      <c r="L82">
        <v>2014.73241712353</v>
      </c>
      <c r="M82">
        <v>59.970129200977603</v>
      </c>
      <c r="N82">
        <v>0.86636648551752604</v>
      </c>
      <c r="O82">
        <v>2.5902093345279802</v>
      </c>
      <c r="P82">
        <v>89.606177606177596</v>
      </c>
      <c r="Q82">
        <v>0.20678347909147399</v>
      </c>
    </row>
    <row r="83" spans="1:17" x14ac:dyDescent="0.3">
      <c r="A83" t="s">
        <v>223</v>
      </c>
      <c r="B83" t="s">
        <v>224</v>
      </c>
      <c r="C83" t="str">
        <f>IFERROR(VLOOKUP(Table1[[#This Row],[Ticker]],[1]!Table1[[Symbol]:[Industry]],2,FALSE),"-")</f>
        <v>-</v>
      </c>
      <c r="D83" t="s">
        <v>109</v>
      </c>
      <c r="E83">
        <v>116462.13352916999</v>
      </c>
      <c r="F83">
        <v>113.21</v>
      </c>
      <c r="G83">
        <v>120.037086050375</v>
      </c>
      <c r="H83">
        <v>7.54718230793367</v>
      </c>
      <c r="I83">
        <v>44.762209128401501</v>
      </c>
      <c r="J83">
        <v>10.021279175475</v>
      </c>
      <c r="K83">
        <v>101.984354884735</v>
      </c>
      <c r="L83">
        <v>84.067080533469806</v>
      </c>
      <c r="M83">
        <v>83.987583936235694</v>
      </c>
      <c r="N83">
        <v>1.0669492346934399</v>
      </c>
      <c r="O83">
        <v>4.5844006713188001</v>
      </c>
      <c r="P83">
        <v>149.63616317530301</v>
      </c>
      <c r="Q83">
        <v>0.17184196736214999</v>
      </c>
    </row>
    <row r="84" spans="1:17" x14ac:dyDescent="0.3">
      <c r="A84" t="s">
        <v>225</v>
      </c>
      <c r="B84" t="s">
        <v>226</v>
      </c>
      <c r="C84" t="str">
        <f>IFERROR(VLOOKUP(Table1[[#This Row],[Ticker]],[1]!Table1[[Symbol]:[Industry]],2,FALSE),"-")</f>
        <v>-</v>
      </c>
      <c r="D84" t="s">
        <v>153</v>
      </c>
      <c r="E84">
        <v>113306.3415717</v>
      </c>
      <c r="F84">
        <v>320</v>
      </c>
      <c r="G84">
        <v>218.281630899943</v>
      </c>
      <c r="H84">
        <v>0.93142731543228396</v>
      </c>
      <c r="I84">
        <v>45.922210626319803</v>
      </c>
      <c r="J84">
        <v>-2.5825505976240999</v>
      </c>
      <c r="K84">
        <v>298.02372165863397</v>
      </c>
      <c r="L84">
        <v>232.93657946594899</v>
      </c>
      <c r="M84">
        <v>64.5726195639362</v>
      </c>
      <c r="N84">
        <v>0.87485739760577297</v>
      </c>
      <c r="O84">
        <v>4.7968750000000098</v>
      </c>
      <c r="P84">
        <v>247.63715372080301</v>
      </c>
      <c r="Q84">
        <v>0.16594403241291</v>
      </c>
    </row>
    <row r="85" spans="1:17" x14ac:dyDescent="0.3">
      <c r="A85" t="s">
        <v>227</v>
      </c>
      <c r="B85" t="s">
        <v>228</v>
      </c>
      <c r="C85" t="str">
        <f>IFERROR(VLOOKUP(Table1[[#This Row],[Ticker]],[1]!Table1[[Symbol]:[Industry]],2,FALSE),"-")</f>
        <v>-</v>
      </c>
      <c r="D85" t="s">
        <v>29</v>
      </c>
      <c r="E85">
        <v>113221.978131696</v>
      </c>
      <c r="F85">
        <v>16.8</v>
      </c>
      <c r="G85">
        <v>95.248240973514001</v>
      </c>
      <c r="H85">
        <v>-6.4826312499321199</v>
      </c>
      <c r="I85">
        <v>-5.04659068730908</v>
      </c>
      <c r="J85">
        <v>-0.86160344913757203</v>
      </c>
      <c r="K85">
        <v>15.898219959945401</v>
      </c>
      <c r="L85">
        <v>13.8339738742926</v>
      </c>
      <c r="M85">
        <v>47.534970676909701</v>
      </c>
      <c r="N85">
        <v>0.52819047289172905</v>
      </c>
      <c r="O85">
        <v>14.1666666666666</v>
      </c>
      <c r="P85">
        <v>128.57142857142799</v>
      </c>
      <c r="Q85">
        <v>5.7011420493619999E-2</v>
      </c>
    </row>
    <row r="86" spans="1:17" x14ac:dyDescent="0.3">
      <c r="A86" t="s">
        <v>229</v>
      </c>
      <c r="B86" t="s">
        <v>230</v>
      </c>
      <c r="C86" t="str">
        <f>IFERROR(VLOOKUP(Table1[[#This Row],[Ticker]],[1]!Table1[[Symbol]:[Industry]],2,FALSE),"-")</f>
        <v>-</v>
      </c>
      <c r="D86" t="s">
        <v>62</v>
      </c>
      <c r="E86">
        <v>113159.70534725</v>
      </c>
      <c r="F86">
        <v>6646.05</v>
      </c>
      <c r="G86">
        <v>1.2772098534796399</v>
      </c>
      <c r="H86">
        <v>8.3561224373835099</v>
      </c>
      <c r="I86">
        <v>3.7066257682075898</v>
      </c>
      <c r="J86">
        <v>3.2526771399672398</v>
      </c>
      <c r="K86">
        <v>6236.0927338752299</v>
      </c>
      <c r="L86">
        <v>5915.1980101614899</v>
      </c>
      <c r="M86">
        <v>92.636611325675602</v>
      </c>
      <c r="N86">
        <v>0.72652654866815902</v>
      </c>
      <c r="O86">
        <v>3.5946163510656599</v>
      </c>
      <c r="P86">
        <v>30.493815040251299</v>
      </c>
      <c r="Q86">
        <v>-3.1146194047371002E-2</v>
      </c>
    </row>
    <row r="87" spans="1:17" x14ac:dyDescent="0.3">
      <c r="A87" t="s">
        <v>231</v>
      </c>
      <c r="B87" t="s">
        <v>232</v>
      </c>
      <c r="C87" t="str">
        <f>IFERROR(VLOOKUP(Table1[[#This Row],[Ticker]],[1]!Table1[[Symbol]:[Industry]],2,FALSE),"-")</f>
        <v>-</v>
      </c>
      <c r="D87" t="s">
        <v>233</v>
      </c>
      <c r="E87">
        <v>113032.873568389</v>
      </c>
      <c r="F87">
        <v>1022.25</v>
      </c>
      <c r="G87">
        <v>6.8778081096033503</v>
      </c>
      <c r="H87">
        <v>-6.1900566807840001</v>
      </c>
      <c r="I87">
        <v>-20.9554999961384</v>
      </c>
      <c r="J87">
        <v>-0.28087983207397799</v>
      </c>
      <c r="K87">
        <v>1027.1528701413599</v>
      </c>
      <c r="L87">
        <v>1051.29415904438</v>
      </c>
      <c r="M87">
        <v>52.290067310585698</v>
      </c>
      <c r="N87">
        <v>0.45294271340624198</v>
      </c>
      <c r="O87">
        <v>22.279285888970399</v>
      </c>
      <c r="P87">
        <v>49.016034985422699</v>
      </c>
      <c r="Q87">
        <v>1.3410303431625E-2</v>
      </c>
    </row>
    <row r="88" spans="1:17" x14ac:dyDescent="0.3">
      <c r="A88" t="s">
        <v>234</v>
      </c>
      <c r="B88" t="s">
        <v>235</v>
      </c>
      <c r="C88" t="str">
        <f>IFERROR(VLOOKUP(Table1[[#This Row],[Ticker]],[1]!Table1[[Symbol]:[Industry]],2,FALSE),"-")</f>
        <v>-</v>
      </c>
      <c r="D88" t="s">
        <v>24</v>
      </c>
      <c r="E88">
        <v>112451.78434702499</v>
      </c>
      <c r="F88">
        <v>1445.9</v>
      </c>
      <c r="G88">
        <v>-21.8202122523229</v>
      </c>
      <c r="H88">
        <v>-9.3932323719938697</v>
      </c>
      <c r="I88">
        <v>-24.979206185744399</v>
      </c>
      <c r="J88">
        <v>-0.88817456618616297</v>
      </c>
      <c r="K88">
        <v>1466.3935796907999</v>
      </c>
      <c r="L88">
        <v>1459.3132518791999</v>
      </c>
      <c r="M88">
        <v>46.481454579861598</v>
      </c>
      <c r="N88">
        <v>0.90741415368078604</v>
      </c>
      <c r="O88">
        <v>17.193443529981302</v>
      </c>
      <c r="P88">
        <v>6.7833536427753804</v>
      </c>
      <c r="Q88">
        <v>1.1581925126897E-2</v>
      </c>
    </row>
    <row r="89" spans="1:17" x14ac:dyDescent="0.3">
      <c r="A89" t="s">
        <v>236</v>
      </c>
      <c r="B89" t="s">
        <v>237</v>
      </c>
      <c r="C89" t="str">
        <f>IFERROR(VLOOKUP(Table1[[#This Row],[Ticker]],[1]!Table1[[Symbol]:[Industry]],2,FALSE),"-")</f>
        <v>-</v>
      </c>
      <c r="D89" t="s">
        <v>180</v>
      </c>
      <c r="E89">
        <v>112080.97173443899</v>
      </c>
      <c r="F89">
        <v>640.95000000000005</v>
      </c>
      <c r="G89">
        <v>-15.7228105281469</v>
      </c>
      <c r="H89">
        <v>-1.1069916049019899</v>
      </c>
      <c r="I89">
        <v>2.9878879574057899</v>
      </c>
      <c r="J89">
        <v>0.78867411408115495</v>
      </c>
      <c r="K89">
        <v>590.589517156998</v>
      </c>
      <c r="L89">
        <v>557.76522375438606</v>
      </c>
      <c r="M89">
        <v>72.897947972535505</v>
      </c>
      <c r="N89">
        <v>0.681761348842853</v>
      </c>
      <c r="O89">
        <v>1.2091426788360899</v>
      </c>
      <c r="P89">
        <v>31.020032706459499</v>
      </c>
      <c r="Q89">
        <v>-8.0839464820223E-2</v>
      </c>
    </row>
    <row r="90" spans="1:17" x14ac:dyDescent="0.3">
      <c r="A90" t="s">
        <v>238</v>
      </c>
      <c r="B90" t="s">
        <v>239</v>
      </c>
      <c r="C90" t="str">
        <f>IFERROR(VLOOKUP(Table1[[#This Row],[Ticker]],[1]!Table1[[Symbol]:[Industry]],2,FALSE),"-")</f>
        <v>-</v>
      </c>
      <c r="D90" t="s">
        <v>117</v>
      </c>
      <c r="E90">
        <v>111778.48463435</v>
      </c>
      <c r="F90">
        <v>5578.1</v>
      </c>
      <c r="G90">
        <v>54.623219693441001</v>
      </c>
      <c r="H90">
        <v>-8.9628407296367598</v>
      </c>
      <c r="I90">
        <v>15.505562848320899</v>
      </c>
      <c r="J90">
        <v>0.63674504840604496</v>
      </c>
      <c r="K90">
        <v>5339.8063229669797</v>
      </c>
      <c r="L90">
        <v>4501.5160349430298</v>
      </c>
      <c r="M90">
        <v>57.116297441425502</v>
      </c>
      <c r="N90">
        <v>0.58911396232869395</v>
      </c>
      <c r="O90">
        <v>5.6730786468510699</v>
      </c>
      <c r="P90">
        <v>93.013840830449794</v>
      </c>
      <c r="Q90">
        <v>6.3955404469407007E-2</v>
      </c>
    </row>
    <row r="91" spans="1:17" x14ac:dyDescent="0.3">
      <c r="A91" t="s">
        <v>240</v>
      </c>
      <c r="B91" t="s">
        <v>241</v>
      </c>
      <c r="C91" t="str">
        <f>IFERROR(VLOOKUP(Table1[[#This Row],[Ticker]],[1]!Table1[[Symbol]:[Industry]],2,FALSE),"-")</f>
        <v>-</v>
      </c>
      <c r="D91" t="s">
        <v>153</v>
      </c>
      <c r="E91">
        <v>111102.31965833</v>
      </c>
      <c r="F91">
        <v>730.6</v>
      </c>
      <c r="G91">
        <v>53.748325049518698</v>
      </c>
      <c r="H91">
        <v>-0.20221089594981301</v>
      </c>
      <c r="I91">
        <v>49.7809955195874</v>
      </c>
      <c r="J91">
        <v>-6.8501525982609301</v>
      </c>
      <c r="K91">
        <v>670.090719178943</v>
      </c>
      <c r="L91">
        <v>535.95979788194802</v>
      </c>
      <c r="M91">
        <v>49.662148065947697</v>
      </c>
      <c r="N91">
        <v>0.66773061636479403</v>
      </c>
      <c r="O91">
        <v>7.2748425951272901</v>
      </c>
      <c r="P91">
        <v>103.396436525612</v>
      </c>
      <c r="Q91">
        <v>0.24948782510206499</v>
      </c>
    </row>
    <row r="92" spans="1:17" x14ac:dyDescent="0.3">
      <c r="A92" t="s">
        <v>242</v>
      </c>
      <c r="B92" t="s">
        <v>243</v>
      </c>
      <c r="C92" t="str">
        <f>IFERROR(VLOOKUP(Table1[[#This Row],[Ticker]],[1]!Table1[[Symbol]:[Industry]],2,FALSE),"-")</f>
        <v>-</v>
      </c>
      <c r="D92" t="s">
        <v>244</v>
      </c>
      <c r="E92">
        <v>110347.515165</v>
      </c>
      <c r="F92">
        <v>9796.9</v>
      </c>
      <c r="G92">
        <v>5.6041375557406097</v>
      </c>
      <c r="H92">
        <v>14.127164967361599</v>
      </c>
      <c r="I92">
        <v>8.0920585490979597</v>
      </c>
      <c r="J92">
        <v>-0.38263063996959801</v>
      </c>
      <c r="K92">
        <v>8801.6157827382995</v>
      </c>
      <c r="L92">
        <v>8121.5823927759002</v>
      </c>
      <c r="M92">
        <v>75.886726215357299</v>
      </c>
      <c r="N92">
        <v>1.78270892001047</v>
      </c>
      <c r="O92">
        <v>1.86895854811215</v>
      </c>
      <c r="P92">
        <v>47.813032785648502</v>
      </c>
      <c r="Q92">
        <v>0.106118997920264</v>
      </c>
    </row>
    <row r="93" spans="1:17" x14ac:dyDescent="0.3">
      <c r="A93" t="s">
        <v>245</v>
      </c>
      <c r="B93" t="s">
        <v>246</v>
      </c>
      <c r="C93" t="str">
        <f>IFERROR(VLOOKUP(Table1[[#This Row],[Ticker]],[1]!Table1[[Symbol]:[Industry]],2,FALSE),"-")</f>
        <v>-</v>
      </c>
      <c r="D93" t="s">
        <v>247</v>
      </c>
      <c r="E93">
        <v>109461.66366208</v>
      </c>
      <c r="F93">
        <v>1176.25</v>
      </c>
      <c r="G93">
        <v>12.155965950982299</v>
      </c>
      <c r="H93">
        <v>-1.8814167914889399</v>
      </c>
      <c r="I93">
        <v>-8.8672312981918999</v>
      </c>
      <c r="J93">
        <v>-1.6346969566318399</v>
      </c>
      <c r="K93">
        <v>1120.68044653844</v>
      </c>
      <c r="L93">
        <v>1059.75434948117</v>
      </c>
      <c r="M93">
        <v>60.355628341155501</v>
      </c>
      <c r="N93">
        <v>0.94896244731250001</v>
      </c>
      <c r="O93">
        <v>7.8852284803400501</v>
      </c>
      <c r="P93">
        <v>42.016299426501597</v>
      </c>
      <c r="Q93">
        <v>6.5466474834259998E-3</v>
      </c>
    </row>
    <row r="94" spans="1:17" x14ac:dyDescent="0.3">
      <c r="A94" t="s">
        <v>248</v>
      </c>
      <c r="B94" t="s">
        <v>249</v>
      </c>
      <c r="C94" t="str">
        <f>IFERROR(VLOOKUP(Table1[[#This Row],[Ticker]],[1]!Table1[[Symbol]:[Industry]],2,FALSE),"-")</f>
        <v>-</v>
      </c>
      <c r="D94" t="s">
        <v>250</v>
      </c>
      <c r="E94">
        <v>108760.32405</v>
      </c>
      <c r="F94">
        <v>5405</v>
      </c>
      <c r="G94">
        <v>188.30283008321899</v>
      </c>
      <c r="H94">
        <v>32.8836667228544</v>
      </c>
      <c r="I94">
        <v>120.659915474915</v>
      </c>
      <c r="J94">
        <v>-4.5268484607659101</v>
      </c>
      <c r="K94">
        <v>3975.34913064592</v>
      </c>
      <c r="L94">
        <v>2682.2084319608798</v>
      </c>
      <c r="M94">
        <v>61.681419578311598</v>
      </c>
      <c r="N94">
        <v>1.3135188615929101</v>
      </c>
      <c r="O94">
        <v>8.41813135985198</v>
      </c>
      <c r="P94">
        <v>239.69141815667899</v>
      </c>
      <c r="Q94">
        <v>0.270251976972196</v>
      </c>
    </row>
    <row r="95" spans="1:17" x14ac:dyDescent="0.3">
      <c r="A95" t="s">
        <v>251</v>
      </c>
      <c r="B95" t="s">
        <v>252</v>
      </c>
      <c r="C95" t="str">
        <f>IFERROR(VLOOKUP(Table1[[#This Row],[Ticker]],[1]!Table1[[Symbol]:[Industry]],2,FALSE),"-")</f>
        <v>-</v>
      </c>
      <c r="D95" t="s">
        <v>253</v>
      </c>
      <c r="E95">
        <v>108706.60797205</v>
      </c>
      <c r="F95">
        <v>11780.95</v>
      </c>
      <c r="G95">
        <v>194.208376276731</v>
      </c>
      <c r="H95">
        <v>13.4758665169369</v>
      </c>
      <c r="I95">
        <v>57.471833155620899</v>
      </c>
      <c r="J95">
        <v>-2.89341699204549</v>
      </c>
      <c r="K95">
        <v>10250.070440023799</v>
      </c>
      <c r="L95">
        <v>7983.4076807997499</v>
      </c>
      <c r="M95">
        <v>68.403099636446896</v>
      </c>
      <c r="N95">
        <v>0.92662369249875998</v>
      </c>
      <c r="O95">
        <v>12.877144882203799</v>
      </c>
      <c r="P95">
        <v>222.31098586925299</v>
      </c>
      <c r="Q95">
        <v>0.208379101358865</v>
      </c>
    </row>
    <row r="96" spans="1:17" x14ac:dyDescent="0.3">
      <c r="A96" t="s">
        <v>254</v>
      </c>
      <c r="B96" t="s">
        <v>255</v>
      </c>
      <c r="C96" t="str">
        <f>IFERROR(VLOOKUP(Table1[[#This Row],[Ticker]],[1]!Table1[[Symbol]:[Industry]],2,FALSE),"-")</f>
        <v>-</v>
      </c>
      <c r="D96" t="s">
        <v>49</v>
      </c>
      <c r="E96">
        <v>108080.2053375</v>
      </c>
      <c r="F96">
        <v>2813.5</v>
      </c>
      <c r="G96">
        <v>33.195326828870101</v>
      </c>
      <c r="H96">
        <v>0.117848715686524</v>
      </c>
      <c r="I96">
        <v>10.0990992291302</v>
      </c>
      <c r="J96">
        <v>1.84797967923146</v>
      </c>
      <c r="K96">
        <v>2669.4315258320498</v>
      </c>
      <c r="L96">
        <v>2323.80641066826</v>
      </c>
      <c r="M96">
        <v>60.807449974319603</v>
      </c>
      <c r="N96">
        <v>0.88110063811681005</v>
      </c>
      <c r="O96">
        <v>8.7417807001954895</v>
      </c>
      <c r="P96">
        <v>60.295123062898803</v>
      </c>
      <c r="Q96">
        <v>6.6750628237890006E-2</v>
      </c>
    </row>
    <row r="97" spans="1:17" x14ac:dyDescent="0.3">
      <c r="A97" t="s">
        <v>256</v>
      </c>
      <c r="B97" t="s">
        <v>257</v>
      </c>
      <c r="C97" t="str">
        <f>IFERROR(VLOOKUP(Table1[[#This Row],[Ticker]],[1]!Table1[[Symbol]:[Industry]],2,FALSE),"-")</f>
        <v>-</v>
      </c>
      <c r="D97" t="s">
        <v>258</v>
      </c>
      <c r="E97">
        <v>107803.08</v>
      </c>
      <c r="F97">
        <v>3869.1</v>
      </c>
      <c r="G97">
        <v>77.896778184710897</v>
      </c>
      <c r="H97">
        <v>-3.4346913392353402</v>
      </c>
      <c r="I97">
        <v>79.845312801485093</v>
      </c>
      <c r="J97">
        <v>-3.6979774349002299</v>
      </c>
      <c r="K97">
        <v>3731.50069151451</v>
      </c>
      <c r="L97">
        <v>2896.5096746727299</v>
      </c>
      <c r="M97">
        <v>40.658337275650297</v>
      </c>
      <c r="N97">
        <v>0.71214351204619097</v>
      </c>
      <c r="O97">
        <v>7.8261094311338404</v>
      </c>
      <c r="P97">
        <v>134.02286336418001</v>
      </c>
      <c r="Q97">
        <v>0.229336820234918</v>
      </c>
    </row>
    <row r="98" spans="1:17" x14ac:dyDescent="0.3">
      <c r="A98" t="s">
        <v>259</v>
      </c>
      <c r="B98" t="s">
        <v>260</v>
      </c>
      <c r="C98" t="str">
        <f>IFERROR(VLOOKUP(Table1[[#This Row],[Ticker]],[1]!Table1[[Symbol]:[Industry]],2,FALSE),"-")</f>
        <v>-</v>
      </c>
      <c r="D98" t="s">
        <v>261</v>
      </c>
      <c r="E98">
        <v>106829.351282884</v>
      </c>
      <c r="F98">
        <v>406.85</v>
      </c>
      <c r="G98">
        <v>111.35678689383801</v>
      </c>
      <c r="H98">
        <v>11.5884797340986</v>
      </c>
      <c r="I98">
        <v>73.639817816866994</v>
      </c>
      <c r="J98">
        <v>2.4799899700300201</v>
      </c>
      <c r="K98">
        <v>356.91900690639699</v>
      </c>
      <c r="L98">
        <v>281.60926862907502</v>
      </c>
      <c r="M98">
        <v>66.421260351190696</v>
      </c>
      <c r="N98">
        <v>0.52269002228585004</v>
      </c>
      <c r="O98">
        <v>0.38097578960303302</v>
      </c>
      <c r="P98">
        <v>158.56371147124199</v>
      </c>
      <c r="Q98">
        <v>4.5423600514900998E-2</v>
      </c>
    </row>
    <row r="99" spans="1:17" x14ac:dyDescent="0.3">
      <c r="A99" t="s">
        <v>262</v>
      </c>
      <c r="B99" t="s">
        <v>263</v>
      </c>
      <c r="C99" t="str">
        <f>IFERROR(VLOOKUP(Table1[[#This Row],[Ticker]],[1]!Table1[[Symbol]:[Industry]],2,FALSE),"-")</f>
        <v>-</v>
      </c>
      <c r="D99" t="s">
        <v>32</v>
      </c>
      <c r="E99">
        <v>106412.46216158</v>
      </c>
      <c r="F99">
        <v>139.65</v>
      </c>
      <c r="G99">
        <v>42.448621442759404</v>
      </c>
      <c r="H99">
        <v>-11.1910438702328</v>
      </c>
      <c r="I99">
        <v>-8.9916685345568403</v>
      </c>
      <c r="J99">
        <v>3.06398431008907</v>
      </c>
      <c r="K99">
        <v>142.62993253322901</v>
      </c>
      <c r="L99">
        <v>130.751920004384</v>
      </c>
      <c r="M99">
        <v>54.202515460826397</v>
      </c>
      <c r="N99">
        <v>0.70784397948258404</v>
      </c>
      <c r="O99">
        <v>23.523093447905399</v>
      </c>
      <c r="P99">
        <v>72.620519159456094</v>
      </c>
      <c r="Q99">
        <v>0.137630329031593</v>
      </c>
    </row>
    <row r="100" spans="1:17" x14ac:dyDescent="0.3">
      <c r="A100" t="s">
        <v>264</v>
      </c>
      <c r="B100" t="s">
        <v>265</v>
      </c>
      <c r="C100" t="str">
        <f>IFERROR(VLOOKUP(Table1[[#This Row],[Ticker]],[1]!Table1[[Symbol]:[Industry]],2,FALSE),"-")</f>
        <v>-</v>
      </c>
      <c r="D100" t="s">
        <v>32</v>
      </c>
      <c r="E100">
        <v>106398.73927979999</v>
      </c>
      <c r="F100">
        <v>116.04</v>
      </c>
      <c r="G100">
        <v>48.064353775747399</v>
      </c>
      <c r="H100">
        <v>-8.7437494363352197</v>
      </c>
      <c r="I100">
        <v>13.0743542171609</v>
      </c>
      <c r="J100">
        <v>0.50296101804746896</v>
      </c>
      <c r="K100">
        <v>117.05127318110399</v>
      </c>
      <c r="L100">
        <v>103.38093621726399</v>
      </c>
      <c r="M100">
        <v>54.160943856485801</v>
      </c>
      <c r="N100">
        <v>0.74133878626922001</v>
      </c>
      <c r="O100">
        <v>11.0823853843502</v>
      </c>
      <c r="P100">
        <v>81.738449490994498</v>
      </c>
      <c r="Q100">
        <v>0.16062124031043001</v>
      </c>
    </row>
    <row r="101" spans="1:17" x14ac:dyDescent="0.3">
      <c r="A101" t="s">
        <v>266</v>
      </c>
      <c r="B101" t="s">
        <v>267</v>
      </c>
      <c r="C101" t="str">
        <f>IFERROR(VLOOKUP(Table1[[#This Row],[Ticker]],[1]!Table1[[Symbol]:[Industry]],2,FALSE),"-")</f>
        <v>-</v>
      </c>
      <c r="D101" t="s">
        <v>54</v>
      </c>
      <c r="E101">
        <v>103891.439611169</v>
      </c>
      <c r="F101">
        <v>618.5</v>
      </c>
      <c r="G101">
        <v>249.386523825739</v>
      </c>
      <c r="H101">
        <v>31.419601190555099</v>
      </c>
      <c r="I101">
        <v>126.568494283368</v>
      </c>
      <c r="J101">
        <v>25.274112115593699</v>
      </c>
      <c r="K101">
        <v>472.13989771149801</v>
      </c>
      <c r="L101">
        <v>360.15543972607298</v>
      </c>
      <c r="M101">
        <v>95.414575281992597</v>
      </c>
      <c r="N101">
        <v>1.3631493291210099</v>
      </c>
      <c r="O101">
        <v>5.57801131770412</v>
      </c>
      <c r="P101">
        <v>265.68782026014901</v>
      </c>
      <c r="Q101">
        <v>0.16543291220759901</v>
      </c>
    </row>
    <row r="102" spans="1:17" x14ac:dyDescent="0.3">
      <c r="A102" t="s">
        <v>268</v>
      </c>
      <c r="B102" t="s">
        <v>269</v>
      </c>
      <c r="C102" t="str">
        <f>IFERROR(VLOOKUP(Table1[[#This Row],[Ticker]],[1]!Table1[[Symbol]:[Industry]],2,FALSE),"-")</f>
        <v>-</v>
      </c>
      <c r="D102" t="s">
        <v>193</v>
      </c>
      <c r="E102">
        <v>103715.859742</v>
      </c>
      <c r="F102">
        <v>35108.85</v>
      </c>
      <c r="G102">
        <v>59.2800361728534</v>
      </c>
      <c r="H102">
        <v>3.4648289434572002</v>
      </c>
      <c r="I102">
        <v>40.283963226715002</v>
      </c>
      <c r="J102">
        <v>0.30839912362943001</v>
      </c>
      <c r="K102">
        <v>32712.3672433098</v>
      </c>
      <c r="L102">
        <v>27570.1433763598</v>
      </c>
      <c r="M102">
        <v>58.981560206210602</v>
      </c>
      <c r="N102">
        <v>0.43880141458977501</v>
      </c>
      <c r="O102">
        <v>4.4693859240618901</v>
      </c>
      <c r="P102">
        <v>95.798094377661201</v>
      </c>
      <c r="Q102">
        <v>0.114251652333107</v>
      </c>
    </row>
    <row r="103" spans="1:17" x14ac:dyDescent="0.3">
      <c r="A103" t="s">
        <v>270</v>
      </c>
      <c r="B103" t="s">
        <v>271</v>
      </c>
      <c r="C103" t="str">
        <f>IFERROR(VLOOKUP(Table1[[#This Row],[Ticker]],[1]!Table1[[Symbol]:[Industry]],2,FALSE),"-")</f>
        <v>-</v>
      </c>
      <c r="D103" t="s">
        <v>130</v>
      </c>
      <c r="E103">
        <v>101044.709136</v>
      </c>
      <c r="F103">
        <v>1010.05</v>
      </c>
      <c r="G103">
        <v>32.535474577197199</v>
      </c>
      <c r="H103">
        <v>-9.6583605654493496</v>
      </c>
      <c r="I103">
        <v>23.0049820591619</v>
      </c>
      <c r="J103">
        <v>-3.7325309719156499</v>
      </c>
      <c r="K103">
        <v>1008.57005604841</v>
      </c>
      <c r="L103">
        <v>855.41113956044603</v>
      </c>
      <c r="M103">
        <v>31.5978718460278</v>
      </c>
      <c r="N103">
        <v>0.67413797228755801</v>
      </c>
      <c r="O103">
        <v>8.6084847284787909</v>
      </c>
      <c r="P103">
        <v>73.667469050893999</v>
      </c>
      <c r="Q103">
        <v>9.6058176079200003E-2</v>
      </c>
    </row>
    <row r="104" spans="1:17" x14ac:dyDescent="0.3">
      <c r="A104" t="s">
        <v>272</v>
      </c>
      <c r="B104" t="s">
        <v>273</v>
      </c>
      <c r="C104" t="str">
        <f>IFERROR(VLOOKUP(Table1[[#This Row],[Ticker]],[1]!Table1[[Symbol]:[Industry]],2,FALSE),"-")</f>
        <v>-</v>
      </c>
      <c r="D104" t="s">
        <v>220</v>
      </c>
      <c r="E104">
        <v>100253.42011125</v>
      </c>
      <c r="F104">
        <v>6629.2</v>
      </c>
      <c r="G104">
        <v>43.538973424556602</v>
      </c>
      <c r="H104">
        <v>-10.9981504839328</v>
      </c>
      <c r="I104">
        <v>41.005135568987697</v>
      </c>
      <c r="J104">
        <v>0.57270548010200195</v>
      </c>
      <c r="K104">
        <v>6526.81265625779</v>
      </c>
      <c r="L104">
        <v>5532.2322864951502</v>
      </c>
      <c r="M104">
        <v>49.935350176364302</v>
      </c>
      <c r="N104">
        <v>0.77314731222003297</v>
      </c>
      <c r="O104">
        <v>10.5932842575273</v>
      </c>
      <c r="P104">
        <v>74.406735069718493</v>
      </c>
      <c r="Q104">
        <v>0.146531205649581</v>
      </c>
    </row>
    <row r="105" spans="1:17" x14ac:dyDescent="0.3">
      <c r="A105" t="s">
        <v>274</v>
      </c>
      <c r="B105" t="s">
        <v>275</v>
      </c>
      <c r="C105" t="str">
        <f>IFERROR(VLOOKUP(Table1[[#This Row],[Ticker]],[1]!Table1[[Symbol]:[Industry]],2,FALSE),"-")</f>
        <v>-</v>
      </c>
      <c r="D105" t="s">
        <v>62</v>
      </c>
      <c r="E105">
        <v>99966.629612799996</v>
      </c>
      <c r="F105">
        <v>2975.05</v>
      </c>
      <c r="G105">
        <v>27.327686808608199</v>
      </c>
      <c r="H105">
        <v>-2.5102027418450499</v>
      </c>
      <c r="I105">
        <v>9.7322257664063407</v>
      </c>
      <c r="J105">
        <v>1.45022965374104</v>
      </c>
      <c r="K105">
        <v>2798.0964613228498</v>
      </c>
      <c r="L105">
        <v>2484.0750577827898</v>
      </c>
      <c r="M105">
        <v>74.629945414653307</v>
      </c>
      <c r="N105">
        <v>0.96451519366074501</v>
      </c>
      <c r="O105">
        <v>1.0067057696509101</v>
      </c>
      <c r="P105">
        <v>67.887474958381503</v>
      </c>
      <c r="Q105">
        <v>5.9814362195718E-2</v>
      </c>
    </row>
    <row r="106" spans="1:17" x14ac:dyDescent="0.3">
      <c r="A106" t="s">
        <v>276</v>
      </c>
      <c r="B106" t="s">
        <v>277</v>
      </c>
      <c r="C106" t="str">
        <f>IFERROR(VLOOKUP(Table1[[#This Row],[Ticker]],[1]!Table1[[Symbol]:[Industry]],2,FALSE),"-")</f>
        <v>-</v>
      </c>
      <c r="D106" t="s">
        <v>78</v>
      </c>
      <c r="E106">
        <v>99643.660540380006</v>
      </c>
      <c r="F106">
        <v>27906.799999999999</v>
      </c>
      <c r="G106">
        <v>-10.094722080537901</v>
      </c>
      <c r="H106">
        <v>-5.1893515077220798</v>
      </c>
      <c r="I106">
        <v>-8.6680725270974808</v>
      </c>
      <c r="J106">
        <v>0.21093154174352199</v>
      </c>
      <c r="K106">
        <v>26871.3271946155</v>
      </c>
      <c r="L106">
        <v>26192.741205759099</v>
      </c>
      <c r="M106">
        <v>51.388188046950603</v>
      </c>
      <c r="N106">
        <v>0.83094547154787601</v>
      </c>
      <c r="O106">
        <v>10.1443017472444</v>
      </c>
      <c r="P106">
        <v>21.1969078433075</v>
      </c>
      <c r="Q106">
        <v>-6.5371023128676001E-2</v>
      </c>
    </row>
    <row r="107" spans="1:17" x14ac:dyDescent="0.3">
      <c r="A107" t="s">
        <v>278</v>
      </c>
      <c r="B107" t="s">
        <v>279</v>
      </c>
      <c r="C107" t="str">
        <f>IFERROR(VLOOKUP(Table1[[#This Row],[Ticker]],[1]!Table1[[Symbol]:[Industry]],2,FALSE),"-")</f>
        <v>-</v>
      </c>
      <c r="D107" t="s">
        <v>280</v>
      </c>
      <c r="E107">
        <v>98362.975096900002</v>
      </c>
      <c r="F107">
        <v>87.88</v>
      </c>
      <c r="G107">
        <v>25.322006643061901</v>
      </c>
      <c r="H107">
        <v>0.453448938227976</v>
      </c>
      <c r="I107">
        <v>12.939224915527699</v>
      </c>
      <c r="J107">
        <v>7.2030352184751196</v>
      </c>
      <c r="K107">
        <v>85.602388520789802</v>
      </c>
      <c r="L107">
        <v>78.547862479672702</v>
      </c>
      <c r="M107">
        <v>84.195482594094798</v>
      </c>
      <c r="N107">
        <v>1.11037381311334</v>
      </c>
      <c r="O107">
        <v>12.3122439690487</v>
      </c>
      <c r="P107">
        <v>55.402298850574702</v>
      </c>
      <c r="Q107">
        <v>7.3115548201507993E-2</v>
      </c>
    </row>
    <row r="108" spans="1:17" x14ac:dyDescent="0.3">
      <c r="A108" t="s">
        <v>281</v>
      </c>
      <c r="B108" t="s">
        <v>282</v>
      </c>
      <c r="C108" t="str">
        <f>IFERROR(VLOOKUP(Table1[[#This Row],[Ticker]],[1]!Table1[[Symbol]:[Industry]],2,FALSE),"-")</f>
        <v>-</v>
      </c>
      <c r="D108" t="s">
        <v>176</v>
      </c>
      <c r="E108">
        <v>98323.021420200006</v>
      </c>
      <c r="F108">
        <v>906</v>
      </c>
      <c r="G108">
        <v>14.226521295648601</v>
      </c>
      <c r="H108">
        <v>-10.9670010223196</v>
      </c>
      <c r="I108">
        <v>-23.413466895421099</v>
      </c>
      <c r="J108">
        <v>-0.50491819569212004</v>
      </c>
      <c r="K108">
        <v>922.03111362705999</v>
      </c>
      <c r="L108">
        <v>959.60143009126296</v>
      </c>
      <c r="M108">
        <v>43.567234038741702</v>
      </c>
      <c r="N108">
        <v>0.88190147521053197</v>
      </c>
      <c r="O108">
        <v>39.006622516556298</v>
      </c>
      <c r="P108">
        <v>73.563218390804593</v>
      </c>
      <c r="Q108">
        <v>2.0828712138507E-2</v>
      </c>
    </row>
    <row r="109" spans="1:17" hidden="1" x14ac:dyDescent="0.3">
      <c r="A109" t="s">
        <v>283</v>
      </c>
      <c r="B109" t="s">
        <v>284</v>
      </c>
      <c r="C109" t="str">
        <f>IFERROR(VLOOKUP(Table1[[#This Row],[Ticker]],[1]!Table1[[Symbol]:[Industry]],2,FALSE),"-")</f>
        <v>-</v>
      </c>
      <c r="D109" t="s">
        <v>285</v>
      </c>
      <c r="E109">
        <v>94824.730705609996</v>
      </c>
      <c r="F109">
        <v>1298.5999999999999</v>
      </c>
      <c r="G109">
        <v>7.6385524146560799</v>
      </c>
      <c r="H109">
        <v>-2.26041073063453</v>
      </c>
      <c r="I109">
        <v>5.2777336370152197</v>
      </c>
      <c r="J109">
        <v>0.95447876258463304</v>
      </c>
      <c r="K109">
        <v>1244.3182157910901</v>
      </c>
      <c r="L109">
        <v>1136.53042664951</v>
      </c>
      <c r="M109">
        <v>67.656165774498703</v>
      </c>
      <c r="N109">
        <v>0.845164564266217</v>
      </c>
      <c r="O109">
        <v>2.7914677344832799</v>
      </c>
      <c r="P109">
        <v>37.2219580493474</v>
      </c>
      <c r="Q109">
        <v>5.6504460930356999E-2</v>
      </c>
    </row>
    <row r="110" spans="1:17" x14ac:dyDescent="0.3">
      <c r="A110" t="s">
        <v>286</v>
      </c>
      <c r="B110" t="s">
        <v>287</v>
      </c>
      <c r="C110" t="str">
        <f>IFERROR(VLOOKUP(Table1[[#This Row],[Ticker]],[1]!Table1[[Symbol]:[Industry]],2,FALSE),"-")</f>
        <v>-</v>
      </c>
      <c r="D110" t="s">
        <v>288</v>
      </c>
      <c r="E110">
        <v>94713.163020975</v>
      </c>
      <c r="F110">
        <v>11092.6</v>
      </c>
      <c r="G110">
        <v>150.64394023914099</v>
      </c>
      <c r="H110">
        <v>9.1264686447599797</v>
      </c>
      <c r="I110">
        <v>114.071920443251</v>
      </c>
      <c r="J110">
        <v>4.5280844630338297</v>
      </c>
      <c r="K110">
        <v>9244.1857927789497</v>
      </c>
      <c r="L110">
        <v>7148.8349329569601</v>
      </c>
      <c r="M110">
        <v>80.440036078440102</v>
      </c>
      <c r="N110">
        <v>0.86648675186528101</v>
      </c>
      <c r="O110">
        <v>1.32881380379712</v>
      </c>
      <c r="P110">
        <v>193.5132632136</v>
      </c>
      <c r="Q110">
        <v>9.3294648234106006E-2</v>
      </c>
    </row>
    <row r="111" spans="1:17" x14ac:dyDescent="0.3">
      <c r="A111" t="s">
        <v>289</v>
      </c>
      <c r="B111" t="s">
        <v>290</v>
      </c>
      <c r="C111" t="str">
        <f>IFERROR(VLOOKUP(Table1[[#This Row],[Ticker]],[1]!Table1[[Symbol]:[Industry]],2,FALSE),"-")</f>
        <v>-</v>
      </c>
      <c r="D111" t="s">
        <v>37</v>
      </c>
      <c r="E111">
        <v>94286.578664589993</v>
      </c>
      <c r="F111">
        <v>654.35</v>
      </c>
      <c r="G111">
        <v>-13.4792682983351</v>
      </c>
      <c r="H111">
        <v>1.1561599201616799</v>
      </c>
      <c r="I111">
        <v>14.633527739671599</v>
      </c>
      <c r="J111">
        <v>1.98700080655411</v>
      </c>
      <c r="K111">
        <v>606.98557357437198</v>
      </c>
      <c r="L111">
        <v>567.22949521052897</v>
      </c>
      <c r="M111">
        <v>71.353435120738894</v>
      </c>
      <c r="N111">
        <v>1.1617022623277899</v>
      </c>
      <c r="O111">
        <v>2.9571330327806198</v>
      </c>
      <c r="P111">
        <v>41.191066997518597</v>
      </c>
      <c r="Q111">
        <v>-6.1817074659920999E-2</v>
      </c>
    </row>
    <row r="112" spans="1:17" x14ac:dyDescent="0.3">
      <c r="A112" t="s">
        <v>291</v>
      </c>
      <c r="B112" t="s">
        <v>292</v>
      </c>
      <c r="C112" t="str">
        <f>IFERROR(VLOOKUP(Table1[[#This Row],[Ticker]],[1]!Table1[[Symbol]:[Industry]],2,FALSE),"-")</f>
        <v>-</v>
      </c>
      <c r="D112" t="s">
        <v>293</v>
      </c>
      <c r="E112">
        <v>92557.778327324995</v>
      </c>
      <c r="F112">
        <v>6453.7</v>
      </c>
      <c r="G112">
        <v>-2.1537094796118401</v>
      </c>
      <c r="H112">
        <v>-1.5962256584658601</v>
      </c>
      <c r="I112">
        <v>-2.4128026199147401</v>
      </c>
      <c r="J112">
        <v>1.0245330485694599</v>
      </c>
      <c r="K112">
        <v>6175.7692776511303</v>
      </c>
      <c r="L112">
        <v>5863.7799197930499</v>
      </c>
      <c r="M112">
        <v>73.469791633515001</v>
      </c>
      <c r="N112">
        <v>0.63353712784274696</v>
      </c>
      <c r="O112">
        <v>6.5195159365945203</v>
      </c>
      <c r="P112">
        <v>36.557342361404999</v>
      </c>
      <c r="Q112">
        <v>2.6434990337533E-2</v>
      </c>
    </row>
    <row r="113" spans="1:17" x14ac:dyDescent="0.3">
      <c r="A113" t="s">
        <v>294</v>
      </c>
      <c r="B113" t="s">
        <v>295</v>
      </c>
      <c r="C113" t="str">
        <f>IFERROR(VLOOKUP(Table1[[#This Row],[Ticker]],[1]!Table1[[Symbol]:[Industry]],2,FALSE),"-")</f>
        <v>-</v>
      </c>
      <c r="D113" t="s">
        <v>37</v>
      </c>
      <c r="E113">
        <v>92506.166252139999</v>
      </c>
      <c r="F113">
        <v>1873.1</v>
      </c>
      <c r="G113">
        <v>11.3989495645051</v>
      </c>
      <c r="H113">
        <v>3.2774360781135798</v>
      </c>
      <c r="I113">
        <v>24.5915017786104</v>
      </c>
      <c r="J113">
        <v>0.60044693818861405</v>
      </c>
      <c r="K113">
        <v>1751.02352123171</v>
      </c>
      <c r="L113">
        <v>1588.8477372365901</v>
      </c>
      <c r="M113">
        <v>69.148887568377603</v>
      </c>
      <c r="N113">
        <v>0.71297138537258098</v>
      </c>
      <c r="O113">
        <v>1.61230046447067</v>
      </c>
      <c r="P113">
        <v>47.954186413902001</v>
      </c>
      <c r="Q113">
        <v>-3.3018503243784997E-2</v>
      </c>
    </row>
    <row r="114" spans="1:17" x14ac:dyDescent="0.3">
      <c r="A114" t="s">
        <v>296</v>
      </c>
      <c r="B114" t="s">
        <v>297</v>
      </c>
      <c r="C114" t="str">
        <f>IFERROR(VLOOKUP(Table1[[#This Row],[Ticker]],[1]!Table1[[Symbol]:[Industry]],2,FALSE),"-")</f>
        <v>-</v>
      </c>
      <c r="D114" t="s">
        <v>140</v>
      </c>
      <c r="E114">
        <v>91703.187057000003</v>
      </c>
      <c r="F114">
        <v>3381.4</v>
      </c>
      <c r="G114">
        <v>82.249754910641101</v>
      </c>
      <c r="H114">
        <v>4.7913522269737596</v>
      </c>
      <c r="I114">
        <v>35.039341218165802</v>
      </c>
      <c r="J114">
        <v>-1.25248414144762</v>
      </c>
      <c r="K114">
        <v>3003.17089756734</v>
      </c>
      <c r="L114">
        <v>2438.2042964511302</v>
      </c>
      <c r="M114">
        <v>61.486882999809303</v>
      </c>
      <c r="N114">
        <v>0.77390940269003305</v>
      </c>
      <c r="O114">
        <v>0.62991660259064097</v>
      </c>
      <c r="P114">
        <v>126.135223700929</v>
      </c>
      <c r="Q114">
        <v>6.9086883802905993E-2</v>
      </c>
    </row>
    <row r="115" spans="1:17" x14ac:dyDescent="0.3">
      <c r="A115" t="s">
        <v>298</v>
      </c>
      <c r="B115" t="s">
        <v>299</v>
      </c>
      <c r="C115" t="str">
        <f>IFERROR(VLOOKUP(Table1[[#This Row],[Ticker]],[1]!Table1[[Symbol]:[Industry]],2,FALSE),"-")</f>
        <v>-</v>
      </c>
      <c r="D115" t="s">
        <v>244</v>
      </c>
      <c r="E115">
        <v>89638.980389999997</v>
      </c>
      <c r="F115">
        <v>4087.85</v>
      </c>
      <c r="G115">
        <v>45.687407859138503</v>
      </c>
      <c r="H115">
        <v>1.64223802639283</v>
      </c>
      <c r="I115">
        <v>7.2579300732652197</v>
      </c>
      <c r="J115">
        <v>-9.2518535129039695E-2</v>
      </c>
      <c r="K115">
        <v>3968.6589647928799</v>
      </c>
      <c r="L115">
        <v>3489.4073116080799</v>
      </c>
      <c r="M115">
        <v>62.360215872654003</v>
      </c>
      <c r="N115">
        <v>1.0538557068700001</v>
      </c>
      <c r="O115">
        <v>5.1017038296415</v>
      </c>
      <c r="P115">
        <v>73.578055667607799</v>
      </c>
      <c r="Q115">
        <v>6.2034144331279996E-3</v>
      </c>
    </row>
    <row r="116" spans="1:17" x14ac:dyDescent="0.3">
      <c r="A116" t="s">
        <v>300</v>
      </c>
      <c r="B116" t="s">
        <v>301</v>
      </c>
      <c r="C116" t="str">
        <f>IFERROR(VLOOKUP(Table1[[#This Row],[Ticker]],[1]!Table1[[Symbol]:[Industry]],2,FALSE),"-")</f>
        <v>-</v>
      </c>
      <c r="D116" t="s">
        <v>293</v>
      </c>
      <c r="E116">
        <v>89299.312047040003</v>
      </c>
      <c r="F116">
        <v>921</v>
      </c>
      <c r="G116">
        <v>24.685805472997998</v>
      </c>
      <c r="H116">
        <v>-5.4778509704115796</v>
      </c>
      <c r="I116">
        <v>16.524002462231401</v>
      </c>
      <c r="J116">
        <v>-3.2686010426601402</v>
      </c>
      <c r="K116">
        <v>871.27446583987205</v>
      </c>
      <c r="L116">
        <v>762.36974605272303</v>
      </c>
      <c r="M116">
        <v>55.459231372780202</v>
      </c>
      <c r="N116">
        <v>0.80450812156547002</v>
      </c>
      <c r="O116">
        <v>6.3952225841476604</v>
      </c>
      <c r="P116">
        <v>81.120943952802307</v>
      </c>
      <c r="Q116">
        <v>0.122114016454409</v>
      </c>
    </row>
    <row r="117" spans="1:17" x14ac:dyDescent="0.3">
      <c r="A117" t="s">
        <v>302</v>
      </c>
      <c r="B117" t="s">
        <v>303</v>
      </c>
      <c r="C117" t="str">
        <f>IFERROR(VLOOKUP(Table1[[#This Row],[Ticker]],[1]!Table1[[Symbol]:[Industry]],2,FALSE),"-")</f>
        <v>-</v>
      </c>
      <c r="D117" t="s">
        <v>146</v>
      </c>
      <c r="E117">
        <v>88300.056737774998</v>
      </c>
      <c r="F117">
        <v>6812</v>
      </c>
      <c r="G117">
        <v>18.109075402087701</v>
      </c>
      <c r="H117">
        <v>4.8735314796521001</v>
      </c>
      <c r="I117">
        <v>18.975101175684198</v>
      </c>
      <c r="J117">
        <v>-0.97394884804127202</v>
      </c>
      <c r="K117">
        <v>6385.2149424914396</v>
      </c>
      <c r="L117">
        <v>5539.3543241334701</v>
      </c>
      <c r="M117">
        <v>57.101923826835502</v>
      </c>
      <c r="N117">
        <v>0.82889450152717103</v>
      </c>
      <c r="O117">
        <v>3.6846741045214202</v>
      </c>
      <c r="P117">
        <v>71.498344683475693</v>
      </c>
      <c r="Q117">
        <v>2.951244966019E-3</v>
      </c>
    </row>
    <row r="118" spans="1:17" x14ac:dyDescent="0.3">
      <c r="A118" t="s">
        <v>304</v>
      </c>
      <c r="B118" t="s">
        <v>305</v>
      </c>
      <c r="C118" t="str">
        <f>IFERROR(VLOOKUP(Table1[[#This Row],[Ticker]],[1]!Table1[[Symbol]:[Industry]],2,FALSE),"-")</f>
        <v>-</v>
      </c>
      <c r="D118" t="s">
        <v>62</v>
      </c>
      <c r="E118">
        <v>86080.465750679999</v>
      </c>
      <c r="F118">
        <v>2115.6999999999998</v>
      </c>
      <c r="G118">
        <v>-10.9611282903295</v>
      </c>
      <c r="H118">
        <v>-9.4366799534588708</v>
      </c>
      <c r="I118">
        <v>-16.377100180219401</v>
      </c>
      <c r="J118">
        <v>2.7453006201052501</v>
      </c>
      <c r="K118">
        <v>2162.1088611584701</v>
      </c>
      <c r="L118">
        <v>2051.42609003902</v>
      </c>
      <c r="M118">
        <v>52.358960399645099</v>
      </c>
      <c r="N118">
        <v>0.75776005881338104</v>
      </c>
      <c r="O118">
        <v>17.6915441697783</v>
      </c>
      <c r="P118">
        <v>25.7063070021686</v>
      </c>
    </row>
    <row r="119" spans="1:17" x14ac:dyDescent="0.3">
      <c r="A119" t="s">
        <v>306</v>
      </c>
      <c r="B119" t="s">
        <v>307</v>
      </c>
      <c r="C119" t="str">
        <f>IFERROR(VLOOKUP(Table1[[#This Row],[Ticker]],[1]!Table1[[Symbol]:[Industry]],2,FALSE),"-")</f>
        <v>-</v>
      </c>
      <c r="D119" t="s">
        <v>308</v>
      </c>
      <c r="E119">
        <v>84665.748861960004</v>
      </c>
      <c r="F119">
        <v>586.85</v>
      </c>
      <c r="G119">
        <v>24.631395090542</v>
      </c>
      <c r="H119">
        <v>-8.6081811970075908</v>
      </c>
      <c r="I119">
        <v>13.561585211933</v>
      </c>
      <c r="J119">
        <v>-3.7780730319315499</v>
      </c>
      <c r="K119">
        <v>595.979193014001</v>
      </c>
      <c r="L119">
        <v>526.50103157076296</v>
      </c>
      <c r="M119">
        <v>34.206755645049803</v>
      </c>
      <c r="N119">
        <v>0.76976350540986405</v>
      </c>
      <c r="O119">
        <v>12.967538553293</v>
      </c>
      <c r="P119">
        <v>57.925188374596303</v>
      </c>
      <c r="Q119">
        <v>0.183880349553452</v>
      </c>
    </row>
    <row r="120" spans="1:17" x14ac:dyDescent="0.3">
      <c r="A120" t="s">
        <v>309</v>
      </c>
      <c r="B120" t="s">
        <v>310</v>
      </c>
      <c r="C120" t="str">
        <f>IFERROR(VLOOKUP(Table1[[#This Row],[Ticker]],[1]!Table1[[Symbol]:[Industry]],2,FALSE),"-")</f>
        <v>-</v>
      </c>
      <c r="D120" t="s">
        <v>180</v>
      </c>
      <c r="E120">
        <v>84500.804454009995</v>
      </c>
      <c r="F120">
        <v>667.35</v>
      </c>
      <c r="G120">
        <v>-0.28007949850204999</v>
      </c>
      <c r="H120">
        <v>0.19598959491684101</v>
      </c>
      <c r="I120">
        <v>13.8346685231759</v>
      </c>
      <c r="J120">
        <v>0.89599976431859996</v>
      </c>
      <c r="K120">
        <v>608.98994925242096</v>
      </c>
      <c r="L120">
        <v>561.29935738604399</v>
      </c>
      <c r="M120">
        <v>72.767443915445895</v>
      </c>
      <c r="N120">
        <v>1.0198033622143801</v>
      </c>
      <c r="O120">
        <v>0.83164756124971495</v>
      </c>
      <c r="P120">
        <v>37.230104873534799</v>
      </c>
      <c r="Q120">
        <v>-3.6198536712091001E-2</v>
      </c>
    </row>
    <row r="121" spans="1:17" x14ac:dyDescent="0.3">
      <c r="A121" t="s">
        <v>311</v>
      </c>
      <c r="B121" t="s">
        <v>312</v>
      </c>
      <c r="C121" t="str">
        <f>IFERROR(VLOOKUP(Table1[[#This Row],[Ticker]],[1]!Table1[[Symbol]:[Industry]],2,FALSE),"-")</f>
        <v>-</v>
      </c>
      <c r="D121" t="s">
        <v>180</v>
      </c>
      <c r="E121">
        <v>84220.351568099999</v>
      </c>
      <c r="F121">
        <v>3127.85</v>
      </c>
      <c r="G121">
        <v>44.266022357076501</v>
      </c>
      <c r="H121">
        <v>-0.69823513317522801</v>
      </c>
      <c r="I121">
        <v>13.393236256407601</v>
      </c>
      <c r="J121">
        <v>3.6603700038798199</v>
      </c>
      <c r="K121">
        <v>2866.2714990074801</v>
      </c>
      <c r="L121">
        <v>2545.2956259656698</v>
      </c>
      <c r="M121">
        <v>81.878300875868007</v>
      </c>
      <c r="N121">
        <v>0.83869308755802296</v>
      </c>
      <c r="O121">
        <v>0.868008376360762</v>
      </c>
      <c r="P121">
        <v>71.784380492091302</v>
      </c>
      <c r="Q121">
        <v>3.2018261375567E-2</v>
      </c>
    </row>
    <row r="122" spans="1:17" x14ac:dyDescent="0.3">
      <c r="A122" t="s">
        <v>313</v>
      </c>
      <c r="B122" t="s">
        <v>314</v>
      </c>
      <c r="C122" t="str">
        <f>IFERROR(VLOOKUP(Table1[[#This Row],[Ticker]],[1]!Table1[[Symbol]:[Industry]],2,FALSE),"-")</f>
        <v>-</v>
      </c>
      <c r="D122" t="s">
        <v>62</v>
      </c>
      <c r="E122">
        <v>83565.864648375005</v>
      </c>
      <c r="F122">
        <v>1845.05</v>
      </c>
      <c r="G122">
        <v>71.653871380867997</v>
      </c>
      <c r="H122">
        <v>8.6811643945226695</v>
      </c>
      <c r="I122">
        <v>21.248944930461899</v>
      </c>
      <c r="J122">
        <v>2.0087353536260402</v>
      </c>
      <c r="K122">
        <v>1665.3073031690201</v>
      </c>
      <c r="L122">
        <v>1467.8996461015099</v>
      </c>
      <c r="M122">
        <v>80.2993139406354</v>
      </c>
      <c r="N122">
        <v>1.2062669786237601</v>
      </c>
      <c r="O122">
        <v>0.15988726592774899</v>
      </c>
      <c r="P122">
        <v>98.680880848543495</v>
      </c>
      <c r="Q122">
        <v>1.4477867746907999E-2</v>
      </c>
    </row>
    <row r="123" spans="1:17" x14ac:dyDescent="0.3">
      <c r="A123" t="s">
        <v>315</v>
      </c>
      <c r="B123" t="s">
        <v>316</v>
      </c>
      <c r="C123" t="str">
        <f>IFERROR(VLOOKUP(Table1[[#This Row],[Ticker]],[1]!Table1[[Symbol]:[Industry]],2,FALSE),"-")</f>
        <v>-</v>
      </c>
      <c r="D123" t="s">
        <v>146</v>
      </c>
      <c r="E123">
        <v>83032</v>
      </c>
      <c r="F123">
        <v>1029</v>
      </c>
      <c r="G123">
        <v>38.690853579683797</v>
      </c>
      <c r="H123">
        <v>-3.3090894131996298</v>
      </c>
      <c r="I123">
        <v>-3.3575473555552802</v>
      </c>
      <c r="J123">
        <v>-2.0387222541493899</v>
      </c>
      <c r="K123">
        <v>1015.28022554464</v>
      </c>
      <c r="L123">
        <v>917.20491292982695</v>
      </c>
      <c r="M123">
        <v>61.512281601645</v>
      </c>
      <c r="N123">
        <v>0.94978027690474598</v>
      </c>
      <c r="O123">
        <v>10.6802721088435</v>
      </c>
      <c r="P123">
        <v>67.153996101364498</v>
      </c>
      <c r="Q123">
        <v>8.0505261892293997E-2</v>
      </c>
    </row>
    <row r="124" spans="1:17" x14ac:dyDescent="0.3">
      <c r="A124" t="s">
        <v>317</v>
      </c>
      <c r="B124" t="s">
        <v>318</v>
      </c>
      <c r="C124" t="str">
        <f>IFERROR(VLOOKUP(Table1[[#This Row],[Ticker]],[1]!Table1[[Symbol]:[Industry]],2,FALSE),"-")</f>
        <v>-</v>
      </c>
      <c r="D124" t="s">
        <v>24</v>
      </c>
      <c r="E124">
        <v>82663.475596256001</v>
      </c>
      <c r="F124">
        <v>26.19</v>
      </c>
      <c r="G124">
        <v>22.161711089481901</v>
      </c>
      <c r="H124">
        <v>5.5793008293432997</v>
      </c>
      <c r="I124">
        <v>-9.6079941960810107</v>
      </c>
      <c r="J124">
        <v>0.73795854974528796</v>
      </c>
      <c r="K124">
        <v>24.2948659797514</v>
      </c>
      <c r="L124">
        <v>22.603160419421901</v>
      </c>
      <c r="M124">
        <v>67.045010254022003</v>
      </c>
      <c r="N124">
        <v>1.5344855363243901</v>
      </c>
      <c r="O124">
        <v>25.429553264604799</v>
      </c>
      <c r="P124">
        <v>66.815286624203793</v>
      </c>
      <c r="Q124">
        <v>5.5975368217752001E-2</v>
      </c>
    </row>
    <row r="125" spans="1:17" x14ac:dyDescent="0.3">
      <c r="A125" t="s">
        <v>319</v>
      </c>
      <c r="B125" t="s">
        <v>320</v>
      </c>
      <c r="C125" t="str">
        <f>IFERROR(VLOOKUP(Table1[[#This Row],[Ticker]],[1]!Table1[[Symbol]:[Industry]],2,FALSE),"-")</f>
        <v>-</v>
      </c>
      <c r="D125" t="s">
        <v>62</v>
      </c>
      <c r="E125">
        <v>80598.785360994996</v>
      </c>
      <c r="F125">
        <v>1371.05</v>
      </c>
      <c r="G125">
        <v>60.264687225875598</v>
      </c>
      <c r="H125">
        <v>3.8714630618066801</v>
      </c>
      <c r="I125">
        <v>10.827744567640099</v>
      </c>
      <c r="J125">
        <v>4.9234741570706904</v>
      </c>
      <c r="K125">
        <v>1234.23165758098</v>
      </c>
      <c r="L125">
        <v>1076.7293858764899</v>
      </c>
      <c r="M125">
        <v>81.550916741197895</v>
      </c>
      <c r="N125">
        <v>1.03369397332261</v>
      </c>
      <c r="O125">
        <v>2.8335946902009401</v>
      </c>
      <c r="P125">
        <v>87.699363406119502</v>
      </c>
      <c r="Q125">
        <v>4.4455701784339996E-3</v>
      </c>
    </row>
    <row r="126" spans="1:17" x14ac:dyDescent="0.3">
      <c r="A126" t="s">
        <v>321</v>
      </c>
      <c r="B126" t="s">
        <v>322</v>
      </c>
      <c r="C126" t="str">
        <f>IFERROR(VLOOKUP(Table1[[#This Row],[Ticker]],[1]!Table1[[Symbol]:[Industry]],2,FALSE),"-")</f>
        <v>-</v>
      </c>
      <c r="D126" t="s">
        <v>323</v>
      </c>
      <c r="E126">
        <v>78899.171217299998</v>
      </c>
      <c r="F126">
        <v>4095.2</v>
      </c>
      <c r="G126">
        <v>-0.38289389012162101</v>
      </c>
      <c r="H126">
        <v>-10.477925768539899</v>
      </c>
      <c r="I126">
        <v>-7.2518640932559197</v>
      </c>
      <c r="J126">
        <v>-6.8097518478310004</v>
      </c>
      <c r="K126">
        <v>4055.5249867574998</v>
      </c>
      <c r="L126">
        <v>3659.2886639775202</v>
      </c>
      <c r="M126">
        <v>39.304049605411798</v>
      </c>
      <c r="N126">
        <v>1.31729436352147</v>
      </c>
      <c r="O126">
        <v>14.3216448525102</v>
      </c>
      <c r="P126">
        <v>48.484408992023198</v>
      </c>
      <c r="Q126">
        <v>0.143838775666881</v>
      </c>
    </row>
    <row r="127" spans="1:17" x14ac:dyDescent="0.3">
      <c r="A127" t="s">
        <v>324</v>
      </c>
      <c r="B127" t="s">
        <v>325</v>
      </c>
      <c r="C127" t="str">
        <f>IFERROR(VLOOKUP(Table1[[#This Row],[Ticker]],[1]!Table1[[Symbol]:[Industry]],2,FALSE),"-")</f>
        <v>-</v>
      </c>
      <c r="D127" t="s">
        <v>32</v>
      </c>
      <c r="E127">
        <v>77942.070760564995</v>
      </c>
      <c r="F127">
        <v>587.4</v>
      </c>
      <c r="G127">
        <v>54.822915667629402</v>
      </c>
      <c r="H127">
        <v>1.57763041039791</v>
      </c>
      <c r="I127">
        <v>21.695781937416399</v>
      </c>
      <c r="J127">
        <v>9.3020135530853896</v>
      </c>
      <c r="K127">
        <v>543.78104289951295</v>
      </c>
      <c r="L127">
        <v>486.74543347871003</v>
      </c>
      <c r="M127">
        <v>77.678461071958907</v>
      </c>
      <c r="N127">
        <v>0.71897072344927904</v>
      </c>
      <c r="O127">
        <v>7.7119509703779503</v>
      </c>
      <c r="P127">
        <v>83.076203833567007</v>
      </c>
      <c r="Q127">
        <v>0.153405191332663</v>
      </c>
    </row>
    <row r="128" spans="1:17" hidden="1" x14ac:dyDescent="0.3">
      <c r="A128" t="s">
        <v>326</v>
      </c>
      <c r="B128" t="s">
        <v>327</v>
      </c>
      <c r="C128" t="str">
        <f>IFERROR(VLOOKUP(Table1[[#This Row],[Ticker]],[1]!Table1[[Symbol]:[Industry]],2,FALSE),"-")</f>
        <v>-</v>
      </c>
      <c r="D128" t="s">
        <v>100</v>
      </c>
      <c r="E128">
        <v>77851.104709289997</v>
      </c>
      <c r="F128">
        <v>272.08</v>
      </c>
      <c r="G128">
        <v>327.662276061233</v>
      </c>
      <c r="H128">
        <v>55.857278393133903</v>
      </c>
      <c r="I128">
        <v>115.96875101422501</v>
      </c>
      <c r="J128">
        <v>14.367298751797</v>
      </c>
      <c r="K128">
        <v>204.05548914398099</v>
      </c>
      <c r="M128">
        <v>90.201481915798794</v>
      </c>
      <c r="N128">
        <v>2.38988259479411</v>
      </c>
      <c r="O128">
        <v>13.937077330197001</v>
      </c>
      <c r="P128">
        <v>481.36752136752102</v>
      </c>
    </row>
    <row r="129" spans="1:17" x14ac:dyDescent="0.3">
      <c r="A129" t="s">
        <v>328</v>
      </c>
      <c r="B129" t="s">
        <v>329</v>
      </c>
      <c r="C129" t="str">
        <f>IFERROR(VLOOKUP(Table1[[#This Row],[Ticker]],[1]!Table1[[Symbol]:[Industry]],2,FALSE),"-")</f>
        <v>-</v>
      </c>
      <c r="D129" t="s">
        <v>130</v>
      </c>
      <c r="E129">
        <v>76077.182468800005</v>
      </c>
      <c r="F129">
        <v>1653.35</v>
      </c>
      <c r="G129">
        <v>65.047508274862196</v>
      </c>
      <c r="H129">
        <v>-9.8737178747227201</v>
      </c>
      <c r="I129">
        <v>23.1825122376694</v>
      </c>
      <c r="J129">
        <v>-3.4763760789468701</v>
      </c>
      <c r="K129">
        <v>1569.3871606293401</v>
      </c>
      <c r="L129">
        <v>1300.82180373713</v>
      </c>
      <c r="M129">
        <v>39.541248575546703</v>
      </c>
      <c r="N129">
        <v>0.64620537944115397</v>
      </c>
      <c r="O129">
        <v>9.1420449390631209</v>
      </c>
      <c r="P129">
        <v>96.757110555753798</v>
      </c>
      <c r="Q129">
        <v>7.3674080397638994E-2</v>
      </c>
    </row>
    <row r="130" spans="1:17" x14ac:dyDescent="0.3">
      <c r="A130" t="s">
        <v>330</v>
      </c>
      <c r="B130" t="s">
        <v>331</v>
      </c>
      <c r="C130" t="str">
        <f>IFERROR(VLOOKUP(Table1[[#This Row],[Ticker]],[1]!Table1[[Symbol]:[Industry]],2,FALSE),"-")</f>
        <v>-</v>
      </c>
      <c r="D130" t="s">
        <v>332</v>
      </c>
      <c r="E130">
        <v>75868.507056200004</v>
      </c>
      <c r="F130">
        <v>12551.8</v>
      </c>
      <c r="G130">
        <v>163.851418410685</v>
      </c>
      <c r="H130">
        <v>6.8248265489840998</v>
      </c>
      <c r="I130">
        <v>86.1523079401789</v>
      </c>
      <c r="J130">
        <v>0.104748441872118</v>
      </c>
      <c r="K130">
        <v>10775.593335699999</v>
      </c>
      <c r="L130">
        <v>7923.6277712564197</v>
      </c>
      <c r="M130">
        <v>68.491044657757996</v>
      </c>
      <c r="N130">
        <v>0.68335859642194996</v>
      </c>
      <c r="O130">
        <v>2.60679743144409</v>
      </c>
      <c r="P130">
        <v>217.52592967366499</v>
      </c>
      <c r="Q130">
        <v>0.104629896025036</v>
      </c>
    </row>
    <row r="131" spans="1:17" x14ac:dyDescent="0.3">
      <c r="A131" t="s">
        <v>333</v>
      </c>
      <c r="B131" t="s">
        <v>334</v>
      </c>
      <c r="C131" t="str">
        <f>IFERROR(VLOOKUP(Table1[[#This Row],[Ticker]],[1]!Table1[[Symbol]:[Industry]],2,FALSE),"-")</f>
        <v>-</v>
      </c>
      <c r="D131" t="s">
        <v>335</v>
      </c>
      <c r="E131">
        <v>74467.333425563993</v>
      </c>
      <c r="F131">
        <v>55.88</v>
      </c>
      <c r="G131">
        <v>181.228576427533</v>
      </c>
      <c r="H131">
        <v>5.5652941596618897</v>
      </c>
      <c r="I131">
        <v>21.176160006309601</v>
      </c>
      <c r="J131">
        <v>-2.28076381077845</v>
      </c>
      <c r="K131">
        <v>49.931457425849302</v>
      </c>
      <c r="L131">
        <v>40.503601582717401</v>
      </c>
      <c r="M131">
        <v>61.439293955606097</v>
      </c>
      <c r="N131">
        <v>0.94273285992651101</v>
      </c>
      <c r="O131">
        <v>1.09162491052254</v>
      </c>
      <c r="P131">
        <v>220.22922636103101</v>
      </c>
      <c r="Q131">
        <v>0.176122587540016</v>
      </c>
    </row>
    <row r="132" spans="1:17" x14ac:dyDescent="0.3">
      <c r="A132" t="s">
        <v>336</v>
      </c>
      <c r="B132" t="s">
        <v>337</v>
      </c>
      <c r="C132" t="str">
        <f>IFERROR(VLOOKUP(Table1[[#This Row],[Ticker]],[1]!Table1[[Symbol]:[Industry]],2,FALSE),"-")</f>
        <v>-</v>
      </c>
      <c r="D132" t="s">
        <v>338</v>
      </c>
      <c r="E132">
        <v>74281.502769900006</v>
      </c>
      <c r="F132">
        <v>5799.9</v>
      </c>
      <c r="G132">
        <v>47.045748720141397</v>
      </c>
      <c r="H132">
        <v>-8.8170941464529609</v>
      </c>
      <c r="I132">
        <v>27.610291133857199</v>
      </c>
      <c r="J132">
        <v>-2.1895456790881398</v>
      </c>
      <c r="K132">
        <v>5626.4831790087501</v>
      </c>
      <c r="L132">
        <v>4692.6602147838503</v>
      </c>
      <c r="M132">
        <v>44.473405923808102</v>
      </c>
      <c r="N132">
        <v>0.52575886840062902</v>
      </c>
      <c r="O132">
        <v>11.3812307108743</v>
      </c>
      <c r="P132">
        <v>82.257836436483601</v>
      </c>
      <c r="Q132">
        <v>0.107483713071023</v>
      </c>
    </row>
    <row r="133" spans="1:17" x14ac:dyDescent="0.3">
      <c r="A133" t="s">
        <v>339</v>
      </c>
      <c r="B133" t="s">
        <v>340</v>
      </c>
      <c r="C133" t="str">
        <f>IFERROR(VLOOKUP(Table1[[#This Row],[Ticker]],[1]!Table1[[Symbol]:[Industry]],2,FALSE),"-")</f>
        <v>-</v>
      </c>
      <c r="D133" t="s">
        <v>253</v>
      </c>
      <c r="E133">
        <v>74247.165280454996</v>
      </c>
      <c r="F133">
        <v>8617.5</v>
      </c>
      <c r="G133">
        <v>69.192554612134998</v>
      </c>
      <c r="H133">
        <v>-11.0615059059191</v>
      </c>
      <c r="I133">
        <v>43.478717865733202</v>
      </c>
      <c r="J133">
        <v>-6.6843900344046698</v>
      </c>
      <c r="K133">
        <v>8467.7166005401796</v>
      </c>
      <c r="L133">
        <v>6988.4199666008099</v>
      </c>
      <c r="M133">
        <v>48.526503574082398</v>
      </c>
      <c r="N133">
        <v>0.71723648595727896</v>
      </c>
      <c r="O133">
        <v>15.2892370176965</v>
      </c>
      <c r="P133">
        <v>98.422749251669302</v>
      </c>
      <c r="Q133">
        <v>0.174601964034094</v>
      </c>
    </row>
    <row r="134" spans="1:17" x14ac:dyDescent="0.3">
      <c r="A134" t="s">
        <v>341</v>
      </c>
      <c r="B134" t="s">
        <v>342</v>
      </c>
      <c r="C134" t="str">
        <f>IFERROR(VLOOKUP(Table1[[#This Row],[Ticker]],[1]!Table1[[Symbol]:[Industry]],2,FALSE),"-")</f>
        <v>-</v>
      </c>
      <c r="D134" t="s">
        <v>18</v>
      </c>
      <c r="E134">
        <v>74058.862704184998</v>
      </c>
      <c r="F134">
        <v>358.2</v>
      </c>
      <c r="G134">
        <v>56.733404536404599</v>
      </c>
      <c r="H134">
        <v>-7.7775457173783797</v>
      </c>
      <c r="I134">
        <v>6.9484034234093901</v>
      </c>
      <c r="J134">
        <v>4.9885862245290298</v>
      </c>
      <c r="K134">
        <v>339.90621945408299</v>
      </c>
      <c r="L134">
        <v>297.80352211536803</v>
      </c>
      <c r="M134">
        <v>63.639499087112398</v>
      </c>
      <c r="N134">
        <v>0.76713556560281604</v>
      </c>
      <c r="O134">
        <v>10.7016564302996</v>
      </c>
      <c r="P134">
        <v>124.623745819398</v>
      </c>
      <c r="Q134">
        <v>4.9728592079896002E-2</v>
      </c>
    </row>
    <row r="135" spans="1:17" x14ac:dyDescent="0.3">
      <c r="A135" t="s">
        <v>343</v>
      </c>
      <c r="B135" t="s">
        <v>344</v>
      </c>
      <c r="C135" t="str">
        <f>IFERROR(VLOOKUP(Table1[[#This Row],[Ticker]],[1]!Table1[[Symbol]:[Industry]],2,FALSE),"-")</f>
        <v>-</v>
      </c>
      <c r="D135" t="s">
        <v>49</v>
      </c>
      <c r="E135">
        <v>73714.792345965005</v>
      </c>
      <c r="F135">
        <v>1834.65</v>
      </c>
      <c r="G135">
        <v>14.1704320084371</v>
      </c>
      <c r="H135">
        <v>-1.4766839465538499</v>
      </c>
      <c r="I135">
        <v>15.958976466483501</v>
      </c>
      <c r="J135">
        <v>1.7793903520322101</v>
      </c>
      <c r="K135">
        <v>1742.3395284135499</v>
      </c>
      <c r="L135">
        <v>1532.13124781381</v>
      </c>
      <c r="M135">
        <v>63.740662421970299</v>
      </c>
      <c r="N135">
        <v>0.67094366601172595</v>
      </c>
      <c r="O135">
        <v>1.8395879323031601</v>
      </c>
      <c r="P135">
        <v>55.169788979574498</v>
      </c>
      <c r="Q135">
        <v>-3.6882037467670999E-2</v>
      </c>
    </row>
    <row r="136" spans="1:17" x14ac:dyDescent="0.3">
      <c r="A136" t="s">
        <v>345</v>
      </c>
      <c r="B136" t="s">
        <v>346</v>
      </c>
      <c r="C136" t="str">
        <f>IFERROR(VLOOKUP(Table1[[#This Row],[Ticker]],[1]!Table1[[Symbol]:[Industry]],2,FALSE),"-")</f>
        <v>-</v>
      </c>
      <c r="D136" t="s">
        <v>288</v>
      </c>
      <c r="E136">
        <v>73033.8811059</v>
      </c>
      <c r="F136">
        <v>4820.45</v>
      </c>
      <c r="G136">
        <v>67.434563498047893</v>
      </c>
      <c r="H136">
        <v>21.4509041400195</v>
      </c>
      <c r="I136">
        <v>14.8177030891037</v>
      </c>
      <c r="J136">
        <v>3.42657353786324</v>
      </c>
      <c r="K136">
        <v>4107.8927672121199</v>
      </c>
      <c r="L136">
        <v>3657.1750483855799</v>
      </c>
      <c r="M136">
        <v>74.175162835526507</v>
      </c>
      <c r="N136">
        <v>1.0000439338123299</v>
      </c>
      <c r="O136">
        <v>2.2508272049289899</v>
      </c>
      <c r="P136">
        <v>108.031331254652</v>
      </c>
      <c r="Q136">
        <v>0.133319588184732</v>
      </c>
    </row>
    <row r="137" spans="1:17" x14ac:dyDescent="0.3">
      <c r="A137" t="s">
        <v>347</v>
      </c>
      <c r="B137" t="s">
        <v>348</v>
      </c>
      <c r="C137" t="str">
        <f>IFERROR(VLOOKUP(Table1[[#This Row],[Ticker]],[1]!Table1[[Symbol]:[Industry]],2,FALSE),"-")</f>
        <v>-</v>
      </c>
      <c r="D137" t="s">
        <v>89</v>
      </c>
      <c r="E137">
        <v>73027.317244880003</v>
      </c>
      <c r="F137">
        <v>1545.55</v>
      </c>
      <c r="G137">
        <v>127.606004541312</v>
      </c>
      <c r="H137">
        <v>-10.287712327945499</v>
      </c>
      <c r="I137">
        <v>41.508711516848003</v>
      </c>
      <c r="J137">
        <v>-2.4299406011568299</v>
      </c>
      <c r="K137">
        <v>1478.83676187983</v>
      </c>
      <c r="L137">
        <v>1201.5623603417</v>
      </c>
      <c r="M137">
        <v>51.975367890574397</v>
      </c>
      <c r="N137">
        <v>0.27361186469268101</v>
      </c>
      <c r="O137">
        <v>5.6646501245511196</v>
      </c>
      <c r="P137">
        <v>157.16306156405901</v>
      </c>
      <c r="Q137">
        <v>0.131325164189843</v>
      </c>
    </row>
    <row r="138" spans="1:17" x14ac:dyDescent="0.3">
      <c r="A138" t="s">
        <v>349</v>
      </c>
      <c r="B138" t="s">
        <v>350</v>
      </c>
      <c r="C138" t="str">
        <f>IFERROR(VLOOKUP(Table1[[#This Row],[Ticker]],[1]!Table1[[Symbol]:[Industry]],2,FALSE),"-")</f>
        <v>-</v>
      </c>
      <c r="D138" t="s">
        <v>351</v>
      </c>
      <c r="E138">
        <v>72529.564181649999</v>
      </c>
      <c r="F138">
        <v>246.72</v>
      </c>
      <c r="G138">
        <v>91.922481641262706</v>
      </c>
      <c r="H138">
        <v>-12.8181758735951</v>
      </c>
      <c r="I138">
        <v>4.2538401783391597</v>
      </c>
      <c r="J138">
        <v>-2.5783875185138401</v>
      </c>
      <c r="K138">
        <v>251.87553153613399</v>
      </c>
      <c r="L138">
        <v>218.512992942197</v>
      </c>
      <c r="M138">
        <v>43.125146156085101</v>
      </c>
      <c r="N138">
        <v>0.80628960776716496</v>
      </c>
      <c r="O138">
        <v>16.0627431906615</v>
      </c>
      <c r="P138">
        <v>123.78231292517</v>
      </c>
      <c r="Q138">
        <v>6.3268462691322996E-2</v>
      </c>
    </row>
    <row r="139" spans="1:17" x14ac:dyDescent="0.3">
      <c r="A139" t="s">
        <v>352</v>
      </c>
      <c r="B139" t="s">
        <v>353</v>
      </c>
      <c r="C139" t="str">
        <f>IFERROR(VLOOKUP(Table1[[#This Row],[Ticker]],[1]!Table1[[Symbol]:[Industry]],2,FALSE),"-")</f>
        <v>-</v>
      </c>
      <c r="D139" t="s">
        <v>250</v>
      </c>
      <c r="E139">
        <v>72206.466282699999</v>
      </c>
      <c r="F139">
        <v>2743.35</v>
      </c>
      <c r="G139">
        <v>706.33332077698799</v>
      </c>
      <c r="H139">
        <v>23.221286116746199</v>
      </c>
      <c r="I139">
        <v>234.603728065452</v>
      </c>
      <c r="J139">
        <v>-5.6665053559654002</v>
      </c>
      <c r="K139">
        <v>2105.9203739510199</v>
      </c>
      <c r="L139">
        <v>1268.6358206607699</v>
      </c>
      <c r="M139">
        <v>64.197374939102801</v>
      </c>
      <c r="N139">
        <v>0.90664512070997605</v>
      </c>
      <c r="O139">
        <v>8.6062660615670694</v>
      </c>
      <c r="P139">
        <v>771.31967603620706</v>
      </c>
      <c r="Q139">
        <v>0.244025364433298</v>
      </c>
    </row>
    <row r="140" spans="1:17" x14ac:dyDescent="0.3">
      <c r="A140" t="s">
        <v>354</v>
      </c>
      <c r="B140" t="s">
        <v>355</v>
      </c>
      <c r="C140" t="str">
        <f>IFERROR(VLOOKUP(Table1[[#This Row],[Ticker]],[1]!Table1[[Symbol]:[Industry]],2,FALSE),"-")</f>
        <v>-</v>
      </c>
      <c r="D140" t="s">
        <v>37</v>
      </c>
      <c r="E140">
        <v>71640.923999999999</v>
      </c>
      <c r="F140">
        <v>417.05</v>
      </c>
      <c r="G140">
        <v>99.628041826999095</v>
      </c>
      <c r="H140">
        <v>-1.1158862453780201</v>
      </c>
      <c r="I140">
        <v>22.688934073674901</v>
      </c>
      <c r="J140">
        <v>-4.02481803439185</v>
      </c>
      <c r="K140">
        <v>379.88302077952102</v>
      </c>
      <c r="L140">
        <v>327.69493687362302</v>
      </c>
      <c r="M140">
        <v>60.173164752207597</v>
      </c>
      <c r="N140">
        <v>1.4828390612953499</v>
      </c>
      <c r="O140">
        <v>12.168804699676199</v>
      </c>
      <c r="P140">
        <v>126.534492123845</v>
      </c>
      <c r="Q140">
        <v>7.6904952468845003E-2</v>
      </c>
    </row>
    <row r="141" spans="1:17" x14ac:dyDescent="0.3">
      <c r="A141" t="s">
        <v>356</v>
      </c>
      <c r="B141" t="s">
        <v>357</v>
      </c>
      <c r="C141" t="str">
        <f>IFERROR(VLOOKUP(Table1[[#This Row],[Ticker]],[1]!Table1[[Symbol]:[Industry]],2,FALSE),"-")</f>
        <v>-</v>
      </c>
      <c r="D141" t="s">
        <v>140</v>
      </c>
      <c r="E141">
        <v>71285.658013799999</v>
      </c>
      <c r="F141">
        <v>4076.55</v>
      </c>
      <c r="G141">
        <v>117.840829488401</v>
      </c>
      <c r="H141">
        <v>6.8642818190963997</v>
      </c>
      <c r="I141">
        <v>54.894148237000202</v>
      </c>
      <c r="J141">
        <v>5.55973082054006</v>
      </c>
      <c r="K141">
        <v>3490.57574188333</v>
      </c>
      <c r="L141">
        <v>2794.2489690225102</v>
      </c>
      <c r="M141">
        <v>71.336143384118699</v>
      </c>
      <c r="N141">
        <v>0.55923612208198903</v>
      </c>
      <c r="O141">
        <v>0.55071077258956802</v>
      </c>
      <c r="P141">
        <v>153.974830228646</v>
      </c>
      <c r="Q141">
        <v>0.192570704633371</v>
      </c>
    </row>
    <row r="142" spans="1:17" x14ac:dyDescent="0.3">
      <c r="A142" t="s">
        <v>358</v>
      </c>
      <c r="B142" t="s">
        <v>359</v>
      </c>
      <c r="C142" t="str">
        <f>IFERROR(VLOOKUP(Table1[[#This Row],[Ticker]],[1]!Table1[[Symbol]:[Industry]],2,FALSE),"-")</f>
        <v>-</v>
      </c>
      <c r="D142" t="s">
        <v>170</v>
      </c>
      <c r="E142">
        <v>71140.475875874996</v>
      </c>
      <c r="F142">
        <v>2394.6</v>
      </c>
      <c r="G142">
        <v>-18.862024082422302</v>
      </c>
      <c r="H142">
        <v>-5.1934978289502398</v>
      </c>
      <c r="I142">
        <v>-10.1675541544337</v>
      </c>
      <c r="J142">
        <v>-0.34883815563590198</v>
      </c>
      <c r="K142">
        <v>2392.8169103606401</v>
      </c>
      <c r="L142">
        <v>2388.50243997802</v>
      </c>
      <c r="M142">
        <v>51.289258309972098</v>
      </c>
      <c r="N142">
        <v>0.70506865414220898</v>
      </c>
      <c r="O142">
        <v>12.501044015702</v>
      </c>
      <c r="P142">
        <v>17.3823529411764</v>
      </c>
      <c r="Q142">
        <v>1.5113596316380999E-2</v>
      </c>
    </row>
    <row r="143" spans="1:17" x14ac:dyDescent="0.3">
      <c r="A143" t="s">
        <v>360</v>
      </c>
      <c r="B143" t="s">
        <v>361</v>
      </c>
      <c r="C143" t="str">
        <f>IFERROR(VLOOKUP(Table1[[#This Row],[Ticker]],[1]!Table1[[Symbol]:[Industry]],2,FALSE),"-")</f>
        <v>-</v>
      </c>
      <c r="D143" t="s">
        <v>140</v>
      </c>
      <c r="E143">
        <v>70337.190119110004</v>
      </c>
      <c r="F143">
        <v>1807.95</v>
      </c>
      <c r="G143">
        <v>195.92352113048599</v>
      </c>
      <c r="H143">
        <v>-14.44383460729</v>
      </c>
      <c r="I143">
        <v>24.9730660753733</v>
      </c>
      <c r="J143">
        <v>-2.0677594134058199</v>
      </c>
      <c r="K143">
        <v>1710.95769933478</v>
      </c>
      <c r="L143">
        <v>1300.80346446522</v>
      </c>
      <c r="M143">
        <v>34.2285353735166</v>
      </c>
      <c r="N143">
        <v>0.98488220041874597</v>
      </c>
      <c r="O143">
        <v>14.7598108354766</v>
      </c>
      <c r="P143">
        <v>236.61329361385199</v>
      </c>
      <c r="Q143">
        <v>0.17563117344688101</v>
      </c>
    </row>
    <row r="144" spans="1:17" x14ac:dyDescent="0.3">
      <c r="A144" t="s">
        <v>362</v>
      </c>
      <c r="B144" t="s">
        <v>363</v>
      </c>
      <c r="C144" t="str">
        <f>IFERROR(VLOOKUP(Table1[[#This Row],[Ticker]],[1]!Table1[[Symbol]:[Industry]],2,FALSE),"-")</f>
        <v>-</v>
      </c>
      <c r="D144" t="s">
        <v>364</v>
      </c>
      <c r="E144">
        <v>70239.984898569994</v>
      </c>
      <c r="F144">
        <v>730.9</v>
      </c>
      <c r="G144">
        <v>-38.6341338925386</v>
      </c>
      <c r="H144">
        <v>-3.6976851372322801</v>
      </c>
      <c r="I144">
        <v>-16.4571645610655</v>
      </c>
      <c r="J144">
        <v>-0.56417375949784698</v>
      </c>
      <c r="K144">
        <v>723.35673457405596</v>
      </c>
      <c r="L144">
        <v>742.36077635830395</v>
      </c>
      <c r="M144">
        <v>60.573660212682199</v>
      </c>
      <c r="N144">
        <v>1.0145586464913701</v>
      </c>
      <c r="O144">
        <v>22.157613900670398</v>
      </c>
      <c r="P144">
        <v>12.801913727911</v>
      </c>
      <c r="Q144">
        <v>-0.12166255772811201</v>
      </c>
    </row>
    <row r="145" spans="1:17" hidden="1" x14ac:dyDescent="0.3">
      <c r="A145" t="s">
        <v>365</v>
      </c>
      <c r="B145" t="s">
        <v>366</v>
      </c>
      <c r="C145" t="str">
        <f>IFERROR(VLOOKUP(Table1[[#This Row],[Ticker]],[1]!Table1[[Symbol]:[Industry]],2,FALSE),"-")</f>
        <v>-</v>
      </c>
      <c r="D145" t="s">
        <v>86</v>
      </c>
      <c r="E145">
        <v>70192.442740515005</v>
      </c>
      <c r="F145">
        <v>340.6</v>
      </c>
      <c r="G145">
        <v>90.724535014401397</v>
      </c>
      <c r="H145">
        <v>7.4010669182936901</v>
      </c>
      <c r="I145">
        <v>48.682315991915402</v>
      </c>
      <c r="J145">
        <v>-3.4062987749129099</v>
      </c>
      <c r="K145">
        <v>306.36393072378002</v>
      </c>
      <c r="M145">
        <v>56.404900247099398</v>
      </c>
      <c r="N145">
        <v>0.51791842958358703</v>
      </c>
      <c r="O145">
        <v>5.9747504403992702</v>
      </c>
      <c r="P145">
        <v>139.52180028129399</v>
      </c>
    </row>
    <row r="146" spans="1:17" x14ac:dyDescent="0.3">
      <c r="A146" t="s">
        <v>367</v>
      </c>
      <c r="B146" t="s">
        <v>368</v>
      </c>
      <c r="C146" t="str">
        <f>IFERROR(VLOOKUP(Table1[[#This Row],[Ticker]],[1]!Table1[[Symbol]:[Industry]],2,FALSE),"-")</f>
        <v>-</v>
      </c>
      <c r="D146" t="s">
        <v>369</v>
      </c>
      <c r="E146">
        <v>70132.895901990007</v>
      </c>
      <c r="F146">
        <v>1113.4000000000001</v>
      </c>
      <c r="G146">
        <v>100.98041436452201</v>
      </c>
      <c r="H146">
        <v>33.356462573437902</v>
      </c>
      <c r="I146">
        <v>26.451413490474199</v>
      </c>
      <c r="J146">
        <v>-5.1650509600439802</v>
      </c>
      <c r="K146">
        <v>896.28840938820997</v>
      </c>
      <c r="L146">
        <v>731.56564790085304</v>
      </c>
      <c r="M146">
        <v>63.249207463668299</v>
      </c>
      <c r="N146">
        <v>0.98759621343651005</v>
      </c>
      <c r="O146">
        <v>6.61038261181963</v>
      </c>
      <c r="P146">
        <v>169.49049981846699</v>
      </c>
      <c r="Q146">
        <v>0.147322726043426</v>
      </c>
    </row>
    <row r="147" spans="1:17" x14ac:dyDescent="0.3">
      <c r="A147" t="s">
        <v>370</v>
      </c>
      <c r="B147" t="s">
        <v>371</v>
      </c>
      <c r="C147" t="str">
        <f>IFERROR(VLOOKUP(Table1[[#This Row],[Ticker]],[1]!Table1[[Symbol]:[Industry]],2,FALSE),"-")</f>
        <v>-</v>
      </c>
      <c r="D147" t="s">
        <v>32</v>
      </c>
      <c r="E147">
        <v>67419.648154463997</v>
      </c>
      <c r="F147">
        <v>56.09</v>
      </c>
      <c r="G147">
        <v>71.695609394566702</v>
      </c>
      <c r="H147">
        <v>-5.8556399440706404</v>
      </c>
      <c r="I147">
        <v>21.9935364481696</v>
      </c>
      <c r="J147">
        <v>3.3157425058164902</v>
      </c>
      <c r="K147">
        <v>55.176103238637801</v>
      </c>
      <c r="L147">
        <v>48.684434909251102</v>
      </c>
      <c r="M147">
        <v>65.406349927162296</v>
      </c>
      <c r="N147">
        <v>0.75023791655379901</v>
      </c>
      <c r="O147">
        <v>25.958281333571001</v>
      </c>
      <c r="P147">
        <v>107.74074074073999</v>
      </c>
      <c r="Q147">
        <v>0.11817500250443699</v>
      </c>
    </row>
    <row r="148" spans="1:17" x14ac:dyDescent="0.3">
      <c r="A148" t="s">
        <v>372</v>
      </c>
      <c r="B148" t="s">
        <v>373</v>
      </c>
      <c r="C148" t="str">
        <f>IFERROR(VLOOKUP(Table1[[#This Row],[Ticker]],[1]!Table1[[Symbol]:[Industry]],2,FALSE),"-")</f>
        <v>-</v>
      </c>
      <c r="D148" t="s">
        <v>100</v>
      </c>
      <c r="E148">
        <v>67233.811499999996</v>
      </c>
      <c r="F148">
        <v>335.3</v>
      </c>
      <c r="G148">
        <v>439.14927409549301</v>
      </c>
      <c r="H148">
        <v>13.457134363126601</v>
      </c>
      <c r="I148">
        <v>143.170817142413</v>
      </c>
      <c r="J148">
        <v>-2.1966946738458701</v>
      </c>
      <c r="K148">
        <v>278.26300390893903</v>
      </c>
      <c r="L148">
        <v>193.71332293726201</v>
      </c>
      <c r="M148">
        <v>72.743602694269597</v>
      </c>
      <c r="N148">
        <v>1.5463043645415799</v>
      </c>
      <c r="O148">
        <v>5.4876230241574602</v>
      </c>
      <c r="P148">
        <v>472.18430034129602</v>
      </c>
      <c r="Q148">
        <v>0.17573977219120099</v>
      </c>
    </row>
    <row r="149" spans="1:17" x14ac:dyDescent="0.3">
      <c r="A149" t="s">
        <v>374</v>
      </c>
      <c r="B149" t="s">
        <v>375</v>
      </c>
      <c r="C149" t="str">
        <f>IFERROR(VLOOKUP(Table1[[#This Row],[Ticker]],[1]!Table1[[Symbol]:[Industry]],2,FALSE),"-")</f>
        <v>-</v>
      </c>
      <c r="D149" t="s">
        <v>196</v>
      </c>
      <c r="E149">
        <v>67009.270438319902</v>
      </c>
      <c r="F149">
        <v>228.41</v>
      </c>
      <c r="G149">
        <v>6.68400846649243</v>
      </c>
      <c r="H149">
        <v>-10.004056010294899</v>
      </c>
      <c r="I149">
        <v>18.546223683948298</v>
      </c>
      <c r="J149">
        <v>-0.92423635130981596</v>
      </c>
      <c r="K149">
        <v>221.48950845105099</v>
      </c>
      <c r="L149">
        <v>192.89858718561899</v>
      </c>
      <c r="M149">
        <v>45.869191034493802</v>
      </c>
      <c r="N149">
        <v>0.63150676786298998</v>
      </c>
      <c r="O149">
        <v>7.5565868394553704</v>
      </c>
      <c r="P149">
        <v>44.976198032370597</v>
      </c>
      <c r="Q149">
        <v>4.8984270550696998E-2</v>
      </c>
    </row>
    <row r="150" spans="1:17" x14ac:dyDescent="0.3">
      <c r="A150" t="s">
        <v>376</v>
      </c>
      <c r="B150" t="s">
        <v>377</v>
      </c>
      <c r="C150" t="str">
        <f>IFERROR(VLOOKUP(Table1[[#This Row],[Ticker]],[1]!Table1[[Symbol]:[Industry]],2,FALSE),"-")</f>
        <v>-</v>
      </c>
      <c r="D150" t="s">
        <v>146</v>
      </c>
      <c r="E150">
        <v>65420.06817834</v>
      </c>
      <c r="F150">
        <v>1422.55</v>
      </c>
      <c r="G150">
        <v>66.082032811306405</v>
      </c>
      <c r="H150">
        <v>0.32393938843110098</v>
      </c>
      <c r="I150">
        <v>49.6010251203679</v>
      </c>
      <c r="J150">
        <v>0.52911782297340504</v>
      </c>
      <c r="K150">
        <v>1338.79166222053</v>
      </c>
      <c r="L150">
        <v>1089.20833186048</v>
      </c>
      <c r="M150">
        <v>56.071405123195198</v>
      </c>
      <c r="N150">
        <v>0.49793065423155602</v>
      </c>
      <c r="O150">
        <v>8.4671892024885</v>
      </c>
      <c r="P150">
        <v>115.11416906094</v>
      </c>
      <c r="Q150">
        <v>8.5179315084350001E-3</v>
      </c>
    </row>
    <row r="151" spans="1:17" x14ac:dyDescent="0.3">
      <c r="A151" t="s">
        <v>378</v>
      </c>
      <c r="B151" t="s">
        <v>379</v>
      </c>
      <c r="C151" t="str">
        <f>IFERROR(VLOOKUP(Table1[[#This Row],[Ticker]],[1]!Table1[[Symbol]:[Industry]],2,FALSE),"-")</f>
        <v>-</v>
      </c>
      <c r="D151" t="s">
        <v>130</v>
      </c>
      <c r="E151">
        <v>64763.1303462</v>
      </c>
      <c r="F151">
        <v>798.05</v>
      </c>
      <c r="G151">
        <v>96.153612453946394</v>
      </c>
      <c r="H151">
        <v>-8.6035784407723508</v>
      </c>
      <c r="I151">
        <v>20.283103876589799</v>
      </c>
      <c r="J151">
        <v>-5.0004616779188096</v>
      </c>
      <c r="K151">
        <v>773.68991608736997</v>
      </c>
      <c r="L151">
        <v>639.97971509583101</v>
      </c>
      <c r="M151">
        <v>35.948537374952501</v>
      </c>
      <c r="N151">
        <v>0.303873681192664</v>
      </c>
      <c r="O151">
        <v>6.2590063279243298</v>
      </c>
      <c r="P151">
        <v>132.29515354387999</v>
      </c>
      <c r="Q151">
        <v>0.17188565520471599</v>
      </c>
    </row>
    <row r="152" spans="1:17" x14ac:dyDescent="0.3">
      <c r="A152" t="s">
        <v>380</v>
      </c>
      <c r="B152" t="s">
        <v>381</v>
      </c>
      <c r="C152" t="str">
        <f>IFERROR(VLOOKUP(Table1[[#This Row],[Ticker]],[1]!Table1[[Symbol]:[Industry]],2,FALSE),"-")</f>
        <v>-</v>
      </c>
      <c r="D152" t="s">
        <v>62</v>
      </c>
      <c r="E152">
        <v>64562.110874999998</v>
      </c>
      <c r="F152">
        <v>5296.8</v>
      </c>
      <c r="G152">
        <v>20.1692631453245</v>
      </c>
      <c r="H152">
        <v>0.63268740273989299</v>
      </c>
      <c r="I152">
        <v>-7.0458266145377504</v>
      </c>
      <c r="J152">
        <v>1.84273592854587</v>
      </c>
      <c r="K152">
        <v>5093.9561760581901</v>
      </c>
      <c r="L152">
        <v>4756.6164157514204</v>
      </c>
      <c r="M152">
        <v>72.905063850073006</v>
      </c>
      <c r="N152">
        <v>0.98463373592001502</v>
      </c>
      <c r="O152">
        <v>5.3239691889442602</v>
      </c>
      <c r="P152">
        <v>53.664055700609197</v>
      </c>
      <c r="Q152">
        <v>1.4309253698722E-2</v>
      </c>
    </row>
    <row r="153" spans="1:17" x14ac:dyDescent="0.3">
      <c r="A153" t="s">
        <v>382</v>
      </c>
      <c r="B153" t="s">
        <v>383</v>
      </c>
      <c r="C153" t="str">
        <f>IFERROR(VLOOKUP(Table1[[#This Row],[Ticker]],[1]!Table1[[Symbol]:[Industry]],2,FALSE),"-")</f>
        <v>-</v>
      </c>
      <c r="D153" t="s">
        <v>384</v>
      </c>
      <c r="E153">
        <v>64362.808450980003</v>
      </c>
      <c r="F153">
        <v>1047.8499999999999</v>
      </c>
      <c r="G153">
        <v>27.233436180020099</v>
      </c>
      <c r="H153">
        <v>-12.0196946314986</v>
      </c>
      <c r="I153">
        <v>6.9963835206135503</v>
      </c>
      <c r="J153">
        <v>2.2769621608819399</v>
      </c>
      <c r="K153">
        <v>1045.15575155855</v>
      </c>
      <c r="L153">
        <v>928.124618101039</v>
      </c>
      <c r="M153">
        <v>53.325286332204897</v>
      </c>
      <c r="N153">
        <v>0.96094462958648796</v>
      </c>
      <c r="O153">
        <v>12.6115379109605</v>
      </c>
      <c r="P153">
        <v>62.230995510140801</v>
      </c>
      <c r="Q153">
        <v>2.7597012976897001E-2</v>
      </c>
    </row>
    <row r="154" spans="1:17" x14ac:dyDescent="0.3">
      <c r="A154" t="s">
        <v>385</v>
      </c>
      <c r="B154" t="s">
        <v>386</v>
      </c>
      <c r="C154" t="str">
        <f>IFERROR(VLOOKUP(Table1[[#This Row],[Ticker]],[1]!Table1[[Symbol]:[Industry]],2,FALSE),"-")</f>
        <v>-</v>
      </c>
      <c r="D154" t="s">
        <v>130</v>
      </c>
      <c r="E154">
        <v>62796.375968667002</v>
      </c>
      <c r="F154">
        <v>150.99</v>
      </c>
      <c r="G154">
        <v>39.031853936051398</v>
      </c>
      <c r="H154">
        <v>-6.2969741903726399</v>
      </c>
      <c r="I154">
        <v>14.585362470365499</v>
      </c>
      <c r="J154">
        <v>-3.7323475283562901</v>
      </c>
      <c r="K154">
        <v>151.90738750980699</v>
      </c>
      <c r="L154">
        <v>131.97724499724899</v>
      </c>
      <c r="M154">
        <v>51.078022031660502</v>
      </c>
      <c r="N154">
        <v>0.83784154317622805</v>
      </c>
      <c r="O154">
        <v>16.1335187760778</v>
      </c>
      <c r="P154">
        <v>84.584352078239604</v>
      </c>
      <c r="Q154">
        <v>-1.0965165268566999E-2</v>
      </c>
    </row>
    <row r="155" spans="1:17" x14ac:dyDescent="0.3">
      <c r="A155" t="s">
        <v>387</v>
      </c>
      <c r="B155" t="s">
        <v>388</v>
      </c>
      <c r="C155" t="str">
        <f>IFERROR(VLOOKUP(Table1[[#This Row],[Ticker]],[1]!Table1[[Symbol]:[Industry]],2,FALSE),"-")</f>
        <v>-</v>
      </c>
      <c r="D155" t="s">
        <v>140</v>
      </c>
      <c r="E155">
        <v>62448.684204750003</v>
      </c>
      <c r="F155">
        <v>1727.45</v>
      </c>
      <c r="G155">
        <v>34.553653706055798</v>
      </c>
      <c r="H155">
        <v>-14.4462858194972</v>
      </c>
      <c r="I155">
        <v>1.3804609346752601</v>
      </c>
      <c r="J155">
        <v>-1.93425217320053</v>
      </c>
      <c r="K155">
        <v>1735.9540618082599</v>
      </c>
      <c r="L155">
        <v>1489.04072713091</v>
      </c>
      <c r="M155">
        <v>34.232125650740201</v>
      </c>
      <c r="N155">
        <v>0.65529529343658799</v>
      </c>
      <c r="O155">
        <v>13.059712292685701</v>
      </c>
      <c r="P155">
        <v>67.7543092983734</v>
      </c>
      <c r="Q155">
        <v>9.3230817324451001E-2</v>
      </c>
    </row>
    <row r="156" spans="1:17" x14ac:dyDescent="0.3">
      <c r="A156" t="s">
        <v>389</v>
      </c>
      <c r="B156" t="s">
        <v>390</v>
      </c>
      <c r="C156" t="str">
        <f>IFERROR(VLOOKUP(Table1[[#This Row],[Ticker]],[1]!Table1[[Symbol]:[Industry]],2,FALSE),"-")</f>
        <v>-</v>
      </c>
      <c r="D156" t="s">
        <v>193</v>
      </c>
      <c r="E156">
        <v>62136.17945345</v>
      </c>
      <c r="F156">
        <v>4045.85</v>
      </c>
      <c r="G156">
        <v>2.0205150072548599</v>
      </c>
      <c r="H156">
        <v>-22.422124545986101</v>
      </c>
      <c r="I156">
        <v>10.1662142611527</v>
      </c>
      <c r="J156">
        <v>-11.703239413284299</v>
      </c>
      <c r="K156">
        <v>4243.0901096637599</v>
      </c>
      <c r="L156">
        <v>3580.89792698479</v>
      </c>
      <c r="M156">
        <v>16.4611737693889</v>
      </c>
      <c r="N156">
        <v>1.3424442889086601</v>
      </c>
      <c r="O156">
        <v>22.372307426128</v>
      </c>
      <c r="P156">
        <v>54.882857361610903</v>
      </c>
      <c r="Q156">
        <v>0.11405278397346</v>
      </c>
    </row>
    <row r="157" spans="1:17" x14ac:dyDescent="0.3">
      <c r="A157" t="s">
        <v>391</v>
      </c>
      <c r="B157" t="s">
        <v>392</v>
      </c>
      <c r="C157" t="str">
        <f>IFERROR(VLOOKUP(Table1[[#This Row],[Ticker]],[1]!Table1[[Symbol]:[Industry]],2,FALSE),"-")</f>
        <v>-</v>
      </c>
      <c r="D157" t="s">
        <v>393</v>
      </c>
      <c r="E157">
        <v>60909.41363925</v>
      </c>
      <c r="F157">
        <v>3114.2</v>
      </c>
      <c r="G157">
        <v>2.9108132632145201</v>
      </c>
      <c r="H157">
        <v>-7.91023695298031</v>
      </c>
      <c r="I157">
        <v>7.7489288094014901</v>
      </c>
      <c r="J157">
        <v>-1.0813126022433599</v>
      </c>
      <c r="K157">
        <v>3016.7860714941698</v>
      </c>
      <c r="L157">
        <v>2656.11731460996</v>
      </c>
      <c r="M157">
        <v>46.6017026113458</v>
      </c>
      <c r="N157">
        <v>0.72801235347852999</v>
      </c>
      <c r="O157">
        <v>8.0197161389762908</v>
      </c>
      <c r="P157">
        <v>41.954599325371397</v>
      </c>
      <c r="Q157">
        <v>-4.3047518876120003E-3</v>
      </c>
    </row>
    <row r="158" spans="1:17" x14ac:dyDescent="0.3">
      <c r="A158" t="s">
        <v>394</v>
      </c>
      <c r="B158" t="s">
        <v>395</v>
      </c>
      <c r="C158" t="str">
        <f>IFERROR(VLOOKUP(Table1[[#This Row],[Ticker]],[1]!Table1[[Symbol]:[Industry]],2,FALSE),"-")</f>
        <v>-</v>
      </c>
      <c r="D158" t="s">
        <v>396</v>
      </c>
      <c r="E158">
        <v>60779.547056340001</v>
      </c>
      <c r="F158">
        <v>2266.85</v>
      </c>
      <c r="G158">
        <v>-2.3308898700991501</v>
      </c>
      <c r="H158">
        <v>-5.3472559905384696</v>
      </c>
      <c r="I158">
        <v>14.633480655666601</v>
      </c>
      <c r="J158">
        <v>-4.1093796393942803</v>
      </c>
      <c r="K158">
        <v>2240.0163959861002</v>
      </c>
      <c r="L158">
        <v>2039.5577595228101</v>
      </c>
      <c r="M158">
        <v>32.9472216608835</v>
      </c>
      <c r="N158">
        <v>0.67472589384148995</v>
      </c>
      <c r="O158">
        <v>8.2559498864062508</v>
      </c>
      <c r="P158">
        <v>30.278735632183899</v>
      </c>
      <c r="Q158">
        <v>2.1239208135186999E-2</v>
      </c>
    </row>
    <row r="159" spans="1:17" x14ac:dyDescent="0.3">
      <c r="A159" t="s">
        <v>397</v>
      </c>
      <c r="B159" t="s">
        <v>398</v>
      </c>
      <c r="C159" t="str">
        <f>IFERROR(VLOOKUP(Table1[[#This Row],[Ticker]],[1]!Table1[[Symbol]:[Industry]],2,FALSE),"-")</f>
        <v>-</v>
      </c>
      <c r="D159" t="s">
        <v>62</v>
      </c>
      <c r="E159">
        <v>60766.20394336</v>
      </c>
      <c r="F159">
        <v>28589.1</v>
      </c>
      <c r="G159">
        <v>-2.3197597212097398</v>
      </c>
      <c r="H159">
        <v>-0.72995711928094298</v>
      </c>
      <c r="I159">
        <v>-0.93070257126597999</v>
      </c>
      <c r="J159">
        <v>1.69580370772454</v>
      </c>
      <c r="K159">
        <v>27281.802198573801</v>
      </c>
      <c r="L159">
        <v>25833.353916693399</v>
      </c>
      <c r="M159">
        <v>67.474020224148902</v>
      </c>
      <c r="N159">
        <v>0.974749321449916</v>
      </c>
      <c r="O159">
        <v>3.6722037419855802</v>
      </c>
      <c r="P159">
        <v>29.950454545454502</v>
      </c>
      <c r="Q159">
        <v>1.5079754689838E-2</v>
      </c>
    </row>
    <row r="160" spans="1:17" x14ac:dyDescent="0.3">
      <c r="A160" t="s">
        <v>399</v>
      </c>
      <c r="B160" t="s">
        <v>400</v>
      </c>
      <c r="C160" t="str">
        <f>IFERROR(VLOOKUP(Table1[[#This Row],[Ticker]],[1]!Table1[[Symbol]:[Industry]],2,FALSE),"-")</f>
        <v>-</v>
      </c>
      <c r="D160" t="s">
        <v>103</v>
      </c>
      <c r="E160">
        <v>60697.171291184997</v>
      </c>
      <c r="F160">
        <v>520.5</v>
      </c>
      <c r="G160">
        <v>-33.002964262665301</v>
      </c>
      <c r="H160">
        <v>-1.5656386593949501</v>
      </c>
      <c r="I160">
        <v>-25.601916465564798</v>
      </c>
      <c r="J160">
        <v>1.2665345855691399</v>
      </c>
      <c r="K160">
        <v>509.014665437156</v>
      </c>
      <c r="L160">
        <v>534.85701521048702</v>
      </c>
      <c r="M160">
        <v>61.093037089003602</v>
      </c>
      <c r="N160">
        <v>0.76697446483147502</v>
      </c>
      <c r="O160">
        <v>30.595581171949998</v>
      </c>
      <c r="P160">
        <v>18.564920273348498</v>
      </c>
      <c r="Q160">
        <v>-0.12922903197915001</v>
      </c>
    </row>
    <row r="161" spans="1:17" x14ac:dyDescent="0.3">
      <c r="A161" t="s">
        <v>401</v>
      </c>
      <c r="B161" t="s">
        <v>402</v>
      </c>
      <c r="C161" t="str">
        <f>IFERROR(VLOOKUP(Table1[[#This Row],[Ticker]],[1]!Table1[[Symbol]:[Industry]],2,FALSE),"-")</f>
        <v>-</v>
      </c>
      <c r="D161" t="s">
        <v>109</v>
      </c>
      <c r="E161">
        <v>60432.390201150003</v>
      </c>
      <c r="F161">
        <v>151.33000000000001</v>
      </c>
      <c r="G161">
        <v>199.986782699195</v>
      </c>
      <c r="H161">
        <v>8.4755673937663492</v>
      </c>
      <c r="I161">
        <v>39.844078650030198</v>
      </c>
      <c r="J161">
        <v>5.7458079915156404</v>
      </c>
      <c r="K161">
        <v>136.50530537572899</v>
      </c>
      <c r="L161">
        <v>112.56333056124301</v>
      </c>
      <c r="M161">
        <v>83.345273320940095</v>
      </c>
      <c r="N161">
        <v>1.7256596082028901</v>
      </c>
      <c r="O161">
        <v>12.6676799048437</v>
      </c>
      <c r="P161">
        <v>233.693495038588</v>
      </c>
      <c r="Q161">
        <v>0.189234702504855</v>
      </c>
    </row>
    <row r="162" spans="1:17" x14ac:dyDescent="0.3">
      <c r="A162" t="s">
        <v>403</v>
      </c>
      <c r="B162" t="s">
        <v>404</v>
      </c>
      <c r="C162" t="str">
        <f>IFERROR(VLOOKUP(Table1[[#This Row],[Ticker]],[1]!Table1[[Symbol]:[Industry]],2,FALSE),"-")</f>
        <v>-</v>
      </c>
      <c r="D162" t="s">
        <v>70</v>
      </c>
      <c r="E162">
        <v>59703.8671875</v>
      </c>
      <c r="F162">
        <v>1601.9</v>
      </c>
      <c r="G162">
        <v>149.01118668055</v>
      </c>
      <c r="H162">
        <v>-3.0004987974855801</v>
      </c>
      <c r="I162">
        <v>71.738414657018197</v>
      </c>
      <c r="J162">
        <v>-5.1784853120929704</v>
      </c>
      <c r="K162">
        <v>1449.62372590416</v>
      </c>
      <c r="L162">
        <v>1029.1252605468901</v>
      </c>
      <c r="M162">
        <v>48.740537653029499</v>
      </c>
      <c r="N162">
        <v>1.2807984481455701</v>
      </c>
      <c r="O162">
        <v>12.0357075972282</v>
      </c>
      <c r="P162">
        <v>255.97777777777699</v>
      </c>
      <c r="Q162">
        <v>0.20634780137844</v>
      </c>
    </row>
    <row r="163" spans="1:17" x14ac:dyDescent="0.3">
      <c r="A163" t="s">
        <v>405</v>
      </c>
      <c r="B163" t="s">
        <v>406</v>
      </c>
      <c r="C163" t="str">
        <f>IFERROR(VLOOKUP(Table1[[#This Row],[Ticker]],[1]!Table1[[Symbol]:[Industry]],2,FALSE),"-")</f>
        <v>-</v>
      </c>
      <c r="D163" t="s">
        <v>46</v>
      </c>
      <c r="E163">
        <v>59206.587202474999</v>
      </c>
      <c r="F163">
        <v>96.91</v>
      </c>
      <c r="G163">
        <v>89.312146575476703</v>
      </c>
      <c r="H163">
        <v>-1.97291307830214</v>
      </c>
      <c r="I163">
        <v>3.1770805239139901</v>
      </c>
      <c r="J163">
        <v>-2.3671665088218901</v>
      </c>
      <c r="K163">
        <v>92.120023710437906</v>
      </c>
      <c r="L163">
        <v>79.082494011195294</v>
      </c>
      <c r="M163">
        <v>56.321369366484902</v>
      </c>
      <c r="N163">
        <v>0.49689691333716401</v>
      </c>
      <c r="O163">
        <v>4.4783820039211601</v>
      </c>
      <c r="P163">
        <v>120.25</v>
      </c>
      <c r="Q163">
        <v>0.149473074122629</v>
      </c>
    </row>
    <row r="164" spans="1:17" x14ac:dyDescent="0.3">
      <c r="A164" t="s">
        <v>407</v>
      </c>
      <c r="B164" t="s">
        <v>408</v>
      </c>
      <c r="C164" t="str">
        <f>IFERROR(VLOOKUP(Table1[[#This Row],[Ticker]],[1]!Table1[[Symbol]:[Industry]],2,FALSE),"-")</f>
        <v>-</v>
      </c>
      <c r="D164" t="s">
        <v>409</v>
      </c>
      <c r="E164">
        <v>58929.509994966</v>
      </c>
      <c r="F164">
        <v>225.42</v>
      </c>
      <c r="G164">
        <v>-5.7084928963230297</v>
      </c>
      <c r="H164">
        <v>-9.3329363485005601</v>
      </c>
      <c r="I164">
        <v>14.1493892121883</v>
      </c>
      <c r="J164">
        <v>-2.9914683535997799</v>
      </c>
      <c r="K164">
        <v>226.944235847606</v>
      </c>
      <c r="L164">
        <v>200.213087007262</v>
      </c>
      <c r="M164">
        <v>31.474229639331501</v>
      </c>
      <c r="N164">
        <v>0.37602160365926002</v>
      </c>
      <c r="O164">
        <v>9.5288794250732103</v>
      </c>
      <c r="P164">
        <v>45.432258064516098</v>
      </c>
      <c r="Q164">
        <v>5.7860173618186003E-2</v>
      </c>
    </row>
    <row r="165" spans="1:17" x14ac:dyDescent="0.3">
      <c r="A165" t="s">
        <v>410</v>
      </c>
      <c r="B165" t="s">
        <v>411</v>
      </c>
      <c r="C165" t="str">
        <f>IFERROR(VLOOKUP(Table1[[#This Row],[Ticker]],[1]!Table1[[Symbol]:[Industry]],2,FALSE),"-")</f>
        <v>-</v>
      </c>
      <c r="D165" t="s">
        <v>193</v>
      </c>
      <c r="E165">
        <v>58880.50230475</v>
      </c>
      <c r="F165">
        <v>1021.15</v>
      </c>
      <c r="G165">
        <v>50.331875026304502</v>
      </c>
      <c r="H165">
        <v>-8.1444278770818901</v>
      </c>
      <c r="I165">
        <v>34.009182888621403</v>
      </c>
      <c r="J165">
        <v>-10.738893672544201</v>
      </c>
      <c r="K165">
        <v>959.73849714829203</v>
      </c>
      <c r="L165">
        <v>763.80602067922302</v>
      </c>
      <c r="M165">
        <v>30.605893875476902</v>
      </c>
      <c r="N165">
        <v>1.2210047007196601</v>
      </c>
      <c r="O165">
        <v>18.229447191891499</v>
      </c>
      <c r="P165">
        <v>86.137440758293806</v>
      </c>
      <c r="Q165">
        <v>0.106374526744885</v>
      </c>
    </row>
    <row r="166" spans="1:17" x14ac:dyDescent="0.3">
      <c r="A166" t="s">
        <v>412</v>
      </c>
      <c r="B166" t="s">
        <v>413</v>
      </c>
      <c r="C166" t="str">
        <f>IFERROR(VLOOKUP(Table1[[#This Row],[Ticker]],[1]!Table1[[Symbol]:[Industry]],2,FALSE),"-")</f>
        <v>-</v>
      </c>
      <c r="D166" t="s">
        <v>170</v>
      </c>
      <c r="E166">
        <v>58657.196574989997</v>
      </c>
      <c r="F166">
        <v>3880.6</v>
      </c>
      <c r="G166">
        <v>-20.5449444883095</v>
      </c>
      <c r="H166">
        <v>0.68116384468574798</v>
      </c>
      <c r="I166">
        <v>-0.23860099041774199</v>
      </c>
      <c r="J166">
        <v>0.43270280364897301</v>
      </c>
      <c r="K166">
        <v>3737.21225670699</v>
      </c>
      <c r="L166">
        <v>3626.5967566095701</v>
      </c>
      <c r="M166">
        <v>61.505038907390897</v>
      </c>
      <c r="N166">
        <v>0.78790379082902495</v>
      </c>
      <c r="O166">
        <v>4.1076122249136704</v>
      </c>
      <c r="P166">
        <v>20.515527950310499</v>
      </c>
      <c r="Q166">
        <v>-1.4968549869585001E-2</v>
      </c>
    </row>
    <row r="167" spans="1:17" x14ac:dyDescent="0.3">
      <c r="A167" t="s">
        <v>414</v>
      </c>
      <c r="B167" t="s">
        <v>415</v>
      </c>
      <c r="C167" t="str">
        <f>IFERROR(VLOOKUP(Table1[[#This Row],[Ticker]],[1]!Table1[[Symbol]:[Industry]],2,FALSE),"-")</f>
        <v>-</v>
      </c>
      <c r="D167" t="s">
        <v>24</v>
      </c>
      <c r="E167">
        <v>58448.017040824001</v>
      </c>
      <c r="F167">
        <v>77.95</v>
      </c>
      <c r="G167">
        <v>-30.394353885727</v>
      </c>
      <c r="H167">
        <v>-5.1067414078865001</v>
      </c>
      <c r="I167">
        <v>-23.434661657486501</v>
      </c>
      <c r="J167">
        <v>-3.10168733170197</v>
      </c>
      <c r="K167">
        <v>79.630129948225502</v>
      </c>
      <c r="L167">
        <v>80.2112840024392</v>
      </c>
      <c r="M167">
        <v>32.074274925463101</v>
      </c>
      <c r="N167">
        <v>0.73406441680874401</v>
      </c>
      <c r="O167">
        <v>29.1853752405388</v>
      </c>
      <c r="P167">
        <v>10.0988700564971</v>
      </c>
      <c r="Q167">
        <v>2.1280626630791E-2</v>
      </c>
    </row>
    <row r="168" spans="1:17" x14ac:dyDescent="0.3">
      <c r="A168" t="s">
        <v>416</v>
      </c>
      <c r="B168" t="s">
        <v>417</v>
      </c>
      <c r="C168" t="str">
        <f>IFERROR(VLOOKUP(Table1[[#This Row],[Ticker]],[1]!Table1[[Symbol]:[Industry]],2,FALSE),"-")</f>
        <v>-</v>
      </c>
      <c r="D168" t="s">
        <v>258</v>
      </c>
      <c r="E168">
        <v>58169.086873499997</v>
      </c>
      <c r="F168">
        <v>5098.6000000000004</v>
      </c>
      <c r="G168">
        <v>86.761272698160397</v>
      </c>
      <c r="H168">
        <v>-9.2396688025672606</v>
      </c>
      <c r="I168">
        <v>49.895668443989301</v>
      </c>
      <c r="J168">
        <v>-9.7451992123494602</v>
      </c>
      <c r="K168">
        <v>5095.0792964152797</v>
      </c>
      <c r="L168">
        <v>4060.61405247838</v>
      </c>
      <c r="M168">
        <v>39.134967483729497</v>
      </c>
      <c r="N168">
        <v>0.48607630728920898</v>
      </c>
      <c r="O168">
        <v>14.5402659553602</v>
      </c>
      <c r="P168">
        <v>118.697321294528</v>
      </c>
      <c r="Q168">
        <v>0.136915769274815</v>
      </c>
    </row>
    <row r="169" spans="1:17" x14ac:dyDescent="0.3">
      <c r="A169" t="s">
        <v>418</v>
      </c>
      <c r="B169" t="s">
        <v>419</v>
      </c>
      <c r="C169" t="str">
        <f>IFERROR(VLOOKUP(Table1[[#This Row],[Ticker]],[1]!Table1[[Symbol]:[Industry]],2,FALSE),"-")</f>
        <v>-</v>
      </c>
      <c r="D169" t="s">
        <v>32</v>
      </c>
      <c r="E169">
        <v>56990.367371079999</v>
      </c>
      <c r="F169">
        <v>65.040000000000006</v>
      </c>
      <c r="G169">
        <v>80.344579283631603</v>
      </c>
      <c r="H169">
        <v>-4.8897108959498201</v>
      </c>
      <c r="I169">
        <v>10.772618352238901</v>
      </c>
      <c r="J169">
        <v>4.9734376884625497</v>
      </c>
      <c r="K169">
        <v>63.579013708545901</v>
      </c>
      <c r="L169">
        <v>56.369408034387597</v>
      </c>
      <c r="M169">
        <v>68.543962000881805</v>
      </c>
      <c r="N169">
        <v>0.70912700049742206</v>
      </c>
      <c r="O169">
        <v>18.234932349323401</v>
      </c>
      <c r="P169">
        <v>119.729729729729</v>
      </c>
      <c r="Q169">
        <v>8.3015274902678002E-2</v>
      </c>
    </row>
    <row r="170" spans="1:17" x14ac:dyDescent="0.3">
      <c r="A170" t="s">
        <v>420</v>
      </c>
      <c r="B170" t="s">
        <v>421</v>
      </c>
      <c r="C170" t="str">
        <f>IFERROR(VLOOKUP(Table1[[#This Row],[Ticker]],[1]!Table1[[Symbol]:[Industry]],2,FALSE),"-")</f>
        <v>-</v>
      </c>
      <c r="D170" t="s">
        <v>422</v>
      </c>
      <c r="E170">
        <v>56465.767145204998</v>
      </c>
      <c r="F170">
        <v>1559.1</v>
      </c>
      <c r="G170">
        <v>-1.1609769652559301</v>
      </c>
      <c r="H170">
        <v>0.189611411975661</v>
      </c>
      <c r="I170">
        <v>-14.2634167389373</v>
      </c>
      <c r="J170">
        <v>-5.21092866029616</v>
      </c>
      <c r="K170">
        <v>1519.29233531619</v>
      </c>
      <c r="L170">
        <v>1442.3846486754201</v>
      </c>
      <c r="M170">
        <v>39.794615390262202</v>
      </c>
      <c r="N170">
        <v>1.4320842985908799</v>
      </c>
      <c r="O170">
        <v>13.1678532486691</v>
      </c>
      <c r="P170">
        <v>33.262105218171698</v>
      </c>
      <c r="Q170">
        <v>2.2561232670747E-2</v>
      </c>
    </row>
    <row r="171" spans="1:17" x14ac:dyDescent="0.3">
      <c r="A171" t="s">
        <v>423</v>
      </c>
      <c r="B171" t="s">
        <v>424</v>
      </c>
      <c r="C171" t="str">
        <f>IFERROR(VLOOKUP(Table1[[#This Row],[Ticker]],[1]!Table1[[Symbol]:[Industry]],2,FALSE),"-")</f>
        <v>-</v>
      </c>
      <c r="D171" t="s">
        <v>32</v>
      </c>
      <c r="E171">
        <v>56325.606838152002</v>
      </c>
      <c r="F171">
        <v>123.03</v>
      </c>
      <c r="G171">
        <v>28.465201871055701</v>
      </c>
      <c r="H171">
        <v>-5.6437619147208702</v>
      </c>
      <c r="I171">
        <v>-20.275130263674701</v>
      </c>
      <c r="J171">
        <v>1.1177459000304499</v>
      </c>
      <c r="K171">
        <v>125.478539601685</v>
      </c>
      <c r="L171">
        <v>121.120725243202</v>
      </c>
      <c r="M171">
        <v>59.399317693604303</v>
      </c>
      <c r="N171">
        <v>0.71866555164019696</v>
      </c>
      <c r="O171">
        <v>28.383321141185</v>
      </c>
      <c r="P171">
        <v>58.4417256922086</v>
      </c>
      <c r="Q171">
        <v>3.8388516370626E-2</v>
      </c>
    </row>
    <row r="172" spans="1:17" x14ac:dyDescent="0.3">
      <c r="A172" t="s">
        <v>425</v>
      </c>
      <c r="B172" t="s">
        <v>426</v>
      </c>
      <c r="C172" t="str">
        <f>IFERROR(VLOOKUP(Table1[[#This Row],[Ticker]],[1]!Table1[[Symbol]:[Industry]],2,FALSE),"-")</f>
        <v>-</v>
      </c>
      <c r="D172" t="s">
        <v>393</v>
      </c>
      <c r="E172">
        <v>55670.027629454999</v>
      </c>
      <c r="F172">
        <v>133181.6</v>
      </c>
      <c r="G172">
        <v>4.7809764200495604</v>
      </c>
      <c r="H172">
        <v>-0.36584875943606099</v>
      </c>
      <c r="I172">
        <v>-14.211963379905001</v>
      </c>
      <c r="J172">
        <v>0.55901027582236995</v>
      </c>
      <c r="K172">
        <v>129072.278457817</v>
      </c>
      <c r="L172">
        <v>125154.650189085</v>
      </c>
      <c r="M172">
        <v>65.183635571051497</v>
      </c>
      <c r="N172">
        <v>0.98016962226578797</v>
      </c>
      <c r="O172">
        <v>13.713155571039801</v>
      </c>
      <c r="P172">
        <v>31.342736024291799</v>
      </c>
      <c r="Q172">
        <v>2.2233773238711001E-2</v>
      </c>
    </row>
    <row r="173" spans="1:17" x14ac:dyDescent="0.3">
      <c r="A173" t="s">
        <v>427</v>
      </c>
      <c r="B173" t="s">
        <v>428</v>
      </c>
      <c r="C173" t="str">
        <f>IFERROR(VLOOKUP(Table1[[#This Row],[Ticker]],[1]!Table1[[Symbol]:[Industry]],2,FALSE),"-")</f>
        <v>-</v>
      </c>
      <c r="D173" t="s">
        <v>180</v>
      </c>
      <c r="E173">
        <v>54696.34016</v>
      </c>
      <c r="F173">
        <v>16890.349999999999</v>
      </c>
      <c r="G173">
        <v>-18.458678315687902</v>
      </c>
      <c r="H173">
        <v>-5.9129582282713802</v>
      </c>
      <c r="I173">
        <v>-13.660342386557801</v>
      </c>
      <c r="J173">
        <v>-1.2407392871695599</v>
      </c>
      <c r="K173">
        <v>16455.913145392002</v>
      </c>
      <c r="L173">
        <v>16309.5803838999</v>
      </c>
      <c r="M173">
        <v>57.996654434256399</v>
      </c>
      <c r="N173">
        <v>0.71448925862072699</v>
      </c>
      <c r="O173">
        <v>13.9704032184057</v>
      </c>
      <c r="P173">
        <v>11.561096433289199</v>
      </c>
      <c r="Q173">
        <v>-2.8616122871701E-2</v>
      </c>
    </row>
    <row r="174" spans="1:17" x14ac:dyDescent="0.3">
      <c r="A174" t="s">
        <v>429</v>
      </c>
      <c r="B174" t="s">
        <v>430</v>
      </c>
      <c r="C174" t="str">
        <f>IFERROR(VLOOKUP(Table1[[#This Row],[Ticker]],[1]!Table1[[Symbol]:[Industry]],2,FALSE),"-")</f>
        <v>-</v>
      </c>
      <c r="D174" t="s">
        <v>285</v>
      </c>
      <c r="E174">
        <v>54619.493654675003</v>
      </c>
      <c r="F174">
        <v>2082.9</v>
      </c>
      <c r="G174">
        <v>11.621796179114501</v>
      </c>
      <c r="H174">
        <v>-6.9959206649767003</v>
      </c>
      <c r="I174">
        <v>1.8674608072697201</v>
      </c>
      <c r="J174">
        <v>-2.9310584574295002</v>
      </c>
      <c r="K174">
        <v>1998.9684270380501</v>
      </c>
      <c r="L174">
        <v>1822.8582974149499</v>
      </c>
      <c r="M174">
        <v>52.2277730716958</v>
      </c>
      <c r="N174">
        <v>0.84205093121166297</v>
      </c>
      <c r="O174">
        <v>4.7793941139756901</v>
      </c>
      <c r="P174">
        <v>41.679420467299202</v>
      </c>
      <c r="Q174">
        <v>9.7737029882400002E-4</v>
      </c>
    </row>
    <row r="175" spans="1:17" x14ac:dyDescent="0.3">
      <c r="A175" t="s">
        <v>431</v>
      </c>
      <c r="B175" t="s">
        <v>432</v>
      </c>
      <c r="C175" t="str">
        <f>IFERROR(VLOOKUP(Table1[[#This Row],[Ticker]],[1]!Table1[[Symbol]:[Industry]],2,FALSE),"-")</f>
        <v>-</v>
      </c>
      <c r="D175" t="s">
        <v>29</v>
      </c>
      <c r="E175">
        <v>53327.775000000001</v>
      </c>
      <c r="F175">
        <v>1851.05</v>
      </c>
      <c r="G175">
        <v>-10.2978541479124</v>
      </c>
      <c r="H175">
        <v>-5.1376051277442496</v>
      </c>
      <c r="I175">
        <v>-4.8180995564993703</v>
      </c>
      <c r="J175">
        <v>0.13695056445447101</v>
      </c>
      <c r="K175">
        <v>1843.0516543503099</v>
      </c>
      <c r="L175">
        <v>1777.04091227607</v>
      </c>
      <c r="M175">
        <v>54.823295221199501</v>
      </c>
      <c r="N175">
        <v>0.77948053915930204</v>
      </c>
      <c r="O175">
        <v>12.6198644012857</v>
      </c>
      <c r="P175">
        <v>19.9332642218478</v>
      </c>
      <c r="Q175">
        <v>-1.8953305754409999E-3</v>
      </c>
    </row>
    <row r="176" spans="1:17" hidden="1" x14ac:dyDescent="0.3">
      <c r="A176" t="s">
        <v>433</v>
      </c>
      <c r="B176" t="s">
        <v>434</v>
      </c>
      <c r="C176" t="str">
        <f>IFERROR(VLOOKUP(Table1[[#This Row],[Ticker]],[1]!Table1[[Symbol]:[Industry]],2,FALSE),"-")</f>
        <v>-</v>
      </c>
      <c r="D176" t="s">
        <v>29</v>
      </c>
      <c r="E176">
        <v>53265</v>
      </c>
      <c r="F176">
        <v>1140.95</v>
      </c>
      <c r="G176">
        <v>14.482096545679401</v>
      </c>
      <c r="H176">
        <v>-6.76868298768788</v>
      </c>
      <c r="I176">
        <v>28.573229797137</v>
      </c>
      <c r="J176">
        <v>-1.6255946072221601</v>
      </c>
      <c r="K176">
        <v>1033.4808879608499</v>
      </c>
      <c r="M176">
        <v>44.017672051177101</v>
      </c>
      <c r="N176">
        <v>0.70771939930273198</v>
      </c>
      <c r="O176">
        <v>19.9526710197642</v>
      </c>
      <c r="P176">
        <v>51.119205298013199</v>
      </c>
    </row>
    <row r="177" spans="1:17" x14ac:dyDescent="0.3">
      <c r="A177" t="s">
        <v>435</v>
      </c>
      <c r="B177" t="s">
        <v>436</v>
      </c>
      <c r="C177" t="str">
        <f>IFERROR(VLOOKUP(Table1[[#This Row],[Ticker]],[1]!Table1[[Symbol]:[Industry]],2,FALSE),"-")</f>
        <v>-</v>
      </c>
      <c r="D177" t="s">
        <v>97</v>
      </c>
      <c r="E177">
        <v>53055.977729040002</v>
      </c>
      <c r="F177">
        <v>527.54999999999995</v>
      </c>
      <c r="G177">
        <v>165.65969779235601</v>
      </c>
      <c r="H177">
        <v>23.0479838081</v>
      </c>
      <c r="I177">
        <v>31.681686924360701</v>
      </c>
      <c r="J177">
        <v>2.5088379248888901</v>
      </c>
      <c r="K177">
        <v>449.04567767024002</v>
      </c>
      <c r="L177">
        <v>367.380682120892</v>
      </c>
      <c r="M177">
        <v>83.667012805492703</v>
      </c>
      <c r="N177">
        <v>0.85741084034445503</v>
      </c>
      <c r="O177">
        <v>3.4972988342337299</v>
      </c>
      <c r="P177">
        <v>224.34675683984</v>
      </c>
      <c r="Q177">
        <v>0.196146175585035</v>
      </c>
    </row>
    <row r="178" spans="1:17" x14ac:dyDescent="0.3">
      <c r="A178" t="s">
        <v>437</v>
      </c>
      <c r="B178" t="s">
        <v>438</v>
      </c>
      <c r="C178" t="str">
        <f>IFERROR(VLOOKUP(Table1[[#This Row],[Ticker]],[1]!Table1[[Symbol]:[Industry]],2,FALSE),"-")</f>
        <v>-</v>
      </c>
      <c r="D178" t="s">
        <v>288</v>
      </c>
      <c r="E178">
        <v>52796.645281199999</v>
      </c>
      <c r="F178">
        <v>4867.3999999999996</v>
      </c>
      <c r="G178">
        <v>-7.0090863806999604</v>
      </c>
      <c r="H178">
        <v>-2.3100603306877399</v>
      </c>
      <c r="I178">
        <v>-20.7304168739578</v>
      </c>
      <c r="J178">
        <v>-3.6724541670464599</v>
      </c>
      <c r="K178">
        <v>4906.4740096047999</v>
      </c>
      <c r="L178">
        <v>4849.8355755791899</v>
      </c>
      <c r="M178">
        <v>49.2032674154839</v>
      </c>
      <c r="N178">
        <v>0.66385870792365897</v>
      </c>
      <c r="O178">
        <v>20.667091260221</v>
      </c>
      <c r="P178">
        <v>24.166783586944</v>
      </c>
      <c r="Q178">
        <v>1.2068199203273001E-2</v>
      </c>
    </row>
    <row r="179" spans="1:17" x14ac:dyDescent="0.3">
      <c r="A179" t="s">
        <v>439</v>
      </c>
      <c r="B179" t="s">
        <v>440</v>
      </c>
      <c r="C179" t="str">
        <f>IFERROR(VLOOKUP(Table1[[#This Row],[Ticker]],[1]!Table1[[Symbol]:[Industry]],2,FALSE),"-")</f>
        <v>-</v>
      </c>
      <c r="D179" t="s">
        <v>441</v>
      </c>
      <c r="E179">
        <v>52485.003079119997</v>
      </c>
      <c r="F179">
        <v>351.4</v>
      </c>
      <c r="G179">
        <v>27.626874468015401</v>
      </c>
      <c r="H179">
        <v>2.93771591452782</v>
      </c>
      <c r="I179">
        <v>36.8074527051958</v>
      </c>
      <c r="J179">
        <v>2.9338596591073798</v>
      </c>
      <c r="K179">
        <v>318.16393407302502</v>
      </c>
      <c r="L179">
        <v>277.44724151066799</v>
      </c>
      <c r="M179">
        <v>74.1350762389728</v>
      </c>
      <c r="N179">
        <v>0.66625694962665005</v>
      </c>
      <c r="O179">
        <v>1.2379055207740499</v>
      </c>
      <c r="P179">
        <v>83.307250912884697</v>
      </c>
      <c r="Q179">
        <v>2.6708173849218999E-2</v>
      </c>
    </row>
    <row r="180" spans="1:17" x14ac:dyDescent="0.3">
      <c r="A180" t="s">
        <v>442</v>
      </c>
      <c r="B180" t="s">
        <v>443</v>
      </c>
      <c r="C180" t="str">
        <f>IFERROR(VLOOKUP(Table1[[#This Row],[Ticker]],[1]!Table1[[Symbol]:[Industry]],2,FALSE),"-")</f>
        <v>-</v>
      </c>
      <c r="D180" t="s">
        <v>21</v>
      </c>
      <c r="E180">
        <v>51735.959326614997</v>
      </c>
      <c r="F180">
        <v>2799.45</v>
      </c>
      <c r="G180">
        <v>6.0119719607821001</v>
      </c>
      <c r="H180">
        <v>8.4374112572592797</v>
      </c>
      <c r="I180">
        <v>-4.1868505938451701</v>
      </c>
      <c r="J180">
        <v>4.0584659250030004</v>
      </c>
      <c r="K180">
        <v>2479.6672550040698</v>
      </c>
      <c r="L180">
        <v>2413.5314919713401</v>
      </c>
      <c r="M180">
        <v>80.365358510500997</v>
      </c>
      <c r="N180">
        <v>0.86650206239609995</v>
      </c>
      <c r="O180">
        <v>1.3627676865098399</v>
      </c>
      <c r="P180">
        <v>35.297955632883799</v>
      </c>
      <c r="Q180">
        <v>-4.0982174161290998E-2</v>
      </c>
    </row>
    <row r="181" spans="1:17" x14ac:dyDescent="0.3">
      <c r="A181" t="s">
        <v>444</v>
      </c>
      <c r="B181" t="s">
        <v>445</v>
      </c>
      <c r="C181" t="str">
        <f>IFERROR(VLOOKUP(Table1[[#This Row],[Ticker]],[1]!Table1[[Symbol]:[Industry]],2,FALSE),"-")</f>
        <v>-</v>
      </c>
      <c r="D181" t="s">
        <v>446</v>
      </c>
      <c r="E181">
        <v>51568.681598247</v>
      </c>
      <c r="F181">
        <v>181.21</v>
      </c>
      <c r="G181">
        <v>-1.78515322996097</v>
      </c>
      <c r="H181">
        <v>-0.84936507462417898</v>
      </c>
      <c r="I181">
        <v>-7.0281042632767301</v>
      </c>
      <c r="J181">
        <v>1.0088033620374399</v>
      </c>
      <c r="K181">
        <v>172.97182934384699</v>
      </c>
      <c r="L181">
        <v>165.77660720871</v>
      </c>
      <c r="M181">
        <v>68.761432053728896</v>
      </c>
      <c r="N181">
        <v>1.3285778157981001</v>
      </c>
      <c r="O181">
        <v>7.8858782627890101</v>
      </c>
      <c r="P181">
        <v>39.285165257494199</v>
      </c>
      <c r="Q181">
        <v>-9.3004928888343996E-2</v>
      </c>
    </row>
    <row r="182" spans="1:17" x14ac:dyDescent="0.3">
      <c r="A182" t="s">
        <v>447</v>
      </c>
      <c r="B182" t="s">
        <v>448</v>
      </c>
      <c r="C182" t="str">
        <f>IFERROR(VLOOKUP(Table1[[#This Row],[Ticker]],[1]!Table1[[Symbol]:[Industry]],2,FALSE),"-")</f>
        <v>-</v>
      </c>
      <c r="D182" t="s">
        <v>153</v>
      </c>
      <c r="E182">
        <v>51112.935775124999</v>
      </c>
      <c r="F182">
        <v>12055.5</v>
      </c>
      <c r="G182">
        <v>158.34249698972999</v>
      </c>
      <c r="H182">
        <v>2.7901998183358798</v>
      </c>
      <c r="I182">
        <v>92.009535670223201</v>
      </c>
      <c r="J182">
        <v>-13.3769868989333</v>
      </c>
      <c r="K182">
        <v>11307.150417733101</v>
      </c>
      <c r="L182">
        <v>7984.9820722151999</v>
      </c>
      <c r="M182">
        <v>34.758798587692603</v>
      </c>
      <c r="N182">
        <v>0.52994567422364003</v>
      </c>
      <c r="O182">
        <v>19.298245614035</v>
      </c>
      <c r="P182">
        <v>209.440694062989</v>
      </c>
      <c r="Q182">
        <v>0.17797365256467901</v>
      </c>
    </row>
    <row r="183" spans="1:17" x14ac:dyDescent="0.3">
      <c r="A183" t="s">
        <v>449</v>
      </c>
      <c r="B183" t="s">
        <v>450</v>
      </c>
      <c r="C183" t="str">
        <f>IFERROR(VLOOKUP(Table1[[#This Row],[Ticker]],[1]!Table1[[Symbol]:[Industry]],2,FALSE),"-")</f>
        <v>-</v>
      </c>
      <c r="D183" t="s">
        <v>78</v>
      </c>
      <c r="E183">
        <v>50653.736321620003</v>
      </c>
      <c r="F183">
        <v>2715.85</v>
      </c>
      <c r="G183">
        <v>24.118325375797699</v>
      </c>
      <c r="H183">
        <v>-4.6871274929203697</v>
      </c>
      <c r="I183">
        <v>6.6527998710672804</v>
      </c>
      <c r="J183">
        <v>-0.101263341713366</v>
      </c>
      <c r="K183">
        <v>2605.79435000494</v>
      </c>
      <c r="L183">
        <v>2403.6259962613299</v>
      </c>
      <c r="M183">
        <v>57.392666303659901</v>
      </c>
      <c r="N183">
        <v>0.92368956848375305</v>
      </c>
      <c r="O183">
        <v>4.7185963878711901</v>
      </c>
      <c r="P183">
        <v>54.077667148895102</v>
      </c>
      <c r="Q183">
        <v>-3.0810690845581998E-2</v>
      </c>
    </row>
    <row r="184" spans="1:17" x14ac:dyDescent="0.3">
      <c r="A184" t="s">
        <v>451</v>
      </c>
      <c r="B184" t="s">
        <v>452</v>
      </c>
      <c r="C184" t="str">
        <f>IFERROR(VLOOKUP(Table1[[#This Row],[Ticker]],[1]!Table1[[Symbol]:[Industry]],2,FALSE),"-")</f>
        <v>-</v>
      </c>
      <c r="D184" t="s">
        <v>332</v>
      </c>
      <c r="E184">
        <v>50516.1732558</v>
      </c>
      <c r="F184">
        <v>1521.7</v>
      </c>
      <c r="G184">
        <v>73.384037956645301</v>
      </c>
      <c r="H184">
        <v>-3.0300967908267298</v>
      </c>
      <c r="I184">
        <v>33.017577723064299</v>
      </c>
      <c r="J184">
        <v>3.7964064748774602</v>
      </c>
      <c r="K184">
        <v>1420.4646657401399</v>
      </c>
      <c r="L184">
        <v>1181.6953926481399</v>
      </c>
      <c r="M184">
        <v>74.264671798458494</v>
      </c>
      <c r="N184">
        <v>0.61476397803834704</v>
      </c>
      <c r="O184">
        <v>2.5169218637050599</v>
      </c>
      <c r="P184">
        <v>102.24614566719799</v>
      </c>
      <c r="Q184">
        <v>1.331143187296E-2</v>
      </c>
    </row>
    <row r="185" spans="1:17" x14ac:dyDescent="0.3">
      <c r="A185" t="s">
        <v>453</v>
      </c>
      <c r="B185" t="s">
        <v>454</v>
      </c>
      <c r="C185" t="str">
        <f>IFERROR(VLOOKUP(Table1[[#This Row],[Ticker]],[1]!Table1[[Symbol]:[Industry]],2,FALSE),"-")</f>
        <v>-</v>
      </c>
      <c r="D185" t="s">
        <v>21</v>
      </c>
      <c r="E185">
        <v>50114.985602565001</v>
      </c>
      <c r="F185">
        <v>1868.7</v>
      </c>
      <c r="G185">
        <v>45.533802215361597</v>
      </c>
      <c r="H185">
        <v>19.049683043444102</v>
      </c>
      <c r="I185">
        <v>9.1365130657358105</v>
      </c>
      <c r="J185">
        <v>5.2820614795029499</v>
      </c>
      <c r="K185">
        <v>1600.3490637140701</v>
      </c>
      <c r="L185">
        <v>1441.6607456853901</v>
      </c>
      <c r="M185">
        <v>76.409509413431294</v>
      </c>
      <c r="N185">
        <v>1.3571109796559</v>
      </c>
      <c r="O185">
        <v>3.2107882485150099</v>
      </c>
      <c r="P185">
        <v>94.453694068678402</v>
      </c>
      <c r="Q185">
        <v>0.20154448927041399</v>
      </c>
    </row>
    <row r="186" spans="1:17" x14ac:dyDescent="0.3">
      <c r="A186" t="s">
        <v>455</v>
      </c>
      <c r="B186" t="s">
        <v>456</v>
      </c>
      <c r="C186" t="str">
        <f>IFERROR(VLOOKUP(Table1[[#This Row],[Ticker]],[1]!Table1[[Symbol]:[Industry]],2,FALSE),"-")</f>
        <v>-</v>
      </c>
      <c r="D186" t="s">
        <v>125</v>
      </c>
      <c r="E186">
        <v>49724.725352000001</v>
      </c>
      <c r="F186">
        <v>56246.35</v>
      </c>
      <c r="G186">
        <v>4.6863793284702799</v>
      </c>
      <c r="H186">
        <v>-8.0980701990883599</v>
      </c>
      <c r="I186">
        <v>39.323796789272997</v>
      </c>
      <c r="J186">
        <v>-3.57647284088603</v>
      </c>
      <c r="K186">
        <v>53317.473144066302</v>
      </c>
      <c r="L186">
        <v>45077.016003166202</v>
      </c>
      <c r="M186">
        <v>43.517188068790901</v>
      </c>
      <c r="N186">
        <v>0.52754022603938799</v>
      </c>
      <c r="O186">
        <v>6.6629212384447998</v>
      </c>
      <c r="P186">
        <v>60.806313737038103</v>
      </c>
      <c r="Q186">
        <v>-1.2568837801299E-2</v>
      </c>
    </row>
    <row r="187" spans="1:17" x14ac:dyDescent="0.3">
      <c r="A187" t="s">
        <v>457</v>
      </c>
      <c r="B187" t="s">
        <v>458</v>
      </c>
      <c r="C187" t="str">
        <f>IFERROR(VLOOKUP(Table1[[#This Row],[Ticker]],[1]!Table1[[Symbol]:[Industry]],2,FALSE),"-")</f>
        <v>-</v>
      </c>
      <c r="D187" t="s">
        <v>32</v>
      </c>
      <c r="E187">
        <v>48684.443768124998</v>
      </c>
      <c r="F187">
        <v>67.69</v>
      </c>
      <c r="G187">
        <v>85.726859394566603</v>
      </c>
      <c r="H187">
        <v>-1.5994464728729001</v>
      </c>
      <c r="I187">
        <v>23.666742646024201</v>
      </c>
      <c r="J187">
        <v>7.6710169914283401</v>
      </c>
      <c r="K187">
        <v>65.116268333802097</v>
      </c>
      <c r="L187">
        <v>56.661558896415201</v>
      </c>
      <c r="M187">
        <v>74.352086635112997</v>
      </c>
      <c r="N187">
        <v>1.0040208599656599</v>
      </c>
      <c r="O187">
        <v>8.5832471561530603</v>
      </c>
      <c r="P187">
        <v>120.130081300813</v>
      </c>
      <c r="Q187">
        <v>0.105965528886654</v>
      </c>
    </row>
    <row r="188" spans="1:17" x14ac:dyDescent="0.3">
      <c r="A188" t="s">
        <v>459</v>
      </c>
      <c r="B188" t="s">
        <v>460</v>
      </c>
      <c r="C188" t="str">
        <f>IFERROR(VLOOKUP(Table1[[#This Row],[Ticker]],[1]!Table1[[Symbol]:[Industry]],2,FALSE),"-")</f>
        <v>-</v>
      </c>
      <c r="D188" t="s">
        <v>461</v>
      </c>
      <c r="E188">
        <v>47825.25</v>
      </c>
      <c r="F188">
        <v>556.6</v>
      </c>
      <c r="G188">
        <v>98.134454697322596</v>
      </c>
      <c r="H188">
        <v>-1.73635128461974</v>
      </c>
      <c r="I188">
        <v>59.127749398633199</v>
      </c>
      <c r="J188">
        <v>-2.67646933379475</v>
      </c>
      <c r="K188">
        <v>521.51502186307596</v>
      </c>
      <c r="L188">
        <v>395.88641192806699</v>
      </c>
      <c r="M188">
        <v>48.381423610918503</v>
      </c>
      <c r="N188">
        <v>0.37167818309679701</v>
      </c>
      <c r="O188">
        <v>11.4534674811354</v>
      </c>
      <c r="P188">
        <v>130.285477865122</v>
      </c>
      <c r="Q188">
        <v>0.140149300474007</v>
      </c>
    </row>
    <row r="189" spans="1:17" x14ac:dyDescent="0.3">
      <c r="A189" t="s">
        <v>462</v>
      </c>
      <c r="B189" t="s">
        <v>463</v>
      </c>
      <c r="C189" t="str">
        <f>IFERROR(VLOOKUP(Table1[[#This Row],[Ticker]],[1]!Table1[[Symbol]:[Industry]],2,FALSE),"-")</f>
        <v>-</v>
      </c>
      <c r="D189" t="s">
        <v>24</v>
      </c>
      <c r="E189">
        <v>47679.652663649998</v>
      </c>
      <c r="F189">
        <v>195.35</v>
      </c>
      <c r="G189">
        <v>21.5183846585184</v>
      </c>
      <c r="H189">
        <v>6.7788670857015498</v>
      </c>
      <c r="I189">
        <v>18.781064623312101</v>
      </c>
      <c r="J189">
        <v>2.5139625356720301</v>
      </c>
      <c r="K189">
        <v>174.32182530032901</v>
      </c>
      <c r="L189">
        <v>157.34385850626501</v>
      </c>
      <c r="M189">
        <v>83.286336726130799</v>
      </c>
      <c r="N189">
        <v>1.0705335013741899</v>
      </c>
      <c r="O189">
        <v>0.94189915536218005</v>
      </c>
      <c r="P189">
        <v>50.500770416024601</v>
      </c>
      <c r="Q189">
        <v>9.4085094803577005E-2</v>
      </c>
    </row>
    <row r="190" spans="1:17" x14ac:dyDescent="0.3">
      <c r="A190" t="s">
        <v>464</v>
      </c>
      <c r="B190" t="s">
        <v>465</v>
      </c>
      <c r="C190" t="str">
        <f>IFERROR(VLOOKUP(Table1[[#This Row],[Ticker]],[1]!Table1[[Symbol]:[Industry]],2,FALSE),"-")</f>
        <v>-</v>
      </c>
      <c r="D190" t="s">
        <v>49</v>
      </c>
      <c r="E190">
        <v>47569.617511550001</v>
      </c>
      <c r="F190">
        <v>634.45000000000005</v>
      </c>
      <c r="G190">
        <v>-43.134509831441498</v>
      </c>
      <c r="H190">
        <v>-8.1357288622818196</v>
      </c>
      <c r="I190">
        <v>-29.906797422314298</v>
      </c>
      <c r="J190">
        <v>-1.0972921547280201</v>
      </c>
      <c r="K190">
        <v>648.55205794791902</v>
      </c>
      <c r="L190">
        <v>657.94486406779595</v>
      </c>
      <c r="M190">
        <v>38.245293102745599</v>
      </c>
      <c r="N190">
        <v>0.65031331152652705</v>
      </c>
      <c r="O190">
        <v>28.205532350855002</v>
      </c>
      <c r="P190">
        <v>14.583709590030701</v>
      </c>
      <c r="Q190">
        <v>-3.0583203268121001E-2</v>
      </c>
    </row>
    <row r="191" spans="1:17" x14ac:dyDescent="0.3">
      <c r="A191" t="s">
        <v>466</v>
      </c>
      <c r="B191" t="s">
        <v>467</v>
      </c>
      <c r="C191" t="str">
        <f>IFERROR(VLOOKUP(Table1[[#This Row],[Ticker]],[1]!Table1[[Symbol]:[Industry]],2,FALSE),"-")</f>
        <v>-</v>
      </c>
      <c r="D191" t="s">
        <v>37</v>
      </c>
      <c r="E191">
        <v>47065.232000000004</v>
      </c>
      <c r="F191">
        <v>289.92</v>
      </c>
      <c r="G191">
        <v>122.20245285051099</v>
      </c>
      <c r="H191">
        <v>12.0834613342365</v>
      </c>
      <c r="I191">
        <v>17.946849980550098</v>
      </c>
      <c r="J191">
        <v>2.0024883342447302</v>
      </c>
      <c r="K191">
        <v>249.29782950955399</v>
      </c>
      <c r="L191">
        <v>218.591641884132</v>
      </c>
      <c r="M191">
        <v>75.299935102419497</v>
      </c>
      <c r="N191">
        <v>2.1567484447065599</v>
      </c>
      <c r="O191">
        <v>11.996412803531999</v>
      </c>
      <c r="P191">
        <v>151.666666666666</v>
      </c>
      <c r="Q191">
        <v>4.7177424500355003E-2</v>
      </c>
    </row>
    <row r="192" spans="1:17" x14ac:dyDescent="0.3">
      <c r="A192" t="s">
        <v>468</v>
      </c>
      <c r="B192" t="s">
        <v>469</v>
      </c>
      <c r="C192" t="str">
        <f>IFERROR(VLOOKUP(Table1[[#This Row],[Ticker]],[1]!Table1[[Symbol]:[Industry]],2,FALSE),"-")</f>
        <v>-</v>
      </c>
      <c r="D192" t="s">
        <v>369</v>
      </c>
      <c r="E192">
        <v>47049.412501040002</v>
      </c>
      <c r="F192">
        <v>1584</v>
      </c>
      <c r="G192">
        <v>39.118301882462902</v>
      </c>
      <c r="H192">
        <v>0.447710394394015</v>
      </c>
      <c r="I192">
        <v>21.653754517709</v>
      </c>
      <c r="J192">
        <v>-2.6991389743178802</v>
      </c>
      <c r="K192">
        <v>1449.9080532201499</v>
      </c>
      <c r="L192">
        <v>1235.10210054807</v>
      </c>
      <c r="M192">
        <v>58.984098609461697</v>
      </c>
      <c r="N192">
        <v>0.54999374992260697</v>
      </c>
      <c r="O192">
        <v>6.5940656565656601</v>
      </c>
      <c r="P192">
        <v>68.152866242038201</v>
      </c>
      <c r="Q192">
        <v>5.2916009480797999E-2</v>
      </c>
    </row>
    <row r="193" spans="1:17" x14ac:dyDescent="0.3">
      <c r="A193" t="s">
        <v>470</v>
      </c>
      <c r="B193" t="s">
        <v>471</v>
      </c>
      <c r="C193" t="str">
        <f>IFERROR(VLOOKUP(Table1[[#This Row],[Ticker]],[1]!Table1[[Symbol]:[Industry]],2,FALSE),"-")</f>
        <v>-</v>
      </c>
      <c r="D193" t="s">
        <v>49</v>
      </c>
      <c r="E193">
        <v>46830.696875000001</v>
      </c>
      <c r="F193">
        <v>4218.3999999999996</v>
      </c>
      <c r="G193">
        <v>37.168874732226897</v>
      </c>
      <c r="H193">
        <v>-11.990334946485801</v>
      </c>
      <c r="I193">
        <v>4.6066610257515102</v>
      </c>
      <c r="J193">
        <v>-10.08450483437</v>
      </c>
      <c r="K193">
        <v>4520.9086248346002</v>
      </c>
      <c r="L193">
        <v>3972.8069587955501</v>
      </c>
      <c r="M193">
        <v>16.482369367982699</v>
      </c>
      <c r="N193">
        <v>0.25133009530247602</v>
      </c>
      <c r="O193">
        <v>18.4809406410013</v>
      </c>
      <c r="P193">
        <v>69.203000280774901</v>
      </c>
      <c r="Q193">
        <v>3.8558142029637997E-2</v>
      </c>
    </row>
    <row r="194" spans="1:17" x14ac:dyDescent="0.3">
      <c r="A194" t="s">
        <v>472</v>
      </c>
      <c r="B194" t="s">
        <v>473</v>
      </c>
      <c r="C194" t="str">
        <f>IFERROR(VLOOKUP(Table1[[#This Row],[Ticker]],[1]!Table1[[Symbol]:[Industry]],2,FALSE),"-")</f>
        <v>-</v>
      </c>
      <c r="D194" t="s">
        <v>49</v>
      </c>
      <c r="E194">
        <v>46273.66461711</v>
      </c>
      <c r="F194">
        <v>184.35</v>
      </c>
      <c r="G194">
        <v>13.6434157485757</v>
      </c>
      <c r="H194">
        <v>-2.4365686688274399</v>
      </c>
      <c r="I194">
        <v>-1.65355586143844</v>
      </c>
      <c r="J194">
        <v>-1.0967517093843799</v>
      </c>
      <c r="K194">
        <v>174.657614131435</v>
      </c>
      <c r="L194">
        <v>157.66771978649501</v>
      </c>
      <c r="M194">
        <v>57.3990229238794</v>
      </c>
      <c r="N194">
        <v>1.01347591160982</v>
      </c>
      <c r="O194">
        <v>5.3702196908055297</v>
      </c>
      <c r="P194">
        <v>58.240343347639403</v>
      </c>
      <c r="Q194">
        <v>7.4135240117261997E-2</v>
      </c>
    </row>
    <row r="195" spans="1:17" x14ac:dyDescent="0.3">
      <c r="A195" t="s">
        <v>474</v>
      </c>
      <c r="B195" t="s">
        <v>475</v>
      </c>
      <c r="C195" t="str">
        <f>IFERROR(VLOOKUP(Table1[[#This Row],[Ticker]],[1]!Table1[[Symbol]:[Industry]],2,FALSE),"-")</f>
        <v>-</v>
      </c>
      <c r="D195" t="s">
        <v>476</v>
      </c>
      <c r="E195">
        <v>45219.534046469998</v>
      </c>
      <c r="F195">
        <v>40953</v>
      </c>
      <c r="G195">
        <v>-15.1139121072059</v>
      </c>
      <c r="H195">
        <v>0.38567212144826302</v>
      </c>
      <c r="I195">
        <v>-4.6780716242884104</v>
      </c>
      <c r="J195">
        <v>1.9385385918540099</v>
      </c>
      <c r="K195">
        <v>38236.300785277301</v>
      </c>
      <c r="L195">
        <v>37516.217197382903</v>
      </c>
      <c r="M195">
        <v>73.080385408919696</v>
      </c>
      <c r="N195">
        <v>0.71758642308120901</v>
      </c>
      <c r="O195">
        <v>4.71760310599955</v>
      </c>
      <c r="P195">
        <v>23.8371275519692</v>
      </c>
      <c r="Q195">
        <v>-3.7985576453655003E-2</v>
      </c>
    </row>
    <row r="196" spans="1:17" x14ac:dyDescent="0.3">
      <c r="A196" t="s">
        <v>477</v>
      </c>
      <c r="B196" t="s">
        <v>478</v>
      </c>
      <c r="C196" t="str">
        <f>IFERROR(VLOOKUP(Table1[[#This Row],[Ticker]],[1]!Table1[[Symbol]:[Industry]],2,FALSE),"-")</f>
        <v>-</v>
      </c>
      <c r="D196" t="s">
        <v>176</v>
      </c>
      <c r="E196">
        <v>44229.065531250002</v>
      </c>
      <c r="F196">
        <v>637.79999999999995</v>
      </c>
      <c r="G196">
        <v>12.472032158794301</v>
      </c>
      <c r="H196">
        <v>-3.0672069339846799</v>
      </c>
      <c r="I196">
        <v>2.9886579414113399</v>
      </c>
      <c r="J196">
        <v>-3.4532024832171202</v>
      </c>
      <c r="K196">
        <v>603.86120071714799</v>
      </c>
      <c r="L196">
        <v>544.55601213652596</v>
      </c>
      <c r="M196">
        <v>55.165156981479598</v>
      </c>
      <c r="N196">
        <v>0.82297711205153301</v>
      </c>
      <c r="O196">
        <v>4.0137974286610296</v>
      </c>
      <c r="P196">
        <v>60.634680770683701</v>
      </c>
      <c r="Q196">
        <v>-7.5139858425921996E-2</v>
      </c>
    </row>
    <row r="197" spans="1:17" x14ac:dyDescent="0.3">
      <c r="A197" t="s">
        <v>479</v>
      </c>
      <c r="B197" t="s">
        <v>480</v>
      </c>
      <c r="C197" t="str">
        <f>IFERROR(VLOOKUP(Table1[[#This Row],[Ticker]],[1]!Table1[[Symbol]:[Industry]],2,FALSE),"-")</f>
        <v>-</v>
      </c>
      <c r="D197" t="s">
        <v>481</v>
      </c>
      <c r="E197">
        <v>44060.046300000002</v>
      </c>
      <c r="F197">
        <v>807</v>
      </c>
      <c r="G197">
        <v>81.198302738160294</v>
      </c>
      <c r="H197">
        <v>4.1876195406039001</v>
      </c>
      <c r="I197">
        <v>26.48350606755</v>
      </c>
      <c r="J197">
        <v>1.55560114943971</v>
      </c>
      <c r="K197">
        <v>724.98686212325003</v>
      </c>
      <c r="L197">
        <v>612.04227599862497</v>
      </c>
      <c r="M197">
        <v>63.315320080019603</v>
      </c>
      <c r="N197">
        <v>0.75420256949022002</v>
      </c>
      <c r="O197">
        <v>2.4473358116480801</v>
      </c>
      <c r="P197">
        <v>110.87013326365199</v>
      </c>
      <c r="Q197">
        <v>4.2620841720074999E-2</v>
      </c>
    </row>
    <row r="198" spans="1:17" x14ac:dyDescent="0.3">
      <c r="A198" t="s">
        <v>482</v>
      </c>
      <c r="B198" t="s">
        <v>483</v>
      </c>
      <c r="C198" t="str">
        <f>IFERROR(VLOOKUP(Table1[[#This Row],[Ticker]],[1]!Table1[[Symbol]:[Industry]],2,FALSE),"-")</f>
        <v>-</v>
      </c>
      <c r="D198" t="s">
        <v>484</v>
      </c>
      <c r="E198">
        <v>43936.476616799999</v>
      </c>
      <c r="F198">
        <v>38772</v>
      </c>
      <c r="G198">
        <v>11.134544561193</v>
      </c>
      <c r="H198">
        <v>1.80963841485582</v>
      </c>
      <c r="I198">
        <v>1.20875853642244</v>
      </c>
      <c r="J198">
        <v>-1.52534190182365</v>
      </c>
      <c r="K198">
        <v>35762.528980691903</v>
      </c>
      <c r="L198">
        <v>32160.934047731502</v>
      </c>
      <c r="M198">
        <v>58.651887622760398</v>
      </c>
      <c r="N198">
        <v>0.92036702357572397</v>
      </c>
      <c r="O198">
        <v>5.3763024863303404</v>
      </c>
      <c r="P198">
        <v>45.606128886885898</v>
      </c>
      <c r="Q198">
        <v>3.1721506898280002E-2</v>
      </c>
    </row>
    <row r="199" spans="1:17" x14ac:dyDescent="0.3">
      <c r="A199" t="s">
        <v>485</v>
      </c>
      <c r="B199" t="s">
        <v>486</v>
      </c>
      <c r="C199" t="str">
        <f>IFERROR(VLOOKUP(Table1[[#This Row],[Ticker]],[1]!Table1[[Symbol]:[Industry]],2,FALSE),"-")</f>
        <v>-</v>
      </c>
      <c r="D199" t="s">
        <v>288</v>
      </c>
      <c r="E199">
        <v>43704.360063200002</v>
      </c>
      <c r="F199">
        <v>6998.2</v>
      </c>
      <c r="G199">
        <v>-35.148260027027902</v>
      </c>
      <c r="H199">
        <v>-8.5198201356660999</v>
      </c>
      <c r="I199">
        <v>-30.381868728190501</v>
      </c>
      <c r="J199">
        <v>-0.92976839278240797</v>
      </c>
      <c r="K199">
        <v>7162.8473295659396</v>
      </c>
      <c r="L199">
        <v>7460.7415852084296</v>
      </c>
      <c r="M199">
        <v>45.3033036450121</v>
      </c>
      <c r="N199">
        <v>1.02705689193341</v>
      </c>
      <c r="O199">
        <v>31.462376039553</v>
      </c>
      <c r="P199">
        <v>9.1558522585475295</v>
      </c>
      <c r="Q199">
        <v>3.2813765597987002E-2</v>
      </c>
    </row>
    <row r="200" spans="1:17" x14ac:dyDescent="0.3">
      <c r="A200" t="s">
        <v>487</v>
      </c>
      <c r="B200" t="s">
        <v>488</v>
      </c>
      <c r="C200" t="str">
        <f>IFERROR(VLOOKUP(Table1[[#This Row],[Ticker]],[1]!Table1[[Symbol]:[Industry]],2,FALSE),"-")</f>
        <v>-</v>
      </c>
      <c r="D200" t="s">
        <v>122</v>
      </c>
      <c r="E200">
        <v>43402.767013974997</v>
      </c>
      <c r="F200">
        <v>330.75</v>
      </c>
      <c r="G200">
        <v>-43.650888369963802</v>
      </c>
      <c r="H200">
        <v>-8.4977351418727505</v>
      </c>
      <c r="I200">
        <v>-19.9656845384417</v>
      </c>
      <c r="J200">
        <v>-2.8404083642628302</v>
      </c>
      <c r="K200">
        <v>339.055851755937</v>
      </c>
      <c r="L200">
        <v>356.68944362469898</v>
      </c>
      <c r="M200">
        <v>43.008375465294797</v>
      </c>
      <c r="N200">
        <v>0.87045519072432698</v>
      </c>
      <c r="O200">
        <v>27.8004535147392</v>
      </c>
      <c r="P200">
        <v>15.7277816655003</v>
      </c>
      <c r="Q200">
        <v>-1.4450725666181E-2</v>
      </c>
    </row>
    <row r="201" spans="1:17" x14ac:dyDescent="0.3">
      <c r="A201" t="s">
        <v>489</v>
      </c>
      <c r="B201" t="s">
        <v>490</v>
      </c>
      <c r="C201" t="str">
        <f>IFERROR(VLOOKUP(Table1[[#This Row],[Ticker]],[1]!Table1[[Symbol]:[Industry]],2,FALSE),"-")</f>
        <v>-</v>
      </c>
      <c r="D201" t="s">
        <v>491</v>
      </c>
      <c r="E201">
        <v>43327.908350999998</v>
      </c>
      <c r="F201">
        <v>4025.6</v>
      </c>
      <c r="G201">
        <v>44.447248218842397</v>
      </c>
      <c r="H201">
        <v>-11.9945377413366</v>
      </c>
      <c r="I201">
        <v>24.385598233697699</v>
      </c>
      <c r="J201">
        <v>-4.1825847753840302</v>
      </c>
      <c r="K201">
        <v>3909.3867808333098</v>
      </c>
      <c r="L201">
        <v>3313.4451385878501</v>
      </c>
      <c r="M201">
        <v>38.819649302220697</v>
      </c>
      <c r="N201">
        <v>0.91874275644825598</v>
      </c>
      <c r="O201">
        <v>9.5377086645468996</v>
      </c>
      <c r="P201">
        <v>74.245768947755593</v>
      </c>
      <c r="Q201">
        <v>0.13904749385887899</v>
      </c>
    </row>
    <row r="202" spans="1:17" x14ac:dyDescent="0.3">
      <c r="A202" t="s">
        <v>492</v>
      </c>
      <c r="B202" t="s">
        <v>493</v>
      </c>
      <c r="C202" t="str">
        <f>IFERROR(VLOOKUP(Table1[[#This Row],[Ticker]],[1]!Table1[[Symbol]:[Industry]],2,FALSE),"-")</f>
        <v>-</v>
      </c>
      <c r="D202" t="s">
        <v>62</v>
      </c>
      <c r="E202">
        <v>43241.737208669998</v>
      </c>
      <c r="F202">
        <v>2619.75</v>
      </c>
      <c r="G202">
        <v>59.1735440812392</v>
      </c>
      <c r="H202">
        <v>-10.235133078617499</v>
      </c>
      <c r="I202">
        <v>4.5624577877210397</v>
      </c>
      <c r="J202">
        <v>-0.65652382659181396</v>
      </c>
      <c r="K202">
        <v>2461.54215296447</v>
      </c>
      <c r="L202">
        <v>2088.15310527061</v>
      </c>
      <c r="M202">
        <v>46.5799779911016</v>
      </c>
      <c r="N202">
        <v>0.60262538098941998</v>
      </c>
      <c r="O202">
        <v>5.3535642713999403</v>
      </c>
      <c r="P202">
        <v>90.216010165184201</v>
      </c>
      <c r="Q202">
        <v>2.1484762010344001E-2</v>
      </c>
    </row>
    <row r="203" spans="1:17" x14ac:dyDescent="0.3">
      <c r="A203" t="s">
        <v>494</v>
      </c>
      <c r="B203" t="s">
        <v>495</v>
      </c>
      <c r="C203" t="str">
        <f>IFERROR(VLOOKUP(Table1[[#This Row],[Ticker]],[1]!Table1[[Symbol]:[Industry]],2,FALSE),"-")</f>
        <v>-</v>
      </c>
      <c r="D203" t="s">
        <v>396</v>
      </c>
      <c r="E203">
        <v>43023.245534100002</v>
      </c>
      <c r="F203">
        <v>1552.95</v>
      </c>
      <c r="G203">
        <v>-12.8707857766935</v>
      </c>
      <c r="H203">
        <v>-5.7656979799358803</v>
      </c>
      <c r="I203">
        <v>-11.764745688649899</v>
      </c>
      <c r="J203">
        <v>-1.20322925267852</v>
      </c>
      <c r="K203">
        <v>1573.9604750268099</v>
      </c>
      <c r="L203">
        <v>1533.5071453365099</v>
      </c>
      <c r="M203">
        <v>42.775355406005097</v>
      </c>
      <c r="N203">
        <v>1.0610265659998199</v>
      </c>
      <c r="O203">
        <v>15.908432338452601</v>
      </c>
      <c r="P203">
        <v>18.999999999999901</v>
      </c>
      <c r="Q203">
        <v>5.3841970513171002E-2</v>
      </c>
    </row>
    <row r="204" spans="1:17" x14ac:dyDescent="0.3">
      <c r="A204" t="s">
        <v>496</v>
      </c>
      <c r="B204" t="s">
        <v>497</v>
      </c>
      <c r="C204" t="str">
        <f>IFERROR(VLOOKUP(Table1[[#This Row],[Ticker]],[1]!Table1[[Symbol]:[Industry]],2,FALSE),"-")</f>
        <v>-</v>
      </c>
      <c r="D204" t="s">
        <v>498</v>
      </c>
      <c r="E204">
        <v>42983.250928529997</v>
      </c>
      <c r="F204">
        <v>353.4</v>
      </c>
      <c r="G204">
        <v>7.7557000975145201</v>
      </c>
      <c r="H204">
        <v>3.9436224373835</v>
      </c>
      <c r="I204">
        <v>11.165741255203599</v>
      </c>
      <c r="J204">
        <v>-3.3125450950027302</v>
      </c>
      <c r="K204">
        <v>333.06180829021702</v>
      </c>
      <c r="L204">
        <v>291.71091276810398</v>
      </c>
      <c r="M204">
        <v>56.296841879140999</v>
      </c>
      <c r="N204">
        <v>0.51814512939365698</v>
      </c>
      <c r="O204">
        <v>5.7866440294284303</v>
      </c>
      <c r="P204">
        <v>62.482758620689602</v>
      </c>
      <c r="Q204">
        <v>-6.3825156776879E-2</v>
      </c>
    </row>
    <row r="205" spans="1:17" hidden="1" x14ac:dyDescent="0.3">
      <c r="A205" t="s">
        <v>499</v>
      </c>
      <c r="B205" t="s">
        <v>500</v>
      </c>
      <c r="C205" t="str">
        <f>IFERROR(VLOOKUP(Table1[[#This Row],[Ticker]],[1]!Table1[[Symbol]:[Industry]],2,FALSE),"-")</f>
        <v>-</v>
      </c>
      <c r="D205" t="s">
        <v>153</v>
      </c>
      <c r="E205">
        <v>42846.827166900002</v>
      </c>
      <c r="F205">
        <v>1623.55</v>
      </c>
      <c r="G205">
        <v>524.917052280338</v>
      </c>
      <c r="H205">
        <v>-1.9112493574882701</v>
      </c>
      <c r="I205">
        <v>138.08288081049801</v>
      </c>
      <c r="J205">
        <v>-2.3663932140549</v>
      </c>
      <c r="K205">
        <v>1441.2684994791</v>
      </c>
      <c r="L205">
        <v>953.82338941134003</v>
      </c>
      <c r="M205">
        <v>64.6732152757139</v>
      </c>
      <c r="N205">
        <v>1.01811407817974</v>
      </c>
      <c r="O205">
        <v>8.5276092513319508</v>
      </c>
      <c r="P205">
        <v>590.13815090329399</v>
      </c>
      <c r="Q205">
        <v>0.22467415185293399</v>
      </c>
    </row>
    <row r="206" spans="1:17" x14ac:dyDescent="0.3">
      <c r="A206" t="s">
        <v>501</v>
      </c>
      <c r="B206" t="s">
        <v>502</v>
      </c>
      <c r="C206" t="str">
        <f>IFERROR(VLOOKUP(Table1[[#This Row],[Ticker]],[1]!Table1[[Symbol]:[Industry]],2,FALSE),"-")</f>
        <v>-</v>
      </c>
      <c r="D206" t="s">
        <v>193</v>
      </c>
      <c r="E206">
        <v>42544.78030957</v>
      </c>
      <c r="F206">
        <v>714.15</v>
      </c>
      <c r="G206">
        <v>5.3767262204300197</v>
      </c>
      <c r="H206">
        <v>6.0353655566495696</v>
      </c>
      <c r="I206">
        <v>9.4009629462023092</v>
      </c>
      <c r="J206">
        <v>6.0707345893351601</v>
      </c>
      <c r="K206">
        <v>659.80528719381095</v>
      </c>
      <c r="L206">
        <v>621.51465537175602</v>
      </c>
      <c r="M206">
        <v>83.644544854694104</v>
      </c>
      <c r="N206">
        <v>1.43020573743125</v>
      </c>
      <c r="O206">
        <v>7.0503395645172597</v>
      </c>
      <c r="P206">
        <v>46.312231100184299</v>
      </c>
      <c r="Q206">
        <v>4.0033984138673998E-2</v>
      </c>
    </row>
    <row r="207" spans="1:17" x14ac:dyDescent="0.3">
      <c r="A207" t="s">
        <v>503</v>
      </c>
      <c r="B207" t="s">
        <v>504</v>
      </c>
      <c r="C207" t="str">
        <f>IFERROR(VLOOKUP(Table1[[#This Row],[Ticker]],[1]!Table1[[Symbol]:[Industry]],2,FALSE),"-")</f>
        <v>-</v>
      </c>
      <c r="D207" t="s">
        <v>369</v>
      </c>
      <c r="E207">
        <v>42413.084754705</v>
      </c>
      <c r="F207">
        <v>557.29999999999995</v>
      </c>
      <c r="G207">
        <v>-39.240240248179497</v>
      </c>
      <c r="H207">
        <v>-2.7106873878123898</v>
      </c>
      <c r="I207">
        <v>-12.988722367261801</v>
      </c>
      <c r="J207">
        <v>-1.4958876831958201</v>
      </c>
      <c r="K207">
        <v>542.16021235830499</v>
      </c>
      <c r="L207">
        <v>548.76530471963804</v>
      </c>
      <c r="M207">
        <v>52.240298617714402</v>
      </c>
      <c r="N207">
        <v>0.59767688424079801</v>
      </c>
      <c r="O207">
        <v>16.0954602547999</v>
      </c>
      <c r="P207">
        <v>24.452880750334899</v>
      </c>
      <c r="Q207">
        <v>-0.14517020082162899</v>
      </c>
    </row>
    <row r="208" spans="1:17" x14ac:dyDescent="0.3">
      <c r="A208" t="s">
        <v>505</v>
      </c>
      <c r="B208" t="s">
        <v>506</v>
      </c>
      <c r="C208" t="str">
        <f>IFERROR(VLOOKUP(Table1[[#This Row],[Ticker]],[1]!Table1[[Symbol]:[Industry]],2,FALSE),"-")</f>
        <v>-</v>
      </c>
      <c r="D208" t="s">
        <v>244</v>
      </c>
      <c r="E208">
        <v>42382.847100375002</v>
      </c>
      <c r="F208">
        <v>662.4</v>
      </c>
      <c r="G208">
        <v>96.067992579962706</v>
      </c>
      <c r="H208">
        <v>-1.35766801787471</v>
      </c>
      <c r="I208">
        <v>20.3968343891435</v>
      </c>
      <c r="J208">
        <v>-1.29090236394568</v>
      </c>
      <c r="K208">
        <v>625.10582721551702</v>
      </c>
      <c r="L208">
        <v>513.39519891014595</v>
      </c>
      <c r="M208">
        <v>61.475576585502203</v>
      </c>
      <c r="N208">
        <v>0.73371925363055301</v>
      </c>
      <c r="O208">
        <v>3.5477053140096499</v>
      </c>
      <c r="P208">
        <v>124.010821778829</v>
      </c>
      <c r="Q208">
        <v>3.2553654380502998E-2</v>
      </c>
    </row>
    <row r="209" spans="1:17" x14ac:dyDescent="0.3">
      <c r="A209" t="s">
        <v>507</v>
      </c>
      <c r="B209" t="s">
        <v>508</v>
      </c>
      <c r="C209" t="str">
        <f>IFERROR(VLOOKUP(Table1[[#This Row],[Ticker]],[1]!Table1[[Symbol]:[Industry]],2,FALSE),"-")</f>
        <v>-</v>
      </c>
      <c r="D209" t="s">
        <v>18</v>
      </c>
      <c r="E209">
        <v>42230.620130591997</v>
      </c>
      <c r="F209">
        <v>238.61</v>
      </c>
      <c r="G209">
        <v>150.364590876048</v>
      </c>
      <c r="H209">
        <v>6.2542005431645604</v>
      </c>
      <c r="I209">
        <v>25.379532074349399</v>
      </c>
      <c r="J209">
        <v>8.9750780441522409</v>
      </c>
      <c r="K209">
        <v>220.32192115121899</v>
      </c>
      <c r="L209">
        <v>184.26321937260701</v>
      </c>
      <c r="M209">
        <v>75.9170614075624</v>
      </c>
      <c r="N209">
        <v>2.0445429601648599</v>
      </c>
      <c r="O209">
        <v>21.222916055488</v>
      </c>
      <c r="P209">
        <v>197.333333333333</v>
      </c>
      <c r="Q209">
        <v>0.13593626099146</v>
      </c>
    </row>
    <row r="210" spans="1:17" hidden="1" x14ac:dyDescent="0.3">
      <c r="A210" t="s">
        <v>509</v>
      </c>
      <c r="B210" t="s">
        <v>510</v>
      </c>
      <c r="C210" t="str">
        <f>IFERROR(VLOOKUP(Table1[[#This Row],[Ticker]],[1]!Table1[[Symbol]:[Industry]],2,FALSE),"-")</f>
        <v>-</v>
      </c>
      <c r="D210" t="s">
        <v>32</v>
      </c>
      <c r="E210">
        <v>42076.498262975998</v>
      </c>
      <c r="F210">
        <v>63.76</v>
      </c>
      <c r="G210">
        <v>63.394422450946401</v>
      </c>
      <c r="H210">
        <v>-7.8138703955588902</v>
      </c>
      <c r="I210">
        <v>29.037294522403901</v>
      </c>
      <c r="J210">
        <v>5.02852064647736</v>
      </c>
      <c r="K210">
        <v>60.224810782964802</v>
      </c>
      <c r="L210">
        <v>53.766918977708201</v>
      </c>
      <c r="M210">
        <v>66.555216165743403</v>
      </c>
      <c r="N210">
        <v>1.0406888105079</v>
      </c>
      <c r="O210">
        <v>21.549560853199502</v>
      </c>
      <c r="P210">
        <v>107.687296416938</v>
      </c>
      <c r="Q210">
        <v>9.6698087153774995E-2</v>
      </c>
    </row>
    <row r="211" spans="1:17" x14ac:dyDescent="0.3">
      <c r="A211" t="s">
        <v>511</v>
      </c>
      <c r="B211" t="s">
        <v>512</v>
      </c>
      <c r="C211" t="str">
        <f>IFERROR(VLOOKUP(Table1[[#This Row],[Ticker]],[1]!Table1[[Symbol]:[Industry]],2,FALSE),"-")</f>
        <v>-</v>
      </c>
      <c r="D211" t="s">
        <v>513</v>
      </c>
      <c r="E211">
        <v>41717.263165830002</v>
      </c>
      <c r="F211">
        <v>4479.8999999999996</v>
      </c>
      <c r="G211">
        <v>59.158760444297201</v>
      </c>
      <c r="H211">
        <v>-9.0594870153528007</v>
      </c>
      <c r="I211">
        <v>34.557251175940102</v>
      </c>
      <c r="J211">
        <v>-1.01107524980323</v>
      </c>
      <c r="K211">
        <v>4331.6293369293999</v>
      </c>
      <c r="L211">
        <v>3543.08264367018</v>
      </c>
      <c r="M211">
        <v>58.413544859698199</v>
      </c>
      <c r="N211">
        <v>0.706886436800367</v>
      </c>
      <c r="O211">
        <v>12.495814638719599</v>
      </c>
      <c r="P211">
        <v>101.524966261808</v>
      </c>
      <c r="Q211">
        <v>0.24457846213395501</v>
      </c>
    </row>
    <row r="212" spans="1:17" hidden="1" x14ac:dyDescent="0.3">
      <c r="A212" t="s">
        <v>514</v>
      </c>
      <c r="B212" t="s">
        <v>515</v>
      </c>
      <c r="C212" t="str">
        <f>IFERROR(VLOOKUP(Table1[[#This Row],[Ticker]],[1]!Table1[[Symbol]:[Industry]],2,FALSE),"-")</f>
        <v>-</v>
      </c>
      <c r="D212" t="s">
        <v>21</v>
      </c>
      <c r="E212">
        <v>41536.400786699996</v>
      </c>
      <c r="F212">
        <v>1015.25</v>
      </c>
      <c r="G212">
        <v>-48.4814660052809</v>
      </c>
      <c r="H212">
        <v>-6.2983647421036704</v>
      </c>
      <c r="I212">
        <v>-24.4399830481217</v>
      </c>
      <c r="J212">
        <v>0.91954282702817602</v>
      </c>
      <c r="K212">
        <v>1033.4777570987801</v>
      </c>
      <c r="M212">
        <v>57.0540333943704</v>
      </c>
      <c r="N212">
        <v>0.92405376638095604</v>
      </c>
      <c r="O212">
        <v>37.897069687269102</v>
      </c>
      <c r="P212">
        <v>3.3596334945278801</v>
      </c>
    </row>
    <row r="213" spans="1:17" x14ac:dyDescent="0.3">
      <c r="A213" t="s">
        <v>516</v>
      </c>
      <c r="B213" t="s">
        <v>517</v>
      </c>
      <c r="C213" t="str">
        <f>IFERROR(VLOOKUP(Table1[[#This Row],[Ticker]],[1]!Table1[[Symbol]:[Industry]],2,FALSE),"-")</f>
        <v>-</v>
      </c>
      <c r="D213" t="s">
        <v>46</v>
      </c>
      <c r="E213">
        <v>41185.980000000003</v>
      </c>
      <c r="F213">
        <v>70.98</v>
      </c>
      <c r="G213">
        <v>147.19560939456599</v>
      </c>
      <c r="H213">
        <v>-4.2255042538833898</v>
      </c>
      <c r="I213">
        <v>41.591278283173203</v>
      </c>
      <c r="J213">
        <v>-1.0503343991292</v>
      </c>
      <c r="K213">
        <v>67.028833610422296</v>
      </c>
      <c r="L213">
        <v>56.256897458607</v>
      </c>
      <c r="M213">
        <v>62.462499155811102</v>
      </c>
      <c r="N213">
        <v>1.0502626909313499</v>
      </c>
      <c r="O213">
        <v>10.101437024513899</v>
      </c>
      <c r="P213">
        <v>184.488977955911</v>
      </c>
      <c r="Q213">
        <v>0.12518435162803701</v>
      </c>
    </row>
    <row r="214" spans="1:17" x14ac:dyDescent="0.3">
      <c r="A214" t="s">
        <v>518</v>
      </c>
      <c r="B214" t="s">
        <v>519</v>
      </c>
      <c r="C214" t="str">
        <f>IFERROR(VLOOKUP(Table1[[#This Row],[Ticker]],[1]!Table1[[Symbol]:[Industry]],2,FALSE),"-")</f>
        <v>-</v>
      </c>
      <c r="D214" t="s">
        <v>156</v>
      </c>
      <c r="E214">
        <v>40836.448135049999</v>
      </c>
      <c r="F214">
        <v>293.06</v>
      </c>
      <c r="G214">
        <v>125.65675804321501</v>
      </c>
      <c r="H214">
        <v>22.891404983878498</v>
      </c>
      <c r="I214">
        <v>17.3028113231098</v>
      </c>
      <c r="J214">
        <v>9.07799970697533</v>
      </c>
      <c r="K214">
        <v>246.914882478056</v>
      </c>
      <c r="L214">
        <v>211.314076085713</v>
      </c>
      <c r="M214">
        <v>77.469101578411895</v>
      </c>
      <c r="N214">
        <v>2.1000142707057501</v>
      </c>
      <c r="O214">
        <v>6.3945949634887</v>
      </c>
      <c r="P214">
        <v>176.471698113207</v>
      </c>
      <c r="Q214">
        <v>0.15725130018924199</v>
      </c>
    </row>
    <row r="215" spans="1:17" x14ac:dyDescent="0.3">
      <c r="A215" t="s">
        <v>520</v>
      </c>
      <c r="B215" t="s">
        <v>521</v>
      </c>
      <c r="C215" t="str">
        <f>IFERROR(VLOOKUP(Table1[[#This Row],[Ticker]],[1]!Table1[[Symbol]:[Industry]],2,FALSE),"-")</f>
        <v>-</v>
      </c>
      <c r="D215" t="s">
        <v>62</v>
      </c>
      <c r="E215">
        <v>39732.092364800003</v>
      </c>
      <c r="F215">
        <v>1410.75</v>
      </c>
      <c r="G215">
        <v>75.042705066548393</v>
      </c>
      <c r="H215">
        <v>8.9461823942684493</v>
      </c>
      <c r="I215">
        <v>46.9495104579794</v>
      </c>
      <c r="J215">
        <v>3.1169872559516199</v>
      </c>
      <c r="K215">
        <v>1213.23394373164</v>
      </c>
      <c r="L215">
        <v>985.822051093803</v>
      </c>
      <c r="M215">
        <v>87.832214175431005</v>
      </c>
      <c r="N215">
        <v>1.2033672963911199</v>
      </c>
      <c r="O215">
        <v>1.1518695729222099</v>
      </c>
      <c r="P215">
        <v>102.985611510791</v>
      </c>
      <c r="Q215">
        <v>7.2025267476457003E-2</v>
      </c>
    </row>
    <row r="216" spans="1:17" x14ac:dyDescent="0.3">
      <c r="A216" t="s">
        <v>522</v>
      </c>
      <c r="B216" t="s">
        <v>523</v>
      </c>
      <c r="C216" t="str">
        <f>IFERROR(VLOOKUP(Table1[[#This Row],[Ticker]],[1]!Table1[[Symbol]:[Industry]],2,FALSE),"-")</f>
        <v>-</v>
      </c>
      <c r="D216" t="s">
        <v>258</v>
      </c>
      <c r="E216">
        <v>39708.875769999999</v>
      </c>
      <c r="F216">
        <v>4256.2</v>
      </c>
      <c r="G216">
        <v>0.89650989318988605</v>
      </c>
      <c r="H216">
        <v>-0.24013782146467599</v>
      </c>
      <c r="I216">
        <v>2.8238793521598602</v>
      </c>
      <c r="J216">
        <v>-0.77911691795065496</v>
      </c>
      <c r="K216">
        <v>4040.2430467351501</v>
      </c>
      <c r="L216">
        <v>3760.6706369266799</v>
      </c>
      <c r="M216">
        <v>48.110842819437302</v>
      </c>
      <c r="N216">
        <v>0.441463598556734</v>
      </c>
      <c r="O216">
        <v>8.7824820262205794</v>
      </c>
      <c r="P216">
        <v>27.967528562838201</v>
      </c>
      <c r="Q216">
        <v>6.8725006799659996E-2</v>
      </c>
    </row>
    <row r="217" spans="1:17" x14ac:dyDescent="0.3">
      <c r="A217" t="s">
        <v>524</v>
      </c>
      <c r="B217" t="s">
        <v>525</v>
      </c>
      <c r="C217" t="str">
        <f>IFERROR(VLOOKUP(Table1[[#This Row],[Ticker]],[1]!Table1[[Symbol]:[Industry]],2,FALSE),"-")</f>
        <v>-</v>
      </c>
      <c r="D217" t="s">
        <v>21</v>
      </c>
      <c r="E217">
        <v>39636.112265399999</v>
      </c>
      <c r="F217">
        <v>5896.9</v>
      </c>
      <c r="G217">
        <v>-6.8709174349967501</v>
      </c>
      <c r="H217">
        <v>8.4653379639850304</v>
      </c>
      <c r="I217">
        <v>-22.325656929540401</v>
      </c>
      <c r="J217">
        <v>-0.53050089102400699</v>
      </c>
      <c r="K217">
        <v>5447.2190912173901</v>
      </c>
      <c r="L217">
        <v>5428.9837231000001</v>
      </c>
      <c r="M217">
        <v>67.008114745678597</v>
      </c>
      <c r="N217">
        <v>0.99161755560787801</v>
      </c>
      <c r="O217">
        <v>16.119486509861101</v>
      </c>
      <c r="P217">
        <v>37.545046358388198</v>
      </c>
      <c r="Q217">
        <v>-3.3174469992169999E-3</v>
      </c>
    </row>
    <row r="218" spans="1:17" x14ac:dyDescent="0.3">
      <c r="A218" t="s">
        <v>526</v>
      </c>
      <c r="B218" t="s">
        <v>527</v>
      </c>
      <c r="C218" t="str">
        <f>IFERROR(VLOOKUP(Table1[[#This Row],[Ticker]],[1]!Table1[[Symbol]:[Industry]],2,FALSE),"-")</f>
        <v>-</v>
      </c>
      <c r="D218" t="s">
        <v>351</v>
      </c>
      <c r="E218">
        <v>38667.019069034999</v>
      </c>
      <c r="F218">
        <v>733.95</v>
      </c>
      <c r="G218">
        <v>4.4903013881757898</v>
      </c>
      <c r="H218">
        <v>-3.2756999069388302</v>
      </c>
      <c r="I218">
        <v>12.590239978567199</v>
      </c>
      <c r="J218">
        <v>-2.0630327668327801</v>
      </c>
      <c r="K218">
        <v>716.57297739141995</v>
      </c>
      <c r="L218">
        <v>622.00012958721004</v>
      </c>
      <c r="M218">
        <v>46.269097100841698</v>
      </c>
      <c r="N218">
        <v>2.14527089412262</v>
      </c>
      <c r="O218">
        <v>7.0917637441242496</v>
      </c>
      <c r="P218">
        <v>49.1768292682927</v>
      </c>
    </row>
    <row r="219" spans="1:17" x14ac:dyDescent="0.3">
      <c r="A219" t="s">
        <v>528</v>
      </c>
      <c r="B219" t="s">
        <v>529</v>
      </c>
      <c r="C219" t="str">
        <f>IFERROR(VLOOKUP(Table1[[#This Row],[Ticker]],[1]!Table1[[Symbol]:[Industry]],2,FALSE),"-")</f>
        <v>-</v>
      </c>
      <c r="D219" t="s">
        <v>253</v>
      </c>
      <c r="E219">
        <v>38209.828470945002</v>
      </c>
      <c r="F219">
        <v>2799.1</v>
      </c>
      <c r="G219">
        <v>15.002491028451599</v>
      </c>
      <c r="H219">
        <v>11.3530276932617</v>
      </c>
      <c r="I219">
        <v>4.7606108217898901</v>
      </c>
      <c r="J219">
        <v>3.1443629076212298</v>
      </c>
      <c r="K219">
        <v>2513.4474493101802</v>
      </c>
      <c r="L219">
        <v>2319.4473848085199</v>
      </c>
      <c r="M219">
        <v>84.591176399131996</v>
      </c>
      <c r="N219">
        <v>1.3494739505173601</v>
      </c>
      <c r="O219">
        <v>1.10213997356292</v>
      </c>
      <c r="P219">
        <v>45.6461222259801</v>
      </c>
      <c r="Q219">
        <v>1.4355348610956E-2</v>
      </c>
    </row>
    <row r="220" spans="1:17" x14ac:dyDescent="0.3">
      <c r="A220" t="s">
        <v>530</v>
      </c>
      <c r="B220" t="s">
        <v>531</v>
      </c>
      <c r="C220" t="str">
        <f>IFERROR(VLOOKUP(Table1[[#This Row],[Ticker]],[1]!Table1[[Symbol]:[Industry]],2,FALSE),"-")</f>
        <v>-</v>
      </c>
      <c r="D220" t="s">
        <v>532</v>
      </c>
      <c r="E220">
        <v>38059.422462540002</v>
      </c>
      <c r="F220">
        <v>585.85</v>
      </c>
      <c r="G220">
        <v>-2.4285877203116901</v>
      </c>
      <c r="H220">
        <v>3.87579079514374</v>
      </c>
      <c r="I220">
        <v>-1.2588832966605099</v>
      </c>
      <c r="J220">
        <v>-0.82759406745326403</v>
      </c>
      <c r="K220">
        <v>534.57892589927201</v>
      </c>
      <c r="L220">
        <v>507.63308856927199</v>
      </c>
      <c r="M220">
        <v>65.768977915145101</v>
      </c>
      <c r="N220">
        <v>0.51565963480619104</v>
      </c>
      <c r="O220">
        <v>1.3911410770674999</v>
      </c>
      <c r="P220">
        <v>39.140244626528897</v>
      </c>
      <c r="Q220">
        <v>-8.5336767499092997E-2</v>
      </c>
    </row>
    <row r="221" spans="1:17" x14ac:dyDescent="0.3">
      <c r="A221" t="s">
        <v>533</v>
      </c>
      <c r="B221" t="s">
        <v>534</v>
      </c>
      <c r="C221" t="str">
        <f>IFERROR(VLOOKUP(Table1[[#This Row],[Ticker]],[1]!Table1[[Symbol]:[Industry]],2,FALSE),"-")</f>
        <v>-</v>
      </c>
      <c r="D221" t="s">
        <v>49</v>
      </c>
      <c r="E221">
        <v>37408.07112416</v>
      </c>
      <c r="F221">
        <v>297.3</v>
      </c>
      <c r="G221">
        <v>-32.825500847810098</v>
      </c>
      <c r="H221">
        <v>-4.5087900612363301</v>
      </c>
      <c r="I221">
        <v>-6.3437730371230003</v>
      </c>
      <c r="J221">
        <v>-1.13058060583451</v>
      </c>
      <c r="K221">
        <v>290.57359329727302</v>
      </c>
      <c r="L221">
        <v>281.03289807841901</v>
      </c>
      <c r="M221">
        <v>56.135837310737799</v>
      </c>
      <c r="N221">
        <v>0.78057266882702503</v>
      </c>
      <c r="O221">
        <v>9.4349142280524703</v>
      </c>
      <c r="P221">
        <v>25.258057720665601</v>
      </c>
      <c r="Q221">
        <v>6.1242722489744002E-2</v>
      </c>
    </row>
    <row r="222" spans="1:17" x14ac:dyDescent="0.3">
      <c r="A222" t="s">
        <v>535</v>
      </c>
      <c r="B222" t="s">
        <v>536</v>
      </c>
      <c r="C222" t="str">
        <f>IFERROR(VLOOKUP(Table1[[#This Row],[Ticker]],[1]!Table1[[Symbol]:[Industry]],2,FALSE),"-")</f>
        <v>-</v>
      </c>
      <c r="D222" t="s">
        <v>176</v>
      </c>
      <c r="E222">
        <v>37383.542723999999</v>
      </c>
      <c r="F222">
        <v>540.75</v>
      </c>
      <c r="G222">
        <v>-15.2780748159596</v>
      </c>
      <c r="H222">
        <v>5.2052519446777499</v>
      </c>
      <c r="I222">
        <v>12.940961179910801</v>
      </c>
      <c r="J222">
        <v>1.11671106420637E-2</v>
      </c>
      <c r="K222">
        <v>486.23198232618302</v>
      </c>
      <c r="L222">
        <v>453.50425819776001</v>
      </c>
      <c r="M222">
        <v>74.323905804115896</v>
      </c>
      <c r="N222">
        <v>0.61575893652142999</v>
      </c>
      <c r="O222">
        <v>0.36061026352289799</v>
      </c>
      <c r="P222">
        <v>43.9313281873835</v>
      </c>
      <c r="Q222">
        <v>-5.3892322864551E-2</v>
      </c>
    </row>
    <row r="223" spans="1:17" x14ac:dyDescent="0.3">
      <c r="A223" t="s">
        <v>537</v>
      </c>
      <c r="B223" t="s">
        <v>538</v>
      </c>
      <c r="C223" t="str">
        <f>IFERROR(VLOOKUP(Table1[[#This Row],[Ticker]],[1]!Table1[[Symbol]:[Industry]],2,FALSE),"-")</f>
        <v>-</v>
      </c>
      <c r="D223" t="s">
        <v>293</v>
      </c>
      <c r="E223">
        <v>36698.515574279998</v>
      </c>
      <c r="F223">
        <v>488.9</v>
      </c>
      <c r="G223">
        <v>22.324680747392001</v>
      </c>
      <c r="H223">
        <v>-8.1533924879896098</v>
      </c>
      <c r="I223">
        <v>5.4867905904087504</v>
      </c>
      <c r="J223">
        <v>4.4147628847482396</v>
      </c>
      <c r="K223">
        <v>464.94523493740297</v>
      </c>
      <c r="L223">
        <v>418.037481811595</v>
      </c>
      <c r="M223">
        <v>66.896109462410394</v>
      </c>
      <c r="N223">
        <v>1.46561127260931</v>
      </c>
      <c r="O223">
        <v>4.2851298834117397</v>
      </c>
      <c r="P223">
        <v>58.476499189627198</v>
      </c>
      <c r="Q223">
        <v>5.9234663542822003E-2</v>
      </c>
    </row>
    <row r="224" spans="1:17" x14ac:dyDescent="0.3">
      <c r="A224" t="s">
        <v>539</v>
      </c>
      <c r="B224" t="s">
        <v>540</v>
      </c>
      <c r="C224" t="str">
        <f>IFERROR(VLOOKUP(Table1[[#This Row],[Ticker]],[1]!Table1[[Symbol]:[Industry]],2,FALSE),"-")</f>
        <v>-</v>
      </c>
      <c r="D224" t="s">
        <v>541</v>
      </c>
      <c r="E224">
        <v>36599.449193339999</v>
      </c>
      <c r="F224">
        <v>1339.9</v>
      </c>
      <c r="G224">
        <v>-2.6008597332894801</v>
      </c>
      <c r="H224">
        <v>11.166857896358099</v>
      </c>
      <c r="I224">
        <v>-4.8674378093004904</v>
      </c>
      <c r="J224">
        <v>3.6492245813752402</v>
      </c>
      <c r="K224">
        <v>1207.4928613330701</v>
      </c>
      <c r="L224">
        <v>1141.90026380328</v>
      </c>
      <c r="M224">
        <v>77.950705203907404</v>
      </c>
      <c r="N224">
        <v>2.1932728002267798</v>
      </c>
      <c r="O224">
        <v>7.5602656914694997</v>
      </c>
      <c r="P224">
        <v>36.3696503994707</v>
      </c>
      <c r="Q224">
        <v>0.12782672240002599</v>
      </c>
    </row>
    <row r="225" spans="1:17" x14ac:dyDescent="0.3">
      <c r="A225" t="s">
        <v>542</v>
      </c>
      <c r="B225" t="s">
        <v>543</v>
      </c>
      <c r="C225" t="str">
        <f>IFERROR(VLOOKUP(Table1[[#This Row],[Ticker]],[1]!Table1[[Symbol]:[Industry]],2,FALSE),"-")</f>
        <v>-</v>
      </c>
      <c r="D225" t="s">
        <v>173</v>
      </c>
      <c r="E225">
        <v>36594.888355975003</v>
      </c>
      <c r="F225">
        <v>199.84</v>
      </c>
      <c r="G225">
        <v>88.616210252935701</v>
      </c>
      <c r="H225">
        <v>-1.4750005737386001</v>
      </c>
      <c r="I225">
        <v>32.160032782813197</v>
      </c>
      <c r="J225">
        <v>-5.5163156290640796</v>
      </c>
      <c r="K225">
        <v>188.87881891446699</v>
      </c>
      <c r="L225">
        <v>154.51254995726799</v>
      </c>
      <c r="M225">
        <v>58.006268696807801</v>
      </c>
      <c r="N225">
        <v>0.71135365369958403</v>
      </c>
      <c r="O225">
        <v>4.5836669335468301</v>
      </c>
      <c r="P225">
        <v>131.83294663573</v>
      </c>
      <c r="Q225">
        <v>8.4023872541126005E-2</v>
      </c>
    </row>
    <row r="226" spans="1:17" x14ac:dyDescent="0.3">
      <c r="A226" t="s">
        <v>544</v>
      </c>
      <c r="B226" t="s">
        <v>545</v>
      </c>
      <c r="C226" t="str">
        <f>IFERROR(VLOOKUP(Table1[[#This Row],[Ticker]],[1]!Table1[[Symbol]:[Industry]],2,FALSE),"-")</f>
        <v>-</v>
      </c>
      <c r="D226" t="s">
        <v>193</v>
      </c>
      <c r="E226">
        <v>36423.94117536</v>
      </c>
      <c r="F226">
        <v>2577.35</v>
      </c>
      <c r="G226">
        <v>25.817811353562998</v>
      </c>
      <c r="H226">
        <v>-9.5105072420399193</v>
      </c>
      <c r="I226">
        <v>20.299445286431901</v>
      </c>
      <c r="J226">
        <v>-4.5109689024293198</v>
      </c>
      <c r="K226">
        <v>2443.7757775526202</v>
      </c>
      <c r="L226">
        <v>2030.69535051917</v>
      </c>
      <c r="M226">
        <v>32.931772270202501</v>
      </c>
      <c r="N226">
        <v>0.52166907673885199</v>
      </c>
      <c r="O226">
        <v>18.777038430946501</v>
      </c>
      <c r="P226">
        <v>67.3549560079218</v>
      </c>
      <c r="Q226">
        <v>2.3321715226043999E-2</v>
      </c>
    </row>
    <row r="227" spans="1:17" x14ac:dyDescent="0.3">
      <c r="A227" t="s">
        <v>546</v>
      </c>
      <c r="B227" t="s">
        <v>547</v>
      </c>
      <c r="C227" t="str">
        <f>IFERROR(VLOOKUP(Table1[[#This Row],[Ticker]],[1]!Table1[[Symbol]:[Industry]],2,FALSE),"-")</f>
        <v>-</v>
      </c>
      <c r="D227" t="s">
        <v>78</v>
      </c>
      <c r="E227">
        <v>36159.182871199999</v>
      </c>
      <c r="F227">
        <v>1915.9</v>
      </c>
      <c r="G227">
        <v>-32.666158671352903</v>
      </c>
      <c r="H227">
        <v>-3.0849615555804202</v>
      </c>
      <c r="I227">
        <v>-26.876983082937102</v>
      </c>
      <c r="J227">
        <v>2.7795207219893001</v>
      </c>
      <c r="K227">
        <v>1860.0006625261999</v>
      </c>
      <c r="L227">
        <v>1971.04234444331</v>
      </c>
      <c r="M227">
        <v>74.976433364973104</v>
      </c>
      <c r="N227">
        <v>0.94154027590634803</v>
      </c>
      <c r="O227">
        <v>26.869878386137</v>
      </c>
      <c r="P227">
        <v>16.016713091922</v>
      </c>
      <c r="Q227">
        <v>-6.7235397133563995E-2</v>
      </c>
    </row>
    <row r="228" spans="1:17" x14ac:dyDescent="0.3">
      <c r="A228" t="s">
        <v>548</v>
      </c>
      <c r="B228" t="s">
        <v>549</v>
      </c>
      <c r="C228" t="str">
        <f>IFERROR(VLOOKUP(Table1[[#This Row],[Ticker]],[1]!Table1[[Symbol]:[Industry]],2,FALSE),"-")</f>
        <v>-</v>
      </c>
      <c r="D228" t="s">
        <v>550</v>
      </c>
      <c r="E228">
        <v>36125.271000000001</v>
      </c>
      <c r="F228">
        <v>3332.65</v>
      </c>
      <c r="G228">
        <v>-4.9270035431747399</v>
      </c>
      <c r="H228">
        <v>-3.7642496413372699</v>
      </c>
      <c r="I228">
        <v>-14.0259891034737</v>
      </c>
      <c r="J228">
        <v>0.85519056628875001</v>
      </c>
      <c r="K228">
        <v>3257.5721342505799</v>
      </c>
      <c r="L228">
        <v>3254.9664819709001</v>
      </c>
      <c r="M228">
        <v>59.195841394822402</v>
      </c>
      <c r="N228">
        <v>0.676037264712953</v>
      </c>
      <c r="O228">
        <v>17.6241129431533</v>
      </c>
      <c r="P228">
        <v>34.598142164781898</v>
      </c>
      <c r="Q228">
        <v>6.4232676495878993E-2</v>
      </c>
    </row>
    <row r="229" spans="1:17" x14ac:dyDescent="0.3">
      <c r="A229" t="s">
        <v>551</v>
      </c>
      <c r="B229" t="s">
        <v>552</v>
      </c>
      <c r="C229" t="str">
        <f>IFERROR(VLOOKUP(Table1[[#This Row],[Ticker]],[1]!Table1[[Symbol]:[Industry]],2,FALSE),"-")</f>
        <v>-</v>
      </c>
      <c r="D229" t="s">
        <v>37</v>
      </c>
      <c r="E229">
        <v>35824.638803654998</v>
      </c>
      <c r="F229">
        <v>1039.45</v>
      </c>
      <c r="G229">
        <v>0.23538143288364899</v>
      </c>
      <c r="H229">
        <v>-0.77235883978132103</v>
      </c>
      <c r="I229">
        <v>1.41184467573529</v>
      </c>
      <c r="J229">
        <v>3.9301897807431598</v>
      </c>
      <c r="K229">
        <v>990.11223086592304</v>
      </c>
      <c r="L229">
        <v>948.671357519411</v>
      </c>
      <c r="M229">
        <v>68.471965955067702</v>
      </c>
      <c r="N229">
        <v>0.75355461006151103</v>
      </c>
      <c r="O229">
        <v>5.0555582279089899</v>
      </c>
      <c r="P229">
        <v>36.231979030144103</v>
      </c>
      <c r="Q229">
        <v>-6.8367624621027995E-2</v>
      </c>
    </row>
    <row r="230" spans="1:17" x14ac:dyDescent="0.3">
      <c r="A230" t="s">
        <v>553</v>
      </c>
      <c r="B230" t="s">
        <v>554</v>
      </c>
      <c r="C230" t="str">
        <f>IFERROR(VLOOKUP(Table1[[#This Row],[Ticker]],[1]!Table1[[Symbol]:[Industry]],2,FALSE),"-")</f>
        <v>-</v>
      </c>
      <c r="D230" t="s">
        <v>220</v>
      </c>
      <c r="E230">
        <v>35472.036451774999</v>
      </c>
      <c r="F230">
        <v>9028.2999999999993</v>
      </c>
      <c r="G230">
        <v>132.19126579280601</v>
      </c>
      <c r="H230">
        <v>0.22506505734229501</v>
      </c>
      <c r="I230">
        <v>53.143538563087297</v>
      </c>
      <c r="J230">
        <v>-1.36133735337854</v>
      </c>
      <c r="K230">
        <v>8208.6037794221502</v>
      </c>
      <c r="L230">
        <v>6634.3624096534004</v>
      </c>
      <c r="M230">
        <v>64.420897048540198</v>
      </c>
      <c r="N230">
        <v>0.71090767989041603</v>
      </c>
      <c r="O230">
        <v>0.78309316261091499</v>
      </c>
      <c r="P230">
        <v>173.315673957466</v>
      </c>
      <c r="Q230">
        <v>0.27389764432286701</v>
      </c>
    </row>
    <row r="231" spans="1:17" x14ac:dyDescent="0.3">
      <c r="A231" t="s">
        <v>555</v>
      </c>
      <c r="B231" t="s">
        <v>556</v>
      </c>
      <c r="C231" t="str">
        <f>IFERROR(VLOOKUP(Table1[[#This Row],[Ticker]],[1]!Table1[[Symbol]:[Industry]],2,FALSE),"-")</f>
        <v>-</v>
      </c>
      <c r="D231" t="s">
        <v>557</v>
      </c>
      <c r="E231">
        <v>35199.894710039996</v>
      </c>
      <c r="F231">
        <v>980.75</v>
      </c>
      <c r="G231">
        <v>61.450979322967598</v>
      </c>
      <c r="H231">
        <v>17.049159125661699</v>
      </c>
      <c r="I231">
        <v>36.525859937438902</v>
      </c>
      <c r="J231">
        <v>-0.75102363730537702</v>
      </c>
      <c r="K231">
        <v>864.27886445544902</v>
      </c>
      <c r="L231">
        <v>716.49488430650797</v>
      </c>
      <c r="M231">
        <v>57.683383570942603</v>
      </c>
      <c r="N231">
        <v>0.58854385764661099</v>
      </c>
      <c r="O231">
        <v>8.5903645169513201</v>
      </c>
      <c r="P231">
        <v>106.473684210526</v>
      </c>
      <c r="Q231">
        <v>0.12349680376059199</v>
      </c>
    </row>
    <row r="232" spans="1:17" x14ac:dyDescent="0.3">
      <c r="A232" t="s">
        <v>558</v>
      </c>
      <c r="B232" t="s">
        <v>559</v>
      </c>
      <c r="C232" t="str">
        <f>IFERROR(VLOOKUP(Table1[[#This Row],[Ticker]],[1]!Table1[[Symbol]:[Industry]],2,FALSE),"-")</f>
        <v>-</v>
      </c>
      <c r="D232" t="s">
        <v>332</v>
      </c>
      <c r="E232">
        <v>34646.091778000002</v>
      </c>
      <c r="F232">
        <v>1737.65</v>
      </c>
      <c r="G232">
        <v>93.554316710100295</v>
      </c>
      <c r="H232">
        <v>-8.09660744767395</v>
      </c>
      <c r="I232">
        <v>53.588302767789799</v>
      </c>
      <c r="J232">
        <v>0.73260053566803696</v>
      </c>
      <c r="K232">
        <v>1603.3830109155001</v>
      </c>
      <c r="L232">
        <v>1290.99318888983</v>
      </c>
      <c r="M232">
        <v>49.341574170317301</v>
      </c>
      <c r="N232">
        <v>1.73215950324458</v>
      </c>
      <c r="O232">
        <v>9.2164705205305797</v>
      </c>
      <c r="P232">
        <v>147.63431665954101</v>
      </c>
      <c r="Q232">
        <v>0.16197696897088901</v>
      </c>
    </row>
    <row r="233" spans="1:17" x14ac:dyDescent="0.3">
      <c r="A233" t="s">
        <v>560</v>
      </c>
      <c r="B233" t="s">
        <v>561</v>
      </c>
      <c r="C233" t="str">
        <f>IFERROR(VLOOKUP(Table1[[#This Row],[Ticker]],[1]!Table1[[Symbol]:[Industry]],2,FALSE),"-")</f>
        <v>-</v>
      </c>
      <c r="D233" t="s">
        <v>37</v>
      </c>
      <c r="E233">
        <v>34353.208047795</v>
      </c>
      <c r="F233">
        <v>589.4</v>
      </c>
      <c r="G233">
        <v>-32.824425311222797</v>
      </c>
      <c r="H233">
        <v>5.6470122678919896</v>
      </c>
      <c r="I233">
        <v>-6.1427755341656098</v>
      </c>
      <c r="J233">
        <v>0.45769332904159099</v>
      </c>
      <c r="K233">
        <v>551.51076375703099</v>
      </c>
      <c r="L233">
        <v>559.502917512164</v>
      </c>
      <c r="M233">
        <v>73.242206775758504</v>
      </c>
      <c r="N233">
        <v>1.25501568828232</v>
      </c>
      <c r="O233">
        <v>14.523243976925601</v>
      </c>
      <c r="P233">
        <v>29.595426561125699</v>
      </c>
      <c r="Q233">
        <v>-9.3481442286261998E-2</v>
      </c>
    </row>
    <row r="234" spans="1:17" x14ac:dyDescent="0.3">
      <c r="A234" t="s">
        <v>562</v>
      </c>
      <c r="B234" t="s">
        <v>563</v>
      </c>
      <c r="C234" t="str">
        <f>IFERROR(VLOOKUP(Table1[[#This Row],[Ticker]],[1]!Table1[[Symbol]:[Industry]],2,FALSE),"-")</f>
        <v>-</v>
      </c>
      <c r="D234" t="s">
        <v>393</v>
      </c>
      <c r="E234">
        <v>34279.57356035</v>
      </c>
      <c r="F234">
        <v>550.45000000000005</v>
      </c>
      <c r="G234">
        <v>6.5312266562568002</v>
      </c>
      <c r="H234">
        <v>7.7341806011811096</v>
      </c>
      <c r="I234">
        <v>4.7594468356137396</v>
      </c>
      <c r="J234">
        <v>1.8807058957307301</v>
      </c>
      <c r="K234">
        <v>505.701167600308</v>
      </c>
      <c r="L234">
        <v>468.69065311381502</v>
      </c>
      <c r="M234">
        <v>63.654281328729503</v>
      </c>
      <c r="N234">
        <v>0.97330866574314701</v>
      </c>
      <c r="O234">
        <v>1.35343809610317</v>
      </c>
      <c r="P234">
        <v>50.808219178082197</v>
      </c>
      <c r="Q234">
        <v>9.6089027753911996E-2</v>
      </c>
    </row>
    <row r="235" spans="1:17" x14ac:dyDescent="0.3">
      <c r="A235" t="s">
        <v>564</v>
      </c>
      <c r="B235" t="s">
        <v>565</v>
      </c>
      <c r="C235" t="str">
        <f>IFERROR(VLOOKUP(Table1[[#This Row],[Ticker]],[1]!Table1[[Symbol]:[Industry]],2,FALSE),"-")</f>
        <v>-</v>
      </c>
      <c r="D235" t="s">
        <v>46</v>
      </c>
      <c r="E235">
        <v>33930</v>
      </c>
      <c r="F235">
        <v>185.57</v>
      </c>
      <c r="G235">
        <v>320.81414128385597</v>
      </c>
      <c r="H235">
        <v>11.682957216848401</v>
      </c>
      <c r="I235">
        <v>94.475631534913106</v>
      </c>
      <c r="J235">
        <v>-2.8279400663618199</v>
      </c>
      <c r="K235">
        <v>159.86886408331</v>
      </c>
      <c r="L235">
        <v>120.16483628754</v>
      </c>
      <c r="M235">
        <v>67.365263270886601</v>
      </c>
      <c r="N235">
        <v>1.7593160394238401</v>
      </c>
      <c r="O235">
        <v>6.8599450342188897</v>
      </c>
      <c r="P235">
        <v>353.716381418092</v>
      </c>
      <c r="Q235">
        <v>0.12432813143464</v>
      </c>
    </row>
    <row r="236" spans="1:17" x14ac:dyDescent="0.3">
      <c r="A236" t="s">
        <v>566</v>
      </c>
      <c r="B236" t="s">
        <v>567</v>
      </c>
      <c r="C236" t="str">
        <f>IFERROR(VLOOKUP(Table1[[#This Row],[Ticker]],[1]!Table1[[Symbol]:[Industry]],2,FALSE),"-")</f>
        <v>-</v>
      </c>
      <c r="D236" t="s">
        <v>78</v>
      </c>
      <c r="E236">
        <v>33551.033607965001</v>
      </c>
      <c r="F236">
        <v>4414.6499999999996</v>
      </c>
      <c r="G236">
        <v>5.7053356300815796</v>
      </c>
      <c r="H236">
        <v>-5.0414786453030898</v>
      </c>
      <c r="I236">
        <v>-4.8210055379951298</v>
      </c>
      <c r="J236">
        <v>1.97109373338677</v>
      </c>
      <c r="K236">
        <v>4218.9005101105604</v>
      </c>
      <c r="L236">
        <v>3941.6386454153098</v>
      </c>
      <c r="M236">
        <v>54.620039131031</v>
      </c>
      <c r="N236">
        <v>0.60378713770853798</v>
      </c>
      <c r="O236">
        <v>4.1973882414234298</v>
      </c>
      <c r="P236">
        <v>45.685999504991301</v>
      </c>
      <c r="Q236">
        <v>8.9969253211860008E-3</v>
      </c>
    </row>
    <row r="237" spans="1:17" x14ac:dyDescent="0.3">
      <c r="A237" t="s">
        <v>568</v>
      </c>
      <c r="B237" t="s">
        <v>569</v>
      </c>
      <c r="C237" t="str">
        <f>IFERROR(VLOOKUP(Table1[[#This Row],[Ticker]],[1]!Table1[[Symbol]:[Industry]],2,FALSE),"-")</f>
        <v>-</v>
      </c>
      <c r="D237" t="s">
        <v>513</v>
      </c>
      <c r="E237">
        <v>33489.892584900001</v>
      </c>
      <c r="F237">
        <v>75.72</v>
      </c>
      <c r="G237">
        <v>3.3004687296050501</v>
      </c>
      <c r="H237">
        <v>-4.1717212669111197</v>
      </c>
      <c r="I237">
        <v>8.66830067464109</v>
      </c>
      <c r="J237">
        <v>3.5371556435046401</v>
      </c>
      <c r="K237">
        <v>71.723247357429798</v>
      </c>
      <c r="L237">
        <v>66.805780119683604</v>
      </c>
      <c r="M237">
        <v>69.448392713840803</v>
      </c>
      <c r="N237">
        <v>0.96692684681004004</v>
      </c>
      <c r="O237">
        <v>5.6524035921817299</v>
      </c>
      <c r="P237">
        <v>31.4583333333333</v>
      </c>
      <c r="Q237">
        <v>5.4158662957447999E-2</v>
      </c>
    </row>
    <row r="238" spans="1:17" x14ac:dyDescent="0.3">
      <c r="A238" t="s">
        <v>570</v>
      </c>
      <c r="B238" t="s">
        <v>571</v>
      </c>
      <c r="C238" t="str">
        <f>IFERROR(VLOOKUP(Table1[[#This Row],[Ticker]],[1]!Table1[[Symbol]:[Industry]],2,FALSE),"-")</f>
        <v>-</v>
      </c>
      <c r="D238" t="s">
        <v>180</v>
      </c>
      <c r="E238">
        <v>33392.25</v>
      </c>
      <c r="F238">
        <v>773.2</v>
      </c>
      <c r="G238">
        <v>58.994844576211001</v>
      </c>
      <c r="H238">
        <v>2.22959891677375</v>
      </c>
      <c r="I238">
        <v>34.823272542736099</v>
      </c>
      <c r="J238">
        <v>-1.8000018656057599</v>
      </c>
      <c r="K238">
        <v>664.82817011060797</v>
      </c>
      <c r="L238">
        <v>548.042488841362</v>
      </c>
      <c r="M238">
        <v>66.445687832632004</v>
      </c>
      <c r="N238">
        <v>0.80895210418233499</v>
      </c>
      <c r="O238">
        <v>4.2485773409208303</v>
      </c>
      <c r="P238">
        <v>88.585365853658502</v>
      </c>
      <c r="Q238">
        <v>2.08301408904E-3</v>
      </c>
    </row>
    <row r="239" spans="1:17" x14ac:dyDescent="0.3">
      <c r="A239" t="s">
        <v>572</v>
      </c>
      <c r="B239" t="s">
        <v>573</v>
      </c>
      <c r="C239" t="str">
        <f>IFERROR(VLOOKUP(Table1[[#This Row],[Ticker]],[1]!Table1[[Symbol]:[Industry]],2,FALSE),"-")</f>
        <v>-</v>
      </c>
      <c r="D239" t="s">
        <v>143</v>
      </c>
      <c r="E239">
        <v>33292.646684799998</v>
      </c>
      <c r="F239">
        <v>330.2</v>
      </c>
      <c r="G239">
        <v>27.527394860087899</v>
      </c>
      <c r="H239">
        <v>-5.4504868886748801</v>
      </c>
      <c r="I239">
        <v>30.7371309117705</v>
      </c>
      <c r="J239">
        <v>0.69893148017922202</v>
      </c>
      <c r="K239">
        <v>303.476279936271</v>
      </c>
      <c r="L239">
        <v>260.33283977449702</v>
      </c>
      <c r="M239">
        <v>58.844840084098202</v>
      </c>
      <c r="N239">
        <v>0.80514476532078705</v>
      </c>
      <c r="O239">
        <v>2.78619018776498</v>
      </c>
      <c r="P239">
        <v>71.132417724799097</v>
      </c>
      <c r="Q239">
        <v>1.6775598770360001E-2</v>
      </c>
    </row>
    <row r="240" spans="1:17" x14ac:dyDescent="0.3">
      <c r="A240" t="s">
        <v>574</v>
      </c>
      <c r="B240" t="s">
        <v>575</v>
      </c>
      <c r="C240" t="str">
        <f>IFERROR(VLOOKUP(Table1[[#This Row],[Ticker]],[1]!Table1[[Symbol]:[Industry]],2,FALSE),"-")</f>
        <v>-</v>
      </c>
      <c r="D240" t="s">
        <v>576</v>
      </c>
      <c r="E240">
        <v>33036.617866439999</v>
      </c>
      <c r="F240">
        <v>4460.6499999999996</v>
      </c>
      <c r="G240">
        <v>-10.8480727949547</v>
      </c>
      <c r="H240">
        <v>4.52903456299906</v>
      </c>
      <c r="I240">
        <v>-2.0597463717857099</v>
      </c>
      <c r="J240">
        <v>4.8258259947732798</v>
      </c>
      <c r="K240">
        <v>4307.9969317162404</v>
      </c>
      <c r="L240">
        <v>4272.3521136180598</v>
      </c>
      <c r="M240">
        <v>71.924837616010507</v>
      </c>
      <c r="N240">
        <v>1.60569447116591</v>
      </c>
      <c r="O240">
        <v>18.1105892638965</v>
      </c>
      <c r="P240">
        <v>21.8523779604993</v>
      </c>
      <c r="Q240">
        <v>7.2924608100940003E-3</v>
      </c>
    </row>
    <row r="241" spans="1:17" x14ac:dyDescent="0.3">
      <c r="A241" t="s">
        <v>577</v>
      </c>
      <c r="B241" t="s">
        <v>578</v>
      </c>
      <c r="C241" t="str">
        <f>IFERROR(VLOOKUP(Table1[[#This Row],[Ticker]],[1]!Table1[[Symbol]:[Industry]],2,FALSE),"-")</f>
        <v>-</v>
      </c>
      <c r="D241" t="s">
        <v>62</v>
      </c>
      <c r="E241">
        <v>32970.114806760001</v>
      </c>
      <c r="F241">
        <v>2051</v>
      </c>
      <c r="G241">
        <v>49.285245727160103</v>
      </c>
      <c r="H241">
        <v>3.5881728854899002</v>
      </c>
      <c r="I241">
        <v>-5.7375940372630101</v>
      </c>
      <c r="J241">
        <v>5.1660119004928902</v>
      </c>
      <c r="K241">
        <v>1862.7913188067801</v>
      </c>
      <c r="L241">
        <v>1780.7023075931099</v>
      </c>
      <c r="M241">
        <v>65.374266210344601</v>
      </c>
      <c r="N241">
        <v>1.18944131564456</v>
      </c>
      <c r="O241">
        <v>6.9722086786933204</v>
      </c>
      <c r="P241">
        <v>80.426654937321302</v>
      </c>
      <c r="Q241">
        <v>-0.11503956716565</v>
      </c>
    </row>
    <row r="242" spans="1:17" x14ac:dyDescent="0.3">
      <c r="A242" t="s">
        <v>579</v>
      </c>
      <c r="B242" t="s">
        <v>580</v>
      </c>
      <c r="C242" t="str">
        <f>IFERROR(VLOOKUP(Table1[[#This Row],[Ticker]],[1]!Table1[[Symbol]:[Industry]],2,FALSE),"-")</f>
        <v>-</v>
      </c>
      <c r="D242" t="s">
        <v>258</v>
      </c>
      <c r="E242">
        <v>32802.514899200003</v>
      </c>
      <c r="F242">
        <v>1739</v>
      </c>
      <c r="G242">
        <v>21.925295500840299</v>
      </c>
      <c r="H242">
        <v>-9.0922820775220998</v>
      </c>
      <c r="I242">
        <v>38.401119615250302</v>
      </c>
      <c r="J242">
        <v>-0.47458452796366002</v>
      </c>
      <c r="K242">
        <v>1622.2890311101</v>
      </c>
      <c r="L242">
        <v>1356.68401257816</v>
      </c>
      <c r="M242">
        <v>62.6684327670812</v>
      </c>
      <c r="N242">
        <v>1.40737127102358</v>
      </c>
      <c r="O242">
        <v>5.8740655549166298</v>
      </c>
      <c r="P242">
        <v>69.559282371294799</v>
      </c>
      <c r="Q242">
        <v>9.5617686790326006E-2</v>
      </c>
    </row>
    <row r="243" spans="1:17" x14ac:dyDescent="0.3">
      <c r="A243" t="s">
        <v>581</v>
      </c>
      <c r="B243" t="s">
        <v>582</v>
      </c>
      <c r="C243" t="str">
        <f>IFERROR(VLOOKUP(Table1[[#This Row],[Ticker]],[1]!Table1[[Symbol]:[Industry]],2,FALSE),"-")</f>
        <v>-</v>
      </c>
      <c r="D243" t="s">
        <v>244</v>
      </c>
      <c r="E243">
        <v>32764.7547601599</v>
      </c>
      <c r="F243">
        <v>6474.9</v>
      </c>
      <c r="G243">
        <v>149.787769261769</v>
      </c>
      <c r="H243">
        <v>-12.879026270018199</v>
      </c>
      <c r="I243">
        <v>37.964266398306997</v>
      </c>
      <c r="J243">
        <v>-1.6309369488535701</v>
      </c>
      <c r="K243">
        <v>6556.8536549766904</v>
      </c>
      <c r="L243">
        <v>5575.76531123117</v>
      </c>
      <c r="M243">
        <v>43.939279248071003</v>
      </c>
      <c r="N243">
        <v>1.01012518603729</v>
      </c>
      <c r="O243">
        <v>50.687269301456404</v>
      </c>
      <c r="P243">
        <v>178.053808000343</v>
      </c>
      <c r="Q243">
        <v>0.14787789654861999</v>
      </c>
    </row>
    <row r="244" spans="1:17" x14ac:dyDescent="0.3">
      <c r="A244" t="s">
        <v>583</v>
      </c>
      <c r="B244" t="s">
        <v>584</v>
      </c>
      <c r="C244" t="str">
        <f>IFERROR(VLOOKUP(Table1[[#This Row],[Ticker]],[1]!Table1[[Symbol]:[Industry]],2,FALSE),"-")</f>
        <v>-</v>
      </c>
      <c r="D244" t="s">
        <v>293</v>
      </c>
      <c r="E244">
        <v>32533.172592390001</v>
      </c>
      <c r="F244">
        <v>1208.3</v>
      </c>
      <c r="G244">
        <v>45.125019495005198</v>
      </c>
      <c r="H244">
        <v>-16.1615459565569</v>
      </c>
      <c r="I244">
        <v>9.0141243715575303</v>
      </c>
      <c r="J244">
        <v>-4.8832391923512102</v>
      </c>
      <c r="K244">
        <v>1274.9011474624599</v>
      </c>
      <c r="L244">
        <v>1134.18387838486</v>
      </c>
      <c r="M244">
        <v>26.237875812152499</v>
      </c>
      <c r="N244">
        <v>0.97562874096894403</v>
      </c>
      <c r="O244">
        <v>25.2917321857154</v>
      </c>
      <c r="P244">
        <v>84.290398840844901</v>
      </c>
    </row>
    <row r="245" spans="1:17" hidden="1" x14ac:dyDescent="0.3">
      <c r="A245" t="s">
        <v>585</v>
      </c>
      <c r="B245" t="s">
        <v>586</v>
      </c>
      <c r="C245" t="str">
        <f>IFERROR(VLOOKUP(Table1[[#This Row],[Ticker]],[1]!Table1[[Symbol]:[Industry]],2,FALSE),"-")</f>
        <v>-</v>
      </c>
      <c r="D245" t="s">
        <v>140</v>
      </c>
      <c r="E245">
        <v>32216.064643341</v>
      </c>
      <c r="F245">
        <v>361.98</v>
      </c>
      <c r="G245">
        <v>-8.3889700598431194</v>
      </c>
      <c r="H245">
        <v>-5.7935570497959796</v>
      </c>
      <c r="I245">
        <v>-8.2874451879138604</v>
      </c>
      <c r="J245">
        <v>0.57830142602707901</v>
      </c>
      <c r="K245">
        <v>356.441115620836</v>
      </c>
      <c r="L245">
        <v>347.25025190587201</v>
      </c>
      <c r="M245">
        <v>56.330526885428</v>
      </c>
      <c r="N245">
        <v>0.816056788411338</v>
      </c>
      <c r="O245">
        <v>10.2270843693021</v>
      </c>
      <c r="P245">
        <v>27.457746478873201</v>
      </c>
      <c r="Q245">
        <v>-0.123824141917355</v>
      </c>
    </row>
    <row r="246" spans="1:17" x14ac:dyDescent="0.3">
      <c r="A246" t="s">
        <v>587</v>
      </c>
      <c r="B246" t="s">
        <v>588</v>
      </c>
      <c r="C246" t="str">
        <f>IFERROR(VLOOKUP(Table1[[#This Row],[Ticker]],[1]!Table1[[Symbol]:[Industry]],2,FALSE),"-")</f>
        <v>-</v>
      </c>
      <c r="D246" t="s">
        <v>576</v>
      </c>
      <c r="E246">
        <v>32165.4228984</v>
      </c>
      <c r="F246">
        <v>2371.4</v>
      </c>
      <c r="G246">
        <v>189.87718553940101</v>
      </c>
      <c r="H246">
        <v>-18.9406007433527</v>
      </c>
      <c r="I246">
        <v>-8.9996677492112696</v>
      </c>
      <c r="J246">
        <v>-1.79126957767787</v>
      </c>
      <c r="K246">
        <v>2551.2201405977398</v>
      </c>
      <c r="L246">
        <v>2242.4827314537101</v>
      </c>
      <c r="M246">
        <v>40.744995381407797</v>
      </c>
      <c r="N246">
        <v>0.91163088072304499</v>
      </c>
      <c r="O246">
        <v>37.669730960613897</v>
      </c>
      <c r="P246">
        <v>226.796665058912</v>
      </c>
      <c r="Q246">
        <v>0.163630267811082</v>
      </c>
    </row>
    <row r="247" spans="1:17" x14ac:dyDescent="0.3">
      <c r="A247" t="s">
        <v>589</v>
      </c>
      <c r="B247" t="s">
        <v>590</v>
      </c>
      <c r="C247" t="str">
        <f>IFERROR(VLOOKUP(Table1[[#This Row],[Ticker]],[1]!Table1[[Symbol]:[Industry]],2,FALSE),"-")</f>
        <v>-</v>
      </c>
      <c r="D247" t="s">
        <v>591</v>
      </c>
      <c r="E247">
        <v>32148.713544900002</v>
      </c>
      <c r="F247">
        <v>329.05</v>
      </c>
      <c r="G247">
        <v>142.588757844811</v>
      </c>
      <c r="H247">
        <v>-6.4336538888239199</v>
      </c>
      <c r="I247">
        <v>11.5495259387757</v>
      </c>
      <c r="J247">
        <v>-5.06038518069865</v>
      </c>
      <c r="K247">
        <v>336.44395555991599</v>
      </c>
      <c r="L247">
        <v>278.925971948155</v>
      </c>
      <c r="M247">
        <v>50.2347123996405</v>
      </c>
      <c r="N247">
        <v>0.69914567635228897</v>
      </c>
      <c r="O247">
        <v>26.363774502355199</v>
      </c>
      <c r="P247">
        <v>179.21086126431899</v>
      </c>
      <c r="Q247">
        <v>7.4882119893764004E-2</v>
      </c>
    </row>
    <row r="248" spans="1:17" x14ac:dyDescent="0.3">
      <c r="A248" t="s">
        <v>592</v>
      </c>
      <c r="B248" t="s">
        <v>593</v>
      </c>
      <c r="C248" t="str">
        <f>IFERROR(VLOOKUP(Table1[[#This Row],[Ticker]],[1]!Table1[[Symbol]:[Industry]],2,FALSE),"-")</f>
        <v>-</v>
      </c>
      <c r="D248" t="s">
        <v>594</v>
      </c>
      <c r="E248">
        <v>32131.689491699999</v>
      </c>
      <c r="F248">
        <v>806.8</v>
      </c>
      <c r="G248">
        <v>34.8807318801273</v>
      </c>
      <c r="H248">
        <v>2.4567442419607901</v>
      </c>
      <c r="I248">
        <v>8.0255375406517295</v>
      </c>
      <c r="J248">
        <v>2.57073739096047</v>
      </c>
      <c r="K248">
        <v>736.81105600831302</v>
      </c>
      <c r="L248">
        <v>657.936698897734</v>
      </c>
      <c r="M248">
        <v>70.387647857679795</v>
      </c>
      <c r="N248">
        <v>1.02974361349021</v>
      </c>
      <c r="O248">
        <v>2.0637084779375301</v>
      </c>
      <c r="P248">
        <v>63.651115618661201</v>
      </c>
      <c r="Q248">
        <v>1.6026248376311E-2</v>
      </c>
    </row>
    <row r="249" spans="1:17" x14ac:dyDescent="0.3">
      <c r="A249" t="s">
        <v>595</v>
      </c>
      <c r="B249" t="s">
        <v>596</v>
      </c>
      <c r="C249" t="str">
        <f>IFERROR(VLOOKUP(Table1[[#This Row],[Ticker]],[1]!Table1[[Symbol]:[Industry]],2,FALSE),"-")</f>
        <v>-</v>
      </c>
      <c r="D249" t="s">
        <v>409</v>
      </c>
      <c r="E249">
        <v>31661.222744359999</v>
      </c>
      <c r="F249">
        <v>550.85</v>
      </c>
      <c r="G249">
        <v>169.004279450761</v>
      </c>
      <c r="H249">
        <v>-24.868585198047299</v>
      </c>
      <c r="I249">
        <v>36.648860950572598</v>
      </c>
      <c r="J249">
        <v>-4.8978985623738396</v>
      </c>
      <c r="K249">
        <v>573.132346677143</v>
      </c>
      <c r="L249">
        <v>449.72010018679202</v>
      </c>
      <c r="M249">
        <v>17.056918516011699</v>
      </c>
      <c r="N249">
        <v>0.70942176414651803</v>
      </c>
      <c r="O249">
        <v>31.0701642915494</v>
      </c>
      <c r="P249">
        <v>203.728720104762</v>
      </c>
      <c r="Q249">
        <v>5.8044754198077003E-2</v>
      </c>
    </row>
    <row r="250" spans="1:17" x14ac:dyDescent="0.3">
      <c r="A250" t="s">
        <v>597</v>
      </c>
      <c r="B250" t="s">
        <v>598</v>
      </c>
      <c r="C250" t="str">
        <f>IFERROR(VLOOKUP(Table1[[#This Row],[Ticker]],[1]!Table1[[Symbol]:[Industry]],2,FALSE),"-")</f>
        <v>-</v>
      </c>
      <c r="D250" t="s">
        <v>46</v>
      </c>
      <c r="E250">
        <v>31549.600498299998</v>
      </c>
      <c r="F250">
        <v>323.8</v>
      </c>
      <c r="G250">
        <v>261.28467096061502</v>
      </c>
      <c r="H250">
        <v>18.346879846151499</v>
      </c>
      <c r="I250">
        <v>45.968748976679201</v>
      </c>
      <c r="J250">
        <v>0.450953779073752</v>
      </c>
      <c r="K250">
        <v>277.24086005565198</v>
      </c>
      <c r="L250">
        <v>217.53615458852701</v>
      </c>
      <c r="M250">
        <v>78.7666010626114</v>
      </c>
      <c r="N250">
        <v>2.07294195353577</v>
      </c>
      <c r="O250">
        <v>8.5855466337245208</v>
      </c>
      <c r="P250">
        <v>300.24721878862698</v>
      </c>
      <c r="Q250">
        <v>0.19491274940363801</v>
      </c>
    </row>
    <row r="251" spans="1:17" x14ac:dyDescent="0.3">
      <c r="A251" t="s">
        <v>599</v>
      </c>
      <c r="B251" t="s">
        <v>600</v>
      </c>
      <c r="C251" t="str">
        <f>IFERROR(VLOOKUP(Table1[[#This Row],[Ticker]],[1]!Table1[[Symbol]:[Industry]],2,FALSE),"-")</f>
        <v>-</v>
      </c>
      <c r="D251" t="s">
        <v>24</v>
      </c>
      <c r="E251">
        <v>31478.357102259899</v>
      </c>
      <c r="F251">
        <v>198.43</v>
      </c>
      <c r="G251">
        <v>-33.661367619596298</v>
      </c>
      <c r="H251">
        <v>-4.6896390752962596</v>
      </c>
      <c r="I251">
        <v>-25.345466276717801</v>
      </c>
      <c r="J251">
        <v>-5.4771387714286703</v>
      </c>
      <c r="K251">
        <v>196.62352191325999</v>
      </c>
      <c r="L251">
        <v>206.965847633696</v>
      </c>
      <c r="M251">
        <v>42.098424070775202</v>
      </c>
      <c r="N251">
        <v>1.1109763581268901</v>
      </c>
      <c r="O251">
        <v>32.590838078919496</v>
      </c>
      <c r="P251">
        <v>17.310079810818799</v>
      </c>
      <c r="Q251">
        <v>-0.103447588971918</v>
      </c>
    </row>
    <row r="252" spans="1:17" x14ac:dyDescent="0.3">
      <c r="A252" t="s">
        <v>601</v>
      </c>
      <c r="B252" t="s">
        <v>602</v>
      </c>
      <c r="C252" t="str">
        <f>IFERROR(VLOOKUP(Table1[[#This Row],[Ticker]],[1]!Table1[[Symbol]:[Industry]],2,FALSE),"-")</f>
        <v>-</v>
      </c>
      <c r="D252" t="s">
        <v>62</v>
      </c>
      <c r="E252">
        <v>31143.46128059</v>
      </c>
      <c r="F252">
        <v>1218.2</v>
      </c>
      <c r="G252">
        <v>29.044980183940002</v>
      </c>
      <c r="H252">
        <v>-1.1896052993289099</v>
      </c>
      <c r="I252">
        <v>-4.3402900982355801</v>
      </c>
      <c r="J252">
        <v>2.35377485317197</v>
      </c>
      <c r="K252">
        <v>1201.9779341614501</v>
      </c>
      <c r="L252">
        <v>1141.0506212529101</v>
      </c>
      <c r="M252">
        <v>74.403158241560007</v>
      </c>
      <c r="N252">
        <v>1.0592265052813501</v>
      </c>
      <c r="O252">
        <v>12.838614349039499</v>
      </c>
      <c r="P252">
        <v>57.176956325398301</v>
      </c>
      <c r="Q252">
        <v>-4.2348278394628E-2</v>
      </c>
    </row>
    <row r="253" spans="1:17" hidden="1" x14ac:dyDescent="0.3">
      <c r="A253" t="s">
        <v>603</v>
      </c>
      <c r="B253" t="s">
        <v>604</v>
      </c>
      <c r="C253" t="str">
        <f>IFERROR(VLOOKUP(Table1[[#This Row],[Ticker]],[1]!Table1[[Symbol]:[Industry]],2,FALSE),"-")</f>
        <v>-</v>
      </c>
      <c r="D253" t="s">
        <v>37</v>
      </c>
      <c r="E253">
        <v>30960.164986700001</v>
      </c>
      <c r="F253">
        <v>339.4</v>
      </c>
      <c r="G253">
        <v>-14.8893579256947</v>
      </c>
      <c r="H253">
        <v>-5.4054786530968899</v>
      </c>
      <c r="I253">
        <v>-0.798224674237202</v>
      </c>
      <c r="J253">
        <v>-6.11725535414236</v>
      </c>
      <c r="M253">
        <v>42.392375937030302</v>
      </c>
      <c r="O253">
        <v>10.489098408956901</v>
      </c>
      <c r="P253">
        <v>21.845270148985801</v>
      </c>
    </row>
    <row r="254" spans="1:17" x14ac:dyDescent="0.3">
      <c r="A254" t="s">
        <v>605</v>
      </c>
      <c r="B254" t="s">
        <v>606</v>
      </c>
      <c r="C254" t="str">
        <f>IFERROR(VLOOKUP(Table1[[#This Row],[Ticker]],[1]!Table1[[Symbol]:[Industry]],2,FALSE),"-")</f>
        <v>-</v>
      </c>
      <c r="D254" t="s">
        <v>49</v>
      </c>
      <c r="E254">
        <v>30842.758325219998</v>
      </c>
      <c r="F254">
        <v>415.6</v>
      </c>
      <c r="G254">
        <v>-12.515580465048901</v>
      </c>
      <c r="H254">
        <v>-13.8752839960293</v>
      </c>
      <c r="I254">
        <v>-27.353163981398801</v>
      </c>
      <c r="J254">
        <v>-6.5761198849184703</v>
      </c>
      <c r="K254">
        <v>434.20880931437398</v>
      </c>
      <c r="L254">
        <v>432.40682734008197</v>
      </c>
      <c r="M254">
        <v>29.688242630196601</v>
      </c>
      <c r="N254">
        <v>1.9430396450970799</v>
      </c>
      <c r="O254">
        <v>25.0481231953801</v>
      </c>
      <c r="P254">
        <v>23.580136782634501</v>
      </c>
      <c r="Q254">
        <v>9.4867438998120002E-2</v>
      </c>
    </row>
    <row r="255" spans="1:17" x14ac:dyDescent="0.3">
      <c r="A255" t="s">
        <v>607</v>
      </c>
      <c r="B255" t="s">
        <v>608</v>
      </c>
      <c r="C255" t="str">
        <f>IFERROR(VLOOKUP(Table1[[#This Row],[Ticker]],[1]!Table1[[Symbol]:[Industry]],2,FALSE),"-")</f>
        <v>-</v>
      </c>
      <c r="D255" t="s">
        <v>609</v>
      </c>
      <c r="E255">
        <v>30647.488887509899</v>
      </c>
      <c r="F255">
        <v>313.25</v>
      </c>
      <c r="G255">
        <v>163.03839408797299</v>
      </c>
      <c r="H255">
        <v>-1.6529411921142501</v>
      </c>
      <c r="I255">
        <v>-27.922967130624102</v>
      </c>
      <c r="J255">
        <v>0.77474578931713101</v>
      </c>
      <c r="K255">
        <v>303.26246152022799</v>
      </c>
      <c r="L255">
        <v>271.16601663646401</v>
      </c>
      <c r="M255">
        <v>69.5209121334629</v>
      </c>
      <c r="N255">
        <v>0.749389541201396</v>
      </c>
      <c r="O255">
        <v>22.681564245810002</v>
      </c>
      <c r="P255">
        <v>189.64401294498299</v>
      </c>
      <c r="Q255">
        <v>7.4874232643829003E-2</v>
      </c>
    </row>
    <row r="256" spans="1:17" hidden="1" x14ac:dyDescent="0.3">
      <c r="A256" t="s">
        <v>610</v>
      </c>
      <c r="B256" t="s">
        <v>611</v>
      </c>
      <c r="C256" t="str">
        <f>IFERROR(VLOOKUP(Table1[[#This Row],[Ticker]],[1]!Table1[[Symbol]:[Industry]],2,FALSE),"-")</f>
        <v>-</v>
      </c>
      <c r="D256" t="s">
        <v>441</v>
      </c>
      <c r="E256">
        <v>30501.9</v>
      </c>
      <c r="F256">
        <v>897.45</v>
      </c>
      <c r="G256">
        <v>126.713898646114</v>
      </c>
      <c r="H256">
        <v>0.33095322109018199</v>
      </c>
      <c r="I256">
        <v>132.02655796378599</v>
      </c>
      <c r="J256">
        <v>-8.2800688839599008</v>
      </c>
      <c r="K256">
        <v>770.52215023507404</v>
      </c>
      <c r="L256">
        <v>548.61653224274698</v>
      </c>
      <c r="M256">
        <v>49.316048631791801</v>
      </c>
      <c r="N256">
        <v>0.35118099337391201</v>
      </c>
      <c r="O256">
        <v>8.0840158226084906</v>
      </c>
      <c r="P256">
        <v>220.517857142857</v>
      </c>
      <c r="Q256">
        <v>8.6284156609987006E-2</v>
      </c>
    </row>
    <row r="257" spans="1:17" x14ac:dyDescent="0.3">
      <c r="A257" t="s">
        <v>612</v>
      </c>
      <c r="B257" t="s">
        <v>613</v>
      </c>
      <c r="C257" t="str">
        <f>IFERROR(VLOOKUP(Table1[[#This Row],[Ticker]],[1]!Table1[[Symbol]:[Industry]],2,FALSE),"-")</f>
        <v>-</v>
      </c>
      <c r="D257" t="s">
        <v>170</v>
      </c>
      <c r="E257">
        <v>30361.087569675001</v>
      </c>
      <c r="F257">
        <v>901</v>
      </c>
      <c r="G257">
        <v>58.279785510615298</v>
      </c>
      <c r="H257">
        <v>3.5132463679799599</v>
      </c>
      <c r="I257">
        <v>-5.1994850404635198</v>
      </c>
      <c r="J257">
        <v>-1.5992670896777701</v>
      </c>
      <c r="K257">
        <v>853.15311335217598</v>
      </c>
      <c r="L257">
        <v>766.07385766544303</v>
      </c>
      <c r="M257">
        <v>63.715539510783202</v>
      </c>
      <c r="N257">
        <v>1.0956048637108</v>
      </c>
      <c r="O257">
        <v>9.8779134295227493</v>
      </c>
      <c r="P257">
        <v>92.315901814300901</v>
      </c>
      <c r="Q257">
        <v>3.1200811600553002E-2</v>
      </c>
    </row>
    <row r="258" spans="1:17" x14ac:dyDescent="0.3">
      <c r="A258" t="s">
        <v>614</v>
      </c>
      <c r="B258" t="s">
        <v>615</v>
      </c>
      <c r="C258" t="str">
        <f>IFERROR(VLOOKUP(Table1[[#This Row],[Ticker]],[1]!Table1[[Symbol]:[Industry]],2,FALSE),"-")</f>
        <v>-</v>
      </c>
      <c r="D258" t="s">
        <v>193</v>
      </c>
      <c r="E258">
        <v>30024.83193072</v>
      </c>
      <c r="F258">
        <v>15801.25</v>
      </c>
      <c r="G258">
        <v>-1.3194260965979301</v>
      </c>
      <c r="H258">
        <v>-13.473704266224001</v>
      </c>
      <c r="I258">
        <v>-16.4572922703621</v>
      </c>
      <c r="J258">
        <v>-0.60800357423708695</v>
      </c>
      <c r="K258">
        <v>15636.681077470899</v>
      </c>
      <c r="L258">
        <v>14820.1303398529</v>
      </c>
      <c r="M258">
        <v>43.635461260405101</v>
      </c>
      <c r="N258">
        <v>0.23242082234553099</v>
      </c>
      <c r="O258">
        <v>15.4971916778735</v>
      </c>
      <c r="P258">
        <v>35.237781419969899</v>
      </c>
      <c r="Q258">
        <v>6.9846848960505997E-2</v>
      </c>
    </row>
    <row r="259" spans="1:17" x14ac:dyDescent="0.3">
      <c r="A259" t="s">
        <v>616</v>
      </c>
      <c r="B259" t="s">
        <v>617</v>
      </c>
      <c r="C259" t="str">
        <f>IFERROR(VLOOKUP(Table1[[#This Row],[Ticker]],[1]!Table1[[Symbol]:[Industry]],2,FALSE),"-")</f>
        <v>-</v>
      </c>
      <c r="D259" t="s">
        <v>618</v>
      </c>
      <c r="E259">
        <v>29927.112454499998</v>
      </c>
      <c r="F259">
        <v>662.05</v>
      </c>
      <c r="G259">
        <v>240.0701603755</v>
      </c>
      <c r="H259">
        <v>-3.5913842946803398</v>
      </c>
      <c r="I259">
        <v>60.561007543239903</v>
      </c>
      <c r="J259">
        <v>-2.7290616333779401</v>
      </c>
      <c r="K259">
        <v>615.38596268721005</v>
      </c>
      <c r="L259">
        <v>439.368976897702</v>
      </c>
      <c r="M259">
        <v>57.548886204753501</v>
      </c>
      <c r="N259">
        <v>0.66063146396752803</v>
      </c>
      <c r="O259">
        <v>12.9975077411071</v>
      </c>
      <c r="P259">
        <v>275.84445075219901</v>
      </c>
      <c r="Q259">
        <v>0.25710580793128401</v>
      </c>
    </row>
    <row r="260" spans="1:17" x14ac:dyDescent="0.3">
      <c r="A260" t="s">
        <v>619</v>
      </c>
      <c r="B260" t="s">
        <v>620</v>
      </c>
      <c r="C260" t="str">
        <f>IFERROR(VLOOKUP(Table1[[#This Row],[Ticker]],[1]!Table1[[Symbol]:[Industry]],2,FALSE),"-")</f>
        <v>-</v>
      </c>
      <c r="D260" t="s">
        <v>213</v>
      </c>
      <c r="E260">
        <v>29918.420788619998</v>
      </c>
      <c r="F260">
        <v>752</v>
      </c>
      <c r="G260">
        <v>-29.837060334887099</v>
      </c>
      <c r="H260">
        <v>-4.5663863632709502E-2</v>
      </c>
      <c r="I260">
        <v>-6.8610543422635502</v>
      </c>
      <c r="J260">
        <v>1.0031940520404099</v>
      </c>
      <c r="K260">
        <v>711.02480615996603</v>
      </c>
      <c r="L260">
        <v>709.46700677670697</v>
      </c>
      <c r="M260">
        <v>70.704140230065306</v>
      </c>
      <c r="N260">
        <v>1.1616349988326</v>
      </c>
      <c r="O260">
        <v>14.3949468085106</v>
      </c>
      <c r="P260">
        <v>23.755451328889901</v>
      </c>
      <c r="Q260">
        <v>-3.6859397636378001E-2</v>
      </c>
    </row>
    <row r="261" spans="1:17" x14ac:dyDescent="0.3">
      <c r="A261" t="s">
        <v>621</v>
      </c>
      <c r="B261" t="s">
        <v>622</v>
      </c>
      <c r="C261" t="str">
        <f>IFERROR(VLOOKUP(Table1[[#This Row],[Ticker]],[1]!Table1[[Symbol]:[Industry]],2,FALSE),"-")</f>
        <v>-</v>
      </c>
      <c r="D261" t="s">
        <v>623</v>
      </c>
      <c r="E261">
        <v>29866.705784599999</v>
      </c>
      <c r="F261">
        <v>460.3</v>
      </c>
      <c r="G261">
        <v>-71.358529256024497</v>
      </c>
      <c r="H261">
        <v>3.1254684968744502</v>
      </c>
      <c r="I261">
        <v>-50.122302647345599</v>
      </c>
      <c r="J261">
        <v>0.48146988201378899</v>
      </c>
      <c r="K261">
        <v>413.90748383304498</v>
      </c>
      <c r="L261">
        <v>519.12288184032298</v>
      </c>
      <c r="M261">
        <v>67.401090257880298</v>
      </c>
      <c r="N261">
        <v>1.16149290411127</v>
      </c>
      <c r="O261">
        <v>116.880295459482</v>
      </c>
      <c r="P261">
        <v>48.4838709677419</v>
      </c>
      <c r="Q261">
        <v>-9.2741557662410004E-2</v>
      </c>
    </row>
    <row r="262" spans="1:17" x14ac:dyDescent="0.3">
      <c r="A262" t="s">
        <v>624</v>
      </c>
      <c r="B262" t="s">
        <v>625</v>
      </c>
      <c r="C262" t="str">
        <f>IFERROR(VLOOKUP(Table1[[#This Row],[Ticker]],[1]!Table1[[Symbol]:[Industry]],2,FALSE),"-")</f>
        <v>-</v>
      </c>
      <c r="D262" t="s">
        <v>258</v>
      </c>
      <c r="E262">
        <v>29610.982920109898</v>
      </c>
      <c r="F262">
        <v>3924.8</v>
      </c>
      <c r="G262">
        <v>-9.3881181923050292</v>
      </c>
      <c r="H262">
        <v>-19.781234963878301</v>
      </c>
      <c r="I262">
        <v>4.4377318293745898</v>
      </c>
      <c r="J262">
        <v>-9.7871912273855095</v>
      </c>
      <c r="K262">
        <v>4034.1924804774098</v>
      </c>
      <c r="L262">
        <v>3470.7727661134199</v>
      </c>
      <c r="M262">
        <v>20.495622553164399</v>
      </c>
      <c r="N262">
        <v>0.62459478496252196</v>
      </c>
      <c r="O262">
        <v>22.7552996331023</v>
      </c>
      <c r="P262">
        <v>55.468409586056602</v>
      </c>
      <c r="Q262">
        <v>9.3433308272554E-2</v>
      </c>
    </row>
    <row r="263" spans="1:17" x14ac:dyDescent="0.3">
      <c r="A263" t="s">
        <v>626</v>
      </c>
      <c r="B263" t="s">
        <v>627</v>
      </c>
      <c r="C263" t="str">
        <f>IFERROR(VLOOKUP(Table1[[#This Row],[Ticker]],[1]!Table1[[Symbol]:[Industry]],2,FALSE),"-")</f>
        <v>-</v>
      </c>
      <c r="D263" t="s">
        <v>258</v>
      </c>
      <c r="E263">
        <v>29496.915199999999</v>
      </c>
      <c r="F263">
        <v>2674.55</v>
      </c>
      <c r="G263">
        <v>-3.9903078945569899</v>
      </c>
      <c r="H263">
        <v>-7.30184298628114</v>
      </c>
      <c r="I263">
        <v>5.7977268288010499</v>
      </c>
      <c r="J263">
        <v>-6.49726255294091</v>
      </c>
      <c r="K263">
        <v>2593.50815184155</v>
      </c>
      <c r="L263">
        <v>2305.54198766011</v>
      </c>
      <c r="M263">
        <v>34.227237825381501</v>
      </c>
      <c r="N263">
        <v>0.88089636586015796</v>
      </c>
      <c r="O263">
        <v>10.672823465629699</v>
      </c>
      <c r="P263">
        <v>42.627453071672299</v>
      </c>
      <c r="Q263">
        <v>7.1026077825322997E-2</v>
      </c>
    </row>
    <row r="264" spans="1:17" x14ac:dyDescent="0.3">
      <c r="A264" t="s">
        <v>628</v>
      </c>
      <c r="B264" t="s">
        <v>629</v>
      </c>
      <c r="C264" t="str">
        <f>IFERROR(VLOOKUP(Table1[[#This Row],[Ticker]],[1]!Table1[[Symbol]:[Industry]],2,FALSE),"-")</f>
        <v>-</v>
      </c>
      <c r="D264" t="s">
        <v>369</v>
      </c>
      <c r="E264">
        <v>29441.11504828</v>
      </c>
      <c r="F264">
        <v>6597.9</v>
      </c>
      <c r="G264">
        <v>14.9012809981622</v>
      </c>
      <c r="H264">
        <v>2.3271365583646402</v>
      </c>
      <c r="I264">
        <v>-1.17437632999292</v>
      </c>
      <c r="J264">
        <v>-2.0483119941682202</v>
      </c>
      <c r="K264">
        <v>6097.7873100237803</v>
      </c>
      <c r="L264">
        <v>5577.0735838333103</v>
      </c>
      <c r="M264">
        <v>54.858596565091801</v>
      </c>
      <c r="N264">
        <v>1.1417338200242</v>
      </c>
      <c r="O264">
        <v>5.7442519589566396</v>
      </c>
      <c r="P264">
        <v>51.646230047002199</v>
      </c>
      <c r="Q264">
        <v>-4.4669802688898003E-2</v>
      </c>
    </row>
    <row r="265" spans="1:17" hidden="1" x14ac:dyDescent="0.3">
      <c r="A265" t="s">
        <v>630</v>
      </c>
      <c r="B265" t="s">
        <v>631</v>
      </c>
      <c r="C265" t="str">
        <f>IFERROR(VLOOKUP(Table1[[#This Row],[Ticker]],[1]!Table1[[Symbol]:[Industry]],2,FALSE),"-")</f>
        <v>-</v>
      </c>
      <c r="D265" t="s">
        <v>632</v>
      </c>
      <c r="E265">
        <v>29383.064003200001</v>
      </c>
      <c r="F265">
        <v>1226.7</v>
      </c>
      <c r="G265">
        <v>156.71518562671699</v>
      </c>
      <c r="H265">
        <v>9.3895661427222998E-2</v>
      </c>
      <c r="I265">
        <v>170.80631887817501</v>
      </c>
      <c r="J265">
        <v>0.95409244107946001</v>
      </c>
      <c r="K265">
        <v>1118.95754574598</v>
      </c>
      <c r="M265">
        <v>58.167712673466497</v>
      </c>
      <c r="N265">
        <v>0.65348626216841099</v>
      </c>
      <c r="O265">
        <v>18.199233716475</v>
      </c>
      <c r="P265">
        <v>233.34239130434699</v>
      </c>
    </row>
    <row r="266" spans="1:17" x14ac:dyDescent="0.3">
      <c r="A266" t="s">
        <v>633</v>
      </c>
      <c r="B266" t="s">
        <v>634</v>
      </c>
      <c r="C266" t="str">
        <f>IFERROR(VLOOKUP(Table1[[#This Row],[Ticker]],[1]!Table1[[Symbol]:[Industry]],2,FALSE),"-")</f>
        <v>-</v>
      </c>
      <c r="D266" t="s">
        <v>461</v>
      </c>
      <c r="E266">
        <v>29283.143113179998</v>
      </c>
      <c r="F266">
        <v>1569.75</v>
      </c>
      <c r="G266">
        <v>103.356193336172</v>
      </c>
      <c r="H266">
        <v>13.9176797133665</v>
      </c>
      <c r="I266">
        <v>83.504999081790899</v>
      </c>
      <c r="J266">
        <v>-6.7826823009585304</v>
      </c>
      <c r="K266">
        <v>1405.40697933451</v>
      </c>
      <c r="L266">
        <v>1025.4470479701799</v>
      </c>
      <c r="M266">
        <v>44.768427528940002</v>
      </c>
      <c r="N266">
        <v>0.30179770916327497</v>
      </c>
      <c r="O266">
        <v>13.1358496575887</v>
      </c>
      <c r="P266">
        <v>162.061769616026</v>
      </c>
      <c r="Q266">
        <v>8.2494681668986006E-2</v>
      </c>
    </row>
    <row r="267" spans="1:17" x14ac:dyDescent="0.3">
      <c r="A267" t="s">
        <v>635</v>
      </c>
      <c r="B267" t="s">
        <v>636</v>
      </c>
      <c r="C267" t="str">
        <f>IFERROR(VLOOKUP(Table1[[#This Row],[Ticker]],[1]!Table1[[Symbol]:[Industry]],2,FALSE),"-")</f>
        <v>-</v>
      </c>
      <c r="D267" t="s">
        <v>140</v>
      </c>
      <c r="E267">
        <v>29123.110926000001</v>
      </c>
      <c r="F267">
        <v>1297.55</v>
      </c>
      <c r="G267">
        <v>95.036388902693602</v>
      </c>
      <c r="H267">
        <v>-12.839440546687801</v>
      </c>
      <c r="I267">
        <v>21.4644086626515</v>
      </c>
      <c r="J267">
        <v>-3.8902676617146699</v>
      </c>
      <c r="K267">
        <v>1263.73489483713</v>
      </c>
      <c r="L267">
        <v>1007.81584352247</v>
      </c>
      <c r="M267">
        <v>33.918583209264902</v>
      </c>
      <c r="N267">
        <v>0.74551900888253397</v>
      </c>
      <c r="O267">
        <v>11.9879773419136</v>
      </c>
      <c r="P267">
        <v>134.765695675773</v>
      </c>
      <c r="Q267">
        <v>0.17122698275405601</v>
      </c>
    </row>
    <row r="268" spans="1:17" x14ac:dyDescent="0.3">
      <c r="A268" t="s">
        <v>637</v>
      </c>
      <c r="B268" t="s">
        <v>638</v>
      </c>
      <c r="C268" t="str">
        <f>IFERROR(VLOOKUP(Table1[[#This Row],[Ticker]],[1]!Table1[[Symbol]:[Industry]],2,FALSE),"-")</f>
        <v>-</v>
      </c>
      <c r="D268" t="s">
        <v>193</v>
      </c>
      <c r="E268">
        <v>29033.436882900001</v>
      </c>
      <c r="F268">
        <v>1381.7</v>
      </c>
      <c r="G268">
        <v>-14.394940516737901</v>
      </c>
      <c r="H268">
        <v>-0.13610968290963699</v>
      </c>
      <c r="I268">
        <v>-1.69215610780781</v>
      </c>
      <c r="J268">
        <v>-3.29286587792638</v>
      </c>
      <c r="K268">
        <v>1286.18334065058</v>
      </c>
      <c r="L268">
        <v>1198.25802145697</v>
      </c>
      <c r="M268">
        <v>54.206728192315403</v>
      </c>
      <c r="N268">
        <v>0.53266816441221199</v>
      </c>
      <c r="O268">
        <v>3.9552724904103398</v>
      </c>
      <c r="P268">
        <v>37.749862918099801</v>
      </c>
      <c r="Q268">
        <v>5.1561655029323E-2</v>
      </c>
    </row>
    <row r="269" spans="1:17" x14ac:dyDescent="0.3">
      <c r="A269" t="s">
        <v>639</v>
      </c>
      <c r="B269" t="s">
        <v>640</v>
      </c>
      <c r="C269" t="str">
        <f>IFERROR(VLOOKUP(Table1[[#This Row],[Ticker]],[1]!Table1[[Symbol]:[Industry]],2,FALSE),"-")</f>
        <v>-</v>
      </c>
      <c r="D269" t="s">
        <v>258</v>
      </c>
      <c r="E269">
        <v>28938.511642050002</v>
      </c>
      <c r="F269">
        <v>5868.25</v>
      </c>
      <c r="G269">
        <v>-15.454343123838299</v>
      </c>
      <c r="H269">
        <v>-20.848677450389399</v>
      </c>
      <c r="I269">
        <v>13.659287057590999</v>
      </c>
      <c r="J269">
        <v>-8.1639612171530906</v>
      </c>
      <c r="K269">
        <v>5970.1188111024903</v>
      </c>
      <c r="L269">
        <v>5204.1380608878198</v>
      </c>
      <c r="M269">
        <v>16.550918144240701</v>
      </c>
      <c r="N269">
        <v>0.77920668225783796</v>
      </c>
      <c r="O269">
        <v>25.250287564435698</v>
      </c>
      <c r="P269">
        <v>45.813144489998699</v>
      </c>
      <c r="Q269">
        <v>7.3038238051683996E-2</v>
      </c>
    </row>
    <row r="270" spans="1:17" x14ac:dyDescent="0.3">
      <c r="A270" t="s">
        <v>641</v>
      </c>
      <c r="B270" t="s">
        <v>642</v>
      </c>
      <c r="C270" t="str">
        <f>IFERROR(VLOOKUP(Table1[[#This Row],[Ticker]],[1]!Table1[[Symbol]:[Industry]],2,FALSE),"-")</f>
        <v>-</v>
      </c>
      <c r="D270" t="s">
        <v>193</v>
      </c>
      <c r="E270">
        <v>28810.210201059999</v>
      </c>
      <c r="F270">
        <v>12964.6</v>
      </c>
      <c r="G270">
        <v>192.63382421457499</v>
      </c>
      <c r="H270">
        <v>3.32823274075515</v>
      </c>
      <c r="I270">
        <v>50.6110632480137</v>
      </c>
      <c r="J270">
        <v>-8.3264645153026802</v>
      </c>
      <c r="K270">
        <v>12018.5664160494</v>
      </c>
      <c r="L270">
        <v>9022.0562113884407</v>
      </c>
      <c r="M270">
        <v>35.348873098225702</v>
      </c>
      <c r="N270">
        <v>0.59255630062638098</v>
      </c>
      <c r="O270">
        <v>12.659087052435</v>
      </c>
      <c r="P270">
        <v>230.00366201812801</v>
      </c>
      <c r="Q270">
        <v>0.17545017539737001</v>
      </c>
    </row>
    <row r="271" spans="1:17" x14ac:dyDescent="0.3">
      <c r="A271" t="s">
        <v>643</v>
      </c>
      <c r="B271" t="s">
        <v>644</v>
      </c>
      <c r="C271" t="str">
        <f>IFERROR(VLOOKUP(Table1[[#This Row],[Ticker]],[1]!Table1[[Symbol]:[Industry]],2,FALSE),"-")</f>
        <v>-</v>
      </c>
      <c r="D271" t="s">
        <v>250</v>
      </c>
      <c r="E271">
        <v>28593.324720000001</v>
      </c>
      <c r="F271">
        <v>2562.5500000000002</v>
      </c>
      <c r="G271">
        <v>295.771656116619</v>
      </c>
      <c r="H271">
        <v>46.733675588484402</v>
      </c>
      <c r="I271">
        <v>178.26637374255</v>
      </c>
      <c r="J271">
        <v>-5.7646601657555401</v>
      </c>
      <c r="K271">
        <v>1826.2576281871</v>
      </c>
      <c r="L271">
        <v>1163.60587710153</v>
      </c>
      <c r="M271">
        <v>59.646755972707503</v>
      </c>
      <c r="N271">
        <v>1.0486166747049399</v>
      </c>
      <c r="O271">
        <v>10.585159313964599</v>
      </c>
      <c r="P271">
        <v>344.07763625335701</v>
      </c>
      <c r="Q271">
        <v>0.21615831577232</v>
      </c>
    </row>
    <row r="272" spans="1:17" x14ac:dyDescent="0.3">
      <c r="A272" t="s">
        <v>645</v>
      </c>
      <c r="B272" t="s">
        <v>646</v>
      </c>
      <c r="C272" t="str">
        <f>IFERROR(VLOOKUP(Table1[[#This Row],[Ticker]],[1]!Table1[[Symbol]:[Industry]],2,FALSE),"-")</f>
        <v>-</v>
      </c>
      <c r="D272" t="s">
        <v>647</v>
      </c>
      <c r="E272">
        <v>28508.99667</v>
      </c>
      <c r="F272">
        <v>871.05</v>
      </c>
      <c r="G272">
        <v>6.0729750266635696</v>
      </c>
      <c r="H272">
        <v>-7.1227433657657899</v>
      </c>
      <c r="I272">
        <v>-1.0686082590249799</v>
      </c>
      <c r="J272">
        <v>-5.9154529744778497</v>
      </c>
      <c r="K272">
        <v>852.22850596857404</v>
      </c>
      <c r="L272">
        <v>796.64426690945004</v>
      </c>
      <c r="M272">
        <v>28.652483875673799</v>
      </c>
      <c r="N272">
        <v>1.2167470836915899</v>
      </c>
      <c r="O272">
        <v>7.2269100510877697</v>
      </c>
      <c r="P272">
        <v>41.634146341463399</v>
      </c>
      <c r="Q272">
        <v>7.8659501463628004E-2</v>
      </c>
    </row>
    <row r="273" spans="1:17" hidden="1" x14ac:dyDescent="0.3">
      <c r="A273" t="s">
        <v>648</v>
      </c>
      <c r="B273" t="s">
        <v>649</v>
      </c>
      <c r="C273" t="str">
        <f>IFERROR(VLOOKUP(Table1[[#This Row],[Ticker]],[1]!Table1[[Symbol]:[Industry]],2,FALSE),"-")</f>
        <v>-</v>
      </c>
      <c r="D273" t="s">
        <v>130</v>
      </c>
      <c r="E273">
        <v>28260.425963999998</v>
      </c>
      <c r="F273">
        <v>465.3</v>
      </c>
      <c r="G273">
        <v>109.314356236405</v>
      </c>
      <c r="H273">
        <v>-4.9972724749537996</v>
      </c>
      <c r="I273">
        <v>10.236683676033399</v>
      </c>
      <c r="J273">
        <v>-5.4526113563426204</v>
      </c>
      <c r="K273">
        <v>451.207848468718</v>
      </c>
      <c r="L273">
        <v>396.476258831216</v>
      </c>
      <c r="M273">
        <v>50.769476773576898</v>
      </c>
      <c r="N273">
        <v>1.1465347317882</v>
      </c>
      <c r="O273">
        <v>24.081237911025099</v>
      </c>
      <c r="P273">
        <v>144.894736842105</v>
      </c>
      <c r="Q273">
        <v>4.5060509962765997E-2</v>
      </c>
    </row>
    <row r="274" spans="1:17" x14ac:dyDescent="0.3">
      <c r="A274" t="s">
        <v>650</v>
      </c>
      <c r="B274" t="s">
        <v>651</v>
      </c>
      <c r="C274" t="str">
        <f>IFERROR(VLOOKUP(Table1[[#This Row],[Ticker]],[1]!Table1[[Symbol]:[Industry]],2,FALSE),"-")</f>
        <v>-</v>
      </c>
      <c r="D274" t="s">
        <v>62</v>
      </c>
      <c r="E274">
        <v>28031.060874300001</v>
      </c>
      <c r="F274">
        <v>2227.75</v>
      </c>
      <c r="G274">
        <v>29.601957493624901</v>
      </c>
      <c r="H274">
        <v>-9.5830723290372699</v>
      </c>
      <c r="I274">
        <v>-14.9282025044047</v>
      </c>
      <c r="J274">
        <v>-2.4480553177828699</v>
      </c>
      <c r="K274">
        <v>2290.58515963636</v>
      </c>
      <c r="L274">
        <v>2099.7858466038401</v>
      </c>
      <c r="M274">
        <v>45.248084917147303</v>
      </c>
      <c r="N274">
        <v>1.41937485113386</v>
      </c>
      <c r="O274">
        <v>14.0163842441925</v>
      </c>
      <c r="P274">
        <v>60.1545650611071</v>
      </c>
      <c r="Q274">
        <v>1.327280754356E-2</v>
      </c>
    </row>
    <row r="275" spans="1:17" x14ac:dyDescent="0.3">
      <c r="A275" t="s">
        <v>652</v>
      </c>
      <c r="B275" t="s">
        <v>653</v>
      </c>
      <c r="C275" t="str">
        <f>IFERROR(VLOOKUP(Table1[[#This Row],[Ticker]],[1]!Table1[[Symbol]:[Industry]],2,FALSE),"-")</f>
        <v>-</v>
      </c>
      <c r="D275" t="s">
        <v>384</v>
      </c>
      <c r="E275">
        <v>27967.614860745001</v>
      </c>
      <c r="F275">
        <v>382.7</v>
      </c>
      <c r="G275">
        <v>-32.8483546569271</v>
      </c>
      <c r="H275">
        <v>-11.986089042051701</v>
      </c>
      <c r="I275">
        <v>-18.3148436871057</v>
      </c>
      <c r="J275">
        <v>-3.9006756784813201</v>
      </c>
      <c r="K275">
        <v>403.79007088933503</v>
      </c>
      <c r="L275">
        <v>418.10207144398203</v>
      </c>
      <c r="M275">
        <v>22.194895375534699</v>
      </c>
      <c r="N275">
        <v>1.1448137882823901</v>
      </c>
      <c r="O275">
        <v>27.515024823621602</v>
      </c>
      <c r="P275">
        <v>8.0463015245624003</v>
      </c>
      <c r="Q275">
        <v>-8.6690839783055001E-2</v>
      </c>
    </row>
    <row r="276" spans="1:17" x14ac:dyDescent="0.3">
      <c r="A276" t="s">
        <v>654</v>
      </c>
      <c r="B276" t="s">
        <v>655</v>
      </c>
      <c r="C276" t="str">
        <f>IFERROR(VLOOKUP(Table1[[#This Row],[Ticker]],[1]!Table1[[Symbol]:[Industry]],2,FALSE),"-")</f>
        <v>-</v>
      </c>
      <c r="D276" t="s">
        <v>409</v>
      </c>
      <c r="E276">
        <v>27798.57547448</v>
      </c>
      <c r="F276">
        <v>1490.05</v>
      </c>
      <c r="G276">
        <v>37.131640012390598</v>
      </c>
      <c r="H276">
        <v>8.9828324677669595</v>
      </c>
      <c r="I276">
        <v>34.191271409794098</v>
      </c>
      <c r="J276">
        <v>1.6481396579174099</v>
      </c>
      <c r="K276">
        <v>1299.7099227460999</v>
      </c>
      <c r="L276">
        <v>1121.2663682068201</v>
      </c>
      <c r="M276">
        <v>63.267628884124797</v>
      </c>
      <c r="N276">
        <v>1.74940247567603</v>
      </c>
      <c r="O276">
        <v>10.721116741048901</v>
      </c>
      <c r="P276">
        <v>68.3482092418935</v>
      </c>
      <c r="Q276">
        <v>7.8511061840700003E-2</v>
      </c>
    </row>
    <row r="277" spans="1:17" x14ac:dyDescent="0.3">
      <c r="A277" t="s">
        <v>656</v>
      </c>
      <c r="B277" t="s">
        <v>657</v>
      </c>
      <c r="C277" t="str">
        <f>IFERROR(VLOOKUP(Table1[[#This Row],[Ticker]],[1]!Table1[[Symbol]:[Industry]],2,FALSE),"-")</f>
        <v>-</v>
      </c>
      <c r="D277" t="s">
        <v>332</v>
      </c>
      <c r="E277">
        <v>27760.708524779999</v>
      </c>
      <c r="F277">
        <v>431.25</v>
      </c>
      <c r="G277">
        <v>21.229363230229801</v>
      </c>
      <c r="H277">
        <v>-4.2718512550078698</v>
      </c>
      <c r="I277">
        <v>22.8631196159103</v>
      </c>
      <c r="J277">
        <v>1.07508320654165</v>
      </c>
      <c r="K277">
        <v>395.79973360363999</v>
      </c>
      <c r="L277">
        <v>338.70482791861599</v>
      </c>
      <c r="M277">
        <v>66.287456946625397</v>
      </c>
      <c r="N277">
        <v>0.73105632671359799</v>
      </c>
      <c r="O277">
        <v>2.4811594202898499</v>
      </c>
      <c r="P277">
        <v>65.071770334928203</v>
      </c>
      <c r="Q277">
        <v>-6.0003799326426001E-2</v>
      </c>
    </row>
    <row r="278" spans="1:17" x14ac:dyDescent="0.3">
      <c r="A278" t="s">
        <v>658</v>
      </c>
      <c r="B278" t="s">
        <v>659</v>
      </c>
      <c r="C278" t="str">
        <f>IFERROR(VLOOKUP(Table1[[#This Row],[Ticker]],[1]!Table1[[Symbol]:[Industry]],2,FALSE),"-")</f>
        <v>-</v>
      </c>
      <c r="D278" t="s">
        <v>62</v>
      </c>
      <c r="E278">
        <v>27727.260681119998</v>
      </c>
      <c r="F278">
        <v>1800.15</v>
      </c>
      <c r="G278">
        <v>14.051104092154301</v>
      </c>
      <c r="H278">
        <v>-9.5586390190300392</v>
      </c>
      <c r="I278">
        <v>-3.1985789526254602</v>
      </c>
      <c r="J278">
        <v>1.29219407222834</v>
      </c>
      <c r="K278">
        <v>1768.0871320072699</v>
      </c>
      <c r="L278">
        <v>1625.7832101971001</v>
      </c>
      <c r="M278">
        <v>60.080759089346799</v>
      </c>
      <c r="N278">
        <v>0.93950464761177999</v>
      </c>
      <c r="O278">
        <v>7.76879704469071</v>
      </c>
      <c r="P278">
        <v>52.065382665990903</v>
      </c>
      <c r="Q278">
        <v>5.2916193056843003E-2</v>
      </c>
    </row>
    <row r="279" spans="1:17" x14ac:dyDescent="0.3">
      <c r="A279" t="s">
        <v>660</v>
      </c>
      <c r="B279" t="s">
        <v>661</v>
      </c>
      <c r="C279" t="str">
        <f>IFERROR(VLOOKUP(Table1[[#This Row],[Ticker]],[1]!Table1[[Symbol]:[Industry]],2,FALSE),"-")</f>
        <v>-</v>
      </c>
      <c r="D279" t="s">
        <v>170</v>
      </c>
      <c r="E279">
        <v>27168.483267309999</v>
      </c>
      <c r="F279">
        <v>1065.9000000000001</v>
      </c>
      <c r="G279">
        <v>-18.5332186636026</v>
      </c>
      <c r="H279">
        <v>-8.6397108959498095</v>
      </c>
      <c r="I279">
        <v>-15.028600453436001</v>
      </c>
      <c r="J279">
        <v>-2.5973501154397098</v>
      </c>
      <c r="K279">
        <v>1085.58469138956</v>
      </c>
      <c r="L279">
        <v>1058.0441450956801</v>
      </c>
      <c r="M279">
        <v>36.237170527139902</v>
      </c>
      <c r="N279">
        <v>0.74974059679624105</v>
      </c>
      <c r="O279">
        <v>26.559714795008802</v>
      </c>
      <c r="P279">
        <v>14.2443729903537</v>
      </c>
      <c r="Q279">
        <v>1.4174110887854001E-2</v>
      </c>
    </row>
    <row r="280" spans="1:17" hidden="1" x14ac:dyDescent="0.3">
      <c r="A280" t="s">
        <v>662</v>
      </c>
      <c r="B280" t="s">
        <v>663</v>
      </c>
      <c r="C280" t="str">
        <f>IFERROR(VLOOKUP(Table1[[#This Row],[Ticker]],[1]!Table1[[Symbol]:[Industry]],2,FALSE),"-")</f>
        <v>-</v>
      </c>
      <c r="D280" t="s">
        <v>122</v>
      </c>
      <c r="E280">
        <v>26446.901859639998</v>
      </c>
      <c r="F280">
        <v>1234.45</v>
      </c>
      <c r="G280">
        <v>0.79288146922570102</v>
      </c>
      <c r="H280">
        <v>3.90215239263771</v>
      </c>
      <c r="I280">
        <v>-6.24978020745717</v>
      </c>
      <c r="J280">
        <v>6.3505169912076402</v>
      </c>
      <c r="K280">
        <v>1082.8835066505001</v>
      </c>
      <c r="L280">
        <v>1070.6468091167101</v>
      </c>
      <c r="M280">
        <v>76.726693125824099</v>
      </c>
      <c r="N280">
        <v>1.8609433954011101</v>
      </c>
      <c r="O280">
        <v>13.4108307343351</v>
      </c>
      <c r="P280">
        <v>28.595239335382001</v>
      </c>
      <c r="Q280">
        <v>-1.4014111571623E-2</v>
      </c>
    </row>
    <row r="281" spans="1:17" x14ac:dyDescent="0.3">
      <c r="A281" t="s">
        <v>664</v>
      </c>
      <c r="B281" t="s">
        <v>665</v>
      </c>
      <c r="C281" t="str">
        <f>IFERROR(VLOOKUP(Table1[[#This Row],[Ticker]],[1]!Table1[[Symbol]:[Industry]],2,FALSE),"-")</f>
        <v>-</v>
      </c>
      <c r="D281" t="s">
        <v>253</v>
      </c>
      <c r="E281">
        <v>26441.219569088</v>
      </c>
      <c r="F281">
        <v>270.61</v>
      </c>
      <c r="G281">
        <v>80.139292804003503</v>
      </c>
      <c r="H281">
        <v>25.1930141648774</v>
      </c>
      <c r="I281">
        <v>44.6635123657584</v>
      </c>
      <c r="J281">
        <v>4.4424071564869996</v>
      </c>
      <c r="K281">
        <v>218.54964405508201</v>
      </c>
      <c r="L281">
        <v>187.97713798779901</v>
      </c>
      <c r="M281">
        <v>84.892183784537707</v>
      </c>
      <c r="N281">
        <v>3.50109614981411</v>
      </c>
      <c r="O281">
        <v>2.6163112967000299</v>
      </c>
      <c r="P281">
        <v>109.856533540131</v>
      </c>
      <c r="Q281">
        <v>3.8363205890780003E-2</v>
      </c>
    </row>
    <row r="282" spans="1:17" x14ac:dyDescent="0.3">
      <c r="A282" t="s">
        <v>666</v>
      </c>
      <c r="B282" t="s">
        <v>667</v>
      </c>
      <c r="C282" t="str">
        <f>IFERROR(VLOOKUP(Table1[[#This Row],[Ticker]],[1]!Table1[[Symbol]:[Industry]],2,FALSE),"-")</f>
        <v>-</v>
      </c>
      <c r="D282" t="s">
        <v>308</v>
      </c>
      <c r="E282">
        <v>26280.929748549999</v>
      </c>
      <c r="F282">
        <v>414.5</v>
      </c>
      <c r="G282">
        <v>66.227112753380595</v>
      </c>
      <c r="H282">
        <v>-10.6632534968466</v>
      </c>
      <c r="I282">
        <v>31.5883848240709</v>
      </c>
      <c r="J282">
        <v>-3.7686695528979999</v>
      </c>
      <c r="K282">
        <v>435.90476648323499</v>
      </c>
      <c r="L282">
        <v>371.84671462346199</v>
      </c>
      <c r="M282">
        <v>35.011667852677398</v>
      </c>
      <c r="N282">
        <v>0.65958742621200495</v>
      </c>
      <c r="O282">
        <v>21.1580217129071</v>
      </c>
      <c r="P282">
        <v>102.14581809314799</v>
      </c>
      <c r="Q282">
        <v>0.14333701442654601</v>
      </c>
    </row>
    <row r="283" spans="1:17" x14ac:dyDescent="0.3">
      <c r="A283" t="s">
        <v>668</v>
      </c>
      <c r="B283" t="s">
        <v>669</v>
      </c>
      <c r="C283" t="str">
        <f>IFERROR(VLOOKUP(Table1[[#This Row],[Ticker]],[1]!Table1[[Symbol]:[Industry]],2,FALSE),"-")</f>
        <v>-</v>
      </c>
      <c r="D283" t="s">
        <v>220</v>
      </c>
      <c r="E283">
        <v>26045.975566770001</v>
      </c>
      <c r="F283">
        <v>4157.1000000000004</v>
      </c>
      <c r="G283">
        <v>99.518788884525705</v>
      </c>
      <c r="H283">
        <v>0.92174994269914201</v>
      </c>
      <c r="I283">
        <v>38.851755322590698</v>
      </c>
      <c r="J283">
        <v>-8.4762730363746908</v>
      </c>
      <c r="K283">
        <v>3616.3417204213702</v>
      </c>
      <c r="L283">
        <v>2837.8525527266602</v>
      </c>
      <c r="M283">
        <v>53.103206070939798</v>
      </c>
      <c r="N283">
        <v>1.12113543443502</v>
      </c>
      <c r="O283">
        <v>10.0322340092853</v>
      </c>
      <c r="P283">
        <v>146.71216617210601</v>
      </c>
    </row>
    <row r="284" spans="1:17" hidden="1" x14ac:dyDescent="0.3">
      <c r="A284" t="s">
        <v>670</v>
      </c>
      <c r="B284" t="s">
        <v>671</v>
      </c>
      <c r="C284" t="str">
        <f>IFERROR(VLOOKUP(Table1[[#This Row],[Ticker]],[1]!Table1[[Symbol]:[Industry]],2,FALSE),"-")</f>
        <v>-</v>
      </c>
      <c r="D284" t="s">
        <v>62</v>
      </c>
      <c r="E284">
        <v>25996.295253824999</v>
      </c>
      <c r="F284">
        <v>1362.35</v>
      </c>
      <c r="G284">
        <v>-25.568949336993398</v>
      </c>
      <c r="H284">
        <v>-1.1389090394161001</v>
      </c>
      <c r="I284">
        <v>-11.477816085535901</v>
      </c>
      <c r="J284">
        <v>2.9491145248317401</v>
      </c>
      <c r="O284">
        <v>3.4022094175505599</v>
      </c>
      <c r="P284">
        <v>2.8149881136560801</v>
      </c>
    </row>
    <row r="285" spans="1:17" x14ac:dyDescent="0.3">
      <c r="A285" t="s">
        <v>672</v>
      </c>
      <c r="B285" t="s">
        <v>673</v>
      </c>
      <c r="C285" t="str">
        <f>IFERROR(VLOOKUP(Table1[[#This Row],[Ticker]],[1]!Table1[[Symbol]:[Industry]],2,FALSE),"-")</f>
        <v>-</v>
      </c>
      <c r="D285" t="s">
        <v>550</v>
      </c>
      <c r="E285">
        <v>25720.596262350002</v>
      </c>
      <c r="F285">
        <v>704.25</v>
      </c>
      <c r="G285">
        <v>25.924576323361201</v>
      </c>
      <c r="H285">
        <v>-0.55147560183217603</v>
      </c>
      <c r="I285">
        <v>5.6128567651412702</v>
      </c>
      <c r="J285">
        <v>-0.33439761207581098</v>
      </c>
      <c r="K285">
        <v>685.10661849204701</v>
      </c>
      <c r="L285">
        <v>640.24070322867499</v>
      </c>
      <c r="M285">
        <v>59.231609697733802</v>
      </c>
      <c r="N285">
        <v>0.60399771636778898</v>
      </c>
      <c r="O285">
        <v>9.2296769613063407</v>
      </c>
      <c r="P285">
        <v>60.787671232876697</v>
      </c>
      <c r="Q285">
        <v>-6.9074405365657995E-2</v>
      </c>
    </row>
    <row r="286" spans="1:17" x14ac:dyDescent="0.3">
      <c r="A286" t="s">
        <v>674</v>
      </c>
      <c r="B286" t="s">
        <v>675</v>
      </c>
      <c r="C286" t="str">
        <f>IFERROR(VLOOKUP(Table1[[#This Row],[Ticker]],[1]!Table1[[Symbol]:[Industry]],2,FALSE),"-")</f>
        <v>-</v>
      </c>
      <c r="D286" t="s">
        <v>332</v>
      </c>
      <c r="E286">
        <v>25587.5106744</v>
      </c>
      <c r="F286">
        <v>2054.35</v>
      </c>
      <c r="G286">
        <v>17.002602547394101</v>
      </c>
      <c r="H286">
        <v>8.2071627897364205</v>
      </c>
      <c r="I286">
        <v>37.395797264060803</v>
      </c>
      <c r="J286">
        <v>-0.51327360718680803</v>
      </c>
      <c r="K286">
        <v>1759.2217874891201</v>
      </c>
      <c r="L286">
        <v>1541.6012598694599</v>
      </c>
      <c r="M286">
        <v>64.934904147731999</v>
      </c>
      <c r="N286">
        <v>0.558537881256431</v>
      </c>
      <c r="O286">
        <v>7.0411565702046897</v>
      </c>
      <c r="P286">
        <v>73.202090886097295</v>
      </c>
      <c r="Q286">
        <v>-8.1054611033072002E-2</v>
      </c>
    </row>
    <row r="287" spans="1:17" x14ac:dyDescent="0.3">
      <c r="A287" t="s">
        <v>676</v>
      </c>
      <c r="B287" t="s">
        <v>677</v>
      </c>
      <c r="C287" t="str">
        <f>IFERROR(VLOOKUP(Table1[[#This Row],[Ticker]],[1]!Table1[[Symbol]:[Industry]],2,FALSE),"-")</f>
        <v>-</v>
      </c>
      <c r="D287" t="s">
        <v>396</v>
      </c>
      <c r="E287">
        <v>25507.880639999999</v>
      </c>
      <c r="F287">
        <v>3645.7</v>
      </c>
      <c r="G287">
        <v>12.9182364374311</v>
      </c>
      <c r="H287">
        <v>1.82700244510554</v>
      </c>
      <c r="I287">
        <v>-4.3810329564075703</v>
      </c>
      <c r="J287">
        <v>-0.42380841844863298</v>
      </c>
      <c r="K287">
        <v>3446.3403744114498</v>
      </c>
      <c r="L287">
        <v>3123.7244125644402</v>
      </c>
      <c r="M287">
        <v>54.657047097966903</v>
      </c>
      <c r="N287">
        <v>0.93292104301220902</v>
      </c>
      <c r="O287">
        <v>8.0396083056751806</v>
      </c>
      <c r="P287">
        <v>48.755508405418603</v>
      </c>
      <c r="Q287">
        <v>0.105293437509723</v>
      </c>
    </row>
    <row r="288" spans="1:17" x14ac:dyDescent="0.3">
      <c r="A288" t="s">
        <v>678</v>
      </c>
      <c r="B288" t="s">
        <v>679</v>
      </c>
      <c r="C288" t="str">
        <f>IFERROR(VLOOKUP(Table1[[#This Row],[Ticker]],[1]!Table1[[Symbol]:[Industry]],2,FALSE),"-")</f>
        <v>-</v>
      </c>
      <c r="D288" t="s">
        <v>180</v>
      </c>
      <c r="E288">
        <v>25383.884042999998</v>
      </c>
      <c r="F288">
        <v>7732.5</v>
      </c>
      <c r="G288">
        <v>5.8518474229155499</v>
      </c>
      <c r="H288">
        <v>-6.4807365369754599</v>
      </c>
      <c r="I288">
        <v>5.34828227209342</v>
      </c>
      <c r="J288">
        <v>2.1407119172754201</v>
      </c>
      <c r="K288">
        <v>7250.0149640109803</v>
      </c>
      <c r="L288">
        <v>6625.3978961180601</v>
      </c>
      <c r="M288">
        <v>77.468462496611807</v>
      </c>
      <c r="N288">
        <v>0.53769925727447698</v>
      </c>
      <c r="O288">
        <v>3.4464920788878</v>
      </c>
      <c r="P288">
        <v>43.128181397501102</v>
      </c>
      <c r="Q288">
        <v>-4.1591921755265999E-2</v>
      </c>
    </row>
    <row r="289" spans="1:17" x14ac:dyDescent="0.3">
      <c r="A289" t="s">
        <v>680</v>
      </c>
      <c r="B289" t="s">
        <v>681</v>
      </c>
      <c r="C289" t="str">
        <f>IFERROR(VLOOKUP(Table1[[#This Row],[Ticker]],[1]!Table1[[Symbol]:[Industry]],2,FALSE),"-")</f>
        <v>-</v>
      </c>
      <c r="D289" t="s">
        <v>293</v>
      </c>
      <c r="E289">
        <v>25327.564923675</v>
      </c>
      <c r="F289">
        <v>1244.1500000000001</v>
      </c>
      <c r="G289">
        <v>-5.7010987818982199</v>
      </c>
      <c r="H289">
        <v>-5.1257108959498199</v>
      </c>
      <c r="I289">
        <v>-12.9946982807392</v>
      </c>
      <c r="J289">
        <v>-0.63702869716382404</v>
      </c>
      <c r="K289">
        <v>1234.65848584227</v>
      </c>
      <c r="L289">
        <v>1191.6403737538601</v>
      </c>
      <c r="M289">
        <v>60.456825202656802</v>
      </c>
      <c r="N289">
        <v>1.3736398845667701</v>
      </c>
      <c r="O289">
        <v>16.135514206486299</v>
      </c>
      <c r="P289">
        <v>27.8148756934456</v>
      </c>
      <c r="Q289">
        <v>9.3442150742345007E-2</v>
      </c>
    </row>
    <row r="290" spans="1:17" x14ac:dyDescent="0.3">
      <c r="A290" t="s">
        <v>682</v>
      </c>
      <c r="B290" t="s">
        <v>683</v>
      </c>
      <c r="C290" t="str">
        <f>IFERROR(VLOOKUP(Table1[[#This Row],[Ticker]],[1]!Table1[[Symbol]:[Industry]],2,FALSE),"-")</f>
        <v>-</v>
      </c>
      <c r="D290" t="s">
        <v>576</v>
      </c>
      <c r="E290">
        <v>25152.627499999999</v>
      </c>
      <c r="F290">
        <v>2383.0500000000002</v>
      </c>
      <c r="G290">
        <v>67.978898681006996</v>
      </c>
      <c r="H290">
        <v>8.9544418769010594</v>
      </c>
      <c r="I290">
        <v>14.9571301440309</v>
      </c>
      <c r="J290">
        <v>3.1567629771132801</v>
      </c>
      <c r="K290">
        <v>2170.0202479331201</v>
      </c>
      <c r="L290">
        <v>1870.9410083806499</v>
      </c>
      <c r="M290">
        <v>68.102286402167195</v>
      </c>
      <c r="N290">
        <v>1.0508712837632599</v>
      </c>
      <c r="O290">
        <v>6.5294475567025501</v>
      </c>
      <c r="P290">
        <v>115.20296202645901</v>
      </c>
      <c r="Q290">
        <v>4.6507118875356003E-2</v>
      </c>
    </row>
    <row r="291" spans="1:17" x14ac:dyDescent="0.3">
      <c r="A291" t="s">
        <v>684</v>
      </c>
      <c r="B291" t="s">
        <v>685</v>
      </c>
      <c r="C291" t="str">
        <f>IFERROR(VLOOKUP(Table1[[#This Row],[Ticker]],[1]!Table1[[Symbol]:[Industry]],2,FALSE),"-")</f>
        <v>-</v>
      </c>
      <c r="D291" t="s">
        <v>647</v>
      </c>
      <c r="E291">
        <v>25140.077784360001</v>
      </c>
      <c r="F291">
        <v>1063.8499999999999</v>
      </c>
      <c r="G291">
        <v>-39.958112614713102</v>
      </c>
      <c r="H291">
        <v>-14.7791511327392</v>
      </c>
      <c r="I291">
        <v>-22.944430953208101</v>
      </c>
      <c r="J291">
        <v>-4.5267489510109202</v>
      </c>
      <c r="K291">
        <v>1059.2615420280899</v>
      </c>
      <c r="L291">
        <v>1096.0921762273199</v>
      </c>
      <c r="M291">
        <v>33.633031019285902</v>
      </c>
      <c r="N291">
        <v>0.51203278504239902</v>
      </c>
      <c r="O291">
        <v>39.859942661089399</v>
      </c>
      <c r="P291">
        <v>20.066587664353001</v>
      </c>
      <c r="Q291">
        <v>-2.1659509211733E-2</v>
      </c>
    </row>
    <row r="292" spans="1:17" x14ac:dyDescent="0.3">
      <c r="A292" t="s">
        <v>686</v>
      </c>
      <c r="B292" t="s">
        <v>687</v>
      </c>
      <c r="C292" t="str">
        <f>IFERROR(VLOOKUP(Table1[[#This Row],[Ticker]],[1]!Table1[[Symbol]:[Industry]],2,FALSE),"-")</f>
        <v>-</v>
      </c>
      <c r="D292" t="s">
        <v>62</v>
      </c>
      <c r="E292">
        <v>25135.607218679899</v>
      </c>
      <c r="F292">
        <v>465.05</v>
      </c>
      <c r="G292">
        <v>6.5565030903116597</v>
      </c>
      <c r="H292">
        <v>2.0982409112790901</v>
      </c>
      <c r="I292">
        <v>0.401014584307752</v>
      </c>
      <c r="J292">
        <v>-2.9838107056004199</v>
      </c>
      <c r="K292">
        <v>442.79835093447298</v>
      </c>
      <c r="L292">
        <v>417.25108124501298</v>
      </c>
      <c r="M292">
        <v>61.099595187033998</v>
      </c>
      <c r="N292">
        <v>1.6944479916662001</v>
      </c>
      <c r="O292">
        <v>4.1393398559294603</v>
      </c>
      <c r="P292">
        <v>41.718726192290099</v>
      </c>
      <c r="Q292">
        <v>-9.4826544240135993E-2</v>
      </c>
    </row>
    <row r="293" spans="1:17" x14ac:dyDescent="0.3">
      <c r="A293" t="s">
        <v>688</v>
      </c>
      <c r="B293" t="s">
        <v>689</v>
      </c>
      <c r="C293" t="str">
        <f>IFERROR(VLOOKUP(Table1[[#This Row],[Ticker]],[1]!Table1[[Symbol]:[Industry]],2,FALSE),"-")</f>
        <v>-</v>
      </c>
      <c r="D293" t="s">
        <v>253</v>
      </c>
      <c r="E293">
        <v>25082.073234</v>
      </c>
      <c r="F293">
        <v>498.4</v>
      </c>
      <c r="G293">
        <v>-8.2294908649284704</v>
      </c>
      <c r="H293">
        <v>-6.0015873103943704</v>
      </c>
      <c r="I293">
        <v>11.7447560222937</v>
      </c>
      <c r="J293">
        <v>-0.30168733170197298</v>
      </c>
      <c r="K293">
        <v>466.54491405185098</v>
      </c>
      <c r="L293">
        <v>425.20002044470402</v>
      </c>
      <c r="M293">
        <v>60.377433308339903</v>
      </c>
      <c r="N293">
        <v>1.15037183994477</v>
      </c>
      <c r="O293">
        <v>3.8723916532905398</v>
      </c>
      <c r="P293">
        <v>48.289199642963297</v>
      </c>
      <c r="Q293">
        <v>-3.1266816745219E-2</v>
      </c>
    </row>
    <row r="294" spans="1:17" x14ac:dyDescent="0.3">
      <c r="A294" t="s">
        <v>690</v>
      </c>
      <c r="B294" t="s">
        <v>691</v>
      </c>
      <c r="C294" t="str">
        <f>IFERROR(VLOOKUP(Table1[[#This Row],[Ticker]],[1]!Table1[[Symbol]:[Industry]],2,FALSE),"-")</f>
        <v>-</v>
      </c>
      <c r="D294" t="s">
        <v>193</v>
      </c>
      <c r="E294">
        <v>25056.567270799998</v>
      </c>
      <c r="F294">
        <v>2086.4499999999998</v>
      </c>
      <c r="G294">
        <v>15.343627254125501</v>
      </c>
      <c r="H294">
        <v>-2.3038170919257199</v>
      </c>
      <c r="I294">
        <v>0.58524368211239097</v>
      </c>
      <c r="J294">
        <v>-6.56877954290254</v>
      </c>
      <c r="K294">
        <v>2055.98966281301</v>
      </c>
      <c r="L294">
        <v>1762.23577394882</v>
      </c>
      <c r="M294">
        <v>43.371445794948997</v>
      </c>
      <c r="N294">
        <v>0.93394917992491799</v>
      </c>
      <c r="O294">
        <v>16.386685518464301</v>
      </c>
      <c r="P294">
        <v>87.402883190371398</v>
      </c>
      <c r="Q294">
        <v>0.21821922076175601</v>
      </c>
    </row>
    <row r="295" spans="1:17" x14ac:dyDescent="0.3">
      <c r="A295" t="s">
        <v>692</v>
      </c>
      <c r="B295" t="s">
        <v>693</v>
      </c>
      <c r="C295" t="str">
        <f>IFERROR(VLOOKUP(Table1[[#This Row],[Ticker]],[1]!Table1[[Symbol]:[Industry]],2,FALSE),"-")</f>
        <v>-</v>
      </c>
      <c r="D295" t="s">
        <v>557</v>
      </c>
      <c r="E295">
        <v>24976.594263585001</v>
      </c>
      <c r="F295">
        <v>768.85</v>
      </c>
      <c r="G295">
        <v>-0.95054195327350699</v>
      </c>
      <c r="H295">
        <v>2.8697527162865302</v>
      </c>
      <c r="I295">
        <v>-13.6456553131594</v>
      </c>
      <c r="J295">
        <v>-2.02447862491579</v>
      </c>
      <c r="K295">
        <v>750.59582444777698</v>
      </c>
      <c r="L295">
        <v>715.98647663565998</v>
      </c>
      <c r="M295">
        <v>51.752712505910097</v>
      </c>
      <c r="N295">
        <v>0.66549574137566703</v>
      </c>
      <c r="O295">
        <v>12.6942836704168</v>
      </c>
      <c r="P295">
        <v>26.486797729703</v>
      </c>
      <c r="Q295">
        <v>-4.7489709626979001E-2</v>
      </c>
    </row>
    <row r="296" spans="1:17" x14ac:dyDescent="0.3">
      <c r="A296" t="s">
        <v>694</v>
      </c>
      <c r="B296" t="s">
        <v>695</v>
      </c>
      <c r="C296" t="str">
        <f>IFERROR(VLOOKUP(Table1[[#This Row],[Ticker]],[1]!Table1[[Symbol]:[Industry]],2,FALSE),"-")</f>
        <v>-</v>
      </c>
      <c r="D296" t="s">
        <v>293</v>
      </c>
      <c r="E296">
        <v>24942.40794375</v>
      </c>
      <c r="F296">
        <v>2998</v>
      </c>
      <c r="G296">
        <v>2.3864846671540301</v>
      </c>
      <c r="H296">
        <v>4.8448185804324497</v>
      </c>
      <c r="I296">
        <v>11.9487551442196</v>
      </c>
      <c r="J296">
        <v>1.31955576786866</v>
      </c>
      <c r="K296">
        <v>2716.16220532856</v>
      </c>
      <c r="L296">
        <v>2498.91454060776</v>
      </c>
      <c r="M296">
        <v>82.140288534432599</v>
      </c>
      <c r="N296">
        <v>1.1225714898766901</v>
      </c>
      <c r="O296">
        <v>1.90126751167445</v>
      </c>
      <c r="P296">
        <v>54.241909759736501</v>
      </c>
      <c r="Q296">
        <v>-5.5144418455061003E-2</v>
      </c>
    </row>
    <row r="297" spans="1:17" x14ac:dyDescent="0.3">
      <c r="A297" t="s">
        <v>696</v>
      </c>
      <c r="B297" t="s">
        <v>697</v>
      </c>
      <c r="C297" t="str">
        <f>IFERROR(VLOOKUP(Table1[[#This Row],[Ticker]],[1]!Table1[[Symbol]:[Industry]],2,FALSE),"-")</f>
        <v>-</v>
      </c>
      <c r="D297" t="s">
        <v>43</v>
      </c>
      <c r="E297">
        <v>24518.975869999998</v>
      </c>
      <c r="F297">
        <v>4439.8500000000004</v>
      </c>
      <c r="G297">
        <v>145.58837812221699</v>
      </c>
      <c r="H297">
        <v>9.8035239172050392</v>
      </c>
      <c r="I297">
        <v>96.588602882013802</v>
      </c>
      <c r="J297">
        <v>10.094051817064701</v>
      </c>
      <c r="K297">
        <v>3963.41529592801</v>
      </c>
      <c r="L297">
        <v>3079.1103962952202</v>
      </c>
      <c r="M297">
        <v>73.5475064554753</v>
      </c>
      <c r="N297">
        <v>2.02169969977255</v>
      </c>
      <c r="O297">
        <v>8.5915064698131705</v>
      </c>
      <c r="P297">
        <v>174.06481481481401</v>
      </c>
      <c r="Q297">
        <v>0.129116386518034</v>
      </c>
    </row>
    <row r="298" spans="1:17" x14ac:dyDescent="0.3">
      <c r="A298" t="s">
        <v>698</v>
      </c>
      <c r="B298" t="s">
        <v>699</v>
      </c>
      <c r="C298" t="str">
        <f>IFERROR(VLOOKUP(Table1[[#This Row],[Ticker]],[1]!Table1[[Symbol]:[Industry]],2,FALSE),"-")</f>
        <v>-</v>
      </c>
      <c r="D298" t="s">
        <v>513</v>
      </c>
      <c r="E298">
        <v>24513.882913325</v>
      </c>
      <c r="F298">
        <v>1656.45</v>
      </c>
      <c r="G298">
        <v>65.703789058130994</v>
      </c>
      <c r="H298">
        <v>-5.94529903138611</v>
      </c>
      <c r="I298">
        <v>45.579497370172</v>
      </c>
      <c r="J298">
        <v>-3.4823187828252302</v>
      </c>
      <c r="K298">
        <v>1453.1584269897201</v>
      </c>
      <c r="L298">
        <v>1156.39798967516</v>
      </c>
      <c r="M298">
        <v>49.629983809225998</v>
      </c>
      <c r="N298">
        <v>0.30388556043127501</v>
      </c>
      <c r="O298">
        <v>2.6291164840471999</v>
      </c>
      <c r="P298">
        <v>99.272180451127795</v>
      </c>
      <c r="Q298">
        <v>0.113921003882136</v>
      </c>
    </row>
    <row r="299" spans="1:17" x14ac:dyDescent="0.3">
      <c r="A299" t="s">
        <v>700</v>
      </c>
      <c r="B299" t="s">
        <v>701</v>
      </c>
      <c r="C299" t="str">
        <f>IFERROR(VLOOKUP(Table1[[#This Row],[Ticker]],[1]!Table1[[Symbol]:[Industry]],2,FALSE),"-")</f>
        <v>-</v>
      </c>
      <c r="D299" t="s">
        <v>609</v>
      </c>
      <c r="E299">
        <v>24417.359540500001</v>
      </c>
      <c r="F299">
        <v>1427.45</v>
      </c>
      <c r="G299">
        <v>45.086307347397998</v>
      </c>
      <c r="H299">
        <v>-0.79078129378711404</v>
      </c>
      <c r="I299">
        <v>56.330771135046497</v>
      </c>
      <c r="J299">
        <v>-1.30797224790309</v>
      </c>
      <c r="K299">
        <v>1278.2509359445601</v>
      </c>
      <c r="L299">
        <v>994.45678805329101</v>
      </c>
      <c r="M299">
        <v>59.3245365199055</v>
      </c>
      <c r="N299">
        <v>0.41203371283972201</v>
      </c>
      <c r="O299">
        <v>4.73221478860905</v>
      </c>
      <c r="P299">
        <v>119.186180422264</v>
      </c>
      <c r="Q299">
        <v>0.16551783681950999</v>
      </c>
    </row>
    <row r="300" spans="1:17" x14ac:dyDescent="0.3">
      <c r="A300" t="s">
        <v>702</v>
      </c>
      <c r="B300" t="s">
        <v>703</v>
      </c>
      <c r="C300" t="str">
        <f>IFERROR(VLOOKUP(Table1[[#This Row],[Ticker]],[1]!Table1[[Symbol]:[Industry]],2,FALSE),"-")</f>
        <v>-</v>
      </c>
      <c r="D300" t="s">
        <v>67</v>
      </c>
      <c r="E300">
        <v>24322.891820069999</v>
      </c>
      <c r="F300">
        <v>180</v>
      </c>
      <c r="G300">
        <v>111.349759592195</v>
      </c>
      <c r="H300">
        <v>16.225800655205301</v>
      </c>
      <c r="I300">
        <v>17.923040809509999</v>
      </c>
      <c r="J300">
        <v>3.7391057403126098</v>
      </c>
      <c r="K300">
        <v>157.38769575932599</v>
      </c>
      <c r="L300">
        <v>130.637937978807</v>
      </c>
      <c r="M300">
        <v>67.752881985605995</v>
      </c>
      <c r="N300">
        <v>1.53807246129283</v>
      </c>
      <c r="O300">
        <v>7.0555555555555403</v>
      </c>
      <c r="P300">
        <v>140.96385542168599</v>
      </c>
      <c r="Q300">
        <v>8.5181996141912006E-2</v>
      </c>
    </row>
    <row r="301" spans="1:17" x14ac:dyDescent="0.3">
      <c r="A301" t="s">
        <v>704</v>
      </c>
      <c r="B301" t="s">
        <v>705</v>
      </c>
      <c r="C301" t="str">
        <f>IFERROR(VLOOKUP(Table1[[#This Row],[Ticker]],[1]!Table1[[Symbol]:[Industry]],2,FALSE),"-")</f>
        <v>-</v>
      </c>
      <c r="D301" t="s">
        <v>170</v>
      </c>
      <c r="E301">
        <v>24158.364968599999</v>
      </c>
      <c r="F301">
        <v>5632.05</v>
      </c>
      <c r="G301">
        <v>90.717147944823296</v>
      </c>
      <c r="H301">
        <v>6.6217776155386803</v>
      </c>
      <c r="I301">
        <v>78.385301393112996</v>
      </c>
      <c r="J301">
        <v>-2.5073935662916198</v>
      </c>
      <c r="K301">
        <v>4842.2231769882601</v>
      </c>
      <c r="L301">
        <v>3784.44574803147</v>
      </c>
      <c r="M301">
        <v>62.821502922856702</v>
      </c>
      <c r="N301">
        <v>0.98290976465476598</v>
      </c>
      <c r="O301">
        <v>4.4912598432187201</v>
      </c>
      <c r="P301">
        <v>131.771604938271</v>
      </c>
      <c r="Q301">
        <v>6.5767659402788003E-2</v>
      </c>
    </row>
    <row r="302" spans="1:17" x14ac:dyDescent="0.3">
      <c r="A302" t="s">
        <v>706</v>
      </c>
      <c r="B302" t="s">
        <v>707</v>
      </c>
      <c r="C302" t="str">
        <f>IFERROR(VLOOKUP(Table1[[#This Row],[Ticker]],[1]!Table1[[Symbol]:[Industry]],2,FALSE),"-")</f>
        <v>-</v>
      </c>
      <c r="D302" t="s">
        <v>49</v>
      </c>
      <c r="E302">
        <v>23521.175925</v>
      </c>
      <c r="F302">
        <v>780.65</v>
      </c>
      <c r="G302">
        <v>-1.6453448797871899</v>
      </c>
      <c r="H302">
        <v>-6.9802608807568696</v>
      </c>
      <c r="I302">
        <v>-6.5610483022516197</v>
      </c>
      <c r="J302">
        <v>2.2032356271881199</v>
      </c>
      <c r="K302">
        <v>779.17502614827697</v>
      </c>
      <c r="L302">
        <v>731.56167456121796</v>
      </c>
      <c r="M302">
        <v>49.4894900048427</v>
      </c>
      <c r="N302">
        <v>0.97354968644020001</v>
      </c>
      <c r="O302">
        <v>12.2846345993723</v>
      </c>
      <c r="P302">
        <v>30.097491875677001</v>
      </c>
    </row>
    <row r="303" spans="1:17" x14ac:dyDescent="0.3">
      <c r="A303" t="s">
        <v>708</v>
      </c>
      <c r="B303" t="s">
        <v>709</v>
      </c>
      <c r="C303" t="str">
        <f>IFERROR(VLOOKUP(Table1[[#This Row],[Ticker]],[1]!Table1[[Symbol]:[Industry]],2,FALSE),"-")</f>
        <v>-</v>
      </c>
      <c r="D303" t="s">
        <v>710</v>
      </c>
      <c r="E303">
        <v>23209.086264000001</v>
      </c>
      <c r="F303">
        <v>2218.5</v>
      </c>
      <c r="G303">
        <v>106.499274316032</v>
      </c>
      <c r="H303">
        <v>-12.1002197821403</v>
      </c>
      <c r="I303">
        <v>42.993855616735502</v>
      </c>
      <c r="J303">
        <v>-7.7801300743871096</v>
      </c>
      <c r="K303">
        <v>2129.2481555487402</v>
      </c>
      <c r="L303">
        <v>1669.3717228993501</v>
      </c>
      <c r="M303">
        <v>26.971801036786701</v>
      </c>
      <c r="N303">
        <v>0.93270993855636097</v>
      </c>
      <c r="O303">
        <v>9.0827135451881897</v>
      </c>
      <c r="P303">
        <v>145.11103745442401</v>
      </c>
      <c r="Q303">
        <v>0.12040213078617901</v>
      </c>
    </row>
    <row r="304" spans="1:17" hidden="1" x14ac:dyDescent="0.3">
      <c r="A304" t="s">
        <v>711</v>
      </c>
      <c r="B304" t="s">
        <v>712</v>
      </c>
      <c r="C304" t="str">
        <f>IFERROR(VLOOKUP(Table1[[#This Row],[Ticker]],[1]!Table1[[Symbol]:[Industry]],2,FALSE),"-")</f>
        <v>-</v>
      </c>
      <c r="D304" t="s">
        <v>713</v>
      </c>
      <c r="E304">
        <v>23025.673136879999</v>
      </c>
      <c r="F304">
        <v>102.75</v>
      </c>
      <c r="G304">
        <v>106.032251993844</v>
      </c>
      <c r="H304">
        <v>4.0233785521364602</v>
      </c>
      <c r="I304">
        <v>36.128469264729198</v>
      </c>
      <c r="J304">
        <v>2.02322782102312</v>
      </c>
      <c r="K304">
        <v>93.271177996902495</v>
      </c>
      <c r="L304">
        <v>77.498272780924296</v>
      </c>
      <c r="M304">
        <v>50.681017208567297</v>
      </c>
      <c r="N304">
        <v>1.05741477336604</v>
      </c>
      <c r="O304">
        <v>1.1970802919707999</v>
      </c>
      <c r="P304">
        <v>146.69867947178801</v>
      </c>
      <c r="Q304">
        <v>2.0612820630179999E-2</v>
      </c>
    </row>
    <row r="305" spans="1:17" x14ac:dyDescent="0.3">
      <c r="A305" t="s">
        <v>714</v>
      </c>
      <c r="B305" t="s">
        <v>715</v>
      </c>
      <c r="C305" t="str">
        <f>IFERROR(VLOOKUP(Table1[[#This Row],[Ticker]],[1]!Table1[[Symbol]:[Industry]],2,FALSE),"-")</f>
        <v>-</v>
      </c>
      <c r="D305" t="s">
        <v>618</v>
      </c>
      <c r="E305">
        <v>23004.973049759999</v>
      </c>
      <c r="F305">
        <v>1704.35</v>
      </c>
      <c r="G305">
        <v>187.898904075221</v>
      </c>
      <c r="H305">
        <v>8.6232638191380708</v>
      </c>
      <c r="I305">
        <v>46.632076412921599</v>
      </c>
      <c r="J305">
        <v>-7.6330707891183103</v>
      </c>
      <c r="K305">
        <v>1490.92445124961</v>
      </c>
      <c r="L305">
        <v>1095.79190747968</v>
      </c>
      <c r="M305">
        <v>47.532461982306202</v>
      </c>
      <c r="N305">
        <v>0.45639570493528597</v>
      </c>
      <c r="O305">
        <v>11.3004957901839</v>
      </c>
      <c r="P305">
        <v>216.70537954101999</v>
      </c>
      <c r="Q305">
        <v>0.27430760583774699</v>
      </c>
    </row>
    <row r="306" spans="1:17" x14ac:dyDescent="0.3">
      <c r="A306" t="s">
        <v>716</v>
      </c>
      <c r="B306" t="s">
        <v>717</v>
      </c>
      <c r="C306" t="str">
        <f>IFERROR(VLOOKUP(Table1[[#This Row],[Ticker]],[1]!Table1[[Symbol]:[Industry]],2,FALSE),"-")</f>
        <v>-</v>
      </c>
      <c r="D306" t="s">
        <v>46</v>
      </c>
      <c r="E306">
        <v>22781.88590755</v>
      </c>
      <c r="F306">
        <v>887.55</v>
      </c>
      <c r="G306">
        <v>22.0343701174783</v>
      </c>
      <c r="H306">
        <v>-10.603388610478699</v>
      </c>
      <c r="I306">
        <v>30.2720250008474</v>
      </c>
      <c r="J306">
        <v>-2.55889354012769</v>
      </c>
      <c r="K306">
        <v>833.41355115167005</v>
      </c>
      <c r="L306">
        <v>717.45626811082502</v>
      </c>
      <c r="M306">
        <v>51.667162161624198</v>
      </c>
      <c r="N306">
        <v>1.3060532849386199</v>
      </c>
      <c r="O306">
        <v>9.1544138358402307</v>
      </c>
      <c r="P306">
        <v>61.358058358331</v>
      </c>
      <c r="Q306">
        <v>5.8715568275134002E-2</v>
      </c>
    </row>
    <row r="307" spans="1:17" x14ac:dyDescent="0.3">
      <c r="A307" t="s">
        <v>718</v>
      </c>
      <c r="B307" t="s">
        <v>719</v>
      </c>
      <c r="C307" t="str">
        <f>IFERROR(VLOOKUP(Table1[[#This Row],[Ticker]],[1]!Table1[[Symbol]:[Industry]],2,FALSE),"-")</f>
        <v>-</v>
      </c>
      <c r="D307" t="s">
        <v>103</v>
      </c>
      <c r="E307">
        <v>22630.586342099999</v>
      </c>
      <c r="F307">
        <v>279.89999999999998</v>
      </c>
      <c r="G307">
        <v>-36.064089226786301</v>
      </c>
      <c r="H307">
        <v>-6.1941353627222497</v>
      </c>
      <c r="I307">
        <v>-30.4060678114921</v>
      </c>
      <c r="J307">
        <v>2.2157919691259802</v>
      </c>
      <c r="K307">
        <v>276.63827321608699</v>
      </c>
      <c r="L307">
        <v>292.06856748698499</v>
      </c>
      <c r="M307">
        <v>62.358621404913102</v>
      </c>
      <c r="N307">
        <v>1.77775871836156</v>
      </c>
      <c r="O307">
        <v>27.652733118971</v>
      </c>
      <c r="P307">
        <v>11.1375818939845</v>
      </c>
      <c r="Q307">
        <v>-0.13899543833035499</v>
      </c>
    </row>
    <row r="308" spans="1:17" hidden="1" x14ac:dyDescent="0.3">
      <c r="A308" t="s">
        <v>720</v>
      </c>
      <c r="B308" t="s">
        <v>721</v>
      </c>
      <c r="C308" t="str">
        <f>IFERROR(VLOOKUP(Table1[[#This Row],[Ticker]],[1]!Table1[[Symbol]:[Industry]],2,FALSE),"-")</f>
        <v>-</v>
      </c>
      <c r="D308" t="s">
        <v>62</v>
      </c>
      <c r="E308">
        <v>22600.5233013</v>
      </c>
      <c r="F308">
        <v>5004.75</v>
      </c>
      <c r="G308">
        <v>1.98272786326818</v>
      </c>
      <c r="H308">
        <v>-2.0267677904373498</v>
      </c>
      <c r="I308">
        <v>5.52557746102124</v>
      </c>
      <c r="J308">
        <v>6.9464042713514598</v>
      </c>
      <c r="K308">
        <v>4648.8051349816697</v>
      </c>
      <c r="L308">
        <v>4374.5041980720598</v>
      </c>
      <c r="M308">
        <v>66.139953601099407</v>
      </c>
      <c r="N308">
        <v>1.58886814814608</v>
      </c>
      <c r="O308">
        <v>0.90414106598730704</v>
      </c>
      <c r="P308">
        <v>32.325529130256498</v>
      </c>
      <c r="Q308">
        <v>-0.12726573236689701</v>
      </c>
    </row>
    <row r="309" spans="1:17" x14ac:dyDescent="0.3">
      <c r="A309" t="s">
        <v>722</v>
      </c>
      <c r="B309" t="s">
        <v>723</v>
      </c>
      <c r="C309" t="str">
        <f>IFERROR(VLOOKUP(Table1[[#This Row],[Ticker]],[1]!Table1[[Symbol]:[Industry]],2,FALSE),"-")</f>
        <v>-</v>
      </c>
      <c r="D309" t="s">
        <v>193</v>
      </c>
      <c r="E309">
        <v>22496.188956099999</v>
      </c>
      <c r="F309">
        <v>612.54999999999995</v>
      </c>
      <c r="G309">
        <v>-12.5893457851764</v>
      </c>
      <c r="H309">
        <v>-2.1379747848387001</v>
      </c>
      <c r="I309">
        <v>12.9154303367668</v>
      </c>
      <c r="J309">
        <v>-3.7532327937008199</v>
      </c>
      <c r="K309">
        <v>560.03511445424795</v>
      </c>
      <c r="L309">
        <v>501.64854090596998</v>
      </c>
      <c r="M309">
        <v>48.085332856173999</v>
      </c>
      <c r="N309">
        <v>0.63567181328319</v>
      </c>
      <c r="O309">
        <v>1.60803199738797</v>
      </c>
      <c r="P309">
        <v>50.577679449360801</v>
      </c>
      <c r="Q309">
        <v>8.3216878642313002E-2</v>
      </c>
    </row>
    <row r="310" spans="1:17" x14ac:dyDescent="0.3">
      <c r="A310" t="s">
        <v>724</v>
      </c>
      <c r="B310" t="s">
        <v>725</v>
      </c>
      <c r="C310" t="str">
        <f>IFERROR(VLOOKUP(Table1[[#This Row],[Ticker]],[1]!Table1[[Symbol]:[Industry]],2,FALSE),"-")</f>
        <v>-</v>
      </c>
      <c r="D310" t="s">
        <v>285</v>
      </c>
      <c r="E310">
        <v>22350.516573749999</v>
      </c>
      <c r="F310">
        <v>1703.8</v>
      </c>
      <c r="G310">
        <v>-2.1345060151741801</v>
      </c>
      <c r="H310">
        <v>-7.3635784917686298</v>
      </c>
      <c r="I310">
        <v>-8.9446947144920799</v>
      </c>
      <c r="J310">
        <v>0.98013085011621404</v>
      </c>
      <c r="K310">
        <v>1706.0700557278799</v>
      </c>
      <c r="L310">
        <v>1589.5670629139299</v>
      </c>
      <c r="M310">
        <v>35.649473335963599</v>
      </c>
      <c r="N310">
        <v>0.80474606194867504</v>
      </c>
      <c r="O310">
        <v>10.6409202958093</v>
      </c>
      <c r="P310">
        <v>49.292442497261703</v>
      </c>
      <c r="Q310">
        <v>5.7424558533709001E-2</v>
      </c>
    </row>
    <row r="311" spans="1:17" x14ac:dyDescent="0.3">
      <c r="A311" t="s">
        <v>726</v>
      </c>
      <c r="B311" t="s">
        <v>727</v>
      </c>
      <c r="C311" t="str">
        <f>IFERROR(VLOOKUP(Table1[[#This Row],[Ticker]],[1]!Table1[[Symbol]:[Industry]],2,FALSE),"-")</f>
        <v>-</v>
      </c>
      <c r="D311" t="s">
        <v>153</v>
      </c>
      <c r="E311">
        <v>22161.890140031999</v>
      </c>
      <c r="F311">
        <v>166.49</v>
      </c>
      <c r="G311">
        <v>221.59258383379401</v>
      </c>
      <c r="H311">
        <v>11.534946638296701</v>
      </c>
      <c r="I311">
        <v>40.211004080950602</v>
      </c>
      <c r="J311">
        <v>2.2164944864798302</v>
      </c>
      <c r="K311">
        <v>149.37305635765301</v>
      </c>
      <c r="L311">
        <v>119.774315310956</v>
      </c>
      <c r="M311">
        <v>78.805933790829101</v>
      </c>
      <c r="N311">
        <v>2.3487881663446402</v>
      </c>
      <c r="O311">
        <v>6.3126914529401104</v>
      </c>
      <c r="P311">
        <v>261.934782608695</v>
      </c>
      <c r="Q311">
        <v>0.16026567331038899</v>
      </c>
    </row>
    <row r="312" spans="1:17" x14ac:dyDescent="0.3">
      <c r="A312" t="s">
        <v>728</v>
      </c>
      <c r="B312" t="s">
        <v>729</v>
      </c>
      <c r="C312" t="str">
        <f>IFERROR(VLOOKUP(Table1[[#This Row],[Ticker]],[1]!Table1[[Symbol]:[Industry]],2,FALSE),"-")</f>
        <v>-</v>
      </c>
      <c r="D312" t="s">
        <v>258</v>
      </c>
      <c r="E312">
        <v>22094.785302079999</v>
      </c>
      <c r="F312">
        <v>701.85</v>
      </c>
      <c r="G312">
        <v>-3.9977262527779902</v>
      </c>
      <c r="H312">
        <v>-5.2115993079669902</v>
      </c>
      <c r="I312">
        <v>17.528985533419501</v>
      </c>
      <c r="J312">
        <v>-7.4098235156038497</v>
      </c>
      <c r="K312">
        <v>680.09228015387703</v>
      </c>
      <c r="L312">
        <v>609.63793900631902</v>
      </c>
      <c r="M312">
        <v>37.718849350176001</v>
      </c>
      <c r="N312">
        <v>0.62745914695126703</v>
      </c>
      <c r="O312">
        <v>13.834864999643701</v>
      </c>
      <c r="P312">
        <v>51.587473002159797</v>
      </c>
      <c r="Q312">
        <v>0.10780413366676</v>
      </c>
    </row>
    <row r="313" spans="1:17" x14ac:dyDescent="0.3">
      <c r="A313" t="s">
        <v>730</v>
      </c>
      <c r="B313" t="s">
        <v>731</v>
      </c>
      <c r="C313" t="str">
        <f>IFERROR(VLOOKUP(Table1[[#This Row],[Ticker]],[1]!Table1[[Symbol]:[Industry]],2,FALSE),"-")</f>
        <v>-</v>
      </c>
      <c r="D313" t="s">
        <v>647</v>
      </c>
      <c r="E313">
        <v>22057.961067820001</v>
      </c>
      <c r="F313">
        <v>720.9</v>
      </c>
      <c r="G313">
        <v>193.53115756732399</v>
      </c>
      <c r="H313">
        <v>4.3804754394539103</v>
      </c>
      <c r="I313">
        <v>21.380068594514899</v>
      </c>
      <c r="J313">
        <v>-4.0332604890177004</v>
      </c>
      <c r="K313">
        <v>639.871900552189</v>
      </c>
      <c r="L313">
        <v>553.28076598385201</v>
      </c>
      <c r="M313">
        <v>62.889689613472697</v>
      </c>
      <c r="N313">
        <v>1.3071874987805501</v>
      </c>
      <c r="O313">
        <v>8.5101955888472691</v>
      </c>
      <c r="P313">
        <v>236.47607934655699</v>
      </c>
      <c r="Q313">
        <v>0.13789043112591801</v>
      </c>
    </row>
    <row r="314" spans="1:17" x14ac:dyDescent="0.3">
      <c r="A314" t="s">
        <v>732</v>
      </c>
      <c r="B314" t="s">
        <v>733</v>
      </c>
      <c r="C314" t="str">
        <f>IFERROR(VLOOKUP(Table1[[#This Row],[Ticker]],[1]!Table1[[Symbol]:[Industry]],2,FALSE),"-")</f>
        <v>-</v>
      </c>
      <c r="D314" t="s">
        <v>734</v>
      </c>
      <c r="E314">
        <v>21818.3871</v>
      </c>
      <c r="F314">
        <v>1379.8</v>
      </c>
      <c r="G314">
        <v>-22.270211870534201</v>
      </c>
      <c r="H314">
        <v>1.2186673044607701</v>
      </c>
      <c r="I314">
        <v>-13.0715644743646</v>
      </c>
      <c r="J314">
        <v>-5.7463418998688001</v>
      </c>
      <c r="K314">
        <v>1343.1481687852099</v>
      </c>
      <c r="L314">
        <v>1291.15524051899</v>
      </c>
      <c r="M314">
        <v>34.926652635566803</v>
      </c>
      <c r="N314">
        <v>0.64741981011137095</v>
      </c>
      <c r="O314">
        <v>10.436295115234</v>
      </c>
      <c r="P314">
        <v>24.2671229792407</v>
      </c>
      <c r="Q314">
        <v>5.6058245978849999E-3</v>
      </c>
    </row>
    <row r="315" spans="1:17" x14ac:dyDescent="0.3">
      <c r="A315" t="s">
        <v>735</v>
      </c>
      <c r="B315" t="s">
        <v>736</v>
      </c>
      <c r="C315" t="str">
        <f>IFERROR(VLOOKUP(Table1[[#This Row],[Ticker]],[1]!Table1[[Symbol]:[Industry]],2,FALSE),"-")</f>
        <v>-</v>
      </c>
      <c r="D315" t="s">
        <v>62</v>
      </c>
      <c r="E315">
        <v>21636.472296</v>
      </c>
      <c r="F315">
        <v>1281.45</v>
      </c>
      <c r="G315">
        <v>52.397528460065203</v>
      </c>
      <c r="H315">
        <v>-7.6230952202523898</v>
      </c>
      <c r="I315">
        <v>42.334948452359498</v>
      </c>
      <c r="J315">
        <v>-0.27747365222119802</v>
      </c>
      <c r="K315">
        <v>1125.4084677804999</v>
      </c>
      <c r="L315">
        <v>963.78454128655596</v>
      </c>
      <c r="M315">
        <v>60.377168732490503</v>
      </c>
      <c r="N315">
        <v>1.0913147011505799</v>
      </c>
      <c r="O315">
        <v>1.8377619103359299</v>
      </c>
      <c r="P315">
        <v>80.982981427865198</v>
      </c>
      <c r="Q315">
        <v>-3.5924047467500997E-2</v>
      </c>
    </row>
    <row r="316" spans="1:17" x14ac:dyDescent="0.3">
      <c r="A316" t="s">
        <v>737</v>
      </c>
      <c r="B316" t="s">
        <v>738</v>
      </c>
      <c r="C316" t="str">
        <f>IFERROR(VLOOKUP(Table1[[#This Row],[Ticker]],[1]!Table1[[Symbol]:[Industry]],2,FALSE),"-")</f>
        <v>-</v>
      </c>
      <c r="D316" t="s">
        <v>233</v>
      </c>
      <c r="E316">
        <v>21615.897215879999</v>
      </c>
      <c r="F316">
        <v>1327.2</v>
      </c>
      <c r="G316">
        <v>110.100337442913</v>
      </c>
      <c r="H316">
        <v>2.99499803870235</v>
      </c>
      <c r="I316">
        <v>65.731759024124301</v>
      </c>
      <c r="J316">
        <v>2.7548712892560401</v>
      </c>
      <c r="K316">
        <v>1216.6465843656599</v>
      </c>
      <c r="L316">
        <v>987.54046731670599</v>
      </c>
      <c r="M316">
        <v>63.042971911467099</v>
      </c>
      <c r="N316">
        <v>1.64694567088179</v>
      </c>
      <c r="O316">
        <v>6.2386980108498999</v>
      </c>
      <c r="P316">
        <v>139.891549932218</v>
      </c>
      <c r="Q316">
        <v>0.121271293401626</v>
      </c>
    </row>
    <row r="317" spans="1:17" hidden="1" x14ac:dyDescent="0.3">
      <c r="A317" t="s">
        <v>739</v>
      </c>
      <c r="B317" t="s">
        <v>740</v>
      </c>
      <c r="C317" t="str">
        <f>IFERROR(VLOOKUP(Table1[[#This Row],[Ticker]],[1]!Table1[[Symbol]:[Industry]],2,FALSE),"-")</f>
        <v>-</v>
      </c>
      <c r="D317" t="s">
        <v>40</v>
      </c>
      <c r="E317">
        <v>21474.44300548</v>
      </c>
      <c r="F317">
        <v>990.3</v>
      </c>
      <c r="G317">
        <v>-0.71913103741513495</v>
      </c>
      <c r="H317">
        <v>5.34329551030903</v>
      </c>
      <c r="I317">
        <v>-1.0775741900834599</v>
      </c>
      <c r="J317">
        <v>0.111744264727346</v>
      </c>
      <c r="K317">
        <v>908.390777426314</v>
      </c>
      <c r="M317">
        <v>62.4839079843062</v>
      </c>
      <c r="N317">
        <v>1.2932750083078299</v>
      </c>
      <c r="O317">
        <v>3.5039886902958601</v>
      </c>
      <c r="P317">
        <v>39.243532058492598</v>
      </c>
    </row>
    <row r="318" spans="1:17" x14ac:dyDescent="0.3">
      <c r="A318" t="s">
        <v>741</v>
      </c>
      <c r="B318" t="s">
        <v>742</v>
      </c>
      <c r="C318" t="str">
        <f>IFERROR(VLOOKUP(Table1[[#This Row],[Ticker]],[1]!Table1[[Symbol]:[Industry]],2,FALSE),"-")</f>
        <v>-</v>
      </c>
      <c r="D318" t="s">
        <v>62</v>
      </c>
      <c r="E318">
        <v>21412.73127394</v>
      </c>
      <c r="F318">
        <v>858.6</v>
      </c>
      <c r="G318">
        <v>50.102185915771301</v>
      </c>
      <c r="H318">
        <v>9.5602516865387699</v>
      </c>
      <c r="I318">
        <v>11.9508647834288</v>
      </c>
      <c r="J318">
        <v>2.1857629284755502</v>
      </c>
      <c r="K318">
        <v>735.95144975360802</v>
      </c>
      <c r="L318">
        <v>655.43510046472602</v>
      </c>
      <c r="M318">
        <v>68.148378232498004</v>
      </c>
      <c r="N318">
        <v>0.98034547358377799</v>
      </c>
      <c r="O318">
        <v>3.6221756347542402</v>
      </c>
      <c r="P318">
        <v>79.755050769391801</v>
      </c>
      <c r="Q318">
        <v>3.7653096287038001E-2</v>
      </c>
    </row>
    <row r="319" spans="1:17" x14ac:dyDescent="0.3">
      <c r="A319" t="s">
        <v>743</v>
      </c>
      <c r="B319" t="s">
        <v>744</v>
      </c>
      <c r="C319" t="str">
        <f>IFERROR(VLOOKUP(Table1[[#This Row],[Ticker]],[1]!Table1[[Symbol]:[Industry]],2,FALSE),"-")</f>
        <v>-</v>
      </c>
      <c r="D319" t="s">
        <v>409</v>
      </c>
      <c r="E319">
        <v>21180.5319648</v>
      </c>
      <c r="F319">
        <v>977.85</v>
      </c>
      <c r="G319">
        <v>-29.909397700507299</v>
      </c>
      <c r="H319">
        <v>1.6290911756556601</v>
      </c>
      <c r="I319">
        <v>-6.4662441153577399</v>
      </c>
      <c r="J319">
        <v>0.515511211883384</v>
      </c>
      <c r="K319">
        <v>890.69406381353895</v>
      </c>
      <c r="L319">
        <v>904.34086245823005</v>
      </c>
      <c r="M319">
        <v>64.128503543974801</v>
      </c>
      <c r="N319">
        <v>0.95326676342966099</v>
      </c>
      <c r="O319">
        <v>16.577184639770898</v>
      </c>
      <c r="P319">
        <v>32.751832745044801</v>
      </c>
      <c r="Q319">
        <v>-7.9194132404988002E-2</v>
      </c>
    </row>
    <row r="320" spans="1:17" x14ac:dyDescent="0.3">
      <c r="A320" t="s">
        <v>745</v>
      </c>
      <c r="B320" t="s">
        <v>746</v>
      </c>
      <c r="C320" t="str">
        <f>IFERROR(VLOOKUP(Table1[[#This Row],[Ticker]],[1]!Table1[[Symbol]:[Industry]],2,FALSE),"-")</f>
        <v>-</v>
      </c>
      <c r="D320" t="s">
        <v>140</v>
      </c>
      <c r="E320">
        <v>21123.674731485</v>
      </c>
      <c r="F320">
        <v>1459.9</v>
      </c>
      <c r="G320">
        <v>192.56874209547101</v>
      </c>
      <c r="H320">
        <v>4.2068057949064803</v>
      </c>
      <c r="I320">
        <v>16.533766847719601</v>
      </c>
      <c r="J320">
        <v>-3.8738988081687702</v>
      </c>
      <c r="K320">
        <v>1379.20772366971</v>
      </c>
      <c r="L320">
        <v>1083.8187499999899</v>
      </c>
      <c r="M320">
        <v>63.428991893161502</v>
      </c>
      <c r="N320">
        <v>0.97169389118878902</v>
      </c>
      <c r="O320">
        <v>7.1306253853003598</v>
      </c>
      <c r="P320">
        <v>228.806306306306</v>
      </c>
    </row>
    <row r="321" spans="1:17" x14ac:dyDescent="0.3">
      <c r="A321" t="s">
        <v>747</v>
      </c>
      <c r="B321" t="s">
        <v>748</v>
      </c>
      <c r="C321" t="str">
        <f>IFERROR(VLOOKUP(Table1[[#This Row],[Ticker]],[1]!Table1[[Symbol]:[Industry]],2,FALSE),"-")</f>
        <v>-</v>
      </c>
      <c r="D321" t="s">
        <v>46</v>
      </c>
      <c r="E321">
        <v>20966.936806260001</v>
      </c>
      <c r="F321">
        <v>329.6</v>
      </c>
      <c r="G321">
        <v>113.730493115496</v>
      </c>
      <c r="H321">
        <v>-3.1687239937262501</v>
      </c>
      <c r="I321">
        <v>53.665568536641402</v>
      </c>
      <c r="J321">
        <v>-2.5377473581842498</v>
      </c>
      <c r="K321">
        <v>306.62211941063299</v>
      </c>
      <c r="L321">
        <v>238.17390845178099</v>
      </c>
      <c r="M321">
        <v>56.025970644554803</v>
      </c>
      <c r="N321">
        <v>0.837332750551816</v>
      </c>
      <c r="O321">
        <v>5.7190533980582403</v>
      </c>
      <c r="P321">
        <v>142.88872512896</v>
      </c>
      <c r="Q321">
        <v>0.14226553933663899</v>
      </c>
    </row>
    <row r="322" spans="1:17" x14ac:dyDescent="0.3">
      <c r="A322" t="s">
        <v>749</v>
      </c>
      <c r="B322" t="s">
        <v>750</v>
      </c>
      <c r="C322" t="str">
        <f>IFERROR(VLOOKUP(Table1[[#This Row],[Ticker]],[1]!Table1[[Symbol]:[Industry]],2,FALSE),"-")</f>
        <v>-</v>
      </c>
      <c r="D322" t="s">
        <v>618</v>
      </c>
      <c r="E322">
        <v>20863.894499999999</v>
      </c>
      <c r="F322">
        <v>4965.5</v>
      </c>
      <c r="G322">
        <v>181.46664899852701</v>
      </c>
      <c r="H322">
        <v>0.76893381589311904</v>
      </c>
      <c r="I322">
        <v>45.884140091077001</v>
      </c>
      <c r="J322">
        <v>-5.4510557948670897</v>
      </c>
      <c r="K322">
        <v>4368.0925238217596</v>
      </c>
      <c r="L322">
        <v>3381.7648798378</v>
      </c>
      <c r="M322">
        <v>60.858000196897997</v>
      </c>
      <c r="N322">
        <v>1.5777094155909399</v>
      </c>
      <c r="O322">
        <v>10.522605981270701</v>
      </c>
      <c r="P322">
        <v>213.280757097791</v>
      </c>
      <c r="Q322">
        <v>0.15371041771838301</v>
      </c>
    </row>
    <row r="323" spans="1:17" x14ac:dyDescent="0.3">
      <c r="A323" t="s">
        <v>751</v>
      </c>
      <c r="B323" t="s">
        <v>752</v>
      </c>
      <c r="C323" t="str">
        <f>IFERROR(VLOOKUP(Table1[[#This Row],[Ticker]],[1]!Table1[[Symbol]:[Industry]],2,FALSE),"-")</f>
        <v>-</v>
      </c>
      <c r="D323" t="s">
        <v>481</v>
      </c>
      <c r="E323">
        <v>20793.846176859999</v>
      </c>
      <c r="F323">
        <v>799.3</v>
      </c>
      <c r="G323">
        <v>-1.57374093182436</v>
      </c>
      <c r="H323">
        <v>-9.2671369932923096</v>
      </c>
      <c r="I323">
        <v>-17.456181882277601</v>
      </c>
      <c r="J323">
        <v>-0.28693529152620101</v>
      </c>
      <c r="K323">
        <v>781.14204392061697</v>
      </c>
      <c r="L323">
        <v>733.22211090608903</v>
      </c>
      <c r="M323">
        <v>51.735900713894402</v>
      </c>
      <c r="N323">
        <v>0.64567551513905397</v>
      </c>
      <c r="O323">
        <v>14.3125234580257</v>
      </c>
      <c r="P323">
        <v>33.639859555258298</v>
      </c>
      <c r="Q323">
        <v>1.9628638325657002E-2</v>
      </c>
    </row>
    <row r="324" spans="1:17" x14ac:dyDescent="0.3">
      <c r="A324" t="s">
        <v>753</v>
      </c>
      <c r="B324" t="s">
        <v>754</v>
      </c>
      <c r="C324" t="str">
        <f>IFERROR(VLOOKUP(Table1[[#This Row],[Ticker]],[1]!Table1[[Symbol]:[Industry]],2,FALSE),"-")</f>
        <v>-</v>
      </c>
      <c r="D324" t="s">
        <v>170</v>
      </c>
      <c r="E324">
        <v>20734.503167524999</v>
      </c>
      <c r="F324">
        <v>7015.6</v>
      </c>
      <c r="G324">
        <v>-19.536403086877701</v>
      </c>
      <c r="H324">
        <v>7.6362268534516096</v>
      </c>
      <c r="I324">
        <v>-8.0525674746196803</v>
      </c>
      <c r="J324">
        <v>2.4989207714557602</v>
      </c>
      <c r="K324">
        <v>6372.9239218513403</v>
      </c>
      <c r="L324">
        <v>6429.0244236625504</v>
      </c>
      <c r="M324">
        <v>86.666944096646802</v>
      </c>
      <c r="N324">
        <v>1.2860575325050001</v>
      </c>
      <c r="O324">
        <v>8.1860425337818494</v>
      </c>
      <c r="P324">
        <v>35.571079354957099</v>
      </c>
      <c r="Q324">
        <v>-0.127520285918586</v>
      </c>
    </row>
    <row r="325" spans="1:17" x14ac:dyDescent="0.3">
      <c r="A325" t="s">
        <v>755</v>
      </c>
      <c r="B325" t="s">
        <v>756</v>
      </c>
      <c r="C325" t="str">
        <f>IFERROR(VLOOKUP(Table1[[#This Row],[Ticker]],[1]!Table1[[Symbol]:[Industry]],2,FALSE),"-")</f>
        <v>-</v>
      </c>
      <c r="D325" t="s">
        <v>253</v>
      </c>
      <c r="E325">
        <v>20712.830173979899</v>
      </c>
      <c r="F325">
        <v>432.5</v>
      </c>
      <c r="G325">
        <v>179.095151164041</v>
      </c>
      <c r="H325">
        <v>10.2100826346764</v>
      </c>
      <c r="I325">
        <v>-1.2971225569372</v>
      </c>
      <c r="J325">
        <v>1.6486924771684</v>
      </c>
      <c r="K325">
        <v>381.16526044615199</v>
      </c>
      <c r="L325">
        <v>321.28978885066198</v>
      </c>
      <c r="M325">
        <v>63.724644626244</v>
      </c>
      <c r="N325">
        <v>1.5666392294017999</v>
      </c>
      <c r="O325">
        <v>2.40462427745664</v>
      </c>
      <c r="P325">
        <v>223.97003745318301</v>
      </c>
      <c r="Q325">
        <v>0.191423892253995</v>
      </c>
    </row>
    <row r="326" spans="1:17" x14ac:dyDescent="0.3">
      <c r="A326" t="s">
        <v>757</v>
      </c>
      <c r="B326" t="s">
        <v>758</v>
      </c>
      <c r="C326" t="str">
        <f>IFERROR(VLOOKUP(Table1[[#This Row],[Ticker]],[1]!Table1[[Symbol]:[Industry]],2,FALSE),"-")</f>
        <v>-</v>
      </c>
      <c r="D326" t="s">
        <v>557</v>
      </c>
      <c r="E326">
        <v>20679.309836249999</v>
      </c>
      <c r="F326">
        <v>484.55</v>
      </c>
      <c r="G326">
        <v>-35.4640809632875</v>
      </c>
      <c r="H326">
        <v>-0.76754088313478397</v>
      </c>
      <c r="I326">
        <v>-34.436056864091803</v>
      </c>
      <c r="J326">
        <v>-5.5868435817019702</v>
      </c>
      <c r="K326">
        <v>465.35431794554501</v>
      </c>
      <c r="L326">
        <v>484.45409209377402</v>
      </c>
      <c r="M326">
        <v>44.095296185379297</v>
      </c>
      <c r="N326">
        <v>0.94286175473856104</v>
      </c>
      <c r="O326">
        <v>41.372937941465302</v>
      </c>
      <c r="P326">
        <v>59.244774549756798</v>
      </c>
      <c r="Q326">
        <v>4.8352912146862E-2</v>
      </c>
    </row>
    <row r="327" spans="1:17" x14ac:dyDescent="0.3">
      <c r="A327" t="s">
        <v>759</v>
      </c>
      <c r="B327" t="s">
        <v>760</v>
      </c>
      <c r="C327" t="str">
        <f>IFERROR(VLOOKUP(Table1[[#This Row],[Ticker]],[1]!Table1[[Symbol]:[Industry]],2,FALSE),"-")</f>
        <v>-</v>
      </c>
      <c r="D327" t="s">
        <v>557</v>
      </c>
      <c r="E327">
        <v>20518.003827749999</v>
      </c>
      <c r="F327">
        <v>2218.8000000000002</v>
      </c>
      <c r="G327">
        <v>13.9317305647024</v>
      </c>
      <c r="H327">
        <v>-18.2908515803604</v>
      </c>
      <c r="I327">
        <v>-45.080625743416803</v>
      </c>
      <c r="J327">
        <v>-3.8578518027258601</v>
      </c>
      <c r="K327">
        <v>2511.5830648301699</v>
      </c>
      <c r="L327">
        <v>2572.0716485415801</v>
      </c>
      <c r="M327">
        <v>35.1433857279264</v>
      </c>
      <c r="N327">
        <v>2.0777274262619998</v>
      </c>
      <c r="O327">
        <v>75.590409230214505</v>
      </c>
      <c r="P327">
        <v>52.809917355371901</v>
      </c>
      <c r="Q327">
        <v>4.9319704139750002E-2</v>
      </c>
    </row>
    <row r="328" spans="1:17" x14ac:dyDescent="0.3">
      <c r="A328" t="s">
        <v>761</v>
      </c>
      <c r="B328" t="s">
        <v>762</v>
      </c>
      <c r="C328" t="str">
        <f>IFERROR(VLOOKUP(Table1[[#This Row],[Ticker]],[1]!Table1[[Symbol]:[Industry]],2,FALSE),"-")</f>
        <v>-</v>
      </c>
      <c r="D328" t="s">
        <v>532</v>
      </c>
      <c r="E328">
        <v>20514.589633145999</v>
      </c>
      <c r="F328">
        <v>174.37</v>
      </c>
      <c r="G328">
        <v>-35.946106657996999</v>
      </c>
      <c r="H328">
        <v>-9.3447670757251</v>
      </c>
      <c r="I328">
        <v>-18.566889832608201</v>
      </c>
      <c r="J328">
        <v>1.9596419734339701</v>
      </c>
      <c r="K328">
        <v>165.13295955151401</v>
      </c>
      <c r="L328">
        <v>169.78548100803701</v>
      </c>
      <c r="M328">
        <v>63.524062257803301</v>
      </c>
      <c r="N328">
        <v>0.92455951564633498</v>
      </c>
      <c r="O328">
        <v>30.469690887193799</v>
      </c>
      <c r="P328">
        <v>22.579964850615099</v>
      </c>
      <c r="Q328">
        <v>1.5571038711385E-2</v>
      </c>
    </row>
    <row r="329" spans="1:17" hidden="1" x14ac:dyDescent="0.3">
      <c r="A329" t="s">
        <v>763</v>
      </c>
      <c r="B329" t="s">
        <v>764</v>
      </c>
      <c r="C329" t="str">
        <f>IFERROR(VLOOKUP(Table1[[#This Row],[Ticker]],[1]!Table1[[Symbol]:[Industry]],2,FALSE),"-")</f>
        <v>-</v>
      </c>
      <c r="D329" t="s">
        <v>130</v>
      </c>
      <c r="E329">
        <v>20510.08310444</v>
      </c>
      <c r="F329">
        <v>14335.7</v>
      </c>
      <c r="G329">
        <v>229.91576174999599</v>
      </c>
      <c r="H329">
        <v>-9.8749932079648097</v>
      </c>
      <c r="I329">
        <v>93.547225310342697</v>
      </c>
      <c r="J329">
        <v>-2.8513425041157698</v>
      </c>
      <c r="K329">
        <v>11951.4608791012</v>
      </c>
      <c r="L329">
        <v>8418.4631676821009</v>
      </c>
      <c r="M329">
        <v>48.9451253859133</v>
      </c>
      <c r="N329">
        <v>0.69111965437662004</v>
      </c>
      <c r="O329">
        <v>9.53144945834525</v>
      </c>
      <c r="P329">
        <v>276.85361654026599</v>
      </c>
    </row>
    <row r="330" spans="1:17" x14ac:dyDescent="0.3">
      <c r="A330" t="s">
        <v>765</v>
      </c>
      <c r="B330" t="s">
        <v>766</v>
      </c>
      <c r="C330" t="str">
        <f>IFERROR(VLOOKUP(Table1[[#This Row],[Ticker]],[1]!Table1[[Symbol]:[Industry]],2,FALSE),"-")</f>
        <v>-</v>
      </c>
      <c r="D330" t="s">
        <v>49</v>
      </c>
      <c r="E330">
        <v>20454.97210499</v>
      </c>
      <c r="F330">
        <v>1277.8</v>
      </c>
      <c r="G330">
        <v>-26.926421093710001</v>
      </c>
      <c r="H330">
        <v>-19.1343633023669</v>
      </c>
      <c r="I330">
        <v>-36.740393798954699</v>
      </c>
      <c r="J330">
        <v>-2.8442177787679799</v>
      </c>
      <c r="K330">
        <v>1378.1336566065099</v>
      </c>
      <c r="L330">
        <v>1422.50295625174</v>
      </c>
      <c r="M330">
        <v>35.883147790565999</v>
      </c>
      <c r="N330">
        <v>1.44305685687715</v>
      </c>
      <c r="O330">
        <v>40.554077320394398</v>
      </c>
      <c r="P330">
        <v>7.3691286446517097</v>
      </c>
      <c r="Q330">
        <v>4.5884132261414003E-2</v>
      </c>
    </row>
    <row r="331" spans="1:17" x14ac:dyDescent="0.3">
      <c r="A331" t="s">
        <v>767</v>
      </c>
      <c r="B331" t="s">
        <v>768</v>
      </c>
      <c r="C331" t="str">
        <f>IFERROR(VLOOKUP(Table1[[#This Row],[Ticker]],[1]!Table1[[Symbol]:[Industry]],2,FALSE),"-")</f>
        <v>-</v>
      </c>
      <c r="D331" t="s">
        <v>288</v>
      </c>
      <c r="E331">
        <v>20441.43693783</v>
      </c>
      <c r="F331">
        <v>1842.05</v>
      </c>
      <c r="G331">
        <v>0.71872224572403398</v>
      </c>
      <c r="H331">
        <v>-6.7735662031976496</v>
      </c>
      <c r="I331">
        <v>-30.8825934371737</v>
      </c>
      <c r="J331">
        <v>2.60181070794988</v>
      </c>
      <c r="K331">
        <v>1843.7055365942299</v>
      </c>
      <c r="L331">
        <v>1832.3496395973</v>
      </c>
      <c r="M331">
        <v>63.411312837380997</v>
      </c>
      <c r="N331">
        <v>1.4129612607242199</v>
      </c>
      <c r="O331">
        <v>33.489861838712301</v>
      </c>
      <c r="P331">
        <v>29.712696288993701</v>
      </c>
      <c r="Q331">
        <v>4.8260215835113002E-2</v>
      </c>
    </row>
    <row r="332" spans="1:17" x14ac:dyDescent="0.3">
      <c r="A332" t="s">
        <v>769</v>
      </c>
      <c r="B332" t="s">
        <v>770</v>
      </c>
      <c r="C332" t="str">
        <f>IFERROR(VLOOKUP(Table1[[#This Row],[Ticker]],[1]!Table1[[Symbol]:[Industry]],2,FALSE),"-")</f>
        <v>-</v>
      </c>
      <c r="D332" t="s">
        <v>369</v>
      </c>
      <c r="E332">
        <v>20393.201917300001</v>
      </c>
      <c r="F332">
        <v>505.4</v>
      </c>
      <c r="G332">
        <v>63.094880558835001</v>
      </c>
      <c r="H332">
        <v>14.0792404807344</v>
      </c>
      <c r="I332">
        <v>18.948583390595001</v>
      </c>
      <c r="J332">
        <v>-6.4774885393192498</v>
      </c>
      <c r="K332">
        <v>460.41713692643799</v>
      </c>
      <c r="L332">
        <v>385.35644754825199</v>
      </c>
      <c r="M332">
        <v>53.197968526403301</v>
      </c>
      <c r="N332">
        <v>0.96631494312675703</v>
      </c>
      <c r="O332">
        <v>13.6426592797784</v>
      </c>
      <c r="P332">
        <v>102.11957608478301</v>
      </c>
      <c r="Q332">
        <v>3.6171676809070998E-2</v>
      </c>
    </row>
    <row r="333" spans="1:17" hidden="1" x14ac:dyDescent="0.3">
      <c r="A333" t="s">
        <v>771</v>
      </c>
      <c r="B333" t="s">
        <v>772</v>
      </c>
      <c r="C333" t="str">
        <f>IFERROR(VLOOKUP(Table1[[#This Row],[Ticker]],[1]!Table1[[Symbol]:[Industry]],2,FALSE),"-")</f>
        <v>-</v>
      </c>
      <c r="D333" t="s">
        <v>541</v>
      </c>
      <c r="E333">
        <v>20325.835546900002</v>
      </c>
      <c r="F333">
        <v>836.05</v>
      </c>
      <c r="G333">
        <v>-34.066858373030797</v>
      </c>
      <c r="H333">
        <v>-6.7703814481339197</v>
      </c>
      <c r="I333">
        <v>-17.901542811785401</v>
      </c>
      <c r="J333">
        <v>-3.0172561939774201</v>
      </c>
      <c r="K333">
        <v>827.76765532236197</v>
      </c>
      <c r="L333">
        <v>852.55237700558303</v>
      </c>
      <c r="M333">
        <v>32.992408361166703</v>
      </c>
      <c r="N333">
        <v>1.4947391533866301</v>
      </c>
      <c r="O333">
        <v>16.500209317624499</v>
      </c>
      <c r="P333">
        <v>10.260468183316799</v>
      </c>
      <c r="Q333">
        <v>-0.16612413387504599</v>
      </c>
    </row>
    <row r="334" spans="1:17" x14ac:dyDescent="0.3">
      <c r="A334" t="s">
        <v>773</v>
      </c>
      <c r="B334" t="s">
        <v>774</v>
      </c>
      <c r="C334" t="str">
        <f>IFERROR(VLOOKUP(Table1[[#This Row],[Ticker]],[1]!Table1[[Symbol]:[Industry]],2,FALSE),"-")</f>
        <v>-</v>
      </c>
      <c r="D334" t="s">
        <v>775</v>
      </c>
      <c r="E334">
        <v>20310.43097971</v>
      </c>
      <c r="F334">
        <v>2127.1</v>
      </c>
      <c r="G334">
        <v>70.178472065594406</v>
      </c>
      <c r="H334">
        <v>1.19314832357949</v>
      </c>
      <c r="I334">
        <v>33.471371681584898</v>
      </c>
      <c r="J334">
        <v>-0.97621563358875596</v>
      </c>
      <c r="K334">
        <v>1907.0859751718599</v>
      </c>
      <c r="L334">
        <v>1616.5193800423201</v>
      </c>
      <c r="M334">
        <v>64.348925094006404</v>
      </c>
      <c r="N334">
        <v>0.97902849722846597</v>
      </c>
      <c r="O334">
        <v>5.1478538855718998</v>
      </c>
      <c r="P334">
        <v>97.823761915833501</v>
      </c>
      <c r="Q334">
        <v>6.2674672133157999E-2</v>
      </c>
    </row>
    <row r="335" spans="1:17" hidden="1" x14ac:dyDescent="0.3">
      <c r="A335" t="s">
        <v>776</v>
      </c>
      <c r="B335" t="s">
        <v>777</v>
      </c>
      <c r="C335" t="str">
        <f>IFERROR(VLOOKUP(Table1[[#This Row],[Ticker]],[1]!Table1[[Symbol]:[Industry]],2,FALSE),"-")</f>
        <v>-</v>
      </c>
      <c r="E335">
        <v>20290.880553625</v>
      </c>
      <c r="F335">
        <v>1933.5</v>
      </c>
      <c r="G335">
        <v>598.35291276535304</v>
      </c>
      <c r="H335">
        <v>-12.9217161829588</v>
      </c>
      <c r="I335">
        <v>262.78557082398601</v>
      </c>
      <c r="J335">
        <v>-5.9501780814585397</v>
      </c>
      <c r="K335">
        <v>2033.55925409827</v>
      </c>
      <c r="L335">
        <v>1404.2236649940201</v>
      </c>
      <c r="M335">
        <v>44.761094212547597</v>
      </c>
      <c r="N335">
        <v>0.63568882127473902</v>
      </c>
      <c r="O335">
        <v>57.111455908973298</v>
      </c>
      <c r="P335">
        <v>754.32131495227895</v>
      </c>
      <c r="Q335">
        <v>0.30643093513963199</v>
      </c>
    </row>
    <row r="336" spans="1:17" x14ac:dyDescent="0.3">
      <c r="A336" t="s">
        <v>778</v>
      </c>
      <c r="B336" t="s">
        <v>779</v>
      </c>
      <c r="C336" t="str">
        <f>IFERROR(VLOOKUP(Table1[[#This Row],[Ticker]],[1]!Table1[[Symbol]:[Industry]],2,FALSE),"-")</f>
        <v>-</v>
      </c>
      <c r="D336" t="s">
        <v>21</v>
      </c>
      <c r="E336">
        <v>20259.950001795001</v>
      </c>
      <c r="F336">
        <v>727.05</v>
      </c>
      <c r="G336">
        <v>63.556203221887898</v>
      </c>
      <c r="H336">
        <v>3.4024322246698802</v>
      </c>
      <c r="I336">
        <v>-18.579330498150401</v>
      </c>
      <c r="J336">
        <v>2.1871571220972301</v>
      </c>
      <c r="K336">
        <v>685.70718020821005</v>
      </c>
      <c r="L336">
        <v>648.93864278242995</v>
      </c>
      <c r="M336">
        <v>71.663529000333</v>
      </c>
      <c r="N336">
        <v>1.0326686377597101</v>
      </c>
      <c r="O336">
        <v>18.540678082662801</v>
      </c>
      <c r="P336">
        <v>93.8283124500133</v>
      </c>
      <c r="Q336">
        <v>5.1823942986479E-2</v>
      </c>
    </row>
    <row r="337" spans="1:17" x14ac:dyDescent="0.3">
      <c r="A337" t="s">
        <v>780</v>
      </c>
      <c r="B337" t="s">
        <v>781</v>
      </c>
      <c r="C337" t="str">
        <f>IFERROR(VLOOKUP(Table1[[#This Row],[Ticker]],[1]!Table1[[Symbol]:[Industry]],2,FALSE),"-")</f>
        <v>-</v>
      </c>
      <c r="D337" t="s">
        <v>384</v>
      </c>
      <c r="E337">
        <v>20228.182374669999</v>
      </c>
      <c r="F337">
        <v>8935.2000000000007</v>
      </c>
      <c r="G337">
        <v>-4.9939580096558203</v>
      </c>
      <c r="H337">
        <v>0.91164434630592095</v>
      </c>
      <c r="I337">
        <v>14.114249458301099</v>
      </c>
      <c r="J337">
        <v>-0.198662768186746</v>
      </c>
      <c r="K337">
        <v>7701.9422300838996</v>
      </c>
      <c r="L337">
        <v>6993.8146220477302</v>
      </c>
      <c r="M337">
        <v>71.951625791416205</v>
      </c>
      <c r="N337">
        <v>0.62259343798307298</v>
      </c>
      <c r="O337">
        <v>0.50138776971975196</v>
      </c>
      <c r="P337">
        <v>62.854955710275902</v>
      </c>
      <c r="Q337">
        <v>1.2256408916456E-2</v>
      </c>
    </row>
    <row r="338" spans="1:17" x14ac:dyDescent="0.3">
      <c r="A338" t="s">
        <v>782</v>
      </c>
      <c r="B338" t="s">
        <v>783</v>
      </c>
      <c r="C338" t="str">
        <f>IFERROR(VLOOKUP(Table1[[#This Row],[Ticker]],[1]!Table1[[Symbol]:[Industry]],2,FALSE),"-")</f>
        <v>-</v>
      </c>
      <c r="D338" t="s">
        <v>140</v>
      </c>
      <c r="E338">
        <v>20198.766320070001</v>
      </c>
      <c r="F338">
        <v>1964.9</v>
      </c>
      <c r="G338">
        <v>237.89792228034301</v>
      </c>
      <c r="H338">
        <v>-16.764850109085899</v>
      </c>
      <c r="I338">
        <v>36.081580311483002</v>
      </c>
      <c r="J338">
        <v>-7.6163338836389602</v>
      </c>
      <c r="K338">
        <v>1896.91110608134</v>
      </c>
      <c r="L338">
        <v>1444.69856298989</v>
      </c>
      <c r="M338">
        <v>32.014951927805903</v>
      </c>
      <c r="N338">
        <v>0.53064468165233203</v>
      </c>
      <c r="O338">
        <v>9.9701467490455897</v>
      </c>
      <c r="P338">
        <v>265.01757303544002</v>
      </c>
      <c r="Q338">
        <v>0.11271491443706499</v>
      </c>
    </row>
    <row r="339" spans="1:17" x14ac:dyDescent="0.3">
      <c r="A339" t="s">
        <v>784</v>
      </c>
      <c r="B339" t="s">
        <v>785</v>
      </c>
      <c r="C339" t="str">
        <f>IFERROR(VLOOKUP(Table1[[#This Row],[Ticker]],[1]!Table1[[Symbol]:[Industry]],2,FALSE),"-")</f>
        <v>-</v>
      </c>
      <c r="D339" t="s">
        <v>153</v>
      </c>
      <c r="E339">
        <v>20185.1839755</v>
      </c>
      <c r="F339">
        <v>641.9</v>
      </c>
      <c r="G339">
        <v>39.144857756380901</v>
      </c>
      <c r="H339">
        <v>3.9953662910141401</v>
      </c>
      <c r="I339">
        <v>44.790460797919899</v>
      </c>
      <c r="J339">
        <v>-0.461846977635747</v>
      </c>
      <c r="K339">
        <v>591.39140072676196</v>
      </c>
      <c r="L339">
        <v>499.12825589179698</v>
      </c>
      <c r="M339">
        <v>63.526250479767299</v>
      </c>
      <c r="N339">
        <v>0.413849282988902</v>
      </c>
      <c r="O339">
        <v>5.3279326997974703</v>
      </c>
      <c r="P339">
        <v>105.73717948717901</v>
      </c>
      <c r="Q339">
        <v>0.154879416838474</v>
      </c>
    </row>
    <row r="340" spans="1:17" hidden="1" x14ac:dyDescent="0.3">
      <c r="A340" t="s">
        <v>786</v>
      </c>
      <c r="B340" t="s">
        <v>787</v>
      </c>
      <c r="C340" t="str">
        <f>IFERROR(VLOOKUP(Table1[[#This Row],[Ticker]],[1]!Table1[[Symbol]:[Industry]],2,FALSE),"-")</f>
        <v>-</v>
      </c>
      <c r="D340" t="s">
        <v>140</v>
      </c>
      <c r="E340">
        <v>20173.740000000002</v>
      </c>
      <c r="F340">
        <v>150.13999999999999</v>
      </c>
      <c r="G340">
        <v>6.0733386522085997</v>
      </c>
      <c r="H340">
        <v>7.0533538234511797</v>
      </c>
      <c r="I340">
        <v>2.1326631798428499</v>
      </c>
      <c r="J340">
        <v>3.0854815709468002</v>
      </c>
      <c r="K340">
        <v>137.844982200126</v>
      </c>
      <c r="L340">
        <v>129.457381222766</v>
      </c>
      <c r="M340">
        <v>53.328059728626101</v>
      </c>
      <c r="N340">
        <v>1.2728532894073299</v>
      </c>
      <c r="O340">
        <v>2.33781803649928</v>
      </c>
      <c r="P340">
        <v>32.867256637168097</v>
      </c>
    </row>
    <row r="341" spans="1:17" hidden="1" x14ac:dyDescent="0.3">
      <c r="A341" t="s">
        <v>788</v>
      </c>
      <c r="B341" t="s">
        <v>789</v>
      </c>
      <c r="C341" t="str">
        <f>IFERROR(VLOOKUP(Table1[[#This Row],[Ticker]],[1]!Table1[[Symbol]:[Industry]],2,FALSE),"-")</f>
        <v>-</v>
      </c>
      <c r="D341" t="s">
        <v>140</v>
      </c>
      <c r="E341">
        <v>20155.501969815999</v>
      </c>
      <c r="F341">
        <v>339.86</v>
      </c>
      <c r="G341">
        <v>-13.8536692140372</v>
      </c>
      <c r="H341">
        <v>-5.2747558668509997</v>
      </c>
      <c r="I341">
        <v>-9.0489267594856599</v>
      </c>
      <c r="J341">
        <v>6.4384096869463003E-2</v>
      </c>
      <c r="K341">
        <v>339.97429984954198</v>
      </c>
      <c r="L341">
        <v>334.67706067473603</v>
      </c>
      <c r="M341">
        <v>42.778347382377802</v>
      </c>
      <c r="N341">
        <v>0.873632837656518</v>
      </c>
      <c r="O341">
        <v>7.3971635379273799</v>
      </c>
      <c r="P341">
        <v>14.817567567567499</v>
      </c>
      <c r="Q341">
        <v>-0.10379904096142301</v>
      </c>
    </row>
    <row r="342" spans="1:17" x14ac:dyDescent="0.3">
      <c r="A342" t="s">
        <v>790</v>
      </c>
      <c r="B342" t="s">
        <v>791</v>
      </c>
      <c r="C342" t="str">
        <f>IFERROR(VLOOKUP(Table1[[#This Row],[Ticker]],[1]!Table1[[Symbol]:[Industry]],2,FALSE),"-")</f>
        <v>-</v>
      </c>
      <c r="D342" t="s">
        <v>220</v>
      </c>
      <c r="E342">
        <v>20091.3210741</v>
      </c>
      <c r="F342">
        <v>458.65</v>
      </c>
      <c r="G342">
        <v>32.459929615408598</v>
      </c>
      <c r="H342">
        <v>9.4791009852382899</v>
      </c>
      <c r="I342">
        <v>44.263617327200897</v>
      </c>
      <c r="J342">
        <v>-3.4049756959515398</v>
      </c>
      <c r="K342">
        <v>411.68649529329099</v>
      </c>
      <c r="L342">
        <v>345.81826434775002</v>
      </c>
      <c r="M342">
        <v>58.716255114805698</v>
      </c>
      <c r="N342">
        <v>0.80946859779731495</v>
      </c>
      <c r="O342">
        <v>15.022348195792</v>
      </c>
      <c r="P342">
        <v>66.027149321266904</v>
      </c>
      <c r="Q342">
        <v>5.4666394008113003E-2</v>
      </c>
    </row>
    <row r="343" spans="1:17" x14ac:dyDescent="0.3">
      <c r="A343" t="s">
        <v>792</v>
      </c>
      <c r="B343" t="s">
        <v>793</v>
      </c>
      <c r="C343" t="str">
        <f>IFERROR(VLOOKUP(Table1[[#This Row],[Ticker]],[1]!Table1[[Symbol]:[Industry]],2,FALSE),"-")</f>
        <v>-</v>
      </c>
      <c r="D343" t="s">
        <v>62</v>
      </c>
      <c r="E343">
        <v>20089.616288040001</v>
      </c>
      <c r="F343">
        <v>152.78</v>
      </c>
      <c r="G343">
        <v>28.940401796130502</v>
      </c>
      <c r="H343">
        <v>-9.0485010660821406</v>
      </c>
      <c r="I343">
        <v>-1.1633297128758899</v>
      </c>
      <c r="J343">
        <v>-2.1379613327398501</v>
      </c>
      <c r="K343">
        <v>151.483722732112</v>
      </c>
      <c r="L343">
        <v>135.36524091297699</v>
      </c>
      <c r="M343">
        <v>38.644024083489498</v>
      </c>
      <c r="N343">
        <v>0.52669043242458802</v>
      </c>
      <c r="O343">
        <v>9.1111402015970597</v>
      </c>
      <c r="P343">
        <v>74.605714285714299</v>
      </c>
    </row>
    <row r="344" spans="1:17" hidden="1" x14ac:dyDescent="0.3">
      <c r="A344" t="s">
        <v>794</v>
      </c>
      <c r="B344" t="s">
        <v>795</v>
      </c>
      <c r="C344" t="str">
        <f>IFERROR(VLOOKUP(Table1[[#This Row],[Ticker]],[1]!Table1[[Symbol]:[Industry]],2,FALSE),"-")</f>
        <v>-</v>
      </c>
      <c r="D344" t="s">
        <v>244</v>
      </c>
      <c r="E344">
        <v>20074.791903919999</v>
      </c>
      <c r="F344">
        <v>707.6</v>
      </c>
      <c r="G344">
        <v>58.562467132972102</v>
      </c>
      <c r="H344">
        <v>-1.84327493025921</v>
      </c>
      <c r="I344">
        <v>31.540108371300001</v>
      </c>
      <c r="J344">
        <v>4.0591102604725799</v>
      </c>
      <c r="K344">
        <v>613.02686934687301</v>
      </c>
      <c r="L344">
        <v>521.36579793991496</v>
      </c>
      <c r="M344">
        <v>77.737499552159903</v>
      </c>
      <c r="N344">
        <v>0.92506453536336497</v>
      </c>
      <c r="O344">
        <v>1.4697569248162701</v>
      </c>
      <c r="P344">
        <v>86.186028154190197</v>
      </c>
      <c r="Q344">
        <v>-4.1462538967192E-2</v>
      </c>
    </row>
    <row r="345" spans="1:17" x14ac:dyDescent="0.3">
      <c r="A345" t="s">
        <v>796</v>
      </c>
      <c r="B345" t="s">
        <v>797</v>
      </c>
      <c r="C345" t="str">
        <f>IFERROR(VLOOKUP(Table1[[#This Row],[Ticker]],[1]!Table1[[Symbol]:[Industry]],2,FALSE),"-")</f>
        <v>-</v>
      </c>
      <c r="D345" t="s">
        <v>513</v>
      </c>
      <c r="E345">
        <v>20008.40726335</v>
      </c>
      <c r="F345">
        <v>1772.2</v>
      </c>
      <c r="G345">
        <v>22.119318755611701</v>
      </c>
      <c r="H345">
        <v>-4.6864072110705397</v>
      </c>
      <c r="I345">
        <v>6.3861695419325502</v>
      </c>
      <c r="J345">
        <v>-3.7684378512251002</v>
      </c>
      <c r="K345">
        <v>1733.67733464003</v>
      </c>
      <c r="L345">
        <v>1573.16527973492</v>
      </c>
      <c r="M345">
        <v>43.644825704601601</v>
      </c>
      <c r="N345">
        <v>0.78016622161938898</v>
      </c>
      <c r="O345">
        <v>7.3214084189143298</v>
      </c>
      <c r="P345">
        <v>55.893736805066801</v>
      </c>
    </row>
    <row r="346" spans="1:17" x14ac:dyDescent="0.3">
      <c r="A346" t="s">
        <v>798</v>
      </c>
      <c r="B346" t="s">
        <v>799</v>
      </c>
      <c r="C346" t="str">
        <f>IFERROR(VLOOKUP(Table1[[#This Row],[Ticker]],[1]!Table1[[Symbol]:[Industry]],2,FALSE),"-")</f>
        <v>-</v>
      </c>
      <c r="D346" t="s">
        <v>800</v>
      </c>
      <c r="E346">
        <v>19986.014509125001</v>
      </c>
      <c r="F346">
        <v>1407.7</v>
      </c>
      <c r="G346">
        <v>3.7524636580612398</v>
      </c>
      <c r="H346">
        <v>8.2650510088120797</v>
      </c>
      <c r="I346">
        <v>-2.5934557958965998</v>
      </c>
      <c r="J346">
        <v>-2.4741011248054199</v>
      </c>
      <c r="K346">
        <v>1269.3444918901901</v>
      </c>
      <c r="L346">
        <v>1166.9172712750999</v>
      </c>
      <c r="M346">
        <v>71.2827865136491</v>
      </c>
      <c r="N346">
        <v>1.2356081451030601</v>
      </c>
      <c r="O346">
        <v>4.0669176671165701</v>
      </c>
      <c r="P346">
        <v>42.4581288265951</v>
      </c>
      <c r="Q346">
        <v>3.4229449014877997E-2</v>
      </c>
    </row>
    <row r="347" spans="1:17" x14ac:dyDescent="0.3">
      <c r="A347" t="s">
        <v>801</v>
      </c>
      <c r="B347" t="s">
        <v>802</v>
      </c>
      <c r="C347" t="str">
        <f>IFERROR(VLOOKUP(Table1[[#This Row],[Ticker]],[1]!Table1[[Symbol]:[Industry]],2,FALSE),"-")</f>
        <v>-</v>
      </c>
      <c r="D347" t="s">
        <v>441</v>
      </c>
      <c r="E347">
        <v>19933.864854625001</v>
      </c>
      <c r="F347">
        <v>1361.4</v>
      </c>
      <c r="G347">
        <v>44.5516126480235</v>
      </c>
      <c r="H347">
        <v>8.6819500768824405</v>
      </c>
      <c r="I347">
        <v>27.738727281107401</v>
      </c>
      <c r="J347">
        <v>-0.88398302370140702</v>
      </c>
      <c r="K347">
        <v>1189.1114266417001</v>
      </c>
      <c r="L347">
        <v>1003.42995932719</v>
      </c>
      <c r="M347">
        <v>66.829596821259997</v>
      </c>
      <c r="N347">
        <v>2.2655192665789898</v>
      </c>
      <c r="O347">
        <v>13.3906272954311</v>
      </c>
      <c r="P347">
        <v>87.779310344827493</v>
      </c>
      <c r="Q347">
        <v>0.15675758287007899</v>
      </c>
    </row>
    <row r="348" spans="1:17" x14ac:dyDescent="0.3">
      <c r="A348" t="s">
        <v>803</v>
      </c>
      <c r="B348" t="s">
        <v>804</v>
      </c>
      <c r="C348" t="str">
        <f>IFERROR(VLOOKUP(Table1[[#This Row],[Ticker]],[1]!Table1[[Symbol]:[Industry]],2,FALSE),"-")</f>
        <v>-</v>
      </c>
      <c r="D348" t="s">
        <v>396</v>
      </c>
      <c r="E348">
        <v>19932.219072675001</v>
      </c>
      <c r="F348">
        <v>323.39999999999998</v>
      </c>
      <c r="G348">
        <v>54.162220412930601</v>
      </c>
      <c r="H348">
        <v>-8.3343716717473306</v>
      </c>
      <c r="I348">
        <v>25.407794161818099</v>
      </c>
      <c r="J348">
        <v>-0.13023199128971899</v>
      </c>
      <c r="K348">
        <v>312.59868369050503</v>
      </c>
      <c r="L348">
        <v>259.24416961443399</v>
      </c>
      <c r="M348">
        <v>49.138013284533301</v>
      </c>
      <c r="N348">
        <v>0.464414107065729</v>
      </c>
      <c r="O348">
        <v>10.0494743351886</v>
      </c>
      <c r="P348">
        <v>83.073874893857806</v>
      </c>
      <c r="Q348">
        <v>5.1035211737439003E-2</v>
      </c>
    </row>
    <row r="349" spans="1:17" x14ac:dyDescent="0.3">
      <c r="A349" t="s">
        <v>805</v>
      </c>
      <c r="B349" t="s">
        <v>806</v>
      </c>
      <c r="C349" t="str">
        <f>IFERROR(VLOOKUP(Table1[[#This Row],[Ticker]],[1]!Table1[[Symbol]:[Industry]],2,FALSE),"-")</f>
        <v>-</v>
      </c>
      <c r="D349" t="s">
        <v>576</v>
      </c>
      <c r="E349">
        <v>19876.786886729999</v>
      </c>
      <c r="F349">
        <v>3950.55</v>
      </c>
      <c r="G349">
        <v>121.406272390092</v>
      </c>
      <c r="H349">
        <v>-5.4993117918976999</v>
      </c>
      <c r="I349">
        <v>13.1855728704946</v>
      </c>
      <c r="J349">
        <v>-1.6850145308186499</v>
      </c>
      <c r="K349">
        <v>3809.5336508025898</v>
      </c>
      <c r="L349">
        <v>3298.04296984149</v>
      </c>
      <c r="M349">
        <v>56.3754713146662</v>
      </c>
      <c r="N349">
        <v>0.75885696693049898</v>
      </c>
      <c r="O349">
        <v>8.0862158433635702</v>
      </c>
      <c r="P349">
        <v>156.86280884265199</v>
      </c>
      <c r="Q349">
        <v>7.9042066907309E-2</v>
      </c>
    </row>
    <row r="350" spans="1:17" x14ac:dyDescent="0.3">
      <c r="A350" t="s">
        <v>807</v>
      </c>
      <c r="B350" t="s">
        <v>808</v>
      </c>
      <c r="C350" t="str">
        <f>IFERROR(VLOOKUP(Table1[[#This Row],[Ticker]],[1]!Table1[[Symbol]:[Industry]],2,FALSE),"-")</f>
        <v>-</v>
      </c>
      <c r="D350" t="s">
        <v>409</v>
      </c>
      <c r="E350">
        <v>19864.053043799999</v>
      </c>
      <c r="F350">
        <v>4226.75</v>
      </c>
      <c r="G350">
        <v>60.215766070915599</v>
      </c>
      <c r="H350">
        <v>7.1723463087030801</v>
      </c>
      <c r="I350">
        <v>36.713543221927601</v>
      </c>
      <c r="J350">
        <v>6.3035932619507102</v>
      </c>
      <c r="K350">
        <v>3607.4042395902902</v>
      </c>
      <c r="L350">
        <v>3091.9871806470601</v>
      </c>
      <c r="M350">
        <v>69.671480765230001</v>
      </c>
      <c r="N350">
        <v>1.47812751212993</v>
      </c>
      <c r="O350">
        <v>2.389542792926</v>
      </c>
      <c r="P350">
        <v>89.540358744394595</v>
      </c>
      <c r="Q350">
        <v>-1.5815129125039001E-2</v>
      </c>
    </row>
    <row r="351" spans="1:17" hidden="1" x14ac:dyDescent="0.3">
      <c r="A351" t="s">
        <v>809</v>
      </c>
      <c r="B351" t="s">
        <v>810</v>
      </c>
      <c r="C351" t="str">
        <f>IFERROR(VLOOKUP(Table1[[#This Row],[Ticker]],[1]!Table1[[Symbol]:[Industry]],2,FALSE),"-")</f>
        <v>-</v>
      </c>
      <c r="D351" t="s">
        <v>550</v>
      </c>
      <c r="E351">
        <v>19841.6019648</v>
      </c>
      <c r="F351">
        <v>1920.85</v>
      </c>
      <c r="G351">
        <v>-20.598453481980499</v>
      </c>
      <c r="H351">
        <v>-2.94563632870614</v>
      </c>
      <c r="I351">
        <v>-1.0811479227302601</v>
      </c>
      <c r="J351">
        <v>-1.1141873317019699</v>
      </c>
      <c r="K351">
        <v>1816.3515559069599</v>
      </c>
      <c r="L351">
        <v>1749.8093274730099</v>
      </c>
      <c r="M351">
        <v>51.7461553363107</v>
      </c>
      <c r="N351">
        <v>0.58283248481715999</v>
      </c>
      <c r="O351">
        <v>3.3396673347736598</v>
      </c>
      <c r="P351">
        <v>31.367118041307599</v>
      </c>
      <c r="Q351">
        <v>-6.2335278242731003E-2</v>
      </c>
    </row>
    <row r="352" spans="1:17" x14ac:dyDescent="0.3">
      <c r="A352" t="s">
        <v>811</v>
      </c>
      <c r="B352" t="s">
        <v>812</v>
      </c>
      <c r="C352" t="str">
        <f>IFERROR(VLOOKUP(Table1[[#This Row],[Ticker]],[1]!Table1[[Symbol]:[Industry]],2,FALSE),"-")</f>
        <v>-</v>
      </c>
      <c r="D352" t="s">
        <v>100</v>
      </c>
      <c r="E352">
        <v>19771.816300815</v>
      </c>
      <c r="F352">
        <v>74.12</v>
      </c>
      <c r="G352">
        <v>453.25810939456602</v>
      </c>
      <c r="H352">
        <v>11.441213292886101</v>
      </c>
      <c r="I352">
        <v>124.71417486292999</v>
      </c>
      <c r="J352">
        <v>14.272848719408399</v>
      </c>
      <c r="K352">
        <v>59.912667359811898</v>
      </c>
      <c r="L352">
        <v>44.457797736761201</v>
      </c>
      <c r="M352">
        <v>82.840622713107607</v>
      </c>
      <c r="N352">
        <v>1.7243269048762799</v>
      </c>
      <c r="O352">
        <v>6.4490016189962196</v>
      </c>
      <c r="P352">
        <v>495.34136546184698</v>
      </c>
      <c r="Q352">
        <v>0.130847151899778</v>
      </c>
    </row>
    <row r="353" spans="1:17" x14ac:dyDescent="0.3">
      <c r="A353" t="s">
        <v>813</v>
      </c>
      <c r="B353" t="s">
        <v>814</v>
      </c>
      <c r="C353" t="str">
        <f>IFERROR(VLOOKUP(Table1[[#This Row],[Ticker]],[1]!Table1[[Symbol]:[Industry]],2,FALSE),"-")</f>
        <v>-</v>
      </c>
      <c r="D353" t="s">
        <v>541</v>
      </c>
      <c r="E353">
        <v>19638.365474300001</v>
      </c>
      <c r="F353">
        <v>1530</v>
      </c>
      <c r="G353">
        <v>-35.429601036928602</v>
      </c>
      <c r="H353">
        <v>0.29029874127740901</v>
      </c>
      <c r="I353">
        <v>-14.7857945728544</v>
      </c>
      <c r="J353">
        <v>-1.40019756167302</v>
      </c>
      <c r="K353">
        <v>1453.16500930605</v>
      </c>
      <c r="L353">
        <v>1478.80198192071</v>
      </c>
      <c r="M353">
        <v>61.031622605110201</v>
      </c>
      <c r="N353">
        <v>0.77748995114879504</v>
      </c>
      <c r="O353">
        <v>15.781045751633901</v>
      </c>
      <c r="P353">
        <v>20.5673758865248</v>
      </c>
      <c r="Q353">
        <v>-9.3968102387842006E-2</v>
      </c>
    </row>
    <row r="354" spans="1:17" x14ac:dyDescent="0.3">
      <c r="A354" t="s">
        <v>815</v>
      </c>
      <c r="B354" t="s">
        <v>816</v>
      </c>
      <c r="C354" t="str">
        <f>IFERROR(VLOOKUP(Table1[[#This Row],[Ticker]],[1]!Table1[[Symbol]:[Industry]],2,FALSE),"-")</f>
        <v>-</v>
      </c>
      <c r="D354" t="s">
        <v>153</v>
      </c>
      <c r="E354">
        <v>19606.530869999999</v>
      </c>
      <c r="F354">
        <v>797.7</v>
      </c>
      <c r="G354">
        <v>159.037601895905</v>
      </c>
      <c r="H354">
        <v>-7.2645695353165101</v>
      </c>
      <c r="I354">
        <v>73.539877806265693</v>
      </c>
      <c r="J354">
        <v>-7.60850551352015</v>
      </c>
      <c r="K354">
        <v>827.97978396730696</v>
      </c>
      <c r="L354">
        <v>628.25532536006494</v>
      </c>
      <c r="M354">
        <v>29.2674002537428</v>
      </c>
      <c r="N354">
        <v>1.2392291155964299</v>
      </c>
      <c r="O354">
        <v>22.853202958505701</v>
      </c>
      <c r="P354">
        <v>193.16427783902901</v>
      </c>
      <c r="Q354">
        <v>0.17115263425704899</v>
      </c>
    </row>
    <row r="355" spans="1:17" hidden="1" x14ac:dyDescent="0.3">
      <c r="A355" t="s">
        <v>817</v>
      </c>
      <c r="B355" t="s">
        <v>818</v>
      </c>
      <c r="C355" t="str">
        <f>IFERROR(VLOOKUP(Table1[[#This Row],[Ticker]],[1]!Table1[[Symbol]:[Industry]],2,FALSE),"-")</f>
        <v>-</v>
      </c>
      <c r="D355" t="s">
        <v>819</v>
      </c>
      <c r="E355">
        <v>19504.538300939999</v>
      </c>
      <c r="F355">
        <v>1799.15</v>
      </c>
      <c r="G355">
        <v>2.1306161498820599</v>
      </c>
      <c r="H355">
        <v>7.2194702454893802</v>
      </c>
      <c r="I355">
        <v>16.221749401339601</v>
      </c>
      <c r="J355">
        <v>-1.7417481752900901</v>
      </c>
      <c r="M355">
        <v>49.473913508502001</v>
      </c>
      <c r="O355">
        <v>7.7425450907372797</v>
      </c>
      <c r="P355">
        <v>46.076401575122802</v>
      </c>
    </row>
    <row r="356" spans="1:17" x14ac:dyDescent="0.3">
      <c r="A356" t="s">
        <v>820</v>
      </c>
      <c r="B356" t="s">
        <v>821</v>
      </c>
      <c r="C356" t="str">
        <f>IFERROR(VLOOKUP(Table1[[#This Row],[Ticker]],[1]!Table1[[Symbol]:[Industry]],2,FALSE),"-")</f>
        <v>-</v>
      </c>
      <c r="D356" t="s">
        <v>62</v>
      </c>
      <c r="E356">
        <v>19351.639557800001</v>
      </c>
      <c r="F356">
        <v>1083.45</v>
      </c>
      <c r="G356">
        <v>37.834032593479201</v>
      </c>
      <c r="H356">
        <v>3.0058934996545701</v>
      </c>
      <c r="I356">
        <v>3.3637474256312498</v>
      </c>
      <c r="J356">
        <v>-1.9991716084315301</v>
      </c>
      <c r="K356">
        <v>947.72835758165195</v>
      </c>
      <c r="L356">
        <v>889.15731771322396</v>
      </c>
      <c r="M356">
        <v>62.452948833380802</v>
      </c>
      <c r="N356">
        <v>3.0928966226360499</v>
      </c>
      <c r="O356">
        <v>3.2811851031427199</v>
      </c>
      <c r="P356">
        <v>66.122355105795705</v>
      </c>
      <c r="Q356">
        <v>-4.6591550681690998E-2</v>
      </c>
    </row>
    <row r="357" spans="1:17" x14ac:dyDescent="0.3">
      <c r="A357" t="s">
        <v>822</v>
      </c>
      <c r="B357" t="s">
        <v>823</v>
      </c>
      <c r="C357" t="str">
        <f>IFERROR(VLOOKUP(Table1[[#This Row],[Ticker]],[1]!Table1[[Symbol]:[Industry]],2,FALSE),"-")</f>
        <v>-</v>
      </c>
      <c r="D357" t="s">
        <v>258</v>
      </c>
      <c r="E357">
        <v>19291.358640840001</v>
      </c>
      <c r="F357">
        <v>1317.9</v>
      </c>
      <c r="G357">
        <v>197.13116440559301</v>
      </c>
      <c r="H357">
        <v>-8.1964881523069106</v>
      </c>
      <c r="I357">
        <v>79.953409312690894</v>
      </c>
      <c r="J357">
        <v>-5.6556392217363296</v>
      </c>
      <c r="K357">
        <v>1264.7615137332</v>
      </c>
      <c r="L357">
        <v>929.48802758868101</v>
      </c>
      <c r="M357">
        <v>35.5580808520576</v>
      </c>
      <c r="N357">
        <v>0.42058822074251501</v>
      </c>
      <c r="O357">
        <v>10.0235222702784</v>
      </c>
      <c r="P357">
        <v>232.76101502335499</v>
      </c>
      <c r="Q357">
        <v>0.15480091944310501</v>
      </c>
    </row>
    <row r="358" spans="1:17" x14ac:dyDescent="0.3">
      <c r="A358" t="s">
        <v>824</v>
      </c>
      <c r="B358" t="s">
        <v>825</v>
      </c>
      <c r="C358" t="str">
        <f>IFERROR(VLOOKUP(Table1[[#This Row],[Ticker]],[1]!Table1[[Symbol]:[Industry]],2,FALSE),"-")</f>
        <v>-</v>
      </c>
      <c r="D358" t="s">
        <v>130</v>
      </c>
      <c r="E358">
        <v>19254.170764750001</v>
      </c>
      <c r="F358">
        <v>694.25</v>
      </c>
      <c r="G358">
        <v>57.932542039796203</v>
      </c>
      <c r="H358">
        <v>0.744845678973727</v>
      </c>
      <c r="I358">
        <v>-8.33301761009964</v>
      </c>
      <c r="J358">
        <v>-3.4988704302935099</v>
      </c>
      <c r="K358">
        <v>659.23626168251599</v>
      </c>
      <c r="L358">
        <v>585.60333290710298</v>
      </c>
      <c r="M358">
        <v>51.608885602400001</v>
      </c>
      <c r="N358">
        <v>1.35263248013705</v>
      </c>
      <c r="O358">
        <v>7.3532589124954901</v>
      </c>
      <c r="P358">
        <v>91.438025644560895</v>
      </c>
      <c r="Q358">
        <v>2.5951813299666001E-2</v>
      </c>
    </row>
    <row r="359" spans="1:17" hidden="1" x14ac:dyDescent="0.3">
      <c r="A359" t="s">
        <v>826</v>
      </c>
      <c r="B359" t="s">
        <v>827</v>
      </c>
      <c r="C359" t="str">
        <f>IFERROR(VLOOKUP(Table1[[#This Row],[Ticker]],[1]!Table1[[Symbol]:[Industry]],2,FALSE),"-")</f>
        <v>-</v>
      </c>
      <c r="D359" t="s">
        <v>100</v>
      </c>
      <c r="E359">
        <v>19157.6780545</v>
      </c>
      <c r="F359">
        <v>1066.25</v>
      </c>
      <c r="G359">
        <v>143.21289209924601</v>
      </c>
      <c r="H359">
        <v>-7.2407175178777399</v>
      </c>
      <c r="I359">
        <v>-0.62819197917761405</v>
      </c>
      <c r="J359">
        <v>-5.7670852555774097</v>
      </c>
      <c r="K359">
        <v>1020.22146333409</v>
      </c>
      <c r="L359">
        <v>819.94402375694995</v>
      </c>
      <c r="M359">
        <v>54.940063539151701</v>
      </c>
      <c r="N359">
        <v>0.511792945801268</v>
      </c>
      <c r="O359">
        <v>10.6682297772567</v>
      </c>
      <c r="P359">
        <v>196.13942507985001</v>
      </c>
    </row>
    <row r="360" spans="1:17" x14ac:dyDescent="0.3">
      <c r="A360" t="s">
        <v>828</v>
      </c>
      <c r="B360" t="s">
        <v>829</v>
      </c>
      <c r="C360" t="str">
        <f>IFERROR(VLOOKUP(Table1[[#This Row],[Ticker]],[1]!Table1[[Symbol]:[Industry]],2,FALSE),"-")</f>
        <v>-</v>
      </c>
      <c r="D360" t="s">
        <v>21</v>
      </c>
      <c r="E360">
        <v>19123.365596399999</v>
      </c>
      <c r="F360">
        <v>678.15</v>
      </c>
      <c r="G360">
        <v>1.3686051751574</v>
      </c>
      <c r="H360">
        <v>15.3350082051737</v>
      </c>
      <c r="I360">
        <v>-23.0661985304463</v>
      </c>
      <c r="J360">
        <v>7.0493245589980598</v>
      </c>
      <c r="K360">
        <v>615.01591067397601</v>
      </c>
      <c r="L360">
        <v>628.71989772188897</v>
      </c>
      <c r="M360">
        <v>69.926660087884102</v>
      </c>
      <c r="N360">
        <v>1.40775195647206</v>
      </c>
      <c r="O360">
        <v>28.290201282902</v>
      </c>
      <c r="P360">
        <v>44.410136286201002</v>
      </c>
      <c r="Q360">
        <v>9.3027004277396005E-2</v>
      </c>
    </row>
    <row r="361" spans="1:17" hidden="1" x14ac:dyDescent="0.3">
      <c r="A361" t="s">
        <v>830</v>
      </c>
      <c r="B361" t="s">
        <v>831</v>
      </c>
      <c r="C361" t="str">
        <f>IFERROR(VLOOKUP(Table1[[#This Row],[Ticker]],[1]!Table1[[Symbol]:[Industry]],2,FALSE),"-")</f>
        <v>-</v>
      </c>
      <c r="D361" t="s">
        <v>49</v>
      </c>
      <c r="E361">
        <v>19018.460137950002</v>
      </c>
      <c r="F361">
        <v>457.05</v>
      </c>
      <c r="G361">
        <v>12.9268280923964</v>
      </c>
      <c r="H361">
        <v>-7.0150533895044498E-2</v>
      </c>
      <c r="I361">
        <v>27.017961343853901</v>
      </c>
      <c r="J361">
        <v>1.8223200339327399</v>
      </c>
      <c r="M361">
        <v>71.852122196148002</v>
      </c>
      <c r="O361">
        <v>3.3584946942347398</v>
      </c>
      <c r="P361">
        <v>56.523972602739697</v>
      </c>
    </row>
    <row r="362" spans="1:17" x14ac:dyDescent="0.3">
      <c r="A362" t="s">
        <v>832</v>
      </c>
      <c r="B362" t="s">
        <v>833</v>
      </c>
      <c r="C362" t="str">
        <f>IFERROR(VLOOKUP(Table1[[#This Row],[Ticker]],[1]!Table1[[Symbol]:[Industry]],2,FALSE),"-")</f>
        <v>-</v>
      </c>
      <c r="D362" t="s">
        <v>647</v>
      </c>
      <c r="E362">
        <v>18996.409020750001</v>
      </c>
      <c r="F362">
        <v>37.979999999999997</v>
      </c>
      <c r="G362">
        <v>-11.578826695658799</v>
      </c>
      <c r="H362">
        <v>-9.7634482696871903</v>
      </c>
      <c r="I362">
        <v>-28.3323572442062</v>
      </c>
      <c r="J362">
        <v>-1.8003732712551801</v>
      </c>
      <c r="K362">
        <v>38.387446041972701</v>
      </c>
      <c r="L362">
        <v>38.5608635604843</v>
      </c>
      <c r="M362">
        <v>38.804000533632703</v>
      </c>
      <c r="N362">
        <v>0.74215432719275698</v>
      </c>
      <c r="O362">
        <v>39.283833596629798</v>
      </c>
      <c r="P362">
        <v>20.189873417721401</v>
      </c>
      <c r="Q362">
        <v>6.5301876301633005E-2</v>
      </c>
    </row>
    <row r="363" spans="1:17" x14ac:dyDescent="0.3">
      <c r="A363" t="s">
        <v>834</v>
      </c>
      <c r="B363" t="s">
        <v>835</v>
      </c>
      <c r="C363" t="str">
        <f>IFERROR(VLOOKUP(Table1[[#This Row],[Ticker]],[1]!Table1[[Symbol]:[Industry]],2,FALSE),"-")</f>
        <v>-</v>
      </c>
      <c r="D363" t="s">
        <v>409</v>
      </c>
      <c r="E363">
        <v>18852.616609387998</v>
      </c>
      <c r="F363">
        <v>116.2</v>
      </c>
      <c r="G363">
        <v>-22.469575131889499</v>
      </c>
      <c r="H363">
        <v>-2.6510991822838799</v>
      </c>
      <c r="I363">
        <v>-20.576002452014901</v>
      </c>
      <c r="J363">
        <v>-2.2486595632175299</v>
      </c>
      <c r="K363">
        <v>118.01439841211899</v>
      </c>
      <c r="L363">
        <v>115.730893321911</v>
      </c>
      <c r="M363">
        <v>42.053564350610998</v>
      </c>
      <c r="N363">
        <v>0.74778338555743495</v>
      </c>
      <c r="O363">
        <v>17.900172117039499</v>
      </c>
      <c r="P363">
        <v>10.6666666666666</v>
      </c>
      <c r="Q363">
        <v>8.4843019450882004E-2</v>
      </c>
    </row>
    <row r="364" spans="1:17" x14ac:dyDescent="0.3">
      <c r="A364" t="s">
        <v>836</v>
      </c>
      <c r="B364" t="s">
        <v>837</v>
      </c>
      <c r="C364" t="str">
        <f>IFERROR(VLOOKUP(Table1[[#This Row],[Ticker]],[1]!Table1[[Symbol]:[Industry]],2,FALSE),"-")</f>
        <v>-</v>
      </c>
      <c r="D364" t="s">
        <v>78</v>
      </c>
      <c r="E364">
        <v>18798.240290900001</v>
      </c>
      <c r="F364">
        <v>794.45</v>
      </c>
      <c r="G364">
        <v>-39.5495727345251</v>
      </c>
      <c r="H364">
        <v>-13.6569127308122</v>
      </c>
      <c r="I364">
        <v>-31.404942974395201</v>
      </c>
      <c r="J364">
        <v>-1.3579373317019701</v>
      </c>
      <c r="K364">
        <v>816.66590469453899</v>
      </c>
      <c r="L364">
        <v>852.98983734817205</v>
      </c>
      <c r="M364">
        <v>34.208466589063498</v>
      </c>
      <c r="N364">
        <v>1.14316269618485</v>
      </c>
      <c r="O364">
        <v>33.1990685379822</v>
      </c>
      <c r="P364">
        <v>13.492857142857099</v>
      </c>
      <c r="Q364">
        <v>-0.118478470852263</v>
      </c>
    </row>
    <row r="365" spans="1:17" x14ac:dyDescent="0.3">
      <c r="A365" t="s">
        <v>838</v>
      </c>
      <c r="B365" t="s">
        <v>839</v>
      </c>
      <c r="C365" t="str">
        <f>IFERROR(VLOOKUP(Table1[[#This Row],[Ticker]],[1]!Table1[[Symbol]:[Industry]],2,FALSE),"-")</f>
        <v>-</v>
      </c>
      <c r="D365" t="s">
        <v>49</v>
      </c>
      <c r="E365">
        <v>18796.776026903</v>
      </c>
      <c r="F365">
        <v>220.63</v>
      </c>
      <c r="G365">
        <v>45.226617146504601</v>
      </c>
      <c r="H365">
        <v>14.2465551984707</v>
      </c>
      <c r="I365">
        <v>14.5775268475125</v>
      </c>
      <c r="J365">
        <v>6.1272417900237501</v>
      </c>
      <c r="K365">
        <v>195.765370843287</v>
      </c>
      <c r="L365">
        <v>174.771222639245</v>
      </c>
      <c r="M365">
        <v>75.529703721006896</v>
      </c>
      <c r="N365">
        <v>1.0878382576687899</v>
      </c>
      <c r="O365">
        <v>4.1336173684448996</v>
      </c>
      <c r="P365">
        <v>76.716059271125303</v>
      </c>
      <c r="Q365">
        <v>-1.0230529952478E-2</v>
      </c>
    </row>
    <row r="366" spans="1:17" x14ac:dyDescent="0.3">
      <c r="A366" t="s">
        <v>840</v>
      </c>
      <c r="B366" t="s">
        <v>841</v>
      </c>
      <c r="C366" t="str">
        <f>IFERROR(VLOOKUP(Table1[[#This Row],[Ticker]],[1]!Table1[[Symbol]:[Industry]],2,FALSE),"-")</f>
        <v>-</v>
      </c>
      <c r="D366" t="s">
        <v>70</v>
      </c>
      <c r="E366">
        <v>18682.690214834998</v>
      </c>
      <c r="F366">
        <v>3304.4</v>
      </c>
      <c r="G366">
        <v>32.002624843837197</v>
      </c>
      <c r="H366">
        <v>7.2457057707168397</v>
      </c>
      <c r="I366">
        <v>60.050959300562099</v>
      </c>
      <c r="J366">
        <v>-2.0548312879084998</v>
      </c>
      <c r="K366">
        <v>3000.3259843820401</v>
      </c>
      <c r="L366">
        <v>2493.71394352793</v>
      </c>
      <c r="M366">
        <v>63.509689023740897</v>
      </c>
      <c r="N366">
        <v>1.72790426088514</v>
      </c>
      <c r="O366">
        <v>10.610095630069001</v>
      </c>
      <c r="P366">
        <v>90.455331412103703</v>
      </c>
      <c r="Q366">
        <v>0.17050395573538701</v>
      </c>
    </row>
    <row r="367" spans="1:17" x14ac:dyDescent="0.3">
      <c r="A367" t="s">
        <v>842</v>
      </c>
      <c r="B367" t="s">
        <v>843</v>
      </c>
      <c r="C367" t="str">
        <f>IFERROR(VLOOKUP(Table1[[#This Row],[Ticker]],[1]!Table1[[Symbol]:[Industry]],2,FALSE),"-")</f>
        <v>-</v>
      </c>
      <c r="D367" t="s">
        <v>844</v>
      </c>
      <c r="E367">
        <v>18470.00532285</v>
      </c>
      <c r="F367">
        <v>556.20000000000005</v>
      </c>
      <c r="G367">
        <v>268.52386178733502</v>
      </c>
      <c r="H367">
        <v>28.482247389102302</v>
      </c>
      <c r="I367">
        <v>43.0231454836929</v>
      </c>
      <c r="J367">
        <v>7.4462201262120704</v>
      </c>
      <c r="K367">
        <v>457.95790338772002</v>
      </c>
      <c r="L367">
        <v>363.607014746402</v>
      </c>
      <c r="M367">
        <v>71.997230261038595</v>
      </c>
      <c r="N367">
        <v>2.1945393884601199</v>
      </c>
      <c r="O367">
        <v>11.075152822725601</v>
      </c>
      <c r="P367">
        <v>304.21511627906898</v>
      </c>
      <c r="Q367">
        <v>0.12655120688136401</v>
      </c>
    </row>
    <row r="368" spans="1:17" x14ac:dyDescent="0.3">
      <c r="A368" t="s">
        <v>845</v>
      </c>
      <c r="B368" t="s">
        <v>846</v>
      </c>
      <c r="C368" t="str">
        <f>IFERROR(VLOOKUP(Table1[[#This Row],[Ticker]],[1]!Table1[[Symbol]:[Industry]],2,FALSE),"-")</f>
        <v>-</v>
      </c>
      <c r="D368" t="s">
        <v>40</v>
      </c>
      <c r="E368">
        <v>18446.726231339999</v>
      </c>
      <c r="F368">
        <v>491.95</v>
      </c>
      <c r="G368">
        <v>82.781575050704006</v>
      </c>
      <c r="H368">
        <v>5.5168825106435797</v>
      </c>
      <c r="I368">
        <v>-13.175450643910599</v>
      </c>
      <c r="J368">
        <v>0.61145489096886496</v>
      </c>
      <c r="K368">
        <v>453.907523591847</v>
      </c>
      <c r="L368">
        <v>420.55262211459001</v>
      </c>
      <c r="M368">
        <v>71.088920503625999</v>
      </c>
      <c r="N368">
        <v>1.11853274613958</v>
      </c>
      <c r="O368">
        <v>12.6130704339872</v>
      </c>
      <c r="P368">
        <v>110.64011988867399</v>
      </c>
      <c r="Q368">
        <v>0.106455224514151</v>
      </c>
    </row>
    <row r="369" spans="1:17" x14ac:dyDescent="0.3">
      <c r="A369" t="s">
        <v>847</v>
      </c>
      <c r="B369" t="s">
        <v>848</v>
      </c>
      <c r="C369" t="str">
        <f>IFERROR(VLOOKUP(Table1[[#This Row],[Ticker]],[1]!Table1[[Symbol]:[Industry]],2,FALSE),"-")</f>
        <v>-</v>
      </c>
      <c r="D369" t="s">
        <v>176</v>
      </c>
      <c r="E369">
        <v>18317.122321840001</v>
      </c>
      <c r="F369">
        <v>323.85000000000002</v>
      </c>
      <c r="G369">
        <v>-17.2573820584247</v>
      </c>
      <c r="H369">
        <v>0.859474771802612</v>
      </c>
      <c r="I369">
        <v>-12.220169796372</v>
      </c>
      <c r="J369">
        <v>2.6724162539553902</v>
      </c>
      <c r="K369">
        <v>308.60069423222097</v>
      </c>
      <c r="L369">
        <v>311.91736603071899</v>
      </c>
      <c r="M369">
        <v>86.696015655469395</v>
      </c>
      <c r="N369">
        <v>0.51596255886633202</v>
      </c>
      <c r="O369">
        <v>25.5982708043847</v>
      </c>
      <c r="P369">
        <v>27.249508840864401</v>
      </c>
      <c r="Q369">
        <v>-5.4648369834214998E-2</v>
      </c>
    </row>
    <row r="370" spans="1:17" x14ac:dyDescent="0.3">
      <c r="A370" t="s">
        <v>849</v>
      </c>
      <c r="B370" t="s">
        <v>850</v>
      </c>
      <c r="C370" t="str">
        <f>IFERROR(VLOOKUP(Table1[[#This Row],[Ticker]],[1]!Table1[[Symbol]:[Industry]],2,FALSE),"-")</f>
        <v>-</v>
      </c>
      <c r="D370" t="s">
        <v>623</v>
      </c>
      <c r="E370">
        <v>18254.532845955</v>
      </c>
      <c r="F370">
        <v>742.85</v>
      </c>
      <c r="G370">
        <v>56.1774810261198</v>
      </c>
      <c r="H370">
        <v>1.1770302378116799</v>
      </c>
      <c r="I370">
        <v>30.282346201409901</v>
      </c>
      <c r="J370">
        <v>-3.2167428908258802</v>
      </c>
      <c r="K370">
        <v>706.68436029300904</v>
      </c>
      <c r="L370">
        <v>625.60013029758204</v>
      </c>
      <c r="M370">
        <v>61.249470796861303</v>
      </c>
      <c r="N370">
        <v>2.3178632232172598</v>
      </c>
      <c r="O370">
        <v>11.186646025442499</v>
      </c>
      <c r="P370">
        <v>91.209781209781198</v>
      </c>
      <c r="Q370">
        <v>0.10063099768108801</v>
      </c>
    </row>
    <row r="371" spans="1:17" x14ac:dyDescent="0.3">
      <c r="A371" t="s">
        <v>851</v>
      </c>
      <c r="B371" t="s">
        <v>852</v>
      </c>
      <c r="C371" t="str">
        <f>IFERROR(VLOOKUP(Table1[[#This Row],[Ticker]],[1]!Table1[[Symbol]:[Industry]],2,FALSE),"-")</f>
        <v>-</v>
      </c>
      <c r="D371" t="s">
        <v>550</v>
      </c>
      <c r="E371">
        <v>18148.020234</v>
      </c>
      <c r="F371">
        <v>3665.35</v>
      </c>
      <c r="G371">
        <v>-43.163982966716603</v>
      </c>
      <c r="H371">
        <v>-1.37424056391747</v>
      </c>
      <c r="I371">
        <v>-6.6813782795434902</v>
      </c>
      <c r="J371">
        <v>-2.0135631751567602</v>
      </c>
      <c r="K371">
        <v>3507.13768479906</v>
      </c>
      <c r="L371">
        <v>3555.8627122335201</v>
      </c>
      <c r="M371">
        <v>56.918267117413002</v>
      </c>
      <c r="N371">
        <v>0.77121113103699501</v>
      </c>
      <c r="O371">
        <v>28.889464853288199</v>
      </c>
      <c r="P371">
        <v>27.448321424225</v>
      </c>
      <c r="Q371">
        <v>-6.7220475728574994E-2</v>
      </c>
    </row>
    <row r="372" spans="1:17" x14ac:dyDescent="0.3">
      <c r="A372" t="s">
        <v>853</v>
      </c>
      <c r="B372" t="s">
        <v>854</v>
      </c>
      <c r="C372" t="str">
        <f>IFERROR(VLOOKUP(Table1[[#This Row],[Ticker]],[1]!Table1[[Symbol]:[Industry]],2,FALSE),"-")</f>
        <v>-</v>
      </c>
      <c r="D372" t="s">
        <v>49</v>
      </c>
      <c r="E372">
        <v>18066.1853868</v>
      </c>
      <c r="F372">
        <v>217.39</v>
      </c>
      <c r="G372">
        <v>-16.727621915016801</v>
      </c>
      <c r="H372">
        <v>-9.3897543326625197</v>
      </c>
      <c r="I372">
        <v>-20.944990130593698</v>
      </c>
      <c r="J372">
        <v>3.2740523132684398</v>
      </c>
      <c r="K372">
        <v>218.470561027016</v>
      </c>
      <c r="L372">
        <v>212.769204107799</v>
      </c>
      <c r="M372">
        <v>51.856171612164403</v>
      </c>
      <c r="N372">
        <v>0.67216809934254496</v>
      </c>
      <c r="O372">
        <v>33.055798334789998</v>
      </c>
      <c r="P372">
        <v>18.776123480398802</v>
      </c>
      <c r="Q372">
        <v>4.2170149091997997E-2</v>
      </c>
    </row>
    <row r="373" spans="1:17" x14ac:dyDescent="0.3">
      <c r="A373" t="s">
        <v>855</v>
      </c>
      <c r="B373" t="s">
        <v>856</v>
      </c>
      <c r="C373" t="str">
        <f>IFERROR(VLOOKUP(Table1[[#This Row],[Ticker]],[1]!Table1[[Symbol]:[Industry]],2,FALSE),"-")</f>
        <v>-</v>
      </c>
      <c r="D373" t="s">
        <v>62</v>
      </c>
      <c r="E373">
        <v>17923.371150300001</v>
      </c>
      <c r="F373">
        <v>1701.85</v>
      </c>
      <c r="G373">
        <v>54.705791829865802</v>
      </c>
      <c r="H373">
        <v>6.7008577225612198</v>
      </c>
      <c r="I373">
        <v>7.0149413344573199</v>
      </c>
      <c r="J373">
        <v>0.63107072756211302</v>
      </c>
      <c r="K373">
        <v>1566.73653728627</v>
      </c>
      <c r="L373">
        <v>1399.0603062922501</v>
      </c>
      <c r="M373">
        <v>72.379469809842305</v>
      </c>
      <c r="N373">
        <v>0.45715795972467499</v>
      </c>
      <c r="O373">
        <v>5.7084936980345002</v>
      </c>
      <c r="P373">
        <v>89.083939781123206</v>
      </c>
    </row>
    <row r="374" spans="1:17" x14ac:dyDescent="0.3">
      <c r="A374" t="s">
        <v>857</v>
      </c>
      <c r="B374" t="s">
        <v>858</v>
      </c>
      <c r="C374" t="str">
        <f>IFERROR(VLOOKUP(Table1[[#This Row],[Ticker]],[1]!Table1[[Symbol]:[Industry]],2,FALSE),"-")</f>
        <v>-</v>
      </c>
      <c r="D374" t="s">
        <v>122</v>
      </c>
      <c r="E374">
        <v>17872.280008400001</v>
      </c>
      <c r="F374">
        <v>708.2</v>
      </c>
      <c r="G374">
        <v>38.740219059994203</v>
      </c>
      <c r="H374">
        <v>-8.4172146126682996</v>
      </c>
      <c r="I374">
        <v>8.84168349205369</v>
      </c>
      <c r="J374">
        <v>1.5058947236226501</v>
      </c>
      <c r="K374">
        <v>655.23375686352199</v>
      </c>
      <c r="L374">
        <v>560.84948822868898</v>
      </c>
      <c r="M374">
        <v>58.234131319876902</v>
      </c>
      <c r="N374">
        <v>0.63204911597997804</v>
      </c>
      <c r="O374">
        <v>5.4786783394521201</v>
      </c>
      <c r="P374">
        <v>70.918305780137501</v>
      </c>
    </row>
    <row r="375" spans="1:17" x14ac:dyDescent="0.3">
      <c r="A375" t="s">
        <v>859</v>
      </c>
      <c r="B375" t="s">
        <v>860</v>
      </c>
      <c r="C375" t="str">
        <f>IFERROR(VLOOKUP(Table1[[#This Row],[Ticker]],[1]!Table1[[Symbol]:[Industry]],2,FALSE),"-")</f>
        <v>-</v>
      </c>
      <c r="D375" t="s">
        <v>21</v>
      </c>
      <c r="E375">
        <v>17836.7834826</v>
      </c>
      <c r="F375">
        <v>779.2</v>
      </c>
      <c r="G375">
        <v>51.750582620042302</v>
      </c>
      <c r="H375">
        <v>6.7035671300021002</v>
      </c>
      <c r="I375">
        <v>24.284648222426998</v>
      </c>
      <c r="J375">
        <v>6.2595371580939396</v>
      </c>
      <c r="K375">
        <v>690.03681765575504</v>
      </c>
      <c r="L375">
        <v>586.34102148874604</v>
      </c>
      <c r="M375">
        <v>72.170033519432707</v>
      </c>
      <c r="N375">
        <v>1.2210102364016</v>
      </c>
      <c r="O375">
        <v>7.7387063655030603</v>
      </c>
      <c r="P375">
        <v>81.801213252449799</v>
      </c>
      <c r="Q375">
        <v>6.4461488973393002E-2</v>
      </c>
    </row>
    <row r="376" spans="1:17" x14ac:dyDescent="0.3">
      <c r="A376" t="s">
        <v>861</v>
      </c>
      <c r="B376" t="s">
        <v>862</v>
      </c>
      <c r="C376" t="str">
        <f>IFERROR(VLOOKUP(Table1[[#This Row],[Ticker]],[1]!Table1[[Symbol]:[Industry]],2,FALSE),"-")</f>
        <v>-</v>
      </c>
      <c r="D376" t="s">
        <v>396</v>
      </c>
      <c r="E376">
        <v>17713.607313445002</v>
      </c>
      <c r="F376">
        <v>564.20000000000005</v>
      </c>
      <c r="G376">
        <v>37.377098910112601</v>
      </c>
      <c r="H376">
        <v>-6.2277702667960702</v>
      </c>
      <c r="I376">
        <v>-3.0356112016112999</v>
      </c>
      <c r="J376">
        <v>-3.5869837605852202</v>
      </c>
      <c r="K376">
        <v>545.63276866761305</v>
      </c>
      <c r="L376">
        <v>472.210210971999</v>
      </c>
      <c r="M376">
        <v>49.165133389733299</v>
      </c>
      <c r="N376">
        <v>0.73017838737172303</v>
      </c>
      <c r="O376">
        <v>5.9907834101382296</v>
      </c>
      <c r="P376">
        <v>87.878787878787804</v>
      </c>
      <c r="Q376">
        <v>0.136551379315108</v>
      </c>
    </row>
    <row r="377" spans="1:17" x14ac:dyDescent="0.3">
      <c r="A377" t="s">
        <v>863</v>
      </c>
      <c r="B377" t="s">
        <v>864</v>
      </c>
      <c r="C377" t="str">
        <f>IFERROR(VLOOKUP(Table1[[#This Row],[Ticker]],[1]!Table1[[Symbol]:[Industry]],2,FALSE),"-")</f>
        <v>-</v>
      </c>
      <c r="D377" t="s">
        <v>609</v>
      </c>
      <c r="E377">
        <v>17677.345941132</v>
      </c>
      <c r="F377">
        <v>120.13</v>
      </c>
      <c r="G377">
        <v>56.210760909718203</v>
      </c>
      <c r="H377">
        <v>-7.0131243229475002</v>
      </c>
      <c r="I377">
        <v>27.810552169833699</v>
      </c>
      <c r="J377">
        <v>-6.7251124832403804</v>
      </c>
      <c r="K377">
        <v>111.987639364313</v>
      </c>
      <c r="L377">
        <v>95.474562619367802</v>
      </c>
      <c r="M377">
        <v>53.182872613368701</v>
      </c>
      <c r="N377">
        <v>1.28916442567018</v>
      </c>
      <c r="O377">
        <v>12.7112295013735</v>
      </c>
      <c r="P377">
        <v>95.3333333333333</v>
      </c>
      <c r="Q377">
        <v>3.9091472809914998E-2</v>
      </c>
    </row>
    <row r="378" spans="1:17" x14ac:dyDescent="0.3">
      <c r="A378" t="s">
        <v>865</v>
      </c>
      <c r="B378" t="s">
        <v>866</v>
      </c>
      <c r="C378" t="str">
        <f>IFERROR(VLOOKUP(Table1[[#This Row],[Ticker]],[1]!Table1[[Symbol]:[Industry]],2,FALSE),"-")</f>
        <v>-</v>
      </c>
      <c r="D378" t="s">
        <v>258</v>
      </c>
      <c r="E378">
        <v>17531.66678748</v>
      </c>
      <c r="F378">
        <v>4952.6499999999996</v>
      </c>
      <c r="G378">
        <v>110.21591057641901</v>
      </c>
      <c r="H378">
        <v>0.268286034932396</v>
      </c>
      <c r="I378">
        <v>34.678419042282101</v>
      </c>
      <c r="J378">
        <v>2.7265395107765098</v>
      </c>
      <c r="K378">
        <v>4681.0133330443296</v>
      </c>
      <c r="L378">
        <v>3927.9100474008701</v>
      </c>
      <c r="M378">
        <v>63.071730820756898</v>
      </c>
      <c r="N378">
        <v>1.44819475856795</v>
      </c>
      <c r="O378">
        <v>7.01341705955398</v>
      </c>
      <c r="P378">
        <v>140.43157434826901</v>
      </c>
      <c r="Q378">
        <v>0.17312066621068001</v>
      </c>
    </row>
    <row r="379" spans="1:17" x14ac:dyDescent="0.3">
      <c r="A379" t="s">
        <v>867</v>
      </c>
      <c r="B379" t="s">
        <v>868</v>
      </c>
      <c r="C379" t="str">
        <f>IFERROR(VLOOKUP(Table1[[#This Row],[Ticker]],[1]!Table1[[Symbol]:[Industry]],2,FALSE),"-")</f>
        <v>-</v>
      </c>
      <c r="D379" t="s">
        <v>461</v>
      </c>
      <c r="E379">
        <v>17445.263926510001</v>
      </c>
      <c r="F379">
        <v>638.04999999999995</v>
      </c>
      <c r="G379">
        <v>254.55328450633999</v>
      </c>
      <c r="H379">
        <v>13.833171579054801</v>
      </c>
      <c r="I379">
        <v>27.038509526528699</v>
      </c>
      <c r="J379">
        <v>5.02477979458018</v>
      </c>
      <c r="K379">
        <v>525.92651666625704</v>
      </c>
      <c r="L379">
        <v>440.08678354738498</v>
      </c>
      <c r="M379">
        <v>78.255533478410996</v>
      </c>
      <c r="N379">
        <v>2.3670422832271698</v>
      </c>
      <c r="O379">
        <v>7.3035028602774101</v>
      </c>
      <c r="P379">
        <v>287.754481920388</v>
      </c>
      <c r="Q379">
        <v>0.21230071263245501</v>
      </c>
    </row>
    <row r="380" spans="1:17" x14ac:dyDescent="0.3">
      <c r="A380" t="s">
        <v>869</v>
      </c>
      <c r="B380" t="s">
        <v>870</v>
      </c>
      <c r="C380" t="str">
        <f>IFERROR(VLOOKUP(Table1[[#This Row],[Ticker]],[1]!Table1[[Symbol]:[Industry]],2,FALSE),"-")</f>
        <v>-</v>
      </c>
      <c r="D380" t="s">
        <v>871</v>
      </c>
      <c r="E380">
        <v>17429.609557723899</v>
      </c>
      <c r="F380">
        <v>254.01</v>
      </c>
      <c r="G380">
        <v>57.331874715403004</v>
      </c>
      <c r="H380">
        <v>19.730978759222499</v>
      </c>
      <c r="I380">
        <v>14.127713664106899</v>
      </c>
      <c r="J380">
        <v>-0.32907126275562898</v>
      </c>
      <c r="K380">
        <v>215.18818229403001</v>
      </c>
      <c r="L380">
        <v>191.08144783757601</v>
      </c>
      <c r="M380">
        <v>77.073156981523695</v>
      </c>
      <c r="N380">
        <v>2.3346594811281198</v>
      </c>
      <c r="O380">
        <v>1.9448053226250801</v>
      </c>
      <c r="P380">
        <v>89.136262099776502</v>
      </c>
      <c r="Q380">
        <v>-2.1652656327914001E-2</v>
      </c>
    </row>
    <row r="381" spans="1:17" x14ac:dyDescent="0.3">
      <c r="A381" t="s">
        <v>872</v>
      </c>
      <c r="B381" t="s">
        <v>873</v>
      </c>
      <c r="C381" t="str">
        <f>IFERROR(VLOOKUP(Table1[[#This Row],[Ticker]],[1]!Table1[[Symbol]:[Industry]],2,FALSE),"-")</f>
        <v>-</v>
      </c>
      <c r="D381" t="s">
        <v>130</v>
      </c>
      <c r="E381">
        <v>17422.451778250001</v>
      </c>
      <c r="F381">
        <v>58.8</v>
      </c>
      <c r="G381">
        <v>9.4629586550900004</v>
      </c>
      <c r="H381">
        <v>-5.80637756261648</v>
      </c>
      <c r="I381">
        <v>6.0044603637419396</v>
      </c>
      <c r="J381">
        <v>2.4280400515242802</v>
      </c>
      <c r="K381">
        <v>59.480421133555701</v>
      </c>
      <c r="L381">
        <v>55.901629663113802</v>
      </c>
      <c r="M381">
        <v>60.577969934393998</v>
      </c>
      <c r="N381">
        <v>0.87344924937434298</v>
      </c>
      <c r="O381">
        <v>25.340136054421698</v>
      </c>
      <c r="P381">
        <v>50.191570881225999</v>
      </c>
    </row>
    <row r="382" spans="1:17" x14ac:dyDescent="0.3">
      <c r="A382" t="s">
        <v>874</v>
      </c>
      <c r="B382" t="s">
        <v>875</v>
      </c>
      <c r="C382" t="str">
        <f>IFERROR(VLOOKUP(Table1[[#This Row],[Ticker]],[1]!Table1[[Symbol]:[Industry]],2,FALSE),"-")</f>
        <v>-</v>
      </c>
      <c r="D382" t="s">
        <v>258</v>
      </c>
      <c r="E382">
        <v>17386.187303070001</v>
      </c>
      <c r="F382">
        <v>2174.1999999999998</v>
      </c>
      <c r="G382">
        <v>177.156662832872</v>
      </c>
      <c r="H382">
        <v>-5.2787008868506504</v>
      </c>
      <c r="I382">
        <v>130.64545404943499</v>
      </c>
      <c r="J382">
        <v>-17.0751098938434</v>
      </c>
      <c r="K382">
        <v>1966.25902370721</v>
      </c>
      <c r="L382">
        <v>1340.11755717554</v>
      </c>
      <c r="M382">
        <v>39.766012953101999</v>
      </c>
      <c r="N382">
        <v>0.75138662542363999</v>
      </c>
      <c r="O382">
        <v>23.4477049029528</v>
      </c>
      <c r="P382">
        <v>219.07836806574599</v>
      </c>
      <c r="Q382">
        <v>0.142392931994934</v>
      </c>
    </row>
    <row r="383" spans="1:17" x14ac:dyDescent="0.3">
      <c r="A383" t="s">
        <v>876</v>
      </c>
      <c r="B383" t="s">
        <v>877</v>
      </c>
      <c r="C383" t="str">
        <f>IFERROR(VLOOKUP(Table1[[#This Row],[Ticker]],[1]!Table1[[Symbol]:[Industry]],2,FALSE),"-")</f>
        <v>-</v>
      </c>
      <c r="D383" t="s">
        <v>146</v>
      </c>
      <c r="E383">
        <v>17353.721143350002</v>
      </c>
      <c r="F383">
        <v>2862.6</v>
      </c>
      <c r="G383">
        <v>-27.1824654348965</v>
      </c>
      <c r="H383">
        <v>7.42090618682579</v>
      </c>
      <c r="I383">
        <v>-3.8615506250178702</v>
      </c>
      <c r="J383">
        <v>7.6159156645527002</v>
      </c>
      <c r="K383">
        <v>2660.4498954883702</v>
      </c>
      <c r="L383">
        <v>2662.3560340232698</v>
      </c>
      <c r="M383">
        <v>85.260852024053904</v>
      </c>
      <c r="N383">
        <v>1.1541931522854301</v>
      </c>
      <c r="O383">
        <v>16.5216935652902</v>
      </c>
      <c r="P383">
        <v>28.367713004484301</v>
      </c>
      <c r="Q383">
        <v>-8.2473871483846994E-2</v>
      </c>
    </row>
    <row r="384" spans="1:17" x14ac:dyDescent="0.3">
      <c r="A384" t="s">
        <v>878</v>
      </c>
      <c r="B384" t="s">
        <v>879</v>
      </c>
      <c r="C384" t="str">
        <f>IFERROR(VLOOKUP(Table1[[#This Row],[Ticker]],[1]!Table1[[Symbol]:[Industry]],2,FALSE),"-")</f>
        <v>-</v>
      </c>
      <c r="D384" t="s">
        <v>308</v>
      </c>
      <c r="E384">
        <v>17274.631964554999</v>
      </c>
      <c r="F384">
        <v>780.65</v>
      </c>
      <c r="G384">
        <v>44.031353982840301</v>
      </c>
      <c r="H384">
        <v>-10.0561380990149</v>
      </c>
      <c r="I384">
        <v>-3.1614948565829999</v>
      </c>
      <c r="J384">
        <v>-8.1046307455939601</v>
      </c>
      <c r="K384">
        <v>820.512481230601</v>
      </c>
      <c r="L384">
        <v>736.31277982617803</v>
      </c>
      <c r="M384">
        <v>26.1028904992984</v>
      </c>
      <c r="N384">
        <v>0.91705452194853099</v>
      </c>
      <c r="O384">
        <v>22.718247614167598</v>
      </c>
      <c r="P384">
        <v>74.915975801030598</v>
      </c>
      <c r="Q384">
        <v>0.18554491409595</v>
      </c>
    </row>
    <row r="385" spans="1:17" x14ac:dyDescent="0.3">
      <c r="A385" t="s">
        <v>880</v>
      </c>
      <c r="B385" t="s">
        <v>881</v>
      </c>
      <c r="C385" t="str">
        <f>IFERROR(VLOOKUP(Table1[[#This Row],[Ticker]],[1]!Table1[[Symbol]:[Industry]],2,FALSE),"-")</f>
        <v>-</v>
      </c>
      <c r="D385" t="s">
        <v>882</v>
      </c>
      <c r="E385">
        <v>17224.231185649998</v>
      </c>
      <c r="F385">
        <v>1444.25</v>
      </c>
      <c r="G385">
        <v>107.40245583409499</v>
      </c>
      <c r="H385">
        <v>-7.7523191246900103</v>
      </c>
      <c r="I385">
        <v>52.415386318960103</v>
      </c>
      <c r="J385">
        <v>-2.2118171045144002</v>
      </c>
      <c r="K385">
        <v>1447.0648998859499</v>
      </c>
      <c r="L385">
        <v>1183.77538632137</v>
      </c>
      <c r="M385">
        <v>46.355180876524798</v>
      </c>
      <c r="N385">
        <v>1.13963295466014</v>
      </c>
      <c r="O385">
        <v>17.3619525705383</v>
      </c>
      <c r="P385">
        <v>141.45281283958801</v>
      </c>
      <c r="Q385">
        <v>0.17684546867047199</v>
      </c>
    </row>
    <row r="386" spans="1:17" x14ac:dyDescent="0.3">
      <c r="A386" t="s">
        <v>883</v>
      </c>
      <c r="B386" t="s">
        <v>884</v>
      </c>
      <c r="C386" t="str">
        <f>IFERROR(VLOOKUP(Table1[[#This Row],[Ticker]],[1]!Table1[[Symbol]:[Industry]],2,FALSE),"-")</f>
        <v>-</v>
      </c>
      <c r="D386" t="s">
        <v>176</v>
      </c>
      <c r="E386">
        <v>17208.076705379899</v>
      </c>
      <c r="F386">
        <v>1736.95</v>
      </c>
      <c r="G386">
        <v>35.764838732736997</v>
      </c>
      <c r="H386">
        <v>13.956010016831099</v>
      </c>
      <c r="I386">
        <v>25.845149235079401</v>
      </c>
      <c r="J386">
        <v>0.33032242099743397</v>
      </c>
      <c r="K386">
        <v>1520.4900989458899</v>
      </c>
      <c r="L386">
        <v>1336.36908152763</v>
      </c>
      <c r="M386">
        <v>71.594302556610401</v>
      </c>
      <c r="N386">
        <v>1.6575157220149099</v>
      </c>
      <c r="O386">
        <v>6.9892627882207101</v>
      </c>
      <c r="P386">
        <v>78.965535005924494</v>
      </c>
      <c r="Q386">
        <v>1.2867393009158E-2</v>
      </c>
    </row>
    <row r="387" spans="1:17" x14ac:dyDescent="0.3">
      <c r="A387" t="s">
        <v>885</v>
      </c>
      <c r="B387" t="s">
        <v>886</v>
      </c>
      <c r="C387" t="str">
        <f>IFERROR(VLOOKUP(Table1[[#This Row],[Ticker]],[1]!Table1[[Symbol]:[Industry]],2,FALSE),"-")</f>
        <v>-</v>
      </c>
      <c r="D387" t="s">
        <v>293</v>
      </c>
      <c r="E387">
        <v>17084.732107694999</v>
      </c>
      <c r="F387">
        <v>2122.15</v>
      </c>
      <c r="G387">
        <v>-15.8512805823769</v>
      </c>
      <c r="H387">
        <v>-1.4896188706670901</v>
      </c>
      <c r="I387">
        <v>-6.2018965425602399</v>
      </c>
      <c r="J387">
        <v>0.54414699063365002</v>
      </c>
      <c r="K387">
        <v>2044.49378447136</v>
      </c>
      <c r="L387">
        <v>1975.4864354860099</v>
      </c>
      <c r="M387">
        <v>56.608046998509501</v>
      </c>
      <c r="N387">
        <v>0.82547018281863804</v>
      </c>
      <c r="O387">
        <v>11.0383337652852</v>
      </c>
      <c r="P387">
        <v>21.2657142857142</v>
      </c>
      <c r="Q387">
        <v>3.8412965980909E-2</v>
      </c>
    </row>
    <row r="388" spans="1:17" x14ac:dyDescent="0.3">
      <c r="A388" t="s">
        <v>887</v>
      </c>
      <c r="B388" t="s">
        <v>888</v>
      </c>
      <c r="C388" t="str">
        <f>IFERROR(VLOOKUP(Table1[[#This Row],[Ticker]],[1]!Table1[[Symbol]:[Industry]],2,FALSE),"-")</f>
        <v>-</v>
      </c>
      <c r="D388" t="s">
        <v>409</v>
      </c>
      <c r="E388">
        <v>16988.31906876</v>
      </c>
      <c r="F388">
        <v>4938.95</v>
      </c>
      <c r="G388">
        <v>57.912355806049902</v>
      </c>
      <c r="H388">
        <v>-11.657387663626499</v>
      </c>
      <c r="I388">
        <v>26.545543121914701</v>
      </c>
      <c r="J388">
        <v>0.45676476167454999</v>
      </c>
      <c r="K388">
        <v>4900.0024066579099</v>
      </c>
      <c r="L388">
        <v>3974.59476243781</v>
      </c>
      <c r="M388">
        <v>41.979891856699403</v>
      </c>
      <c r="N388">
        <v>1.0188909271328099</v>
      </c>
      <c r="O388">
        <v>11.3597019609431</v>
      </c>
      <c r="P388">
        <v>135.188095238095</v>
      </c>
    </row>
    <row r="389" spans="1:17" hidden="1" x14ac:dyDescent="0.3">
      <c r="A389" t="s">
        <v>889</v>
      </c>
      <c r="B389" t="s">
        <v>890</v>
      </c>
      <c r="C389" t="str">
        <f>IFERROR(VLOOKUP(Table1[[#This Row],[Ticker]],[1]!Table1[[Symbol]:[Industry]],2,FALSE),"-")</f>
        <v>-</v>
      </c>
      <c r="D389" t="s">
        <v>258</v>
      </c>
      <c r="E389">
        <v>16911.40266</v>
      </c>
      <c r="F389">
        <v>15922.3</v>
      </c>
      <c r="G389">
        <v>-14.7233557197249</v>
      </c>
      <c r="H389">
        <v>-7.4131099107281404</v>
      </c>
      <c r="I389">
        <v>5.8608712130749998</v>
      </c>
      <c r="J389">
        <v>-3.8162839712583998</v>
      </c>
      <c r="K389">
        <v>16232.9288067257</v>
      </c>
      <c r="L389">
        <v>15046.0073306294</v>
      </c>
      <c r="M389">
        <v>34.8286318978111</v>
      </c>
      <c r="N389">
        <v>0.84532841697393901</v>
      </c>
      <c r="O389">
        <v>11.7561533195581</v>
      </c>
      <c r="P389">
        <v>25.1526846560763</v>
      </c>
      <c r="Q389">
        <v>6.8165602457346E-2</v>
      </c>
    </row>
    <row r="390" spans="1:17" x14ac:dyDescent="0.3">
      <c r="A390" t="s">
        <v>891</v>
      </c>
      <c r="B390" t="s">
        <v>892</v>
      </c>
      <c r="C390" t="str">
        <f>IFERROR(VLOOKUP(Table1[[#This Row],[Ticker]],[1]!Table1[[Symbol]:[Industry]],2,FALSE),"-")</f>
        <v>-</v>
      </c>
      <c r="D390" t="s">
        <v>46</v>
      </c>
      <c r="E390">
        <v>16871.265354899999</v>
      </c>
      <c r="F390">
        <v>1778.45</v>
      </c>
      <c r="G390">
        <v>8.3929306547062907</v>
      </c>
      <c r="H390">
        <v>-3.08691042920535</v>
      </c>
      <c r="I390">
        <v>44.373279419764799</v>
      </c>
      <c r="J390">
        <v>-2.3087995466489</v>
      </c>
      <c r="K390">
        <v>1639.9092194786699</v>
      </c>
      <c r="L390">
        <v>1397.50064664464</v>
      </c>
      <c r="M390">
        <v>48.949771600534</v>
      </c>
      <c r="N390">
        <v>0.63065610369978498</v>
      </c>
      <c r="O390">
        <v>4.5854536253478999</v>
      </c>
      <c r="P390">
        <v>73.515781257622294</v>
      </c>
      <c r="Q390">
        <v>-3.7204484629131999E-2</v>
      </c>
    </row>
    <row r="391" spans="1:17" x14ac:dyDescent="0.3">
      <c r="A391" t="s">
        <v>893</v>
      </c>
      <c r="B391" t="s">
        <v>894</v>
      </c>
      <c r="C391" t="str">
        <f>IFERROR(VLOOKUP(Table1[[#This Row],[Ticker]],[1]!Table1[[Symbol]:[Industry]],2,FALSE),"-")</f>
        <v>-</v>
      </c>
      <c r="D391" t="s">
        <v>140</v>
      </c>
      <c r="E391">
        <v>16732.133451819998</v>
      </c>
      <c r="F391">
        <v>482.95</v>
      </c>
      <c r="G391">
        <v>131.49449058796</v>
      </c>
      <c r="H391">
        <v>8.1845350437253508</v>
      </c>
      <c r="I391">
        <v>39.279395452027003</v>
      </c>
      <c r="J391">
        <v>-10.4261657739829</v>
      </c>
      <c r="K391">
        <v>432.363959753252</v>
      </c>
      <c r="L391">
        <v>337.66130363436099</v>
      </c>
      <c r="M391">
        <v>52.002324408074799</v>
      </c>
      <c r="N391">
        <v>1.14331658770836</v>
      </c>
      <c r="O391">
        <v>14.297546329847799</v>
      </c>
      <c r="P391">
        <v>166.381687810259</v>
      </c>
      <c r="Q391">
        <v>0.19969915853998599</v>
      </c>
    </row>
    <row r="392" spans="1:17" x14ac:dyDescent="0.3">
      <c r="A392" t="s">
        <v>895</v>
      </c>
      <c r="B392" t="s">
        <v>896</v>
      </c>
      <c r="C392" t="str">
        <f>IFERROR(VLOOKUP(Table1[[#This Row],[Ticker]],[1]!Table1[[Symbol]:[Industry]],2,FALSE),"-")</f>
        <v>-</v>
      </c>
      <c r="D392" t="s">
        <v>130</v>
      </c>
      <c r="E392">
        <v>16727.03713818</v>
      </c>
      <c r="F392">
        <v>645.85</v>
      </c>
      <c r="G392">
        <v>82.500721473263596</v>
      </c>
      <c r="H392">
        <v>13.2332065420361</v>
      </c>
      <c r="I392">
        <v>7.6785533494164104</v>
      </c>
      <c r="J392">
        <v>2.9122500921094798</v>
      </c>
      <c r="K392">
        <v>582.02203741377002</v>
      </c>
      <c r="L392">
        <v>516.87094527345005</v>
      </c>
      <c r="M392">
        <v>62.975388286921302</v>
      </c>
      <c r="N392">
        <v>1.35974702686118</v>
      </c>
      <c r="O392">
        <v>3.8863513199659301</v>
      </c>
      <c r="P392">
        <v>112.136639842338</v>
      </c>
      <c r="Q392">
        <v>0.13803542836645699</v>
      </c>
    </row>
    <row r="393" spans="1:17" x14ac:dyDescent="0.3">
      <c r="A393" t="s">
        <v>897</v>
      </c>
      <c r="B393" t="s">
        <v>898</v>
      </c>
      <c r="C393" t="str">
        <f>IFERROR(VLOOKUP(Table1[[#This Row],[Ticker]],[1]!Table1[[Symbol]:[Industry]],2,FALSE),"-")</f>
        <v>-</v>
      </c>
      <c r="D393" t="s">
        <v>293</v>
      </c>
      <c r="E393">
        <v>16687.839590324998</v>
      </c>
      <c r="F393">
        <v>335.45</v>
      </c>
      <c r="G393">
        <v>-17.977325353102799</v>
      </c>
      <c r="H393">
        <v>-11.3750665444853</v>
      </c>
      <c r="I393">
        <v>-32.811693200147602</v>
      </c>
      <c r="J393">
        <v>-2.5743213779955498</v>
      </c>
      <c r="K393">
        <v>359.57379039409699</v>
      </c>
      <c r="L393">
        <v>371.48376201791098</v>
      </c>
      <c r="M393">
        <v>25.365724011710299</v>
      </c>
      <c r="N393">
        <v>0.42167455858926101</v>
      </c>
      <c r="O393">
        <v>66.343717394544598</v>
      </c>
      <c r="P393">
        <v>13.962969254289099</v>
      </c>
      <c r="Q393">
        <v>9.9290950141418005E-2</v>
      </c>
    </row>
    <row r="394" spans="1:17" x14ac:dyDescent="0.3">
      <c r="A394" t="s">
        <v>899</v>
      </c>
      <c r="B394" t="s">
        <v>900</v>
      </c>
      <c r="C394" t="str">
        <f>IFERROR(VLOOKUP(Table1[[#This Row],[Ticker]],[1]!Table1[[Symbol]:[Industry]],2,FALSE),"-")</f>
        <v>-</v>
      </c>
      <c r="D394" t="s">
        <v>901</v>
      </c>
      <c r="E394">
        <v>16628.62690512</v>
      </c>
      <c r="F394">
        <v>855.85</v>
      </c>
      <c r="G394">
        <v>55.289557765281799</v>
      </c>
      <c r="H394">
        <v>40.572473977999699</v>
      </c>
      <c r="I394">
        <v>43.528897552608697</v>
      </c>
      <c r="J394">
        <v>3.7272981755444001</v>
      </c>
      <c r="K394">
        <v>668.19751490749104</v>
      </c>
      <c r="L394">
        <v>563.96664518248599</v>
      </c>
      <c r="M394">
        <v>84.228515547034405</v>
      </c>
      <c r="N394">
        <v>2.1147064344878501</v>
      </c>
      <c r="O394">
        <v>2.4361745632996499</v>
      </c>
      <c r="P394">
        <v>91.744146969866705</v>
      </c>
      <c r="Q394">
        <v>-2.0417386690750002E-2</v>
      </c>
    </row>
    <row r="395" spans="1:17" x14ac:dyDescent="0.3">
      <c r="A395" t="s">
        <v>902</v>
      </c>
      <c r="B395" t="s">
        <v>903</v>
      </c>
      <c r="C395" t="str">
        <f>IFERROR(VLOOKUP(Table1[[#This Row],[Ticker]],[1]!Table1[[Symbol]:[Industry]],2,FALSE),"-")</f>
        <v>-</v>
      </c>
      <c r="D395" t="s">
        <v>62</v>
      </c>
      <c r="E395">
        <v>16526.875</v>
      </c>
      <c r="F395">
        <v>6565.8</v>
      </c>
      <c r="G395">
        <v>46.998009647224798</v>
      </c>
      <c r="H395">
        <v>-3.8812690150529199</v>
      </c>
      <c r="I395">
        <v>-7.3235408333149801</v>
      </c>
      <c r="J395">
        <v>-3.5110922486611398</v>
      </c>
      <c r="K395">
        <v>6255.9479059994701</v>
      </c>
      <c r="L395">
        <v>5469.6086405558799</v>
      </c>
      <c r="M395">
        <v>47.985053629107398</v>
      </c>
      <c r="N395">
        <v>2.2287152410666899</v>
      </c>
      <c r="O395">
        <v>15.327911297937799</v>
      </c>
      <c r="P395">
        <v>76.015012398632706</v>
      </c>
      <c r="Q395">
        <v>5.5183803107400002E-2</v>
      </c>
    </row>
    <row r="396" spans="1:17" x14ac:dyDescent="0.3">
      <c r="A396" t="s">
        <v>904</v>
      </c>
      <c r="B396" t="s">
        <v>905</v>
      </c>
      <c r="C396" t="str">
        <f>IFERROR(VLOOKUP(Table1[[#This Row],[Ticker]],[1]!Table1[[Symbol]:[Industry]],2,FALSE),"-")</f>
        <v>-</v>
      </c>
      <c r="D396" t="s">
        <v>618</v>
      </c>
      <c r="E396">
        <v>16501.76515264</v>
      </c>
      <c r="F396">
        <v>909.95</v>
      </c>
      <c r="G396">
        <v>62.4156942016822</v>
      </c>
      <c r="H396">
        <v>18.644870944358399</v>
      </c>
      <c r="I396">
        <v>5.5105751742046003</v>
      </c>
      <c r="J396">
        <v>-6.4702469599931396</v>
      </c>
      <c r="K396">
        <v>826.50994326511898</v>
      </c>
      <c r="L396">
        <v>715.51868654941597</v>
      </c>
      <c r="M396">
        <v>51.880452526349501</v>
      </c>
      <c r="N396">
        <v>1.13735138969838</v>
      </c>
      <c r="O396">
        <v>9.7258091103906708</v>
      </c>
      <c r="P396">
        <v>92.786016949152497</v>
      </c>
      <c r="Q396">
        <v>0.194766518885784</v>
      </c>
    </row>
    <row r="397" spans="1:17" x14ac:dyDescent="0.3">
      <c r="A397" t="s">
        <v>906</v>
      </c>
      <c r="B397" t="s">
        <v>907</v>
      </c>
      <c r="C397" t="str">
        <f>IFERROR(VLOOKUP(Table1[[#This Row],[Ticker]],[1]!Table1[[Symbol]:[Industry]],2,FALSE),"-")</f>
        <v>-</v>
      </c>
      <c r="D397" t="s">
        <v>647</v>
      </c>
      <c r="E397">
        <v>16345.05820682</v>
      </c>
      <c r="F397">
        <v>174.27</v>
      </c>
      <c r="G397">
        <v>44.381156269566603</v>
      </c>
      <c r="H397">
        <v>10.565144299961499</v>
      </c>
      <c r="I397">
        <v>2.6371363468116402</v>
      </c>
      <c r="J397">
        <v>9.7923074463659194</v>
      </c>
      <c r="K397">
        <v>151.13306642674101</v>
      </c>
      <c r="L397">
        <v>141.46260996608299</v>
      </c>
      <c r="M397">
        <v>73.712657616247796</v>
      </c>
      <c r="N397">
        <v>2.27731514914933</v>
      </c>
      <c r="O397">
        <v>2.5936764790267901</v>
      </c>
      <c r="P397">
        <v>78.281329923273603</v>
      </c>
      <c r="Q397">
        <v>1.0117061736819999E-2</v>
      </c>
    </row>
    <row r="398" spans="1:17" x14ac:dyDescent="0.3">
      <c r="A398" t="s">
        <v>908</v>
      </c>
      <c r="B398" t="s">
        <v>909</v>
      </c>
      <c r="C398" t="str">
        <f>IFERROR(VLOOKUP(Table1[[#This Row],[Ticker]],[1]!Table1[[Symbol]:[Industry]],2,FALSE),"-")</f>
        <v>-</v>
      </c>
      <c r="D398" t="s">
        <v>550</v>
      </c>
      <c r="E398">
        <v>16266.190367159999</v>
      </c>
      <c r="F398">
        <v>5221.2</v>
      </c>
      <c r="G398">
        <v>-17.2442492185947</v>
      </c>
      <c r="H398">
        <v>8.4325152422706893</v>
      </c>
      <c r="I398">
        <v>0.38859877209910099</v>
      </c>
      <c r="J398">
        <v>-1.9927178198475299</v>
      </c>
      <c r="K398">
        <v>4827.3884578616498</v>
      </c>
      <c r="L398">
        <v>4605.2884964229297</v>
      </c>
      <c r="M398">
        <v>71.586081064509202</v>
      </c>
      <c r="N398">
        <v>1.53613400813212</v>
      </c>
      <c r="O398">
        <v>5.3397686355627103</v>
      </c>
      <c r="P398">
        <v>29.848296443670701</v>
      </c>
      <c r="Q398">
        <v>4.2001856448190003E-2</v>
      </c>
    </row>
    <row r="399" spans="1:17" x14ac:dyDescent="0.3">
      <c r="A399" t="s">
        <v>910</v>
      </c>
      <c r="B399" t="s">
        <v>911</v>
      </c>
      <c r="C399" t="str">
        <f>IFERROR(VLOOKUP(Table1[[#This Row],[Ticker]],[1]!Table1[[Symbol]:[Industry]],2,FALSE),"-")</f>
        <v>-</v>
      </c>
      <c r="D399" t="s">
        <v>335</v>
      </c>
      <c r="E399">
        <v>16234.14037899</v>
      </c>
      <c r="F399">
        <v>693.6</v>
      </c>
      <c r="G399">
        <v>82.171621388569605</v>
      </c>
      <c r="H399">
        <v>-13.245541540580099</v>
      </c>
      <c r="I399">
        <v>39.810500155581799</v>
      </c>
      <c r="J399">
        <v>-0.52791211556364703</v>
      </c>
      <c r="K399">
        <v>700.27645132790894</v>
      </c>
      <c r="L399">
        <v>566.96336498132803</v>
      </c>
      <c r="M399">
        <v>45.429531818518498</v>
      </c>
      <c r="N399">
        <v>0.57116455380039299</v>
      </c>
      <c r="O399">
        <v>19.377162629757699</v>
      </c>
      <c r="P399">
        <v>174.15019762845799</v>
      </c>
      <c r="Q399">
        <v>8.0262613743498995E-2</v>
      </c>
    </row>
    <row r="400" spans="1:17" x14ac:dyDescent="0.3">
      <c r="A400" t="s">
        <v>912</v>
      </c>
      <c r="B400" t="s">
        <v>913</v>
      </c>
      <c r="C400" t="str">
        <f>IFERROR(VLOOKUP(Table1[[#This Row],[Ticker]],[1]!Table1[[Symbol]:[Industry]],2,FALSE),"-")</f>
        <v>-</v>
      </c>
      <c r="D400" t="s">
        <v>481</v>
      </c>
      <c r="E400">
        <v>16234.119122534999</v>
      </c>
      <c r="F400">
        <v>324.8</v>
      </c>
      <c r="G400">
        <v>-8.1019082716771802</v>
      </c>
      <c r="H400">
        <v>-11.706265385424199</v>
      </c>
      <c r="I400">
        <v>-18.420136572703299</v>
      </c>
      <c r="J400">
        <v>-3.59523379121794</v>
      </c>
      <c r="K400">
        <v>328.23089573099202</v>
      </c>
      <c r="L400">
        <v>319.041456442786</v>
      </c>
      <c r="M400">
        <v>39.841994836575999</v>
      </c>
      <c r="N400">
        <v>0.31828479764946599</v>
      </c>
      <c r="O400">
        <v>20.689655172413701</v>
      </c>
      <c r="P400">
        <v>26.3813229571984</v>
      </c>
      <c r="Q400">
        <v>-4.4785660813745999E-2</v>
      </c>
    </row>
    <row r="401" spans="1:17" x14ac:dyDescent="0.3">
      <c r="A401" t="s">
        <v>914</v>
      </c>
      <c r="B401" t="s">
        <v>915</v>
      </c>
      <c r="C401" t="str">
        <f>IFERROR(VLOOKUP(Table1[[#This Row],[Ticker]],[1]!Table1[[Symbol]:[Industry]],2,FALSE),"-")</f>
        <v>-</v>
      </c>
      <c r="D401" t="s">
        <v>916</v>
      </c>
      <c r="E401">
        <v>16225.7283154049</v>
      </c>
      <c r="F401">
        <v>207.94</v>
      </c>
      <c r="G401">
        <v>-11.1105130544129</v>
      </c>
      <c r="H401">
        <v>-9.3947113547074999</v>
      </c>
      <c r="I401">
        <v>4.4867985275553997</v>
      </c>
      <c r="J401">
        <v>-1.93680963044337</v>
      </c>
      <c r="K401">
        <v>211.84586236855401</v>
      </c>
      <c r="L401">
        <v>196.68745206728701</v>
      </c>
      <c r="M401">
        <v>33.980002524655497</v>
      </c>
      <c r="N401">
        <v>0.91576283393782598</v>
      </c>
      <c r="O401">
        <v>14.239684524382</v>
      </c>
      <c r="P401">
        <v>52.672540381791499</v>
      </c>
      <c r="Q401">
        <v>-4.6800403459240003E-3</v>
      </c>
    </row>
    <row r="402" spans="1:17" x14ac:dyDescent="0.3">
      <c r="A402" t="s">
        <v>917</v>
      </c>
      <c r="B402" t="s">
        <v>918</v>
      </c>
      <c r="C402" t="str">
        <f>IFERROR(VLOOKUP(Table1[[#This Row],[Ticker]],[1]!Table1[[Symbol]:[Industry]],2,FALSE),"-")</f>
        <v>-</v>
      </c>
      <c r="D402" t="s">
        <v>244</v>
      </c>
      <c r="E402">
        <v>16214.5524749549</v>
      </c>
      <c r="F402">
        <v>3906.05</v>
      </c>
      <c r="G402">
        <v>258.87652332011299</v>
      </c>
      <c r="H402">
        <v>-8.0422162885563697</v>
      </c>
      <c r="I402">
        <v>36.086424801314003</v>
      </c>
      <c r="J402">
        <v>-6.0244271773854603</v>
      </c>
      <c r="K402">
        <v>3945.8156229650599</v>
      </c>
      <c r="L402">
        <v>3226.5977470274602</v>
      </c>
      <c r="M402">
        <v>37.646582425949298</v>
      </c>
      <c r="N402">
        <v>1.32147720551543</v>
      </c>
      <c r="O402">
        <v>10.084356319043501</v>
      </c>
      <c r="P402">
        <v>289.98103035143703</v>
      </c>
      <c r="Q402">
        <v>0.28992099386612602</v>
      </c>
    </row>
    <row r="403" spans="1:17" x14ac:dyDescent="0.3">
      <c r="A403" t="s">
        <v>919</v>
      </c>
      <c r="B403" t="s">
        <v>920</v>
      </c>
      <c r="C403" t="str">
        <f>IFERROR(VLOOKUP(Table1[[#This Row],[Ticker]],[1]!Table1[[Symbol]:[Industry]],2,FALSE),"-")</f>
        <v>-</v>
      </c>
      <c r="D403" t="s">
        <v>18</v>
      </c>
      <c r="E403">
        <v>16152.419558</v>
      </c>
      <c r="F403">
        <v>1212.0999999999999</v>
      </c>
      <c r="G403">
        <v>159.63067356505999</v>
      </c>
      <c r="H403">
        <v>4.0049783922742499</v>
      </c>
      <c r="I403">
        <v>32.4384938501628</v>
      </c>
      <c r="J403">
        <v>9.30337281142344</v>
      </c>
      <c r="K403">
        <v>975.40956069380604</v>
      </c>
      <c r="L403">
        <v>816.526661214623</v>
      </c>
      <c r="M403">
        <v>77.939439079092395</v>
      </c>
      <c r="N403">
        <v>2.02334451718556</v>
      </c>
      <c r="O403">
        <v>5.1893408134642396</v>
      </c>
      <c r="P403">
        <v>248.40471399827501</v>
      </c>
      <c r="Q403">
        <v>0.18580635352372499</v>
      </c>
    </row>
    <row r="404" spans="1:17" x14ac:dyDescent="0.3">
      <c r="A404" t="s">
        <v>921</v>
      </c>
      <c r="B404" t="s">
        <v>922</v>
      </c>
      <c r="C404" t="str">
        <f>IFERROR(VLOOKUP(Table1[[#This Row],[Ticker]],[1]!Table1[[Symbol]:[Industry]],2,FALSE),"-")</f>
        <v>-</v>
      </c>
      <c r="D404" t="s">
        <v>24</v>
      </c>
      <c r="E404">
        <v>16087.940489365999</v>
      </c>
      <c r="F404">
        <v>202.05</v>
      </c>
      <c r="G404">
        <v>33.918929552669397</v>
      </c>
      <c r="H404">
        <v>-8.5332599826527904</v>
      </c>
      <c r="I404">
        <v>4.9437865259318698</v>
      </c>
      <c r="J404">
        <v>-1.43290005536001</v>
      </c>
      <c r="K404">
        <v>199.666421289965</v>
      </c>
      <c r="L404">
        <v>176.778104850679</v>
      </c>
      <c r="M404">
        <v>47.655373785998101</v>
      </c>
      <c r="N404">
        <v>0.64232285648604104</v>
      </c>
      <c r="O404">
        <v>8.8344469190794399</v>
      </c>
      <c r="P404">
        <v>74.783737024221395</v>
      </c>
      <c r="Q404">
        <v>0.152826562656869</v>
      </c>
    </row>
    <row r="405" spans="1:17" x14ac:dyDescent="0.3">
      <c r="A405" t="s">
        <v>923</v>
      </c>
      <c r="B405" t="s">
        <v>924</v>
      </c>
      <c r="C405" t="str">
        <f>IFERROR(VLOOKUP(Table1[[#This Row],[Ticker]],[1]!Table1[[Symbol]:[Industry]],2,FALSE),"-")</f>
        <v>-</v>
      </c>
      <c r="D405" t="s">
        <v>247</v>
      </c>
      <c r="E405">
        <v>16066.7242725</v>
      </c>
      <c r="F405">
        <v>2267.9</v>
      </c>
      <c r="G405">
        <v>75.437900534368794</v>
      </c>
      <c r="H405">
        <v>33.821812506254801</v>
      </c>
      <c r="I405">
        <v>25.843605628980502</v>
      </c>
      <c r="J405">
        <v>14.914393070308</v>
      </c>
      <c r="K405">
        <v>1856.0102828874899</v>
      </c>
      <c r="L405">
        <v>1574.9599166923999</v>
      </c>
      <c r="M405">
        <v>68.150076950926803</v>
      </c>
      <c r="N405">
        <v>1.97683515409467</v>
      </c>
      <c r="O405">
        <v>6.17752105472022</v>
      </c>
      <c r="P405">
        <v>133.792072573578</v>
      </c>
      <c r="Q405">
        <v>4.5177608074013997E-2</v>
      </c>
    </row>
    <row r="406" spans="1:17" x14ac:dyDescent="0.3">
      <c r="A406" t="s">
        <v>925</v>
      </c>
      <c r="B406" t="s">
        <v>926</v>
      </c>
      <c r="C406" t="str">
        <f>IFERROR(VLOOKUP(Table1[[#This Row],[Ticker]],[1]!Table1[[Symbol]:[Industry]],2,FALSE),"-")</f>
        <v>-</v>
      </c>
      <c r="D406" t="s">
        <v>550</v>
      </c>
      <c r="E406">
        <v>16057.79040009</v>
      </c>
      <c r="F406">
        <v>900.15</v>
      </c>
      <c r="G406">
        <v>74.920327869312999</v>
      </c>
      <c r="H406">
        <v>11.0258585352976</v>
      </c>
      <c r="I406">
        <v>52.203705224554703</v>
      </c>
      <c r="J406">
        <v>-2.7592074235504098</v>
      </c>
      <c r="K406">
        <v>761.41859647698004</v>
      </c>
      <c r="L406">
        <v>643.69333084985703</v>
      </c>
      <c r="M406">
        <v>64.161952413732706</v>
      </c>
      <c r="N406">
        <v>1.70447071042956</v>
      </c>
      <c r="O406">
        <v>2.9383991556962599</v>
      </c>
      <c r="P406">
        <v>120.085574572127</v>
      </c>
      <c r="Q406">
        <v>0.101008557758534</v>
      </c>
    </row>
    <row r="407" spans="1:17" x14ac:dyDescent="0.3">
      <c r="A407" t="s">
        <v>927</v>
      </c>
      <c r="B407" t="s">
        <v>928</v>
      </c>
      <c r="C407" t="str">
        <f>IFERROR(VLOOKUP(Table1[[#This Row],[Ticker]],[1]!Table1[[Symbol]:[Industry]],2,FALSE),"-")</f>
        <v>-</v>
      </c>
      <c r="D407" t="s">
        <v>46</v>
      </c>
      <c r="E407">
        <v>16035.233831</v>
      </c>
      <c r="F407">
        <v>1495.7</v>
      </c>
      <c r="G407">
        <v>224.27167727051699</v>
      </c>
      <c r="H407">
        <v>-3.1368177713752798</v>
      </c>
      <c r="I407">
        <v>83.815862196321604</v>
      </c>
      <c r="J407">
        <v>-1.8116211065364101</v>
      </c>
      <c r="K407">
        <v>1333.2123235300801</v>
      </c>
      <c r="L407">
        <v>945.97271970807799</v>
      </c>
      <c r="M407">
        <v>50.913931564918201</v>
      </c>
      <c r="N407">
        <v>0.29891985186106801</v>
      </c>
      <c r="O407">
        <v>6.9131510329611503</v>
      </c>
      <c r="P407">
        <v>257.01157656044802</v>
      </c>
      <c r="Q407">
        <v>0.156006840507319</v>
      </c>
    </row>
    <row r="408" spans="1:17" x14ac:dyDescent="0.3">
      <c r="A408" t="s">
        <v>929</v>
      </c>
      <c r="B408" t="s">
        <v>930</v>
      </c>
      <c r="C408" t="str">
        <f>IFERROR(VLOOKUP(Table1[[#This Row],[Ticker]],[1]!Table1[[Symbol]:[Industry]],2,FALSE),"-")</f>
        <v>-</v>
      </c>
      <c r="D408" t="s">
        <v>647</v>
      </c>
      <c r="E408">
        <v>15975.461826000001</v>
      </c>
      <c r="F408">
        <v>558.29999999999995</v>
      </c>
      <c r="G408">
        <v>21.659951708354299</v>
      </c>
      <c r="H408">
        <v>11.808641448790301</v>
      </c>
      <c r="I408">
        <v>26.0195661319006</v>
      </c>
      <c r="J408">
        <v>6.0551792060156302</v>
      </c>
      <c r="K408">
        <v>482.41838825921201</v>
      </c>
      <c r="L408">
        <v>432.69329548506602</v>
      </c>
      <c r="M408">
        <v>72.701578100723793</v>
      </c>
      <c r="N408">
        <v>2.6085793651910301</v>
      </c>
      <c r="O408">
        <v>4.7823750671681804</v>
      </c>
      <c r="P408">
        <v>66.955741626794193</v>
      </c>
      <c r="Q408">
        <v>2.1571484378503002E-2</v>
      </c>
    </row>
    <row r="409" spans="1:17" x14ac:dyDescent="0.3">
      <c r="A409" t="s">
        <v>931</v>
      </c>
      <c r="B409" t="s">
        <v>932</v>
      </c>
      <c r="C409" t="str">
        <f>IFERROR(VLOOKUP(Table1[[#This Row],[Ticker]],[1]!Table1[[Symbol]:[Industry]],2,FALSE),"-")</f>
        <v>-</v>
      </c>
      <c r="D409" t="s">
        <v>46</v>
      </c>
      <c r="E409">
        <v>15872.076613519999</v>
      </c>
      <c r="F409">
        <v>281.45</v>
      </c>
      <c r="G409">
        <v>92.797551142139397</v>
      </c>
      <c r="H409">
        <v>1.0964028214455499</v>
      </c>
      <c r="I409">
        <v>16.305846580524999</v>
      </c>
      <c r="J409">
        <v>1.9452655516889501</v>
      </c>
      <c r="K409">
        <v>254.66248208042401</v>
      </c>
      <c r="L409">
        <v>209.99763733980899</v>
      </c>
      <c r="M409">
        <v>63.991407951079204</v>
      </c>
      <c r="N409">
        <v>1.4306525600522499</v>
      </c>
      <c r="O409">
        <v>7.9765500088825698</v>
      </c>
      <c r="P409">
        <v>141.69171318162299</v>
      </c>
      <c r="Q409">
        <v>0.13722498466643801</v>
      </c>
    </row>
    <row r="410" spans="1:17" x14ac:dyDescent="0.3">
      <c r="A410" t="s">
        <v>933</v>
      </c>
      <c r="B410" t="s">
        <v>934</v>
      </c>
      <c r="C410" t="str">
        <f>IFERROR(VLOOKUP(Table1[[#This Row],[Ticker]],[1]!Table1[[Symbol]:[Industry]],2,FALSE),"-")</f>
        <v>-</v>
      </c>
      <c r="D410" t="s">
        <v>332</v>
      </c>
      <c r="E410">
        <v>15848.207253975001</v>
      </c>
      <c r="F410">
        <v>4593.25</v>
      </c>
      <c r="G410">
        <v>81.809512847830106</v>
      </c>
      <c r="H410">
        <v>10.577158980280799</v>
      </c>
      <c r="I410">
        <v>7.5145168186394198</v>
      </c>
      <c r="J410">
        <v>1.87156592789649</v>
      </c>
      <c r="K410">
        <v>4137.7921349117696</v>
      </c>
      <c r="L410">
        <v>3608.2215048543399</v>
      </c>
      <c r="M410">
        <v>84.113085595426597</v>
      </c>
      <c r="N410">
        <v>0.83327045233085995</v>
      </c>
      <c r="O410">
        <v>6.4170249823110002</v>
      </c>
      <c r="P410">
        <v>111.573007830492</v>
      </c>
      <c r="Q410">
        <v>2.1604479978642999E-2</v>
      </c>
    </row>
    <row r="411" spans="1:17" x14ac:dyDescent="0.3">
      <c r="A411" t="s">
        <v>935</v>
      </c>
      <c r="B411" t="s">
        <v>936</v>
      </c>
      <c r="C411" t="str">
        <f>IFERROR(VLOOKUP(Table1[[#This Row],[Ticker]],[1]!Table1[[Symbol]:[Industry]],2,FALSE),"-")</f>
        <v>-</v>
      </c>
      <c r="D411" t="s">
        <v>937</v>
      </c>
      <c r="E411">
        <v>15847.811168349999</v>
      </c>
      <c r="F411">
        <v>177.34</v>
      </c>
      <c r="G411">
        <v>16.5801938987818</v>
      </c>
      <c r="H411">
        <v>-7.0687547512656996</v>
      </c>
      <c r="I411">
        <v>-3.64500628755283</v>
      </c>
      <c r="J411">
        <v>-2.8786104086250499</v>
      </c>
      <c r="K411">
        <v>170.11447453193901</v>
      </c>
      <c r="L411">
        <v>154.01525118940501</v>
      </c>
      <c r="M411">
        <v>45.302932376266497</v>
      </c>
      <c r="N411">
        <v>0.84955131475032797</v>
      </c>
      <c r="O411">
        <v>7.8154956580579604</v>
      </c>
      <c r="P411">
        <v>49.025210084033603</v>
      </c>
      <c r="Q411">
        <v>-3.1387894224300002E-3</v>
      </c>
    </row>
    <row r="412" spans="1:17" x14ac:dyDescent="0.3">
      <c r="A412" t="s">
        <v>938</v>
      </c>
      <c r="B412" t="s">
        <v>939</v>
      </c>
      <c r="C412" t="str">
        <f>IFERROR(VLOOKUP(Table1[[#This Row],[Ticker]],[1]!Table1[[Symbol]:[Industry]],2,FALSE),"-")</f>
        <v>-</v>
      </c>
      <c r="D412" t="s">
        <v>193</v>
      </c>
      <c r="E412">
        <v>15789.9064681049</v>
      </c>
      <c r="F412">
        <v>646.75</v>
      </c>
      <c r="G412">
        <v>-4.5311860301473397</v>
      </c>
      <c r="H412">
        <v>-1.1028610117922799</v>
      </c>
      <c r="I412">
        <v>4.4102725858751999</v>
      </c>
      <c r="J412">
        <v>-4.6005617392849203</v>
      </c>
      <c r="K412">
        <v>638.84851951241603</v>
      </c>
      <c r="L412">
        <v>586.31062371256803</v>
      </c>
      <c r="M412">
        <v>33.952314320100498</v>
      </c>
      <c r="N412">
        <v>0.55498827659670702</v>
      </c>
      <c r="O412">
        <v>11.6350985697719</v>
      </c>
      <c r="P412">
        <v>31.560211554108999</v>
      </c>
      <c r="Q412">
        <v>4.4831359147811001E-2</v>
      </c>
    </row>
    <row r="413" spans="1:17" x14ac:dyDescent="0.3">
      <c r="A413" t="s">
        <v>940</v>
      </c>
      <c r="B413" t="s">
        <v>941</v>
      </c>
      <c r="C413" t="str">
        <f>IFERROR(VLOOKUP(Table1[[#This Row],[Ticker]],[1]!Table1[[Symbol]:[Industry]],2,FALSE),"-")</f>
        <v>-</v>
      </c>
      <c r="D413" t="s">
        <v>550</v>
      </c>
      <c r="E413">
        <v>15702.77276955</v>
      </c>
      <c r="F413">
        <v>1476.2</v>
      </c>
      <c r="G413">
        <v>-13.8013557040676</v>
      </c>
      <c r="H413">
        <v>4.0889026733717104</v>
      </c>
      <c r="I413">
        <v>-13.594280949854699</v>
      </c>
      <c r="J413">
        <v>-3.25721391673778</v>
      </c>
      <c r="K413">
        <v>1413.33544831426</v>
      </c>
      <c r="L413">
        <v>1399.5619905903</v>
      </c>
      <c r="M413">
        <v>51.694977101061397</v>
      </c>
      <c r="N413">
        <v>1.19979623368374</v>
      </c>
      <c r="O413">
        <v>9.8767104728356401</v>
      </c>
      <c r="P413">
        <v>18.761061946902601</v>
      </c>
      <c r="Q413">
        <v>-5.8084310769956002E-2</v>
      </c>
    </row>
    <row r="414" spans="1:17" x14ac:dyDescent="0.3">
      <c r="A414" t="s">
        <v>942</v>
      </c>
      <c r="B414" t="s">
        <v>943</v>
      </c>
      <c r="C414" t="str">
        <f>IFERROR(VLOOKUP(Table1[[#This Row],[Ticker]],[1]!Table1[[Symbol]:[Industry]],2,FALSE),"-")</f>
        <v>-</v>
      </c>
      <c r="D414" t="s">
        <v>944</v>
      </c>
      <c r="E414">
        <v>15613.206872250001</v>
      </c>
      <c r="F414">
        <v>701.7</v>
      </c>
      <c r="G414">
        <v>-22.658719577945401</v>
      </c>
      <c r="H414">
        <v>-5.6669312732549804</v>
      </c>
      <c r="I414">
        <v>-21.5494282502173</v>
      </c>
      <c r="J414">
        <v>-5.0757159615588199</v>
      </c>
      <c r="K414">
        <v>697.84576537211694</v>
      </c>
      <c r="L414">
        <v>679.30042627440696</v>
      </c>
      <c r="M414">
        <v>38.156264678425998</v>
      </c>
      <c r="N414">
        <v>0.86237126375641604</v>
      </c>
      <c r="O414">
        <v>21.063132392760402</v>
      </c>
      <c r="P414">
        <v>18.1313131313131</v>
      </c>
      <c r="Q414">
        <v>3.5243942188718999E-2</v>
      </c>
    </row>
    <row r="415" spans="1:17" hidden="1" x14ac:dyDescent="0.3">
      <c r="A415" t="s">
        <v>945</v>
      </c>
      <c r="B415" t="s">
        <v>946</v>
      </c>
      <c r="C415" t="str">
        <f>IFERROR(VLOOKUP(Table1[[#This Row],[Ticker]],[1]!Table1[[Symbol]:[Industry]],2,FALSE),"-")</f>
        <v>-</v>
      </c>
      <c r="D415" t="s">
        <v>180</v>
      </c>
      <c r="E415">
        <v>15541.02244501</v>
      </c>
      <c r="F415">
        <v>483.85</v>
      </c>
      <c r="G415">
        <v>17.7286856330715</v>
      </c>
      <c r="H415">
        <v>6.5754053831199402</v>
      </c>
      <c r="I415">
        <v>-6.8817114759560303</v>
      </c>
      <c r="J415">
        <v>2.9541303974895001</v>
      </c>
      <c r="K415">
        <v>443.57172350564002</v>
      </c>
      <c r="M415">
        <v>64.528892647484099</v>
      </c>
      <c r="N415">
        <v>1.3714629779980501</v>
      </c>
      <c r="O415">
        <v>5.6112431538700003</v>
      </c>
      <c r="P415">
        <v>88.782676550916804</v>
      </c>
    </row>
    <row r="416" spans="1:17" hidden="1" x14ac:dyDescent="0.3">
      <c r="A416" t="s">
        <v>947</v>
      </c>
      <c r="B416" t="s">
        <v>948</v>
      </c>
      <c r="C416" t="str">
        <f>IFERROR(VLOOKUP(Table1[[#This Row],[Ticker]],[1]!Table1[[Symbol]:[Industry]],2,FALSE),"-")</f>
        <v>-</v>
      </c>
      <c r="D416" t="s">
        <v>713</v>
      </c>
      <c r="E416">
        <v>15502.9956089399</v>
      </c>
      <c r="F416">
        <v>872.08</v>
      </c>
      <c r="G416">
        <v>-2.95199483516818</v>
      </c>
      <c r="H416">
        <v>-0.49169786391771098</v>
      </c>
      <c r="I416">
        <v>-0.89835970857631098</v>
      </c>
      <c r="J416">
        <v>0.35719764550123101</v>
      </c>
      <c r="K416">
        <v>835.17998733431398</v>
      </c>
      <c r="L416">
        <v>780.30998990297905</v>
      </c>
      <c r="M416">
        <v>63.673105172010501</v>
      </c>
      <c r="N416">
        <v>3.0761558992222402</v>
      </c>
      <c r="O416">
        <v>1.8255205944408699</v>
      </c>
      <c r="P416">
        <v>29.577129951561599</v>
      </c>
      <c r="Q416">
        <v>-2.790653939747E-3</v>
      </c>
    </row>
    <row r="417" spans="1:17" x14ac:dyDescent="0.3">
      <c r="A417" t="s">
        <v>949</v>
      </c>
      <c r="B417" t="s">
        <v>950</v>
      </c>
      <c r="C417" t="str">
        <f>IFERROR(VLOOKUP(Table1[[#This Row],[Ticker]],[1]!Table1[[Symbol]:[Industry]],2,FALSE),"-")</f>
        <v>-</v>
      </c>
      <c r="D417" t="s">
        <v>170</v>
      </c>
      <c r="E417">
        <v>15413.729215885</v>
      </c>
      <c r="F417">
        <v>1007.35</v>
      </c>
      <c r="G417">
        <v>-14.6178563890977</v>
      </c>
      <c r="H417">
        <v>-9.1939335447022206</v>
      </c>
      <c r="I417">
        <v>-12.739981661305199</v>
      </c>
      <c r="J417">
        <v>-0.14555247075209099</v>
      </c>
      <c r="K417">
        <v>990.76442570864197</v>
      </c>
      <c r="L417">
        <v>968.48249013987902</v>
      </c>
      <c r="M417">
        <v>48.319021441943903</v>
      </c>
      <c r="N417">
        <v>0.54227911758286795</v>
      </c>
      <c r="O417">
        <v>16.642676328981899</v>
      </c>
      <c r="P417">
        <v>21.910928234297401</v>
      </c>
      <c r="Q417">
        <v>-3.1682523275485E-2</v>
      </c>
    </row>
    <row r="418" spans="1:17" x14ac:dyDescent="0.3">
      <c r="A418" t="s">
        <v>951</v>
      </c>
      <c r="B418" t="s">
        <v>952</v>
      </c>
      <c r="C418" t="str">
        <f>IFERROR(VLOOKUP(Table1[[#This Row],[Ticker]],[1]!Table1[[Symbol]:[Industry]],2,FALSE),"-")</f>
        <v>-</v>
      </c>
      <c r="D418" t="s">
        <v>594</v>
      </c>
      <c r="E418">
        <v>15400.968380279999</v>
      </c>
      <c r="F418">
        <v>155.53</v>
      </c>
      <c r="G418">
        <v>-58.079591998858</v>
      </c>
      <c r="H418">
        <v>-7.5401668230015</v>
      </c>
      <c r="I418">
        <v>-50.311757156581301</v>
      </c>
      <c r="J418">
        <v>5.0620001145861</v>
      </c>
      <c r="K418">
        <v>152.28301718399001</v>
      </c>
      <c r="L418">
        <v>182.03809095673299</v>
      </c>
      <c r="M418">
        <v>69.477006832290002</v>
      </c>
      <c r="N418">
        <v>0.89197354740408996</v>
      </c>
      <c r="O418">
        <v>92.695942904905706</v>
      </c>
      <c r="P418">
        <v>23.928286852589601</v>
      </c>
      <c r="Q418">
        <v>-3.5410725149106002E-2</v>
      </c>
    </row>
    <row r="419" spans="1:17" x14ac:dyDescent="0.3">
      <c r="A419" t="s">
        <v>953</v>
      </c>
      <c r="B419" t="s">
        <v>954</v>
      </c>
      <c r="C419" t="str">
        <f>IFERROR(VLOOKUP(Table1[[#This Row],[Ticker]],[1]!Table1[[Symbol]:[Industry]],2,FALSE),"-")</f>
        <v>-</v>
      </c>
      <c r="D419" t="s">
        <v>384</v>
      </c>
      <c r="E419">
        <v>15396.98627555</v>
      </c>
      <c r="F419">
        <v>323.85000000000002</v>
      </c>
      <c r="G419">
        <v>198.36978356873999</v>
      </c>
      <c r="H419">
        <v>16.080096972302599</v>
      </c>
      <c r="I419">
        <v>77.065524342322703</v>
      </c>
      <c r="J419">
        <v>20.057544843800699</v>
      </c>
      <c r="K419">
        <v>261.58605894632001</v>
      </c>
      <c r="L419">
        <v>209.06270819247001</v>
      </c>
      <c r="M419">
        <v>75.370472747236605</v>
      </c>
      <c r="N419">
        <v>2.2850083984448002</v>
      </c>
      <c r="O419">
        <v>18.635170603674499</v>
      </c>
      <c r="P419">
        <v>234.55578512396599</v>
      </c>
      <c r="Q419">
        <v>0.12791966015043599</v>
      </c>
    </row>
    <row r="420" spans="1:17" x14ac:dyDescent="0.3">
      <c r="A420" t="s">
        <v>955</v>
      </c>
      <c r="B420" t="s">
        <v>956</v>
      </c>
      <c r="C420" t="str">
        <f>IFERROR(VLOOKUP(Table1[[#This Row],[Ticker]],[1]!Table1[[Symbol]:[Industry]],2,FALSE),"-")</f>
        <v>-</v>
      </c>
      <c r="D420" t="s">
        <v>130</v>
      </c>
      <c r="E420">
        <v>15212.244157200001</v>
      </c>
      <c r="F420">
        <v>1152.8</v>
      </c>
      <c r="G420">
        <v>90.4807876309644</v>
      </c>
      <c r="H420">
        <v>-7.9318495063738199</v>
      </c>
      <c r="I420">
        <v>40.642521407670898</v>
      </c>
      <c r="J420">
        <v>2.15683801392013</v>
      </c>
      <c r="K420">
        <v>1027.7054428253</v>
      </c>
      <c r="L420">
        <v>818.97221304455798</v>
      </c>
      <c r="M420">
        <v>52.204579847861297</v>
      </c>
      <c r="N420">
        <v>1.03405630517748</v>
      </c>
      <c r="O420">
        <v>6.17192921582234</v>
      </c>
      <c r="P420">
        <v>118.333333333333</v>
      </c>
      <c r="Q420">
        <v>9.2530856582528007E-2</v>
      </c>
    </row>
    <row r="421" spans="1:17" x14ac:dyDescent="0.3">
      <c r="A421" t="s">
        <v>957</v>
      </c>
      <c r="B421" t="s">
        <v>958</v>
      </c>
      <c r="C421" t="str">
        <f>IFERROR(VLOOKUP(Table1[[#This Row],[Ticker]],[1]!Table1[[Symbol]:[Industry]],2,FALSE),"-")</f>
        <v>-</v>
      </c>
      <c r="D421" t="s">
        <v>130</v>
      </c>
      <c r="E421">
        <v>15083.274310000001</v>
      </c>
      <c r="F421">
        <v>842.3</v>
      </c>
      <c r="G421">
        <v>704.45682181447705</v>
      </c>
      <c r="H421">
        <v>-13.0744191237638</v>
      </c>
      <c r="I421">
        <v>-29.976236490317302</v>
      </c>
      <c r="J421">
        <v>-8.8823864362439906</v>
      </c>
      <c r="K421">
        <v>914.495022393358</v>
      </c>
      <c r="L421">
        <v>807.73101990136604</v>
      </c>
      <c r="M421">
        <v>27.329445440293501</v>
      </c>
      <c r="N421">
        <v>0.817773436657942</v>
      </c>
      <c r="O421">
        <v>56.0014246705449</v>
      </c>
      <c r="P421">
        <v>802.303160149973</v>
      </c>
      <c r="Q421">
        <v>0.210391089626008</v>
      </c>
    </row>
    <row r="422" spans="1:17" x14ac:dyDescent="0.3">
      <c r="A422" t="s">
        <v>959</v>
      </c>
      <c r="B422" t="s">
        <v>960</v>
      </c>
      <c r="C422" t="str">
        <f>IFERROR(VLOOKUP(Table1[[#This Row],[Ticker]],[1]!Table1[[Symbol]:[Industry]],2,FALSE),"-")</f>
        <v>-</v>
      </c>
      <c r="D422" t="s">
        <v>29</v>
      </c>
      <c r="E422">
        <v>15072.49277517</v>
      </c>
      <c r="F422">
        <v>81.319999999999993</v>
      </c>
      <c r="G422">
        <v>-17.087813065326301</v>
      </c>
      <c r="H422">
        <v>-7.3071264129729903</v>
      </c>
      <c r="I422">
        <v>-22.0055905034517</v>
      </c>
      <c r="J422">
        <v>0.79272563443321398</v>
      </c>
      <c r="K422">
        <v>77.622568263405199</v>
      </c>
      <c r="L422">
        <v>82.204360537653798</v>
      </c>
      <c r="M422">
        <v>55.834973158851298</v>
      </c>
      <c r="N422">
        <v>1.40370341585928</v>
      </c>
      <c r="O422">
        <v>34.1613379242498</v>
      </c>
      <c r="P422">
        <v>25.011529592620999</v>
      </c>
      <c r="Q422">
        <v>6.6509849169801002E-2</v>
      </c>
    </row>
    <row r="423" spans="1:17" x14ac:dyDescent="0.3">
      <c r="A423" t="s">
        <v>961</v>
      </c>
      <c r="B423" t="s">
        <v>962</v>
      </c>
      <c r="C423" t="str">
        <f>IFERROR(VLOOKUP(Table1[[#This Row],[Ticker]],[1]!Table1[[Symbol]:[Industry]],2,FALSE),"-")</f>
        <v>-</v>
      </c>
      <c r="D423" t="s">
        <v>871</v>
      </c>
      <c r="E423">
        <v>15034.357846999999</v>
      </c>
      <c r="F423">
        <v>363.9</v>
      </c>
      <c r="G423">
        <v>38.781769503114802</v>
      </c>
      <c r="H423">
        <v>-1.0692308505017301</v>
      </c>
      <c r="I423">
        <v>-17.767213724183499</v>
      </c>
      <c r="J423">
        <v>-2.5489991596589601</v>
      </c>
      <c r="K423">
        <v>350.836260392729</v>
      </c>
      <c r="L423">
        <v>319.77004583393898</v>
      </c>
      <c r="M423">
        <v>46.695430748814999</v>
      </c>
      <c r="N423">
        <v>1.56039851733186</v>
      </c>
      <c r="O423">
        <v>18.150590821654301</v>
      </c>
      <c r="P423">
        <v>71.650943396226396</v>
      </c>
      <c r="Q423">
        <v>0.212384118273862</v>
      </c>
    </row>
    <row r="424" spans="1:17" x14ac:dyDescent="0.3">
      <c r="A424" t="s">
        <v>963</v>
      </c>
      <c r="B424" t="s">
        <v>964</v>
      </c>
      <c r="C424" t="str">
        <f>IFERROR(VLOOKUP(Table1[[#This Row],[Ticker]],[1]!Table1[[Symbol]:[Industry]],2,FALSE),"-")</f>
        <v>-</v>
      </c>
      <c r="D424" t="s">
        <v>24</v>
      </c>
      <c r="E424">
        <v>14942.14006208</v>
      </c>
      <c r="F424">
        <v>243.85</v>
      </c>
      <c r="G424">
        <v>-18.2155973118087</v>
      </c>
      <c r="H424">
        <v>-9.4376306294277708</v>
      </c>
      <c r="I424">
        <v>-28.686359158538199</v>
      </c>
      <c r="J424">
        <v>-4.0794105897981403</v>
      </c>
      <c r="K424">
        <v>253.94821417247101</v>
      </c>
      <c r="L424">
        <v>245.063426236456</v>
      </c>
      <c r="M424">
        <v>36.061530574717302</v>
      </c>
      <c r="N424">
        <v>0.96633200621023896</v>
      </c>
      <c r="O424">
        <v>23.313512405167099</v>
      </c>
      <c r="P424">
        <v>16.646735230806001</v>
      </c>
      <c r="Q424">
        <v>1.0957528430489E-2</v>
      </c>
    </row>
    <row r="425" spans="1:17" x14ac:dyDescent="0.3">
      <c r="A425" t="s">
        <v>965</v>
      </c>
      <c r="B425" t="s">
        <v>966</v>
      </c>
      <c r="C425" t="str">
        <f>IFERROR(VLOOKUP(Table1[[#This Row],[Ticker]],[1]!Table1[[Symbol]:[Industry]],2,FALSE),"-")</f>
        <v>-</v>
      </c>
      <c r="D425" t="s">
        <v>62</v>
      </c>
      <c r="E425">
        <v>14867.7634914299</v>
      </c>
      <c r="F425">
        <v>6382.95</v>
      </c>
      <c r="G425">
        <v>20.715734374825299</v>
      </c>
      <c r="H425">
        <v>-14.473811624946499</v>
      </c>
      <c r="I425">
        <v>12.130382556465999</v>
      </c>
      <c r="J425">
        <v>-1.5702500425763599</v>
      </c>
      <c r="K425">
        <v>6145.1110512556197</v>
      </c>
      <c r="L425">
        <v>5393.6182860355402</v>
      </c>
      <c r="M425">
        <v>45.705504951068903</v>
      </c>
      <c r="N425">
        <v>0.449528931351733</v>
      </c>
      <c r="O425">
        <v>18.120931544191901</v>
      </c>
      <c r="P425">
        <v>48.850624266159002</v>
      </c>
      <c r="Q425">
        <v>-2.1311688381330002E-3</v>
      </c>
    </row>
    <row r="426" spans="1:17" x14ac:dyDescent="0.3">
      <c r="A426" t="s">
        <v>967</v>
      </c>
      <c r="B426" t="s">
        <v>968</v>
      </c>
      <c r="C426" t="str">
        <f>IFERROR(VLOOKUP(Table1[[#This Row],[Ticker]],[1]!Table1[[Symbol]:[Industry]],2,FALSE),"-")</f>
        <v>-</v>
      </c>
      <c r="D426" t="s">
        <v>220</v>
      </c>
      <c r="E426">
        <v>14859.8966264799</v>
      </c>
      <c r="F426">
        <v>1812.9</v>
      </c>
      <c r="G426">
        <v>8.9531366564670201</v>
      </c>
      <c r="H426">
        <v>-2.1981995087862498</v>
      </c>
      <c r="I426">
        <v>-3.2408107555194499</v>
      </c>
      <c r="J426">
        <v>-6.5247514362689598</v>
      </c>
      <c r="K426">
        <v>1786.9590917129201</v>
      </c>
      <c r="L426">
        <v>1593.13713637558</v>
      </c>
      <c r="M426">
        <v>46.640014046911098</v>
      </c>
      <c r="N426">
        <v>1.20539984575848</v>
      </c>
      <c r="O426">
        <v>22.563296375972101</v>
      </c>
      <c r="P426">
        <v>78.963474827245804</v>
      </c>
      <c r="Q426">
        <v>0.176944103005268</v>
      </c>
    </row>
    <row r="427" spans="1:17" x14ac:dyDescent="0.3">
      <c r="A427" t="s">
        <v>969</v>
      </c>
      <c r="B427" t="s">
        <v>970</v>
      </c>
      <c r="C427" t="str">
        <f>IFERROR(VLOOKUP(Table1[[#This Row],[Ticker]],[1]!Table1[[Symbol]:[Industry]],2,FALSE),"-")</f>
        <v>-</v>
      </c>
      <c r="D427" t="s">
        <v>153</v>
      </c>
      <c r="E427">
        <v>14855.275366</v>
      </c>
      <c r="F427">
        <v>1305.8</v>
      </c>
      <c r="G427">
        <v>53.773413148950198</v>
      </c>
      <c r="H427">
        <v>-5.72632691545836</v>
      </c>
      <c r="I427">
        <v>14.670792200805399</v>
      </c>
      <c r="J427">
        <v>-0.36089085807376498</v>
      </c>
      <c r="K427">
        <v>1224.16892760984</v>
      </c>
      <c r="L427">
        <v>1019.30312129775</v>
      </c>
      <c r="M427">
        <v>56.604172068016197</v>
      </c>
      <c r="N427">
        <v>0.96262002491262999</v>
      </c>
      <c r="O427">
        <v>7.9032011027722504</v>
      </c>
      <c r="P427">
        <v>88.658527775771105</v>
      </c>
      <c r="Q427">
        <v>0.21343257595167101</v>
      </c>
    </row>
    <row r="428" spans="1:17" x14ac:dyDescent="0.3">
      <c r="A428" t="s">
        <v>971</v>
      </c>
      <c r="B428" t="s">
        <v>972</v>
      </c>
      <c r="C428" t="str">
        <f>IFERROR(VLOOKUP(Table1[[#This Row],[Ticker]],[1]!Table1[[Symbol]:[Industry]],2,FALSE),"-")</f>
        <v>-</v>
      </c>
      <c r="D428" t="s">
        <v>288</v>
      </c>
      <c r="E428">
        <v>14848.378727400001</v>
      </c>
      <c r="F428">
        <v>1094</v>
      </c>
      <c r="G428">
        <v>45.5212690923194</v>
      </c>
      <c r="H428">
        <v>-3.6663981837306601</v>
      </c>
      <c r="I428">
        <v>16.419794883082101</v>
      </c>
      <c r="J428">
        <v>-0.20072579324043399</v>
      </c>
      <c r="K428">
        <v>1029.4955641643901</v>
      </c>
      <c r="L428">
        <v>912.80600939660496</v>
      </c>
      <c r="M428">
        <v>58.277933846464002</v>
      </c>
      <c r="N428">
        <v>0.52653956151625902</v>
      </c>
      <c r="O428">
        <v>9.5978062157221196</v>
      </c>
      <c r="P428">
        <v>91.258741258741196</v>
      </c>
      <c r="Q428">
        <v>4.506451159528E-3</v>
      </c>
    </row>
    <row r="429" spans="1:17" x14ac:dyDescent="0.3">
      <c r="A429" t="s">
        <v>973</v>
      </c>
      <c r="B429" t="s">
        <v>974</v>
      </c>
      <c r="C429" t="str">
        <f>IFERROR(VLOOKUP(Table1[[#This Row],[Ticker]],[1]!Table1[[Symbol]:[Industry]],2,FALSE),"-")</f>
        <v>-</v>
      </c>
      <c r="D429" t="s">
        <v>476</v>
      </c>
      <c r="E429">
        <v>14683.907735839901</v>
      </c>
      <c r="F429">
        <v>2316.65</v>
      </c>
      <c r="G429">
        <v>80.099130691108101</v>
      </c>
      <c r="H429">
        <v>41.213310503166298</v>
      </c>
      <c r="I429">
        <v>97.0987590585883</v>
      </c>
      <c r="J429">
        <v>11.379754716228399</v>
      </c>
      <c r="K429">
        <v>1627.2712725537001</v>
      </c>
      <c r="L429">
        <v>1275.7867176423699</v>
      </c>
      <c r="M429">
        <v>83.512259345806399</v>
      </c>
      <c r="N429">
        <v>1.90302232161159</v>
      </c>
      <c r="O429">
        <v>2.1582889085491799E-3</v>
      </c>
      <c r="P429">
        <v>157.87076858800799</v>
      </c>
      <c r="Q429">
        <v>0.21139538341978101</v>
      </c>
    </row>
    <row r="430" spans="1:17" x14ac:dyDescent="0.3">
      <c r="A430" t="s">
        <v>975</v>
      </c>
      <c r="B430" t="s">
        <v>976</v>
      </c>
      <c r="C430" t="str">
        <f>IFERROR(VLOOKUP(Table1[[#This Row],[Ticker]],[1]!Table1[[Symbol]:[Industry]],2,FALSE),"-")</f>
        <v>-</v>
      </c>
      <c r="D430" t="s">
        <v>288</v>
      </c>
      <c r="E430">
        <v>14519.576761124999</v>
      </c>
      <c r="F430">
        <v>1049.05</v>
      </c>
      <c r="G430">
        <v>178.842044707475</v>
      </c>
      <c r="H430">
        <v>8.3070416785611592</v>
      </c>
      <c r="I430">
        <v>4.8090130003505802</v>
      </c>
      <c r="J430">
        <v>7.9679461761514299</v>
      </c>
      <c r="K430">
        <v>942.26680493230299</v>
      </c>
      <c r="L430">
        <v>776.04416285287698</v>
      </c>
      <c r="M430">
        <v>69.9872755071017</v>
      </c>
      <c r="N430">
        <v>0.94601934342323102</v>
      </c>
      <c r="O430">
        <v>4.0941804489776397</v>
      </c>
      <c r="P430">
        <v>212.89240175974899</v>
      </c>
      <c r="Q430">
        <v>0.12015397718078499</v>
      </c>
    </row>
    <row r="431" spans="1:17" x14ac:dyDescent="0.3">
      <c r="A431" t="s">
        <v>977</v>
      </c>
      <c r="B431" t="s">
        <v>978</v>
      </c>
      <c r="C431" t="str">
        <f>IFERROR(VLOOKUP(Table1[[#This Row],[Ticker]],[1]!Table1[[Symbol]:[Industry]],2,FALSE),"-")</f>
        <v>-</v>
      </c>
      <c r="D431" t="s">
        <v>979</v>
      </c>
      <c r="E431">
        <v>14327.13844377</v>
      </c>
      <c r="F431">
        <v>1438.3</v>
      </c>
      <c r="G431">
        <v>-25.195828769954801</v>
      </c>
      <c r="H431">
        <v>-0.75633001149903401</v>
      </c>
      <c r="I431">
        <v>-16.170544453749901</v>
      </c>
      <c r="J431">
        <v>-1.08173241212954</v>
      </c>
      <c r="K431">
        <v>1409.3503768655301</v>
      </c>
      <c r="L431">
        <v>1462.21894468142</v>
      </c>
      <c r="M431">
        <v>53.563562721696798</v>
      </c>
      <c r="N431">
        <v>0.772119230709436</v>
      </c>
      <c r="O431">
        <v>30.393520127928799</v>
      </c>
      <c r="P431">
        <v>19.440292310247401</v>
      </c>
      <c r="Q431">
        <v>-2.9165530489477998E-2</v>
      </c>
    </row>
    <row r="432" spans="1:17" x14ac:dyDescent="0.3">
      <c r="A432" t="s">
        <v>980</v>
      </c>
      <c r="B432" t="s">
        <v>981</v>
      </c>
      <c r="C432" t="str">
        <f>IFERROR(VLOOKUP(Table1[[#This Row],[Ticker]],[1]!Table1[[Symbol]:[Industry]],2,FALSE),"-")</f>
        <v>-</v>
      </c>
      <c r="D432" t="s">
        <v>75</v>
      </c>
      <c r="E432">
        <v>14253</v>
      </c>
      <c r="F432">
        <v>90.97</v>
      </c>
      <c r="G432">
        <v>136.35699267986899</v>
      </c>
      <c r="H432">
        <v>19.465739961267801</v>
      </c>
      <c r="I432">
        <v>21.869708872162199</v>
      </c>
      <c r="J432">
        <v>11.821282918386901</v>
      </c>
      <c r="K432">
        <v>79.444268172281596</v>
      </c>
      <c r="L432">
        <v>68.849787590700004</v>
      </c>
      <c r="M432">
        <v>80.545463974860994</v>
      </c>
      <c r="N432">
        <v>3.01515022070783</v>
      </c>
      <c r="O432">
        <v>12.014949983511</v>
      </c>
      <c r="P432">
        <v>177.34756097560901</v>
      </c>
      <c r="Q432">
        <v>5.1232587822459999E-2</v>
      </c>
    </row>
    <row r="433" spans="1:17" hidden="1" x14ac:dyDescent="0.3">
      <c r="A433" t="s">
        <v>982</v>
      </c>
      <c r="B433" t="s">
        <v>983</v>
      </c>
      <c r="C433" t="str">
        <f>IFERROR(VLOOKUP(Table1[[#This Row],[Ticker]],[1]!Table1[[Symbol]:[Industry]],2,FALSE),"-")</f>
        <v>-</v>
      </c>
      <c r="D433" t="s">
        <v>984</v>
      </c>
      <c r="E433">
        <v>14219.3228309799</v>
      </c>
      <c r="F433">
        <v>2315.4</v>
      </c>
      <c r="G433">
        <v>48.804409967697403</v>
      </c>
      <c r="H433">
        <v>16.448973723418302</v>
      </c>
      <c r="I433">
        <v>44.064318587087897</v>
      </c>
      <c r="J433">
        <v>0.41653415133149602</v>
      </c>
      <c r="K433">
        <v>2005.9549561932499</v>
      </c>
      <c r="M433">
        <v>85.201492771684201</v>
      </c>
      <c r="N433">
        <v>0.85515274277363196</v>
      </c>
      <c r="O433">
        <v>2.1421784572859899</v>
      </c>
      <c r="P433">
        <v>88.919712793733694</v>
      </c>
    </row>
    <row r="434" spans="1:17" x14ac:dyDescent="0.3">
      <c r="A434" t="s">
        <v>985</v>
      </c>
      <c r="B434" t="s">
        <v>986</v>
      </c>
      <c r="C434" t="str">
        <f>IFERROR(VLOOKUP(Table1[[#This Row],[Ticker]],[1]!Table1[[Symbol]:[Industry]],2,FALSE),"-")</f>
        <v>-</v>
      </c>
      <c r="D434" t="s">
        <v>481</v>
      </c>
      <c r="E434">
        <v>14109.026607399999</v>
      </c>
      <c r="F434">
        <v>1788.3</v>
      </c>
      <c r="G434">
        <v>-9.0021960330810007</v>
      </c>
      <c r="H434">
        <v>-9.6037675501454398</v>
      </c>
      <c r="I434">
        <v>2.2746956051981599</v>
      </c>
      <c r="J434">
        <v>-1.60017382420399</v>
      </c>
      <c r="K434">
        <v>1736.05583842901</v>
      </c>
      <c r="L434">
        <v>1616.95397132331</v>
      </c>
      <c r="M434">
        <v>38.056583148322296</v>
      </c>
      <c r="N434">
        <v>0.89274977177497505</v>
      </c>
      <c r="O434">
        <v>10.6609629256836</v>
      </c>
      <c r="P434">
        <v>36.8247895944912</v>
      </c>
      <c r="Q434">
        <v>-0.100516239770871</v>
      </c>
    </row>
    <row r="435" spans="1:17" x14ac:dyDescent="0.3">
      <c r="A435" t="s">
        <v>987</v>
      </c>
      <c r="B435" t="s">
        <v>988</v>
      </c>
      <c r="C435" t="str">
        <f>IFERROR(VLOOKUP(Table1[[#This Row],[Ticker]],[1]!Table1[[Symbol]:[Industry]],2,FALSE),"-")</f>
        <v>-</v>
      </c>
      <c r="D435" t="s">
        <v>989</v>
      </c>
      <c r="E435">
        <v>14074.482202435</v>
      </c>
      <c r="F435">
        <v>793.75</v>
      </c>
      <c r="G435">
        <v>45.262419739394197</v>
      </c>
      <c r="H435">
        <v>0.96476173422374401</v>
      </c>
      <c r="I435">
        <v>25.010539045989798</v>
      </c>
      <c r="J435">
        <v>-1.4968276122630799</v>
      </c>
      <c r="K435">
        <v>719.860272215289</v>
      </c>
      <c r="L435">
        <v>621.85508291923395</v>
      </c>
      <c r="M435">
        <v>66.382653675889799</v>
      </c>
      <c r="N435">
        <v>0.81555081900294002</v>
      </c>
      <c r="O435">
        <v>4.9448818897637796</v>
      </c>
      <c r="P435">
        <v>75.336867682792104</v>
      </c>
      <c r="Q435">
        <v>5.7574391998072003E-2</v>
      </c>
    </row>
    <row r="436" spans="1:17" x14ac:dyDescent="0.3">
      <c r="A436" t="s">
        <v>990</v>
      </c>
      <c r="B436" t="s">
        <v>991</v>
      </c>
      <c r="C436" t="str">
        <f>IFERROR(VLOOKUP(Table1[[#This Row],[Ticker]],[1]!Table1[[Symbol]:[Industry]],2,FALSE),"-")</f>
        <v>-</v>
      </c>
      <c r="D436" t="s">
        <v>62</v>
      </c>
      <c r="E436">
        <v>13815.69556224</v>
      </c>
      <c r="F436">
        <v>1015.45</v>
      </c>
      <c r="G436">
        <v>14.7812386344947</v>
      </c>
      <c r="H436">
        <v>-4.2753020167505396</v>
      </c>
      <c r="I436">
        <v>0.68988632545750195</v>
      </c>
      <c r="J436">
        <v>-3.0168467268671399</v>
      </c>
      <c r="K436">
        <v>981.53675209165897</v>
      </c>
      <c r="L436">
        <v>895.67842803404199</v>
      </c>
      <c r="M436">
        <v>41.605479040488099</v>
      </c>
      <c r="N436">
        <v>1.60702260274397</v>
      </c>
      <c r="O436">
        <v>7.3415727017578298</v>
      </c>
      <c r="P436">
        <v>42.219887955182003</v>
      </c>
      <c r="Q436">
        <v>-1.3287140293068E-2</v>
      </c>
    </row>
    <row r="437" spans="1:17" hidden="1" x14ac:dyDescent="0.3">
      <c r="A437" t="s">
        <v>992</v>
      </c>
      <c r="B437" t="s">
        <v>993</v>
      </c>
      <c r="C437" t="str">
        <f>IFERROR(VLOOKUP(Table1[[#This Row],[Ticker]],[1]!Table1[[Symbol]:[Industry]],2,FALSE),"-")</f>
        <v>-</v>
      </c>
      <c r="D437" t="s">
        <v>623</v>
      </c>
      <c r="E437">
        <v>13760.421177599999</v>
      </c>
      <c r="F437">
        <v>573.45000000000005</v>
      </c>
      <c r="G437">
        <v>-25.3577274420071</v>
      </c>
      <c r="H437">
        <v>-7.0424357031368796</v>
      </c>
      <c r="I437">
        <v>-11.266594190549499</v>
      </c>
      <c r="J437">
        <v>3.1324142167315898</v>
      </c>
      <c r="M437">
        <v>57.343140800115997</v>
      </c>
      <c r="O437">
        <v>15.0928590112477</v>
      </c>
      <c r="P437">
        <v>21.984684109763801</v>
      </c>
    </row>
    <row r="438" spans="1:17" x14ac:dyDescent="0.3">
      <c r="A438" t="s">
        <v>994</v>
      </c>
      <c r="B438" t="s">
        <v>995</v>
      </c>
      <c r="C438" t="str">
        <f>IFERROR(VLOOKUP(Table1[[#This Row],[Ticker]],[1]!Table1[[Symbol]:[Industry]],2,FALSE),"-")</f>
        <v>-</v>
      </c>
      <c r="D438" t="s">
        <v>244</v>
      </c>
      <c r="E438">
        <v>13666.57423149</v>
      </c>
      <c r="F438">
        <v>1107.8</v>
      </c>
      <c r="G438">
        <v>7.8587368076941004</v>
      </c>
      <c r="H438">
        <v>2.1911274274034702</v>
      </c>
      <c r="I438">
        <v>15.488487966956599</v>
      </c>
      <c r="J438">
        <v>1.38402695401231</v>
      </c>
      <c r="K438">
        <v>989.64045274349303</v>
      </c>
      <c r="L438">
        <v>896.04491341016501</v>
      </c>
      <c r="M438">
        <v>79.129683041535003</v>
      </c>
      <c r="N438">
        <v>1.42723831471227</v>
      </c>
      <c r="O438">
        <v>0.37912980682432901</v>
      </c>
      <c r="P438">
        <v>51.504376367614803</v>
      </c>
      <c r="Q438">
        <v>-1.7755535850078E-2</v>
      </c>
    </row>
    <row r="439" spans="1:17" x14ac:dyDescent="0.3">
      <c r="A439" t="s">
        <v>996</v>
      </c>
      <c r="B439" t="s">
        <v>997</v>
      </c>
      <c r="C439" t="str">
        <f>IFERROR(VLOOKUP(Table1[[#This Row],[Ticker]],[1]!Table1[[Symbol]:[Industry]],2,FALSE),"-")</f>
        <v>-</v>
      </c>
      <c r="D439" t="s">
        <v>122</v>
      </c>
      <c r="E439">
        <v>13621.096744639901</v>
      </c>
      <c r="F439">
        <v>2139.35</v>
      </c>
      <c r="G439">
        <v>19.859247923367999</v>
      </c>
      <c r="H439">
        <v>10.0603481739674</v>
      </c>
      <c r="I439">
        <v>18.472953319668701</v>
      </c>
      <c r="J439">
        <v>2.6114385892139902</v>
      </c>
      <c r="K439">
        <v>1885.2882554145001</v>
      </c>
      <c r="L439">
        <v>1690.2930069956001</v>
      </c>
      <c r="M439">
        <v>68.392832223443193</v>
      </c>
      <c r="N439">
        <v>1.9589409737266399</v>
      </c>
      <c r="O439">
        <v>3.6553158669689401</v>
      </c>
      <c r="P439">
        <v>50.124557033086496</v>
      </c>
      <c r="Q439">
        <v>-7.2711759747662003E-2</v>
      </c>
    </row>
    <row r="440" spans="1:17" x14ac:dyDescent="0.3">
      <c r="A440" t="s">
        <v>998</v>
      </c>
      <c r="B440" t="s">
        <v>999</v>
      </c>
      <c r="C440" t="str">
        <f>IFERROR(VLOOKUP(Table1[[#This Row],[Ticker]],[1]!Table1[[Symbol]:[Industry]],2,FALSE),"-")</f>
        <v>-</v>
      </c>
      <c r="D440" t="s">
        <v>46</v>
      </c>
      <c r="E440">
        <v>13581.183395100001</v>
      </c>
      <c r="F440">
        <v>526.75</v>
      </c>
      <c r="G440">
        <v>25.170100652806799</v>
      </c>
      <c r="H440">
        <v>6.1701486281093096</v>
      </c>
      <c r="I440">
        <v>18.300317865078899</v>
      </c>
      <c r="J440">
        <v>1.9529198457956101</v>
      </c>
      <c r="K440">
        <v>486.86761675352398</v>
      </c>
      <c r="L440">
        <v>425.79112112612898</v>
      </c>
      <c r="M440">
        <v>73.659107007651102</v>
      </c>
      <c r="N440">
        <v>0.83681679278661503</v>
      </c>
      <c r="O440">
        <v>9.1219743711437893</v>
      </c>
      <c r="P440">
        <v>69.864559819413003</v>
      </c>
      <c r="Q440">
        <v>3.4328503303221999E-2</v>
      </c>
    </row>
    <row r="441" spans="1:17" x14ac:dyDescent="0.3">
      <c r="A441" t="s">
        <v>1000</v>
      </c>
      <c r="B441" t="s">
        <v>1001</v>
      </c>
      <c r="C441" t="str">
        <f>IFERROR(VLOOKUP(Table1[[#This Row],[Ticker]],[1]!Table1[[Symbol]:[Industry]],2,FALSE),"-")</f>
        <v>-</v>
      </c>
      <c r="D441" t="s">
        <v>288</v>
      </c>
      <c r="E441">
        <v>13564.22804803</v>
      </c>
      <c r="F441">
        <v>2477.6</v>
      </c>
      <c r="G441">
        <v>41.499276083742103</v>
      </c>
      <c r="H441">
        <v>22.128694633304001</v>
      </c>
      <c r="I441">
        <v>9.9195760489059897</v>
      </c>
      <c r="J441">
        <v>2.3713816820349698</v>
      </c>
      <c r="K441">
        <v>2186.45799641545</v>
      </c>
      <c r="L441">
        <v>1944.2871623066901</v>
      </c>
      <c r="M441">
        <v>72.935722560395206</v>
      </c>
      <c r="N441">
        <v>0.87895445535172401</v>
      </c>
      <c r="O441">
        <v>10.9077332902809</v>
      </c>
      <c r="P441">
        <v>73.842267751894397</v>
      </c>
      <c r="Q441">
        <v>5.0159663951246998E-2</v>
      </c>
    </row>
    <row r="442" spans="1:17" x14ac:dyDescent="0.3">
      <c r="A442" t="s">
        <v>1002</v>
      </c>
      <c r="B442" t="s">
        <v>1003</v>
      </c>
      <c r="C442" t="str">
        <f>IFERROR(VLOOKUP(Table1[[#This Row],[Ticker]],[1]!Table1[[Symbol]:[Industry]],2,FALSE),"-")</f>
        <v>-</v>
      </c>
      <c r="D442" t="s">
        <v>258</v>
      </c>
      <c r="E442">
        <v>13544.566080000001</v>
      </c>
      <c r="F442">
        <v>4228.8500000000004</v>
      </c>
      <c r="G442">
        <v>24.4665615470816</v>
      </c>
      <c r="H442">
        <v>-12.2931617392374</v>
      </c>
      <c r="I442">
        <v>23.354933900934899</v>
      </c>
      <c r="J442">
        <v>-6.2742583825942297</v>
      </c>
      <c r="K442">
        <v>4414.9260303212995</v>
      </c>
      <c r="L442">
        <v>3747.5084178141101</v>
      </c>
      <c r="M442">
        <v>22.9924307124551</v>
      </c>
      <c r="N442">
        <v>1.08120405413124</v>
      </c>
      <c r="O442">
        <v>18.235454083261299</v>
      </c>
      <c r="P442">
        <v>53.776363636363598</v>
      </c>
      <c r="Q442">
        <v>0.17820794285215499</v>
      </c>
    </row>
    <row r="443" spans="1:17" x14ac:dyDescent="0.3">
      <c r="A443" t="s">
        <v>1004</v>
      </c>
      <c r="B443" t="s">
        <v>1005</v>
      </c>
      <c r="C443" t="str">
        <f>IFERROR(VLOOKUP(Table1[[#This Row],[Ticker]],[1]!Table1[[Symbol]:[Industry]],2,FALSE),"-")</f>
        <v>-</v>
      </c>
      <c r="D443" t="s">
        <v>21</v>
      </c>
      <c r="E443">
        <v>13531.47210142</v>
      </c>
      <c r="F443">
        <v>2473.6999999999998</v>
      </c>
      <c r="G443">
        <v>145.91133874430301</v>
      </c>
      <c r="H443">
        <v>-13.331739881457001</v>
      </c>
      <c r="I443">
        <v>62.4971021657256</v>
      </c>
      <c r="J443">
        <v>-11.9463158132417</v>
      </c>
      <c r="K443">
        <v>2358.2621580977502</v>
      </c>
      <c r="L443">
        <v>1634.63966733601</v>
      </c>
      <c r="M443">
        <v>26.288461444039601</v>
      </c>
      <c r="N443">
        <v>0.74536944657206305</v>
      </c>
      <c r="O443">
        <v>12.056837935077001</v>
      </c>
      <c r="P443">
        <v>234.917411318711</v>
      </c>
    </row>
    <row r="444" spans="1:17" x14ac:dyDescent="0.3">
      <c r="A444" t="s">
        <v>1006</v>
      </c>
      <c r="B444" t="s">
        <v>1007</v>
      </c>
      <c r="C444" t="str">
        <f>IFERROR(VLOOKUP(Table1[[#This Row],[Ticker]],[1]!Table1[[Symbol]:[Industry]],2,FALSE),"-")</f>
        <v>-</v>
      </c>
      <c r="D444" t="s">
        <v>647</v>
      </c>
      <c r="E444">
        <v>13525.314852324</v>
      </c>
      <c r="F444">
        <v>26.99</v>
      </c>
      <c r="G444">
        <v>41.8353609473616</v>
      </c>
      <c r="H444">
        <v>-5.9790355146862</v>
      </c>
      <c r="I444">
        <v>-28.667103507821899</v>
      </c>
      <c r="J444">
        <v>-3.7931403231549599</v>
      </c>
      <c r="K444">
        <v>27.455172271049499</v>
      </c>
      <c r="L444">
        <v>25.400617959502299</v>
      </c>
      <c r="M444">
        <v>38.585243140951697</v>
      </c>
      <c r="N444">
        <v>1.0607445752738101</v>
      </c>
      <c r="O444">
        <v>44.683216005928102</v>
      </c>
      <c r="P444">
        <v>85.498281786941504</v>
      </c>
      <c r="Q444">
        <v>-2.7762553125449999E-3</v>
      </c>
    </row>
    <row r="445" spans="1:17" x14ac:dyDescent="0.3">
      <c r="A445" t="s">
        <v>1008</v>
      </c>
      <c r="B445" t="s">
        <v>1009</v>
      </c>
      <c r="C445" t="str">
        <f>IFERROR(VLOOKUP(Table1[[#This Row],[Ticker]],[1]!Table1[[Symbol]:[Industry]],2,FALSE),"-")</f>
        <v>-</v>
      </c>
      <c r="D445" t="s">
        <v>288</v>
      </c>
      <c r="E445">
        <v>13419.094028</v>
      </c>
      <c r="F445">
        <v>1003.05</v>
      </c>
      <c r="G445">
        <v>-35.549295450891499</v>
      </c>
      <c r="H445">
        <v>-2.7611804006571501</v>
      </c>
      <c r="I445">
        <v>-28.665567339072599</v>
      </c>
      <c r="J445">
        <v>4.25094424724539</v>
      </c>
      <c r="K445">
        <v>938.92754804571803</v>
      </c>
      <c r="L445">
        <v>947.45509788398601</v>
      </c>
      <c r="M445">
        <v>75.511951104076502</v>
      </c>
      <c r="N445">
        <v>2.3338049367791398</v>
      </c>
      <c r="O445">
        <v>31.394247544987799</v>
      </c>
      <c r="P445">
        <v>28.259062719774899</v>
      </c>
      <c r="Q445">
        <v>-7.8377972415220008E-3</v>
      </c>
    </row>
    <row r="446" spans="1:17" x14ac:dyDescent="0.3">
      <c r="A446" t="s">
        <v>1010</v>
      </c>
      <c r="B446" t="s">
        <v>1011</v>
      </c>
      <c r="C446" t="str">
        <f>IFERROR(VLOOKUP(Table1[[#This Row],[Ticker]],[1]!Table1[[Symbol]:[Industry]],2,FALSE),"-")</f>
        <v>-</v>
      </c>
      <c r="D446" t="s">
        <v>106</v>
      </c>
      <c r="E446">
        <v>13414.83</v>
      </c>
      <c r="F446">
        <v>416.85</v>
      </c>
      <c r="G446">
        <v>107.855923295911</v>
      </c>
      <c r="H446">
        <v>-0.32904662528430401</v>
      </c>
      <c r="I446">
        <v>-22.241267656615801</v>
      </c>
      <c r="J446">
        <v>-2.3995413088421498</v>
      </c>
      <c r="K446">
        <v>402.36834115216197</v>
      </c>
      <c r="L446">
        <v>372.04205044530602</v>
      </c>
      <c r="M446">
        <v>65.540731619309597</v>
      </c>
      <c r="N446">
        <v>1.4573140393049799</v>
      </c>
      <c r="O446">
        <v>21.386589900443798</v>
      </c>
      <c r="P446">
        <v>149.61077844311299</v>
      </c>
      <c r="Q446">
        <v>0.156377869624196</v>
      </c>
    </row>
    <row r="447" spans="1:17" x14ac:dyDescent="0.3">
      <c r="A447" t="s">
        <v>1012</v>
      </c>
      <c r="B447" t="s">
        <v>1013</v>
      </c>
      <c r="C447" t="str">
        <f>IFERROR(VLOOKUP(Table1[[#This Row],[Ticker]],[1]!Table1[[Symbol]:[Industry]],2,FALSE),"-")</f>
        <v>-</v>
      </c>
      <c r="D447" t="s">
        <v>46</v>
      </c>
      <c r="E447">
        <v>13284.171869760001</v>
      </c>
      <c r="F447">
        <v>717.35</v>
      </c>
      <c r="G447">
        <v>42.745891349453899</v>
      </c>
      <c r="H447">
        <v>-1.6763432866953201</v>
      </c>
      <c r="I447">
        <v>23.712455313571901</v>
      </c>
      <c r="J447">
        <v>-0.863915085280059</v>
      </c>
      <c r="K447">
        <v>643.97418603851395</v>
      </c>
      <c r="L447">
        <v>554.23486050495796</v>
      </c>
      <c r="M447">
        <v>53.091041241061703</v>
      </c>
      <c r="N447">
        <v>0.71511513241529601</v>
      </c>
      <c r="O447">
        <v>5.6597198020492003</v>
      </c>
      <c r="P447">
        <v>80.238693467336702</v>
      </c>
      <c r="Q447">
        <v>6.0517055414285002E-2</v>
      </c>
    </row>
    <row r="448" spans="1:17" x14ac:dyDescent="0.3">
      <c r="A448" t="s">
        <v>1014</v>
      </c>
      <c r="B448" t="s">
        <v>1015</v>
      </c>
      <c r="C448" t="str">
        <f>IFERROR(VLOOKUP(Table1[[#This Row],[Ticker]],[1]!Table1[[Symbol]:[Industry]],2,FALSE),"-")</f>
        <v>-</v>
      </c>
      <c r="D448" t="s">
        <v>532</v>
      </c>
      <c r="E448">
        <v>13260.99357995</v>
      </c>
      <c r="F448">
        <v>851.25</v>
      </c>
      <c r="G448">
        <v>-32.496268277251701</v>
      </c>
      <c r="H448">
        <v>0.98570789050011098</v>
      </c>
      <c r="I448">
        <v>-13.354022273959499</v>
      </c>
      <c r="J448">
        <v>-0.36025119279673401</v>
      </c>
      <c r="K448">
        <v>834.55053326257303</v>
      </c>
      <c r="L448">
        <v>826.31753016345999</v>
      </c>
      <c r="M448">
        <v>57.989663150476702</v>
      </c>
      <c r="N448">
        <v>0.72737841140377102</v>
      </c>
      <c r="O448">
        <v>20.4052863436123</v>
      </c>
      <c r="P448">
        <v>20.071937372170101</v>
      </c>
      <c r="Q448">
        <v>2.5548721418425999E-2</v>
      </c>
    </row>
    <row r="449" spans="1:17" hidden="1" x14ac:dyDescent="0.3">
      <c r="A449" t="s">
        <v>1016</v>
      </c>
      <c r="B449" t="s">
        <v>1017</v>
      </c>
      <c r="C449" t="str">
        <f>IFERROR(VLOOKUP(Table1[[#This Row],[Ticker]],[1]!Table1[[Symbol]:[Industry]],2,FALSE),"-")</f>
        <v>-</v>
      </c>
      <c r="D449" t="s">
        <v>550</v>
      </c>
      <c r="E449">
        <v>13155.230505179999</v>
      </c>
      <c r="F449">
        <v>3017.9</v>
      </c>
      <c r="G449">
        <v>-16.634227097981402</v>
      </c>
      <c r="H449">
        <v>-1.78692903038006</v>
      </c>
      <c r="I449">
        <v>-0.351633737739591</v>
      </c>
      <c r="J449">
        <v>-0.19442089571580701</v>
      </c>
      <c r="K449">
        <v>2758.7690982111599</v>
      </c>
      <c r="L449">
        <v>2605.20150740592</v>
      </c>
      <c r="M449">
        <v>53.268769145738801</v>
      </c>
      <c r="N449">
        <v>0.99702042235792399</v>
      </c>
      <c r="O449">
        <v>1.3287385267901399</v>
      </c>
      <c r="P449">
        <v>33.123070136744602</v>
      </c>
      <c r="Q449">
        <v>-3.2797033207465E-2</v>
      </c>
    </row>
    <row r="450" spans="1:17" x14ac:dyDescent="0.3">
      <c r="A450" t="s">
        <v>1018</v>
      </c>
      <c r="B450" t="s">
        <v>1019</v>
      </c>
      <c r="C450" t="str">
        <f>IFERROR(VLOOKUP(Table1[[#This Row],[Ticker]],[1]!Table1[[Symbol]:[Industry]],2,FALSE),"-")</f>
        <v>-</v>
      </c>
      <c r="D450" t="s">
        <v>623</v>
      </c>
      <c r="E450">
        <v>12968.063690945</v>
      </c>
      <c r="F450">
        <v>753.1</v>
      </c>
      <c r="G450">
        <v>74.7014666895613</v>
      </c>
      <c r="H450">
        <v>-0.13604358346711801</v>
      </c>
      <c r="I450">
        <v>28.4114054053506</v>
      </c>
      <c r="J450">
        <v>-0.84790415462550495</v>
      </c>
      <c r="K450">
        <v>721.528448676626</v>
      </c>
      <c r="L450">
        <v>613.31998055353597</v>
      </c>
      <c r="M450">
        <v>61.388534533317703</v>
      </c>
      <c r="N450">
        <v>0.70261401575077298</v>
      </c>
      <c r="O450">
        <v>9.1488514141548194</v>
      </c>
      <c r="P450">
        <v>104.56335732717601</v>
      </c>
    </row>
    <row r="451" spans="1:17" hidden="1" x14ac:dyDescent="0.3">
      <c r="A451" t="s">
        <v>1020</v>
      </c>
      <c r="B451" t="s">
        <v>1021</v>
      </c>
      <c r="C451" t="str">
        <f>IFERROR(VLOOKUP(Table1[[#This Row],[Ticker]],[1]!Table1[[Symbol]:[Industry]],2,FALSE),"-")</f>
        <v>-</v>
      </c>
      <c r="D451" t="s">
        <v>1022</v>
      </c>
      <c r="E451">
        <v>12906.893384999599</v>
      </c>
      <c r="F451">
        <v>100</v>
      </c>
      <c r="G451">
        <v>-25.804390605433301</v>
      </c>
      <c r="I451">
        <v>-11.713257353975701</v>
      </c>
      <c r="M451">
        <v>50</v>
      </c>
      <c r="N451">
        <v>1.8823529411764699</v>
      </c>
      <c r="O451">
        <v>0</v>
      </c>
      <c r="P451">
        <v>0</v>
      </c>
    </row>
    <row r="452" spans="1:17" x14ac:dyDescent="0.3">
      <c r="A452" t="s">
        <v>1023</v>
      </c>
      <c r="B452" t="s">
        <v>1024</v>
      </c>
      <c r="C452" t="str">
        <f>IFERROR(VLOOKUP(Table1[[#This Row],[Ticker]],[1]!Table1[[Symbol]:[Industry]],2,FALSE),"-")</f>
        <v>-</v>
      </c>
      <c r="D452" t="s">
        <v>62</v>
      </c>
      <c r="E452">
        <v>12887.97963804</v>
      </c>
      <c r="F452">
        <v>844.6</v>
      </c>
      <c r="G452">
        <v>228.622802008918</v>
      </c>
      <c r="H452">
        <v>42.206724244630003</v>
      </c>
      <c r="I452">
        <v>79.459218879614099</v>
      </c>
      <c r="J452">
        <v>-5.2672428240507898</v>
      </c>
      <c r="K452">
        <v>682.72748761307696</v>
      </c>
      <c r="L452">
        <v>508.73286145564703</v>
      </c>
      <c r="M452">
        <v>57.616744057832598</v>
      </c>
      <c r="N452">
        <v>2.2624616225416498</v>
      </c>
      <c r="O452">
        <v>17.807246033625301</v>
      </c>
      <c r="P452">
        <v>296.060961313012</v>
      </c>
      <c r="Q452">
        <v>4.3487333099389999E-2</v>
      </c>
    </row>
    <row r="453" spans="1:17" x14ac:dyDescent="0.3">
      <c r="A453" t="s">
        <v>1025</v>
      </c>
      <c r="B453" t="s">
        <v>1026</v>
      </c>
      <c r="C453" t="str">
        <f>IFERROR(VLOOKUP(Table1[[#This Row],[Ticker]],[1]!Table1[[Symbol]:[Industry]],2,FALSE),"-")</f>
        <v>-</v>
      </c>
      <c r="D453" t="s">
        <v>369</v>
      </c>
      <c r="E453">
        <v>12842.1955918</v>
      </c>
      <c r="F453">
        <v>231.49</v>
      </c>
      <c r="G453">
        <v>76.901388729067506</v>
      </c>
      <c r="H453">
        <v>33.22586997506</v>
      </c>
      <c r="I453">
        <v>22.991426963743098</v>
      </c>
      <c r="J453">
        <v>-2.1660941113629799</v>
      </c>
      <c r="K453">
        <v>184.696710918344</v>
      </c>
      <c r="L453">
        <v>154.35264460036399</v>
      </c>
      <c r="M453">
        <v>73.826907904551504</v>
      </c>
      <c r="N453">
        <v>1.6638539393732801</v>
      </c>
      <c r="O453">
        <v>5.7929068210289696</v>
      </c>
      <c r="P453">
        <v>119.942992874109</v>
      </c>
      <c r="Q453">
        <v>9.8041777219796997E-2</v>
      </c>
    </row>
    <row r="454" spans="1:17" x14ac:dyDescent="0.3">
      <c r="A454" t="s">
        <v>1027</v>
      </c>
      <c r="B454" t="s">
        <v>1028</v>
      </c>
      <c r="C454" t="str">
        <f>IFERROR(VLOOKUP(Table1[[#This Row],[Ticker]],[1]!Table1[[Symbol]:[Industry]],2,FALSE),"-")</f>
        <v>-</v>
      </c>
      <c r="D454" t="s">
        <v>109</v>
      </c>
      <c r="E454">
        <v>12672.045371123</v>
      </c>
      <c r="F454">
        <v>18.64</v>
      </c>
      <c r="G454">
        <v>182.29478294828499</v>
      </c>
      <c r="H454">
        <v>-11.647149120861499</v>
      </c>
      <c r="I454">
        <v>3.3484710410859702</v>
      </c>
      <c r="J454">
        <v>-2.45062350191475</v>
      </c>
      <c r="K454">
        <v>18.9286437853102</v>
      </c>
      <c r="L454">
        <v>16.222518770669101</v>
      </c>
      <c r="M454">
        <v>36.7296625424353</v>
      </c>
      <c r="N454">
        <v>0.79385955840372002</v>
      </c>
      <c r="O454">
        <v>28.755364806866901</v>
      </c>
      <c r="P454">
        <v>215.93220338982999</v>
      </c>
      <c r="Q454">
        <v>0.10615618032683399</v>
      </c>
    </row>
    <row r="455" spans="1:17" x14ac:dyDescent="0.3">
      <c r="A455" t="s">
        <v>1029</v>
      </c>
      <c r="B455" t="s">
        <v>1030</v>
      </c>
      <c r="C455" t="str">
        <f>IFERROR(VLOOKUP(Table1[[#This Row],[Ticker]],[1]!Table1[[Symbol]:[Industry]],2,FALSE),"-")</f>
        <v>-</v>
      </c>
      <c r="D455" t="s">
        <v>62</v>
      </c>
      <c r="E455">
        <v>12606.80876274</v>
      </c>
      <c r="F455">
        <v>520.85</v>
      </c>
      <c r="G455">
        <v>41.510097027075503</v>
      </c>
      <c r="H455">
        <v>7.7578256498000302</v>
      </c>
      <c r="I455">
        <v>9.9948861207292392</v>
      </c>
      <c r="J455">
        <v>-0.91690576665156898</v>
      </c>
      <c r="K455">
        <v>474.33662609438898</v>
      </c>
      <c r="L455">
        <v>419.90092127342302</v>
      </c>
      <c r="M455">
        <v>67.141958471944605</v>
      </c>
      <c r="N455">
        <v>1.0328715729972699</v>
      </c>
      <c r="O455">
        <v>1.88153979072669</v>
      </c>
      <c r="P455">
        <v>81.039277024678498</v>
      </c>
      <c r="Q455">
        <v>1.099354836764E-3</v>
      </c>
    </row>
    <row r="456" spans="1:17" x14ac:dyDescent="0.3">
      <c r="A456" t="s">
        <v>1031</v>
      </c>
      <c r="B456" t="s">
        <v>1032</v>
      </c>
      <c r="C456" t="str">
        <f>IFERROR(VLOOKUP(Table1[[#This Row],[Ticker]],[1]!Table1[[Symbol]:[Industry]],2,FALSE),"-")</f>
        <v>-</v>
      </c>
      <c r="D456" t="s">
        <v>78</v>
      </c>
      <c r="E456">
        <v>12584.19690044</v>
      </c>
      <c r="F456">
        <v>594.65</v>
      </c>
      <c r="G456">
        <v>-30.1245836866883</v>
      </c>
      <c r="H456">
        <v>-17.5518391653873</v>
      </c>
      <c r="I456">
        <v>-33.675199611193598</v>
      </c>
      <c r="J456">
        <v>-1.73641869803538</v>
      </c>
      <c r="K456">
        <v>638.92302093181297</v>
      </c>
      <c r="L456">
        <v>659.24036579163499</v>
      </c>
      <c r="M456">
        <v>42.111593529912902</v>
      </c>
      <c r="N456">
        <v>0.95647373159833804</v>
      </c>
      <c r="O456">
        <v>38.568906079206201</v>
      </c>
      <c r="P456">
        <v>17.927615270203201</v>
      </c>
      <c r="Q456">
        <v>4.3685333655856001E-2</v>
      </c>
    </row>
    <row r="457" spans="1:17" x14ac:dyDescent="0.3">
      <c r="A457" t="s">
        <v>1033</v>
      </c>
      <c r="B457" t="s">
        <v>1034</v>
      </c>
      <c r="C457" t="str">
        <f>IFERROR(VLOOKUP(Table1[[#This Row],[Ticker]],[1]!Table1[[Symbol]:[Industry]],2,FALSE),"-")</f>
        <v>-</v>
      </c>
      <c r="D457" t="s">
        <v>78</v>
      </c>
      <c r="E457">
        <v>12573.682366364999</v>
      </c>
      <c r="F457">
        <v>357.25</v>
      </c>
      <c r="G457">
        <v>-28.593290232659498</v>
      </c>
      <c r="H457">
        <v>-8.0129910280356693</v>
      </c>
      <c r="I457">
        <v>-7.98213075699549</v>
      </c>
      <c r="J457">
        <v>-2.4911595461672</v>
      </c>
      <c r="K457">
        <v>344.96574062155901</v>
      </c>
      <c r="L457">
        <v>342.70580256284302</v>
      </c>
      <c r="M457">
        <v>43.218342906225402</v>
      </c>
      <c r="N457">
        <v>1.37592690472531</v>
      </c>
      <c r="O457">
        <v>11.406578026591999</v>
      </c>
      <c r="P457">
        <v>22.6398901476141</v>
      </c>
      <c r="Q457">
        <v>-0.107711875299981</v>
      </c>
    </row>
    <row r="458" spans="1:17" x14ac:dyDescent="0.3">
      <c r="A458" t="s">
        <v>1035</v>
      </c>
      <c r="B458" t="s">
        <v>1036</v>
      </c>
      <c r="C458" t="str">
        <f>IFERROR(VLOOKUP(Table1[[#This Row],[Ticker]],[1]!Table1[[Symbol]:[Industry]],2,FALSE),"-")</f>
        <v>-</v>
      </c>
      <c r="D458" t="s">
        <v>393</v>
      </c>
      <c r="E458">
        <v>12560.360827074999</v>
      </c>
      <c r="F458">
        <v>473.05</v>
      </c>
      <c r="G458">
        <v>65.365542714429296</v>
      </c>
      <c r="H458">
        <v>14.594529791729199</v>
      </c>
      <c r="I458">
        <v>5.0171559711322002</v>
      </c>
      <c r="J458">
        <v>4.3858537957382602</v>
      </c>
      <c r="K458">
        <v>427.55308728950001</v>
      </c>
      <c r="L458">
        <v>391.23665092911898</v>
      </c>
      <c r="M458">
        <v>75.860373778846395</v>
      </c>
      <c r="N458">
        <v>2.15800188084649</v>
      </c>
      <c r="O458">
        <v>17.101786280519999</v>
      </c>
      <c r="P458">
        <v>96.694386694386694</v>
      </c>
      <c r="Q458">
        <v>0.112468362280236</v>
      </c>
    </row>
    <row r="459" spans="1:17" x14ac:dyDescent="0.3">
      <c r="A459" t="s">
        <v>1037</v>
      </c>
      <c r="B459" t="s">
        <v>1038</v>
      </c>
      <c r="C459" t="str">
        <f>IFERROR(VLOOKUP(Table1[[#This Row],[Ticker]],[1]!Table1[[Symbol]:[Industry]],2,FALSE),"-")</f>
        <v>-</v>
      </c>
      <c r="D459" t="s">
        <v>258</v>
      </c>
      <c r="E459">
        <v>12537.420923565</v>
      </c>
      <c r="F459">
        <v>5340.8</v>
      </c>
      <c r="G459">
        <v>-6.2552070667255304</v>
      </c>
      <c r="H459">
        <v>5.2791410991449803</v>
      </c>
      <c r="I459">
        <v>-5.2464684216736899</v>
      </c>
      <c r="J459">
        <v>-5.8487523193259401</v>
      </c>
      <c r="K459">
        <v>4929.7765761214896</v>
      </c>
      <c r="L459">
        <v>4562.27571019688</v>
      </c>
      <c r="M459">
        <v>42.252530837355998</v>
      </c>
      <c r="N459">
        <v>0.63629796913278103</v>
      </c>
      <c r="O459">
        <v>9.3469143199520701</v>
      </c>
      <c r="P459">
        <v>41.214420750651001</v>
      </c>
      <c r="Q459">
        <v>0.10462607813413401</v>
      </c>
    </row>
    <row r="460" spans="1:17" x14ac:dyDescent="0.3">
      <c r="A460" t="s">
        <v>1039</v>
      </c>
      <c r="B460" t="s">
        <v>1040</v>
      </c>
      <c r="C460" t="str">
        <f>IFERROR(VLOOKUP(Table1[[#This Row],[Ticker]],[1]!Table1[[Symbol]:[Industry]],2,FALSE),"-")</f>
        <v>-</v>
      </c>
      <c r="D460" t="s">
        <v>396</v>
      </c>
      <c r="E460">
        <v>12524.419813660001</v>
      </c>
      <c r="F460">
        <v>194.06</v>
      </c>
      <c r="G460">
        <v>202.276759014177</v>
      </c>
      <c r="H460">
        <v>13.568137346020499</v>
      </c>
      <c r="I460">
        <v>34.581503294346803</v>
      </c>
      <c r="J460">
        <v>8.7713415118501601</v>
      </c>
      <c r="K460">
        <v>178.84106812379801</v>
      </c>
      <c r="L460">
        <v>147.68878103098601</v>
      </c>
      <c r="M460">
        <v>72.523280616236306</v>
      </c>
      <c r="N460">
        <v>1.5374222343534301</v>
      </c>
      <c r="O460">
        <v>7.1833453571060497</v>
      </c>
      <c r="P460">
        <v>258.37488457987001</v>
      </c>
      <c r="Q460">
        <v>0.17232260389161</v>
      </c>
    </row>
    <row r="461" spans="1:17" x14ac:dyDescent="0.3">
      <c r="A461" t="s">
        <v>1041</v>
      </c>
      <c r="B461" t="s">
        <v>1042</v>
      </c>
      <c r="C461" t="str">
        <f>IFERROR(VLOOKUP(Table1[[#This Row],[Ticker]],[1]!Table1[[Symbol]:[Industry]],2,FALSE),"-")</f>
        <v>-</v>
      </c>
      <c r="D461" t="s">
        <v>153</v>
      </c>
      <c r="E461">
        <v>12473.953689600001</v>
      </c>
      <c r="F461">
        <v>12240.35</v>
      </c>
      <c r="G461">
        <v>163.35708870617401</v>
      </c>
      <c r="H461">
        <v>5.9511551866759298</v>
      </c>
      <c r="I461">
        <v>68.302478865801802</v>
      </c>
      <c r="J461">
        <v>-5.2237803549577899</v>
      </c>
      <c r="K461">
        <v>11278.056384326301</v>
      </c>
      <c r="L461">
        <v>8622.4401886946707</v>
      </c>
      <c r="M461">
        <v>55.826710126911898</v>
      </c>
      <c r="N461">
        <v>1.2905534860268499</v>
      </c>
      <c r="O461">
        <v>10.0368862001495</v>
      </c>
      <c r="P461">
        <v>201.41221374045799</v>
      </c>
      <c r="Q461">
        <v>0.20418506447945201</v>
      </c>
    </row>
    <row r="462" spans="1:17" x14ac:dyDescent="0.3">
      <c r="A462" t="s">
        <v>1043</v>
      </c>
      <c r="B462" t="s">
        <v>1044</v>
      </c>
      <c r="C462" t="str">
        <f>IFERROR(VLOOKUP(Table1[[#This Row],[Ticker]],[1]!Table1[[Symbol]:[Industry]],2,FALSE),"-")</f>
        <v>-</v>
      </c>
      <c r="D462" t="s">
        <v>24</v>
      </c>
      <c r="E462">
        <v>12470.891393475</v>
      </c>
      <c r="F462">
        <v>113.91</v>
      </c>
      <c r="G462">
        <v>32.844634464204503</v>
      </c>
      <c r="H462">
        <v>-12.743369432535101</v>
      </c>
      <c r="I462">
        <v>-28.688476012867799</v>
      </c>
      <c r="J462">
        <v>5.1730672265027904</v>
      </c>
      <c r="K462">
        <v>119.946504348337</v>
      </c>
      <c r="L462">
        <v>117.494701377859</v>
      </c>
      <c r="M462">
        <v>53.798306226805501</v>
      </c>
      <c r="N462">
        <v>1.0706040879799701</v>
      </c>
      <c r="O462">
        <v>33.877622684575499</v>
      </c>
      <c r="P462">
        <v>72.590909090908994</v>
      </c>
      <c r="Q462">
        <v>0.103915300534882</v>
      </c>
    </row>
    <row r="463" spans="1:17" x14ac:dyDescent="0.3">
      <c r="A463" t="s">
        <v>1045</v>
      </c>
      <c r="B463" t="s">
        <v>1046</v>
      </c>
      <c r="C463" t="str">
        <f>IFERROR(VLOOKUP(Table1[[#This Row],[Ticker]],[1]!Table1[[Symbol]:[Industry]],2,FALSE),"-")</f>
        <v>-</v>
      </c>
      <c r="D463" t="s">
        <v>21</v>
      </c>
      <c r="E463">
        <v>12331.448182689999</v>
      </c>
      <c r="F463">
        <v>828.1</v>
      </c>
      <c r="G463">
        <v>-42.615882895352399</v>
      </c>
      <c r="H463">
        <v>-11.458682266324301</v>
      </c>
      <c r="I463">
        <v>-23.136939031160399</v>
      </c>
      <c r="J463">
        <v>-0.67435286650673198</v>
      </c>
      <c r="K463">
        <v>832.01285594110095</v>
      </c>
      <c r="L463">
        <v>846.41406120838406</v>
      </c>
      <c r="M463">
        <v>46.499620571217697</v>
      </c>
      <c r="N463">
        <v>0.79001084834181801</v>
      </c>
      <c r="O463">
        <v>23.173529766936301</v>
      </c>
      <c r="P463">
        <v>11.754385964912199</v>
      </c>
      <c r="Q463">
        <v>-0.15228604541410801</v>
      </c>
    </row>
    <row r="464" spans="1:17" x14ac:dyDescent="0.3">
      <c r="A464" t="s">
        <v>1047</v>
      </c>
      <c r="B464" t="s">
        <v>1048</v>
      </c>
      <c r="C464" t="str">
        <f>IFERROR(VLOOKUP(Table1[[#This Row],[Ticker]],[1]!Table1[[Symbol]:[Industry]],2,FALSE),"-")</f>
        <v>-</v>
      </c>
      <c r="D464" t="s">
        <v>332</v>
      </c>
      <c r="E464">
        <v>12281.895242099999</v>
      </c>
      <c r="F464">
        <v>888</v>
      </c>
      <c r="G464">
        <v>-11.863285838640399</v>
      </c>
      <c r="H464">
        <v>12.600178383371199</v>
      </c>
      <c r="I464">
        <v>1.7039468097639301</v>
      </c>
      <c r="J464">
        <v>-0.56978687921328997</v>
      </c>
      <c r="K464">
        <v>784.17545570109905</v>
      </c>
      <c r="L464">
        <v>756.61353420624505</v>
      </c>
      <c r="M464">
        <v>80.361716468602097</v>
      </c>
      <c r="N464">
        <v>1.1741440408152299</v>
      </c>
      <c r="O464">
        <v>2.2184684684684699</v>
      </c>
      <c r="P464">
        <v>37.217028509619098</v>
      </c>
      <c r="Q464">
        <v>-7.1142506082689003E-2</v>
      </c>
    </row>
    <row r="465" spans="1:17" x14ac:dyDescent="0.3">
      <c r="A465" t="s">
        <v>1049</v>
      </c>
      <c r="B465" t="s">
        <v>1050</v>
      </c>
      <c r="C465" t="str">
        <f>IFERROR(VLOOKUP(Table1[[#This Row],[Ticker]],[1]!Table1[[Symbol]:[Industry]],2,FALSE),"-")</f>
        <v>-</v>
      </c>
      <c r="D465" t="s">
        <v>293</v>
      </c>
      <c r="E465">
        <v>12278.6590763899</v>
      </c>
      <c r="F465">
        <v>1185.4000000000001</v>
      </c>
      <c r="G465">
        <v>-14.629712996992501</v>
      </c>
      <c r="H465">
        <v>-13.245771502010401</v>
      </c>
      <c r="I465">
        <v>-19.0242277191333</v>
      </c>
      <c r="J465">
        <v>-7.0228586949330998</v>
      </c>
      <c r="K465">
        <v>1281.83306269266</v>
      </c>
      <c r="L465">
        <v>1208.23281949895</v>
      </c>
      <c r="M465">
        <v>26.662776044845799</v>
      </c>
      <c r="N465">
        <v>0.58510068725089004</v>
      </c>
      <c r="O465">
        <v>39.109161464484501</v>
      </c>
      <c r="P465">
        <v>19.3816405659902</v>
      </c>
      <c r="Q465">
        <v>0.12290506636142499</v>
      </c>
    </row>
    <row r="466" spans="1:17" hidden="1" x14ac:dyDescent="0.3">
      <c r="A466" t="s">
        <v>1051</v>
      </c>
      <c r="B466" t="s">
        <v>1052</v>
      </c>
      <c r="C466" t="str">
        <f>IFERROR(VLOOKUP(Table1[[#This Row],[Ticker]],[1]!Table1[[Symbol]:[Industry]],2,FALSE),"-")</f>
        <v>-</v>
      </c>
      <c r="D466" t="s">
        <v>332</v>
      </c>
      <c r="E466">
        <v>12274.037988795</v>
      </c>
      <c r="F466">
        <v>1056.8</v>
      </c>
      <c r="G466">
        <v>-33.275944978133197</v>
      </c>
      <c r="H466">
        <v>-3.4468537530926699</v>
      </c>
      <c r="I466">
        <v>-11.7558206077</v>
      </c>
      <c r="J466">
        <v>-3.7713981037356699</v>
      </c>
      <c r="K466">
        <v>1022.02149851012</v>
      </c>
      <c r="L466">
        <v>1005.91482870393</v>
      </c>
      <c r="M466">
        <v>46.457871404392598</v>
      </c>
      <c r="N466">
        <v>0.46364778931231698</v>
      </c>
      <c r="O466">
        <v>11.401738082977101</v>
      </c>
      <c r="P466">
        <v>28.854477839419602</v>
      </c>
      <c r="Q466">
        <v>-3.2512754636111002E-2</v>
      </c>
    </row>
    <row r="467" spans="1:17" x14ac:dyDescent="0.3">
      <c r="A467" t="s">
        <v>1053</v>
      </c>
      <c r="B467" t="s">
        <v>1054</v>
      </c>
      <c r="C467" t="str">
        <f>IFERROR(VLOOKUP(Table1[[#This Row],[Ticker]],[1]!Table1[[Symbol]:[Industry]],2,FALSE),"-")</f>
        <v>-</v>
      </c>
      <c r="D467" t="s">
        <v>871</v>
      </c>
      <c r="E467">
        <v>12216.824630255</v>
      </c>
      <c r="F467">
        <v>2497.5</v>
      </c>
      <c r="G467">
        <v>10.8427615530171</v>
      </c>
      <c r="H467">
        <v>0.48961382268294801</v>
      </c>
      <c r="I467">
        <v>-20.880211946545401</v>
      </c>
      <c r="J467">
        <v>0.40937840614733401</v>
      </c>
      <c r="K467">
        <v>2412.4616459476802</v>
      </c>
      <c r="L467">
        <v>2294.43483124563</v>
      </c>
      <c r="M467">
        <v>63.533695106201598</v>
      </c>
      <c r="N467">
        <v>1.05670316165134</v>
      </c>
      <c r="O467">
        <v>13.2332332332332</v>
      </c>
      <c r="P467">
        <v>57.869785082174403</v>
      </c>
      <c r="Q467">
        <v>4.3311474565683003E-2</v>
      </c>
    </row>
    <row r="468" spans="1:17" x14ac:dyDescent="0.3">
      <c r="A468" t="s">
        <v>1055</v>
      </c>
      <c r="B468" t="s">
        <v>1056</v>
      </c>
      <c r="C468" t="str">
        <f>IFERROR(VLOOKUP(Table1[[#This Row],[Ticker]],[1]!Table1[[Symbol]:[Industry]],2,FALSE),"-")</f>
        <v>-</v>
      </c>
      <c r="D468" t="s">
        <v>78</v>
      </c>
      <c r="E468">
        <v>12139.89295455</v>
      </c>
      <c r="F468">
        <v>1558.05</v>
      </c>
      <c r="G468">
        <v>1.7739103157539899</v>
      </c>
      <c r="H468">
        <v>-5.7356494474766002</v>
      </c>
      <c r="I468">
        <v>-3.1383444619896901</v>
      </c>
      <c r="J468">
        <v>-2.1718074518220898</v>
      </c>
      <c r="K468">
        <v>1536.58857204539</v>
      </c>
      <c r="L468">
        <v>1439.5605299522999</v>
      </c>
      <c r="M468">
        <v>47.537968641223202</v>
      </c>
      <c r="N468">
        <v>0.80523604453544995</v>
      </c>
      <c r="O468">
        <v>15.6573922531369</v>
      </c>
      <c r="P468">
        <v>46.909622365753599</v>
      </c>
      <c r="Q468">
        <v>-2.1460567628515999E-2</v>
      </c>
    </row>
    <row r="469" spans="1:17" x14ac:dyDescent="0.3">
      <c r="A469" t="s">
        <v>1057</v>
      </c>
      <c r="B469" t="s">
        <v>1058</v>
      </c>
      <c r="C469" t="str">
        <f>IFERROR(VLOOKUP(Table1[[#This Row],[Ticker]],[1]!Table1[[Symbol]:[Industry]],2,FALSE),"-")</f>
        <v>-</v>
      </c>
      <c r="D469" t="s">
        <v>24</v>
      </c>
      <c r="E469">
        <v>12032.955752383999</v>
      </c>
      <c r="F469">
        <v>159.57</v>
      </c>
      <c r="G469">
        <v>-4.1345469150025203</v>
      </c>
      <c r="H469">
        <v>1.2932956399978901</v>
      </c>
      <c r="I469">
        <v>-5.5102623456562903</v>
      </c>
      <c r="J469">
        <v>-2.63261367166209</v>
      </c>
      <c r="K469">
        <v>157.34988323624</v>
      </c>
      <c r="L469">
        <v>148.03616180655899</v>
      </c>
      <c r="M469">
        <v>45.512093814446601</v>
      </c>
      <c r="N469">
        <v>0.77478998725473902</v>
      </c>
      <c r="O469">
        <v>9.5130663658582399</v>
      </c>
      <c r="P469">
        <v>32.919616826322297</v>
      </c>
      <c r="Q469">
        <v>-4.1570395219554003E-2</v>
      </c>
    </row>
    <row r="470" spans="1:17" hidden="1" x14ac:dyDescent="0.3">
      <c r="A470" t="s">
        <v>1059</v>
      </c>
      <c r="B470" t="s">
        <v>1060</v>
      </c>
      <c r="C470" t="str">
        <f>IFERROR(VLOOKUP(Table1[[#This Row],[Ticker]],[1]!Table1[[Symbol]:[Industry]],2,FALSE),"-")</f>
        <v>-</v>
      </c>
      <c r="D470" t="s">
        <v>1061</v>
      </c>
      <c r="E470">
        <v>11986.6816275</v>
      </c>
      <c r="F470">
        <v>1301.6500000000001</v>
      </c>
      <c r="G470">
        <v>12.676379648303501</v>
      </c>
      <c r="H470">
        <v>-6.1864224056658097</v>
      </c>
      <c r="I470">
        <v>36.420349110118899</v>
      </c>
      <c r="J470">
        <v>-10.642621247594899</v>
      </c>
      <c r="K470">
        <v>1322.5060691951701</v>
      </c>
      <c r="M470">
        <v>36.567862878332598</v>
      </c>
      <c r="N470">
        <v>0.918898792866779</v>
      </c>
      <c r="O470">
        <v>15.7684477394076</v>
      </c>
      <c r="P470">
        <v>62.391616243528098</v>
      </c>
    </row>
    <row r="471" spans="1:17" x14ac:dyDescent="0.3">
      <c r="A471" t="s">
        <v>1062</v>
      </c>
      <c r="B471" t="s">
        <v>1063</v>
      </c>
      <c r="C471" t="str">
        <f>IFERROR(VLOOKUP(Table1[[#This Row],[Ticker]],[1]!Table1[[Symbol]:[Industry]],2,FALSE),"-")</f>
        <v>-</v>
      </c>
      <c r="D471" t="s">
        <v>258</v>
      </c>
      <c r="E471">
        <v>11923.49284386</v>
      </c>
      <c r="F471">
        <v>1801.95</v>
      </c>
      <c r="G471">
        <v>45.532492536146897</v>
      </c>
      <c r="H471">
        <v>3.0630992366968299</v>
      </c>
      <c r="I471">
        <v>51.580806986758198</v>
      </c>
      <c r="J471">
        <v>4.0035452264375602</v>
      </c>
      <c r="K471">
        <v>1615.35596523615</v>
      </c>
      <c r="L471">
        <v>1313.9168918714299</v>
      </c>
      <c r="M471">
        <v>62.942994023273201</v>
      </c>
      <c r="N471">
        <v>1.19975955781993</v>
      </c>
      <c r="O471">
        <v>6.4319209744998496</v>
      </c>
      <c r="P471">
        <v>114.084590709278</v>
      </c>
      <c r="Q471">
        <v>0.137543569792827</v>
      </c>
    </row>
    <row r="472" spans="1:17" x14ac:dyDescent="0.3">
      <c r="A472" t="s">
        <v>1064</v>
      </c>
      <c r="B472" t="s">
        <v>1065</v>
      </c>
      <c r="C472" t="str">
        <f>IFERROR(VLOOKUP(Table1[[#This Row],[Ticker]],[1]!Table1[[Symbol]:[Industry]],2,FALSE),"-")</f>
        <v>-</v>
      </c>
      <c r="D472" t="s">
        <v>734</v>
      </c>
      <c r="E472">
        <v>11854.073798560001</v>
      </c>
      <c r="F472">
        <v>9170.75</v>
      </c>
      <c r="G472">
        <v>2.1455776538499798</v>
      </c>
      <c r="H472">
        <v>11.095314361108001</v>
      </c>
      <c r="I472">
        <v>2.1270812840241899</v>
      </c>
      <c r="J472">
        <v>-2.3449375167178501</v>
      </c>
      <c r="K472">
        <v>8178.5423181429696</v>
      </c>
      <c r="L472">
        <v>7744.1975274862298</v>
      </c>
      <c r="M472">
        <v>67.489182459029706</v>
      </c>
      <c r="N472">
        <v>1.18371894238567</v>
      </c>
      <c r="O472">
        <v>6.2072349589728102</v>
      </c>
      <c r="P472">
        <v>39.136272605898696</v>
      </c>
      <c r="Q472">
        <v>6.5312070226408003E-2</v>
      </c>
    </row>
    <row r="473" spans="1:17" x14ac:dyDescent="0.3">
      <c r="A473" t="s">
        <v>1066</v>
      </c>
      <c r="B473" t="s">
        <v>1067</v>
      </c>
      <c r="C473" t="str">
        <f>IFERROR(VLOOKUP(Table1[[#This Row],[Ticker]],[1]!Table1[[Symbol]:[Industry]],2,FALSE),"-")</f>
        <v>-</v>
      </c>
      <c r="D473" t="s">
        <v>819</v>
      </c>
      <c r="E473">
        <v>11817.997962771</v>
      </c>
      <c r="F473">
        <v>251.1</v>
      </c>
      <c r="G473">
        <v>174.19560939456599</v>
      </c>
      <c r="H473">
        <v>12.372523637752799</v>
      </c>
      <c r="I473">
        <v>39.734269787158098</v>
      </c>
      <c r="J473">
        <v>-0.23548524110963501</v>
      </c>
      <c r="K473">
        <v>227.49305725244699</v>
      </c>
      <c r="L473">
        <v>178.51781933404999</v>
      </c>
      <c r="M473">
        <v>62.588179285705202</v>
      </c>
      <c r="N473">
        <v>0.64640171682060898</v>
      </c>
      <c r="O473">
        <v>3.8430904022301799</v>
      </c>
      <c r="P473">
        <v>225.25906735751201</v>
      </c>
      <c r="Q473">
        <v>0.15127873935272099</v>
      </c>
    </row>
    <row r="474" spans="1:17" x14ac:dyDescent="0.3">
      <c r="A474" t="s">
        <v>1068</v>
      </c>
      <c r="B474" t="s">
        <v>1069</v>
      </c>
      <c r="C474" t="str">
        <f>IFERROR(VLOOKUP(Table1[[#This Row],[Ticker]],[1]!Table1[[Symbol]:[Industry]],2,FALSE),"-")</f>
        <v>-</v>
      </c>
      <c r="D474" t="s">
        <v>130</v>
      </c>
      <c r="E474">
        <v>11817.8951478</v>
      </c>
      <c r="F474">
        <v>391.9</v>
      </c>
      <c r="G474">
        <v>-2.1766303530673801</v>
      </c>
      <c r="H474">
        <v>-9.0774811244859492</v>
      </c>
      <c r="I474">
        <v>12.109807416956301</v>
      </c>
      <c r="J474">
        <v>-5.3901976035681196</v>
      </c>
      <c r="K474">
        <v>375.41190331167701</v>
      </c>
      <c r="L474">
        <v>335.203793271216</v>
      </c>
      <c r="M474">
        <v>43.560033094991702</v>
      </c>
      <c r="N474">
        <v>0.81334887445790305</v>
      </c>
      <c r="O474">
        <v>9.16050012758358</v>
      </c>
      <c r="P474">
        <v>55.023734177215097</v>
      </c>
      <c r="Q474">
        <v>0.18049427732636</v>
      </c>
    </row>
    <row r="475" spans="1:17" x14ac:dyDescent="0.3">
      <c r="A475" t="s">
        <v>1070</v>
      </c>
      <c r="B475" t="s">
        <v>1071</v>
      </c>
      <c r="C475" t="str">
        <f>IFERROR(VLOOKUP(Table1[[#This Row],[Ticker]],[1]!Table1[[Symbol]:[Industry]],2,FALSE),"-")</f>
        <v>-</v>
      </c>
      <c r="D475" t="s">
        <v>550</v>
      </c>
      <c r="E475">
        <v>11775.76625332</v>
      </c>
      <c r="F475">
        <v>890.1</v>
      </c>
      <c r="G475">
        <v>-43.361006175293902</v>
      </c>
      <c r="H475">
        <v>-2.6513772749129401</v>
      </c>
      <c r="I475">
        <v>-9.5965820829380597</v>
      </c>
      <c r="J475">
        <v>-3.7087911568385801</v>
      </c>
      <c r="K475">
        <v>867.62724221129497</v>
      </c>
      <c r="L475">
        <v>870.75863018678501</v>
      </c>
      <c r="M475">
        <v>42.858880494568602</v>
      </c>
      <c r="N475">
        <v>0.58987381772835401</v>
      </c>
      <c r="O475">
        <v>24.7050893158072</v>
      </c>
      <c r="P475">
        <v>16.880047272011002</v>
      </c>
      <c r="Q475">
        <v>-2.8096704133941001E-2</v>
      </c>
    </row>
    <row r="476" spans="1:17" x14ac:dyDescent="0.3">
      <c r="A476" t="s">
        <v>1072</v>
      </c>
      <c r="B476" t="s">
        <v>1073</v>
      </c>
      <c r="C476" t="str">
        <f>IFERROR(VLOOKUP(Table1[[#This Row],[Ticker]],[1]!Table1[[Symbol]:[Industry]],2,FALSE),"-")</f>
        <v>-</v>
      </c>
      <c r="D476" t="s">
        <v>109</v>
      </c>
      <c r="E476">
        <v>11717.733343039999</v>
      </c>
      <c r="F476">
        <v>2038.65</v>
      </c>
      <c r="G476">
        <v>235.48755173861201</v>
      </c>
      <c r="H476">
        <v>-9.6999698580700205E-2</v>
      </c>
      <c r="I476">
        <v>103.26617953308499</v>
      </c>
      <c r="J476">
        <v>2.67449046973534</v>
      </c>
      <c r="K476">
        <v>1810.65424767788</v>
      </c>
      <c r="L476">
        <v>1406.6131387587</v>
      </c>
      <c r="M476">
        <v>75.362767949185596</v>
      </c>
      <c r="N476">
        <v>0.80255980675349203</v>
      </c>
      <c r="O476">
        <v>3.4581708483555298</v>
      </c>
      <c r="P476">
        <v>309.916219839142</v>
      </c>
      <c r="Q476">
        <v>0.293546213852377</v>
      </c>
    </row>
    <row r="477" spans="1:17" x14ac:dyDescent="0.3">
      <c r="A477" t="s">
        <v>1074</v>
      </c>
      <c r="B477" t="s">
        <v>1075</v>
      </c>
      <c r="C477" t="str">
        <f>IFERROR(VLOOKUP(Table1[[#This Row],[Ticker]],[1]!Table1[[Symbol]:[Industry]],2,FALSE),"-")</f>
        <v>-</v>
      </c>
      <c r="D477" t="s">
        <v>481</v>
      </c>
      <c r="E477">
        <v>11696.924110624999</v>
      </c>
      <c r="F477">
        <v>887.7</v>
      </c>
      <c r="G477">
        <v>-16.454797109498301</v>
      </c>
      <c r="H477">
        <v>-0.27496753522575401</v>
      </c>
      <c r="I477">
        <v>5.6142604890059999</v>
      </c>
      <c r="J477">
        <v>-2.6234252473208501</v>
      </c>
      <c r="K477">
        <v>833.37477211861096</v>
      </c>
      <c r="L477">
        <v>777.81097585867997</v>
      </c>
      <c r="M477">
        <v>49.790881830490797</v>
      </c>
      <c r="N477">
        <v>0.92920000307381401</v>
      </c>
      <c r="O477">
        <v>5.6663287146558403</v>
      </c>
      <c r="P477">
        <v>30.544117647058801</v>
      </c>
      <c r="Q477">
        <v>3.5630256069589E-2</v>
      </c>
    </row>
    <row r="478" spans="1:17" x14ac:dyDescent="0.3">
      <c r="A478" t="s">
        <v>1076</v>
      </c>
      <c r="B478" t="s">
        <v>1077</v>
      </c>
      <c r="C478" t="str">
        <f>IFERROR(VLOOKUP(Table1[[#This Row],[Ticker]],[1]!Table1[[Symbol]:[Industry]],2,FALSE),"-")</f>
        <v>-</v>
      </c>
      <c r="D478" t="s">
        <v>308</v>
      </c>
      <c r="E478">
        <v>11624.974640705999</v>
      </c>
      <c r="F478">
        <v>145.63</v>
      </c>
      <c r="G478">
        <v>31.293775521859001</v>
      </c>
      <c r="H478">
        <v>-7.0430442292831401</v>
      </c>
      <c r="I478">
        <v>-3.5587827902921401</v>
      </c>
      <c r="J478">
        <v>-1.63276841278304</v>
      </c>
      <c r="K478">
        <v>144.76225526718201</v>
      </c>
      <c r="L478">
        <v>131.80081034782901</v>
      </c>
      <c r="M478">
        <v>48.813565536720702</v>
      </c>
      <c r="N478">
        <v>0.60782157684978999</v>
      </c>
      <c r="O478">
        <v>8.4941289569456799</v>
      </c>
      <c r="P478">
        <v>61.452328159645198</v>
      </c>
      <c r="Q478">
        <v>0.14083171232695299</v>
      </c>
    </row>
    <row r="479" spans="1:17" hidden="1" x14ac:dyDescent="0.3">
      <c r="A479" t="s">
        <v>1078</v>
      </c>
      <c r="B479" t="s">
        <v>1079</v>
      </c>
      <c r="C479" t="str">
        <f>IFERROR(VLOOKUP(Table1[[#This Row],[Ticker]],[1]!Table1[[Symbol]:[Industry]],2,FALSE),"-")</f>
        <v>-</v>
      </c>
      <c r="D479" t="s">
        <v>1080</v>
      </c>
      <c r="E479">
        <v>11604.15736476</v>
      </c>
      <c r="F479">
        <v>1229.9000000000001</v>
      </c>
      <c r="G479">
        <v>-6.4892955336443903</v>
      </c>
      <c r="H479">
        <v>-2.5169704014557399</v>
      </c>
      <c r="I479">
        <v>18.2149066012323</v>
      </c>
      <c r="J479">
        <v>-4.5673123317019702</v>
      </c>
      <c r="K479">
        <v>1154.6038040404101</v>
      </c>
      <c r="M479">
        <v>45.939107245898597</v>
      </c>
      <c r="N479">
        <v>0.44507801531969998</v>
      </c>
      <c r="O479">
        <v>5.6955850069111102</v>
      </c>
      <c r="P479">
        <v>51.242006886374803</v>
      </c>
    </row>
    <row r="480" spans="1:17" x14ac:dyDescent="0.3">
      <c r="A480" t="s">
        <v>1081</v>
      </c>
      <c r="B480" t="s">
        <v>1082</v>
      </c>
      <c r="C480" t="str">
        <f>IFERROR(VLOOKUP(Table1[[#This Row],[Ticker]],[1]!Table1[[Symbol]:[Industry]],2,FALSE),"-")</f>
        <v>-</v>
      </c>
      <c r="D480" t="s">
        <v>62</v>
      </c>
      <c r="E480">
        <v>11548.624322760001</v>
      </c>
      <c r="F480">
        <v>1533.9</v>
      </c>
      <c r="G480">
        <v>49.028914233000599</v>
      </c>
      <c r="H480">
        <v>3.63528910405017</v>
      </c>
      <c r="I480">
        <v>-7.7447075183435201</v>
      </c>
      <c r="J480">
        <v>6.0480612529880498</v>
      </c>
      <c r="K480">
        <v>1411.1421819567599</v>
      </c>
      <c r="L480">
        <v>1288.7914176546101</v>
      </c>
      <c r="M480">
        <v>65.646141746064202</v>
      </c>
      <c r="N480">
        <v>1.70698311612418</v>
      </c>
      <c r="O480">
        <v>5.5512093356802703</v>
      </c>
      <c r="P480">
        <v>86.742147552958301</v>
      </c>
      <c r="Q480">
        <v>5.4030012248807997E-2</v>
      </c>
    </row>
    <row r="481" spans="1:17" x14ac:dyDescent="0.3">
      <c r="A481" t="s">
        <v>1083</v>
      </c>
      <c r="B481" t="s">
        <v>1084</v>
      </c>
      <c r="C481" t="str">
        <f>IFERROR(VLOOKUP(Table1[[#This Row],[Ticker]],[1]!Table1[[Symbol]:[Industry]],2,FALSE),"-")</f>
        <v>-</v>
      </c>
      <c r="D481" t="s">
        <v>67</v>
      </c>
      <c r="E481">
        <v>11520.672730488001</v>
      </c>
      <c r="F481">
        <v>28.49</v>
      </c>
      <c r="G481">
        <v>61.015281525714201</v>
      </c>
      <c r="H481">
        <v>-15.9594783378102</v>
      </c>
      <c r="I481">
        <v>-16.904605107719501</v>
      </c>
      <c r="J481">
        <v>0.18422816125577701</v>
      </c>
      <c r="K481">
        <v>27.830078379721499</v>
      </c>
      <c r="L481">
        <v>24.862383700081502</v>
      </c>
      <c r="M481">
        <v>55.179855163499703</v>
      </c>
      <c r="N481">
        <v>0.67478863367886499</v>
      </c>
      <c r="O481">
        <v>20.9196209196209</v>
      </c>
      <c r="P481">
        <v>91.851851851851805</v>
      </c>
      <c r="Q481">
        <v>7.3606774374829001E-2</v>
      </c>
    </row>
    <row r="482" spans="1:17" hidden="1" x14ac:dyDescent="0.3">
      <c r="A482" t="s">
        <v>1085</v>
      </c>
      <c r="B482" t="s">
        <v>1086</v>
      </c>
      <c r="C482" t="str">
        <f>IFERROR(VLOOKUP(Table1[[#This Row],[Ticker]],[1]!Table1[[Symbol]:[Industry]],2,FALSE),"-")</f>
        <v>-</v>
      </c>
      <c r="D482" t="s">
        <v>89</v>
      </c>
      <c r="E482">
        <v>11516.9498752</v>
      </c>
      <c r="F482">
        <v>95.75</v>
      </c>
      <c r="G482">
        <v>-44.2803378170127</v>
      </c>
      <c r="H482">
        <v>-5.2220058076839697</v>
      </c>
      <c r="I482">
        <v>-18.0793829162679</v>
      </c>
      <c r="J482">
        <v>-1.0303775603922001</v>
      </c>
      <c r="K482">
        <v>96.300579111326797</v>
      </c>
      <c r="L482">
        <v>99.954007560188799</v>
      </c>
      <c r="M482">
        <v>13.715137464591701</v>
      </c>
      <c r="N482">
        <v>1.51491153958106</v>
      </c>
      <c r="O482">
        <v>24.595300261096501</v>
      </c>
      <c r="P482">
        <v>5.3355335533553196</v>
      </c>
    </row>
    <row r="483" spans="1:17" x14ac:dyDescent="0.3">
      <c r="A483" t="s">
        <v>1087</v>
      </c>
      <c r="B483" t="s">
        <v>1088</v>
      </c>
      <c r="C483" t="str">
        <f>IFERROR(VLOOKUP(Table1[[#This Row],[Ticker]],[1]!Table1[[Symbol]:[Industry]],2,FALSE),"-")</f>
        <v>-</v>
      </c>
      <c r="D483" t="s">
        <v>21</v>
      </c>
      <c r="E483">
        <v>11494.677909599999</v>
      </c>
      <c r="F483">
        <v>557.5</v>
      </c>
      <c r="G483">
        <v>16.997863492927301</v>
      </c>
      <c r="H483">
        <v>5.7666750273400202</v>
      </c>
      <c r="I483">
        <v>6.7022056876554998</v>
      </c>
      <c r="J483">
        <v>8.6750852844349495</v>
      </c>
      <c r="K483">
        <v>507.149327130036</v>
      </c>
      <c r="L483">
        <v>475.40514768764098</v>
      </c>
      <c r="M483">
        <v>76.454988510087006</v>
      </c>
      <c r="N483">
        <v>1.6928200080943201</v>
      </c>
      <c r="O483">
        <v>3.1390134529148002</v>
      </c>
      <c r="P483">
        <v>54.005524861878399</v>
      </c>
      <c r="Q483">
        <v>-6.9689033674304998E-2</v>
      </c>
    </row>
    <row r="484" spans="1:17" x14ac:dyDescent="0.3">
      <c r="A484" t="s">
        <v>1089</v>
      </c>
      <c r="B484" t="s">
        <v>1090</v>
      </c>
      <c r="C484" t="str">
        <f>IFERROR(VLOOKUP(Table1[[#This Row],[Ticker]],[1]!Table1[[Symbol]:[Industry]],2,FALSE),"-")</f>
        <v>-</v>
      </c>
      <c r="D484" t="s">
        <v>62</v>
      </c>
      <c r="E484">
        <v>11493.888245144901</v>
      </c>
      <c r="F484">
        <v>738.75</v>
      </c>
      <c r="G484">
        <v>64.595093930649099</v>
      </c>
      <c r="H484">
        <v>-9.7337067008790203</v>
      </c>
      <c r="I484">
        <v>19.736920581967301</v>
      </c>
      <c r="J484">
        <v>-3.50275971776095</v>
      </c>
      <c r="K484">
        <v>713.22980504624502</v>
      </c>
      <c r="L484">
        <v>601.16018807036005</v>
      </c>
      <c r="M484">
        <v>42.880556743728903</v>
      </c>
      <c r="N484">
        <v>0.44598387337335299</v>
      </c>
      <c r="O484">
        <v>5.6243654822335003</v>
      </c>
      <c r="P484">
        <v>131.76470588235199</v>
      </c>
      <c r="Q484">
        <v>-3.3537477235910003E-2</v>
      </c>
    </row>
    <row r="485" spans="1:17" x14ac:dyDescent="0.3">
      <c r="A485" t="s">
        <v>1091</v>
      </c>
      <c r="B485" t="s">
        <v>1092</v>
      </c>
      <c r="C485" t="str">
        <f>IFERROR(VLOOKUP(Table1[[#This Row],[Ticker]],[1]!Table1[[Symbol]:[Industry]],2,FALSE),"-")</f>
        <v>-</v>
      </c>
      <c r="D485" t="s">
        <v>193</v>
      </c>
      <c r="E485">
        <v>11457.003961144999</v>
      </c>
      <c r="F485">
        <v>489.05</v>
      </c>
      <c r="G485">
        <v>33.236259801070702</v>
      </c>
      <c r="H485">
        <v>-7.9904658422975602E-3</v>
      </c>
      <c r="I485">
        <v>15.5772163576327</v>
      </c>
      <c r="J485">
        <v>-1.51422804831435</v>
      </c>
      <c r="K485">
        <v>460.35364229460498</v>
      </c>
      <c r="L485">
        <v>402.67978074392198</v>
      </c>
      <c r="M485">
        <v>50.876901344873602</v>
      </c>
      <c r="N485">
        <v>0.46314683862360101</v>
      </c>
      <c r="O485">
        <v>4.7745629281259401</v>
      </c>
      <c r="P485">
        <v>74.660714285714207</v>
      </c>
      <c r="Q485">
        <v>0.129661996955175</v>
      </c>
    </row>
    <row r="486" spans="1:17" x14ac:dyDescent="0.3">
      <c r="A486" t="s">
        <v>1093</v>
      </c>
      <c r="B486" t="s">
        <v>1094</v>
      </c>
      <c r="C486" t="str">
        <f>IFERROR(VLOOKUP(Table1[[#This Row],[Ticker]],[1]!Table1[[Symbol]:[Industry]],2,FALSE),"-")</f>
        <v>-</v>
      </c>
      <c r="D486" t="s">
        <v>130</v>
      </c>
      <c r="E486">
        <v>11454.244363719999</v>
      </c>
      <c r="F486">
        <v>846.55</v>
      </c>
      <c r="G486">
        <v>124.691244843597</v>
      </c>
      <c r="H486">
        <v>16.575129848780101</v>
      </c>
      <c r="I486">
        <v>63.682992516530803</v>
      </c>
      <c r="J486">
        <v>4.3394954067103901</v>
      </c>
      <c r="K486">
        <v>655.28794047728104</v>
      </c>
      <c r="L486">
        <v>514.78847897219305</v>
      </c>
      <c r="M486">
        <v>73.722578086457304</v>
      </c>
      <c r="N486">
        <v>0.819399136646349</v>
      </c>
      <c r="O486">
        <v>0.407536471561043</v>
      </c>
      <c r="P486">
        <v>160.47692307692299</v>
      </c>
      <c r="Q486">
        <v>0.166761117614357</v>
      </c>
    </row>
    <row r="487" spans="1:17" x14ac:dyDescent="0.3">
      <c r="A487" t="s">
        <v>1095</v>
      </c>
      <c r="B487" t="s">
        <v>1096</v>
      </c>
      <c r="C487" t="str">
        <f>IFERROR(VLOOKUP(Table1[[#This Row],[Ticker]],[1]!Table1[[Symbol]:[Industry]],2,FALSE),"-")</f>
        <v>-</v>
      </c>
      <c r="D487" t="s">
        <v>21</v>
      </c>
      <c r="E487">
        <v>11441.3263010399</v>
      </c>
      <c r="F487">
        <v>1819.35</v>
      </c>
      <c r="G487">
        <v>-3.53624544414299</v>
      </c>
      <c r="H487">
        <v>14.594896166113701</v>
      </c>
      <c r="I487">
        <v>-1.60643979111074</v>
      </c>
      <c r="J487">
        <v>0.375436488397973</v>
      </c>
      <c r="K487">
        <v>1644.26637152426</v>
      </c>
      <c r="L487">
        <v>1570.00342289942</v>
      </c>
      <c r="M487">
        <v>65.602914992065294</v>
      </c>
      <c r="N487">
        <v>0.98737916936592396</v>
      </c>
      <c r="O487">
        <v>6.7661527468601399</v>
      </c>
      <c r="P487">
        <v>31.26149850294</v>
      </c>
      <c r="Q487">
        <v>-7.2951656247221996E-2</v>
      </c>
    </row>
    <row r="488" spans="1:17" x14ac:dyDescent="0.3">
      <c r="A488" t="s">
        <v>1097</v>
      </c>
      <c r="B488" t="s">
        <v>1098</v>
      </c>
      <c r="C488" t="str">
        <f>IFERROR(VLOOKUP(Table1[[#This Row],[Ticker]],[1]!Table1[[Symbol]:[Industry]],2,FALSE),"-")</f>
        <v>-</v>
      </c>
      <c r="D488" t="s">
        <v>125</v>
      </c>
      <c r="E488">
        <v>11377.936675499999</v>
      </c>
      <c r="F488">
        <v>1353.2</v>
      </c>
      <c r="G488">
        <v>96.578518186678394</v>
      </c>
      <c r="H488">
        <v>15.0177780908343</v>
      </c>
      <c r="I488">
        <v>63.401592209272302</v>
      </c>
      <c r="J488">
        <v>-2.4351664253379002</v>
      </c>
      <c r="K488">
        <v>1148.6512230133101</v>
      </c>
      <c r="L488">
        <v>905.01415060788895</v>
      </c>
      <c r="M488">
        <v>62.3406670770147</v>
      </c>
      <c r="N488">
        <v>1.2959652963142101</v>
      </c>
      <c r="O488">
        <v>9.8396393733372705</v>
      </c>
      <c r="P488">
        <v>135.33913043478199</v>
      </c>
      <c r="Q488">
        <v>0.20650916092320701</v>
      </c>
    </row>
    <row r="489" spans="1:17" hidden="1" x14ac:dyDescent="0.3">
      <c r="A489" t="s">
        <v>1099</v>
      </c>
      <c r="B489" t="s">
        <v>1100</v>
      </c>
      <c r="C489" t="str">
        <f>IFERROR(VLOOKUP(Table1[[#This Row],[Ticker]],[1]!Table1[[Symbol]:[Industry]],2,FALSE),"-")</f>
        <v>-</v>
      </c>
      <c r="D489" t="s">
        <v>153</v>
      </c>
      <c r="E489">
        <v>11274.2287250399</v>
      </c>
      <c r="F489">
        <v>761.95</v>
      </c>
      <c r="G489">
        <v>616.11381776847099</v>
      </c>
      <c r="H489">
        <v>-10.795641878601501</v>
      </c>
      <c r="I489">
        <v>172.384430938343</v>
      </c>
      <c r="J489">
        <v>-3.8726550736374499</v>
      </c>
      <c r="K489">
        <v>702.22889297533504</v>
      </c>
      <c r="L489">
        <v>458.386865534256</v>
      </c>
      <c r="M489">
        <v>44.143380342833801</v>
      </c>
      <c r="N489">
        <v>0.67872262747759504</v>
      </c>
      <c r="O489">
        <v>10.9915348776166</v>
      </c>
      <c r="P489">
        <v>902.56578947368405</v>
      </c>
      <c r="Q489">
        <v>0.242549036670094</v>
      </c>
    </row>
    <row r="490" spans="1:17" x14ac:dyDescent="0.3">
      <c r="A490" t="s">
        <v>1101</v>
      </c>
      <c r="B490" t="s">
        <v>1102</v>
      </c>
      <c r="C490" t="str">
        <f>IFERROR(VLOOKUP(Table1[[#This Row],[Ticker]],[1]!Table1[[Symbol]:[Industry]],2,FALSE),"-")</f>
        <v>-</v>
      </c>
      <c r="D490" t="s">
        <v>1103</v>
      </c>
      <c r="E490">
        <v>11263.21847442</v>
      </c>
      <c r="F490">
        <v>1034.45</v>
      </c>
      <c r="G490">
        <v>-38.659788440402302</v>
      </c>
      <c r="H490">
        <v>5.6265007081457403</v>
      </c>
      <c r="I490">
        <v>-25.602377473845799</v>
      </c>
      <c r="J490">
        <v>-2.2098700148608601</v>
      </c>
      <c r="K490">
        <v>962.50183213617697</v>
      </c>
      <c r="L490">
        <v>1028.58171847008</v>
      </c>
      <c r="M490">
        <v>71.043454734060305</v>
      </c>
      <c r="N490">
        <v>1.7692765531355801</v>
      </c>
      <c r="O490">
        <v>32.432693701967203</v>
      </c>
      <c r="P490">
        <v>21.1299765807962</v>
      </c>
      <c r="Q490">
        <v>-7.0220121803306002E-2</v>
      </c>
    </row>
    <row r="491" spans="1:17" hidden="1" x14ac:dyDescent="0.3">
      <c r="A491" t="s">
        <v>1104</v>
      </c>
      <c r="B491" t="s">
        <v>1105</v>
      </c>
      <c r="C491" t="str">
        <f>IFERROR(VLOOKUP(Table1[[#This Row],[Ticker]],[1]!Table1[[Symbol]:[Industry]],2,FALSE),"-")</f>
        <v>-</v>
      </c>
      <c r="D491" t="s">
        <v>125</v>
      </c>
      <c r="E491">
        <v>11232.842038659999</v>
      </c>
      <c r="F491">
        <v>358.1</v>
      </c>
      <c r="G491">
        <v>66.567352612401706</v>
      </c>
      <c r="H491">
        <v>12.507114500875501</v>
      </c>
      <c r="I491">
        <v>34.808837572374401</v>
      </c>
      <c r="J491">
        <v>0.95945741238169002</v>
      </c>
      <c r="K491">
        <v>322.17479815707401</v>
      </c>
      <c r="L491">
        <v>268.70243914588798</v>
      </c>
      <c r="M491">
        <v>67.023754929427497</v>
      </c>
      <c r="N491">
        <v>1.62022180281552</v>
      </c>
      <c r="O491">
        <v>6.3948617704551598</v>
      </c>
      <c r="P491">
        <v>108.68298368298299</v>
      </c>
      <c r="Q491">
        <v>0.15281741099110299</v>
      </c>
    </row>
    <row r="492" spans="1:17" x14ac:dyDescent="0.3">
      <c r="A492" t="s">
        <v>1106</v>
      </c>
      <c r="B492" t="s">
        <v>1107</v>
      </c>
      <c r="C492" t="str">
        <f>IFERROR(VLOOKUP(Table1[[#This Row],[Ticker]],[1]!Table1[[Symbol]:[Industry]],2,FALSE),"-")</f>
        <v>-</v>
      </c>
      <c r="D492" t="s">
        <v>46</v>
      </c>
      <c r="E492">
        <v>11190.857325364999</v>
      </c>
      <c r="F492">
        <v>1780.45</v>
      </c>
      <c r="G492">
        <v>77.547788025141699</v>
      </c>
      <c r="H492">
        <v>-7.8673643694080102</v>
      </c>
      <c r="I492">
        <v>85.829181345680297</v>
      </c>
      <c r="J492">
        <v>-1.94161651791919</v>
      </c>
      <c r="K492">
        <v>1570.1586136854</v>
      </c>
      <c r="L492">
        <v>1189.5343612449799</v>
      </c>
      <c r="M492">
        <v>52.409322837899701</v>
      </c>
      <c r="N492">
        <v>0.82061563645275204</v>
      </c>
      <c r="O492">
        <v>5.5856665449745799</v>
      </c>
      <c r="P492">
        <v>121.146441435846</v>
      </c>
      <c r="Q492">
        <v>0.13637588722251501</v>
      </c>
    </row>
    <row r="493" spans="1:17" x14ac:dyDescent="0.3">
      <c r="A493" t="s">
        <v>1108</v>
      </c>
      <c r="B493" t="s">
        <v>1109</v>
      </c>
      <c r="C493" t="str">
        <f>IFERROR(VLOOKUP(Table1[[#This Row],[Ticker]],[1]!Table1[[Symbol]:[Industry]],2,FALSE),"-")</f>
        <v>-</v>
      </c>
      <c r="D493" t="s">
        <v>140</v>
      </c>
      <c r="E493">
        <v>11153.774180574001</v>
      </c>
      <c r="F493">
        <v>202.76</v>
      </c>
      <c r="G493">
        <v>148.93815682004001</v>
      </c>
      <c r="H493">
        <v>-3.2707940984616002</v>
      </c>
      <c r="I493">
        <v>-24.859541354832398</v>
      </c>
      <c r="J493">
        <v>-8.5755074563680491</v>
      </c>
      <c r="K493">
        <v>205.74497611867699</v>
      </c>
      <c r="L493">
        <v>197.11982959840199</v>
      </c>
      <c r="M493">
        <v>50.366140344550097</v>
      </c>
      <c r="N493">
        <v>1.3041773410834101</v>
      </c>
      <c r="O493">
        <v>40.510948905109402</v>
      </c>
      <c r="P493">
        <v>177.94379712131499</v>
      </c>
      <c r="Q493">
        <v>0.153257918960606</v>
      </c>
    </row>
    <row r="494" spans="1:17" hidden="1" x14ac:dyDescent="0.3">
      <c r="A494" t="s">
        <v>1110</v>
      </c>
      <c r="B494" t="s">
        <v>1111</v>
      </c>
      <c r="C494" t="str">
        <f>IFERROR(VLOOKUP(Table1[[#This Row],[Ticker]],[1]!Table1[[Symbol]:[Industry]],2,FALSE),"-")</f>
        <v>-</v>
      </c>
      <c r="D494" t="s">
        <v>258</v>
      </c>
      <c r="E494">
        <v>11114.969928839901</v>
      </c>
      <c r="F494">
        <v>96.92</v>
      </c>
      <c r="G494">
        <v>220.95768452873401</v>
      </c>
      <c r="H494">
        <v>51.567916222694201</v>
      </c>
      <c r="I494">
        <v>73.957240730315405</v>
      </c>
      <c r="J494">
        <v>24.961255447589501</v>
      </c>
      <c r="K494">
        <v>65.346580984645698</v>
      </c>
      <c r="L494">
        <v>54.728058515865101</v>
      </c>
      <c r="M494">
        <v>91.596471074960803</v>
      </c>
      <c r="N494">
        <v>2.55972449077619</v>
      </c>
      <c r="O494">
        <v>0</v>
      </c>
      <c r="P494">
        <v>262.31775700934497</v>
      </c>
      <c r="Q494">
        <v>7.5099129554089997E-2</v>
      </c>
    </row>
    <row r="495" spans="1:17" x14ac:dyDescent="0.3">
      <c r="A495" t="s">
        <v>1112</v>
      </c>
      <c r="B495" t="s">
        <v>1113</v>
      </c>
      <c r="C495" t="str">
        <f>IFERROR(VLOOKUP(Table1[[#This Row],[Ticker]],[1]!Table1[[Symbol]:[Industry]],2,FALSE),"-")</f>
        <v>-</v>
      </c>
      <c r="D495" t="s">
        <v>393</v>
      </c>
      <c r="E495">
        <v>11020.020814019999</v>
      </c>
      <c r="F495">
        <v>2727.15</v>
      </c>
      <c r="G495">
        <v>-14.4876021650888</v>
      </c>
      <c r="H495">
        <v>1.48450330888403</v>
      </c>
      <c r="I495">
        <v>-2.5180621587805501</v>
      </c>
      <c r="J495">
        <v>1.4368385811587601</v>
      </c>
      <c r="K495">
        <v>2571.8730713689101</v>
      </c>
      <c r="L495">
        <v>2440.8819724597001</v>
      </c>
      <c r="M495">
        <v>59.964856848071598</v>
      </c>
      <c r="N495">
        <v>1.2500085738251301</v>
      </c>
      <c r="O495">
        <v>9.9481143318115901</v>
      </c>
      <c r="P495">
        <v>32.620905974177496</v>
      </c>
      <c r="Q495">
        <v>5.2889597048157003E-2</v>
      </c>
    </row>
    <row r="496" spans="1:17" hidden="1" x14ac:dyDescent="0.3">
      <c r="A496" t="s">
        <v>1114</v>
      </c>
      <c r="B496" t="s">
        <v>1115</v>
      </c>
      <c r="C496" t="str">
        <f>IFERROR(VLOOKUP(Table1[[#This Row],[Ticker]],[1]!Table1[[Symbol]:[Industry]],2,FALSE),"-")</f>
        <v>-</v>
      </c>
      <c r="E496">
        <v>11011.46803471</v>
      </c>
      <c r="F496">
        <v>8327.0499999999993</v>
      </c>
      <c r="G496">
        <v>177.07452402738201</v>
      </c>
      <c r="H496">
        <v>-14.089266656168601</v>
      </c>
      <c r="I496">
        <v>119.947613420819</v>
      </c>
      <c r="J496">
        <v>-1.3098198260626399</v>
      </c>
      <c r="K496">
        <v>8590.6410099673103</v>
      </c>
      <c r="L496">
        <v>6519.0044831014502</v>
      </c>
      <c r="M496">
        <v>29.446636042027301</v>
      </c>
      <c r="N496">
        <v>0.43975680113527799</v>
      </c>
      <c r="O496">
        <v>23.427264157174498</v>
      </c>
      <c r="P496">
        <v>246.94596058497501</v>
      </c>
      <c r="Q496">
        <v>0.14212370948988501</v>
      </c>
    </row>
    <row r="497" spans="1:17" x14ac:dyDescent="0.3">
      <c r="A497" t="s">
        <v>1116</v>
      </c>
      <c r="B497" t="s">
        <v>1117</v>
      </c>
      <c r="C497" t="str">
        <f>IFERROR(VLOOKUP(Table1[[#This Row],[Ticker]],[1]!Table1[[Symbol]:[Industry]],2,FALSE),"-")</f>
        <v>-</v>
      </c>
      <c r="D497" t="s">
        <v>86</v>
      </c>
      <c r="E497">
        <v>10951.8477211399</v>
      </c>
      <c r="F497">
        <v>224.55</v>
      </c>
      <c r="G497">
        <v>58.858438341935098</v>
      </c>
      <c r="H497">
        <v>6.30102239157348</v>
      </c>
      <c r="I497">
        <v>24.501483319363601</v>
      </c>
      <c r="J497">
        <v>0.106998637117622</v>
      </c>
      <c r="K497">
        <v>210.991710917029</v>
      </c>
      <c r="L497">
        <v>182.509908853371</v>
      </c>
      <c r="M497">
        <v>55.708926381562797</v>
      </c>
      <c r="N497">
        <v>2.1422295153409099</v>
      </c>
      <c r="O497">
        <v>7.9937653083945497</v>
      </c>
      <c r="P497">
        <v>94.331458243184699</v>
      </c>
      <c r="Q497">
        <v>7.3786620348810006E-2</v>
      </c>
    </row>
    <row r="498" spans="1:17" x14ac:dyDescent="0.3">
      <c r="A498" t="s">
        <v>1118</v>
      </c>
      <c r="B498" t="s">
        <v>1119</v>
      </c>
      <c r="C498" t="str">
        <f>IFERROR(VLOOKUP(Table1[[#This Row],[Ticker]],[1]!Table1[[Symbol]:[Industry]],2,FALSE),"-")</f>
        <v>-</v>
      </c>
      <c r="D498" t="s">
        <v>937</v>
      </c>
      <c r="E498">
        <v>10938.010711284</v>
      </c>
      <c r="F498">
        <v>78.45</v>
      </c>
      <c r="G498">
        <v>63.917495730721399</v>
      </c>
      <c r="H498">
        <v>-1.6844991695654601</v>
      </c>
      <c r="I498">
        <v>-15.5735514716228</v>
      </c>
      <c r="J498">
        <v>-2.5750008237654698</v>
      </c>
      <c r="K498">
        <v>78.335203283985194</v>
      </c>
      <c r="L498">
        <v>72.143860740817303</v>
      </c>
      <c r="M498">
        <v>42.456656000768298</v>
      </c>
      <c r="N498">
        <v>0.48391952280169498</v>
      </c>
      <c r="O498">
        <v>20.905035054174601</v>
      </c>
      <c r="P498">
        <v>100.383141762452</v>
      </c>
      <c r="Q498">
        <v>1.7390341916656001E-2</v>
      </c>
    </row>
    <row r="499" spans="1:17" x14ac:dyDescent="0.3">
      <c r="A499" t="s">
        <v>1120</v>
      </c>
      <c r="B499" t="s">
        <v>1121</v>
      </c>
      <c r="C499" t="str">
        <f>IFERROR(VLOOKUP(Table1[[#This Row],[Ticker]],[1]!Table1[[Symbol]:[Industry]],2,FALSE),"-")</f>
        <v>-</v>
      </c>
      <c r="D499" t="s">
        <v>220</v>
      </c>
      <c r="E499">
        <v>10843.345466999999</v>
      </c>
      <c r="F499">
        <v>557.54999999999995</v>
      </c>
      <c r="G499">
        <v>9.8690489857578196</v>
      </c>
      <c r="H499">
        <v>-8.3595778409015598</v>
      </c>
      <c r="I499">
        <v>-10.6254140034182</v>
      </c>
      <c r="J499">
        <v>-2.2226464791264799</v>
      </c>
      <c r="K499">
        <v>580.39027662075705</v>
      </c>
      <c r="L499">
        <v>554.16002677259303</v>
      </c>
      <c r="M499">
        <v>32.486755908007801</v>
      </c>
      <c r="N499">
        <v>0.661372066528922</v>
      </c>
      <c r="O499">
        <v>27.2352255403102</v>
      </c>
      <c r="P499">
        <v>37.683664649956697</v>
      </c>
      <c r="Q499">
        <v>-5.5180087418606E-2</v>
      </c>
    </row>
    <row r="500" spans="1:17" x14ac:dyDescent="0.3">
      <c r="A500" t="s">
        <v>1122</v>
      </c>
      <c r="B500" t="s">
        <v>1123</v>
      </c>
      <c r="C500" t="str">
        <f>IFERROR(VLOOKUP(Table1[[#This Row],[Ticker]],[1]!Table1[[Symbol]:[Industry]],2,FALSE),"-")</f>
        <v>-</v>
      </c>
      <c r="D500" t="s">
        <v>882</v>
      </c>
      <c r="E500">
        <v>10814.720330800001</v>
      </c>
      <c r="F500">
        <v>1491.6</v>
      </c>
      <c r="G500">
        <v>82.738077063213893</v>
      </c>
      <c r="H500">
        <v>16.664008112314601</v>
      </c>
      <c r="I500">
        <v>38.672385636395703</v>
      </c>
      <c r="J500">
        <v>5.3128107022794797</v>
      </c>
      <c r="K500">
        <v>1226.73193001851</v>
      </c>
      <c r="L500">
        <v>997.26660057393406</v>
      </c>
      <c r="M500">
        <v>76.316944516828698</v>
      </c>
      <c r="N500">
        <v>0.95761753724932097</v>
      </c>
      <c r="O500">
        <v>2.1084741217484599</v>
      </c>
      <c r="P500">
        <v>127.37804878048701</v>
      </c>
      <c r="Q500">
        <v>5.5077960005868003E-2</v>
      </c>
    </row>
    <row r="501" spans="1:17" hidden="1" x14ac:dyDescent="0.3">
      <c r="A501" t="s">
        <v>1124</v>
      </c>
      <c r="B501" t="s">
        <v>1125</v>
      </c>
      <c r="C501" t="str">
        <f>IFERROR(VLOOKUP(Table1[[#This Row],[Ticker]],[1]!Table1[[Symbol]:[Industry]],2,FALSE),"-")</f>
        <v>-</v>
      </c>
      <c r="E501">
        <v>10772.320382725</v>
      </c>
      <c r="F501">
        <v>765.1</v>
      </c>
      <c r="G501">
        <v>31.203612677965001</v>
      </c>
      <c r="H501">
        <v>3.60449759825867</v>
      </c>
      <c r="I501">
        <v>27.725415873653098</v>
      </c>
      <c r="J501">
        <v>-3.3306984316010499</v>
      </c>
      <c r="K501">
        <v>698.635462796247</v>
      </c>
      <c r="L501">
        <v>595.62828394533301</v>
      </c>
      <c r="M501">
        <v>64.811241253451001</v>
      </c>
      <c r="N501">
        <v>1.50338633650689</v>
      </c>
      <c r="O501">
        <v>5.08430270552868</v>
      </c>
      <c r="P501">
        <v>91.274999999999906</v>
      </c>
      <c r="Q501">
        <v>9.4385434931959E-2</v>
      </c>
    </row>
    <row r="502" spans="1:17" x14ac:dyDescent="0.3">
      <c r="A502" t="s">
        <v>1126</v>
      </c>
      <c r="B502" t="s">
        <v>1127</v>
      </c>
      <c r="C502" t="str">
        <f>IFERROR(VLOOKUP(Table1[[#This Row],[Ticker]],[1]!Table1[[Symbol]:[Industry]],2,FALSE),"-")</f>
        <v>-</v>
      </c>
      <c r="D502" t="s">
        <v>1128</v>
      </c>
      <c r="E502">
        <v>10767.419940065</v>
      </c>
      <c r="F502">
        <v>527.20000000000005</v>
      </c>
      <c r="G502">
        <v>150.79581925815501</v>
      </c>
      <c r="H502">
        <v>-5.6399687971033403</v>
      </c>
      <c r="I502">
        <v>45.612913938175801</v>
      </c>
      <c r="J502">
        <v>-7.0804687698883004</v>
      </c>
      <c r="K502">
        <v>490.306794656183</v>
      </c>
      <c r="L502">
        <v>369.28806733620303</v>
      </c>
      <c r="M502">
        <v>51.357274041739501</v>
      </c>
      <c r="N502">
        <v>0.82052454705493305</v>
      </c>
      <c r="O502">
        <v>11.532625189681299</v>
      </c>
      <c r="P502">
        <v>189.590771765998</v>
      </c>
      <c r="Q502">
        <v>9.8672119176675996E-2</v>
      </c>
    </row>
    <row r="503" spans="1:17" hidden="1" x14ac:dyDescent="0.3">
      <c r="A503" t="s">
        <v>1129</v>
      </c>
      <c r="B503" t="s">
        <v>1130</v>
      </c>
      <c r="C503" t="str">
        <f>IFERROR(VLOOKUP(Table1[[#This Row],[Ticker]],[1]!Table1[[Symbol]:[Industry]],2,FALSE),"-")</f>
        <v>-</v>
      </c>
      <c r="D503" t="s">
        <v>713</v>
      </c>
      <c r="E503">
        <v>10739.054693185</v>
      </c>
      <c r="F503">
        <v>118.28</v>
      </c>
      <c r="G503">
        <v>48.624159755870302</v>
      </c>
      <c r="H503">
        <v>0.60136053262161004</v>
      </c>
      <c r="I503">
        <v>14.3310734218128</v>
      </c>
      <c r="J503">
        <v>0.87645380427049002</v>
      </c>
      <c r="K503">
        <v>110.74749124102701</v>
      </c>
      <c r="L503">
        <v>97.167796584027002</v>
      </c>
      <c r="M503">
        <v>54.041415573722702</v>
      </c>
      <c r="N503">
        <v>0.94614524680954903</v>
      </c>
      <c r="O503">
        <v>2.8407169428474801</v>
      </c>
      <c r="P503">
        <v>77.864661654135304</v>
      </c>
      <c r="Q503">
        <v>2.1133606920337E-2</v>
      </c>
    </row>
    <row r="504" spans="1:17" hidden="1" x14ac:dyDescent="0.3">
      <c r="A504" t="s">
        <v>1131</v>
      </c>
      <c r="B504" t="s">
        <v>1132</v>
      </c>
      <c r="C504" t="str">
        <f>IFERROR(VLOOKUP(Table1[[#This Row],[Ticker]],[1]!Table1[[Symbol]:[Industry]],2,FALSE),"-")</f>
        <v>-</v>
      </c>
      <c r="D504" t="s">
        <v>117</v>
      </c>
      <c r="E504">
        <v>10721.1396408</v>
      </c>
      <c r="F504">
        <v>9369.7000000000007</v>
      </c>
      <c r="G504">
        <v>39.991392702979702</v>
      </c>
      <c r="H504">
        <v>8.2980304167914891</v>
      </c>
      <c r="I504">
        <v>7.5783544075097797</v>
      </c>
      <c r="J504">
        <v>0.69353056763589804</v>
      </c>
      <c r="K504">
        <v>8442.5115277773402</v>
      </c>
      <c r="L504">
        <v>7590.1415618458004</v>
      </c>
      <c r="M504">
        <v>73.407066338957804</v>
      </c>
      <c r="N504">
        <v>0.82402057811749096</v>
      </c>
      <c r="O504">
        <v>1.2839258460783001</v>
      </c>
      <c r="P504">
        <v>72.828051794739395</v>
      </c>
      <c r="Q504">
        <v>0.102345313904863</v>
      </c>
    </row>
    <row r="505" spans="1:17" x14ac:dyDescent="0.3">
      <c r="A505" t="s">
        <v>1133</v>
      </c>
      <c r="B505" t="s">
        <v>1134</v>
      </c>
      <c r="C505" t="str">
        <f>IFERROR(VLOOKUP(Table1[[#This Row],[Ticker]],[1]!Table1[[Symbol]:[Industry]],2,FALSE),"-")</f>
        <v>-</v>
      </c>
      <c r="D505" t="s">
        <v>253</v>
      </c>
      <c r="E505">
        <v>10680.304380179999</v>
      </c>
      <c r="F505">
        <v>291.95</v>
      </c>
      <c r="G505">
        <v>53.7006855366986</v>
      </c>
      <c r="H505">
        <v>6.5891873189691799</v>
      </c>
      <c r="I505">
        <v>-8.0378312176121298</v>
      </c>
      <c r="J505">
        <v>3.2247881233448998</v>
      </c>
      <c r="K505">
        <v>261.32067167089099</v>
      </c>
      <c r="L505">
        <v>246.09081520597201</v>
      </c>
      <c r="M505">
        <v>74.665840156985197</v>
      </c>
      <c r="N505">
        <v>1.8449418826469199</v>
      </c>
      <c r="O505">
        <v>17.657133070731199</v>
      </c>
      <c r="P505">
        <v>93.0247933884297</v>
      </c>
      <c r="Q505">
        <v>7.8427779112418994E-2</v>
      </c>
    </row>
    <row r="506" spans="1:17" x14ac:dyDescent="0.3">
      <c r="A506" t="s">
        <v>1135</v>
      </c>
      <c r="B506" t="s">
        <v>1136</v>
      </c>
      <c r="C506" t="str">
        <f>IFERROR(VLOOKUP(Table1[[#This Row],[Ticker]],[1]!Table1[[Symbol]:[Industry]],2,FALSE),"-")</f>
        <v>-</v>
      </c>
      <c r="D506" t="s">
        <v>62</v>
      </c>
      <c r="E506">
        <v>10639.249602694999</v>
      </c>
      <c r="F506">
        <v>8482.2999999999993</v>
      </c>
      <c r="G506">
        <v>162.55718747415</v>
      </c>
      <c r="H506">
        <v>22.785210775168899</v>
      </c>
      <c r="I506">
        <v>38.7995540591834</v>
      </c>
      <c r="J506">
        <v>5.7192699060274697</v>
      </c>
      <c r="K506">
        <v>7130.2880569046702</v>
      </c>
      <c r="L506">
        <v>5962.8842898509702</v>
      </c>
      <c r="M506">
        <v>86.134039758064503</v>
      </c>
      <c r="N506">
        <v>0.86840626351386896</v>
      </c>
      <c r="O506">
        <v>1.71769449323886</v>
      </c>
      <c r="P506">
        <v>192.48806055067999</v>
      </c>
      <c r="Q506">
        <v>0.110639117904972</v>
      </c>
    </row>
    <row r="507" spans="1:17" hidden="1" x14ac:dyDescent="0.3">
      <c r="A507" t="s">
        <v>1137</v>
      </c>
      <c r="B507" t="s">
        <v>1138</v>
      </c>
      <c r="C507" t="str">
        <f>IFERROR(VLOOKUP(Table1[[#This Row],[Ticker]],[1]!Table1[[Symbol]:[Industry]],2,FALSE),"-")</f>
        <v>-</v>
      </c>
      <c r="D507" t="s">
        <v>713</v>
      </c>
      <c r="E507">
        <v>10625.948094249999</v>
      </c>
      <c r="F507">
        <v>537.38</v>
      </c>
      <c r="G507">
        <v>-9.5336735687809195</v>
      </c>
      <c r="H507">
        <v>0.172667271691508</v>
      </c>
      <c r="I507">
        <v>-1.96996084816572</v>
      </c>
      <c r="J507">
        <v>-0.85175780125170597</v>
      </c>
      <c r="K507">
        <v>519.21619392027799</v>
      </c>
      <c r="L507">
        <v>486.89959237874399</v>
      </c>
      <c r="M507">
        <v>77.9215973242584</v>
      </c>
      <c r="N507">
        <v>0.70814047415876802</v>
      </c>
      <c r="O507">
        <v>1.5091741412036099</v>
      </c>
      <c r="P507">
        <v>24.943036503138799</v>
      </c>
      <c r="Q507">
        <v>-1.3416788414562999E-2</v>
      </c>
    </row>
    <row r="508" spans="1:17" x14ac:dyDescent="0.3">
      <c r="A508" t="s">
        <v>1139</v>
      </c>
      <c r="B508" t="s">
        <v>1140</v>
      </c>
      <c r="C508" t="str">
        <f>IFERROR(VLOOKUP(Table1[[#This Row],[Ticker]],[1]!Table1[[Symbol]:[Industry]],2,FALSE),"-")</f>
        <v>-</v>
      </c>
      <c r="D508" t="s">
        <v>293</v>
      </c>
      <c r="E508">
        <v>10623.57364425</v>
      </c>
      <c r="F508">
        <v>2040.4</v>
      </c>
      <c r="G508">
        <v>13.6958315939992</v>
      </c>
      <c r="H508">
        <v>0.166141582583065</v>
      </c>
      <c r="I508">
        <v>19.4389200524198</v>
      </c>
      <c r="J508">
        <v>0.35684925366387998</v>
      </c>
      <c r="K508">
        <v>1951.70247269674</v>
      </c>
      <c r="L508">
        <v>1748.2511879148799</v>
      </c>
      <c r="M508">
        <v>67.0120183210975</v>
      </c>
      <c r="N508">
        <v>0.80716113933838896</v>
      </c>
      <c r="O508">
        <v>3.77867084885317</v>
      </c>
      <c r="P508">
        <v>57.438271604938201</v>
      </c>
      <c r="Q508">
        <v>-7.4511129841237006E-2</v>
      </c>
    </row>
    <row r="509" spans="1:17" hidden="1" x14ac:dyDescent="0.3">
      <c r="A509" t="s">
        <v>1141</v>
      </c>
      <c r="B509" t="s">
        <v>1142</v>
      </c>
      <c r="C509" t="str">
        <f>IFERROR(VLOOKUP(Table1[[#This Row],[Ticker]],[1]!Table1[[Symbol]:[Industry]],2,FALSE),"-")</f>
        <v>-</v>
      </c>
      <c r="D509" t="s">
        <v>258</v>
      </c>
      <c r="E509">
        <v>10598.612976</v>
      </c>
      <c r="F509">
        <v>5273</v>
      </c>
      <c r="G509">
        <v>71.597526136105998</v>
      </c>
      <c r="H509">
        <v>-9.9597108959498293</v>
      </c>
      <c r="I509">
        <v>39.503387087600899</v>
      </c>
      <c r="J509">
        <v>-5.5408725020207097</v>
      </c>
      <c r="K509">
        <v>4996.14901417903</v>
      </c>
      <c r="L509">
        <v>4016.7516849897502</v>
      </c>
      <c r="M509">
        <v>49.526147070624802</v>
      </c>
      <c r="N509">
        <v>0.69081967734379301</v>
      </c>
      <c r="O509">
        <v>8.9199696567418805</v>
      </c>
      <c r="P509">
        <v>105.655226209048</v>
      </c>
      <c r="Q509">
        <v>0.152360074726301</v>
      </c>
    </row>
    <row r="510" spans="1:17" x14ac:dyDescent="0.3">
      <c r="A510" t="s">
        <v>1143</v>
      </c>
      <c r="B510" t="s">
        <v>1144</v>
      </c>
      <c r="C510" t="str">
        <f>IFERROR(VLOOKUP(Table1[[#This Row],[Ticker]],[1]!Table1[[Symbol]:[Industry]],2,FALSE),"-")</f>
        <v>-</v>
      </c>
      <c r="D510" t="s">
        <v>989</v>
      </c>
      <c r="E510">
        <v>10501.968539981999</v>
      </c>
      <c r="F510">
        <v>49.64</v>
      </c>
      <c r="G510">
        <v>-12.081595645524899</v>
      </c>
      <c r="H510">
        <v>-4.8897108959498201</v>
      </c>
      <c r="I510">
        <v>-4.2673699080883098</v>
      </c>
      <c r="J510">
        <v>0.59893058796846899</v>
      </c>
      <c r="K510">
        <v>46.7985824947406</v>
      </c>
      <c r="L510">
        <v>46.308788452752999</v>
      </c>
      <c r="M510">
        <v>52.022763202695202</v>
      </c>
      <c r="N510">
        <v>1.12244517820504</v>
      </c>
      <c r="O510">
        <v>15.330378726833199</v>
      </c>
      <c r="P510">
        <v>35.8139534883721</v>
      </c>
      <c r="Q510">
        <v>3.1313079122845998E-2</v>
      </c>
    </row>
    <row r="511" spans="1:17" x14ac:dyDescent="0.3">
      <c r="A511" t="s">
        <v>1145</v>
      </c>
      <c r="B511" t="s">
        <v>1146</v>
      </c>
      <c r="C511" t="str">
        <f>IFERROR(VLOOKUP(Table1[[#This Row],[Ticker]],[1]!Table1[[Symbol]:[Industry]],2,FALSE),"-")</f>
        <v>-</v>
      </c>
      <c r="D511" t="s">
        <v>476</v>
      </c>
      <c r="E511">
        <v>10492.75376424</v>
      </c>
      <c r="F511">
        <v>2149.4499999999998</v>
      </c>
      <c r="G511">
        <v>19.081187905570602</v>
      </c>
      <c r="H511">
        <v>-1.74493620755097</v>
      </c>
      <c r="I511">
        <v>3.7337442841798301</v>
      </c>
      <c r="J511">
        <v>-1.4206249760437699</v>
      </c>
      <c r="K511">
        <v>2070.1973834197502</v>
      </c>
      <c r="L511">
        <v>1933.9393834707701</v>
      </c>
      <c r="M511">
        <v>57.670624107950403</v>
      </c>
      <c r="N511">
        <v>1.2982459886795401</v>
      </c>
      <c r="O511">
        <v>9.3302937960873802</v>
      </c>
      <c r="P511">
        <v>53.532142857142802</v>
      </c>
      <c r="Q511">
        <v>0.19210449885101399</v>
      </c>
    </row>
    <row r="512" spans="1:17" x14ac:dyDescent="0.3">
      <c r="A512" t="s">
        <v>1147</v>
      </c>
      <c r="B512" t="s">
        <v>1148</v>
      </c>
      <c r="C512" t="str">
        <f>IFERROR(VLOOKUP(Table1[[#This Row],[Ticker]],[1]!Table1[[Symbol]:[Industry]],2,FALSE),"-")</f>
        <v>-</v>
      </c>
      <c r="D512" t="s">
        <v>550</v>
      </c>
      <c r="E512">
        <v>10461.153492039901</v>
      </c>
      <c r="F512">
        <v>2060.5</v>
      </c>
      <c r="G512">
        <v>-43.356358274440701</v>
      </c>
      <c r="H512">
        <v>-4.20071756442099</v>
      </c>
      <c r="I512">
        <v>-26.609071326674599</v>
      </c>
      <c r="J512">
        <v>-3.6599832745360499</v>
      </c>
      <c r="K512">
        <v>2055.1794412347199</v>
      </c>
      <c r="L512">
        <v>2167.9446042436898</v>
      </c>
      <c r="M512">
        <v>38.0542377475699</v>
      </c>
      <c r="N512">
        <v>0.81343790741283295</v>
      </c>
      <c r="O512">
        <v>32.734773113321999</v>
      </c>
      <c r="P512">
        <v>13.9657079646017</v>
      </c>
      <c r="Q512">
        <v>-0.16174988435180901</v>
      </c>
    </row>
    <row r="513" spans="1:17" x14ac:dyDescent="0.3">
      <c r="A513" t="s">
        <v>1149</v>
      </c>
      <c r="B513" t="s">
        <v>1150</v>
      </c>
      <c r="C513" t="str">
        <f>IFERROR(VLOOKUP(Table1[[#This Row],[Ticker]],[1]!Table1[[Symbol]:[Industry]],2,FALSE),"-")</f>
        <v>-</v>
      </c>
      <c r="D513" t="s">
        <v>78</v>
      </c>
      <c r="E513">
        <v>10455.57371443</v>
      </c>
      <c r="F513">
        <v>871.05</v>
      </c>
      <c r="G513">
        <v>1.6445815212767401</v>
      </c>
      <c r="H513">
        <v>2.4230910364173202</v>
      </c>
      <c r="I513">
        <v>-12.147617530005901</v>
      </c>
      <c r="J513">
        <v>2.1052557454883498</v>
      </c>
      <c r="K513">
        <v>844.95856191008602</v>
      </c>
      <c r="L513">
        <v>816.34515049021797</v>
      </c>
      <c r="M513">
        <v>62.014498889593703</v>
      </c>
      <c r="N513">
        <v>0.73148108091138297</v>
      </c>
      <c r="O513">
        <v>14.792491820216901</v>
      </c>
      <c r="P513">
        <v>43.453557312252897</v>
      </c>
      <c r="Q513">
        <v>5.7503033223699998E-4</v>
      </c>
    </row>
    <row r="514" spans="1:17" x14ac:dyDescent="0.3">
      <c r="A514" t="s">
        <v>1151</v>
      </c>
      <c r="B514" t="s">
        <v>1152</v>
      </c>
      <c r="C514" t="str">
        <f>IFERROR(VLOOKUP(Table1[[#This Row],[Ticker]],[1]!Table1[[Symbol]:[Industry]],2,FALSE),"-")</f>
        <v>-</v>
      </c>
      <c r="D514" t="s">
        <v>24</v>
      </c>
      <c r="E514">
        <v>10446.924773649</v>
      </c>
      <c r="F514">
        <v>91.47</v>
      </c>
      <c r="G514">
        <v>-30.770624371667001</v>
      </c>
      <c r="H514">
        <v>-15.4569970689575</v>
      </c>
      <c r="I514">
        <v>-31.546736758007299</v>
      </c>
      <c r="J514">
        <v>-1.33199036200501</v>
      </c>
      <c r="K514">
        <v>96.170434056334102</v>
      </c>
      <c r="L514">
        <v>95.274567179857399</v>
      </c>
      <c r="M514">
        <v>32.578297795664099</v>
      </c>
      <c r="N514">
        <v>0.98265573806786699</v>
      </c>
      <c r="O514">
        <v>27.3641631135891</v>
      </c>
      <c r="P514">
        <v>11.412911084043801</v>
      </c>
      <c r="Q514">
        <v>1.1887311111445999E-2</v>
      </c>
    </row>
    <row r="515" spans="1:17" x14ac:dyDescent="0.3">
      <c r="A515" t="s">
        <v>1153</v>
      </c>
      <c r="B515" t="s">
        <v>1154</v>
      </c>
      <c r="C515" t="str">
        <f>IFERROR(VLOOKUP(Table1[[#This Row],[Ticker]],[1]!Table1[[Symbol]:[Industry]],2,FALSE),"-")</f>
        <v>-</v>
      </c>
      <c r="D515" t="s">
        <v>140</v>
      </c>
      <c r="E515">
        <v>10417.98570598</v>
      </c>
      <c r="F515">
        <v>449.6</v>
      </c>
      <c r="G515">
        <v>323.12221947943902</v>
      </c>
      <c r="H515">
        <v>-6.1706097723543101</v>
      </c>
      <c r="I515">
        <v>87.798613069809406</v>
      </c>
      <c r="J515">
        <v>-12.588835926079399</v>
      </c>
      <c r="K515">
        <v>434.53596086027301</v>
      </c>
      <c r="L515">
        <v>298.95083359131701</v>
      </c>
      <c r="M515">
        <v>28.474862899562901</v>
      </c>
      <c r="N515">
        <v>0.535213939054757</v>
      </c>
      <c r="O515">
        <v>26.6903914590747</v>
      </c>
      <c r="P515">
        <v>377.02917771883199</v>
      </c>
      <c r="Q515">
        <v>0.13087518501918</v>
      </c>
    </row>
    <row r="516" spans="1:17" x14ac:dyDescent="0.3">
      <c r="A516" t="s">
        <v>1155</v>
      </c>
      <c r="B516" t="s">
        <v>1156</v>
      </c>
      <c r="C516" t="str">
        <f>IFERROR(VLOOKUP(Table1[[#This Row],[Ticker]],[1]!Table1[[Symbol]:[Industry]],2,FALSE),"-")</f>
        <v>-</v>
      </c>
      <c r="D516" t="s">
        <v>62</v>
      </c>
      <c r="E516">
        <v>10381.72728356</v>
      </c>
      <c r="F516">
        <v>855.1</v>
      </c>
      <c r="G516">
        <v>18.5893952777142</v>
      </c>
      <c r="H516">
        <v>-6.9464895749764697</v>
      </c>
      <c r="I516">
        <v>1.3652932940009599</v>
      </c>
      <c r="J516">
        <v>-6.8850206650352996</v>
      </c>
      <c r="K516">
        <v>849.42844518517097</v>
      </c>
      <c r="L516">
        <v>765.89746709689803</v>
      </c>
      <c r="M516">
        <v>38.240883946287603</v>
      </c>
      <c r="N516">
        <v>2.4441413113844401</v>
      </c>
      <c r="O516">
        <v>13.6709156823763</v>
      </c>
      <c r="P516">
        <v>45.5613243680313</v>
      </c>
      <c r="Q516">
        <v>-3.4310531774122001E-2</v>
      </c>
    </row>
    <row r="517" spans="1:17" x14ac:dyDescent="0.3">
      <c r="A517" t="s">
        <v>1157</v>
      </c>
      <c r="B517" t="s">
        <v>1158</v>
      </c>
      <c r="C517" t="str">
        <f>IFERROR(VLOOKUP(Table1[[#This Row],[Ticker]],[1]!Table1[[Symbol]:[Industry]],2,FALSE),"-")</f>
        <v>-</v>
      </c>
      <c r="D517" t="s">
        <v>550</v>
      </c>
      <c r="E517">
        <v>10321.41012848</v>
      </c>
      <c r="F517">
        <v>2902.4</v>
      </c>
      <c r="G517">
        <v>-14.4797640975607</v>
      </c>
      <c r="H517">
        <v>4.1155874396613497</v>
      </c>
      <c r="I517">
        <v>-6.4203134033136804</v>
      </c>
      <c r="J517">
        <v>-4.7558278793759996</v>
      </c>
      <c r="K517">
        <v>2723.5428210248601</v>
      </c>
      <c r="L517">
        <v>2640.1411970714098</v>
      </c>
      <c r="M517">
        <v>52.909628391217701</v>
      </c>
      <c r="N517">
        <v>1.4958310394174199</v>
      </c>
      <c r="O517">
        <v>10.5309399117971</v>
      </c>
      <c r="P517">
        <v>29.1677792612372</v>
      </c>
      <c r="Q517">
        <v>-7.4760276772480996E-2</v>
      </c>
    </row>
    <row r="518" spans="1:17" x14ac:dyDescent="0.3">
      <c r="A518" t="s">
        <v>1159</v>
      </c>
      <c r="B518" t="s">
        <v>1160</v>
      </c>
      <c r="C518" t="str">
        <f>IFERROR(VLOOKUP(Table1[[#This Row],[Ticker]],[1]!Table1[[Symbol]:[Industry]],2,FALSE),"-")</f>
        <v>-</v>
      </c>
      <c r="D518" t="s">
        <v>1161</v>
      </c>
      <c r="E518">
        <v>10278.840685499999</v>
      </c>
      <c r="F518">
        <v>539.35</v>
      </c>
      <c r="G518">
        <v>9.7163872875878692</v>
      </c>
      <c r="H518">
        <v>-8.0424559584611401</v>
      </c>
      <c r="I518">
        <v>39.513435482138</v>
      </c>
      <c r="J518">
        <v>-1.8843189593507199</v>
      </c>
      <c r="K518">
        <v>509.39512946075803</v>
      </c>
      <c r="L518">
        <v>428.84305954378902</v>
      </c>
      <c r="M518">
        <v>47.147139405139001</v>
      </c>
      <c r="N518">
        <v>0.475189742681765</v>
      </c>
      <c r="O518">
        <v>7.7964216186149997</v>
      </c>
      <c r="P518">
        <v>74.208656330749307</v>
      </c>
      <c r="Q518">
        <v>4.0364140178325E-2</v>
      </c>
    </row>
    <row r="519" spans="1:17" x14ac:dyDescent="0.3">
      <c r="A519" t="s">
        <v>1162</v>
      </c>
      <c r="B519" t="s">
        <v>1163</v>
      </c>
      <c r="C519" t="str">
        <f>IFERROR(VLOOKUP(Table1[[#This Row],[Ticker]],[1]!Table1[[Symbol]:[Industry]],2,FALSE),"-")</f>
        <v>-</v>
      </c>
      <c r="D519" t="s">
        <v>422</v>
      </c>
      <c r="E519">
        <v>10157.148612000001</v>
      </c>
      <c r="F519">
        <v>292.35000000000002</v>
      </c>
      <c r="G519">
        <v>78.994208343778595</v>
      </c>
      <c r="H519">
        <v>5.2797806294739003</v>
      </c>
      <c r="I519">
        <v>32.053646998126503</v>
      </c>
      <c r="J519">
        <v>1.91999835749908</v>
      </c>
      <c r="K519">
        <v>246.80032243436699</v>
      </c>
      <c r="L519">
        <v>206.25190684934799</v>
      </c>
      <c r="M519">
        <v>83.029693024507793</v>
      </c>
      <c r="N519">
        <v>1.72277909929118</v>
      </c>
      <c r="O519">
        <v>1.7615871387036</v>
      </c>
      <c r="P519">
        <v>115.756457564575</v>
      </c>
      <c r="Q519">
        <v>0.12745555099210601</v>
      </c>
    </row>
    <row r="520" spans="1:17" x14ac:dyDescent="0.3">
      <c r="A520" t="s">
        <v>1164</v>
      </c>
      <c r="B520" t="s">
        <v>1165</v>
      </c>
      <c r="C520" t="str">
        <f>IFERROR(VLOOKUP(Table1[[#This Row],[Ticker]],[1]!Table1[[Symbol]:[Industry]],2,FALSE),"-")</f>
        <v>-</v>
      </c>
      <c r="D520" t="s">
        <v>46</v>
      </c>
      <c r="E520">
        <v>10146.944368</v>
      </c>
      <c r="F520">
        <v>358.65</v>
      </c>
      <c r="G520">
        <v>19.368651288919999</v>
      </c>
      <c r="H520">
        <v>-12.9895580686446</v>
      </c>
      <c r="I520">
        <v>26.361814830817298</v>
      </c>
      <c r="J520">
        <v>-1.46248028324381</v>
      </c>
      <c r="K520">
        <v>332.26213141130103</v>
      </c>
      <c r="L520">
        <v>289.12220468671302</v>
      </c>
      <c r="M520">
        <v>50.775484669293697</v>
      </c>
      <c r="N520">
        <v>0.79837463894652105</v>
      </c>
      <c r="O520">
        <v>13.4811097169943</v>
      </c>
      <c r="P520">
        <v>51.488912354804597</v>
      </c>
      <c r="Q520">
        <v>4.45709560601E-4</v>
      </c>
    </row>
    <row r="521" spans="1:17" hidden="1" x14ac:dyDescent="0.3">
      <c r="A521" t="s">
        <v>1166</v>
      </c>
      <c r="B521" t="s">
        <v>1167</v>
      </c>
      <c r="C521" t="str">
        <f>IFERROR(VLOOKUP(Table1[[#This Row],[Ticker]],[1]!Table1[[Symbol]:[Industry]],2,FALSE),"-")</f>
        <v>-</v>
      </c>
      <c r="D521" t="s">
        <v>335</v>
      </c>
      <c r="E521">
        <v>10107.73067307</v>
      </c>
      <c r="F521">
        <v>1681.75</v>
      </c>
      <c r="G521">
        <v>122.424391682389</v>
      </c>
      <c r="H521">
        <v>-11.3346688097969</v>
      </c>
      <c r="I521">
        <v>139.444150053431</v>
      </c>
      <c r="J521">
        <v>-6.2189681237150998</v>
      </c>
      <c r="K521">
        <v>1643.8438840044801</v>
      </c>
      <c r="M521">
        <v>34.031660548252603</v>
      </c>
      <c r="N521">
        <v>0.87224030846267098</v>
      </c>
      <c r="O521">
        <v>23.6806897576928</v>
      </c>
      <c r="P521">
        <v>161.79171855541699</v>
      </c>
    </row>
    <row r="522" spans="1:17" x14ac:dyDescent="0.3">
      <c r="A522" t="s">
        <v>1168</v>
      </c>
      <c r="B522" t="s">
        <v>1169</v>
      </c>
      <c r="C522" t="str">
        <f>IFERROR(VLOOKUP(Table1[[#This Row],[Ticker]],[1]!Table1[[Symbol]:[Industry]],2,FALSE),"-")</f>
        <v>-</v>
      </c>
      <c r="D522" t="s">
        <v>369</v>
      </c>
      <c r="E522">
        <v>10103.39777315</v>
      </c>
      <c r="F522">
        <v>251.94</v>
      </c>
      <c r="G522">
        <v>22.964431360908499</v>
      </c>
      <c r="H522">
        <v>7.3683536201792004</v>
      </c>
      <c r="I522">
        <v>-23.266706537756701</v>
      </c>
      <c r="J522">
        <v>-3.9359815435528001</v>
      </c>
      <c r="K522">
        <v>237.86592152890501</v>
      </c>
      <c r="L522">
        <v>221.64521199425801</v>
      </c>
      <c r="M522">
        <v>61.6042365957044</v>
      </c>
      <c r="N522">
        <v>0.98399107324844004</v>
      </c>
      <c r="O522">
        <v>27.907438278955201</v>
      </c>
      <c r="P522">
        <v>72.384536435169295</v>
      </c>
      <c r="Q522">
        <v>6.8169532452713996E-2</v>
      </c>
    </row>
    <row r="523" spans="1:17" x14ac:dyDescent="0.3">
      <c r="A523" t="s">
        <v>1170</v>
      </c>
      <c r="B523" t="s">
        <v>1171</v>
      </c>
      <c r="C523" t="str">
        <f>IFERROR(VLOOKUP(Table1[[#This Row],[Ticker]],[1]!Table1[[Symbol]:[Industry]],2,FALSE),"-")</f>
        <v>-</v>
      </c>
      <c r="D523" t="s">
        <v>193</v>
      </c>
      <c r="E523">
        <v>10033.482888</v>
      </c>
      <c r="F523">
        <v>666.7</v>
      </c>
      <c r="G523">
        <v>62.011997210954497</v>
      </c>
      <c r="H523">
        <v>-8.4579928342757995</v>
      </c>
      <c r="I523">
        <v>8.4453440698324798</v>
      </c>
      <c r="J523">
        <v>-3.5200044933936798</v>
      </c>
      <c r="K523">
        <v>618.09187906905095</v>
      </c>
      <c r="L523">
        <v>531.963843651057</v>
      </c>
      <c r="M523">
        <v>42.8486071896696</v>
      </c>
      <c r="N523">
        <v>0.55447412904178295</v>
      </c>
      <c r="O523">
        <v>6.1646917654117201</v>
      </c>
      <c r="P523">
        <v>108.34375</v>
      </c>
      <c r="Q523">
        <v>5.596574300663E-2</v>
      </c>
    </row>
    <row r="524" spans="1:17" hidden="1" x14ac:dyDescent="0.3">
      <c r="A524" t="s">
        <v>1172</v>
      </c>
      <c r="B524" t="s">
        <v>1173</v>
      </c>
      <c r="C524" t="str">
        <f>IFERROR(VLOOKUP(Table1[[#This Row],[Ticker]],[1]!Table1[[Symbol]:[Industry]],2,FALSE),"-")</f>
        <v>-</v>
      </c>
      <c r="D524" t="s">
        <v>409</v>
      </c>
      <c r="E524">
        <v>10033.05963976</v>
      </c>
      <c r="F524">
        <v>8901.5499999999993</v>
      </c>
      <c r="G524">
        <v>56.858951756874802</v>
      </c>
      <c r="H524">
        <v>-1.85374801891965</v>
      </c>
      <c r="I524">
        <v>0.18765843953384601</v>
      </c>
      <c r="J524">
        <v>-2.1051654959424302</v>
      </c>
      <c r="K524">
        <v>8544.7775373600398</v>
      </c>
      <c r="L524">
        <v>7838.1070117222898</v>
      </c>
      <c r="M524">
        <v>64.065250494629794</v>
      </c>
      <c r="N524">
        <v>1.62507412306709</v>
      </c>
      <c r="O524">
        <v>16.709449477899899</v>
      </c>
      <c r="P524">
        <v>95.252248300065702</v>
      </c>
      <c r="Q524">
        <v>0.1698467907615</v>
      </c>
    </row>
    <row r="525" spans="1:17" x14ac:dyDescent="0.3">
      <c r="A525" t="s">
        <v>1174</v>
      </c>
      <c r="B525" t="s">
        <v>1175</v>
      </c>
      <c r="C525" t="str">
        <f>IFERROR(VLOOKUP(Table1[[#This Row],[Ticker]],[1]!Table1[[Symbol]:[Industry]],2,FALSE),"-")</f>
        <v>-</v>
      </c>
      <c r="D525" t="s">
        <v>369</v>
      </c>
      <c r="E525">
        <v>10003.72169864</v>
      </c>
      <c r="F525">
        <v>686.4</v>
      </c>
      <c r="G525">
        <v>-12.0395774787241</v>
      </c>
      <c r="H525">
        <v>-4.8970546574244596</v>
      </c>
      <c r="I525">
        <v>-20.260322839286498</v>
      </c>
      <c r="J525">
        <v>-6.1804225645025301</v>
      </c>
      <c r="K525">
        <v>687.19759867207301</v>
      </c>
      <c r="L525">
        <v>671.24192110012598</v>
      </c>
      <c r="M525">
        <v>36.365247663505798</v>
      </c>
      <c r="N525">
        <v>0.85406294487878498</v>
      </c>
      <c r="O525">
        <v>18.7208624708624</v>
      </c>
      <c r="P525">
        <v>29.0225563909774</v>
      </c>
      <c r="Q525">
        <v>5.3252256434428998E-2</v>
      </c>
    </row>
    <row r="526" spans="1:17" hidden="1" x14ac:dyDescent="0.3">
      <c r="A526" t="s">
        <v>1176</v>
      </c>
      <c r="B526" t="s">
        <v>1177</v>
      </c>
      <c r="C526" t="str">
        <f>IFERROR(VLOOKUP(Table1[[#This Row],[Ticker]],[1]!Table1[[Symbol]:[Industry]],2,FALSE),"-")</f>
        <v>-</v>
      </c>
      <c r="D526" t="s">
        <v>153</v>
      </c>
      <c r="E526">
        <v>9957.3190845000008</v>
      </c>
      <c r="F526">
        <v>7978.8</v>
      </c>
      <c r="G526">
        <v>206.56251766749801</v>
      </c>
      <c r="H526">
        <v>11.0606387543998</v>
      </c>
      <c r="I526">
        <v>36.240940411542702</v>
      </c>
      <c r="J526">
        <v>4.4478064444423504</v>
      </c>
      <c r="K526">
        <v>7190.59540141256</v>
      </c>
      <c r="L526">
        <v>5665.9935355674397</v>
      </c>
      <c r="M526">
        <v>75.808901275481105</v>
      </c>
      <c r="N526">
        <v>1.7484663728443799</v>
      </c>
      <c r="O526">
        <v>5.2777360004010401</v>
      </c>
      <c r="P526">
        <v>243.18157379728601</v>
      </c>
      <c r="Q526">
        <v>0.207835004299702</v>
      </c>
    </row>
    <row r="527" spans="1:17" x14ac:dyDescent="0.3">
      <c r="A527" t="s">
        <v>1178</v>
      </c>
      <c r="B527" t="s">
        <v>1179</v>
      </c>
      <c r="C527" t="str">
        <f>IFERROR(VLOOKUP(Table1[[#This Row],[Ticker]],[1]!Table1[[Symbol]:[Industry]],2,FALSE),"-")</f>
        <v>-</v>
      </c>
      <c r="D527" t="s">
        <v>143</v>
      </c>
      <c r="E527">
        <v>9942.9356955000003</v>
      </c>
      <c r="F527">
        <v>726.9</v>
      </c>
      <c r="G527">
        <v>21.386051836603698</v>
      </c>
      <c r="H527">
        <v>-8.5842427211288399</v>
      </c>
      <c r="I527">
        <v>25.424748494529101</v>
      </c>
      <c r="J527">
        <v>-3.5721447950440899</v>
      </c>
      <c r="K527">
        <v>736.80858723909898</v>
      </c>
      <c r="L527">
        <v>614.629774052112</v>
      </c>
      <c r="M527">
        <v>37.168571610344998</v>
      </c>
      <c r="N527">
        <v>1.1053472731676699</v>
      </c>
      <c r="O527">
        <v>11.438987481084</v>
      </c>
      <c r="P527">
        <v>76.839800510886704</v>
      </c>
    </row>
    <row r="528" spans="1:17" x14ac:dyDescent="0.3">
      <c r="A528" t="s">
        <v>1180</v>
      </c>
      <c r="B528" t="s">
        <v>1181</v>
      </c>
      <c r="C528" t="str">
        <f>IFERROR(VLOOKUP(Table1[[#This Row],[Ticker]],[1]!Table1[[Symbol]:[Industry]],2,FALSE),"-")</f>
        <v>-</v>
      </c>
      <c r="D528" t="s">
        <v>532</v>
      </c>
      <c r="E528">
        <v>9922.8166183199992</v>
      </c>
      <c r="F528">
        <v>1550.4</v>
      </c>
      <c r="G528">
        <v>-15.6672875294938</v>
      </c>
      <c r="H528">
        <v>-2.1735392787881</v>
      </c>
      <c r="I528">
        <v>-2.8750685157869098</v>
      </c>
      <c r="J528">
        <v>-1.6206803208670399</v>
      </c>
      <c r="K528">
        <v>1513.1512983753601</v>
      </c>
      <c r="L528">
        <v>1448.9959319296399</v>
      </c>
      <c r="M528">
        <v>48.792636017835697</v>
      </c>
      <c r="N528">
        <v>0.71045234951145997</v>
      </c>
      <c r="O528">
        <v>8.3591331269349691</v>
      </c>
      <c r="P528">
        <v>27.815333882934802</v>
      </c>
      <c r="Q528">
        <v>1.0773156023204999E-2</v>
      </c>
    </row>
    <row r="529" spans="1:17" x14ac:dyDescent="0.3">
      <c r="A529" t="s">
        <v>1182</v>
      </c>
      <c r="B529" t="s">
        <v>1183</v>
      </c>
      <c r="C529" t="str">
        <f>IFERROR(VLOOKUP(Table1[[#This Row],[Ticker]],[1]!Table1[[Symbol]:[Industry]],2,FALSE),"-")</f>
        <v>-</v>
      </c>
      <c r="D529" t="s">
        <v>369</v>
      </c>
      <c r="E529">
        <v>9868.6419693749995</v>
      </c>
      <c r="F529">
        <v>769.5</v>
      </c>
      <c r="G529">
        <v>0.35349118815631803</v>
      </c>
      <c r="H529">
        <v>25.641262555377601</v>
      </c>
      <c r="I529">
        <v>4.4815331330004504</v>
      </c>
      <c r="J529">
        <v>-0.106124763272788</v>
      </c>
      <c r="K529">
        <v>657.91356859416896</v>
      </c>
      <c r="L529">
        <v>607.59867654893401</v>
      </c>
      <c r="M529">
        <v>71.5909846079755</v>
      </c>
      <c r="N529">
        <v>1.3908336878571601</v>
      </c>
      <c r="O529">
        <v>4.48343079922026</v>
      </c>
      <c r="P529">
        <v>71</v>
      </c>
      <c r="Q529">
        <v>5.5169747488625999E-2</v>
      </c>
    </row>
    <row r="530" spans="1:17" x14ac:dyDescent="0.3">
      <c r="A530" t="s">
        <v>1184</v>
      </c>
      <c r="B530" t="s">
        <v>1185</v>
      </c>
      <c r="C530" t="str">
        <f>IFERROR(VLOOKUP(Table1[[#This Row],[Ticker]],[1]!Table1[[Symbol]:[Industry]],2,FALSE),"-")</f>
        <v>-</v>
      </c>
      <c r="D530" t="s">
        <v>481</v>
      </c>
      <c r="E530">
        <v>9817.7734253660001</v>
      </c>
      <c r="F530">
        <v>167.93</v>
      </c>
      <c r="G530">
        <v>27.173326669052599</v>
      </c>
      <c r="H530">
        <v>-9.7672037734427004</v>
      </c>
      <c r="I530">
        <v>-23.349252277273301</v>
      </c>
      <c r="J530">
        <v>-1.9562849988225699</v>
      </c>
      <c r="K530">
        <v>168.28654211148699</v>
      </c>
      <c r="L530">
        <v>165.18519506454101</v>
      </c>
      <c r="M530">
        <v>42.588394212255103</v>
      </c>
      <c r="N530">
        <v>1.1325373882741301</v>
      </c>
      <c r="O530">
        <v>24.633703493809001</v>
      </c>
      <c r="P530">
        <v>57.124319285679199</v>
      </c>
      <c r="Q530">
        <v>-5.7618746008081E-2</v>
      </c>
    </row>
    <row r="531" spans="1:17" hidden="1" x14ac:dyDescent="0.3">
      <c r="A531" t="s">
        <v>1186</v>
      </c>
      <c r="B531" t="s">
        <v>1187</v>
      </c>
      <c r="C531" t="str">
        <f>IFERROR(VLOOKUP(Table1[[#This Row],[Ticker]],[1]!Table1[[Symbol]:[Industry]],2,FALSE),"-")</f>
        <v>-</v>
      </c>
      <c r="D531" t="s">
        <v>308</v>
      </c>
      <c r="E531">
        <v>9816.8051820799992</v>
      </c>
      <c r="F531">
        <v>434.6</v>
      </c>
      <c r="G531">
        <v>-17.560305922992399</v>
      </c>
      <c r="H531">
        <v>-7.8053231745283203</v>
      </c>
      <c r="I531">
        <v>-3.4691726715349001</v>
      </c>
      <c r="J531">
        <v>-5.6334388416243204</v>
      </c>
      <c r="K531">
        <v>448.03168574223997</v>
      </c>
      <c r="M531">
        <v>43.337620087469602</v>
      </c>
      <c r="N531">
        <v>0.58282753548861499</v>
      </c>
      <c r="O531">
        <v>23.849516797054701</v>
      </c>
      <c r="P531">
        <v>19.068493150684901</v>
      </c>
    </row>
    <row r="532" spans="1:17" x14ac:dyDescent="0.3">
      <c r="A532" t="s">
        <v>1188</v>
      </c>
      <c r="B532" t="s">
        <v>1189</v>
      </c>
      <c r="C532" t="str">
        <f>IFERROR(VLOOKUP(Table1[[#This Row],[Ticker]],[1]!Table1[[Symbol]:[Industry]],2,FALSE),"-")</f>
        <v>-</v>
      </c>
      <c r="D532" t="s">
        <v>476</v>
      </c>
      <c r="E532">
        <v>9803.2938607800006</v>
      </c>
      <c r="F532">
        <v>384.25</v>
      </c>
      <c r="G532">
        <v>152.83955428216601</v>
      </c>
      <c r="H532">
        <v>-6.1675399039856602</v>
      </c>
      <c r="I532">
        <v>21.314265581804001</v>
      </c>
      <c r="J532">
        <v>-5.2149526378244202</v>
      </c>
      <c r="K532">
        <v>364.00997391616602</v>
      </c>
      <c r="L532">
        <v>291.822391284768</v>
      </c>
      <c r="M532">
        <v>42.822617103661599</v>
      </c>
      <c r="N532">
        <v>0.876682988969816</v>
      </c>
      <c r="O532">
        <v>5.0487963565386904</v>
      </c>
      <c r="P532">
        <v>208.26313678299201</v>
      </c>
      <c r="Q532">
        <v>0.139382133439482</v>
      </c>
    </row>
    <row r="533" spans="1:17" x14ac:dyDescent="0.3">
      <c r="A533" t="s">
        <v>1190</v>
      </c>
      <c r="B533" t="s">
        <v>1191</v>
      </c>
      <c r="C533" t="str">
        <f>IFERROR(VLOOKUP(Table1[[#This Row],[Ticker]],[1]!Table1[[Symbol]:[Industry]],2,FALSE),"-")</f>
        <v>-</v>
      </c>
      <c r="D533" t="s">
        <v>481</v>
      </c>
      <c r="E533">
        <v>9767.7232399799996</v>
      </c>
      <c r="F533">
        <v>1074.45</v>
      </c>
      <c r="G533">
        <v>9.2106885601861901</v>
      </c>
      <c r="H533">
        <v>-1.50179446455513</v>
      </c>
      <c r="I533">
        <v>0.67103217063070597</v>
      </c>
      <c r="J533">
        <v>0.35853366277315601</v>
      </c>
      <c r="K533">
        <v>982.26457514633501</v>
      </c>
      <c r="L533">
        <v>915.19747288095505</v>
      </c>
      <c r="M533">
        <v>65.474853352088104</v>
      </c>
      <c r="N533">
        <v>0.59449145552432603</v>
      </c>
      <c r="O533">
        <v>11.219693796826199</v>
      </c>
      <c r="P533">
        <v>38.344170475761203</v>
      </c>
      <c r="Q533">
        <v>5.1075989496913998E-2</v>
      </c>
    </row>
    <row r="534" spans="1:17" hidden="1" x14ac:dyDescent="0.3">
      <c r="A534" t="s">
        <v>1192</v>
      </c>
      <c r="B534" t="s">
        <v>1193</v>
      </c>
      <c r="C534" t="str">
        <f>IFERROR(VLOOKUP(Table1[[#This Row],[Ticker]],[1]!Table1[[Symbol]:[Industry]],2,FALSE),"-")</f>
        <v>-</v>
      </c>
      <c r="E534">
        <v>9722.3318099999997</v>
      </c>
      <c r="F534">
        <v>505.15</v>
      </c>
      <c r="G534">
        <v>-27.180806068143202</v>
      </c>
      <c r="H534">
        <v>10.151497895258901</v>
      </c>
      <c r="I534">
        <v>-5.1640061411514599</v>
      </c>
      <c r="J534">
        <v>3.0420820421356001</v>
      </c>
      <c r="K534">
        <v>468.76438545902801</v>
      </c>
      <c r="L534">
        <v>473.88133406630902</v>
      </c>
      <c r="M534">
        <v>62.440886351948798</v>
      </c>
      <c r="N534">
        <v>0.55801954159653999</v>
      </c>
      <c r="O534">
        <v>16.401068989409001</v>
      </c>
      <c r="P534">
        <v>27.1937555079944</v>
      </c>
      <c r="Q534">
        <v>-4.4510266253149997E-3</v>
      </c>
    </row>
    <row r="535" spans="1:17" hidden="1" x14ac:dyDescent="0.3">
      <c r="A535" t="s">
        <v>1194</v>
      </c>
      <c r="B535" t="s">
        <v>1195</v>
      </c>
      <c r="C535" t="str">
        <f>IFERROR(VLOOKUP(Table1[[#This Row],[Ticker]],[1]!Table1[[Symbol]:[Industry]],2,FALSE),"-")</f>
        <v>-</v>
      </c>
      <c r="D535" t="s">
        <v>140</v>
      </c>
      <c r="E535">
        <v>9717.1900299270001</v>
      </c>
      <c r="F535">
        <v>267.13</v>
      </c>
      <c r="G535">
        <v>-25.759448468434599</v>
      </c>
      <c r="H535">
        <v>-4.1840505185913299</v>
      </c>
      <c r="I535">
        <v>-5.9903777085884897</v>
      </c>
      <c r="J535">
        <v>-0.79419248440949297</v>
      </c>
      <c r="K535">
        <v>262.59253758938399</v>
      </c>
      <c r="L535">
        <v>257.41747490259201</v>
      </c>
      <c r="M535">
        <v>22.227502817667499</v>
      </c>
      <c r="N535">
        <v>1.0670325776329399</v>
      </c>
      <c r="O535">
        <v>1.4487328267135799</v>
      </c>
      <c r="P535">
        <v>15.092632485997401</v>
      </c>
    </row>
    <row r="536" spans="1:17" x14ac:dyDescent="0.3">
      <c r="A536" t="s">
        <v>1196</v>
      </c>
      <c r="B536" t="s">
        <v>1197</v>
      </c>
      <c r="C536" t="str">
        <f>IFERROR(VLOOKUP(Table1[[#This Row],[Ticker]],[1]!Table1[[Symbol]:[Industry]],2,FALSE),"-")</f>
        <v>-</v>
      </c>
      <c r="D536" t="s">
        <v>46</v>
      </c>
      <c r="E536">
        <v>9693.0999319999992</v>
      </c>
      <c r="F536">
        <v>1442</v>
      </c>
      <c r="G536">
        <v>83.438880090351304</v>
      </c>
      <c r="H536">
        <v>12.752565526814401</v>
      </c>
      <c r="I536">
        <v>62.084500871888999</v>
      </c>
      <c r="J536">
        <v>-5.2964401532979002</v>
      </c>
      <c r="K536">
        <v>1263.3257474996001</v>
      </c>
      <c r="L536">
        <v>1026.71204372127</v>
      </c>
      <c r="M536">
        <v>65.118427143275895</v>
      </c>
      <c r="N536">
        <v>2.2776028876680199</v>
      </c>
      <c r="O536">
        <v>6.96601941747572</v>
      </c>
      <c r="P536">
        <v>121.846153846153</v>
      </c>
      <c r="Q536">
        <v>0.14460792800477901</v>
      </c>
    </row>
    <row r="537" spans="1:17" hidden="1" x14ac:dyDescent="0.3">
      <c r="A537" t="s">
        <v>1198</v>
      </c>
      <c r="B537" t="s">
        <v>1199</v>
      </c>
      <c r="C537" t="str">
        <f>IFERROR(VLOOKUP(Table1[[#This Row],[Ticker]],[1]!Table1[[Symbol]:[Industry]],2,FALSE),"-")</f>
        <v>-</v>
      </c>
      <c r="D537" t="s">
        <v>89</v>
      </c>
      <c r="E537">
        <v>9591.9028099999996</v>
      </c>
      <c r="F537">
        <v>138.99</v>
      </c>
      <c r="G537">
        <v>-24.2851443852886</v>
      </c>
      <c r="H537">
        <v>-1.0205743557645699</v>
      </c>
      <c r="I537">
        <v>-10.614915777019</v>
      </c>
      <c r="J537">
        <v>-1.1099531572091801</v>
      </c>
      <c r="K537">
        <v>136.13604989295999</v>
      </c>
      <c r="L537">
        <v>134.99794010411901</v>
      </c>
      <c r="M537">
        <v>19.599037825510401</v>
      </c>
      <c r="N537">
        <v>0.87024342036272195</v>
      </c>
      <c r="O537">
        <v>1.3022519605726901</v>
      </c>
      <c r="P537">
        <v>10.3095238095238</v>
      </c>
      <c r="Q537">
        <v>-1.3388827299693999E-2</v>
      </c>
    </row>
    <row r="538" spans="1:17" x14ac:dyDescent="0.3">
      <c r="A538" t="s">
        <v>1200</v>
      </c>
      <c r="B538" t="s">
        <v>1201</v>
      </c>
      <c r="C538" t="str">
        <f>IFERROR(VLOOKUP(Table1[[#This Row],[Ticker]],[1]!Table1[[Symbol]:[Industry]],2,FALSE),"-")</f>
        <v>-</v>
      </c>
      <c r="D538" t="s">
        <v>288</v>
      </c>
      <c r="E538">
        <v>9591.07264158</v>
      </c>
      <c r="F538">
        <v>812.4</v>
      </c>
      <c r="G538">
        <v>58.999977001482002</v>
      </c>
      <c r="H538">
        <v>3.41368231762302</v>
      </c>
      <c r="I538">
        <v>-2.40952375155396</v>
      </c>
      <c r="J538">
        <v>0.42965595188011302</v>
      </c>
      <c r="K538">
        <v>754.17071965913101</v>
      </c>
      <c r="L538">
        <v>694.007874910959</v>
      </c>
      <c r="M538">
        <v>67.211862867022006</v>
      </c>
      <c r="N538">
        <v>1.02561265641598</v>
      </c>
      <c r="O538">
        <v>13.453963564746401</v>
      </c>
      <c r="P538">
        <v>90.213064856005602</v>
      </c>
      <c r="Q538">
        <v>0.101490695866587</v>
      </c>
    </row>
    <row r="539" spans="1:17" x14ac:dyDescent="0.3">
      <c r="A539" t="s">
        <v>1202</v>
      </c>
      <c r="B539" t="s">
        <v>1203</v>
      </c>
      <c r="C539" t="str">
        <f>IFERROR(VLOOKUP(Table1[[#This Row],[Ticker]],[1]!Table1[[Symbol]:[Industry]],2,FALSE),"-")</f>
        <v>-</v>
      </c>
      <c r="D539" t="s">
        <v>1204</v>
      </c>
      <c r="E539">
        <v>9577.69715378</v>
      </c>
      <c r="F539">
        <v>1421.75</v>
      </c>
      <c r="G539">
        <v>89.530709735346605</v>
      </c>
      <c r="H539">
        <v>3.0379131169306501</v>
      </c>
      <c r="I539">
        <v>21.960116094689099</v>
      </c>
      <c r="J539">
        <v>1.3684389565837001</v>
      </c>
      <c r="K539">
        <v>1261.0740944862</v>
      </c>
      <c r="L539">
        <v>1026.5483862840699</v>
      </c>
      <c r="M539">
        <v>54.198996108767403</v>
      </c>
      <c r="N539">
        <v>0.40342196902279998</v>
      </c>
      <c r="O539">
        <v>14.999120801828701</v>
      </c>
      <c r="P539">
        <v>133.073770491803</v>
      </c>
      <c r="Q539">
        <v>0.214534902191856</v>
      </c>
    </row>
    <row r="540" spans="1:17" x14ac:dyDescent="0.3">
      <c r="A540" t="s">
        <v>1205</v>
      </c>
      <c r="B540" t="s">
        <v>1206</v>
      </c>
      <c r="C540" t="str">
        <f>IFERROR(VLOOKUP(Table1[[#This Row],[Ticker]],[1]!Table1[[Symbol]:[Industry]],2,FALSE),"-")</f>
        <v>-</v>
      </c>
      <c r="D540" t="s">
        <v>156</v>
      </c>
      <c r="E540">
        <v>9554.34</v>
      </c>
      <c r="F540">
        <v>503.6</v>
      </c>
      <c r="G540">
        <v>34.068625267582497</v>
      </c>
      <c r="H540">
        <v>4.3413878403962904</v>
      </c>
      <c r="I540">
        <v>11.130991944719201</v>
      </c>
      <c r="J540">
        <v>-4.3933697513616998</v>
      </c>
      <c r="K540">
        <v>464.00892286240799</v>
      </c>
      <c r="L540">
        <v>416.21328816006098</v>
      </c>
      <c r="M540">
        <v>59.890011191267</v>
      </c>
      <c r="N540">
        <v>1.95864466481993</v>
      </c>
      <c r="O540">
        <v>8.7172359015091203</v>
      </c>
      <c r="P540">
        <v>65.657894736842096</v>
      </c>
      <c r="Q540">
        <v>8.9800464241544004E-2</v>
      </c>
    </row>
    <row r="541" spans="1:17" x14ac:dyDescent="0.3">
      <c r="A541" t="s">
        <v>1207</v>
      </c>
      <c r="B541" t="s">
        <v>1208</v>
      </c>
      <c r="C541" t="str">
        <f>IFERROR(VLOOKUP(Table1[[#This Row],[Ticker]],[1]!Table1[[Symbol]:[Industry]],2,FALSE),"-")</f>
        <v>-</v>
      </c>
      <c r="D541" t="s">
        <v>130</v>
      </c>
      <c r="E541">
        <v>9531.9133535000001</v>
      </c>
      <c r="F541">
        <v>285.58999999999997</v>
      </c>
      <c r="G541">
        <v>53.024663871711297</v>
      </c>
      <c r="H541">
        <v>8.5830924513305007</v>
      </c>
      <c r="I541">
        <v>1.4365049281161399</v>
      </c>
      <c r="J541">
        <v>7.5829342013489303</v>
      </c>
      <c r="K541">
        <v>244.50778724264401</v>
      </c>
      <c r="L541">
        <v>224.38242266518799</v>
      </c>
      <c r="M541">
        <v>70.534145244178205</v>
      </c>
      <c r="N541">
        <v>1.7775352559317401</v>
      </c>
      <c r="O541">
        <v>2.5946286634686202</v>
      </c>
      <c r="P541">
        <v>82.369093231162097</v>
      </c>
      <c r="Q541">
        <v>0.132149616588281</v>
      </c>
    </row>
    <row r="542" spans="1:17" x14ac:dyDescent="0.3">
      <c r="A542" t="s">
        <v>1209</v>
      </c>
      <c r="B542" t="s">
        <v>1210</v>
      </c>
      <c r="C542" t="str">
        <f>IFERROR(VLOOKUP(Table1[[#This Row],[Ticker]],[1]!Table1[[Symbol]:[Industry]],2,FALSE),"-")</f>
        <v>-</v>
      </c>
      <c r="D542" t="s">
        <v>710</v>
      </c>
      <c r="E542">
        <v>9528.8818499999998</v>
      </c>
      <c r="F542">
        <v>580.54999999999995</v>
      </c>
      <c r="G542">
        <v>55.221490280129501</v>
      </c>
      <c r="H542">
        <v>8.9362000352242497</v>
      </c>
      <c r="I542">
        <v>27.3572900169668</v>
      </c>
      <c r="J542">
        <v>-2.7204035361324599</v>
      </c>
      <c r="K542">
        <v>483.25763436932198</v>
      </c>
      <c r="L542">
        <v>410.18899812757502</v>
      </c>
      <c r="M542">
        <v>55.100114756880203</v>
      </c>
      <c r="N542">
        <v>2.08774583050063</v>
      </c>
      <c r="O542">
        <v>10.0249763155628</v>
      </c>
      <c r="P542">
        <v>86.672025723472601</v>
      </c>
      <c r="Q542">
        <v>9.3722910267536E-2</v>
      </c>
    </row>
    <row r="543" spans="1:17" x14ac:dyDescent="0.3">
      <c r="A543" t="s">
        <v>1211</v>
      </c>
      <c r="B543" t="s">
        <v>1212</v>
      </c>
      <c r="C543" t="str">
        <f>IFERROR(VLOOKUP(Table1[[#This Row],[Ticker]],[1]!Table1[[Symbol]:[Industry]],2,FALSE),"-")</f>
        <v>-</v>
      </c>
      <c r="D543" t="s">
        <v>78</v>
      </c>
      <c r="E543">
        <v>9526.2399587399996</v>
      </c>
      <c r="F543">
        <v>323.14999999999998</v>
      </c>
      <c r="G543">
        <v>24.8834154099548</v>
      </c>
      <c r="H543">
        <v>33.267592474836597</v>
      </c>
      <c r="I543">
        <v>13.4416613137236</v>
      </c>
      <c r="J543">
        <v>10.313440085612299</v>
      </c>
      <c r="K543">
        <v>251.64297664949501</v>
      </c>
      <c r="L543">
        <v>233.50933910363699</v>
      </c>
      <c r="M543">
        <v>73.736486434691699</v>
      </c>
      <c r="N543">
        <v>0.91718991696797503</v>
      </c>
      <c r="O543">
        <v>0.479653411728309</v>
      </c>
      <c r="P543">
        <v>87.279049550854793</v>
      </c>
      <c r="Q543">
        <v>2.9562950397252999E-2</v>
      </c>
    </row>
    <row r="544" spans="1:17" x14ac:dyDescent="0.3">
      <c r="A544" t="s">
        <v>1213</v>
      </c>
      <c r="B544" t="s">
        <v>1214</v>
      </c>
      <c r="C544" t="str">
        <f>IFERROR(VLOOKUP(Table1[[#This Row],[Ticker]],[1]!Table1[[Symbol]:[Industry]],2,FALSE),"-")</f>
        <v>-</v>
      </c>
      <c r="D544" t="s">
        <v>125</v>
      </c>
      <c r="E544">
        <v>9516.43258995</v>
      </c>
      <c r="F544">
        <v>363.75</v>
      </c>
      <c r="G544">
        <v>105.83707807707199</v>
      </c>
      <c r="H544">
        <v>17.476060916130699</v>
      </c>
      <c r="I544">
        <v>63.985916678773002</v>
      </c>
      <c r="J544">
        <v>-3.3564025985307699</v>
      </c>
      <c r="K544">
        <v>308.07214164761399</v>
      </c>
      <c r="L544">
        <v>231.73527327497399</v>
      </c>
      <c r="M544">
        <v>47.748368418087502</v>
      </c>
      <c r="N544">
        <v>0.79660898251708001</v>
      </c>
      <c r="O544">
        <v>12.109965635738799</v>
      </c>
      <c r="P544">
        <v>150.66326706405201</v>
      </c>
      <c r="Q544">
        <v>0.23299823955839899</v>
      </c>
    </row>
    <row r="545" spans="1:17" hidden="1" x14ac:dyDescent="0.3">
      <c r="A545" t="s">
        <v>1215</v>
      </c>
      <c r="B545" t="s">
        <v>1216</v>
      </c>
      <c r="C545" t="str">
        <f>IFERROR(VLOOKUP(Table1[[#This Row],[Ticker]],[1]!Table1[[Symbol]:[Industry]],2,FALSE),"-")</f>
        <v>-</v>
      </c>
      <c r="D545" t="s">
        <v>258</v>
      </c>
      <c r="E545">
        <v>9491.6439924000006</v>
      </c>
      <c r="F545">
        <v>6316.85</v>
      </c>
      <c r="G545">
        <v>17.204597191990299</v>
      </c>
      <c r="H545">
        <v>-0.99067470264929602</v>
      </c>
      <c r="I545">
        <v>0.322392005311259</v>
      </c>
      <c r="J545">
        <v>0.36980311917417702</v>
      </c>
      <c r="K545">
        <v>5864.1600530824498</v>
      </c>
      <c r="L545">
        <v>5428.8312680422096</v>
      </c>
      <c r="M545">
        <v>61.554578329747997</v>
      </c>
      <c r="N545">
        <v>0.482227245075809</v>
      </c>
      <c r="O545">
        <v>5.2739894092783404</v>
      </c>
      <c r="P545">
        <v>45.216611685191801</v>
      </c>
      <c r="Q545">
        <v>0.11894773857876</v>
      </c>
    </row>
    <row r="546" spans="1:17" hidden="1" x14ac:dyDescent="0.3">
      <c r="A546" t="s">
        <v>1217</v>
      </c>
      <c r="B546" t="s">
        <v>1218</v>
      </c>
      <c r="C546" t="str">
        <f>IFERROR(VLOOKUP(Table1[[#This Row],[Ticker]],[1]!Table1[[Symbol]:[Industry]],2,FALSE),"-")</f>
        <v>-</v>
      </c>
      <c r="D546" t="s">
        <v>140</v>
      </c>
      <c r="E546">
        <v>9488</v>
      </c>
      <c r="F546">
        <v>4730.55</v>
      </c>
      <c r="G546">
        <v>-26.7601713516332</v>
      </c>
      <c r="H546">
        <v>-5.8500449251773796</v>
      </c>
      <c r="I546">
        <v>-15.6663561814464</v>
      </c>
      <c r="J546">
        <v>1.9712762731507101</v>
      </c>
      <c r="K546">
        <v>4746.9072144555103</v>
      </c>
      <c r="L546">
        <v>4843.4592748760597</v>
      </c>
      <c r="M546">
        <v>52.950674885646201</v>
      </c>
      <c r="N546">
        <v>1.00898880903285</v>
      </c>
      <c r="O546">
        <v>47.4247180560399</v>
      </c>
      <c r="P546">
        <v>21.8585780525502</v>
      </c>
      <c r="Q546">
        <v>0.10609715818814699</v>
      </c>
    </row>
    <row r="547" spans="1:17" x14ac:dyDescent="0.3">
      <c r="A547" t="s">
        <v>1219</v>
      </c>
      <c r="B547" t="s">
        <v>1220</v>
      </c>
      <c r="C547" t="str">
        <f>IFERROR(VLOOKUP(Table1[[#This Row],[Ticker]],[1]!Table1[[Symbol]:[Industry]],2,FALSE),"-")</f>
        <v>-</v>
      </c>
      <c r="D547" t="s">
        <v>140</v>
      </c>
      <c r="E547">
        <v>9348.7572701999998</v>
      </c>
      <c r="F547">
        <v>605.29999999999995</v>
      </c>
      <c r="G547">
        <v>-2.05911819410754</v>
      </c>
      <c r="H547">
        <v>-6.9316802260547403</v>
      </c>
      <c r="I547">
        <v>-6.8176677170292104</v>
      </c>
      <c r="J547">
        <v>-2.2630821518692201</v>
      </c>
      <c r="K547">
        <v>605.64944228075501</v>
      </c>
      <c r="L547">
        <v>570.26632664039198</v>
      </c>
      <c r="M547">
        <v>44.691536334293502</v>
      </c>
      <c r="N547">
        <v>1.3172722156605201</v>
      </c>
      <c r="O547">
        <v>12.142739137617699</v>
      </c>
      <c r="P547">
        <v>27.997462465637501</v>
      </c>
      <c r="Q547">
        <v>9.7149371571943005E-2</v>
      </c>
    </row>
    <row r="548" spans="1:17" x14ac:dyDescent="0.3">
      <c r="A548" t="s">
        <v>1221</v>
      </c>
      <c r="B548" t="s">
        <v>1222</v>
      </c>
      <c r="C548" t="str">
        <f>IFERROR(VLOOKUP(Table1[[#This Row],[Ticker]],[1]!Table1[[Symbol]:[Industry]],2,FALSE),"-")</f>
        <v>-</v>
      </c>
      <c r="D548" t="s">
        <v>258</v>
      </c>
      <c r="E548">
        <v>9321.6820147199996</v>
      </c>
      <c r="F548">
        <v>81.89</v>
      </c>
      <c r="G548">
        <v>121.674093135112</v>
      </c>
      <c r="H548">
        <v>9.3559031391379008</v>
      </c>
      <c r="I548">
        <v>75.463885503167006</v>
      </c>
      <c r="J548">
        <v>-1.3757681916018101</v>
      </c>
      <c r="K548">
        <v>70.005909886093903</v>
      </c>
      <c r="L548">
        <v>55.115429963486001</v>
      </c>
      <c r="M548">
        <v>64.860812923238697</v>
      </c>
      <c r="N548">
        <v>1.13868020852233</v>
      </c>
      <c r="O548">
        <v>8.1328611552081895</v>
      </c>
      <c r="P548">
        <v>167.71257360612501</v>
      </c>
      <c r="Q548">
        <v>0.21951572661944199</v>
      </c>
    </row>
    <row r="549" spans="1:17" x14ac:dyDescent="0.3">
      <c r="A549" t="s">
        <v>1223</v>
      </c>
      <c r="B549" t="s">
        <v>1224</v>
      </c>
      <c r="C549" t="str">
        <f>IFERROR(VLOOKUP(Table1[[#This Row],[Ticker]],[1]!Table1[[Symbol]:[Industry]],2,FALSE),"-")</f>
        <v>-</v>
      </c>
      <c r="D549" t="s">
        <v>46</v>
      </c>
      <c r="E549">
        <v>9246.0265139399999</v>
      </c>
      <c r="F549">
        <v>5943.55</v>
      </c>
      <c r="G549">
        <v>28.724046183646902</v>
      </c>
      <c r="H549">
        <v>10.448184235284</v>
      </c>
      <c r="I549">
        <v>9.2861217240059393</v>
      </c>
      <c r="J549">
        <v>18.563618790747</v>
      </c>
      <c r="K549">
        <v>5093.2999317466702</v>
      </c>
      <c r="L549">
        <v>4643.3288287417399</v>
      </c>
      <c r="M549">
        <v>84.721939257126294</v>
      </c>
      <c r="N549">
        <v>2.0153983078790301</v>
      </c>
      <c r="O549">
        <v>0.47782890696637098</v>
      </c>
      <c r="P549">
        <v>76.631153508967401</v>
      </c>
      <c r="Q549">
        <v>0.21259149369835401</v>
      </c>
    </row>
    <row r="550" spans="1:17" x14ac:dyDescent="0.3">
      <c r="A550" t="s">
        <v>1225</v>
      </c>
      <c r="B550" t="s">
        <v>1226</v>
      </c>
      <c r="C550" t="str">
        <f>IFERROR(VLOOKUP(Table1[[#This Row],[Ticker]],[1]!Table1[[Symbol]:[Industry]],2,FALSE),"-")</f>
        <v>-</v>
      </c>
      <c r="D550" t="s">
        <v>550</v>
      </c>
      <c r="E550">
        <v>9226.7887472000002</v>
      </c>
      <c r="F550">
        <v>586.95000000000005</v>
      </c>
      <c r="G550">
        <v>17.7743765178543</v>
      </c>
      <c r="H550">
        <v>9.3512906689954001</v>
      </c>
      <c r="I550">
        <v>10.111151114268299</v>
      </c>
      <c r="J550">
        <v>8.4388663532961505</v>
      </c>
      <c r="K550">
        <v>533.78470301028597</v>
      </c>
      <c r="L550">
        <v>495.52534013755297</v>
      </c>
      <c r="M550">
        <v>63.333110840637303</v>
      </c>
      <c r="N550">
        <v>2.5622384595441199</v>
      </c>
      <c r="O550">
        <v>5.1196865150353297</v>
      </c>
      <c r="P550">
        <v>47.105263157894697</v>
      </c>
      <c r="Q550">
        <v>-4.0077793672520998E-2</v>
      </c>
    </row>
    <row r="551" spans="1:17" x14ac:dyDescent="0.3">
      <c r="A551" t="s">
        <v>1227</v>
      </c>
      <c r="B551" t="s">
        <v>1228</v>
      </c>
      <c r="C551" t="str">
        <f>IFERROR(VLOOKUP(Table1[[#This Row],[Ticker]],[1]!Table1[[Symbol]:[Industry]],2,FALSE),"-")</f>
        <v>-</v>
      </c>
      <c r="D551" t="s">
        <v>1229</v>
      </c>
      <c r="E551">
        <v>9217.9774648799994</v>
      </c>
      <c r="F551">
        <v>625.6</v>
      </c>
      <c r="G551">
        <v>14.953849916560101</v>
      </c>
      <c r="H551">
        <v>-5.25889227636715</v>
      </c>
      <c r="I551">
        <v>11.206479358864399</v>
      </c>
      <c r="J551">
        <v>-1.5214570054063801</v>
      </c>
      <c r="K551">
        <v>608.72970597128904</v>
      </c>
      <c r="L551">
        <v>546.36215366799399</v>
      </c>
      <c r="M551">
        <v>46.850964356149497</v>
      </c>
      <c r="N551">
        <v>0.66470061453158902</v>
      </c>
      <c r="O551">
        <v>7.1611253196930802</v>
      </c>
      <c r="P551">
        <v>57.304500880060303</v>
      </c>
      <c r="Q551">
        <v>-8.2332145571675994E-2</v>
      </c>
    </row>
    <row r="552" spans="1:17" x14ac:dyDescent="0.3">
      <c r="A552" t="s">
        <v>1230</v>
      </c>
      <c r="B552" t="s">
        <v>1231</v>
      </c>
      <c r="C552" t="str">
        <f>IFERROR(VLOOKUP(Table1[[#This Row],[Ticker]],[1]!Table1[[Symbol]:[Industry]],2,FALSE),"-")</f>
        <v>-</v>
      </c>
      <c r="D552" t="s">
        <v>989</v>
      </c>
      <c r="E552">
        <v>9161.9744506400002</v>
      </c>
      <c r="F552">
        <v>420.5</v>
      </c>
      <c r="G552">
        <v>21.791256990214201</v>
      </c>
      <c r="H552">
        <v>1.0320909514498999</v>
      </c>
      <c r="I552">
        <v>14.298130119803</v>
      </c>
      <c r="J552">
        <v>3.1084417646237399</v>
      </c>
      <c r="K552">
        <v>378.26354737651599</v>
      </c>
      <c r="L552">
        <v>348.80598957990497</v>
      </c>
      <c r="M552">
        <v>68.177206556216504</v>
      </c>
      <c r="N552">
        <v>1.0196285592146599</v>
      </c>
      <c r="O552">
        <v>3.4126040428061799</v>
      </c>
      <c r="P552">
        <v>57.196261682242898</v>
      </c>
      <c r="Q552">
        <v>7.6654501435154995E-2</v>
      </c>
    </row>
    <row r="553" spans="1:17" x14ac:dyDescent="0.3">
      <c r="A553" t="s">
        <v>1232</v>
      </c>
      <c r="B553" t="s">
        <v>1233</v>
      </c>
      <c r="C553" t="str">
        <f>IFERROR(VLOOKUP(Table1[[#This Row],[Ticker]],[1]!Table1[[Symbol]:[Industry]],2,FALSE),"-")</f>
        <v>-</v>
      </c>
      <c r="D553" t="s">
        <v>476</v>
      </c>
      <c r="E553">
        <v>9157.6225451549999</v>
      </c>
      <c r="F553">
        <v>298.5</v>
      </c>
      <c r="G553">
        <v>-31.132649406574998</v>
      </c>
      <c r="H553">
        <v>1.1558963163535001</v>
      </c>
      <c r="I553">
        <v>-7.0131521277393496</v>
      </c>
      <c r="J553">
        <v>3.7833893768056899</v>
      </c>
      <c r="K553">
        <v>279.51014041550798</v>
      </c>
      <c r="L553">
        <v>277.29855519871398</v>
      </c>
      <c r="M553">
        <v>65.890955851334098</v>
      </c>
      <c r="N553">
        <v>0.503889171849353</v>
      </c>
      <c r="O553">
        <v>8.3752093802344998</v>
      </c>
      <c r="P553">
        <v>40.1408450704225</v>
      </c>
      <c r="Q553">
        <v>-7.3271143847525005E-2</v>
      </c>
    </row>
    <row r="554" spans="1:17" x14ac:dyDescent="0.3">
      <c r="A554" t="s">
        <v>1234</v>
      </c>
      <c r="B554" t="s">
        <v>1235</v>
      </c>
      <c r="C554" t="str">
        <f>IFERROR(VLOOKUP(Table1[[#This Row],[Ticker]],[1]!Table1[[Symbol]:[Industry]],2,FALSE),"-")</f>
        <v>-</v>
      </c>
      <c r="D554" t="s">
        <v>83</v>
      </c>
      <c r="E554">
        <v>9106.4460532800003</v>
      </c>
      <c r="F554">
        <v>821.3</v>
      </c>
      <c r="G554">
        <v>-23.218829776055301</v>
      </c>
      <c r="H554">
        <v>6.7885306251883302</v>
      </c>
      <c r="I554">
        <v>6.3489865905365601</v>
      </c>
      <c r="J554">
        <v>5.5622993109900296</v>
      </c>
      <c r="K554">
        <v>766.04876539604095</v>
      </c>
      <c r="L554">
        <v>733.60454883104796</v>
      </c>
      <c r="M554">
        <v>57.879075888663301</v>
      </c>
      <c r="N554">
        <v>2.8126457516809</v>
      </c>
      <c r="O554">
        <v>12.0175331791062</v>
      </c>
      <c r="P554">
        <v>33.327922077921997</v>
      </c>
      <c r="Q554">
        <v>0.13907945126034699</v>
      </c>
    </row>
    <row r="555" spans="1:17" x14ac:dyDescent="0.3">
      <c r="A555" t="s">
        <v>1236</v>
      </c>
      <c r="B555" t="s">
        <v>1237</v>
      </c>
      <c r="C555" t="str">
        <f>IFERROR(VLOOKUP(Table1[[#This Row],[Ticker]],[1]!Table1[[Symbol]:[Industry]],2,FALSE),"-")</f>
        <v>-</v>
      </c>
      <c r="D555" t="s">
        <v>618</v>
      </c>
      <c r="E555">
        <v>9084.7777863749998</v>
      </c>
      <c r="F555">
        <v>276.95</v>
      </c>
      <c r="G555">
        <v>206.66859859024399</v>
      </c>
      <c r="H555">
        <v>25.8663346891516</v>
      </c>
      <c r="I555">
        <v>39.419075524605397</v>
      </c>
      <c r="J555">
        <v>-2.86622584662216</v>
      </c>
      <c r="K555">
        <v>226.12335047833099</v>
      </c>
      <c r="L555">
        <v>178.282749964825</v>
      </c>
      <c r="M555">
        <v>70.376957046063197</v>
      </c>
      <c r="N555">
        <v>1.93744454312199</v>
      </c>
      <c r="O555">
        <v>7.0554251669976598</v>
      </c>
      <c r="P555">
        <v>254.83664317744999</v>
      </c>
      <c r="Q555">
        <v>0.18489867448605399</v>
      </c>
    </row>
    <row r="556" spans="1:17" x14ac:dyDescent="0.3">
      <c r="A556" t="s">
        <v>1238</v>
      </c>
      <c r="B556" t="s">
        <v>1239</v>
      </c>
      <c r="C556" t="str">
        <f>IFERROR(VLOOKUP(Table1[[#This Row],[Ticker]],[1]!Table1[[Symbol]:[Industry]],2,FALSE),"-")</f>
        <v>-</v>
      </c>
      <c r="D556" t="s">
        <v>557</v>
      </c>
      <c r="E556">
        <v>9084.3014952100002</v>
      </c>
      <c r="F556">
        <v>99.33</v>
      </c>
      <c r="G556">
        <v>6.8124318244732098</v>
      </c>
      <c r="H556">
        <v>7.8623650233858804</v>
      </c>
      <c r="I556">
        <v>-19.1841469673898</v>
      </c>
      <c r="J556">
        <v>-2.49782964217875</v>
      </c>
      <c r="K556">
        <v>86.997723863444804</v>
      </c>
      <c r="L556">
        <v>85.741585488899403</v>
      </c>
      <c r="M556">
        <v>65.945158487936894</v>
      </c>
      <c r="N556">
        <v>1.2166105751949901</v>
      </c>
      <c r="O556">
        <v>15.6246853921272</v>
      </c>
      <c r="P556">
        <v>43.956521739130402</v>
      </c>
      <c r="Q556">
        <v>-4.8682613389307003E-2</v>
      </c>
    </row>
    <row r="557" spans="1:17" x14ac:dyDescent="0.3">
      <c r="A557" t="s">
        <v>1240</v>
      </c>
      <c r="B557" t="s">
        <v>1241</v>
      </c>
      <c r="C557" t="str">
        <f>IFERROR(VLOOKUP(Table1[[#This Row],[Ticker]],[1]!Table1[[Symbol]:[Industry]],2,FALSE),"-")</f>
        <v>-</v>
      </c>
      <c r="D557" t="s">
        <v>97</v>
      </c>
      <c r="E557">
        <v>9037.9073449899897</v>
      </c>
      <c r="F557">
        <v>309.5</v>
      </c>
      <c r="G557">
        <v>-66.302323893907698</v>
      </c>
      <c r="H557">
        <v>-0.75635488302244203</v>
      </c>
      <c r="I557">
        <v>-27.334849502285401</v>
      </c>
      <c r="J557">
        <v>6.1888754085986202</v>
      </c>
      <c r="K557">
        <v>295.61696897290602</v>
      </c>
      <c r="L557">
        <v>355.39388985494901</v>
      </c>
      <c r="M557">
        <v>64.102505055961103</v>
      </c>
      <c r="N557">
        <v>3.0227810705782101</v>
      </c>
      <c r="O557">
        <v>80.936995153473305</v>
      </c>
      <c r="P557">
        <v>18.582375478927201</v>
      </c>
      <c r="Q557">
        <v>-9.174237590447E-2</v>
      </c>
    </row>
    <row r="558" spans="1:17" hidden="1" x14ac:dyDescent="0.3">
      <c r="A558" t="s">
        <v>1242</v>
      </c>
      <c r="B558" t="s">
        <v>1243</v>
      </c>
      <c r="C558" t="str">
        <f>IFERROR(VLOOKUP(Table1[[#This Row],[Ticker]],[1]!Table1[[Symbol]:[Industry]],2,FALSE),"-")</f>
        <v>-</v>
      </c>
      <c r="D558" t="s">
        <v>220</v>
      </c>
      <c r="E558">
        <v>9020.7904325700001</v>
      </c>
      <c r="F558">
        <v>11356.35</v>
      </c>
      <c r="G558">
        <v>61.818590684063103</v>
      </c>
      <c r="H558">
        <v>-8.0484343002051393</v>
      </c>
      <c r="I558">
        <v>24.705090564555299</v>
      </c>
      <c r="J558">
        <v>3.5191729898184501</v>
      </c>
      <c r="K558">
        <v>11111.4921992822</v>
      </c>
      <c r="L558">
        <v>9348.2084292343097</v>
      </c>
      <c r="M558">
        <v>55.075033345207203</v>
      </c>
      <c r="N558">
        <v>1.24111755403268</v>
      </c>
      <c r="O558">
        <v>14.0150664606145</v>
      </c>
      <c r="P558">
        <v>92.807300509337793</v>
      </c>
      <c r="Q558">
        <v>0.106669785692408</v>
      </c>
    </row>
    <row r="559" spans="1:17" hidden="1" x14ac:dyDescent="0.3">
      <c r="A559" t="s">
        <v>1244</v>
      </c>
      <c r="B559" t="s">
        <v>1245</v>
      </c>
      <c r="C559" t="str">
        <f>IFERROR(VLOOKUP(Table1[[#This Row],[Ticker]],[1]!Table1[[Symbol]:[Industry]],2,FALSE),"-")</f>
        <v>-</v>
      </c>
      <c r="D559" t="s">
        <v>285</v>
      </c>
      <c r="E559">
        <v>9008.0654129550003</v>
      </c>
      <c r="F559">
        <v>319</v>
      </c>
      <c r="G559">
        <v>-25.458369844187601</v>
      </c>
      <c r="H559">
        <v>-3.7433541120302101</v>
      </c>
      <c r="I559">
        <v>-11.36723659273</v>
      </c>
      <c r="J559">
        <v>-5.7596333255045398</v>
      </c>
      <c r="O559">
        <v>8.8871473354231902</v>
      </c>
      <c r="P559">
        <v>4.0104336485164698</v>
      </c>
    </row>
    <row r="560" spans="1:17" x14ac:dyDescent="0.3">
      <c r="A560" t="s">
        <v>1246</v>
      </c>
      <c r="B560" t="s">
        <v>1247</v>
      </c>
      <c r="C560" t="str">
        <f>IFERROR(VLOOKUP(Table1[[#This Row],[Ticker]],[1]!Table1[[Symbol]:[Industry]],2,FALSE),"-")</f>
        <v>-</v>
      </c>
      <c r="D560" t="s">
        <v>1128</v>
      </c>
      <c r="E560">
        <v>8991.3187096199999</v>
      </c>
      <c r="F560">
        <v>553.65</v>
      </c>
      <c r="G560">
        <v>134.38986019741699</v>
      </c>
      <c r="H560">
        <v>-2.25619340055388</v>
      </c>
      <c r="I560">
        <v>7.6807691708418204</v>
      </c>
      <c r="J560">
        <v>-5.8370456004248199</v>
      </c>
      <c r="K560">
        <v>538.721522051335</v>
      </c>
      <c r="L560">
        <v>435.157782966127</v>
      </c>
      <c r="M560">
        <v>45.062758259710698</v>
      </c>
      <c r="N560">
        <v>0.64047031798252096</v>
      </c>
      <c r="O560">
        <v>14.657274451368099</v>
      </c>
      <c r="P560">
        <v>180.80304311073499</v>
      </c>
    </row>
    <row r="561" spans="1:17" x14ac:dyDescent="0.3">
      <c r="A561" t="s">
        <v>1248</v>
      </c>
      <c r="B561" t="s">
        <v>1249</v>
      </c>
      <c r="C561" t="str">
        <f>IFERROR(VLOOKUP(Table1[[#This Row],[Ticker]],[1]!Table1[[Symbol]:[Industry]],2,FALSE),"-")</f>
        <v>-</v>
      </c>
      <c r="D561" t="s">
        <v>989</v>
      </c>
      <c r="E561">
        <v>8967.7539402500006</v>
      </c>
      <c r="F561">
        <v>450.2</v>
      </c>
      <c r="G561">
        <v>-9.29300344187223</v>
      </c>
      <c r="H561">
        <v>-1.81724712783388</v>
      </c>
      <c r="I561">
        <v>2.95816393996208</v>
      </c>
      <c r="J561">
        <v>3.8111627506703498</v>
      </c>
      <c r="K561">
        <v>415.50261967098999</v>
      </c>
      <c r="L561">
        <v>399.64864471242498</v>
      </c>
      <c r="M561">
        <v>66.429434370169304</v>
      </c>
      <c r="N561">
        <v>1.0658334049747</v>
      </c>
      <c r="O561">
        <v>7.9298089737894299</v>
      </c>
      <c r="P561">
        <v>31.0625909752547</v>
      </c>
      <c r="Q561">
        <v>-6.0478778089700003E-4</v>
      </c>
    </row>
    <row r="562" spans="1:17" x14ac:dyDescent="0.3">
      <c r="A562" t="s">
        <v>1250</v>
      </c>
      <c r="B562" t="s">
        <v>1251</v>
      </c>
      <c r="C562" t="str">
        <f>IFERROR(VLOOKUP(Table1[[#This Row],[Ticker]],[1]!Table1[[Symbol]:[Industry]],2,FALSE),"-")</f>
        <v>-</v>
      </c>
      <c r="D562" t="s">
        <v>146</v>
      </c>
      <c r="E562">
        <v>8939.4344438399894</v>
      </c>
      <c r="F562">
        <v>1035.0999999999999</v>
      </c>
      <c r="G562">
        <v>3.8830115119631499</v>
      </c>
      <c r="H562">
        <v>-3.9389762373499799</v>
      </c>
      <c r="I562">
        <v>5.8182516729346299</v>
      </c>
      <c r="J562">
        <v>2.4799004065570198</v>
      </c>
      <c r="K562">
        <v>997.60200036914603</v>
      </c>
      <c r="L562">
        <v>893.84314535485896</v>
      </c>
      <c r="M562">
        <v>64.146251483340706</v>
      </c>
      <c r="N562">
        <v>0.35850632673571098</v>
      </c>
      <c r="O562">
        <v>12.2596850545841</v>
      </c>
      <c r="P562">
        <v>49.354303441310101</v>
      </c>
      <c r="Q562">
        <v>-3.2574744213237999E-2</v>
      </c>
    </row>
    <row r="563" spans="1:17" x14ac:dyDescent="0.3">
      <c r="A563" t="s">
        <v>1252</v>
      </c>
      <c r="B563" t="s">
        <v>1253</v>
      </c>
      <c r="C563" t="str">
        <f>IFERROR(VLOOKUP(Table1[[#This Row],[Ticker]],[1]!Table1[[Symbol]:[Industry]],2,FALSE),"-")</f>
        <v>-</v>
      </c>
      <c r="D563" t="s">
        <v>140</v>
      </c>
      <c r="E563">
        <v>8918.0931887200004</v>
      </c>
      <c r="F563">
        <v>630.04999999999995</v>
      </c>
      <c r="G563">
        <v>40.985814556710899</v>
      </c>
      <c r="H563">
        <v>2.59592763697108</v>
      </c>
      <c r="I563">
        <v>25.612374729720798</v>
      </c>
      <c r="J563">
        <v>7.5747161614365002</v>
      </c>
      <c r="K563">
        <v>529.32981458767404</v>
      </c>
      <c r="L563">
        <v>464.34317947775202</v>
      </c>
      <c r="M563">
        <v>77.905531803456498</v>
      </c>
      <c r="N563">
        <v>1.6228441652274399</v>
      </c>
      <c r="O563">
        <v>10.943575906674001</v>
      </c>
      <c r="P563">
        <v>79.501424501424395</v>
      </c>
      <c r="Q563">
        <v>2.8512619916808001E-2</v>
      </c>
    </row>
    <row r="564" spans="1:17" hidden="1" x14ac:dyDescent="0.3">
      <c r="A564" t="s">
        <v>1254</v>
      </c>
      <c r="B564" t="s">
        <v>1255</v>
      </c>
      <c r="C564" t="str">
        <f>IFERROR(VLOOKUP(Table1[[#This Row],[Ticker]],[1]!Table1[[Symbol]:[Industry]],2,FALSE),"-")</f>
        <v>-</v>
      </c>
      <c r="D564" t="s">
        <v>140</v>
      </c>
      <c r="E564">
        <v>8904.7366017479999</v>
      </c>
      <c r="F564">
        <v>138.05000000000001</v>
      </c>
      <c r="G564">
        <v>76.318596217407105</v>
      </c>
      <c r="H564">
        <v>-4.6248007506072204</v>
      </c>
      <c r="I564">
        <v>33.221125848123897</v>
      </c>
      <c r="J564">
        <v>-6.0520256266952197</v>
      </c>
      <c r="K564">
        <v>138.67659704426001</v>
      </c>
      <c r="L564">
        <v>115.10392248963301</v>
      </c>
      <c r="M564">
        <v>37.298916934782</v>
      </c>
      <c r="N564">
        <v>0.57162439155272704</v>
      </c>
      <c r="O564">
        <v>19.058312205722501</v>
      </c>
      <c r="P564">
        <v>123.74392220421301</v>
      </c>
      <c r="Q564">
        <v>-2.1070816490660001E-2</v>
      </c>
    </row>
    <row r="565" spans="1:17" x14ac:dyDescent="0.3">
      <c r="A565" t="s">
        <v>1256</v>
      </c>
      <c r="B565" t="s">
        <v>1257</v>
      </c>
      <c r="C565" t="str">
        <f>IFERROR(VLOOKUP(Table1[[#This Row],[Ticker]],[1]!Table1[[Symbol]:[Industry]],2,FALSE),"-")</f>
        <v>-</v>
      </c>
      <c r="D565" t="s">
        <v>1161</v>
      </c>
      <c r="E565">
        <v>8899.0624114999991</v>
      </c>
      <c r="F565">
        <v>83.83</v>
      </c>
      <c r="G565">
        <v>3.1648401637974501</v>
      </c>
      <c r="H565">
        <v>-5.2185423698194597</v>
      </c>
      <c r="I565">
        <v>-41.0004779360086</v>
      </c>
      <c r="J565">
        <v>-1.2824565624711901</v>
      </c>
      <c r="K565">
        <v>83.984695864727797</v>
      </c>
      <c r="L565">
        <v>85.2089153423657</v>
      </c>
      <c r="M565">
        <v>56.941755352283998</v>
      </c>
      <c r="N565">
        <v>1.89017384948579</v>
      </c>
      <c r="O565">
        <v>61.875223666944997</v>
      </c>
      <c r="P565">
        <v>46.68416447944</v>
      </c>
      <c r="Q565">
        <v>4.3403959754209999E-2</v>
      </c>
    </row>
    <row r="566" spans="1:17" hidden="1" x14ac:dyDescent="0.3">
      <c r="A566" t="s">
        <v>1258</v>
      </c>
      <c r="B566" t="s">
        <v>1259</v>
      </c>
      <c r="C566" t="str">
        <f>IFERROR(VLOOKUP(Table1[[#This Row],[Ticker]],[1]!Table1[[Symbol]:[Industry]],2,FALSE),"-")</f>
        <v>-</v>
      </c>
      <c r="D566" t="s">
        <v>140</v>
      </c>
      <c r="E566">
        <v>8870.4781736999994</v>
      </c>
      <c r="F566">
        <v>708.55</v>
      </c>
      <c r="G566">
        <v>-11.402194754944899</v>
      </c>
      <c r="H566">
        <v>-4.3254251816640998</v>
      </c>
      <c r="I566">
        <v>-12.3164698110144</v>
      </c>
      <c r="J566">
        <v>3.51811112710064</v>
      </c>
      <c r="K566">
        <v>686.30108755238905</v>
      </c>
      <c r="L566">
        <v>645.29229881665105</v>
      </c>
      <c r="M566">
        <v>62.899903031853597</v>
      </c>
      <c r="N566">
        <v>1.2026169617662299</v>
      </c>
      <c r="O566">
        <v>5.8499753016724299</v>
      </c>
      <c r="P566">
        <v>36.785714285714199</v>
      </c>
    </row>
    <row r="567" spans="1:17" x14ac:dyDescent="0.3">
      <c r="A567" t="s">
        <v>1260</v>
      </c>
      <c r="B567" t="s">
        <v>1261</v>
      </c>
      <c r="C567" t="str">
        <f>IFERROR(VLOOKUP(Table1[[#This Row],[Ticker]],[1]!Table1[[Symbol]:[Industry]],2,FALSE),"-")</f>
        <v>-</v>
      </c>
      <c r="D567" t="s">
        <v>308</v>
      </c>
      <c r="E567">
        <v>8859.7955516000002</v>
      </c>
      <c r="F567">
        <v>447.05</v>
      </c>
      <c r="G567">
        <v>9.3785546621808393</v>
      </c>
      <c r="H567">
        <v>-2.1674302556881</v>
      </c>
      <c r="I567">
        <v>1.4353126283072</v>
      </c>
      <c r="J567">
        <v>-1.37841468667199</v>
      </c>
      <c r="K567">
        <v>434.180658207519</v>
      </c>
      <c r="L567">
        <v>402.29620880959601</v>
      </c>
      <c r="M567">
        <v>38.210680051930403</v>
      </c>
      <c r="N567">
        <v>0.55371522320031796</v>
      </c>
      <c r="O567">
        <v>12.962755843865301</v>
      </c>
      <c r="P567">
        <v>39.463422243019799</v>
      </c>
      <c r="Q567">
        <v>6.7137480516828996E-2</v>
      </c>
    </row>
    <row r="568" spans="1:17" hidden="1" x14ac:dyDescent="0.3">
      <c r="A568" t="s">
        <v>1262</v>
      </c>
      <c r="B568" t="s">
        <v>1263</v>
      </c>
      <c r="C568" t="str">
        <f>IFERROR(VLOOKUP(Table1[[#This Row],[Ticker]],[1]!Table1[[Symbol]:[Industry]],2,FALSE),"-")</f>
        <v>-</v>
      </c>
      <c r="D568" t="s">
        <v>258</v>
      </c>
      <c r="E568">
        <v>8839.2981460999999</v>
      </c>
      <c r="F568">
        <v>1335</v>
      </c>
      <c r="G568">
        <v>69.313995831281005</v>
      </c>
      <c r="H568">
        <v>-6.3420230346781397</v>
      </c>
      <c r="I568">
        <v>104.779080276771</v>
      </c>
      <c r="J568">
        <v>0.88703587426261898</v>
      </c>
      <c r="K568">
        <v>1223.09587963185</v>
      </c>
      <c r="L568">
        <v>903.17071636951698</v>
      </c>
      <c r="M568">
        <v>56.426524750208202</v>
      </c>
      <c r="N568">
        <v>0.54068738765145996</v>
      </c>
      <c r="O568">
        <v>8.9700374531835205</v>
      </c>
      <c r="P568">
        <v>146.74244524535601</v>
      </c>
    </row>
    <row r="569" spans="1:17" x14ac:dyDescent="0.3">
      <c r="A569" t="s">
        <v>1264</v>
      </c>
      <c r="B569" t="s">
        <v>1265</v>
      </c>
      <c r="C569" t="str">
        <f>IFERROR(VLOOKUP(Table1[[#This Row],[Ticker]],[1]!Table1[[Symbol]:[Industry]],2,FALSE),"-")</f>
        <v>-</v>
      </c>
      <c r="D569" t="s">
        <v>21</v>
      </c>
      <c r="E569">
        <v>8817.4343272499991</v>
      </c>
      <c r="F569">
        <v>2821.2</v>
      </c>
      <c r="G569">
        <v>4.3067563760729097</v>
      </c>
      <c r="H569">
        <v>0.43649625480579801</v>
      </c>
      <c r="I569">
        <v>-14.2136461497456</v>
      </c>
      <c r="J569">
        <v>-0.85240525261698796</v>
      </c>
      <c r="K569">
        <v>2706.5205592153402</v>
      </c>
      <c r="L569">
        <v>2570.7548292278898</v>
      </c>
      <c r="M569">
        <v>55.920035244425499</v>
      </c>
      <c r="N569">
        <v>1.2503930305465101</v>
      </c>
      <c r="O569">
        <v>11.4773855097121</v>
      </c>
      <c r="P569">
        <v>43.645621181262698</v>
      </c>
      <c r="Q569">
        <v>-1.9257669177857002E-2</v>
      </c>
    </row>
    <row r="570" spans="1:17" x14ac:dyDescent="0.3">
      <c r="A570" t="s">
        <v>1266</v>
      </c>
      <c r="B570" t="s">
        <v>1267</v>
      </c>
      <c r="C570" t="str">
        <f>IFERROR(VLOOKUP(Table1[[#This Row],[Ticker]],[1]!Table1[[Symbol]:[Industry]],2,FALSE),"-")</f>
        <v>-</v>
      </c>
      <c r="D570" t="s">
        <v>844</v>
      </c>
      <c r="E570">
        <v>8803.7758668000006</v>
      </c>
      <c r="F570">
        <v>920.25</v>
      </c>
      <c r="G570">
        <v>128.47856048602799</v>
      </c>
      <c r="H570">
        <v>-10.0206705849205</v>
      </c>
      <c r="I570">
        <v>44.116054304647498</v>
      </c>
      <c r="J570">
        <v>-3.97106911950481</v>
      </c>
      <c r="K570">
        <v>865.31747355349603</v>
      </c>
      <c r="L570">
        <v>671.22388984918302</v>
      </c>
      <c r="M570">
        <v>46.9759468396527</v>
      </c>
      <c r="N570">
        <v>0.90550654316825296</v>
      </c>
      <c r="O570">
        <v>15.0774246128769</v>
      </c>
      <c r="P570">
        <v>169.43346508563801</v>
      </c>
      <c r="Q570">
        <v>0.16327840322604201</v>
      </c>
    </row>
    <row r="571" spans="1:17" x14ac:dyDescent="0.3">
      <c r="A571" t="s">
        <v>1268</v>
      </c>
      <c r="B571" t="s">
        <v>1269</v>
      </c>
      <c r="C571" t="str">
        <f>IFERROR(VLOOKUP(Table1[[#This Row],[Ticker]],[1]!Table1[[Symbol]:[Industry]],2,FALSE),"-")</f>
        <v>-</v>
      </c>
      <c r="D571" t="s">
        <v>100</v>
      </c>
      <c r="E571">
        <v>8797.5585221719994</v>
      </c>
      <c r="F571">
        <v>81.31</v>
      </c>
      <c r="G571">
        <v>-37.615670431897499</v>
      </c>
      <c r="H571">
        <v>-10.1552998104994</v>
      </c>
      <c r="I571">
        <v>-18.253487239033198</v>
      </c>
      <c r="J571">
        <v>-2.2433019400633198</v>
      </c>
      <c r="K571">
        <v>83.642586532617102</v>
      </c>
      <c r="L571">
        <v>85.483128689855207</v>
      </c>
      <c r="M571">
        <v>36.357414621587999</v>
      </c>
      <c r="N571">
        <v>0.456623549675506</v>
      </c>
      <c r="O571">
        <v>20.5263805190013</v>
      </c>
      <c r="P571">
        <v>12.3066298342541</v>
      </c>
    </row>
    <row r="572" spans="1:17" x14ac:dyDescent="0.3">
      <c r="A572" t="s">
        <v>1270</v>
      </c>
      <c r="B572" t="s">
        <v>1271</v>
      </c>
      <c r="C572" t="str">
        <f>IFERROR(VLOOKUP(Table1[[#This Row],[Ticker]],[1]!Table1[[Symbol]:[Industry]],2,FALSE),"-")</f>
        <v>-</v>
      </c>
      <c r="D572" t="s">
        <v>332</v>
      </c>
      <c r="E572">
        <v>8754.9580793099994</v>
      </c>
      <c r="F572">
        <v>222.75</v>
      </c>
      <c r="G572">
        <v>122.523368591891</v>
      </c>
      <c r="H572">
        <v>-12.545834172511</v>
      </c>
      <c r="I572">
        <v>-15.1383603238435</v>
      </c>
      <c r="J572">
        <v>-9.1454184647267205</v>
      </c>
      <c r="K572">
        <v>224.18236128457801</v>
      </c>
      <c r="L572">
        <v>197.22732771238799</v>
      </c>
      <c r="M572">
        <v>42.697733481360203</v>
      </c>
      <c r="N572">
        <v>1.3619995324627401</v>
      </c>
      <c r="O572">
        <v>17.6206509539842</v>
      </c>
      <c r="P572">
        <v>151.694915254237</v>
      </c>
    </row>
    <row r="573" spans="1:17" x14ac:dyDescent="0.3">
      <c r="A573" t="s">
        <v>1272</v>
      </c>
      <c r="B573" t="s">
        <v>1273</v>
      </c>
      <c r="C573" t="str">
        <f>IFERROR(VLOOKUP(Table1[[#This Row],[Ticker]],[1]!Table1[[Symbol]:[Industry]],2,FALSE),"-")</f>
        <v>-</v>
      </c>
      <c r="D573" t="s">
        <v>67</v>
      </c>
      <c r="E573">
        <v>8704.9415990599991</v>
      </c>
      <c r="F573">
        <v>16.09</v>
      </c>
      <c r="G573">
        <v>220.21711477091</v>
      </c>
      <c r="H573">
        <v>-20.418632209133701</v>
      </c>
      <c r="I573">
        <v>43.745679844091804</v>
      </c>
      <c r="J573">
        <v>-2.0806154681209699</v>
      </c>
      <c r="K573">
        <v>15.7920531797013</v>
      </c>
      <c r="L573">
        <v>11.453149176675</v>
      </c>
      <c r="M573">
        <v>34.125895930197899</v>
      </c>
      <c r="N573">
        <v>0.54280684738305895</v>
      </c>
      <c r="O573">
        <v>31.1373523927905</v>
      </c>
      <c r="P573">
        <v>274.18604651162701</v>
      </c>
      <c r="Q573">
        <v>7.0334670619625006E-2</v>
      </c>
    </row>
    <row r="574" spans="1:17" x14ac:dyDescent="0.3">
      <c r="A574" t="s">
        <v>1274</v>
      </c>
      <c r="B574" t="s">
        <v>1275</v>
      </c>
      <c r="C574" t="str">
        <f>IFERROR(VLOOKUP(Table1[[#This Row],[Ticker]],[1]!Table1[[Symbol]:[Industry]],2,FALSE),"-")</f>
        <v>-</v>
      </c>
      <c r="D574" t="s">
        <v>253</v>
      </c>
      <c r="E574">
        <v>8677.2748600800005</v>
      </c>
      <c r="F574">
        <v>702.3</v>
      </c>
      <c r="G574">
        <v>6.1077055628611898</v>
      </c>
      <c r="H574">
        <v>-0.53414214919609104</v>
      </c>
      <c r="I574">
        <v>3.14486677718785</v>
      </c>
      <c r="J574">
        <v>-4.1950105903913402</v>
      </c>
      <c r="K574">
        <v>674.70086113711102</v>
      </c>
      <c r="L574">
        <v>640.50794989746805</v>
      </c>
      <c r="M574">
        <v>46.981874821706597</v>
      </c>
      <c r="N574">
        <v>1.5556124020658699</v>
      </c>
      <c r="O574">
        <v>19.2795101808344</v>
      </c>
      <c r="P574">
        <v>42.1228371951836</v>
      </c>
    </row>
    <row r="575" spans="1:17" hidden="1" x14ac:dyDescent="0.3">
      <c r="A575" t="s">
        <v>1276</v>
      </c>
      <c r="B575" t="s">
        <v>1277</v>
      </c>
      <c r="C575" t="str">
        <f>IFERROR(VLOOKUP(Table1[[#This Row],[Ticker]],[1]!Table1[[Symbol]:[Industry]],2,FALSE),"-")</f>
        <v>-</v>
      </c>
      <c r="D575" t="s">
        <v>21</v>
      </c>
      <c r="E575">
        <v>8672.7032971000008</v>
      </c>
      <c r="F575">
        <v>1507.6</v>
      </c>
      <c r="G575">
        <v>185.04097021930801</v>
      </c>
      <c r="H575">
        <v>7.5440757898053699</v>
      </c>
      <c r="I575">
        <v>18.269067946709601</v>
      </c>
      <c r="J575">
        <v>-1.14746660397936</v>
      </c>
      <c r="K575">
        <v>1361.46980680254</v>
      </c>
      <c r="L575">
        <v>1074.8440878608401</v>
      </c>
      <c r="M575">
        <v>53.446565267460301</v>
      </c>
      <c r="N575">
        <v>1.25542170439311</v>
      </c>
      <c r="O575">
        <v>16.602547094719998</v>
      </c>
      <c r="P575">
        <v>216.72268907563</v>
      </c>
      <c r="Q575">
        <v>0.239699678290546</v>
      </c>
    </row>
    <row r="576" spans="1:17" hidden="1" x14ac:dyDescent="0.3">
      <c r="A576" t="s">
        <v>1278</v>
      </c>
      <c r="B576" t="s">
        <v>1279</v>
      </c>
      <c r="C576" t="str">
        <f>IFERROR(VLOOKUP(Table1[[#This Row],[Ticker]],[1]!Table1[[Symbol]:[Industry]],2,FALSE),"-")</f>
        <v>-</v>
      </c>
      <c r="D576" t="s">
        <v>114</v>
      </c>
      <c r="E576">
        <v>8657.3953235000008</v>
      </c>
      <c r="F576">
        <v>2756</v>
      </c>
      <c r="G576">
        <v>-14.5446802790525</v>
      </c>
      <c r="H576">
        <v>3.4556706301546001</v>
      </c>
      <c r="I576">
        <v>-10.073973549509599</v>
      </c>
      <c r="J576">
        <v>-7.7500360425754602</v>
      </c>
      <c r="K576">
        <v>2708.3513194337802</v>
      </c>
      <c r="L576">
        <v>2679.1903199184499</v>
      </c>
      <c r="M576">
        <v>32.874299657284901</v>
      </c>
      <c r="N576">
        <v>0.93262921877557903</v>
      </c>
      <c r="O576">
        <v>26.995645863570299</v>
      </c>
      <c r="P576">
        <v>17.326521924223002</v>
      </c>
      <c r="Q576">
        <v>6.1166502134439998E-3</v>
      </c>
    </row>
    <row r="577" spans="1:17" x14ac:dyDescent="0.3">
      <c r="A577" t="s">
        <v>1280</v>
      </c>
      <c r="B577" t="s">
        <v>1281</v>
      </c>
      <c r="C577" t="str">
        <f>IFERROR(VLOOKUP(Table1[[#This Row],[Ticker]],[1]!Table1[[Symbol]:[Industry]],2,FALSE),"-")</f>
        <v>-</v>
      </c>
      <c r="D577" t="s">
        <v>288</v>
      </c>
      <c r="E577">
        <v>8650.8157666499992</v>
      </c>
      <c r="F577">
        <v>529.9</v>
      </c>
      <c r="G577">
        <v>9.1847827482795807</v>
      </c>
      <c r="H577">
        <v>6.0474629717187103</v>
      </c>
      <c r="I577">
        <v>31.502958862240401</v>
      </c>
      <c r="J577">
        <v>3.0373280048223901</v>
      </c>
      <c r="K577">
        <v>472.41923498440002</v>
      </c>
      <c r="L577">
        <v>411.150278582243</v>
      </c>
      <c r="M577">
        <v>76.213625715332398</v>
      </c>
      <c r="N577">
        <v>0.74812642729869205</v>
      </c>
      <c r="O577">
        <v>1.3210039630118899</v>
      </c>
      <c r="P577">
        <v>55.2593026662759</v>
      </c>
      <c r="Q577">
        <v>0.121408411861588</v>
      </c>
    </row>
    <row r="578" spans="1:17" x14ac:dyDescent="0.3">
      <c r="A578" t="s">
        <v>1282</v>
      </c>
      <c r="B578" t="s">
        <v>1283</v>
      </c>
      <c r="C578" t="str">
        <f>IFERROR(VLOOKUP(Table1[[#This Row],[Ticker]],[1]!Table1[[Symbol]:[Industry]],2,FALSE),"-")</f>
        <v>-</v>
      </c>
      <c r="D578" t="s">
        <v>125</v>
      </c>
      <c r="E578">
        <v>8647.5055192950003</v>
      </c>
      <c r="F578">
        <v>479.5</v>
      </c>
      <c r="G578">
        <v>-27.937261306525201</v>
      </c>
      <c r="H578">
        <v>-1.1287903760265301</v>
      </c>
      <c r="I578">
        <v>-34.312127410472897</v>
      </c>
      <c r="J578">
        <v>-2.9026121407088001</v>
      </c>
      <c r="K578">
        <v>481.52087229426797</v>
      </c>
      <c r="L578">
        <v>493.64096841004198</v>
      </c>
      <c r="M578">
        <v>45.875733290552397</v>
      </c>
      <c r="N578">
        <v>0.412615663279784</v>
      </c>
      <c r="O578">
        <v>47.069864442127198</v>
      </c>
      <c r="P578">
        <v>24.190624190624099</v>
      </c>
    </row>
    <row r="579" spans="1:17" hidden="1" x14ac:dyDescent="0.3">
      <c r="A579" t="s">
        <v>1284</v>
      </c>
      <c r="B579" t="s">
        <v>1285</v>
      </c>
      <c r="C579" t="str">
        <f>IFERROR(VLOOKUP(Table1[[#This Row],[Ticker]],[1]!Table1[[Symbol]:[Industry]],2,FALSE),"-")</f>
        <v>-</v>
      </c>
      <c r="D579" t="s">
        <v>713</v>
      </c>
      <c r="E579">
        <v>8642.3479203879997</v>
      </c>
      <c r="F579">
        <v>538.29999999999995</v>
      </c>
      <c r="G579">
        <v>-9.5157753537590892</v>
      </c>
      <c r="H579">
        <v>-0.293505144381839</v>
      </c>
      <c r="I579">
        <v>-1.9278111147850301</v>
      </c>
      <c r="J579">
        <v>-0.95738705366676102</v>
      </c>
      <c r="K579">
        <v>519.66582075285805</v>
      </c>
      <c r="L579">
        <v>487.373255823156</v>
      </c>
      <c r="M579">
        <v>73.886051750125603</v>
      </c>
      <c r="N579">
        <v>0.57461889138231204</v>
      </c>
      <c r="O579">
        <v>2.6193572357421502</v>
      </c>
      <c r="P579">
        <v>25.439843404096599</v>
      </c>
      <c r="Q579">
        <v>-1.0545973830429E-2</v>
      </c>
    </row>
    <row r="580" spans="1:17" hidden="1" x14ac:dyDescent="0.3">
      <c r="A580" t="s">
        <v>1286</v>
      </c>
      <c r="B580" t="s">
        <v>1287</v>
      </c>
      <c r="C580" t="str">
        <f>IFERROR(VLOOKUP(Table1[[#This Row],[Ticker]],[1]!Table1[[Symbol]:[Industry]],2,FALSE),"-")</f>
        <v>-</v>
      </c>
      <c r="D580" t="s">
        <v>244</v>
      </c>
      <c r="E580">
        <v>8591.8860999999997</v>
      </c>
      <c r="F580">
        <v>2100.5</v>
      </c>
      <c r="G580">
        <v>80.683690004053005</v>
      </c>
      <c r="H580">
        <v>5.6071158918034198</v>
      </c>
      <c r="I580">
        <v>52.967260090163798</v>
      </c>
      <c r="J580">
        <v>7.27862227064601</v>
      </c>
      <c r="K580">
        <v>1797.9364402660599</v>
      </c>
      <c r="L580">
        <v>1456.31065264533</v>
      </c>
      <c r="M580">
        <v>75.894983713264693</v>
      </c>
      <c r="N580">
        <v>0.366755973412902</v>
      </c>
      <c r="O580">
        <v>1.4044275172578</v>
      </c>
      <c r="P580">
        <v>107.815978233984</v>
      </c>
      <c r="Q580">
        <v>0.16344015433481901</v>
      </c>
    </row>
    <row r="581" spans="1:17" x14ac:dyDescent="0.3">
      <c r="A581" t="s">
        <v>1288</v>
      </c>
      <c r="B581" t="s">
        <v>1289</v>
      </c>
      <c r="C581" t="str">
        <f>IFERROR(VLOOKUP(Table1[[#This Row],[Ticker]],[1]!Table1[[Symbol]:[Industry]],2,FALSE),"-")</f>
        <v>-</v>
      </c>
      <c r="D581" t="s">
        <v>293</v>
      </c>
      <c r="E581">
        <v>8578.9861485900001</v>
      </c>
      <c r="F581">
        <v>1314.2</v>
      </c>
      <c r="G581">
        <v>-2.0276069934719199</v>
      </c>
      <c r="H581">
        <v>1.05765752510281</v>
      </c>
      <c r="I581">
        <v>7.0952225086106804</v>
      </c>
      <c r="J581">
        <v>-1.2884348694439101</v>
      </c>
      <c r="K581">
        <v>1257.6695123044401</v>
      </c>
      <c r="L581">
        <v>1171.73684479245</v>
      </c>
      <c r="M581">
        <v>52.291827733408503</v>
      </c>
      <c r="N581">
        <v>1.0592906072697701</v>
      </c>
      <c r="O581">
        <v>25.852229493227799</v>
      </c>
      <c r="P581">
        <v>34.5275872658409</v>
      </c>
    </row>
    <row r="582" spans="1:17" x14ac:dyDescent="0.3">
      <c r="A582" t="s">
        <v>1290</v>
      </c>
      <c r="B582" t="s">
        <v>1291</v>
      </c>
      <c r="C582" t="str">
        <f>IFERROR(VLOOKUP(Table1[[#This Row],[Ticker]],[1]!Table1[[Symbol]:[Industry]],2,FALSE),"-")</f>
        <v>-</v>
      </c>
      <c r="D582" t="s">
        <v>46</v>
      </c>
      <c r="E582">
        <v>8570.4825657599995</v>
      </c>
      <c r="F582">
        <v>513.79999999999995</v>
      </c>
      <c r="G582">
        <v>160.91435939456599</v>
      </c>
      <c r="H582">
        <v>0.608280222679908</v>
      </c>
      <c r="I582">
        <v>61.021656076852899</v>
      </c>
      <c r="J582">
        <v>8.0690164326188007</v>
      </c>
      <c r="K582">
        <v>454.200103553757</v>
      </c>
      <c r="L582">
        <v>346.75493999544102</v>
      </c>
      <c r="M582">
        <v>51.750332622066701</v>
      </c>
      <c r="N582">
        <v>2.06672706721195</v>
      </c>
      <c r="O582">
        <v>14.8209420007785</v>
      </c>
      <c r="P582">
        <v>196.90840797457301</v>
      </c>
      <c r="Q582">
        <v>0.18200719529882001</v>
      </c>
    </row>
    <row r="583" spans="1:17" x14ac:dyDescent="0.3">
      <c r="A583" t="s">
        <v>1292</v>
      </c>
      <c r="B583" t="s">
        <v>1293</v>
      </c>
      <c r="C583" t="str">
        <f>IFERROR(VLOOKUP(Table1[[#This Row],[Ticker]],[1]!Table1[[Symbol]:[Industry]],2,FALSE),"-")</f>
        <v>-</v>
      </c>
      <c r="D583" t="s">
        <v>78</v>
      </c>
      <c r="E583">
        <v>8553.5383639399897</v>
      </c>
      <c r="F583">
        <v>168.59</v>
      </c>
      <c r="G583">
        <v>8.0503136422840296</v>
      </c>
      <c r="H583">
        <v>-0.60320476797051104</v>
      </c>
      <c r="I583">
        <v>-19.030464610710201</v>
      </c>
      <c r="J583">
        <v>1.7914662581192899</v>
      </c>
      <c r="K583">
        <v>164.97358456524299</v>
      </c>
      <c r="L583">
        <v>159.84486426869699</v>
      </c>
      <c r="M583">
        <v>54.391215396622101</v>
      </c>
      <c r="N583">
        <v>1.0271421735019499</v>
      </c>
      <c r="O583">
        <v>18.037843288451199</v>
      </c>
      <c r="P583">
        <v>40.550229262192502</v>
      </c>
      <c r="Q583">
        <v>-2.0021922477610001E-2</v>
      </c>
    </row>
    <row r="584" spans="1:17" x14ac:dyDescent="0.3">
      <c r="A584" t="s">
        <v>1294</v>
      </c>
      <c r="B584" t="s">
        <v>1295</v>
      </c>
      <c r="C584" t="str">
        <f>IFERROR(VLOOKUP(Table1[[#This Row],[Ticker]],[1]!Table1[[Symbol]:[Industry]],2,FALSE),"-")</f>
        <v>-</v>
      </c>
      <c r="D584" t="s">
        <v>396</v>
      </c>
      <c r="E584">
        <v>8518.33244964</v>
      </c>
      <c r="F584">
        <v>656.6</v>
      </c>
      <c r="G584">
        <v>14.255336357023999</v>
      </c>
      <c r="H584">
        <v>-13.1564351704511</v>
      </c>
      <c r="I584">
        <v>-46.774082198204802</v>
      </c>
      <c r="J584">
        <v>-2.3093415763285301</v>
      </c>
      <c r="K584">
        <v>706.10788037405405</v>
      </c>
      <c r="L584">
        <v>757.76866587724601</v>
      </c>
      <c r="M584">
        <v>33.337778930059102</v>
      </c>
      <c r="N584">
        <v>1.3601907173694701</v>
      </c>
      <c r="O584">
        <v>67.072799268961305</v>
      </c>
      <c r="P584">
        <v>41.2498655480262</v>
      </c>
      <c r="Q584">
        <v>0.14851389042812199</v>
      </c>
    </row>
    <row r="585" spans="1:17" x14ac:dyDescent="0.3">
      <c r="A585" t="s">
        <v>1296</v>
      </c>
      <c r="B585" t="s">
        <v>1297</v>
      </c>
      <c r="C585" t="str">
        <f>IFERROR(VLOOKUP(Table1[[#This Row],[Ticker]],[1]!Table1[[Symbol]:[Industry]],2,FALSE),"-")</f>
        <v>-</v>
      </c>
      <c r="D585" t="s">
        <v>62</v>
      </c>
      <c r="E585">
        <v>8513.5872961019995</v>
      </c>
      <c r="F585">
        <v>187.59</v>
      </c>
      <c r="G585">
        <v>50.6678577482826</v>
      </c>
      <c r="H585">
        <v>11.1582228862479</v>
      </c>
      <c r="I585">
        <v>5.3841209231778002</v>
      </c>
      <c r="J585">
        <v>-1.94875389313317</v>
      </c>
      <c r="K585">
        <v>168.084193007377</v>
      </c>
      <c r="L585">
        <v>148.94958406491099</v>
      </c>
      <c r="M585">
        <v>70.760422882637698</v>
      </c>
      <c r="N585">
        <v>1.63087933665976</v>
      </c>
      <c r="O585">
        <v>5.0429127352204297</v>
      </c>
      <c r="P585">
        <v>92.498717290918407</v>
      </c>
      <c r="Q585">
        <v>7.1692222820995993E-2</v>
      </c>
    </row>
    <row r="586" spans="1:17" x14ac:dyDescent="0.3">
      <c r="A586" t="s">
        <v>1298</v>
      </c>
      <c r="B586" t="s">
        <v>1299</v>
      </c>
      <c r="C586" t="str">
        <f>IFERROR(VLOOKUP(Table1[[#This Row],[Ticker]],[1]!Table1[[Symbol]:[Industry]],2,FALSE),"-")</f>
        <v>-</v>
      </c>
      <c r="D586" t="s">
        <v>24</v>
      </c>
      <c r="E586">
        <v>8510.8814427199995</v>
      </c>
      <c r="F586">
        <v>226.56</v>
      </c>
      <c r="G586">
        <v>-12.5527035272028</v>
      </c>
      <c r="H586">
        <v>-2.0898932944906399</v>
      </c>
      <c r="I586">
        <v>-28.510907005095799</v>
      </c>
      <c r="J586">
        <v>0.75701165018829097</v>
      </c>
      <c r="K586">
        <v>222.97123993731</v>
      </c>
      <c r="L586">
        <v>221.20542392968099</v>
      </c>
      <c r="M586">
        <v>62.992137069261602</v>
      </c>
      <c r="N586">
        <v>0.84702766845312605</v>
      </c>
      <c r="O586">
        <v>26.478637005649698</v>
      </c>
      <c r="P586">
        <v>17.999999999999901</v>
      </c>
      <c r="Q586">
        <v>0.12241039562929699</v>
      </c>
    </row>
    <row r="587" spans="1:17" hidden="1" x14ac:dyDescent="0.3">
      <c r="A587" t="s">
        <v>1300</v>
      </c>
      <c r="B587" t="s">
        <v>1301</v>
      </c>
      <c r="C587" t="str">
        <f>IFERROR(VLOOKUP(Table1[[#This Row],[Ticker]],[1]!Table1[[Symbol]:[Industry]],2,FALSE),"-")</f>
        <v>-</v>
      </c>
      <c r="D587" t="s">
        <v>193</v>
      </c>
      <c r="E587">
        <v>8500.5147863999991</v>
      </c>
      <c r="F587">
        <v>1893.8</v>
      </c>
      <c r="G587">
        <v>42.4361815084564</v>
      </c>
      <c r="H587">
        <v>-5.9230972234537997</v>
      </c>
      <c r="I587">
        <v>6.0310848494562102</v>
      </c>
      <c r="J587">
        <v>-1.7842929040761299</v>
      </c>
      <c r="K587">
        <v>1921.4855950077399</v>
      </c>
      <c r="L587">
        <v>1643.1845915244901</v>
      </c>
      <c r="M587">
        <v>54.686078439715601</v>
      </c>
      <c r="N587">
        <v>0.82527843142470902</v>
      </c>
      <c r="O587">
        <v>16.485373323476601</v>
      </c>
      <c r="P587">
        <v>99.578459268626801</v>
      </c>
      <c r="Q587">
        <v>0.12247870534637199</v>
      </c>
    </row>
    <row r="588" spans="1:17" hidden="1" x14ac:dyDescent="0.3">
      <c r="A588" t="s">
        <v>1302</v>
      </c>
      <c r="B588" t="s">
        <v>1303</v>
      </c>
      <c r="C588" t="str">
        <f>IFERROR(VLOOKUP(Table1[[#This Row],[Ticker]],[1]!Table1[[Symbol]:[Industry]],2,FALSE),"-")</f>
        <v>-</v>
      </c>
      <c r="D588" t="s">
        <v>62</v>
      </c>
      <c r="E588">
        <v>8496.4766736099991</v>
      </c>
      <c r="F588">
        <v>5214.8500000000004</v>
      </c>
      <c r="G588">
        <v>-26.3300824586671</v>
      </c>
      <c r="H588">
        <v>-3.65456918593617</v>
      </c>
      <c r="I588">
        <v>-12.1637722963728</v>
      </c>
      <c r="J588">
        <v>-1.13174282775882</v>
      </c>
      <c r="K588">
        <v>4997.3698472434098</v>
      </c>
      <c r="L588">
        <v>4966.4166773227898</v>
      </c>
      <c r="M588">
        <v>54.152969310402</v>
      </c>
      <c r="N588">
        <v>0.693657632495986</v>
      </c>
      <c r="O588">
        <v>8.2073309874684792</v>
      </c>
      <c r="P588">
        <v>12.4726359038509</v>
      </c>
      <c r="Q588">
        <v>-8.5392959829209997E-2</v>
      </c>
    </row>
    <row r="589" spans="1:17" x14ac:dyDescent="0.3">
      <c r="A589" t="s">
        <v>1304</v>
      </c>
      <c r="B589" t="s">
        <v>1305</v>
      </c>
      <c r="C589" t="str">
        <f>IFERROR(VLOOKUP(Table1[[#This Row],[Ticker]],[1]!Table1[[Symbol]:[Industry]],2,FALSE),"-")</f>
        <v>-</v>
      </c>
      <c r="D589" t="s">
        <v>24</v>
      </c>
      <c r="E589">
        <v>8491.4686858379991</v>
      </c>
      <c r="F589">
        <v>44.6</v>
      </c>
      <c r="G589">
        <v>-20.242260427918499</v>
      </c>
      <c r="H589">
        <v>-17.087271383852201</v>
      </c>
      <c r="I589">
        <v>-37.068905889540602</v>
      </c>
      <c r="J589">
        <v>-3.97699052905589</v>
      </c>
      <c r="K589">
        <v>47.976925862493502</v>
      </c>
      <c r="L589">
        <v>49.576827712828198</v>
      </c>
      <c r="M589">
        <v>32.615749008869003</v>
      </c>
      <c r="N589">
        <v>1.18759262036286</v>
      </c>
      <c r="O589">
        <v>41.2556053811659</v>
      </c>
      <c r="P589">
        <v>11.5</v>
      </c>
      <c r="Q589">
        <v>2.7781172584088999E-2</v>
      </c>
    </row>
    <row r="590" spans="1:17" x14ac:dyDescent="0.3">
      <c r="A590" t="s">
        <v>1306</v>
      </c>
      <c r="B590" t="s">
        <v>1307</v>
      </c>
      <c r="C590" t="str">
        <f>IFERROR(VLOOKUP(Table1[[#This Row],[Ticker]],[1]!Table1[[Symbol]:[Industry]],2,FALSE),"-")</f>
        <v>-</v>
      </c>
      <c r="D590" t="s">
        <v>122</v>
      </c>
      <c r="E590">
        <v>8465.0108580800006</v>
      </c>
      <c r="F590">
        <v>1431.2</v>
      </c>
      <c r="G590">
        <v>46.297581496538697</v>
      </c>
      <c r="H590">
        <v>-2.7390969418011899</v>
      </c>
      <c r="I590">
        <v>4.33312227790619</v>
      </c>
      <c r="J590">
        <v>0.55756331975235096</v>
      </c>
      <c r="K590">
        <v>1348.66679226107</v>
      </c>
      <c r="L590">
        <v>1168.7225990130601</v>
      </c>
      <c r="M590">
        <v>62.943106276644599</v>
      </c>
      <c r="N590">
        <v>0.71492007979932304</v>
      </c>
      <c r="O590">
        <v>9.41517607602011</v>
      </c>
      <c r="P590">
        <v>78.888819448784403</v>
      </c>
      <c r="Q590">
        <v>0.114287381229665</v>
      </c>
    </row>
    <row r="591" spans="1:17" hidden="1" x14ac:dyDescent="0.3">
      <c r="A591" t="s">
        <v>1308</v>
      </c>
      <c r="B591" t="s">
        <v>1309</v>
      </c>
      <c r="C591" t="str">
        <f>IFERROR(VLOOKUP(Table1[[#This Row],[Ticker]],[1]!Table1[[Symbol]:[Industry]],2,FALSE),"-")</f>
        <v>-</v>
      </c>
      <c r="D591" t="s">
        <v>258</v>
      </c>
      <c r="E591">
        <v>8440.3869279999999</v>
      </c>
      <c r="F591">
        <v>4189.05</v>
      </c>
      <c r="G591">
        <v>581.327614796322</v>
      </c>
      <c r="H591">
        <v>42.767223666455898</v>
      </c>
      <c r="I591">
        <v>279.73186716127901</v>
      </c>
      <c r="J591">
        <v>0.95676677457822401</v>
      </c>
      <c r="K591">
        <v>3183.8563165732899</v>
      </c>
      <c r="L591">
        <v>1942.2767940036299</v>
      </c>
      <c r="M591">
        <v>62.171183469837402</v>
      </c>
      <c r="N591">
        <v>0.96888428654232095</v>
      </c>
      <c r="O591">
        <v>11.958558623076801</v>
      </c>
      <c r="P591">
        <v>613.94120153387303</v>
      </c>
      <c r="Q591">
        <v>0.14630131173434299</v>
      </c>
    </row>
    <row r="592" spans="1:17" x14ac:dyDescent="0.3">
      <c r="A592" t="s">
        <v>1310</v>
      </c>
      <c r="B592" t="s">
        <v>1311</v>
      </c>
      <c r="C592" t="str">
        <f>IFERROR(VLOOKUP(Table1[[#This Row],[Ticker]],[1]!Table1[[Symbol]:[Industry]],2,FALSE),"-")</f>
        <v>-</v>
      </c>
      <c r="D592" t="s">
        <v>46</v>
      </c>
      <c r="E592">
        <v>8427.0293634699992</v>
      </c>
      <c r="F592">
        <v>49.98</v>
      </c>
      <c r="G592">
        <v>121.531893077115</v>
      </c>
      <c r="H592">
        <v>-3.5361755424144601</v>
      </c>
      <c r="I592">
        <v>47.504747891212098</v>
      </c>
      <c r="J592">
        <v>1.7115942375665201</v>
      </c>
      <c r="K592">
        <v>44.796691724477299</v>
      </c>
      <c r="L592">
        <v>36.070388214727998</v>
      </c>
      <c r="M592">
        <v>57.712266075022903</v>
      </c>
      <c r="N592">
        <v>1.27828262310522</v>
      </c>
      <c r="O592">
        <v>6.84273709483793</v>
      </c>
      <c r="P592">
        <v>180.67001463706899</v>
      </c>
      <c r="Q592">
        <v>0.120646722758011</v>
      </c>
    </row>
    <row r="593" spans="1:17" x14ac:dyDescent="0.3">
      <c r="A593" t="s">
        <v>1312</v>
      </c>
      <c r="B593" t="s">
        <v>1313</v>
      </c>
      <c r="C593" t="str">
        <f>IFERROR(VLOOKUP(Table1[[#This Row],[Ticker]],[1]!Table1[[Symbol]:[Industry]],2,FALSE),"-")</f>
        <v>-</v>
      </c>
      <c r="D593" t="s">
        <v>384</v>
      </c>
      <c r="E593">
        <v>8408.7711799999997</v>
      </c>
      <c r="F593">
        <v>194.88</v>
      </c>
      <c r="G593">
        <v>-28.849166724836198</v>
      </c>
      <c r="H593">
        <v>3.17847092223198</v>
      </c>
      <c r="I593">
        <v>-12.7893994859554</v>
      </c>
      <c r="J593">
        <v>-0.77013163589887901</v>
      </c>
      <c r="K593">
        <v>180.12499711662201</v>
      </c>
      <c r="L593">
        <v>191.15711108074601</v>
      </c>
      <c r="M593">
        <v>63.750096793498599</v>
      </c>
      <c r="N593">
        <v>1.34682098477215</v>
      </c>
      <c r="O593">
        <v>32.389162561576299</v>
      </c>
      <c r="P593">
        <v>34.399999999999899</v>
      </c>
    </row>
    <row r="594" spans="1:17" x14ac:dyDescent="0.3">
      <c r="A594" t="s">
        <v>1314</v>
      </c>
      <c r="B594" t="s">
        <v>1315</v>
      </c>
      <c r="C594" t="str">
        <f>IFERROR(VLOOKUP(Table1[[#This Row],[Ticker]],[1]!Table1[[Symbol]:[Industry]],2,FALSE),"-")</f>
        <v>-</v>
      </c>
      <c r="D594" t="s">
        <v>396</v>
      </c>
      <c r="E594">
        <v>8405.8955017099997</v>
      </c>
      <c r="F594">
        <v>530.5</v>
      </c>
      <c r="G594">
        <v>-6.47023246799096</v>
      </c>
      <c r="H594">
        <v>-18.301763013213598</v>
      </c>
      <c r="I594">
        <v>-4.0084558109852004</v>
      </c>
      <c r="J594">
        <v>-2.7293759500380799</v>
      </c>
      <c r="K594">
        <v>523.60275895053098</v>
      </c>
      <c r="L594">
        <v>488.23347544485102</v>
      </c>
      <c r="M594">
        <v>36.921119152129002</v>
      </c>
      <c r="N594">
        <v>0.62698023678888504</v>
      </c>
      <c r="O594">
        <v>19.491046182846301</v>
      </c>
      <c r="P594">
        <v>31.703078450844</v>
      </c>
      <c r="Q594">
        <v>-1.1954450345684001E-2</v>
      </c>
    </row>
    <row r="595" spans="1:17" hidden="1" x14ac:dyDescent="0.3">
      <c r="A595" t="s">
        <v>1316</v>
      </c>
      <c r="B595" t="s">
        <v>1317</v>
      </c>
      <c r="C595" t="str">
        <f>IFERROR(VLOOKUP(Table1[[#This Row],[Ticker]],[1]!Table1[[Symbol]:[Industry]],2,FALSE),"-")</f>
        <v>-</v>
      </c>
      <c r="D595" t="s">
        <v>713</v>
      </c>
      <c r="E595">
        <v>8375.5088797930002</v>
      </c>
      <c r="F595">
        <v>258.58999999999997</v>
      </c>
      <c r="G595">
        <v>0.50342945024977503</v>
      </c>
      <c r="H595">
        <v>-0.35216788846146801</v>
      </c>
      <c r="I595">
        <v>0.805235379467799</v>
      </c>
      <c r="J595">
        <v>0.112660902121098</v>
      </c>
      <c r="K595">
        <v>246.80580175123299</v>
      </c>
      <c r="L595">
        <v>229.34735946970201</v>
      </c>
      <c r="M595">
        <v>59.785019392106697</v>
      </c>
      <c r="N595">
        <v>1.0599644781030499</v>
      </c>
      <c r="O595">
        <v>0.47565644456475298</v>
      </c>
      <c r="P595">
        <v>31.330624682579899</v>
      </c>
      <c r="Q595">
        <v>1.1816369177710001E-3</v>
      </c>
    </row>
    <row r="596" spans="1:17" hidden="1" x14ac:dyDescent="0.3">
      <c r="A596" t="s">
        <v>1318</v>
      </c>
      <c r="B596" t="s">
        <v>1319</v>
      </c>
      <c r="C596" t="str">
        <f>IFERROR(VLOOKUP(Table1[[#This Row],[Ticker]],[1]!Table1[[Symbol]:[Industry]],2,FALSE),"-")</f>
        <v>-</v>
      </c>
      <c r="D596" t="s">
        <v>1320</v>
      </c>
      <c r="E596">
        <v>8369.7008711939998</v>
      </c>
      <c r="F596">
        <v>1230.3900000000001</v>
      </c>
      <c r="K596">
        <v>1221.0284065276701</v>
      </c>
      <c r="L596">
        <v>1201.49851616978</v>
      </c>
      <c r="M596">
        <v>68.273684852772604</v>
      </c>
      <c r="N596">
        <v>1</v>
      </c>
      <c r="Q596">
        <v>-6.1080809493942997E-2</v>
      </c>
    </row>
    <row r="597" spans="1:17" x14ac:dyDescent="0.3">
      <c r="A597" t="s">
        <v>1321</v>
      </c>
      <c r="B597" t="s">
        <v>1322</v>
      </c>
      <c r="C597" t="str">
        <f>IFERROR(VLOOKUP(Table1[[#This Row],[Ticker]],[1]!Table1[[Symbol]:[Industry]],2,FALSE),"-")</f>
        <v>-</v>
      </c>
      <c r="D597" t="s">
        <v>62</v>
      </c>
      <c r="E597">
        <v>8365.7997247099993</v>
      </c>
      <c r="F597">
        <v>942.55</v>
      </c>
      <c r="G597">
        <v>86.481645430602697</v>
      </c>
      <c r="H597">
        <v>-12.001526428441201</v>
      </c>
      <c r="I597">
        <v>27.346937393737399</v>
      </c>
      <c r="J597">
        <v>-3.4800674474079898</v>
      </c>
      <c r="K597">
        <v>905.75454164880205</v>
      </c>
      <c r="L597">
        <v>749.22307231995001</v>
      </c>
      <c r="M597">
        <v>31.3346996065026</v>
      </c>
      <c r="N597">
        <v>0.52452775732837997</v>
      </c>
      <c r="O597">
        <v>5.4426820858309997</v>
      </c>
      <c r="P597">
        <v>128.71875758311</v>
      </c>
      <c r="Q597">
        <v>-1.3497020864610999E-2</v>
      </c>
    </row>
    <row r="598" spans="1:17" x14ac:dyDescent="0.3">
      <c r="A598" t="s">
        <v>1323</v>
      </c>
      <c r="B598" t="s">
        <v>1324</v>
      </c>
      <c r="C598" t="str">
        <f>IFERROR(VLOOKUP(Table1[[#This Row],[Ticker]],[1]!Table1[[Symbol]:[Industry]],2,FALSE),"-")</f>
        <v>-</v>
      </c>
      <c r="D598" t="s">
        <v>78</v>
      </c>
      <c r="E598">
        <v>8311.1619147710007</v>
      </c>
      <c r="F598">
        <v>205.25</v>
      </c>
      <c r="G598">
        <v>17.526614981158801</v>
      </c>
      <c r="H598">
        <v>-13.4579634526416</v>
      </c>
      <c r="I598">
        <v>3.0477155283278501</v>
      </c>
      <c r="J598">
        <v>-4.21189917819546</v>
      </c>
      <c r="K598">
        <v>214.15669998589101</v>
      </c>
      <c r="L598">
        <v>196.39471584776501</v>
      </c>
      <c r="M598">
        <v>30.356929741150299</v>
      </c>
      <c r="N598">
        <v>0.46158564889099901</v>
      </c>
      <c r="O598">
        <v>24.7259439707673</v>
      </c>
      <c r="P598">
        <v>46.502498215560301</v>
      </c>
      <c r="Q598">
        <v>4.4916921688931001E-2</v>
      </c>
    </row>
    <row r="599" spans="1:17" x14ac:dyDescent="0.3">
      <c r="A599" t="s">
        <v>1325</v>
      </c>
      <c r="B599" t="s">
        <v>1326</v>
      </c>
      <c r="C599" t="str">
        <f>IFERROR(VLOOKUP(Table1[[#This Row],[Ticker]],[1]!Table1[[Symbol]:[Industry]],2,FALSE),"-")</f>
        <v>-</v>
      </c>
      <c r="D599" t="s">
        <v>21</v>
      </c>
      <c r="E599">
        <v>8306.3017735119993</v>
      </c>
      <c r="F599">
        <v>29.89</v>
      </c>
      <c r="G599">
        <v>66.414258912251498</v>
      </c>
      <c r="H599">
        <v>-11.839757436439999</v>
      </c>
      <c r="I599">
        <v>2.58884589650226</v>
      </c>
      <c r="J599">
        <v>-2.1179097732946</v>
      </c>
      <c r="K599">
        <v>31.226980660253499</v>
      </c>
      <c r="L599">
        <v>28.655293984120501</v>
      </c>
      <c r="M599">
        <v>41.103575298571997</v>
      </c>
      <c r="N599">
        <v>0.77777828962379802</v>
      </c>
      <c r="O599">
        <v>42.188022750083597</v>
      </c>
      <c r="P599">
        <v>118.17518248175099</v>
      </c>
      <c r="Q599">
        <v>1.9399776986161001E-2</v>
      </c>
    </row>
    <row r="600" spans="1:17" x14ac:dyDescent="0.3">
      <c r="A600" t="s">
        <v>1327</v>
      </c>
      <c r="B600" t="s">
        <v>1328</v>
      </c>
      <c r="C600" t="str">
        <f>IFERROR(VLOOKUP(Table1[[#This Row],[Ticker]],[1]!Table1[[Symbol]:[Industry]],2,FALSE),"-")</f>
        <v>-</v>
      </c>
      <c r="D600" t="s">
        <v>550</v>
      </c>
      <c r="E600">
        <v>8254.0768031999996</v>
      </c>
      <c r="F600">
        <v>776.2</v>
      </c>
      <c r="G600">
        <v>-48.781319407219399</v>
      </c>
      <c r="H600">
        <v>-9.4593311491143801</v>
      </c>
      <c r="I600">
        <v>-28.683894354564</v>
      </c>
      <c r="J600">
        <v>-0.74860173117112006</v>
      </c>
      <c r="K600">
        <v>783.39578429716903</v>
      </c>
      <c r="L600">
        <v>861.91309240831401</v>
      </c>
      <c r="M600">
        <v>36.491849068402999</v>
      </c>
      <c r="N600">
        <v>0.64519006505802601</v>
      </c>
      <c r="O600">
        <v>42.527699046637402</v>
      </c>
      <c r="P600">
        <v>7.7456968350916302</v>
      </c>
      <c r="Q600">
        <v>-4.8040611450476001E-2</v>
      </c>
    </row>
    <row r="601" spans="1:17" x14ac:dyDescent="0.3">
      <c r="A601" t="s">
        <v>1329</v>
      </c>
      <c r="B601" t="s">
        <v>1330</v>
      </c>
      <c r="C601" t="str">
        <f>IFERROR(VLOOKUP(Table1[[#This Row],[Ticker]],[1]!Table1[[Symbol]:[Industry]],2,FALSE),"-")</f>
        <v>-</v>
      </c>
      <c r="D601" t="s">
        <v>220</v>
      </c>
      <c r="E601">
        <v>8161.0197436999997</v>
      </c>
      <c r="F601">
        <v>2096.15</v>
      </c>
      <c r="G601">
        <v>7.0862170593208704</v>
      </c>
      <c r="H601">
        <v>-9.2520890591828095</v>
      </c>
      <c r="I601">
        <v>2.18008394842311</v>
      </c>
      <c r="J601">
        <v>-5.4680534272835697</v>
      </c>
      <c r="K601">
        <v>2204.9333771141</v>
      </c>
      <c r="L601">
        <v>1972.3281462068001</v>
      </c>
      <c r="M601">
        <v>31.493286002564101</v>
      </c>
      <c r="N601">
        <v>0.654695056827717</v>
      </c>
      <c r="O601">
        <v>30.858955704505799</v>
      </c>
      <c r="P601">
        <v>43.385320473356501</v>
      </c>
      <c r="Q601">
        <v>-2.9627625455553998E-2</v>
      </c>
    </row>
    <row r="602" spans="1:17" x14ac:dyDescent="0.3">
      <c r="A602" t="s">
        <v>1331</v>
      </c>
      <c r="B602" t="s">
        <v>1332</v>
      </c>
      <c r="C602" t="str">
        <f>IFERROR(VLOOKUP(Table1[[#This Row],[Ticker]],[1]!Table1[[Symbol]:[Industry]],2,FALSE),"-")</f>
        <v>-</v>
      </c>
      <c r="D602" t="s">
        <v>62</v>
      </c>
      <c r="E602">
        <v>8125.8512924399902</v>
      </c>
      <c r="F602">
        <v>494.7</v>
      </c>
      <c r="G602">
        <v>22.776477392764601</v>
      </c>
      <c r="H602">
        <v>3.2069723904147902</v>
      </c>
      <c r="I602">
        <v>7.4054520127470802</v>
      </c>
      <c r="J602">
        <v>-2.4389296632928601</v>
      </c>
      <c r="K602">
        <v>470.02092135286398</v>
      </c>
      <c r="L602">
        <v>428.28360440373399</v>
      </c>
      <c r="M602">
        <v>60.860092707680003</v>
      </c>
      <c r="N602">
        <v>2.26174993145314</v>
      </c>
      <c r="O602">
        <v>5.4477461087527796</v>
      </c>
      <c r="P602">
        <v>52.2153846153846</v>
      </c>
      <c r="Q602">
        <v>-1.1802890446315E-2</v>
      </c>
    </row>
    <row r="603" spans="1:17" hidden="1" x14ac:dyDescent="0.3">
      <c r="A603" t="s">
        <v>1333</v>
      </c>
      <c r="B603" t="s">
        <v>1334</v>
      </c>
      <c r="C603" t="str">
        <f>IFERROR(VLOOKUP(Table1[[#This Row],[Ticker]],[1]!Table1[[Symbol]:[Industry]],2,FALSE),"-")</f>
        <v>-</v>
      </c>
      <c r="D603" t="s">
        <v>130</v>
      </c>
      <c r="E603">
        <v>8088.9436811249998</v>
      </c>
      <c r="F603">
        <v>327.60000000000002</v>
      </c>
      <c r="G603">
        <v>326.68179723986998</v>
      </c>
      <c r="H603">
        <v>0.204332991197512</v>
      </c>
      <c r="I603">
        <v>70.236201129778706</v>
      </c>
      <c r="J603">
        <v>-0.12601165602629699</v>
      </c>
      <c r="K603">
        <v>314.49668813905402</v>
      </c>
      <c r="L603">
        <v>222.65304730822299</v>
      </c>
      <c r="M603">
        <v>41.326784439086701</v>
      </c>
      <c r="N603">
        <v>0.71167390716968404</v>
      </c>
      <c r="O603">
        <v>17.216117216117102</v>
      </c>
      <c r="P603">
        <v>381.41072740631802</v>
      </c>
      <c r="Q603">
        <v>0.125913329131143</v>
      </c>
    </row>
    <row r="604" spans="1:17" x14ac:dyDescent="0.3">
      <c r="A604" t="s">
        <v>1335</v>
      </c>
      <c r="B604" t="s">
        <v>1336</v>
      </c>
      <c r="C604" t="str">
        <f>IFERROR(VLOOKUP(Table1[[#This Row],[Ticker]],[1]!Table1[[Symbol]:[Industry]],2,FALSE),"-")</f>
        <v>-</v>
      </c>
      <c r="D604" t="s">
        <v>1337</v>
      </c>
      <c r="E604">
        <v>8088.8236100000004</v>
      </c>
      <c r="F604">
        <v>644.29999999999995</v>
      </c>
      <c r="G604">
        <v>-3.2090143329568499</v>
      </c>
      <c r="H604">
        <v>18.231188822888001</v>
      </c>
      <c r="I604">
        <v>4.5234375765672699</v>
      </c>
      <c r="J604">
        <v>0.59534879055799395</v>
      </c>
      <c r="K604">
        <v>574.97168325156997</v>
      </c>
      <c r="L604">
        <v>526.09440959027302</v>
      </c>
      <c r="M604">
        <v>62.298190092956602</v>
      </c>
      <c r="N604">
        <v>1.3323045518882199</v>
      </c>
      <c r="O604">
        <v>10.197113146049899</v>
      </c>
      <c r="P604">
        <v>58.324118442069</v>
      </c>
      <c r="Q604">
        <v>0.151558871095759</v>
      </c>
    </row>
    <row r="605" spans="1:17" x14ac:dyDescent="0.3">
      <c r="A605" t="s">
        <v>1338</v>
      </c>
      <c r="B605" t="s">
        <v>1339</v>
      </c>
      <c r="C605" t="str">
        <f>IFERROR(VLOOKUP(Table1[[#This Row],[Ticker]],[1]!Table1[[Symbol]:[Industry]],2,FALSE),"-")</f>
        <v>-</v>
      </c>
      <c r="D605" t="s">
        <v>422</v>
      </c>
      <c r="E605">
        <v>8062.3351552499998</v>
      </c>
      <c r="F605">
        <v>595.95000000000005</v>
      </c>
      <c r="G605">
        <v>20.279688325808198</v>
      </c>
      <c r="H605">
        <v>-6.1000614802569997</v>
      </c>
      <c r="I605">
        <v>1.38096410916116</v>
      </c>
      <c r="J605">
        <v>-3.4743847001230201</v>
      </c>
      <c r="K605">
        <v>579.39806970699601</v>
      </c>
      <c r="L605">
        <v>510.478362549758</v>
      </c>
      <c r="M605">
        <v>38.694350007739402</v>
      </c>
      <c r="N605">
        <v>0.48406712168302202</v>
      </c>
      <c r="O605">
        <v>12.7611376793355</v>
      </c>
      <c r="P605">
        <v>54.431199792692396</v>
      </c>
      <c r="Q605">
        <v>-4.7032253441412999E-2</v>
      </c>
    </row>
    <row r="606" spans="1:17" x14ac:dyDescent="0.3">
      <c r="A606" t="s">
        <v>1340</v>
      </c>
      <c r="B606" t="s">
        <v>1341</v>
      </c>
      <c r="C606" t="str">
        <f>IFERROR(VLOOKUP(Table1[[#This Row],[Ticker]],[1]!Table1[[Symbol]:[Industry]],2,FALSE),"-")</f>
        <v>-</v>
      </c>
      <c r="D606" t="s">
        <v>247</v>
      </c>
      <c r="E606">
        <v>8051.7335759999996</v>
      </c>
      <c r="F606">
        <v>595.6</v>
      </c>
      <c r="G606">
        <v>-38.074238889422098</v>
      </c>
      <c r="H606">
        <v>-5.8772026668517299</v>
      </c>
      <c r="I606">
        <v>-18.094898347373999</v>
      </c>
      <c r="J606">
        <v>1.3375316835781601</v>
      </c>
      <c r="K606">
        <v>592.91361349291503</v>
      </c>
      <c r="L606">
        <v>602.56402166673604</v>
      </c>
      <c r="M606">
        <v>57.557207921199399</v>
      </c>
      <c r="N606">
        <v>1.2686779731475899</v>
      </c>
      <c r="O606">
        <v>20.542310275352499</v>
      </c>
      <c r="P606">
        <v>7.9767947788252203</v>
      </c>
      <c r="Q606">
        <v>1.0920127907336E-2</v>
      </c>
    </row>
    <row r="607" spans="1:17" x14ac:dyDescent="0.3">
      <c r="A607" t="s">
        <v>1342</v>
      </c>
      <c r="B607" t="s">
        <v>1343</v>
      </c>
      <c r="C607" t="str">
        <f>IFERROR(VLOOKUP(Table1[[#This Row],[Ticker]],[1]!Table1[[Symbol]:[Industry]],2,FALSE),"-")</f>
        <v>-</v>
      </c>
      <c r="D607" t="s">
        <v>146</v>
      </c>
      <c r="E607">
        <v>8049.500446</v>
      </c>
      <c r="F607">
        <v>672.45</v>
      </c>
      <c r="G607">
        <v>-50.137686430796201</v>
      </c>
      <c r="H607">
        <v>-7.6290439902488503</v>
      </c>
      <c r="I607">
        <v>-20.669390578996001</v>
      </c>
      <c r="J607">
        <v>0.24129858798811099</v>
      </c>
      <c r="K607">
        <v>688.40830023317005</v>
      </c>
      <c r="L607">
        <v>716.46175239604202</v>
      </c>
      <c r="M607">
        <v>41.145296310463401</v>
      </c>
      <c r="N607">
        <v>2.6984734098267702</v>
      </c>
      <c r="O607">
        <v>45.438322551862498</v>
      </c>
      <c r="P607">
        <v>12.3371199465419</v>
      </c>
      <c r="Q607">
        <v>-0.1057149179459</v>
      </c>
    </row>
    <row r="608" spans="1:17" x14ac:dyDescent="0.3">
      <c r="A608" t="s">
        <v>1344</v>
      </c>
      <c r="B608" t="s">
        <v>1345</v>
      </c>
      <c r="C608" t="str">
        <f>IFERROR(VLOOKUP(Table1[[#This Row],[Ticker]],[1]!Table1[[Symbol]:[Industry]],2,FALSE),"-")</f>
        <v>-</v>
      </c>
      <c r="D608" t="s">
        <v>293</v>
      </c>
      <c r="E608">
        <v>8041.0751437500003</v>
      </c>
      <c r="F608">
        <v>775.6</v>
      </c>
      <c r="G608">
        <v>42.402072200899298</v>
      </c>
      <c r="H608">
        <v>-4.8897108959498201</v>
      </c>
      <c r="I608">
        <v>4.0911472746169997</v>
      </c>
      <c r="J608">
        <v>-0.31447661306616798</v>
      </c>
      <c r="K608">
        <v>767.88182902474205</v>
      </c>
      <c r="L608">
        <v>666.96563465229406</v>
      </c>
      <c r="M608">
        <v>46.693029553614203</v>
      </c>
      <c r="N608">
        <v>0.95254730094823903</v>
      </c>
      <c r="O608">
        <v>13.460546673543</v>
      </c>
      <c r="P608">
        <v>77.381360777587105</v>
      </c>
      <c r="Q608">
        <v>9.0267378669840002E-3</v>
      </c>
    </row>
    <row r="609" spans="1:17" x14ac:dyDescent="0.3">
      <c r="A609" t="s">
        <v>1346</v>
      </c>
      <c r="B609" t="s">
        <v>1347</v>
      </c>
      <c r="C609" t="str">
        <f>IFERROR(VLOOKUP(Table1[[#This Row],[Ticker]],[1]!Table1[[Symbol]:[Industry]],2,FALSE),"-")</f>
        <v>-</v>
      </c>
      <c r="D609" t="s">
        <v>557</v>
      </c>
      <c r="E609">
        <v>8027.4936415519996</v>
      </c>
      <c r="F609">
        <v>242.51</v>
      </c>
      <c r="G609">
        <v>14.334297634959601</v>
      </c>
      <c r="H609">
        <v>-1.44202212434856</v>
      </c>
      <c r="I609">
        <v>-6.0402842005222702E-2</v>
      </c>
      <c r="J609">
        <v>-0.99059903601409105</v>
      </c>
      <c r="K609">
        <v>231.995054383069</v>
      </c>
      <c r="L609">
        <v>220.506201242065</v>
      </c>
      <c r="M609">
        <v>50.433165959821302</v>
      </c>
      <c r="N609">
        <v>1.2382998883596401</v>
      </c>
      <c r="O609">
        <v>15.706568801286499</v>
      </c>
      <c r="P609">
        <v>48.961916461916402</v>
      </c>
      <c r="Q609">
        <v>2.7043069632398001E-2</v>
      </c>
    </row>
    <row r="610" spans="1:17" x14ac:dyDescent="0.3">
      <c r="A610" t="s">
        <v>1348</v>
      </c>
      <c r="B610" t="s">
        <v>1349</v>
      </c>
      <c r="C610" t="str">
        <f>IFERROR(VLOOKUP(Table1[[#This Row],[Ticker]],[1]!Table1[[Symbol]:[Industry]],2,FALSE),"-")</f>
        <v>-</v>
      </c>
      <c r="D610" t="s">
        <v>140</v>
      </c>
      <c r="E610">
        <v>7898.4251647999999</v>
      </c>
      <c r="F610">
        <v>955.55</v>
      </c>
      <c r="G610">
        <v>105.11634404898901</v>
      </c>
      <c r="H610">
        <v>-9.1162023014098708</v>
      </c>
      <c r="I610">
        <v>99.996059140983704</v>
      </c>
      <c r="J610">
        <v>-14.0100989320135</v>
      </c>
      <c r="K610">
        <v>920.309013325249</v>
      </c>
      <c r="L610">
        <v>711.80532604742803</v>
      </c>
      <c r="M610">
        <v>37.5011971559587</v>
      </c>
      <c r="N610">
        <v>1.67907624769643</v>
      </c>
      <c r="O610">
        <v>16.163466066663101</v>
      </c>
      <c r="P610">
        <v>164.11000552791501</v>
      </c>
      <c r="Q610">
        <v>0.187583767141142</v>
      </c>
    </row>
    <row r="611" spans="1:17" hidden="1" x14ac:dyDescent="0.3">
      <c r="A611" t="s">
        <v>1350</v>
      </c>
      <c r="B611" t="s">
        <v>1351</v>
      </c>
      <c r="C611" t="str">
        <f>IFERROR(VLOOKUP(Table1[[#This Row],[Ticker]],[1]!Table1[[Symbol]:[Industry]],2,FALSE),"-")</f>
        <v>-</v>
      </c>
      <c r="D611" t="s">
        <v>481</v>
      </c>
      <c r="E611">
        <v>7873.46526738999</v>
      </c>
      <c r="F611">
        <v>744.65</v>
      </c>
      <c r="G611">
        <v>10.9038891816054</v>
      </c>
      <c r="H611">
        <v>-1.1679594835204401</v>
      </c>
      <c r="I611">
        <v>18.8583716132344</v>
      </c>
      <c r="J611">
        <v>0.27883572404476098</v>
      </c>
      <c r="K611">
        <v>671.43774103213605</v>
      </c>
      <c r="M611">
        <v>61.462607101122302</v>
      </c>
      <c r="N611">
        <v>1.0288620931394901</v>
      </c>
      <c r="O611">
        <v>2.3299536695091598</v>
      </c>
      <c r="P611">
        <v>43.436386400847503</v>
      </c>
    </row>
    <row r="612" spans="1:17" x14ac:dyDescent="0.3">
      <c r="A612" t="s">
        <v>1352</v>
      </c>
      <c r="B612" t="s">
        <v>1353</v>
      </c>
      <c r="C612" t="str">
        <f>IFERROR(VLOOKUP(Table1[[#This Row],[Ticker]],[1]!Table1[[Symbol]:[Industry]],2,FALSE),"-")</f>
        <v>-</v>
      </c>
      <c r="D612" t="s">
        <v>647</v>
      </c>
      <c r="E612">
        <v>7861.7670263</v>
      </c>
      <c r="F612">
        <v>400.1</v>
      </c>
      <c r="G612">
        <v>51.191849164529003</v>
      </c>
      <c r="H612">
        <v>-0.75466771353685402</v>
      </c>
      <c r="I612">
        <v>30.772497631779199</v>
      </c>
      <c r="J612">
        <v>-5.2445307514906299</v>
      </c>
      <c r="K612">
        <v>382.56108037107799</v>
      </c>
      <c r="L612">
        <v>324.55031890019001</v>
      </c>
      <c r="M612">
        <v>45.607676044480201</v>
      </c>
      <c r="N612">
        <v>1.0495152011123701</v>
      </c>
      <c r="O612">
        <v>12.6343414146463</v>
      </c>
      <c r="P612">
        <v>99.950024987506197</v>
      </c>
      <c r="Q612">
        <v>4.7165274647501997E-2</v>
      </c>
    </row>
    <row r="613" spans="1:17" x14ac:dyDescent="0.3">
      <c r="A613" t="s">
        <v>1354</v>
      </c>
      <c r="B613" t="s">
        <v>1355</v>
      </c>
      <c r="C613" t="str">
        <f>IFERROR(VLOOKUP(Table1[[#This Row],[Ticker]],[1]!Table1[[Symbol]:[Industry]],2,FALSE),"-")</f>
        <v>-</v>
      </c>
      <c r="D613" t="s">
        <v>1356</v>
      </c>
      <c r="E613">
        <v>7859.9372427799999</v>
      </c>
      <c r="F613">
        <v>1240.75</v>
      </c>
      <c r="G613">
        <v>118.197575962904</v>
      </c>
      <c r="H613">
        <v>5.9442478696675902</v>
      </c>
      <c r="I613">
        <v>83.036389483255405</v>
      </c>
      <c r="J613">
        <v>-7.1612546573267304</v>
      </c>
      <c r="K613">
        <v>1128.05816043702</v>
      </c>
      <c r="L613">
        <v>828.28991804959503</v>
      </c>
      <c r="M613">
        <v>45.2718427015594</v>
      </c>
      <c r="N613">
        <v>0.48411320984656803</v>
      </c>
      <c r="O613">
        <v>11.1424541607898</v>
      </c>
      <c r="P613">
        <v>184.93512458376301</v>
      </c>
      <c r="Q613">
        <v>0.14209509167669701</v>
      </c>
    </row>
    <row r="614" spans="1:17" x14ac:dyDescent="0.3">
      <c r="A614" t="s">
        <v>1357</v>
      </c>
      <c r="B614" t="s">
        <v>1358</v>
      </c>
      <c r="C614" t="str">
        <f>IFERROR(VLOOKUP(Table1[[#This Row],[Ticker]],[1]!Table1[[Symbol]:[Industry]],2,FALSE),"-")</f>
        <v>-</v>
      </c>
      <c r="D614" t="s">
        <v>369</v>
      </c>
      <c r="E614">
        <v>7839.6996196199998</v>
      </c>
      <c r="F614">
        <v>1683.55</v>
      </c>
      <c r="G614">
        <v>91.078057059623006</v>
      </c>
      <c r="H614">
        <v>6.9434544757871102</v>
      </c>
      <c r="I614">
        <v>21.737656204741601</v>
      </c>
      <c r="J614">
        <v>-4.7551172672074502</v>
      </c>
      <c r="K614">
        <v>1529.5915637175599</v>
      </c>
      <c r="L614">
        <v>1209.20397994574</v>
      </c>
      <c r="M614">
        <v>56.5770033749451</v>
      </c>
      <c r="N614">
        <v>1.0296339418384901</v>
      </c>
      <c r="O614">
        <v>7.1515547503786703</v>
      </c>
      <c r="P614">
        <v>139.361626501741</v>
      </c>
      <c r="Q614">
        <v>3.3120125051880001E-2</v>
      </c>
    </row>
    <row r="615" spans="1:17" hidden="1" x14ac:dyDescent="0.3">
      <c r="A615" t="s">
        <v>1359</v>
      </c>
      <c r="B615" t="s">
        <v>1360</v>
      </c>
      <c r="C615" t="str">
        <f>IFERROR(VLOOKUP(Table1[[#This Row],[Ticker]],[1]!Table1[[Symbol]:[Industry]],2,FALSE),"-")</f>
        <v>-</v>
      </c>
      <c r="D615" t="s">
        <v>332</v>
      </c>
      <c r="E615">
        <v>7799.0366999999997</v>
      </c>
      <c r="F615">
        <v>1168.3</v>
      </c>
      <c r="G615">
        <v>7.2669688113899502</v>
      </c>
      <c r="H615">
        <v>-14.7793878069033</v>
      </c>
      <c r="I615">
        <v>12.7063379601882</v>
      </c>
      <c r="J615">
        <v>0.35272020511964203</v>
      </c>
      <c r="K615">
        <v>1107.69911179518</v>
      </c>
      <c r="L615">
        <v>989.77006821749103</v>
      </c>
      <c r="M615">
        <v>41.361383510987402</v>
      </c>
      <c r="N615">
        <v>0.31282747525112897</v>
      </c>
      <c r="O615">
        <v>10.4168449884447</v>
      </c>
      <c r="P615">
        <v>42.475609756097498</v>
      </c>
      <c r="Q615">
        <v>-5.8619496016190001E-2</v>
      </c>
    </row>
    <row r="616" spans="1:17" x14ac:dyDescent="0.3">
      <c r="A616" t="s">
        <v>1361</v>
      </c>
      <c r="B616" t="s">
        <v>1362</v>
      </c>
      <c r="C616" t="str">
        <f>IFERROR(VLOOKUP(Table1[[#This Row],[Ticker]],[1]!Table1[[Symbol]:[Industry]],2,FALSE),"-")</f>
        <v>-</v>
      </c>
      <c r="D616" t="s">
        <v>244</v>
      </c>
      <c r="E616">
        <v>7782.4763433600001</v>
      </c>
      <c r="F616">
        <v>7024.1</v>
      </c>
      <c r="G616">
        <v>29.825019921115601</v>
      </c>
      <c r="H616">
        <v>-1.4516577986046799</v>
      </c>
      <c r="I616">
        <v>16.108042859845199</v>
      </c>
      <c r="J616">
        <v>-2.6477335178461199</v>
      </c>
      <c r="K616">
        <v>6907.2828348183302</v>
      </c>
      <c r="L616">
        <v>6128.6390573793797</v>
      </c>
      <c r="M616">
        <v>39.820213622545502</v>
      </c>
      <c r="N616">
        <v>0.65366110106405295</v>
      </c>
      <c r="O616">
        <v>11.4021725203228</v>
      </c>
      <c r="P616">
        <v>62.892790055889201</v>
      </c>
      <c r="Q616">
        <v>1.3160488569816E-2</v>
      </c>
    </row>
    <row r="617" spans="1:17" x14ac:dyDescent="0.3">
      <c r="A617" t="s">
        <v>1363</v>
      </c>
      <c r="B617" t="s">
        <v>1364</v>
      </c>
      <c r="C617" t="str">
        <f>IFERROR(VLOOKUP(Table1[[#This Row],[Ticker]],[1]!Table1[[Symbol]:[Industry]],2,FALSE),"-")</f>
        <v>-</v>
      </c>
      <c r="D617" t="s">
        <v>46</v>
      </c>
      <c r="E617">
        <v>7753.7799121300004</v>
      </c>
      <c r="F617">
        <v>531.85</v>
      </c>
      <c r="G617">
        <v>92.345732446248306</v>
      </c>
      <c r="H617">
        <v>0.93746930760234803</v>
      </c>
      <c r="I617">
        <v>22.406021425497201</v>
      </c>
      <c r="J617">
        <v>-1.8651201675228699</v>
      </c>
      <c r="K617">
        <v>493.65788148501298</v>
      </c>
      <c r="L617">
        <v>420.30931146503798</v>
      </c>
      <c r="M617">
        <v>49.891608596015899</v>
      </c>
      <c r="N617">
        <v>0.62713201933807206</v>
      </c>
      <c r="O617">
        <v>6.0449374823728403</v>
      </c>
      <c r="P617">
        <v>124.314635175031</v>
      </c>
      <c r="Q617">
        <v>-2.4397653899330001E-2</v>
      </c>
    </row>
    <row r="618" spans="1:17" x14ac:dyDescent="0.3">
      <c r="A618" t="s">
        <v>1365</v>
      </c>
      <c r="B618" t="s">
        <v>1366</v>
      </c>
      <c r="C618" t="str">
        <f>IFERROR(VLOOKUP(Table1[[#This Row],[Ticker]],[1]!Table1[[Symbol]:[Industry]],2,FALSE),"-")</f>
        <v>-</v>
      </c>
      <c r="D618" t="s">
        <v>550</v>
      </c>
      <c r="E618">
        <v>7705.92983</v>
      </c>
      <c r="F618">
        <v>2336.9499999999998</v>
      </c>
      <c r="G618">
        <v>-20.095920629180899</v>
      </c>
      <c r="H618">
        <v>1.33181657166965</v>
      </c>
      <c r="I618">
        <v>-17.921994536164199</v>
      </c>
      <c r="J618">
        <v>0.70276199716424803</v>
      </c>
      <c r="K618">
        <v>2278.1568663663202</v>
      </c>
      <c r="L618">
        <v>2260.3914804892402</v>
      </c>
      <c r="M618">
        <v>59.441741299850598</v>
      </c>
      <c r="N618">
        <v>0.91204466834815501</v>
      </c>
      <c r="O618">
        <v>17.032884742934101</v>
      </c>
      <c r="P618">
        <v>19.232142857142801</v>
      </c>
      <c r="Q618">
        <v>-5.7458591875274002E-2</v>
      </c>
    </row>
    <row r="619" spans="1:17" x14ac:dyDescent="0.3">
      <c r="A619" t="s">
        <v>1367</v>
      </c>
      <c r="B619" t="s">
        <v>1368</v>
      </c>
      <c r="C619" t="str">
        <f>IFERROR(VLOOKUP(Table1[[#This Row],[Ticker]],[1]!Table1[[Symbol]:[Industry]],2,FALSE),"-")</f>
        <v>-</v>
      </c>
      <c r="D619" t="s">
        <v>62</v>
      </c>
      <c r="E619">
        <v>7694.4068514800001</v>
      </c>
      <c r="F619">
        <v>237.09</v>
      </c>
      <c r="G619">
        <v>-20.007871194456001</v>
      </c>
      <c r="H619">
        <v>-3.71223649321945</v>
      </c>
      <c r="I619">
        <v>-49.386758931262797</v>
      </c>
      <c r="J619">
        <v>-4.6648354122889399</v>
      </c>
      <c r="K619">
        <v>246.30192995605901</v>
      </c>
      <c r="L619">
        <v>274.22574678161999</v>
      </c>
      <c r="M619">
        <v>44.926876080834802</v>
      </c>
      <c r="N619">
        <v>0.54313938435759201</v>
      </c>
      <c r="O619">
        <v>99.417942553460705</v>
      </c>
      <c r="P619">
        <v>20.902600713921402</v>
      </c>
      <c r="Q619">
        <v>-2.1633730489179E-2</v>
      </c>
    </row>
    <row r="620" spans="1:17" x14ac:dyDescent="0.3">
      <c r="A620" t="s">
        <v>1369</v>
      </c>
      <c r="B620" t="s">
        <v>1370</v>
      </c>
      <c r="C620" t="str">
        <f>IFERROR(VLOOKUP(Table1[[#This Row],[Ticker]],[1]!Table1[[Symbol]:[Industry]],2,FALSE),"-")</f>
        <v>-</v>
      </c>
      <c r="D620" t="s">
        <v>233</v>
      </c>
      <c r="E620">
        <v>7674.2367576300003</v>
      </c>
      <c r="F620">
        <v>189.58</v>
      </c>
      <c r="G620">
        <v>14.625239024196301</v>
      </c>
      <c r="H620">
        <v>-12.5429175467811</v>
      </c>
      <c r="I620">
        <v>-26.2783767771393</v>
      </c>
      <c r="J620">
        <v>-4.0758078472017996</v>
      </c>
      <c r="K620">
        <v>193.117923447875</v>
      </c>
      <c r="L620">
        <v>194.81687607657801</v>
      </c>
      <c r="M620">
        <v>50.110038001008299</v>
      </c>
      <c r="N620">
        <v>0.92309409073528303</v>
      </c>
      <c r="O620">
        <v>62.4643949783732</v>
      </c>
      <c r="P620">
        <v>40.690166975881198</v>
      </c>
      <c r="Q620">
        <v>8.4651278732054996E-2</v>
      </c>
    </row>
    <row r="621" spans="1:17" x14ac:dyDescent="0.3">
      <c r="A621" t="s">
        <v>1371</v>
      </c>
      <c r="B621" t="s">
        <v>1372</v>
      </c>
      <c r="C621" t="str">
        <f>IFERROR(VLOOKUP(Table1[[#This Row],[Ticker]],[1]!Table1[[Symbol]:[Industry]],2,FALSE),"-")</f>
        <v>-</v>
      </c>
      <c r="D621" t="s">
        <v>338</v>
      </c>
      <c r="E621">
        <v>7670.2024308</v>
      </c>
      <c r="F621">
        <v>346.5</v>
      </c>
      <c r="G621">
        <v>125.282565916305</v>
      </c>
      <c r="H621">
        <v>4.0863098428706497</v>
      </c>
      <c r="I621">
        <v>84.104770337462497</v>
      </c>
      <c r="J621">
        <v>4.1936295587132602</v>
      </c>
      <c r="K621">
        <v>303.350708291883</v>
      </c>
      <c r="L621">
        <v>233.74901317133501</v>
      </c>
      <c r="M621">
        <v>63.618462417007002</v>
      </c>
      <c r="N621">
        <v>0.84009804358215801</v>
      </c>
      <c r="O621">
        <v>4.6176046176046004</v>
      </c>
      <c r="P621">
        <v>167.56756756756701</v>
      </c>
      <c r="Q621">
        <v>0.13275154835428399</v>
      </c>
    </row>
    <row r="622" spans="1:17" hidden="1" x14ac:dyDescent="0.3">
      <c r="A622" t="s">
        <v>1373</v>
      </c>
      <c r="B622" t="s">
        <v>1374</v>
      </c>
      <c r="C622" t="str">
        <f>IFERROR(VLOOKUP(Table1[[#This Row],[Ticker]],[1]!Table1[[Symbol]:[Industry]],2,FALSE),"-")</f>
        <v>-</v>
      </c>
      <c r="D622" t="s">
        <v>140</v>
      </c>
      <c r="E622">
        <v>7643.1520872000001</v>
      </c>
      <c r="F622">
        <v>536.1</v>
      </c>
      <c r="G622">
        <v>63.596775266320698</v>
      </c>
      <c r="H622">
        <v>9.9497132457998898</v>
      </c>
      <c r="I622">
        <v>66.6894048756415</v>
      </c>
      <c r="J622">
        <v>4.7346448482288199</v>
      </c>
      <c r="K622">
        <v>428.68524832788802</v>
      </c>
      <c r="M622">
        <v>67.628156889333297</v>
      </c>
      <c r="N622">
        <v>0.81569768783504004</v>
      </c>
      <c r="O622">
        <v>3.2829695952247802</v>
      </c>
      <c r="P622">
        <v>120.844490216271</v>
      </c>
    </row>
    <row r="623" spans="1:17" x14ac:dyDescent="0.3">
      <c r="A623" t="s">
        <v>1375</v>
      </c>
      <c r="B623" t="s">
        <v>1376</v>
      </c>
      <c r="C623" t="str">
        <f>IFERROR(VLOOKUP(Table1[[#This Row],[Ticker]],[1]!Table1[[Symbol]:[Industry]],2,FALSE),"-")</f>
        <v>-</v>
      </c>
      <c r="D623" t="s">
        <v>396</v>
      </c>
      <c r="E623">
        <v>7626.50322942</v>
      </c>
      <c r="F623">
        <v>699.85</v>
      </c>
      <c r="G623">
        <v>-14.3987872943858</v>
      </c>
      <c r="H623">
        <v>-4.9186964031961997</v>
      </c>
      <c r="I623">
        <v>-13.3920997254284</v>
      </c>
      <c r="J623">
        <v>0.10527580463505599</v>
      </c>
      <c r="K623">
        <v>662.14192304553796</v>
      </c>
      <c r="L623">
        <v>647.83220061437999</v>
      </c>
      <c r="M623">
        <v>57.209151330933203</v>
      </c>
      <c r="N623">
        <v>1.0640960357017299</v>
      </c>
      <c r="O623">
        <v>10.8809030506537</v>
      </c>
      <c r="P623">
        <v>34.2380358684185</v>
      </c>
      <c r="Q623">
        <v>-6.0033497894211002E-2</v>
      </c>
    </row>
    <row r="624" spans="1:17" hidden="1" x14ac:dyDescent="0.3">
      <c r="A624" t="s">
        <v>1377</v>
      </c>
      <c r="B624" t="s">
        <v>1378</v>
      </c>
      <c r="C624" t="str">
        <f>IFERROR(VLOOKUP(Table1[[#This Row],[Ticker]],[1]!Table1[[Symbol]:[Industry]],2,FALSE),"-")</f>
        <v>-</v>
      </c>
      <c r="D624" t="s">
        <v>193</v>
      </c>
      <c r="E624">
        <v>7605.7615079999996</v>
      </c>
      <c r="F624">
        <v>387.65</v>
      </c>
      <c r="G624">
        <v>-0.79632868992220196</v>
      </c>
      <c r="H624">
        <v>4.2783705981079097</v>
      </c>
      <c r="I624">
        <v>23.6630304057588</v>
      </c>
      <c r="J624">
        <v>-4.5081643066177204</v>
      </c>
      <c r="K624">
        <v>347.833687460855</v>
      </c>
      <c r="M624">
        <v>59.284895928166002</v>
      </c>
      <c r="N624">
        <v>0.913274062403447</v>
      </c>
      <c r="O624">
        <v>4.8626338191667804</v>
      </c>
      <c r="P624">
        <v>61.453561016243199</v>
      </c>
    </row>
    <row r="625" spans="1:17" x14ac:dyDescent="0.3">
      <c r="A625" t="s">
        <v>1379</v>
      </c>
      <c r="B625" t="s">
        <v>1380</v>
      </c>
      <c r="C625" t="str">
        <f>IFERROR(VLOOKUP(Table1[[#This Row],[Ticker]],[1]!Table1[[Symbol]:[Industry]],2,FALSE),"-")</f>
        <v>-</v>
      </c>
      <c r="D625" t="s">
        <v>557</v>
      </c>
      <c r="E625">
        <v>7600.3274799999999</v>
      </c>
      <c r="F625">
        <v>385.3</v>
      </c>
      <c r="G625">
        <v>92.094662130322405</v>
      </c>
      <c r="H625">
        <v>-3.2363775626164899</v>
      </c>
      <c r="I625">
        <v>31.082999479156801</v>
      </c>
      <c r="J625">
        <v>-2.8068287198767798</v>
      </c>
      <c r="K625">
        <v>362.95626626270302</v>
      </c>
      <c r="L625">
        <v>291.01484192353701</v>
      </c>
      <c r="M625">
        <v>36.325313721622997</v>
      </c>
      <c r="N625">
        <v>0.69269978262283904</v>
      </c>
      <c r="O625">
        <v>17.103555670905699</v>
      </c>
      <c r="P625">
        <v>124.99270072992699</v>
      </c>
      <c r="Q625">
        <v>0.32839147692711701</v>
      </c>
    </row>
    <row r="626" spans="1:17" x14ac:dyDescent="0.3">
      <c r="A626" t="s">
        <v>1381</v>
      </c>
      <c r="B626" t="s">
        <v>1382</v>
      </c>
      <c r="C626" t="str">
        <f>IFERROR(VLOOKUP(Table1[[#This Row],[Ticker]],[1]!Table1[[Symbol]:[Industry]],2,FALSE),"-")</f>
        <v>-</v>
      </c>
      <c r="D626" t="s">
        <v>369</v>
      </c>
      <c r="E626">
        <v>7593.6630536000002</v>
      </c>
      <c r="F626">
        <v>153.66999999999999</v>
      </c>
      <c r="G626">
        <v>89.872802377022794</v>
      </c>
      <c r="H626">
        <v>29.185646401581501</v>
      </c>
      <c r="I626">
        <v>31.102727776135701</v>
      </c>
      <c r="J626">
        <v>-1.56460565456387</v>
      </c>
      <c r="K626">
        <v>124.487685824274</v>
      </c>
      <c r="L626">
        <v>101.457249203933</v>
      </c>
      <c r="M626">
        <v>71.9078456792585</v>
      </c>
      <c r="N626">
        <v>1.6976383915492299</v>
      </c>
      <c r="O626">
        <v>5.9282878896336397</v>
      </c>
      <c r="P626">
        <v>136.233666410453</v>
      </c>
      <c r="Q626">
        <v>8.1443028469976003E-2</v>
      </c>
    </row>
    <row r="627" spans="1:17" hidden="1" x14ac:dyDescent="0.3">
      <c r="A627" t="s">
        <v>1383</v>
      </c>
      <c r="B627" t="s">
        <v>1384</v>
      </c>
      <c r="C627" t="str">
        <f>IFERROR(VLOOKUP(Table1[[#This Row],[Ticker]],[1]!Table1[[Symbol]:[Industry]],2,FALSE),"-")</f>
        <v>-</v>
      </c>
      <c r="D627" t="s">
        <v>647</v>
      </c>
      <c r="E627">
        <v>7585.0024822949999</v>
      </c>
      <c r="F627">
        <v>3838.9</v>
      </c>
      <c r="G627">
        <v>-2.2618221789605801</v>
      </c>
      <c r="H627">
        <v>-12.3824469734316</v>
      </c>
      <c r="I627">
        <v>-0.67092479681161998</v>
      </c>
      <c r="J627">
        <v>-5.1683957171838202</v>
      </c>
      <c r="K627">
        <v>3753.1201570950502</v>
      </c>
      <c r="L627">
        <v>3465.2271884285101</v>
      </c>
      <c r="M627">
        <v>36.328025466229803</v>
      </c>
      <c r="N627">
        <v>0.50490583168799896</v>
      </c>
      <c r="O627">
        <v>11.719502982625199</v>
      </c>
      <c r="P627">
        <v>27.665447289657401</v>
      </c>
      <c r="Q627">
        <v>-4.7202422652675997E-2</v>
      </c>
    </row>
    <row r="628" spans="1:17" x14ac:dyDescent="0.3">
      <c r="A628" t="s">
        <v>1385</v>
      </c>
      <c r="B628" t="s">
        <v>1386</v>
      </c>
      <c r="C628" t="str">
        <f>IFERROR(VLOOKUP(Table1[[#This Row],[Ticker]],[1]!Table1[[Symbol]:[Industry]],2,FALSE),"-")</f>
        <v>-</v>
      </c>
      <c r="D628" t="s">
        <v>193</v>
      </c>
      <c r="E628">
        <v>7583.5579625999999</v>
      </c>
      <c r="F628">
        <v>2624.5</v>
      </c>
      <c r="G628">
        <v>192.78021730910899</v>
      </c>
      <c r="H628">
        <v>43.788160252509499</v>
      </c>
      <c r="I628">
        <v>77.446712374663093</v>
      </c>
      <c r="J628">
        <v>6.7416213502957998</v>
      </c>
      <c r="K628">
        <v>2038.2043024899499</v>
      </c>
      <c r="L628">
        <v>1506.6500650905</v>
      </c>
      <c r="M628">
        <v>60.308544992249601</v>
      </c>
      <c r="N628">
        <v>1.0976654340320999</v>
      </c>
      <c r="O628">
        <v>12.482377595732499</v>
      </c>
      <c r="P628">
        <v>226.02484472049599</v>
      </c>
      <c r="Q628">
        <v>0.143115206560155</v>
      </c>
    </row>
    <row r="629" spans="1:17" x14ac:dyDescent="0.3">
      <c r="A629" t="s">
        <v>1387</v>
      </c>
      <c r="B629" t="s">
        <v>1388</v>
      </c>
      <c r="C629" t="str">
        <f>IFERROR(VLOOKUP(Table1[[#This Row],[Ticker]],[1]!Table1[[Symbol]:[Industry]],2,FALSE),"-")</f>
        <v>-</v>
      </c>
      <c r="D629" t="s">
        <v>594</v>
      </c>
      <c r="E629">
        <v>7519.1836617600002</v>
      </c>
      <c r="F629">
        <v>43.55</v>
      </c>
      <c r="G629">
        <v>-16.7931265253332</v>
      </c>
      <c r="H629">
        <v>-5.81626456826619</v>
      </c>
      <c r="I629">
        <v>-39.966964108506197</v>
      </c>
      <c r="J629">
        <v>-1.9961881205232299</v>
      </c>
      <c r="K629">
        <v>44.112806053160398</v>
      </c>
      <c r="L629">
        <v>46.603828074196002</v>
      </c>
      <c r="M629">
        <v>53.429110936838597</v>
      </c>
      <c r="N629">
        <v>1.88644480556195</v>
      </c>
      <c r="O629">
        <v>57.749712973593503</v>
      </c>
      <c r="P629">
        <v>12.677878395860199</v>
      </c>
      <c r="Q629">
        <v>-4.0750794521399996E-3</v>
      </c>
    </row>
    <row r="630" spans="1:17" x14ac:dyDescent="0.3">
      <c r="A630" t="s">
        <v>1389</v>
      </c>
      <c r="B630" t="s">
        <v>1390</v>
      </c>
      <c r="C630" t="str">
        <f>IFERROR(VLOOKUP(Table1[[#This Row],[Ticker]],[1]!Table1[[Symbol]:[Industry]],2,FALSE),"-")</f>
        <v>-</v>
      </c>
      <c r="D630" t="s">
        <v>1391</v>
      </c>
      <c r="E630">
        <v>7507.0556586780003</v>
      </c>
      <c r="F630">
        <v>232.24</v>
      </c>
      <c r="G630">
        <v>-20.168729927698401</v>
      </c>
      <c r="H630">
        <v>14.0399773921567</v>
      </c>
      <c r="I630">
        <v>4.7269532251167501</v>
      </c>
      <c r="J630">
        <v>1.2674871629086499</v>
      </c>
      <c r="K630">
        <v>204.43014914373001</v>
      </c>
      <c r="L630">
        <v>194.500357540751</v>
      </c>
      <c r="M630">
        <v>82.134605536260395</v>
      </c>
      <c r="N630">
        <v>2.7456656848052301</v>
      </c>
      <c r="O630">
        <v>4.1594901825697503</v>
      </c>
      <c r="P630">
        <v>36.9339622641509</v>
      </c>
      <c r="Q630">
        <v>-5.4294858921987002E-2</v>
      </c>
    </row>
    <row r="631" spans="1:17" x14ac:dyDescent="0.3">
      <c r="A631" t="s">
        <v>1392</v>
      </c>
      <c r="B631" t="s">
        <v>1393</v>
      </c>
      <c r="C631" t="str">
        <f>IFERROR(VLOOKUP(Table1[[#This Row],[Ticker]],[1]!Table1[[Symbol]:[Industry]],2,FALSE),"-")</f>
        <v>-</v>
      </c>
      <c r="D631" t="s">
        <v>1394</v>
      </c>
      <c r="E631">
        <v>7486.3679155199998</v>
      </c>
      <c r="F631">
        <v>280.7</v>
      </c>
      <c r="G631">
        <v>49.195609394566603</v>
      </c>
      <c r="H631">
        <v>-16.5970279691205</v>
      </c>
      <c r="I631">
        <v>-11.158000323705201</v>
      </c>
      <c r="J631">
        <v>-9.2084780597463691</v>
      </c>
      <c r="K631">
        <v>304.287130321512</v>
      </c>
      <c r="L631">
        <v>288.08371032431802</v>
      </c>
      <c r="M631">
        <v>18.5944424913014</v>
      </c>
      <c r="N631">
        <v>2.0136460596388099</v>
      </c>
      <c r="O631">
        <v>30.014250089063001</v>
      </c>
      <c r="P631">
        <v>79.590531030070295</v>
      </c>
      <c r="Q631">
        <v>6.3750727984225999E-2</v>
      </c>
    </row>
    <row r="632" spans="1:17" x14ac:dyDescent="0.3">
      <c r="A632" t="s">
        <v>1395</v>
      </c>
      <c r="B632" t="s">
        <v>1396</v>
      </c>
      <c r="C632" t="str">
        <f>IFERROR(VLOOKUP(Table1[[#This Row],[Ticker]],[1]!Table1[[Symbol]:[Industry]],2,FALSE),"-")</f>
        <v>-</v>
      </c>
      <c r="D632" t="s">
        <v>24</v>
      </c>
      <c r="E632">
        <v>7463.1040270200001</v>
      </c>
      <c r="F632">
        <v>467.65</v>
      </c>
      <c r="G632">
        <v>-15.8208534464493</v>
      </c>
      <c r="H632">
        <v>-4.6131151512689597</v>
      </c>
      <c r="I632">
        <v>-20.295018667630298</v>
      </c>
      <c r="J632">
        <v>-3.8263786897266598</v>
      </c>
      <c r="K632">
        <v>476.18367740000201</v>
      </c>
      <c r="L632">
        <v>485.73418344330798</v>
      </c>
      <c r="M632">
        <v>35.6951113911934</v>
      </c>
      <c r="N632">
        <v>1.19654829576586</v>
      </c>
      <c r="O632">
        <v>30.7281086282476</v>
      </c>
      <c r="P632">
        <v>10.817535545023601</v>
      </c>
    </row>
    <row r="633" spans="1:17" x14ac:dyDescent="0.3">
      <c r="A633" t="s">
        <v>1397</v>
      </c>
      <c r="B633" t="s">
        <v>1398</v>
      </c>
      <c r="C633" t="str">
        <f>IFERROR(VLOOKUP(Table1[[#This Row],[Ticker]],[1]!Table1[[Symbol]:[Industry]],2,FALSE),"-")</f>
        <v>-</v>
      </c>
      <c r="D633" t="s">
        <v>193</v>
      </c>
      <c r="E633">
        <v>7461.7584019399901</v>
      </c>
      <c r="F633">
        <v>1405.25</v>
      </c>
      <c r="G633">
        <v>26.2131342755705</v>
      </c>
      <c r="H633">
        <v>8.0065309341155206</v>
      </c>
      <c r="I633">
        <v>26.926245408455099</v>
      </c>
      <c r="J633">
        <v>0.43274490273025401</v>
      </c>
      <c r="K633">
        <v>1214.84190230427</v>
      </c>
      <c r="L633">
        <v>1046.05410839366</v>
      </c>
      <c r="M633">
        <v>69.415607338771096</v>
      </c>
      <c r="N633">
        <v>0.87572005596733804</v>
      </c>
      <c r="O633">
        <v>1.82529798968156</v>
      </c>
      <c r="P633">
        <v>71.267519804996894</v>
      </c>
      <c r="Q633">
        <v>5.6337198509304E-2</v>
      </c>
    </row>
    <row r="634" spans="1:17" x14ac:dyDescent="0.3">
      <c r="A634" t="s">
        <v>1399</v>
      </c>
      <c r="B634" t="s">
        <v>1400</v>
      </c>
      <c r="C634" t="str">
        <f>IFERROR(VLOOKUP(Table1[[#This Row],[Ticker]],[1]!Table1[[Symbol]:[Industry]],2,FALSE),"-")</f>
        <v>-</v>
      </c>
      <c r="D634" t="s">
        <v>97</v>
      </c>
      <c r="E634">
        <v>7436.2893561000001</v>
      </c>
      <c r="F634">
        <v>975.3</v>
      </c>
      <c r="G634">
        <v>117.685810368227</v>
      </c>
      <c r="H634">
        <v>-8.0647955817276706</v>
      </c>
      <c r="I634">
        <v>14.784797120732399</v>
      </c>
      <c r="J634">
        <v>-10.8486577403445</v>
      </c>
      <c r="K634">
        <v>973.91641409741896</v>
      </c>
      <c r="L634">
        <v>788.41776187969595</v>
      </c>
      <c r="M634">
        <v>22.5733654180404</v>
      </c>
      <c r="N634">
        <v>0.48387227533587301</v>
      </c>
      <c r="O634">
        <v>20.680816159130501</v>
      </c>
      <c r="P634">
        <v>172.08815734411999</v>
      </c>
    </row>
    <row r="635" spans="1:17" hidden="1" x14ac:dyDescent="0.3">
      <c r="A635" t="s">
        <v>1401</v>
      </c>
      <c r="B635" t="s">
        <v>1402</v>
      </c>
      <c r="C635" t="str">
        <f>IFERROR(VLOOKUP(Table1[[#This Row],[Ticker]],[1]!Table1[[Symbol]:[Industry]],2,FALSE),"-")</f>
        <v>-</v>
      </c>
      <c r="D635" t="s">
        <v>21</v>
      </c>
      <c r="E635">
        <v>7420.6492337600002</v>
      </c>
      <c r="F635">
        <v>641.75</v>
      </c>
      <c r="G635">
        <v>117.32877855539201</v>
      </c>
      <c r="H635">
        <v>0.51412408371315599</v>
      </c>
      <c r="I635">
        <v>38.3510475682737</v>
      </c>
      <c r="J635">
        <v>-5.8775638361499096</v>
      </c>
      <c r="K635">
        <v>607.75701525986597</v>
      </c>
      <c r="L635">
        <v>516.61201945912899</v>
      </c>
      <c r="M635">
        <v>52.424729940552098</v>
      </c>
      <c r="N635">
        <v>0.956131968310862</v>
      </c>
      <c r="O635">
        <v>7.2068562524347497</v>
      </c>
      <c r="P635">
        <v>145.88122605363901</v>
      </c>
      <c r="Q635">
        <v>0.26984623698072902</v>
      </c>
    </row>
    <row r="636" spans="1:17" hidden="1" x14ac:dyDescent="0.3">
      <c r="A636" t="s">
        <v>1403</v>
      </c>
      <c r="B636" t="s">
        <v>1404</v>
      </c>
      <c r="C636" t="str">
        <f>IFERROR(VLOOKUP(Table1[[#This Row],[Ticker]],[1]!Table1[[Symbol]:[Industry]],2,FALSE),"-")</f>
        <v>-</v>
      </c>
      <c r="D636" t="s">
        <v>1405</v>
      </c>
      <c r="E636">
        <v>7348.2538175999998</v>
      </c>
      <c r="F636">
        <v>569.6</v>
      </c>
      <c r="G636">
        <v>-6.2409984979605904</v>
      </c>
      <c r="H636">
        <v>-11.7954751446544</v>
      </c>
      <c r="I636">
        <v>-2.9175358374061702</v>
      </c>
      <c r="J636">
        <v>-3.0210750868040002</v>
      </c>
      <c r="K636">
        <v>587.39595347496095</v>
      </c>
      <c r="L636">
        <v>537.11016775100597</v>
      </c>
      <c r="M636">
        <v>27.987792091210999</v>
      </c>
      <c r="N636">
        <v>0.58193948011593699</v>
      </c>
      <c r="O636">
        <v>16.221910112359499</v>
      </c>
      <c r="P636">
        <v>46.728490468830501</v>
      </c>
      <c r="Q636">
        <v>6.1913244088906999E-2</v>
      </c>
    </row>
    <row r="637" spans="1:17" x14ac:dyDescent="0.3">
      <c r="A637" t="s">
        <v>1406</v>
      </c>
      <c r="B637" t="s">
        <v>1407</v>
      </c>
      <c r="C637" t="str">
        <f>IFERROR(VLOOKUP(Table1[[#This Row],[Ticker]],[1]!Table1[[Symbol]:[Industry]],2,FALSE),"-")</f>
        <v>-</v>
      </c>
      <c r="D637" t="s">
        <v>550</v>
      </c>
      <c r="E637">
        <v>7321.7851890699903</v>
      </c>
      <c r="F637">
        <v>265.95</v>
      </c>
      <c r="G637">
        <v>-20.996508832034301</v>
      </c>
      <c r="H637">
        <v>-0.17280436424017601</v>
      </c>
      <c r="I637">
        <v>-16.270946210964802</v>
      </c>
      <c r="J637">
        <v>-5.66878503285138</v>
      </c>
      <c r="K637">
        <v>256.21432620679298</v>
      </c>
      <c r="L637">
        <v>260.37873178787902</v>
      </c>
      <c r="M637">
        <v>50.577393799524899</v>
      </c>
      <c r="N637">
        <v>1.5002525487037299</v>
      </c>
      <c r="O637">
        <v>20.680579056213499</v>
      </c>
      <c r="P637">
        <v>20.886363636363601</v>
      </c>
      <c r="Q637">
        <v>-2.9028736482142999E-2</v>
      </c>
    </row>
    <row r="638" spans="1:17" x14ac:dyDescent="0.3">
      <c r="A638" t="s">
        <v>1408</v>
      </c>
      <c r="B638" t="s">
        <v>1409</v>
      </c>
      <c r="C638" t="str">
        <f>IFERROR(VLOOKUP(Table1[[#This Row],[Ticker]],[1]!Table1[[Symbol]:[Industry]],2,FALSE),"-")</f>
        <v>-</v>
      </c>
      <c r="D638" t="s">
        <v>1161</v>
      </c>
      <c r="E638">
        <v>7301.7404207999998</v>
      </c>
      <c r="F638">
        <v>589</v>
      </c>
      <c r="G638">
        <v>92.465018325454196</v>
      </c>
      <c r="H638">
        <v>18.9611130416043</v>
      </c>
      <c r="I638">
        <v>39.099698733593002</v>
      </c>
      <c r="J638">
        <v>22.381405185011399</v>
      </c>
      <c r="K638">
        <v>463.00207800471799</v>
      </c>
      <c r="L638">
        <v>409.47690599586099</v>
      </c>
      <c r="M638">
        <v>87.574210432060596</v>
      </c>
      <c r="N638">
        <v>1.86937552694013</v>
      </c>
      <c r="O638">
        <v>1.1799660441426301</v>
      </c>
      <c r="P638">
        <v>119.776119402985</v>
      </c>
      <c r="Q638">
        <v>0.15627451029467901</v>
      </c>
    </row>
    <row r="639" spans="1:17" hidden="1" x14ac:dyDescent="0.3">
      <c r="A639" t="s">
        <v>1410</v>
      </c>
      <c r="B639" t="s">
        <v>1411</v>
      </c>
      <c r="C639" t="str">
        <f>IFERROR(VLOOKUP(Table1[[#This Row],[Ticker]],[1]!Table1[[Symbol]:[Industry]],2,FALSE),"-")</f>
        <v>-</v>
      </c>
      <c r="D639" t="s">
        <v>24</v>
      </c>
      <c r="E639">
        <v>7289.9421675000003</v>
      </c>
      <c r="F639">
        <v>693.55</v>
      </c>
      <c r="G639">
        <v>62.5834947673766</v>
      </c>
      <c r="H639">
        <v>-5.0051510113899296</v>
      </c>
      <c r="I639">
        <v>76.674628018834198</v>
      </c>
      <c r="J639">
        <v>2.1200285258550902</v>
      </c>
      <c r="K639">
        <v>641.90666527738904</v>
      </c>
      <c r="M639">
        <v>57.036045082110199</v>
      </c>
      <c r="N639">
        <v>0.31731825187940599</v>
      </c>
      <c r="O639">
        <v>9.7109076490519808</v>
      </c>
      <c r="P639">
        <v>90.013698630136901</v>
      </c>
    </row>
    <row r="640" spans="1:17" x14ac:dyDescent="0.3">
      <c r="A640" t="s">
        <v>1412</v>
      </c>
      <c r="B640" t="s">
        <v>1413</v>
      </c>
      <c r="C640" t="str">
        <f>IFERROR(VLOOKUP(Table1[[#This Row],[Ticker]],[1]!Table1[[Symbol]:[Industry]],2,FALSE),"-")</f>
        <v>-</v>
      </c>
      <c r="D640" t="s">
        <v>422</v>
      </c>
      <c r="E640">
        <v>7286.7097118199999</v>
      </c>
      <c r="F640">
        <v>319.2</v>
      </c>
      <c r="G640">
        <v>-35.417869297207297</v>
      </c>
      <c r="H640">
        <v>-3.1804457202309599</v>
      </c>
      <c r="I640">
        <v>-27.156965963247199</v>
      </c>
      <c r="J640">
        <v>-7.1142241180468702</v>
      </c>
      <c r="K640">
        <v>300.68174884625699</v>
      </c>
      <c r="L640">
        <v>322.98030367075199</v>
      </c>
      <c r="M640">
        <v>56.743525630400597</v>
      </c>
      <c r="N640">
        <v>1.9468319879699001</v>
      </c>
      <c r="O640">
        <v>47.525062656641602</v>
      </c>
      <c r="P640">
        <v>23.6490412550842</v>
      </c>
      <c r="Q640">
        <v>-1.1458781642455E-2</v>
      </c>
    </row>
    <row r="641" spans="1:17" x14ac:dyDescent="0.3">
      <c r="A641" t="s">
        <v>1414</v>
      </c>
      <c r="B641" t="s">
        <v>1415</v>
      </c>
      <c r="C641" t="str">
        <f>IFERROR(VLOOKUP(Table1[[#This Row],[Ticker]],[1]!Table1[[Symbol]:[Industry]],2,FALSE),"-")</f>
        <v>-</v>
      </c>
      <c r="D641" t="s">
        <v>819</v>
      </c>
      <c r="E641">
        <v>7270.68265565399</v>
      </c>
      <c r="F641">
        <v>41.2</v>
      </c>
      <c r="G641">
        <v>-32.274311150268701</v>
      </c>
      <c r="H641">
        <v>-8.1436604361525902</v>
      </c>
      <c r="I641">
        <v>-26.2360789307392</v>
      </c>
      <c r="J641">
        <v>-1.5035266347029299</v>
      </c>
      <c r="K641">
        <v>42.559866471446199</v>
      </c>
      <c r="L641">
        <v>43.719413654153797</v>
      </c>
      <c r="M641">
        <v>38.852719109124003</v>
      </c>
      <c r="N641">
        <v>0.58856877367399496</v>
      </c>
      <c r="O641">
        <v>31.067961165048501</v>
      </c>
      <c r="P641">
        <v>11.351351351351299</v>
      </c>
      <c r="Q641">
        <v>3.6240557177041999E-2</v>
      </c>
    </row>
    <row r="642" spans="1:17" x14ac:dyDescent="0.3">
      <c r="A642" t="s">
        <v>1416</v>
      </c>
      <c r="B642" t="s">
        <v>1417</v>
      </c>
      <c r="C642" t="str">
        <f>IFERROR(VLOOKUP(Table1[[#This Row],[Ticker]],[1]!Table1[[Symbol]:[Industry]],2,FALSE),"-")</f>
        <v>-</v>
      </c>
      <c r="D642" t="s">
        <v>46</v>
      </c>
      <c r="E642">
        <v>7270.1966811149996</v>
      </c>
      <c r="F642">
        <v>196.04</v>
      </c>
      <c r="G642">
        <v>44.887816621384196</v>
      </c>
      <c r="H642">
        <v>-8.1787622071256791</v>
      </c>
      <c r="I642">
        <v>-23.565775339587201</v>
      </c>
      <c r="J642">
        <v>-0.89351938108719697</v>
      </c>
      <c r="K642">
        <v>199.050520435923</v>
      </c>
      <c r="L642">
        <v>188.48480872416101</v>
      </c>
      <c r="M642">
        <v>45.320620563317</v>
      </c>
      <c r="N642">
        <v>1.31083230230018</v>
      </c>
      <c r="O642">
        <v>27.167924913282999</v>
      </c>
      <c r="P642">
        <v>74.412811387900305</v>
      </c>
      <c r="Q642">
        <v>0.15218845615332499</v>
      </c>
    </row>
    <row r="643" spans="1:17" hidden="1" x14ac:dyDescent="0.3">
      <c r="A643" t="s">
        <v>1418</v>
      </c>
      <c r="B643" t="s">
        <v>1419</v>
      </c>
      <c r="C643" t="str">
        <f>IFERROR(VLOOKUP(Table1[[#This Row],[Ticker]],[1]!Table1[[Symbol]:[Industry]],2,FALSE),"-")</f>
        <v>-</v>
      </c>
      <c r="D643" t="s">
        <v>62</v>
      </c>
      <c r="E643">
        <v>7249.9874378750001</v>
      </c>
      <c r="F643">
        <v>416.95</v>
      </c>
      <c r="G643">
        <v>-24.945658142927201</v>
      </c>
      <c r="H643">
        <v>1.52658445732834</v>
      </c>
      <c r="I643">
        <v>0.85423724645621102</v>
      </c>
      <c r="J643">
        <v>-5.3793129024782296</v>
      </c>
      <c r="K643">
        <v>400.264536797711</v>
      </c>
      <c r="M643">
        <v>49.199532728427997</v>
      </c>
      <c r="N643">
        <v>1.3288740889308801</v>
      </c>
      <c r="O643">
        <v>7.2070991725626499</v>
      </c>
      <c r="P643">
        <v>30.500782472613398</v>
      </c>
    </row>
    <row r="644" spans="1:17" hidden="1" x14ac:dyDescent="0.3">
      <c r="A644" t="s">
        <v>1420</v>
      </c>
      <c r="B644" t="s">
        <v>1421</v>
      </c>
      <c r="C644" t="str">
        <f>IFERROR(VLOOKUP(Table1[[#This Row],[Ticker]],[1]!Table1[[Symbol]:[Industry]],2,FALSE),"-")</f>
        <v>-</v>
      </c>
      <c r="D644" t="s">
        <v>384</v>
      </c>
      <c r="E644">
        <v>7232.36315835</v>
      </c>
      <c r="F644">
        <v>935.5</v>
      </c>
      <c r="G644">
        <v>-1.53499634400929</v>
      </c>
      <c r="H644">
        <v>-4.4842835755541204</v>
      </c>
      <c r="I644">
        <v>-1.67385254306003</v>
      </c>
      <c r="J644">
        <v>-4.06210399836863</v>
      </c>
      <c r="K644">
        <v>908.98321912624294</v>
      </c>
      <c r="L644">
        <v>852.48293932401498</v>
      </c>
      <c r="M644">
        <v>45.913627133180299</v>
      </c>
      <c r="N644">
        <v>0.85492741323919796</v>
      </c>
      <c r="O644">
        <v>15.3928380545163</v>
      </c>
      <c r="P644">
        <v>26.7014288616509</v>
      </c>
      <c r="Q644">
        <v>7.3147417458632999E-2</v>
      </c>
    </row>
    <row r="645" spans="1:17" x14ac:dyDescent="0.3">
      <c r="A645" t="s">
        <v>1422</v>
      </c>
      <c r="B645" t="s">
        <v>1423</v>
      </c>
      <c r="C645" t="str">
        <f>IFERROR(VLOOKUP(Table1[[#This Row],[Ticker]],[1]!Table1[[Symbol]:[Industry]],2,FALSE),"-")</f>
        <v>-</v>
      </c>
      <c r="D645" t="s">
        <v>609</v>
      </c>
      <c r="E645">
        <v>7230.4956322389999</v>
      </c>
      <c r="F645">
        <v>148.55000000000001</v>
      </c>
      <c r="G645">
        <v>-26.771057272099899</v>
      </c>
      <c r="H645">
        <v>4.7044941450731796</v>
      </c>
      <c r="I645">
        <v>-9.1942787480406203</v>
      </c>
      <c r="J645">
        <v>4.1682241727228098</v>
      </c>
      <c r="K645">
        <v>135.97699321571599</v>
      </c>
      <c r="L645">
        <v>139.41645552193501</v>
      </c>
      <c r="M645">
        <v>71.738904454011205</v>
      </c>
      <c r="N645">
        <v>1.0036577024412201</v>
      </c>
      <c r="O645">
        <v>20.531807472231499</v>
      </c>
      <c r="P645">
        <v>35.662100456620998</v>
      </c>
      <c r="Q645">
        <v>-0.108139305516537</v>
      </c>
    </row>
    <row r="646" spans="1:17" x14ac:dyDescent="0.3">
      <c r="A646" t="s">
        <v>1424</v>
      </c>
      <c r="B646" t="s">
        <v>1425</v>
      </c>
      <c r="C646" t="str">
        <f>IFERROR(VLOOKUP(Table1[[#This Row],[Ticker]],[1]!Table1[[Symbol]:[Industry]],2,FALSE),"-")</f>
        <v>-</v>
      </c>
      <c r="D646" t="s">
        <v>369</v>
      </c>
      <c r="E646">
        <v>7216.4944676220002</v>
      </c>
      <c r="F646">
        <v>90.85</v>
      </c>
      <c r="G646">
        <v>15.006420205377401</v>
      </c>
      <c r="H646">
        <v>14.783306263893399</v>
      </c>
      <c r="I646">
        <v>5.73987774621816</v>
      </c>
      <c r="J646">
        <v>-6.0744146044292497</v>
      </c>
      <c r="K646">
        <v>79.345177405634402</v>
      </c>
      <c r="L646">
        <v>72.443865989419507</v>
      </c>
      <c r="M646">
        <v>60.528361143724503</v>
      </c>
      <c r="N646">
        <v>1.43822100972982</v>
      </c>
      <c r="O646">
        <v>5.3824986241056596</v>
      </c>
      <c r="P646">
        <v>54.901960784313701</v>
      </c>
      <c r="Q646">
        <v>7.5771284296711996E-2</v>
      </c>
    </row>
    <row r="647" spans="1:17" x14ac:dyDescent="0.3">
      <c r="A647" t="s">
        <v>1426</v>
      </c>
      <c r="B647" t="s">
        <v>1427</v>
      </c>
      <c r="C647" t="str">
        <f>IFERROR(VLOOKUP(Table1[[#This Row],[Ticker]],[1]!Table1[[Symbol]:[Industry]],2,FALSE),"-")</f>
        <v>-</v>
      </c>
      <c r="D647" t="s">
        <v>21</v>
      </c>
      <c r="E647">
        <v>7204.6185089999999</v>
      </c>
      <c r="F647">
        <v>886.8</v>
      </c>
      <c r="G647">
        <v>61.501555112171502</v>
      </c>
      <c r="H647">
        <v>-5.38473223307642</v>
      </c>
      <c r="I647">
        <v>74.922541867322707</v>
      </c>
      <c r="J647">
        <v>-3.0979049974933601</v>
      </c>
      <c r="K647">
        <v>826.03364265093001</v>
      </c>
      <c r="L647">
        <v>649.23900859846401</v>
      </c>
      <c r="M647">
        <v>44.994167230166802</v>
      </c>
      <c r="N647">
        <v>1.1978433898608201</v>
      </c>
      <c r="O647">
        <v>3.8565629228687501</v>
      </c>
      <c r="P647">
        <v>113.686746987951</v>
      </c>
      <c r="Q647">
        <v>0.141885940978282</v>
      </c>
    </row>
    <row r="648" spans="1:17" x14ac:dyDescent="0.3">
      <c r="A648" t="s">
        <v>1428</v>
      </c>
      <c r="B648" t="s">
        <v>1429</v>
      </c>
      <c r="C648" t="str">
        <f>IFERROR(VLOOKUP(Table1[[#This Row],[Ticker]],[1]!Table1[[Symbol]:[Industry]],2,FALSE),"-")</f>
        <v>-</v>
      </c>
      <c r="D648" t="s">
        <v>193</v>
      </c>
      <c r="E648">
        <v>7172.2784013999999</v>
      </c>
      <c r="F648">
        <v>517.1</v>
      </c>
      <c r="G648">
        <v>-5.2120398591646504</v>
      </c>
      <c r="H648">
        <v>-6.4070312509455301</v>
      </c>
      <c r="I648">
        <v>16.583480023520799</v>
      </c>
      <c r="J648">
        <v>-3.07441460442924</v>
      </c>
      <c r="K648">
        <v>484.39531953931697</v>
      </c>
      <c r="L648">
        <v>429.31176141146398</v>
      </c>
      <c r="M648">
        <v>44.605807215143798</v>
      </c>
      <c r="N648">
        <v>0.97501723037300803</v>
      </c>
      <c r="O648">
        <v>7.0779346354670398</v>
      </c>
      <c r="P648">
        <v>46.176678445229598</v>
      </c>
      <c r="Q648">
        <v>3.7353990777838998E-2</v>
      </c>
    </row>
    <row r="649" spans="1:17" x14ac:dyDescent="0.3">
      <c r="A649" t="s">
        <v>1430</v>
      </c>
      <c r="B649" t="s">
        <v>1431</v>
      </c>
      <c r="C649" t="str">
        <f>IFERROR(VLOOKUP(Table1[[#This Row],[Ticker]],[1]!Table1[[Symbol]:[Industry]],2,FALSE),"-")</f>
        <v>-</v>
      </c>
      <c r="D649" t="s">
        <v>97</v>
      </c>
      <c r="E649">
        <v>7126.7465661599999</v>
      </c>
      <c r="F649">
        <v>2820.8</v>
      </c>
      <c r="G649">
        <v>63.415800573503397</v>
      </c>
      <c r="H649">
        <v>10.654731564013201</v>
      </c>
      <c r="I649">
        <v>5.8078341989874804</v>
      </c>
      <c r="J649">
        <v>5.4484267214741804</v>
      </c>
      <c r="K649">
        <v>2656.74321219076</v>
      </c>
      <c r="L649">
        <v>2295.9439549054</v>
      </c>
      <c r="M649">
        <v>61.615346885697598</v>
      </c>
      <c r="N649">
        <v>1.1544141725214201</v>
      </c>
      <c r="O649">
        <v>7.9126488939307897</v>
      </c>
      <c r="P649">
        <v>103.653165836401</v>
      </c>
      <c r="Q649">
        <v>0.19487608843117099</v>
      </c>
    </row>
    <row r="650" spans="1:17" x14ac:dyDescent="0.3">
      <c r="A650" t="s">
        <v>1432</v>
      </c>
      <c r="B650" t="s">
        <v>1433</v>
      </c>
      <c r="C650" t="str">
        <f>IFERROR(VLOOKUP(Table1[[#This Row],[Ticker]],[1]!Table1[[Symbol]:[Industry]],2,FALSE),"-")</f>
        <v>-</v>
      </c>
      <c r="D650" t="s">
        <v>103</v>
      </c>
      <c r="E650">
        <v>7114.5754577999996</v>
      </c>
      <c r="F650">
        <v>1493.45</v>
      </c>
      <c r="G650">
        <v>-25.2692172631243</v>
      </c>
      <c r="H650">
        <v>3.1940238474495501</v>
      </c>
      <c r="I650">
        <v>-12.202996159945901</v>
      </c>
      <c r="J650">
        <v>6.5472335316073798</v>
      </c>
      <c r="K650">
        <v>1399.45786723947</v>
      </c>
      <c r="L650">
        <v>1405.43723843618</v>
      </c>
      <c r="M650">
        <v>63.781292827489203</v>
      </c>
      <c r="N650">
        <v>2.8507424730588702</v>
      </c>
      <c r="O650">
        <v>12.4878636713649</v>
      </c>
      <c r="P650">
        <v>19.475999999999999</v>
      </c>
      <c r="Q650">
        <v>-0.141626241709913</v>
      </c>
    </row>
    <row r="651" spans="1:17" x14ac:dyDescent="0.3">
      <c r="A651" t="s">
        <v>1434</v>
      </c>
      <c r="B651" t="s">
        <v>1435</v>
      </c>
      <c r="C651" t="str">
        <f>IFERROR(VLOOKUP(Table1[[#This Row],[Ticker]],[1]!Table1[[Symbol]:[Industry]],2,FALSE),"-")</f>
        <v>-</v>
      </c>
      <c r="D651" t="s">
        <v>193</v>
      </c>
      <c r="E651">
        <v>7045.7352570000003</v>
      </c>
      <c r="F651">
        <v>497.35</v>
      </c>
      <c r="G651">
        <v>121.264660561978</v>
      </c>
      <c r="H651">
        <v>11.9520174401685</v>
      </c>
      <c r="I651">
        <v>19.306236850449899</v>
      </c>
      <c r="J651">
        <v>-3.7944531626404299</v>
      </c>
      <c r="K651">
        <v>433.41418503513597</v>
      </c>
      <c r="L651">
        <v>366.98895636622899</v>
      </c>
      <c r="M651">
        <v>65.516320577193497</v>
      </c>
      <c r="N651">
        <v>0.72164316417243002</v>
      </c>
      <c r="O651">
        <v>3.95093998190407</v>
      </c>
      <c r="P651">
        <v>150.80685829551101</v>
      </c>
      <c r="Q651">
        <v>0.14960237198978699</v>
      </c>
    </row>
    <row r="652" spans="1:17" hidden="1" x14ac:dyDescent="0.3">
      <c r="A652" t="s">
        <v>1436</v>
      </c>
      <c r="B652" t="s">
        <v>1437</v>
      </c>
      <c r="C652" t="str">
        <f>IFERROR(VLOOKUP(Table1[[#This Row],[Ticker]],[1]!Table1[[Symbol]:[Industry]],2,FALSE),"-")</f>
        <v>-</v>
      </c>
      <c r="D652" t="s">
        <v>989</v>
      </c>
      <c r="E652">
        <v>6991.4840408</v>
      </c>
      <c r="F652">
        <v>734.1</v>
      </c>
      <c r="G652">
        <v>975.70104984768898</v>
      </c>
      <c r="H652">
        <v>-9.2947415312287607</v>
      </c>
      <c r="I652">
        <v>118.954456707296</v>
      </c>
      <c r="J652">
        <v>-3.6655709413749502</v>
      </c>
      <c r="K652">
        <v>713.78089711596999</v>
      </c>
      <c r="L652">
        <v>469.51523958767598</v>
      </c>
      <c r="M652">
        <v>43.140936113799597</v>
      </c>
      <c r="N652">
        <v>0.572027897113906</v>
      </c>
      <c r="O652">
        <v>23.014575670889499</v>
      </c>
      <c r="P652">
        <v>1031.9969159599</v>
      </c>
      <c r="Q652">
        <v>0.24048413424970799</v>
      </c>
    </row>
    <row r="653" spans="1:17" hidden="1" x14ac:dyDescent="0.3">
      <c r="A653" t="s">
        <v>1438</v>
      </c>
      <c r="B653" t="s">
        <v>1439</v>
      </c>
      <c r="C653" t="str">
        <f>IFERROR(VLOOKUP(Table1[[#This Row],[Ticker]],[1]!Table1[[Symbol]:[Industry]],2,FALSE),"-")</f>
        <v>-</v>
      </c>
      <c r="D653" t="s">
        <v>819</v>
      </c>
      <c r="E653">
        <v>6986.7753240000002</v>
      </c>
      <c r="F653">
        <v>801.55</v>
      </c>
      <c r="G653">
        <v>114.396388537509</v>
      </c>
      <c r="H653">
        <v>-3.92292854592502</v>
      </c>
      <c r="I653">
        <v>37.565073961789103</v>
      </c>
      <c r="J653">
        <v>-8.73048077617781</v>
      </c>
      <c r="K653">
        <v>763.41063593543402</v>
      </c>
      <c r="L653">
        <v>624.50819595982898</v>
      </c>
      <c r="M653">
        <v>44.067652520683602</v>
      </c>
      <c r="N653">
        <v>1.5317453359748801</v>
      </c>
      <c r="O653">
        <v>16.125007797392499</v>
      </c>
      <c r="P653">
        <v>143.669250645994</v>
      </c>
      <c r="Q653">
        <v>6.0536473322482E-2</v>
      </c>
    </row>
    <row r="654" spans="1:17" x14ac:dyDescent="0.3">
      <c r="A654" t="s">
        <v>1440</v>
      </c>
      <c r="B654" t="s">
        <v>1441</v>
      </c>
      <c r="C654" t="str">
        <f>IFERROR(VLOOKUP(Table1[[#This Row],[Ticker]],[1]!Table1[[Symbol]:[Industry]],2,FALSE),"-")</f>
        <v>-</v>
      </c>
      <c r="D654" t="s">
        <v>24</v>
      </c>
      <c r="E654">
        <v>6969.4656219360004</v>
      </c>
      <c r="F654">
        <v>26.81</v>
      </c>
      <c r="G654">
        <v>5.6630363285429102</v>
      </c>
      <c r="H654">
        <v>-9.7266868902171097</v>
      </c>
      <c r="I654">
        <v>-13.2789613022296</v>
      </c>
      <c r="J654">
        <v>-1.69720971976168</v>
      </c>
      <c r="K654">
        <v>27.377854232471201</v>
      </c>
      <c r="L654">
        <v>26.187094052194201</v>
      </c>
      <c r="M654">
        <v>45.023238799639202</v>
      </c>
      <c r="N654">
        <v>0.77916855094987303</v>
      </c>
      <c r="O654">
        <v>37.567046129748</v>
      </c>
      <c r="P654">
        <v>49.670609124834399</v>
      </c>
      <c r="Q654">
        <v>8.5160674614543005E-2</v>
      </c>
    </row>
    <row r="655" spans="1:17" hidden="1" x14ac:dyDescent="0.3">
      <c r="A655" t="s">
        <v>1442</v>
      </c>
      <c r="B655" t="s">
        <v>1443</v>
      </c>
      <c r="C655" t="str">
        <f>IFERROR(VLOOKUP(Table1[[#This Row],[Ticker]],[1]!Table1[[Symbol]:[Industry]],2,FALSE),"-")</f>
        <v>-</v>
      </c>
      <c r="D655" t="s">
        <v>220</v>
      </c>
      <c r="E655">
        <v>6956.017992</v>
      </c>
      <c r="F655">
        <v>1288.7</v>
      </c>
      <c r="G655">
        <v>5405.0968969482101</v>
      </c>
      <c r="H655">
        <v>17.778199551811301</v>
      </c>
      <c r="I655">
        <v>523.89710022925397</v>
      </c>
      <c r="J655">
        <v>2.9745033323867198</v>
      </c>
      <c r="K655">
        <v>1080.68390820231</v>
      </c>
      <c r="L655">
        <v>486.74079429161702</v>
      </c>
      <c r="M655">
        <v>69.760812018177802</v>
      </c>
      <c r="N655">
        <v>1.0843301168299999</v>
      </c>
      <c r="O655">
        <v>4.51229921626443</v>
      </c>
    </row>
    <row r="656" spans="1:17" x14ac:dyDescent="0.3">
      <c r="A656" t="s">
        <v>1444</v>
      </c>
      <c r="B656" t="s">
        <v>1445</v>
      </c>
      <c r="C656" t="str">
        <f>IFERROR(VLOOKUP(Table1[[#This Row],[Ticker]],[1]!Table1[[Symbol]:[Industry]],2,FALSE),"-")</f>
        <v>-</v>
      </c>
      <c r="D656" t="s">
        <v>1446</v>
      </c>
      <c r="E656">
        <v>6954.5734104000003</v>
      </c>
      <c r="F656">
        <v>922.55</v>
      </c>
      <c r="G656">
        <v>12.136697911313099</v>
      </c>
      <c r="H656">
        <v>-8.2200706093171695E-4</v>
      </c>
      <c r="I656">
        <v>-16.413427799717098</v>
      </c>
      <c r="J656">
        <v>-3.5524097977192999</v>
      </c>
      <c r="K656">
        <v>815.643372979795</v>
      </c>
      <c r="L656">
        <v>763.66905553059303</v>
      </c>
      <c r="M656">
        <v>57.796245350952603</v>
      </c>
      <c r="N656">
        <v>0.91033174849078302</v>
      </c>
      <c r="O656">
        <v>7.2462197170884899</v>
      </c>
      <c r="P656">
        <v>55.967878275570499</v>
      </c>
      <c r="Q656">
        <v>-1.7622987065878001E-2</v>
      </c>
    </row>
    <row r="657" spans="1:17" hidden="1" x14ac:dyDescent="0.3">
      <c r="A657" t="s">
        <v>1447</v>
      </c>
      <c r="B657" t="s">
        <v>1448</v>
      </c>
      <c r="C657" t="str">
        <f>IFERROR(VLOOKUP(Table1[[#This Row],[Ticker]],[1]!Table1[[Symbol]:[Industry]],2,FALSE),"-")</f>
        <v>-</v>
      </c>
      <c r="E657">
        <v>6946.9919903999998</v>
      </c>
      <c r="F657">
        <v>3176.2</v>
      </c>
      <c r="G657">
        <v>-6.0381764274544301</v>
      </c>
      <c r="H657">
        <v>-11.812663236237499</v>
      </c>
      <c r="I657">
        <v>7.8410769705621997</v>
      </c>
      <c r="J657">
        <v>-11.004812331701901</v>
      </c>
      <c r="K657">
        <v>3242.8734778770299</v>
      </c>
      <c r="L657">
        <v>2782.64298079523</v>
      </c>
      <c r="M657">
        <v>24.890813623266101</v>
      </c>
      <c r="N657">
        <v>1.1649528565327301</v>
      </c>
      <c r="O657">
        <v>22.473395881871401</v>
      </c>
      <c r="P657">
        <v>51.319676036207703</v>
      </c>
      <c r="Q657">
        <v>9.890547199461E-2</v>
      </c>
    </row>
    <row r="658" spans="1:17" hidden="1" x14ac:dyDescent="0.3">
      <c r="A658" t="s">
        <v>1449</v>
      </c>
      <c r="B658" t="s">
        <v>1450</v>
      </c>
      <c r="C658" t="str">
        <f>IFERROR(VLOOKUP(Table1[[#This Row],[Ticker]],[1]!Table1[[Symbol]:[Industry]],2,FALSE),"-")</f>
        <v>-</v>
      </c>
      <c r="E658">
        <v>6899.8708800000004</v>
      </c>
      <c r="F658">
        <v>3290.05</v>
      </c>
      <c r="G658">
        <v>2100.2104943742602</v>
      </c>
      <c r="H658">
        <v>22.012587954624799</v>
      </c>
      <c r="I658">
        <v>237.957270863688</v>
      </c>
      <c r="J658">
        <v>3.0274662733137001</v>
      </c>
      <c r="K658">
        <v>2615.8103941045301</v>
      </c>
      <c r="L658">
        <v>1605.6983775772001</v>
      </c>
      <c r="M658">
        <v>68.540041125785393</v>
      </c>
      <c r="N658">
        <v>0.78954102555690397</v>
      </c>
      <c r="O658">
        <v>5.1959696661144799</v>
      </c>
      <c r="P658">
        <v>2246.6833095577699</v>
      </c>
    </row>
    <row r="659" spans="1:17" x14ac:dyDescent="0.3">
      <c r="A659" t="s">
        <v>1451</v>
      </c>
      <c r="B659" t="s">
        <v>1452</v>
      </c>
      <c r="C659" t="str">
        <f>IFERROR(VLOOKUP(Table1[[#This Row],[Ticker]],[1]!Table1[[Symbol]:[Industry]],2,FALSE),"-")</f>
        <v>-</v>
      </c>
      <c r="D659" t="s">
        <v>647</v>
      </c>
      <c r="E659">
        <v>6897.9017599999997</v>
      </c>
      <c r="F659">
        <v>351.4</v>
      </c>
      <c r="G659">
        <v>-17.062320359417502</v>
      </c>
      <c r="H659">
        <v>-12.4165926163799</v>
      </c>
      <c r="I659">
        <v>5.4396014558258701</v>
      </c>
      <c r="J659">
        <v>-0.90332810417185005</v>
      </c>
      <c r="K659">
        <v>344.707737983789</v>
      </c>
      <c r="L659">
        <v>340.84958732388799</v>
      </c>
      <c r="M659">
        <v>51.429108481484697</v>
      </c>
      <c r="N659">
        <v>2.1037608092823601</v>
      </c>
      <c r="O659">
        <v>24.345475241889499</v>
      </c>
      <c r="P659">
        <v>31.241830065359402</v>
      </c>
      <c r="Q659">
        <v>0.119520560837173</v>
      </c>
    </row>
    <row r="660" spans="1:17" x14ac:dyDescent="0.3">
      <c r="A660" t="s">
        <v>1453</v>
      </c>
      <c r="B660" t="s">
        <v>1454</v>
      </c>
      <c r="C660" t="str">
        <f>IFERROR(VLOOKUP(Table1[[#This Row],[Ticker]],[1]!Table1[[Symbol]:[Industry]],2,FALSE),"-")</f>
        <v>-</v>
      </c>
      <c r="D660" t="s">
        <v>647</v>
      </c>
      <c r="E660">
        <v>6895.2852024000003</v>
      </c>
      <c r="F660">
        <v>388.7</v>
      </c>
      <c r="G660">
        <v>88.769167219573504</v>
      </c>
      <c r="H660">
        <v>-3.9756341135000901</v>
      </c>
      <c r="I660">
        <v>-10.581476425134801</v>
      </c>
      <c r="J660">
        <v>-4.1775312926922199</v>
      </c>
      <c r="K660">
        <v>358.09724867317402</v>
      </c>
      <c r="L660">
        <v>312.104496728985</v>
      </c>
      <c r="M660">
        <v>45.198644594625698</v>
      </c>
      <c r="N660">
        <v>1.4833240748187999</v>
      </c>
      <c r="O660">
        <v>12.7604836634936</v>
      </c>
      <c r="P660">
        <v>127.24349605378499</v>
      </c>
      <c r="Q660">
        <v>8.3018121079960996E-2</v>
      </c>
    </row>
    <row r="661" spans="1:17" x14ac:dyDescent="0.3">
      <c r="A661" t="s">
        <v>1455</v>
      </c>
      <c r="B661" t="s">
        <v>1456</v>
      </c>
      <c r="C661" t="str">
        <f>IFERROR(VLOOKUP(Table1[[#This Row],[Ticker]],[1]!Table1[[Symbol]:[Industry]],2,FALSE),"-")</f>
        <v>-</v>
      </c>
      <c r="D661" t="s">
        <v>46</v>
      </c>
      <c r="E661">
        <v>6821.5950856999998</v>
      </c>
      <c r="F661">
        <v>499.25</v>
      </c>
      <c r="G661">
        <v>86.011477022907798</v>
      </c>
      <c r="H661">
        <v>2.80425462129155</v>
      </c>
      <c r="I661">
        <v>39.758223228548502</v>
      </c>
      <c r="J661">
        <v>2.8812673316448398</v>
      </c>
      <c r="K661">
        <v>443.84112129586902</v>
      </c>
      <c r="L661">
        <v>354.400828533783</v>
      </c>
      <c r="M661">
        <v>60.523400041540398</v>
      </c>
      <c r="N661">
        <v>0.77766054961226505</v>
      </c>
      <c r="O661">
        <v>8.3224837255883699</v>
      </c>
      <c r="P661">
        <v>122.18513573653701</v>
      </c>
      <c r="Q661">
        <v>0.16376849155162701</v>
      </c>
    </row>
    <row r="662" spans="1:17" x14ac:dyDescent="0.3">
      <c r="A662" t="s">
        <v>1457</v>
      </c>
      <c r="B662" t="s">
        <v>1458</v>
      </c>
      <c r="C662" t="str">
        <f>IFERROR(VLOOKUP(Table1[[#This Row],[Ticker]],[1]!Table1[[Symbol]:[Industry]],2,FALSE),"-")</f>
        <v>-</v>
      </c>
      <c r="D662" t="s">
        <v>122</v>
      </c>
      <c r="E662">
        <v>6821.1395314250003</v>
      </c>
      <c r="F662">
        <v>1213.2</v>
      </c>
      <c r="G662">
        <v>70.490407550055707</v>
      </c>
      <c r="H662">
        <v>4.8174941561982996</v>
      </c>
      <c r="I662">
        <v>34.200507755170896</v>
      </c>
      <c r="J662">
        <v>1.10933884491239</v>
      </c>
      <c r="K662">
        <v>1022.01089483959</v>
      </c>
      <c r="L662">
        <v>892.67225520498403</v>
      </c>
      <c r="M662">
        <v>68.222758041796894</v>
      </c>
      <c r="N662">
        <v>1.08659338601512</v>
      </c>
      <c r="O662">
        <v>1.20755028025056</v>
      </c>
      <c r="P662">
        <v>97.300374044560101</v>
      </c>
      <c r="Q662">
        <v>4.8775693290099002E-2</v>
      </c>
    </row>
    <row r="663" spans="1:17" x14ac:dyDescent="0.3">
      <c r="A663" t="s">
        <v>1459</v>
      </c>
      <c r="B663" t="s">
        <v>1460</v>
      </c>
      <c r="C663" t="str">
        <f>IFERROR(VLOOKUP(Table1[[#This Row],[Ticker]],[1]!Table1[[Symbol]:[Industry]],2,FALSE),"-")</f>
        <v>-</v>
      </c>
      <c r="D663" t="s">
        <v>49</v>
      </c>
      <c r="E663">
        <v>6820.6440280999996</v>
      </c>
      <c r="F663">
        <v>74.05</v>
      </c>
      <c r="G663">
        <v>184.51225903705901</v>
      </c>
      <c r="H663">
        <v>-4.2936844058835897</v>
      </c>
      <c r="I663">
        <v>31.586210473793901</v>
      </c>
      <c r="J663">
        <v>5.8097669074895002</v>
      </c>
      <c r="K663">
        <v>71.7238171537645</v>
      </c>
      <c r="L663">
        <v>61.0330093276417</v>
      </c>
      <c r="M663">
        <v>54.076675547285397</v>
      </c>
      <c r="N663">
        <v>1.02468725028907</v>
      </c>
      <c r="O663">
        <v>34.544226873733898</v>
      </c>
      <c r="P663">
        <v>209.832635983263</v>
      </c>
      <c r="Q663">
        <v>7.2486537054053002E-2</v>
      </c>
    </row>
    <row r="664" spans="1:17" hidden="1" x14ac:dyDescent="0.3">
      <c r="A664" t="s">
        <v>1461</v>
      </c>
      <c r="B664" t="s">
        <v>1462</v>
      </c>
      <c r="C664" t="str">
        <f>IFERROR(VLOOKUP(Table1[[#This Row],[Ticker]],[1]!Table1[[Symbol]:[Industry]],2,FALSE),"-")</f>
        <v>-</v>
      </c>
      <c r="D664" t="s">
        <v>288</v>
      </c>
      <c r="E664">
        <v>6818.8064013000003</v>
      </c>
      <c r="F664">
        <v>402.75</v>
      </c>
      <c r="G664">
        <v>72.496938788953699</v>
      </c>
      <c r="H664">
        <v>46.130241456641002</v>
      </c>
      <c r="I664">
        <v>27.166052990851799</v>
      </c>
      <c r="J664">
        <v>-1.7054489340468599</v>
      </c>
      <c r="K664">
        <v>312.04205137352699</v>
      </c>
      <c r="L664">
        <v>258.962051161305</v>
      </c>
      <c r="M664">
        <v>75.407882882039402</v>
      </c>
      <c r="N664">
        <v>1.4569450756635001</v>
      </c>
      <c r="O664">
        <v>6.7659838609559202</v>
      </c>
      <c r="P664">
        <v>127.993206906311</v>
      </c>
      <c r="Q664">
        <v>3.8366036081408997E-2</v>
      </c>
    </row>
    <row r="665" spans="1:17" x14ac:dyDescent="0.3">
      <c r="A665" t="s">
        <v>1463</v>
      </c>
      <c r="B665" t="s">
        <v>1464</v>
      </c>
      <c r="C665" t="str">
        <f>IFERROR(VLOOKUP(Table1[[#This Row],[Ticker]],[1]!Table1[[Symbol]:[Industry]],2,FALSE),"-")</f>
        <v>-</v>
      </c>
      <c r="D665" t="s">
        <v>1465</v>
      </c>
      <c r="E665">
        <v>6818.0872188399999</v>
      </c>
      <c r="F665">
        <v>368.25</v>
      </c>
      <c r="G665">
        <v>70.0732689690347</v>
      </c>
      <c r="H665">
        <v>14.350046075541</v>
      </c>
      <c r="I665">
        <v>6.3155887998703903</v>
      </c>
      <c r="J665">
        <v>-2.4860471925807499E-2</v>
      </c>
      <c r="K665">
        <v>323.46974181662898</v>
      </c>
      <c r="L665">
        <v>279.74317270672498</v>
      </c>
      <c r="M665">
        <v>70.815446746016804</v>
      </c>
      <c r="N665">
        <v>1.98178637588734</v>
      </c>
      <c r="O665">
        <v>9.6809232858112697</v>
      </c>
      <c r="P665">
        <v>101.229508196721</v>
      </c>
      <c r="Q665">
        <v>0.128200040477007</v>
      </c>
    </row>
    <row r="666" spans="1:17" x14ac:dyDescent="0.3">
      <c r="A666" t="s">
        <v>1466</v>
      </c>
      <c r="B666" t="s">
        <v>1467</v>
      </c>
      <c r="C666" t="str">
        <f>IFERROR(VLOOKUP(Table1[[#This Row],[Ticker]],[1]!Table1[[Symbol]:[Industry]],2,FALSE),"-")</f>
        <v>-</v>
      </c>
      <c r="D666" t="s">
        <v>647</v>
      </c>
      <c r="E666">
        <v>6791.8721857999999</v>
      </c>
      <c r="F666">
        <v>504.3</v>
      </c>
      <c r="G666">
        <v>23.088434903866901</v>
      </c>
      <c r="H666">
        <v>0.54979272349175101</v>
      </c>
      <c r="I666">
        <v>-7.7553105388860804</v>
      </c>
      <c r="J666">
        <v>-4.4493909794056199</v>
      </c>
      <c r="K666">
        <v>491.82896106465802</v>
      </c>
      <c r="L666">
        <v>442.04888381647498</v>
      </c>
      <c r="M666">
        <v>44.674427741653297</v>
      </c>
      <c r="N666">
        <v>1.2739583337139799</v>
      </c>
      <c r="O666">
        <v>11.005353955978499</v>
      </c>
      <c r="P666">
        <v>69.341840161181906</v>
      </c>
      <c r="Q666">
        <v>9.2862032641884001E-2</v>
      </c>
    </row>
    <row r="667" spans="1:17" x14ac:dyDescent="0.3">
      <c r="A667" t="s">
        <v>1468</v>
      </c>
      <c r="B667" t="s">
        <v>1469</v>
      </c>
      <c r="C667" t="str">
        <f>IFERROR(VLOOKUP(Table1[[#This Row],[Ticker]],[1]!Table1[[Symbol]:[Industry]],2,FALSE),"-")</f>
        <v>-</v>
      </c>
      <c r="D667" t="s">
        <v>476</v>
      </c>
      <c r="E667">
        <v>6763.5747116399998</v>
      </c>
      <c r="F667">
        <v>479.05</v>
      </c>
      <c r="G667">
        <v>-46.974375795494197</v>
      </c>
      <c r="H667">
        <v>-4.8477469849133099</v>
      </c>
      <c r="I667">
        <v>-25.885074965728801</v>
      </c>
      <c r="J667">
        <v>-1.3440319291153899</v>
      </c>
      <c r="K667">
        <v>492.00017591113101</v>
      </c>
      <c r="L667">
        <v>543.86616791123197</v>
      </c>
      <c r="M667">
        <v>51.501643873219301</v>
      </c>
      <c r="N667">
        <v>0.96557797085611097</v>
      </c>
      <c r="O667">
        <v>50.8923911908986</v>
      </c>
      <c r="P667">
        <v>11.7969661610268</v>
      </c>
      <c r="Q667">
        <v>-2.5962913590097999E-2</v>
      </c>
    </row>
    <row r="668" spans="1:17" x14ac:dyDescent="0.3">
      <c r="A668" t="s">
        <v>1470</v>
      </c>
      <c r="B668" t="s">
        <v>1471</v>
      </c>
      <c r="C668" t="str">
        <f>IFERROR(VLOOKUP(Table1[[#This Row],[Ticker]],[1]!Table1[[Symbol]:[Industry]],2,FALSE),"-")</f>
        <v>-</v>
      </c>
      <c r="D668" t="s">
        <v>140</v>
      </c>
      <c r="E668">
        <v>6763.05</v>
      </c>
      <c r="F668">
        <v>230.69</v>
      </c>
      <c r="G668">
        <v>106.161421360378</v>
      </c>
      <c r="H668">
        <v>13.5934633883294</v>
      </c>
      <c r="I668">
        <v>19.3233799649677</v>
      </c>
      <c r="J668">
        <v>13.8854632346843</v>
      </c>
      <c r="K668">
        <v>202.329191681368</v>
      </c>
      <c r="L668">
        <v>180.78041255721399</v>
      </c>
      <c r="M668">
        <v>88.763030466252204</v>
      </c>
      <c r="N668">
        <v>2.4322563391389802</v>
      </c>
      <c r="O668">
        <v>14.851098877281199</v>
      </c>
      <c r="P668">
        <v>134.67955239064</v>
      </c>
      <c r="Q668">
        <v>2.6393622096610999E-2</v>
      </c>
    </row>
    <row r="669" spans="1:17" hidden="1" x14ac:dyDescent="0.3">
      <c r="A669" t="s">
        <v>1472</v>
      </c>
      <c r="B669" t="s">
        <v>1473</v>
      </c>
      <c r="C669" t="str">
        <f>IFERROR(VLOOKUP(Table1[[#This Row],[Ticker]],[1]!Table1[[Symbol]:[Industry]],2,FALSE),"-")</f>
        <v>-</v>
      </c>
      <c r="D669" t="s">
        <v>1022</v>
      </c>
      <c r="E669">
        <v>6746.8437323999997</v>
      </c>
      <c r="F669">
        <v>128</v>
      </c>
      <c r="G669">
        <v>-15.933145970240099</v>
      </c>
      <c r="H669">
        <v>-8.1837574356899303</v>
      </c>
      <c r="I669">
        <v>-8.1952630151160708</v>
      </c>
      <c r="J669">
        <v>-0.80168733170197304</v>
      </c>
      <c r="K669">
        <v>119.765858003508</v>
      </c>
      <c r="M669">
        <v>1.05563603616817</v>
      </c>
      <c r="N669">
        <v>0.61788617886178798</v>
      </c>
      <c r="O669">
        <v>3.4062500000000102</v>
      </c>
      <c r="P669">
        <v>9.9184199227135998</v>
      </c>
    </row>
    <row r="670" spans="1:17" x14ac:dyDescent="0.3">
      <c r="A670" t="s">
        <v>1474</v>
      </c>
      <c r="B670" t="s">
        <v>1475</v>
      </c>
      <c r="C670" t="str">
        <f>IFERROR(VLOOKUP(Table1[[#This Row],[Ticker]],[1]!Table1[[Symbol]:[Industry]],2,FALSE),"-")</f>
        <v>-</v>
      </c>
      <c r="D670" t="s">
        <v>647</v>
      </c>
      <c r="E670">
        <v>6743.8883314799996</v>
      </c>
      <c r="F670">
        <v>521.79999999999995</v>
      </c>
      <c r="G670">
        <v>21.891461929128798</v>
      </c>
      <c r="H670">
        <v>-7.2507162272521999</v>
      </c>
      <c r="I670">
        <v>-25.372560737776499</v>
      </c>
      <c r="J670">
        <v>-4.6546919253084296</v>
      </c>
      <c r="K670">
        <v>502.953361926512</v>
      </c>
      <c r="L670">
        <v>486.87789193444303</v>
      </c>
      <c r="M670">
        <v>31.0611359441974</v>
      </c>
      <c r="N670">
        <v>0.79778376092755798</v>
      </c>
      <c r="O670">
        <v>27.635109237255602</v>
      </c>
      <c r="P670">
        <v>65.152714037031103</v>
      </c>
      <c r="Q670">
        <v>6.2342744025286001E-2</v>
      </c>
    </row>
    <row r="671" spans="1:17" x14ac:dyDescent="0.3">
      <c r="A671" t="s">
        <v>1476</v>
      </c>
      <c r="B671" t="s">
        <v>1477</v>
      </c>
      <c r="C671" t="str">
        <f>IFERROR(VLOOKUP(Table1[[#This Row],[Ticker]],[1]!Table1[[Symbol]:[Industry]],2,FALSE),"-")</f>
        <v>-</v>
      </c>
      <c r="D671" t="s">
        <v>130</v>
      </c>
      <c r="E671">
        <v>6738.2916414800002</v>
      </c>
      <c r="F671">
        <v>617.35</v>
      </c>
      <c r="G671">
        <v>29.572190279232899</v>
      </c>
      <c r="H671">
        <v>-5.9175993421649604</v>
      </c>
      <c r="I671">
        <v>-36.1455971544531</v>
      </c>
      <c r="J671">
        <v>-5.2555334855481304</v>
      </c>
      <c r="K671">
        <v>615.05803187862398</v>
      </c>
      <c r="L671">
        <v>574.94133555770395</v>
      </c>
      <c r="M671">
        <v>40.519736470715699</v>
      </c>
      <c r="N671">
        <v>1.30758803987932</v>
      </c>
      <c r="O671">
        <v>36.3327123997732</v>
      </c>
      <c r="P671">
        <v>69.357382895548994</v>
      </c>
      <c r="Q671">
        <v>7.1194090964588994E-2</v>
      </c>
    </row>
    <row r="672" spans="1:17" x14ac:dyDescent="0.3">
      <c r="A672" t="s">
        <v>1478</v>
      </c>
      <c r="B672" t="s">
        <v>1479</v>
      </c>
      <c r="C672" t="str">
        <f>IFERROR(VLOOKUP(Table1[[#This Row],[Ticker]],[1]!Table1[[Symbol]:[Industry]],2,FALSE),"-")</f>
        <v>-</v>
      </c>
      <c r="D672" t="s">
        <v>369</v>
      </c>
      <c r="E672">
        <v>6728.6235939999997</v>
      </c>
      <c r="F672">
        <v>352.15</v>
      </c>
      <c r="G672">
        <v>37.9482250653409</v>
      </c>
      <c r="H672">
        <v>3.3627162885161801</v>
      </c>
      <c r="I672">
        <v>23.417210796446302</v>
      </c>
      <c r="J672">
        <v>1.7346520334715501</v>
      </c>
      <c r="K672">
        <v>306.99125609163502</v>
      </c>
      <c r="L672">
        <v>267.39599484343</v>
      </c>
      <c r="M672">
        <v>67.765201488709096</v>
      </c>
      <c r="N672">
        <v>1.27627370449205</v>
      </c>
      <c r="O672">
        <v>1.57603294050829</v>
      </c>
      <c r="P672">
        <v>71.696733300828797</v>
      </c>
      <c r="Q672">
        <v>-3.1548864651239003E-2</v>
      </c>
    </row>
    <row r="673" spans="1:17" x14ac:dyDescent="0.3">
      <c r="A673" t="s">
        <v>1480</v>
      </c>
      <c r="B673" t="s">
        <v>1481</v>
      </c>
      <c r="C673" t="str">
        <f>IFERROR(VLOOKUP(Table1[[#This Row],[Ticker]],[1]!Table1[[Symbol]:[Industry]],2,FALSE),"-")</f>
        <v>-</v>
      </c>
      <c r="D673" t="s">
        <v>140</v>
      </c>
      <c r="E673">
        <v>6680.3088076000004</v>
      </c>
      <c r="F673">
        <v>935.35</v>
      </c>
      <c r="G673">
        <v>22.158909244285901</v>
      </c>
      <c r="H673">
        <v>-7.9122649797221296</v>
      </c>
      <c r="I673">
        <v>-3.6927007077117402</v>
      </c>
      <c r="J673">
        <v>1.16099482133346</v>
      </c>
      <c r="K673">
        <v>908.13616831428305</v>
      </c>
      <c r="L673">
        <v>831.28893906850999</v>
      </c>
      <c r="M673">
        <v>58.275894159696797</v>
      </c>
      <c r="N673">
        <v>0.88644181988854498</v>
      </c>
      <c r="O673">
        <v>7.2325867322392696</v>
      </c>
      <c r="P673">
        <v>51.830208586965298</v>
      </c>
      <c r="Q673">
        <v>1.8455148949396E-2</v>
      </c>
    </row>
    <row r="674" spans="1:17" x14ac:dyDescent="0.3">
      <c r="A674" t="s">
        <v>1482</v>
      </c>
      <c r="B674" t="s">
        <v>1483</v>
      </c>
      <c r="C674" t="str">
        <f>IFERROR(VLOOKUP(Table1[[#This Row],[Ticker]],[1]!Table1[[Symbol]:[Industry]],2,FALSE),"-")</f>
        <v>-</v>
      </c>
      <c r="D674" t="s">
        <v>393</v>
      </c>
      <c r="E674">
        <v>6676.1621178699997</v>
      </c>
      <c r="F674">
        <v>212.66</v>
      </c>
      <c r="G674">
        <v>172.875384675465</v>
      </c>
      <c r="H674">
        <v>0.762035291949823</v>
      </c>
      <c r="I674">
        <v>13.638938343047499</v>
      </c>
      <c r="J674">
        <v>1.0572779075449501</v>
      </c>
      <c r="K674">
        <v>196.84186964338099</v>
      </c>
      <c r="L674">
        <v>161.086304259061</v>
      </c>
      <c r="M674">
        <v>70.738391446572905</v>
      </c>
      <c r="N674">
        <v>0.59845682462423999</v>
      </c>
      <c r="O674">
        <v>2.4969434778519601</v>
      </c>
      <c r="P674">
        <v>212.73529411764699</v>
      </c>
      <c r="Q674">
        <v>9.5199845602319005E-2</v>
      </c>
    </row>
    <row r="675" spans="1:17" x14ac:dyDescent="0.3">
      <c r="A675" t="s">
        <v>1484</v>
      </c>
      <c r="B675" t="s">
        <v>1485</v>
      </c>
      <c r="C675" t="str">
        <f>IFERROR(VLOOKUP(Table1[[#This Row],[Ticker]],[1]!Table1[[Symbol]:[Industry]],2,FALSE),"-")</f>
        <v>-</v>
      </c>
      <c r="D675" t="s">
        <v>193</v>
      </c>
      <c r="E675">
        <v>6665.5445359799996</v>
      </c>
      <c r="F675">
        <v>1608.2</v>
      </c>
      <c r="G675">
        <v>65.807667061670202</v>
      </c>
      <c r="H675">
        <v>-4.5817840666815304</v>
      </c>
      <c r="I675">
        <v>50.559080065932399</v>
      </c>
      <c r="J675">
        <v>-3.1146326998729901</v>
      </c>
      <c r="K675">
        <v>1540.44067610555</v>
      </c>
      <c r="L675">
        <v>1303.5063235847099</v>
      </c>
      <c r="M675">
        <v>53.277213856021199</v>
      </c>
      <c r="N675">
        <v>0.45833516790907097</v>
      </c>
      <c r="O675">
        <v>9.1282178833478298</v>
      </c>
      <c r="P675">
        <v>96.601466992664996</v>
      </c>
      <c r="Q675">
        <v>2.8587037174477001E-2</v>
      </c>
    </row>
    <row r="676" spans="1:17" hidden="1" x14ac:dyDescent="0.3">
      <c r="A676" t="s">
        <v>1486</v>
      </c>
      <c r="B676" t="s">
        <v>1487</v>
      </c>
      <c r="C676" t="str">
        <f>IFERROR(VLOOKUP(Table1[[#This Row],[Ticker]],[1]!Table1[[Symbol]:[Industry]],2,FALSE),"-")</f>
        <v>-</v>
      </c>
      <c r="D676" t="s">
        <v>146</v>
      </c>
      <c r="E676">
        <v>6661.35398498</v>
      </c>
      <c r="F676">
        <v>173.24</v>
      </c>
      <c r="G676">
        <v>-21.266616045935301</v>
      </c>
      <c r="H676">
        <v>19.614271725339101</v>
      </c>
      <c r="I676">
        <v>-7.1754827944777997</v>
      </c>
      <c r="J676">
        <v>-1.5578200878347299</v>
      </c>
      <c r="M676">
        <v>62.937791386104898</v>
      </c>
      <c r="O676">
        <v>14.003694296929099</v>
      </c>
      <c r="P676">
        <v>28.325925925925901</v>
      </c>
    </row>
    <row r="677" spans="1:17" hidden="1" x14ac:dyDescent="0.3">
      <c r="A677" t="s">
        <v>1488</v>
      </c>
      <c r="B677" t="s">
        <v>1489</v>
      </c>
      <c r="C677" t="str">
        <f>IFERROR(VLOOKUP(Table1[[#This Row],[Ticker]],[1]!Table1[[Symbol]:[Industry]],2,FALSE),"-")</f>
        <v>-</v>
      </c>
      <c r="D677" t="s">
        <v>1320</v>
      </c>
      <c r="E677">
        <v>6636.6662775300001</v>
      </c>
      <c r="F677">
        <v>1384.88</v>
      </c>
      <c r="G677">
        <v>-18.2225125369478</v>
      </c>
      <c r="H677">
        <v>-3.28694121664953</v>
      </c>
      <c r="I677">
        <v>-7.3861314575133896</v>
      </c>
      <c r="J677">
        <v>-0.152589858777784</v>
      </c>
      <c r="K677">
        <v>1373.5618733695201</v>
      </c>
      <c r="L677">
        <v>1341.3366984335901</v>
      </c>
      <c r="M677">
        <v>77.088001342421407</v>
      </c>
      <c r="N677">
        <v>0.96888035299742403</v>
      </c>
      <c r="O677">
        <v>4.0198428744728503</v>
      </c>
      <c r="P677">
        <v>11.0881161512854</v>
      </c>
      <c r="Q677">
        <v>-5.5078309021881003E-2</v>
      </c>
    </row>
    <row r="678" spans="1:17" x14ac:dyDescent="0.3">
      <c r="A678" t="s">
        <v>1490</v>
      </c>
      <c r="B678" t="s">
        <v>1491</v>
      </c>
      <c r="C678" t="str">
        <f>IFERROR(VLOOKUP(Table1[[#This Row],[Ticker]],[1]!Table1[[Symbol]:[Industry]],2,FALSE),"-")</f>
        <v>-</v>
      </c>
      <c r="D678" t="s">
        <v>1492</v>
      </c>
      <c r="E678">
        <v>6635.2361198500003</v>
      </c>
      <c r="F678">
        <v>508</v>
      </c>
      <c r="G678">
        <v>-20.5303257416886</v>
      </c>
      <c r="H678">
        <v>-3.4933414564924101</v>
      </c>
      <c r="I678">
        <v>-12.193226009083901</v>
      </c>
      <c r="J678">
        <v>-3.6681119447346302</v>
      </c>
      <c r="K678">
        <v>506.07340318374003</v>
      </c>
      <c r="L678">
        <v>500.41707161603699</v>
      </c>
      <c r="M678">
        <v>45.963256656002798</v>
      </c>
      <c r="N678">
        <v>1.0372068909896499</v>
      </c>
      <c r="O678">
        <v>31.761811023621998</v>
      </c>
      <c r="P678">
        <v>29.9066615522311</v>
      </c>
      <c r="Q678">
        <v>4.2710166976606997E-2</v>
      </c>
    </row>
    <row r="679" spans="1:17" x14ac:dyDescent="0.3">
      <c r="A679" t="s">
        <v>1493</v>
      </c>
      <c r="B679" t="s">
        <v>1494</v>
      </c>
      <c r="C679" t="str">
        <f>IFERROR(VLOOKUP(Table1[[#This Row],[Ticker]],[1]!Table1[[Symbol]:[Industry]],2,FALSE),"-")</f>
        <v>-</v>
      </c>
      <c r="D679" t="s">
        <v>937</v>
      </c>
      <c r="E679">
        <v>6615.7859743500003</v>
      </c>
      <c r="F679">
        <v>220.25</v>
      </c>
      <c r="G679">
        <v>74.644039887840194</v>
      </c>
      <c r="H679">
        <v>0.361054350106218</v>
      </c>
      <c r="I679">
        <v>-0.250706746688305</v>
      </c>
      <c r="J679">
        <v>-0.45597727917199898</v>
      </c>
      <c r="K679">
        <v>213.40332960409401</v>
      </c>
      <c r="L679">
        <v>190.00735715897099</v>
      </c>
      <c r="M679">
        <v>62.712425407718101</v>
      </c>
      <c r="N679">
        <v>1.1432811496526101</v>
      </c>
      <c r="O679">
        <v>15.595913734392701</v>
      </c>
      <c r="P679">
        <v>101.694139194139</v>
      </c>
      <c r="Q679">
        <v>7.6496702664097999E-2</v>
      </c>
    </row>
    <row r="680" spans="1:17" x14ac:dyDescent="0.3">
      <c r="A680" t="s">
        <v>1495</v>
      </c>
      <c r="B680" t="s">
        <v>1496</v>
      </c>
      <c r="C680" t="str">
        <f>IFERROR(VLOOKUP(Table1[[#This Row],[Ticker]],[1]!Table1[[Symbol]:[Industry]],2,FALSE),"-")</f>
        <v>-</v>
      </c>
      <c r="D680" t="s">
        <v>46</v>
      </c>
      <c r="E680">
        <v>6583.5208850839999</v>
      </c>
      <c r="F680">
        <v>235.64</v>
      </c>
      <c r="G680">
        <v>125.54494272789999</v>
      </c>
      <c r="H680">
        <v>-0.53337217837761497</v>
      </c>
      <c r="I680">
        <v>37.946952236370301</v>
      </c>
      <c r="J680">
        <v>0.45910714152774001</v>
      </c>
      <c r="K680">
        <v>212.61727030651599</v>
      </c>
      <c r="L680">
        <v>170.48638070920001</v>
      </c>
      <c r="M680">
        <v>53.868158351491303</v>
      </c>
      <c r="N680">
        <v>0.57714975557666803</v>
      </c>
      <c r="O680">
        <v>5.6696655915803698</v>
      </c>
      <c r="P680">
        <v>164.91287240022399</v>
      </c>
      <c r="Q680">
        <v>7.6525254487424005E-2</v>
      </c>
    </row>
    <row r="681" spans="1:17" x14ac:dyDescent="0.3">
      <c r="A681" t="s">
        <v>1497</v>
      </c>
      <c r="B681" t="s">
        <v>1498</v>
      </c>
      <c r="C681" t="str">
        <f>IFERROR(VLOOKUP(Table1[[#This Row],[Ticker]],[1]!Table1[[Symbol]:[Industry]],2,FALSE),"-")</f>
        <v>-</v>
      </c>
      <c r="D681" t="s">
        <v>258</v>
      </c>
      <c r="E681">
        <v>6563.7547039999999</v>
      </c>
      <c r="F681">
        <v>1452.75</v>
      </c>
      <c r="G681">
        <v>-28.206137330324101</v>
      </c>
      <c r="H681">
        <v>1.8393362183452799</v>
      </c>
      <c r="I681">
        <v>-18.7759192866117</v>
      </c>
      <c r="J681">
        <v>3.6930163613985099</v>
      </c>
      <c r="K681">
        <v>1363.9244148110899</v>
      </c>
      <c r="L681">
        <v>1429.39507830619</v>
      </c>
      <c r="M681">
        <v>81.8816348886143</v>
      </c>
      <c r="N681">
        <v>1.0164543262122401</v>
      </c>
      <c r="O681">
        <v>30.645327826535802</v>
      </c>
      <c r="P681">
        <v>27.088618668532899</v>
      </c>
      <c r="Q681">
        <v>-5.9554807411372E-2</v>
      </c>
    </row>
    <row r="682" spans="1:17" x14ac:dyDescent="0.3">
      <c r="A682" t="s">
        <v>1499</v>
      </c>
      <c r="B682" t="s">
        <v>1500</v>
      </c>
      <c r="C682" t="str">
        <f>IFERROR(VLOOKUP(Table1[[#This Row],[Ticker]],[1]!Table1[[Symbol]:[Industry]],2,FALSE),"-")</f>
        <v>-</v>
      </c>
      <c r="D682" t="s">
        <v>476</v>
      </c>
      <c r="E682">
        <v>6562.7640038400004</v>
      </c>
      <c r="F682">
        <v>941.75</v>
      </c>
      <c r="G682">
        <v>46.677294376251602</v>
      </c>
      <c r="H682">
        <v>8.1615222672213292</v>
      </c>
      <c r="I682">
        <v>-8.6376813675476907</v>
      </c>
      <c r="J682">
        <v>-5.0673123317019702</v>
      </c>
      <c r="K682">
        <v>882.39451175261104</v>
      </c>
      <c r="L682">
        <v>806.05499195907396</v>
      </c>
      <c r="M682">
        <v>46.4502151777452</v>
      </c>
      <c r="N682">
        <v>2.2866287639798002</v>
      </c>
      <c r="O682">
        <v>8.6222458189540703</v>
      </c>
      <c r="P682">
        <v>95.363551498807098</v>
      </c>
      <c r="Q682">
        <v>0.14770060420068501</v>
      </c>
    </row>
    <row r="683" spans="1:17" hidden="1" x14ac:dyDescent="0.3">
      <c r="A683" t="s">
        <v>1501</v>
      </c>
      <c r="B683" t="s">
        <v>1502</v>
      </c>
      <c r="C683" t="str">
        <f>IFERROR(VLOOKUP(Table1[[#This Row],[Ticker]],[1]!Table1[[Symbol]:[Industry]],2,FALSE),"-")</f>
        <v>-</v>
      </c>
      <c r="D683" t="s">
        <v>258</v>
      </c>
      <c r="E683">
        <v>6538.9905443199996</v>
      </c>
      <c r="F683">
        <v>2398.9499999999998</v>
      </c>
      <c r="G683">
        <v>-15.492623465137999</v>
      </c>
      <c r="H683">
        <v>-10.6790503501706</v>
      </c>
      <c r="I683">
        <v>-12.9544577985848</v>
      </c>
      <c r="J683">
        <v>-4.5632857605281902</v>
      </c>
      <c r="K683">
        <v>2365.8637641567102</v>
      </c>
      <c r="L683">
        <v>2212.2593818269202</v>
      </c>
      <c r="M683">
        <v>36.358000036843599</v>
      </c>
      <c r="N683">
        <v>1.12813021039354</v>
      </c>
      <c r="O683">
        <v>15.3462973384189</v>
      </c>
      <c r="P683">
        <v>39.473837209302303</v>
      </c>
      <c r="Q683">
        <v>8.0874847415133996E-2</v>
      </c>
    </row>
    <row r="684" spans="1:17" x14ac:dyDescent="0.3">
      <c r="A684" t="s">
        <v>1503</v>
      </c>
      <c r="B684" t="s">
        <v>1504</v>
      </c>
      <c r="C684" t="str">
        <f>IFERROR(VLOOKUP(Table1[[#This Row],[Ticker]],[1]!Table1[[Symbol]:[Industry]],2,FALSE),"-")</f>
        <v>-</v>
      </c>
      <c r="D684" t="s">
        <v>46</v>
      </c>
      <c r="E684">
        <v>6532.5814605099904</v>
      </c>
      <c r="F684">
        <v>864.8</v>
      </c>
      <c r="G684">
        <v>137.25264361509801</v>
      </c>
      <c r="H684">
        <v>-5.6483751870010304</v>
      </c>
      <c r="I684">
        <v>35.161742646024202</v>
      </c>
      <c r="J684">
        <v>-3.3030989635483801</v>
      </c>
      <c r="K684">
        <v>791.75013267569898</v>
      </c>
      <c r="L684">
        <v>625.25645482017001</v>
      </c>
      <c r="M684">
        <v>50.474366316063701</v>
      </c>
      <c r="N684">
        <v>0.73517818957905501</v>
      </c>
      <c r="O684">
        <v>8.3256244218316393</v>
      </c>
      <c r="P684">
        <v>176.16158390547599</v>
      </c>
      <c r="Q684">
        <v>0.14324807778165299</v>
      </c>
    </row>
    <row r="685" spans="1:17" hidden="1" x14ac:dyDescent="0.3">
      <c r="A685" t="s">
        <v>1505</v>
      </c>
      <c r="B685" t="s">
        <v>1506</v>
      </c>
      <c r="C685" t="str">
        <f>IFERROR(VLOOKUP(Table1[[#This Row],[Ticker]],[1]!Table1[[Symbol]:[Industry]],2,FALSE),"-")</f>
        <v>-</v>
      </c>
      <c r="D685" t="s">
        <v>1320</v>
      </c>
      <c r="E685">
        <v>6496.9056107910001</v>
      </c>
      <c r="F685">
        <v>1158.97</v>
      </c>
      <c r="G685">
        <v>-18.282287236815002</v>
      </c>
      <c r="H685">
        <v>-4.2351970070609299</v>
      </c>
      <c r="I685">
        <v>-7.2073962178170499</v>
      </c>
      <c r="J685">
        <v>-0.84134250411576905</v>
      </c>
      <c r="K685">
        <v>1150.3858470047901</v>
      </c>
      <c r="L685">
        <v>1123.82905922804</v>
      </c>
      <c r="M685">
        <v>63.340787818078198</v>
      </c>
      <c r="N685">
        <v>1.0424651358721699</v>
      </c>
      <c r="O685">
        <v>14.3584389587306</v>
      </c>
      <c r="P685">
        <v>33.859622780979599</v>
      </c>
    </row>
    <row r="686" spans="1:17" hidden="1" x14ac:dyDescent="0.3">
      <c r="A686" t="s">
        <v>1507</v>
      </c>
      <c r="B686" t="s">
        <v>1508</v>
      </c>
      <c r="C686" t="str">
        <f>IFERROR(VLOOKUP(Table1[[#This Row],[Ticker]],[1]!Table1[[Symbol]:[Industry]],2,FALSE),"-")</f>
        <v>-</v>
      </c>
      <c r="D686" t="s">
        <v>43</v>
      </c>
      <c r="E686">
        <v>6455.4201199999998</v>
      </c>
      <c r="F686">
        <v>4170</v>
      </c>
      <c r="G686">
        <v>-10.3430992110374</v>
      </c>
      <c r="H686">
        <v>-7.4571527564149296</v>
      </c>
      <c r="I686">
        <v>3.3751979216017398</v>
      </c>
      <c r="J686">
        <v>2.0370809398772201</v>
      </c>
      <c r="K686">
        <v>4045.3592184007398</v>
      </c>
      <c r="L686">
        <v>3756.5019910856699</v>
      </c>
      <c r="M686">
        <v>66.681853281031493</v>
      </c>
      <c r="N686">
        <v>0.60943904930283299</v>
      </c>
      <c r="O686">
        <v>8.4532374100719299</v>
      </c>
      <c r="P686">
        <v>32.003798670465301</v>
      </c>
      <c r="Q686">
        <v>-4.9038252357644002E-2</v>
      </c>
    </row>
    <row r="687" spans="1:17" hidden="1" x14ac:dyDescent="0.3">
      <c r="A687" t="s">
        <v>1509</v>
      </c>
      <c r="B687" t="s">
        <v>1510</v>
      </c>
      <c r="C687" t="str">
        <f>IFERROR(VLOOKUP(Table1[[#This Row],[Ticker]],[1]!Table1[[Symbol]:[Industry]],2,FALSE),"-")</f>
        <v>-</v>
      </c>
      <c r="D687" t="s">
        <v>122</v>
      </c>
      <c r="E687">
        <v>6453.91697449</v>
      </c>
      <c r="F687">
        <v>567.85</v>
      </c>
      <c r="G687">
        <v>-26.382172273996702</v>
      </c>
      <c r="H687">
        <v>6.3684364475224102</v>
      </c>
      <c r="I687">
        <v>-8.3079946752904998</v>
      </c>
      <c r="J687">
        <v>0.69380816379351395</v>
      </c>
      <c r="K687">
        <v>522.85368676307996</v>
      </c>
      <c r="L687">
        <v>523.82323544227495</v>
      </c>
      <c r="M687">
        <v>71.067090378713104</v>
      </c>
      <c r="N687">
        <v>1.41683780126331</v>
      </c>
      <c r="O687">
        <v>10.935986616183801</v>
      </c>
      <c r="P687">
        <v>21.595289079229101</v>
      </c>
      <c r="Q687">
        <v>1.7546698883715999E-2</v>
      </c>
    </row>
    <row r="688" spans="1:17" hidden="1" x14ac:dyDescent="0.3">
      <c r="A688" t="s">
        <v>1511</v>
      </c>
      <c r="B688" t="s">
        <v>1512</v>
      </c>
      <c r="C688" t="str">
        <f>IFERROR(VLOOKUP(Table1[[#This Row],[Ticker]],[1]!Table1[[Symbol]:[Industry]],2,FALSE),"-")</f>
        <v>-</v>
      </c>
      <c r="D688" t="s">
        <v>258</v>
      </c>
      <c r="E688">
        <v>6439.7199275849998</v>
      </c>
      <c r="F688">
        <v>2810.2</v>
      </c>
      <c r="G688">
        <v>39.642608305402298</v>
      </c>
      <c r="H688">
        <v>-1.8134663400205899</v>
      </c>
      <c r="I688">
        <v>6.6782493972301697</v>
      </c>
      <c r="J688">
        <v>-6.5944317052323598</v>
      </c>
      <c r="K688">
        <v>2677.4753332079499</v>
      </c>
      <c r="L688">
        <v>2277.9517226712001</v>
      </c>
      <c r="M688">
        <v>39.568758920732797</v>
      </c>
      <c r="N688">
        <v>0.97833241839413598</v>
      </c>
      <c r="O688">
        <v>13.5150523094441</v>
      </c>
      <c r="P688">
        <v>83.373572593800901</v>
      </c>
      <c r="Q688">
        <v>0.14788087992656901</v>
      </c>
    </row>
    <row r="689" spans="1:17" x14ac:dyDescent="0.3">
      <c r="A689" t="s">
        <v>1513</v>
      </c>
      <c r="B689" t="s">
        <v>1514</v>
      </c>
      <c r="C689" t="str">
        <f>IFERROR(VLOOKUP(Table1[[#This Row],[Ticker]],[1]!Table1[[Symbol]:[Industry]],2,FALSE),"-")</f>
        <v>-</v>
      </c>
      <c r="D689" t="s">
        <v>83</v>
      </c>
      <c r="E689">
        <v>6437.57025574</v>
      </c>
      <c r="F689">
        <v>3260.25</v>
      </c>
      <c r="G689">
        <v>19.3439743746437</v>
      </c>
      <c r="H689">
        <v>12.7534231767217</v>
      </c>
      <c r="I689">
        <v>45.067218722004</v>
      </c>
      <c r="J689">
        <v>-2.2518602950397799</v>
      </c>
      <c r="K689">
        <v>2720.8009678855501</v>
      </c>
      <c r="L689">
        <v>2305.7942886022101</v>
      </c>
      <c r="M689">
        <v>71.897613762250998</v>
      </c>
      <c r="N689">
        <v>0.93321136846767305</v>
      </c>
      <c r="O689">
        <v>3.9184111647879698</v>
      </c>
      <c r="P689">
        <v>104.404388714733</v>
      </c>
      <c r="Q689">
        <v>-4.0098483045981001E-2</v>
      </c>
    </row>
    <row r="690" spans="1:17" x14ac:dyDescent="0.3">
      <c r="A690" t="s">
        <v>1515</v>
      </c>
      <c r="B690" t="s">
        <v>1516</v>
      </c>
      <c r="C690" t="str">
        <f>IFERROR(VLOOKUP(Table1[[#This Row],[Ticker]],[1]!Table1[[Symbol]:[Industry]],2,FALSE),"-")</f>
        <v>-</v>
      </c>
      <c r="D690" t="s">
        <v>75</v>
      </c>
      <c r="E690">
        <v>6426.8159999999998</v>
      </c>
      <c r="F690">
        <v>899.3</v>
      </c>
      <c r="G690">
        <v>105.229649214733</v>
      </c>
      <c r="H690">
        <v>-2.6612674469016699</v>
      </c>
      <c r="I690">
        <v>-13.6327687510746</v>
      </c>
      <c r="J690">
        <v>3.6431384791784098</v>
      </c>
      <c r="K690">
        <v>882.73129852106695</v>
      </c>
      <c r="L690">
        <v>763.29155675190702</v>
      </c>
      <c r="M690">
        <v>61.379094692010298</v>
      </c>
      <c r="N690">
        <v>1.41643216576766</v>
      </c>
      <c r="O690">
        <v>29.5452018236406</v>
      </c>
      <c r="P690">
        <v>139.17553191489301</v>
      </c>
      <c r="Q690">
        <v>0.101320722105848</v>
      </c>
    </row>
    <row r="691" spans="1:17" x14ac:dyDescent="0.3">
      <c r="A691" t="s">
        <v>1517</v>
      </c>
      <c r="B691" t="s">
        <v>1518</v>
      </c>
      <c r="C691" t="str">
        <f>IFERROR(VLOOKUP(Table1[[#This Row],[Ticker]],[1]!Table1[[Symbol]:[Industry]],2,FALSE),"-")</f>
        <v>-</v>
      </c>
      <c r="D691" t="s">
        <v>62</v>
      </c>
      <c r="E691">
        <v>6396.9922468199902</v>
      </c>
      <c r="F691">
        <v>647.9</v>
      </c>
      <c r="G691">
        <v>79.487117632842896</v>
      </c>
      <c r="H691">
        <v>18.302379499530399</v>
      </c>
      <c r="I691">
        <v>85.0673045290918</v>
      </c>
      <c r="J691">
        <v>-3.1673589734930201</v>
      </c>
      <c r="K691">
        <v>564.11377709491603</v>
      </c>
      <c r="L691">
        <v>457.41078571518398</v>
      </c>
      <c r="M691">
        <v>66.259609305932599</v>
      </c>
      <c r="N691">
        <v>1.40353368892672</v>
      </c>
      <c r="O691">
        <v>5.7261923136286503</v>
      </c>
      <c r="P691">
        <v>118.29514824797801</v>
      </c>
      <c r="Q691">
        <v>-2.3861431315508001E-2</v>
      </c>
    </row>
    <row r="692" spans="1:17" x14ac:dyDescent="0.3">
      <c r="A692" t="s">
        <v>1519</v>
      </c>
      <c r="B692" t="s">
        <v>1520</v>
      </c>
      <c r="C692" t="str">
        <f>IFERROR(VLOOKUP(Table1[[#This Row],[Ticker]],[1]!Table1[[Symbol]:[Industry]],2,FALSE),"-")</f>
        <v>-</v>
      </c>
      <c r="D692" t="s">
        <v>170</v>
      </c>
      <c r="E692">
        <v>6392.4442650000001</v>
      </c>
      <c r="F692">
        <v>920.95</v>
      </c>
      <c r="G692">
        <v>63.205357983586701</v>
      </c>
      <c r="H692">
        <v>8.4109026009826895</v>
      </c>
      <c r="I692">
        <v>65.120460003935094</v>
      </c>
      <c r="J692">
        <v>2.2620997099856099</v>
      </c>
      <c r="K692">
        <v>830.06597597310804</v>
      </c>
      <c r="L692">
        <v>661.02491149591799</v>
      </c>
      <c r="M692">
        <v>65.605940925447001</v>
      </c>
      <c r="N692">
        <v>0.64025585391656303</v>
      </c>
      <c r="O692">
        <v>4.6745208751832301</v>
      </c>
      <c r="P692">
        <v>110.695493022191</v>
      </c>
      <c r="Q692">
        <v>-1.4429285547069E-2</v>
      </c>
    </row>
    <row r="693" spans="1:17" hidden="1" x14ac:dyDescent="0.3">
      <c r="A693" t="s">
        <v>1521</v>
      </c>
      <c r="B693" t="s">
        <v>1522</v>
      </c>
      <c r="C693" t="str">
        <f>IFERROR(VLOOKUP(Table1[[#This Row],[Ticker]],[1]!Table1[[Symbol]:[Industry]],2,FALSE),"-")</f>
        <v>-</v>
      </c>
      <c r="D693" t="s">
        <v>623</v>
      </c>
      <c r="E693">
        <v>6371.2599750449999</v>
      </c>
      <c r="F693">
        <v>441.3</v>
      </c>
      <c r="G693">
        <v>-20.757973085795101</v>
      </c>
      <c r="H693">
        <v>-5.9417534253286597</v>
      </c>
      <c r="I693">
        <v>-16.079927632445699</v>
      </c>
      <c r="J693">
        <v>-3.22967541248775</v>
      </c>
      <c r="K693">
        <v>440.32238819597598</v>
      </c>
      <c r="L693">
        <v>441.87818081326202</v>
      </c>
      <c r="M693">
        <v>46.229778098981598</v>
      </c>
      <c r="N693">
        <v>1.04587950990584</v>
      </c>
      <c r="O693">
        <v>27.9288465896215</v>
      </c>
      <c r="P693">
        <v>12.290076335877799</v>
      </c>
      <c r="Q693">
        <v>-6.2617263064851006E-2</v>
      </c>
    </row>
    <row r="694" spans="1:17" hidden="1" x14ac:dyDescent="0.3">
      <c r="A694" t="s">
        <v>1523</v>
      </c>
      <c r="B694" t="s">
        <v>1524</v>
      </c>
      <c r="C694" t="str">
        <f>IFERROR(VLOOKUP(Table1[[#This Row],[Ticker]],[1]!Table1[[Symbol]:[Industry]],2,FALSE),"-")</f>
        <v>-</v>
      </c>
      <c r="D694" t="s">
        <v>46</v>
      </c>
      <c r="E694">
        <v>6347.84</v>
      </c>
      <c r="F694">
        <v>90</v>
      </c>
      <c r="G694">
        <v>-36.695479714344202</v>
      </c>
      <c r="H694">
        <v>-7.06362393942808</v>
      </c>
      <c r="I694">
        <v>-20.3426989783412</v>
      </c>
      <c r="J694">
        <v>-2.97560037518023</v>
      </c>
      <c r="K694">
        <v>91.979551118472799</v>
      </c>
      <c r="L694">
        <v>93.010418365262495</v>
      </c>
      <c r="M694">
        <v>53.081674366169402</v>
      </c>
      <c r="N694">
        <v>1.98347107438016</v>
      </c>
      <c r="O694">
        <v>12.2222222222222</v>
      </c>
      <c r="P694">
        <v>5.8823529411764701</v>
      </c>
    </row>
    <row r="695" spans="1:17" x14ac:dyDescent="0.3">
      <c r="A695" t="s">
        <v>1525</v>
      </c>
      <c r="B695" t="s">
        <v>1526</v>
      </c>
      <c r="C695" t="str">
        <f>IFERROR(VLOOKUP(Table1[[#This Row],[Ticker]],[1]!Table1[[Symbol]:[Industry]],2,FALSE),"-")</f>
        <v>-</v>
      </c>
      <c r="D695" t="s">
        <v>384</v>
      </c>
      <c r="E695">
        <v>6273.0981187679999</v>
      </c>
      <c r="F695">
        <v>63.9</v>
      </c>
      <c r="G695">
        <v>-37.0851958813791</v>
      </c>
      <c r="H695">
        <v>-7.4393292165605098</v>
      </c>
      <c r="I695">
        <v>-33.500283057770098</v>
      </c>
      <c r="J695">
        <v>-1.3315299372809</v>
      </c>
      <c r="K695">
        <v>65.796581671936806</v>
      </c>
      <c r="L695">
        <v>70.389375016641495</v>
      </c>
      <c r="M695">
        <v>51.9370011760317</v>
      </c>
      <c r="N695">
        <v>1.30398867997864</v>
      </c>
      <c r="O695">
        <v>53.364632237871596</v>
      </c>
      <c r="P695">
        <v>7.7571669477234302</v>
      </c>
      <c r="Q695">
        <v>5.4380989021092001E-2</v>
      </c>
    </row>
    <row r="696" spans="1:17" x14ac:dyDescent="0.3">
      <c r="A696" t="s">
        <v>1527</v>
      </c>
      <c r="B696" t="s">
        <v>1528</v>
      </c>
      <c r="C696" t="str">
        <f>IFERROR(VLOOKUP(Table1[[#This Row],[Ticker]],[1]!Table1[[Symbol]:[Industry]],2,FALSE),"-")</f>
        <v>-</v>
      </c>
      <c r="D696" t="s">
        <v>78</v>
      </c>
      <c r="E696">
        <v>6268.9840560000002</v>
      </c>
      <c r="F696">
        <v>303.10000000000002</v>
      </c>
      <c r="G696">
        <v>82.288094943699605</v>
      </c>
      <c r="H696">
        <v>23.143761907397401</v>
      </c>
      <c r="I696">
        <v>8.0843341923255707E-3</v>
      </c>
      <c r="J696">
        <v>-2.4094043735026101</v>
      </c>
      <c r="K696">
        <v>257.25294375942701</v>
      </c>
      <c r="L696">
        <v>226.19368365752001</v>
      </c>
      <c r="M696">
        <v>64.175836970631295</v>
      </c>
      <c r="N696">
        <v>1.69448055939984</v>
      </c>
      <c r="O696">
        <v>8.8749587594853097</v>
      </c>
      <c r="P696">
        <v>118.686868686868</v>
      </c>
      <c r="Q696">
        <v>6.3828487393135E-2</v>
      </c>
    </row>
    <row r="697" spans="1:17" hidden="1" x14ac:dyDescent="0.3">
      <c r="A697" t="s">
        <v>1529</v>
      </c>
      <c r="B697" t="s">
        <v>1530</v>
      </c>
      <c r="C697" t="str">
        <f>IFERROR(VLOOKUP(Table1[[#This Row],[Ticker]],[1]!Table1[[Symbol]:[Industry]],2,FALSE),"-")</f>
        <v>-</v>
      </c>
      <c r="D697" t="s">
        <v>1022</v>
      </c>
      <c r="E697">
        <v>6266.1528877000001</v>
      </c>
      <c r="F697">
        <v>101</v>
      </c>
      <c r="M697">
        <v>50</v>
      </c>
      <c r="N697">
        <v>1</v>
      </c>
    </row>
    <row r="698" spans="1:17" x14ac:dyDescent="0.3">
      <c r="A698" t="s">
        <v>1531</v>
      </c>
      <c r="B698" t="s">
        <v>1532</v>
      </c>
      <c r="C698" t="str">
        <f>IFERROR(VLOOKUP(Table1[[#This Row],[Ticker]],[1]!Table1[[Symbol]:[Industry]],2,FALSE),"-")</f>
        <v>-</v>
      </c>
      <c r="D698" t="s">
        <v>1533</v>
      </c>
      <c r="E698">
        <v>6228.8527016300004</v>
      </c>
      <c r="F698">
        <v>467.65</v>
      </c>
      <c r="G698">
        <v>-5.9349389083053596</v>
      </c>
      <c r="H698">
        <v>-3.8331403478538402</v>
      </c>
      <c r="I698">
        <v>-7.4434691711441001</v>
      </c>
      <c r="J698">
        <v>-1.42939295940759</v>
      </c>
      <c r="K698">
        <v>459.482785204766</v>
      </c>
      <c r="L698">
        <v>443.259347239264</v>
      </c>
      <c r="M698">
        <v>51.117208169748999</v>
      </c>
      <c r="N698">
        <v>0.61637351593344103</v>
      </c>
      <c r="O698">
        <v>23.361488292526399</v>
      </c>
      <c r="P698">
        <v>36.6199240432369</v>
      </c>
    </row>
    <row r="699" spans="1:17" hidden="1" x14ac:dyDescent="0.3">
      <c r="A699" t="s">
        <v>1534</v>
      </c>
      <c r="B699" t="s">
        <v>1535</v>
      </c>
      <c r="C699" t="str">
        <f>IFERROR(VLOOKUP(Table1[[#This Row],[Ticker]],[1]!Table1[[Symbol]:[Industry]],2,FALSE),"-")</f>
        <v>-</v>
      </c>
      <c r="D699" t="s">
        <v>550</v>
      </c>
      <c r="E699">
        <v>6199.4467557300004</v>
      </c>
      <c r="F699">
        <v>1589.5</v>
      </c>
      <c r="G699">
        <v>17.4583403544585</v>
      </c>
      <c r="H699">
        <v>18.4241974179584</v>
      </c>
      <c r="I699">
        <v>28.8385155702438</v>
      </c>
      <c r="J699">
        <v>-3.43964322262556</v>
      </c>
      <c r="K699">
        <v>1355.5705160282901</v>
      </c>
      <c r="L699">
        <v>1227.8417657892101</v>
      </c>
      <c r="M699">
        <v>66.136136840249904</v>
      </c>
      <c r="N699">
        <v>1.1559656153444</v>
      </c>
      <c r="O699">
        <v>5.37275872916012</v>
      </c>
      <c r="P699">
        <v>63.025641025641001</v>
      </c>
      <c r="Q699">
        <v>-1.722132963128E-3</v>
      </c>
    </row>
    <row r="700" spans="1:17" x14ac:dyDescent="0.3">
      <c r="A700" t="s">
        <v>1536</v>
      </c>
      <c r="B700" t="s">
        <v>1537</v>
      </c>
      <c r="C700" t="str">
        <f>IFERROR(VLOOKUP(Table1[[#This Row],[Ticker]],[1]!Table1[[Symbol]:[Industry]],2,FALSE),"-")</f>
        <v>-</v>
      </c>
      <c r="D700" t="s">
        <v>557</v>
      </c>
      <c r="E700">
        <v>6182.2753066249998</v>
      </c>
      <c r="F700">
        <v>314.2</v>
      </c>
      <c r="G700">
        <v>3.4800598739313502</v>
      </c>
      <c r="H700">
        <v>-6.2341994694246496</v>
      </c>
      <c r="I700">
        <v>-26.6794278546523</v>
      </c>
      <c r="J700">
        <v>-1.99177536561132</v>
      </c>
      <c r="K700">
        <v>311.46041516430398</v>
      </c>
      <c r="L700">
        <v>319.18648881536598</v>
      </c>
      <c r="M700">
        <v>49.339801752231601</v>
      </c>
      <c r="N700">
        <v>0.91678364411513302</v>
      </c>
      <c r="O700">
        <v>28.9879057924888</v>
      </c>
      <c r="P700">
        <v>34.273504273504201</v>
      </c>
      <c r="Q700">
        <v>9.7940907801842003E-2</v>
      </c>
    </row>
    <row r="701" spans="1:17" x14ac:dyDescent="0.3">
      <c r="A701" t="s">
        <v>1538</v>
      </c>
      <c r="B701" t="s">
        <v>1539</v>
      </c>
      <c r="C701" t="str">
        <f>IFERROR(VLOOKUP(Table1[[#This Row],[Ticker]],[1]!Table1[[Symbol]:[Industry]],2,FALSE),"-")</f>
        <v>-</v>
      </c>
      <c r="D701" t="s">
        <v>901</v>
      </c>
      <c r="E701">
        <v>6169.5790476599996</v>
      </c>
      <c r="F701">
        <v>137.18</v>
      </c>
      <c r="G701">
        <v>-16.4104512114939</v>
      </c>
      <c r="H701">
        <v>-14.189690722457801</v>
      </c>
      <c r="I701">
        <v>-32.326683279901602</v>
      </c>
      <c r="J701">
        <v>-3.9885951697726001</v>
      </c>
      <c r="K701">
        <v>145.73319896171901</v>
      </c>
      <c r="L701">
        <v>157.999991309557</v>
      </c>
      <c r="M701">
        <v>32.066570681410496</v>
      </c>
      <c r="N701">
        <v>1.5194722142995101</v>
      </c>
      <c r="O701">
        <v>53.520921417116199</v>
      </c>
      <c r="P701">
        <v>15.763713080168699</v>
      </c>
      <c r="Q701">
        <v>2.3939722612151E-2</v>
      </c>
    </row>
    <row r="702" spans="1:17" hidden="1" x14ac:dyDescent="0.3">
      <c r="A702" t="s">
        <v>1540</v>
      </c>
      <c r="B702" t="s">
        <v>1541</v>
      </c>
      <c r="C702" t="str">
        <f>IFERROR(VLOOKUP(Table1[[#This Row],[Ticker]],[1]!Table1[[Symbol]:[Industry]],2,FALSE),"-")</f>
        <v>-</v>
      </c>
      <c r="D702" t="s">
        <v>67</v>
      </c>
      <c r="E702">
        <v>6165.7181035200001</v>
      </c>
      <c r="F702">
        <v>102.93</v>
      </c>
      <c r="G702">
        <v>362.015514607836</v>
      </c>
      <c r="H702">
        <v>16.500663435600899</v>
      </c>
      <c r="I702">
        <v>86.229050338331902</v>
      </c>
      <c r="J702">
        <v>7.8685254342554796</v>
      </c>
      <c r="K702">
        <v>80.719738232008396</v>
      </c>
      <c r="L702">
        <v>58.275303399050202</v>
      </c>
      <c r="M702">
        <v>76.500299304420807</v>
      </c>
      <c r="N702">
        <v>1.1057157623117</v>
      </c>
      <c r="O702">
        <v>4.4399106188671897</v>
      </c>
      <c r="P702">
        <v>447.5</v>
      </c>
      <c r="Q702">
        <v>9.8149273132345005E-2</v>
      </c>
    </row>
    <row r="703" spans="1:17" x14ac:dyDescent="0.3">
      <c r="A703" t="s">
        <v>1542</v>
      </c>
      <c r="B703" t="s">
        <v>1543</v>
      </c>
      <c r="C703" t="str">
        <f>IFERROR(VLOOKUP(Table1[[#This Row],[Ticker]],[1]!Table1[[Symbol]:[Industry]],2,FALSE),"-")</f>
        <v>-</v>
      </c>
      <c r="D703" t="s">
        <v>140</v>
      </c>
      <c r="E703">
        <v>6138.0037679999996</v>
      </c>
      <c r="F703">
        <v>205.69</v>
      </c>
      <c r="G703">
        <v>174.91198366357199</v>
      </c>
      <c r="H703">
        <v>3.4436224373835098</v>
      </c>
      <c r="I703">
        <v>9.6377750944018192</v>
      </c>
      <c r="J703">
        <v>-12.0607000882188</v>
      </c>
      <c r="K703">
        <v>188.71081710537999</v>
      </c>
      <c r="L703">
        <v>148.714385005118</v>
      </c>
      <c r="M703">
        <v>47.272171403090397</v>
      </c>
      <c r="N703">
        <v>2.0467918446695901</v>
      </c>
      <c r="O703">
        <v>16.179687879819099</v>
      </c>
      <c r="P703">
        <v>214.51070336391399</v>
      </c>
      <c r="Q703">
        <v>0.14249949773464399</v>
      </c>
    </row>
    <row r="704" spans="1:17" x14ac:dyDescent="0.3">
      <c r="A704" t="s">
        <v>1544</v>
      </c>
      <c r="B704" t="s">
        <v>1545</v>
      </c>
      <c r="C704" t="str">
        <f>IFERROR(VLOOKUP(Table1[[#This Row],[Ticker]],[1]!Table1[[Symbol]:[Industry]],2,FALSE),"-")</f>
        <v>-</v>
      </c>
      <c r="D704" t="s">
        <v>253</v>
      </c>
      <c r="E704">
        <v>6110.1354996</v>
      </c>
      <c r="F704">
        <v>1216.2</v>
      </c>
      <c r="G704">
        <v>126.362310617871</v>
      </c>
      <c r="H704">
        <v>21.273554410172601</v>
      </c>
      <c r="I704">
        <v>52.905042591882399</v>
      </c>
      <c r="J704">
        <v>-3.9051356075640302</v>
      </c>
      <c r="K704">
        <v>1094.84036412617</v>
      </c>
      <c r="L704">
        <v>888.62530071554897</v>
      </c>
      <c r="M704">
        <v>58.521485323988699</v>
      </c>
      <c r="N704">
        <v>1.40139272218196</v>
      </c>
      <c r="O704">
        <v>10.9192567012004</v>
      </c>
      <c r="P704">
        <v>154.355327825996</v>
      </c>
      <c r="Q704">
        <v>4.9130472080444E-2</v>
      </c>
    </row>
    <row r="705" spans="1:17" x14ac:dyDescent="0.3">
      <c r="A705" t="s">
        <v>1546</v>
      </c>
      <c r="B705" t="s">
        <v>1547</v>
      </c>
      <c r="C705" t="str">
        <f>IFERROR(VLOOKUP(Table1[[#This Row],[Ticker]],[1]!Table1[[Symbol]:[Industry]],2,FALSE),"-")</f>
        <v>-</v>
      </c>
      <c r="D705" t="s">
        <v>24</v>
      </c>
      <c r="E705">
        <v>6085.3563735500002</v>
      </c>
      <c r="F705">
        <v>360.35</v>
      </c>
      <c r="G705">
        <v>-1.9302070371967801</v>
      </c>
      <c r="H705">
        <v>0.436598732379117</v>
      </c>
      <c r="I705">
        <v>-18.3099395727419</v>
      </c>
      <c r="J705">
        <v>-2.7362922363341302</v>
      </c>
      <c r="K705">
        <v>359.94594997383001</v>
      </c>
      <c r="L705">
        <v>353.24324845984</v>
      </c>
      <c r="M705">
        <v>40.125364812825602</v>
      </c>
      <c r="N705">
        <v>1.3907446265485699</v>
      </c>
      <c r="O705">
        <v>17.177743860135902</v>
      </c>
      <c r="P705">
        <v>27.557522123893801</v>
      </c>
      <c r="Q705">
        <v>-4.3775348048824998E-2</v>
      </c>
    </row>
    <row r="706" spans="1:17" x14ac:dyDescent="0.3">
      <c r="A706" t="s">
        <v>1548</v>
      </c>
      <c r="B706" t="s">
        <v>1549</v>
      </c>
      <c r="C706" t="str">
        <f>IFERROR(VLOOKUP(Table1[[#This Row],[Ticker]],[1]!Table1[[Symbol]:[Industry]],2,FALSE),"-")</f>
        <v>-</v>
      </c>
      <c r="D706" t="s">
        <v>153</v>
      </c>
      <c r="E706">
        <v>6057.8382177900003</v>
      </c>
      <c r="F706">
        <v>389.55</v>
      </c>
      <c r="G706">
        <v>33.390541965061097</v>
      </c>
      <c r="H706">
        <v>-0.221605121529975</v>
      </c>
      <c r="I706">
        <v>29.992817582364701</v>
      </c>
      <c r="J706">
        <v>-3.6566835751279698</v>
      </c>
      <c r="K706">
        <v>357.86807776429299</v>
      </c>
      <c r="L706">
        <v>302.084938057898</v>
      </c>
      <c r="M706">
        <v>49.676087922977203</v>
      </c>
      <c r="N706">
        <v>1.0791247764777101</v>
      </c>
      <c r="O706">
        <v>8.7151841868823006</v>
      </c>
      <c r="P706">
        <v>72.3291307232913</v>
      </c>
      <c r="Q706">
        <v>0.218973219524671</v>
      </c>
    </row>
    <row r="707" spans="1:17" x14ac:dyDescent="0.3">
      <c r="A707" t="s">
        <v>1550</v>
      </c>
      <c r="B707" t="s">
        <v>1551</v>
      </c>
      <c r="C707" t="str">
        <f>IFERROR(VLOOKUP(Table1[[#This Row],[Ticker]],[1]!Table1[[Symbol]:[Industry]],2,FALSE),"-")</f>
        <v>-</v>
      </c>
      <c r="D707" t="s">
        <v>193</v>
      </c>
      <c r="E707">
        <v>6045.3223008000004</v>
      </c>
      <c r="F707">
        <v>493.4</v>
      </c>
      <c r="G707">
        <v>78.375207987573006</v>
      </c>
      <c r="H707">
        <v>2.8543968481579101</v>
      </c>
      <c r="I707">
        <v>22.308201290598401</v>
      </c>
      <c r="J707">
        <v>-1.5818433629082</v>
      </c>
      <c r="K707">
        <v>466.89362759122901</v>
      </c>
      <c r="L707">
        <v>397.29084889731803</v>
      </c>
      <c r="M707">
        <v>55.2679634055973</v>
      </c>
      <c r="N707">
        <v>0.76356248791430403</v>
      </c>
      <c r="O707">
        <v>4.3777867855695201</v>
      </c>
      <c r="P707">
        <v>113.77816291161101</v>
      </c>
      <c r="Q707">
        <v>0.17580211409928001</v>
      </c>
    </row>
    <row r="708" spans="1:17" hidden="1" x14ac:dyDescent="0.3">
      <c r="A708" t="s">
        <v>1552</v>
      </c>
      <c r="B708" t="s">
        <v>1553</v>
      </c>
      <c r="C708" t="str">
        <f>IFERROR(VLOOKUP(Table1[[#This Row],[Ticker]],[1]!Table1[[Symbol]:[Industry]],2,FALSE),"-")</f>
        <v>-</v>
      </c>
      <c r="E708">
        <v>6020.3092026800005</v>
      </c>
      <c r="F708">
        <v>1468.85</v>
      </c>
      <c r="G708">
        <v>40.543287763762599</v>
      </c>
      <c r="H708">
        <v>22.490426090351502</v>
      </c>
      <c r="I708">
        <v>1.3056323470975899</v>
      </c>
      <c r="J708">
        <v>-0.74788773519894902</v>
      </c>
      <c r="K708">
        <v>1270.13112837635</v>
      </c>
      <c r="M708">
        <v>71.617605929061995</v>
      </c>
      <c r="N708">
        <v>1.58600206176931</v>
      </c>
      <c r="O708">
        <v>16.553766552064499</v>
      </c>
      <c r="P708">
        <v>89.529032258064504</v>
      </c>
    </row>
    <row r="709" spans="1:17" x14ac:dyDescent="0.3">
      <c r="A709" t="s">
        <v>1554</v>
      </c>
      <c r="B709" t="s">
        <v>1555</v>
      </c>
      <c r="C709" t="str">
        <f>IFERROR(VLOOKUP(Table1[[#This Row],[Ticker]],[1]!Table1[[Symbol]:[Industry]],2,FALSE),"-")</f>
        <v>-</v>
      </c>
      <c r="D709" t="s">
        <v>253</v>
      </c>
      <c r="E709">
        <v>6011.4768594400002</v>
      </c>
      <c r="F709">
        <v>1442.85</v>
      </c>
      <c r="G709">
        <v>18.257313752811399</v>
      </c>
      <c r="H709">
        <v>2.9938435993535899</v>
      </c>
      <c r="I709">
        <v>29.4243734784609</v>
      </c>
      <c r="J709">
        <v>-5.5944504895967002</v>
      </c>
      <c r="K709">
        <v>1365.7397305024499</v>
      </c>
      <c r="L709">
        <v>1190.60919785282</v>
      </c>
      <c r="M709">
        <v>45.839803072328202</v>
      </c>
      <c r="N709">
        <v>1.31771559182569</v>
      </c>
      <c r="O709">
        <v>9.7827216966420707</v>
      </c>
      <c r="P709">
        <v>67.374282234209105</v>
      </c>
      <c r="Q709">
        <v>0.11288665823932301</v>
      </c>
    </row>
    <row r="710" spans="1:17" hidden="1" x14ac:dyDescent="0.3">
      <c r="A710" t="s">
        <v>1556</v>
      </c>
      <c r="B710" t="s">
        <v>1557</v>
      </c>
      <c r="C710" t="str">
        <f>IFERROR(VLOOKUP(Table1[[#This Row],[Ticker]],[1]!Table1[[Symbol]:[Industry]],2,FALSE),"-")</f>
        <v>-</v>
      </c>
      <c r="D710" t="s">
        <v>557</v>
      </c>
      <c r="E710">
        <v>5997.4632652800001</v>
      </c>
      <c r="F710">
        <v>5970.2</v>
      </c>
      <c r="G710">
        <v>53.907237581556799</v>
      </c>
      <c r="H710">
        <v>-10.2144167783027</v>
      </c>
      <c r="I710">
        <v>42.1578766666427</v>
      </c>
      <c r="J710">
        <v>-6.1256506569045097</v>
      </c>
      <c r="K710">
        <v>5845.9859971265696</v>
      </c>
      <c r="L710">
        <v>4636.8907108487601</v>
      </c>
      <c r="M710">
        <v>44.814767946977703</v>
      </c>
      <c r="N710">
        <v>0.64532640332166302</v>
      </c>
      <c r="O710">
        <v>12.2056212522193</v>
      </c>
      <c r="P710">
        <v>108.92357222844301</v>
      </c>
      <c r="Q710">
        <v>0.13207808626626499</v>
      </c>
    </row>
    <row r="711" spans="1:17" x14ac:dyDescent="0.3">
      <c r="A711" t="s">
        <v>1558</v>
      </c>
      <c r="B711" t="s">
        <v>1559</v>
      </c>
      <c r="C711" t="str">
        <f>IFERROR(VLOOKUP(Table1[[#This Row],[Ticker]],[1]!Table1[[Symbol]:[Industry]],2,FALSE),"-")</f>
        <v>-</v>
      </c>
      <c r="D711" t="s">
        <v>258</v>
      </c>
      <c r="E711">
        <v>5985.970206555</v>
      </c>
      <c r="F711">
        <v>1981.1</v>
      </c>
      <c r="G711">
        <v>-31.371862839572199</v>
      </c>
      <c r="H711">
        <v>-1.9186542262847599</v>
      </c>
      <c r="I711">
        <v>-22.5146981464116</v>
      </c>
      <c r="J711">
        <v>-2.0199305234991298</v>
      </c>
      <c r="K711">
        <v>1898.7008107547399</v>
      </c>
      <c r="L711">
        <v>1971.2198935491599</v>
      </c>
      <c r="M711">
        <v>52.686356107535403</v>
      </c>
      <c r="N711">
        <v>1.27584371358583</v>
      </c>
      <c r="O711">
        <v>47.410529503810999</v>
      </c>
      <c r="P711">
        <v>23.818750000000001</v>
      </c>
      <c r="Q711">
        <v>1.0291573288357E-2</v>
      </c>
    </row>
    <row r="712" spans="1:17" x14ac:dyDescent="0.3">
      <c r="A712" t="s">
        <v>1560</v>
      </c>
      <c r="B712" t="s">
        <v>1561</v>
      </c>
      <c r="C712" t="str">
        <f>IFERROR(VLOOKUP(Table1[[#This Row],[Ticker]],[1]!Table1[[Symbol]:[Industry]],2,FALSE),"-")</f>
        <v>-</v>
      </c>
      <c r="D712" t="s">
        <v>258</v>
      </c>
      <c r="E712">
        <v>5976.5095046400002</v>
      </c>
      <c r="F712">
        <v>782.15</v>
      </c>
      <c r="G712">
        <v>27.363140971968001</v>
      </c>
      <c r="H712">
        <v>2.6138554378590202</v>
      </c>
      <c r="I712">
        <v>1.40410471124948</v>
      </c>
      <c r="J712">
        <v>-4.22963632894679</v>
      </c>
      <c r="K712">
        <v>722.51829020540004</v>
      </c>
      <c r="L712">
        <v>677.04765087750195</v>
      </c>
      <c r="M712">
        <v>48.757404506553897</v>
      </c>
      <c r="N712">
        <v>0.96977427245037895</v>
      </c>
      <c r="O712">
        <v>12.9962283449466</v>
      </c>
      <c r="P712">
        <v>73.791800911009801</v>
      </c>
    </row>
    <row r="713" spans="1:17" hidden="1" x14ac:dyDescent="0.3">
      <c r="A713" t="s">
        <v>1562</v>
      </c>
      <c r="B713" t="s">
        <v>1563</v>
      </c>
      <c r="C713" t="str">
        <f>IFERROR(VLOOKUP(Table1[[#This Row],[Ticker]],[1]!Table1[[Symbol]:[Industry]],2,FALSE),"-")</f>
        <v>-</v>
      </c>
      <c r="E713">
        <v>5955.2556251199903</v>
      </c>
      <c r="F713">
        <v>2769.5</v>
      </c>
      <c r="G713">
        <v>1719.8713211977999</v>
      </c>
      <c r="H713">
        <v>8.2422654664927197</v>
      </c>
      <c r="I713">
        <v>498.04015523959498</v>
      </c>
      <c r="J713">
        <v>-0.91762936068747303</v>
      </c>
      <c r="K713">
        <v>2257.8055326989702</v>
      </c>
      <c r="L713">
        <v>1133.5697913838601</v>
      </c>
      <c r="M713">
        <v>57.980884748032899</v>
      </c>
      <c r="N713">
        <v>0.62952327976306799</v>
      </c>
      <c r="O713">
        <v>10.1173497021122</v>
      </c>
      <c r="P713">
        <v>1843.5087719298199</v>
      </c>
    </row>
    <row r="714" spans="1:17" hidden="1" x14ac:dyDescent="0.3">
      <c r="A714" t="s">
        <v>1564</v>
      </c>
      <c r="B714" t="s">
        <v>1565</v>
      </c>
      <c r="C714" t="str">
        <f>IFERROR(VLOOKUP(Table1[[#This Row],[Ticker]],[1]!Table1[[Symbol]:[Industry]],2,FALSE),"-")</f>
        <v>-</v>
      </c>
      <c r="D714" t="s">
        <v>21</v>
      </c>
      <c r="E714">
        <v>5915.7637672250003</v>
      </c>
      <c r="F714">
        <v>487.4</v>
      </c>
      <c r="G714">
        <v>-19.582313673974198</v>
      </c>
      <c r="H714">
        <v>-7.4330747626424696</v>
      </c>
      <c r="I714">
        <v>-19.227488853026902</v>
      </c>
      <c r="J714">
        <v>-3.7140259396041002</v>
      </c>
      <c r="K714">
        <v>484.94696270866302</v>
      </c>
      <c r="L714">
        <v>464.99822954155599</v>
      </c>
      <c r="M714">
        <v>48.125839565016797</v>
      </c>
      <c r="N714">
        <v>1.2398565672484501</v>
      </c>
      <c r="O714">
        <v>22.897004513746399</v>
      </c>
      <c r="P714">
        <v>24.942322481415001</v>
      </c>
      <c r="Q714">
        <v>8.4120915190197001E-2</v>
      </c>
    </row>
    <row r="715" spans="1:17" hidden="1" x14ac:dyDescent="0.3">
      <c r="A715" t="s">
        <v>1566</v>
      </c>
      <c r="B715" t="s">
        <v>1567</v>
      </c>
      <c r="C715" t="str">
        <f>IFERROR(VLOOKUP(Table1[[#This Row],[Ticker]],[1]!Table1[[Symbol]:[Industry]],2,FALSE),"-")</f>
        <v>-</v>
      </c>
      <c r="D715" t="s">
        <v>409</v>
      </c>
      <c r="E715">
        <v>5905.7135848799999</v>
      </c>
      <c r="F715">
        <v>268</v>
      </c>
      <c r="G715">
        <v>142.46387766283399</v>
      </c>
      <c r="H715">
        <v>-8.9585404352937701</v>
      </c>
      <c r="I715">
        <v>49.199381493217203</v>
      </c>
      <c r="J715">
        <v>-0.256881770927956</v>
      </c>
      <c r="K715">
        <v>261.567124650003</v>
      </c>
      <c r="L715">
        <v>207.56127094936701</v>
      </c>
      <c r="M715">
        <v>46.096717189472599</v>
      </c>
      <c r="N715">
        <v>0.89377286175614101</v>
      </c>
      <c r="O715">
        <v>11.9402985074626</v>
      </c>
      <c r="P715">
        <v>173.60898417559901</v>
      </c>
      <c r="Q715">
        <v>0.13213717562489199</v>
      </c>
    </row>
    <row r="716" spans="1:17" x14ac:dyDescent="0.3">
      <c r="A716" t="s">
        <v>1568</v>
      </c>
      <c r="B716" t="s">
        <v>1569</v>
      </c>
      <c r="C716" t="str">
        <f>IFERROR(VLOOKUP(Table1[[#This Row],[Ticker]],[1]!Table1[[Symbol]:[Industry]],2,FALSE),"-")</f>
        <v>-</v>
      </c>
      <c r="D716" t="s">
        <v>409</v>
      </c>
      <c r="E716">
        <v>5897.8894368949996</v>
      </c>
      <c r="F716">
        <v>190.03</v>
      </c>
      <c r="G716">
        <v>163.875487443347</v>
      </c>
      <c r="H716">
        <v>-19.051780943933998</v>
      </c>
      <c r="I716">
        <v>13.6363468676601</v>
      </c>
      <c r="J716">
        <v>-2.1367388780937202</v>
      </c>
      <c r="K716">
        <v>191.21581986960999</v>
      </c>
      <c r="L716">
        <v>149.99394252577</v>
      </c>
      <c r="M716">
        <v>36.4052014570712</v>
      </c>
      <c r="N716">
        <v>0.68481242282822097</v>
      </c>
      <c r="O716">
        <v>26.243224753986201</v>
      </c>
      <c r="P716">
        <v>201.39571768437699</v>
      </c>
      <c r="Q716">
        <v>3.9234020102941997E-2</v>
      </c>
    </row>
    <row r="717" spans="1:17" x14ac:dyDescent="0.3">
      <c r="A717" t="s">
        <v>1570</v>
      </c>
      <c r="B717" t="s">
        <v>1571</v>
      </c>
      <c r="C717" t="str">
        <f>IFERROR(VLOOKUP(Table1[[#This Row],[Ticker]],[1]!Table1[[Symbol]:[Industry]],2,FALSE),"-")</f>
        <v>-</v>
      </c>
      <c r="D717" t="s">
        <v>476</v>
      </c>
      <c r="E717">
        <v>5870.1424896050003</v>
      </c>
      <c r="F717">
        <v>1973.65</v>
      </c>
      <c r="G717">
        <v>5.8864080867665898</v>
      </c>
      <c r="H717">
        <v>28.0837223465569</v>
      </c>
      <c r="I717">
        <v>41.348125406115699</v>
      </c>
      <c r="J717">
        <v>18.9486347344289</v>
      </c>
      <c r="K717">
        <v>1527.27563887377</v>
      </c>
      <c r="L717">
        <v>1408.65204308084</v>
      </c>
      <c r="M717">
        <v>93.092243098176098</v>
      </c>
      <c r="N717">
        <v>2.2790552027915498</v>
      </c>
      <c r="O717">
        <v>2.5916449218453099</v>
      </c>
      <c r="P717">
        <v>84.152087707021195</v>
      </c>
      <c r="Q717">
        <v>-0.12695568100531601</v>
      </c>
    </row>
    <row r="718" spans="1:17" hidden="1" x14ac:dyDescent="0.3">
      <c r="A718" t="s">
        <v>1572</v>
      </c>
      <c r="B718" t="s">
        <v>1573</v>
      </c>
      <c r="C718" t="str">
        <f>IFERROR(VLOOKUP(Table1[[#This Row],[Ticker]],[1]!Table1[[Symbol]:[Industry]],2,FALSE),"-")</f>
        <v>-</v>
      </c>
      <c r="D718" t="s">
        <v>153</v>
      </c>
      <c r="E718">
        <v>5833.5967475999996</v>
      </c>
      <c r="F718">
        <v>5276.25</v>
      </c>
      <c r="G718">
        <v>152.460491720362</v>
      </c>
      <c r="H718">
        <v>-1.70998278719332</v>
      </c>
      <c r="I718">
        <v>128.37547480005401</v>
      </c>
      <c r="J718">
        <v>-5.45974541195024</v>
      </c>
      <c r="K718">
        <v>4554.2842716551504</v>
      </c>
      <c r="L718">
        <v>3253.3264654127402</v>
      </c>
      <c r="M718">
        <v>51.476888341625198</v>
      </c>
      <c r="N718">
        <v>0.87341457143630397</v>
      </c>
      <c r="O718">
        <v>7.83511016346836</v>
      </c>
      <c r="P718">
        <v>208.102189781021</v>
      </c>
      <c r="Q718">
        <v>0.212246245699756</v>
      </c>
    </row>
    <row r="719" spans="1:17" x14ac:dyDescent="0.3">
      <c r="A719" t="s">
        <v>1574</v>
      </c>
      <c r="B719" t="s">
        <v>1575</v>
      </c>
      <c r="C719" t="str">
        <f>IFERROR(VLOOKUP(Table1[[#This Row],[Ticker]],[1]!Table1[[Symbol]:[Industry]],2,FALSE),"-")</f>
        <v>-</v>
      </c>
      <c r="D719" t="s">
        <v>476</v>
      </c>
      <c r="E719">
        <v>5832.4301821600002</v>
      </c>
      <c r="F719">
        <v>1075.8499999999999</v>
      </c>
      <c r="G719">
        <v>-30.7394440648306</v>
      </c>
      <c r="H719">
        <v>-3.9644772510899999</v>
      </c>
      <c r="I719">
        <v>-20.570424415988601</v>
      </c>
      <c r="J719">
        <v>3.5364769195057599</v>
      </c>
      <c r="K719">
        <v>1049.8308632400699</v>
      </c>
      <c r="L719">
        <v>1114.5437195506299</v>
      </c>
      <c r="M719">
        <v>64.931393150929793</v>
      </c>
      <c r="N719">
        <v>1.18303020640693</v>
      </c>
      <c r="O719">
        <v>30.566528791188301</v>
      </c>
      <c r="P719">
        <v>15.273759777134799</v>
      </c>
      <c r="Q719">
        <v>-6.6988961138664996E-2</v>
      </c>
    </row>
    <row r="720" spans="1:17" hidden="1" x14ac:dyDescent="0.3">
      <c r="A720" t="s">
        <v>1576</v>
      </c>
      <c r="B720" t="s">
        <v>1577</v>
      </c>
      <c r="C720" t="str">
        <f>IFERROR(VLOOKUP(Table1[[#This Row],[Ticker]],[1]!Table1[[Symbol]:[Industry]],2,FALSE),"-")</f>
        <v>-</v>
      </c>
      <c r="D720" t="s">
        <v>576</v>
      </c>
      <c r="E720">
        <v>5808.1218677999996</v>
      </c>
      <c r="F720">
        <v>6049.4</v>
      </c>
      <c r="G720">
        <v>-14.712459801451899</v>
      </c>
      <c r="H720">
        <v>2.2886045162365498</v>
      </c>
      <c r="I720">
        <v>-3.1775581263601</v>
      </c>
      <c r="J720">
        <v>-0.28824195355070897</v>
      </c>
      <c r="K720">
        <v>5678.33598823802</v>
      </c>
      <c r="L720">
        <v>5500.3593421229598</v>
      </c>
      <c r="M720">
        <v>68.797028210679898</v>
      </c>
      <c r="N720">
        <v>1.11093977718593</v>
      </c>
      <c r="O720">
        <v>6.6221443448937203</v>
      </c>
      <c r="P720">
        <v>21.391018180358799</v>
      </c>
      <c r="Q720">
        <v>1.4387215947863999E-2</v>
      </c>
    </row>
    <row r="721" spans="1:17" x14ac:dyDescent="0.3">
      <c r="A721" t="s">
        <v>1578</v>
      </c>
      <c r="B721" t="s">
        <v>1579</v>
      </c>
      <c r="C721" t="str">
        <f>IFERROR(VLOOKUP(Table1[[#This Row],[Ticker]],[1]!Table1[[Symbol]:[Industry]],2,FALSE),"-")</f>
        <v>-</v>
      </c>
      <c r="D721" t="s">
        <v>253</v>
      </c>
      <c r="E721">
        <v>5786.4910615159997</v>
      </c>
      <c r="F721">
        <v>169.1</v>
      </c>
      <c r="G721">
        <v>-22.914217195028598</v>
      </c>
      <c r="H721">
        <v>-0.90663443780536601</v>
      </c>
      <c r="I721">
        <v>1.43495274973786</v>
      </c>
      <c r="J721">
        <v>3.8200592019881201</v>
      </c>
      <c r="K721">
        <v>167.23363216135101</v>
      </c>
      <c r="L721">
        <v>166.240848296997</v>
      </c>
      <c r="M721">
        <v>60.928365914030202</v>
      </c>
      <c r="N721">
        <v>1.4932081110634701</v>
      </c>
      <c r="O721">
        <v>29.8639858072146</v>
      </c>
      <c r="P721">
        <v>30.026912725874599</v>
      </c>
      <c r="Q721">
        <v>-7.6685109077572006E-2</v>
      </c>
    </row>
    <row r="722" spans="1:17" hidden="1" x14ac:dyDescent="0.3">
      <c r="A722" t="s">
        <v>1580</v>
      </c>
      <c r="B722" t="s">
        <v>1581</v>
      </c>
      <c r="C722" t="str">
        <f>IFERROR(VLOOKUP(Table1[[#This Row],[Ticker]],[1]!Table1[[Symbol]:[Industry]],2,FALSE),"-")</f>
        <v>-</v>
      </c>
      <c r="D722" t="s">
        <v>1582</v>
      </c>
      <c r="E722">
        <v>5780.6378419250004</v>
      </c>
      <c r="F722">
        <v>4600.1000000000004</v>
      </c>
      <c r="G722">
        <v>117.856873704642</v>
      </c>
      <c r="H722">
        <v>12.1115911873835</v>
      </c>
      <c r="I722">
        <v>16.817058376675199</v>
      </c>
      <c r="J722">
        <v>-0.78276480276162597</v>
      </c>
      <c r="K722">
        <v>4028.5529872471502</v>
      </c>
      <c r="L722">
        <v>3369.3144074635902</v>
      </c>
      <c r="M722">
        <v>59.163141591302299</v>
      </c>
      <c r="N722">
        <v>1.25333152097198</v>
      </c>
      <c r="O722">
        <v>4.3455577052672698</v>
      </c>
      <c r="P722">
        <v>147.15774768966199</v>
      </c>
      <c r="Q722">
        <v>0.110569895690424</v>
      </c>
    </row>
    <row r="723" spans="1:17" x14ac:dyDescent="0.3">
      <c r="A723" t="s">
        <v>1583</v>
      </c>
      <c r="B723" t="s">
        <v>1584</v>
      </c>
      <c r="C723" t="str">
        <f>IFERROR(VLOOKUP(Table1[[#This Row],[Ticker]],[1]!Table1[[Symbol]:[Industry]],2,FALSE),"-")</f>
        <v>-</v>
      </c>
      <c r="D723" t="s">
        <v>409</v>
      </c>
      <c r="E723">
        <v>5777.351161218</v>
      </c>
      <c r="F723">
        <v>64.2</v>
      </c>
      <c r="G723">
        <v>2.7241379230952099</v>
      </c>
      <c r="H723">
        <v>-13.5074583362228</v>
      </c>
      <c r="I723">
        <v>-26.848749753182599</v>
      </c>
      <c r="J723">
        <v>-1.3895586188306699</v>
      </c>
      <c r="K723">
        <v>69.543245891211399</v>
      </c>
      <c r="L723">
        <v>67.7143155904011</v>
      </c>
      <c r="M723">
        <v>35.7285999631655</v>
      </c>
      <c r="N723">
        <v>0.62445573037338398</v>
      </c>
      <c r="O723">
        <v>36.760124610591802</v>
      </c>
      <c r="P723">
        <v>46.910755148741401</v>
      </c>
      <c r="Q723">
        <v>1.4151179318016001E-2</v>
      </c>
    </row>
    <row r="724" spans="1:17" hidden="1" x14ac:dyDescent="0.3">
      <c r="A724" t="s">
        <v>1585</v>
      </c>
      <c r="B724" t="s">
        <v>1586</v>
      </c>
      <c r="C724" t="str">
        <f>IFERROR(VLOOKUP(Table1[[#This Row],[Ticker]],[1]!Table1[[Symbol]:[Industry]],2,FALSE),"-")</f>
        <v>-</v>
      </c>
      <c r="D724" t="s">
        <v>244</v>
      </c>
      <c r="E724">
        <v>5734.98261</v>
      </c>
      <c r="F724">
        <v>5166.45</v>
      </c>
      <c r="G724">
        <v>145.12300654708699</v>
      </c>
      <c r="H724">
        <v>28.4934089134881</v>
      </c>
      <c r="I724">
        <v>58.4120369476855</v>
      </c>
      <c r="J724">
        <v>3.36636198099725</v>
      </c>
      <c r="K724">
        <v>4389.7842774578603</v>
      </c>
      <c r="L724">
        <v>3461.18832571129</v>
      </c>
      <c r="M724">
        <v>69.090709006678097</v>
      </c>
      <c r="N724">
        <v>0.60414417898209405</v>
      </c>
      <c r="O724">
        <v>4.0753321913499603</v>
      </c>
      <c r="P724">
        <v>173.79173290937899</v>
      </c>
      <c r="Q724">
        <v>0.10348423330128401</v>
      </c>
    </row>
    <row r="725" spans="1:17" x14ac:dyDescent="0.3">
      <c r="A725" t="s">
        <v>1587</v>
      </c>
      <c r="B725" t="s">
        <v>1588</v>
      </c>
      <c r="C725" t="str">
        <f>IFERROR(VLOOKUP(Table1[[#This Row],[Ticker]],[1]!Table1[[Symbol]:[Industry]],2,FALSE),"-")</f>
        <v>-</v>
      </c>
      <c r="D725" t="s">
        <v>253</v>
      </c>
      <c r="E725">
        <v>5710.4555212799996</v>
      </c>
      <c r="F725">
        <v>776.95</v>
      </c>
      <c r="G725">
        <v>-11.3450505936477</v>
      </c>
      <c r="H725">
        <v>-6.33457781610191</v>
      </c>
      <c r="I725">
        <v>-9.8982920807481296</v>
      </c>
      <c r="J725">
        <v>-2.8486735381641499</v>
      </c>
      <c r="K725">
        <v>776.69602043937505</v>
      </c>
      <c r="L725">
        <v>760.10201240900005</v>
      </c>
      <c r="M725">
        <v>45.921416918629802</v>
      </c>
      <c r="N725">
        <v>0.81988655037786096</v>
      </c>
      <c r="O725">
        <v>11.8218675590449</v>
      </c>
      <c r="P725">
        <v>24.7110754414125</v>
      </c>
      <c r="Q725">
        <v>3.9535107669757999E-2</v>
      </c>
    </row>
    <row r="726" spans="1:17" hidden="1" x14ac:dyDescent="0.3">
      <c r="A726" t="s">
        <v>1589</v>
      </c>
      <c r="B726" t="s">
        <v>1590</v>
      </c>
      <c r="C726" t="str">
        <f>IFERROR(VLOOKUP(Table1[[#This Row],[Ticker]],[1]!Table1[[Symbol]:[Industry]],2,FALSE),"-")</f>
        <v>-</v>
      </c>
      <c r="D726" t="s">
        <v>125</v>
      </c>
      <c r="E726">
        <v>5696.8752221499999</v>
      </c>
      <c r="F726">
        <v>463.35</v>
      </c>
      <c r="G726">
        <v>80.174715862670695</v>
      </c>
      <c r="H726">
        <v>40.594409940610902</v>
      </c>
      <c r="I726">
        <v>94.265849114128201</v>
      </c>
      <c r="J726">
        <v>1.4522325289252001</v>
      </c>
      <c r="K726">
        <v>375.39371304663899</v>
      </c>
      <c r="M726">
        <v>59.2404983399476</v>
      </c>
      <c r="N726">
        <v>0.50559944875451301</v>
      </c>
      <c r="O726">
        <v>14.3843746627819</v>
      </c>
      <c r="P726">
        <v>173.52420306965701</v>
      </c>
    </row>
    <row r="727" spans="1:17" hidden="1" x14ac:dyDescent="0.3">
      <c r="A727" t="s">
        <v>1591</v>
      </c>
      <c r="B727" t="s">
        <v>1592</v>
      </c>
      <c r="C727" t="str">
        <f>IFERROR(VLOOKUP(Table1[[#This Row],[Ticker]],[1]!Table1[[Symbol]:[Industry]],2,FALSE),"-")</f>
        <v>-</v>
      </c>
      <c r="D727" t="s">
        <v>62</v>
      </c>
      <c r="E727">
        <v>5680.2856044999999</v>
      </c>
      <c r="F727">
        <v>1139.8499999999999</v>
      </c>
      <c r="G727">
        <v>75.879383930853393</v>
      </c>
      <c r="H727">
        <v>1.63016736161151</v>
      </c>
      <c r="I727">
        <v>41.184126951859199</v>
      </c>
      <c r="J727">
        <v>-5.4218542538617402</v>
      </c>
      <c r="K727">
        <v>1103.31595236816</v>
      </c>
      <c r="L727">
        <v>916.45957198994699</v>
      </c>
      <c r="M727">
        <v>40.709874615917997</v>
      </c>
      <c r="N727">
        <v>0.62532023876357201</v>
      </c>
      <c r="O727">
        <v>19.3095582752116</v>
      </c>
      <c r="P727">
        <v>163.82363152412901</v>
      </c>
      <c r="Q727">
        <v>7.0874354010824994E-2</v>
      </c>
    </row>
    <row r="728" spans="1:17" x14ac:dyDescent="0.3">
      <c r="A728" t="s">
        <v>1593</v>
      </c>
      <c r="B728" t="s">
        <v>1594</v>
      </c>
      <c r="C728" t="str">
        <f>IFERROR(VLOOKUP(Table1[[#This Row],[Ticker]],[1]!Table1[[Symbol]:[Industry]],2,FALSE),"-")</f>
        <v>-</v>
      </c>
      <c r="D728" t="s">
        <v>532</v>
      </c>
      <c r="E728">
        <v>5616.8896163359996</v>
      </c>
      <c r="F728">
        <v>111.32</v>
      </c>
      <c r="G728">
        <v>-24.696307045033599</v>
      </c>
      <c r="H728">
        <v>-6.0418656892655598</v>
      </c>
      <c r="I728">
        <v>-24.266281705900301</v>
      </c>
      <c r="J728">
        <v>-4.5773722632088196</v>
      </c>
      <c r="K728">
        <v>107.283250134507</v>
      </c>
      <c r="L728">
        <v>108.80950727596</v>
      </c>
      <c r="M728">
        <v>56.890284966186996</v>
      </c>
      <c r="N728">
        <v>2.6377806622791899</v>
      </c>
      <c r="O728">
        <v>23.697448796263</v>
      </c>
      <c r="P728">
        <v>21.661202185792298</v>
      </c>
      <c r="Q728">
        <v>-0.107989426680064</v>
      </c>
    </row>
    <row r="729" spans="1:17" x14ac:dyDescent="0.3">
      <c r="A729" t="s">
        <v>1595</v>
      </c>
      <c r="B729" t="s">
        <v>1596</v>
      </c>
      <c r="C729" t="str">
        <f>IFERROR(VLOOKUP(Table1[[#This Row],[Ticker]],[1]!Table1[[Symbol]:[Industry]],2,FALSE),"-")</f>
        <v>-</v>
      </c>
      <c r="D729" t="s">
        <v>409</v>
      </c>
      <c r="E729">
        <v>5613.4552490229999</v>
      </c>
      <c r="F729">
        <v>51.08</v>
      </c>
      <c r="G729">
        <v>-19.533557272099898</v>
      </c>
      <c r="H729">
        <v>-10.269046826203899</v>
      </c>
      <c r="I729">
        <v>-28.1126026894913</v>
      </c>
      <c r="J729">
        <v>-1.7915941640001101</v>
      </c>
      <c r="K729">
        <v>52.086625482437398</v>
      </c>
      <c r="L729">
        <v>52.452302829086001</v>
      </c>
      <c r="M729">
        <v>48.091404429128303</v>
      </c>
      <c r="N729">
        <v>0.92757983579944303</v>
      </c>
      <c r="O729">
        <v>33.711824588880098</v>
      </c>
      <c r="P729">
        <v>37.311827956989198</v>
      </c>
    </row>
    <row r="730" spans="1:17" x14ac:dyDescent="0.3">
      <c r="A730" t="s">
        <v>1597</v>
      </c>
      <c r="B730" t="s">
        <v>1598</v>
      </c>
      <c r="C730" t="str">
        <f>IFERROR(VLOOKUP(Table1[[#This Row],[Ticker]],[1]!Table1[[Symbol]:[Industry]],2,FALSE),"-")</f>
        <v>-</v>
      </c>
      <c r="D730" t="s">
        <v>332</v>
      </c>
      <c r="E730">
        <v>5591.2533832949903</v>
      </c>
      <c r="F730">
        <v>266.3</v>
      </c>
      <c r="G730">
        <v>-15.606745525534199</v>
      </c>
      <c r="H730">
        <v>1.37980530503156</v>
      </c>
      <c r="I730">
        <v>6.72125454284435</v>
      </c>
      <c r="J730">
        <v>-2.9122588670026701</v>
      </c>
      <c r="K730">
        <v>247.89621972648999</v>
      </c>
      <c r="L730">
        <v>230.90111669966399</v>
      </c>
      <c r="M730">
        <v>45.551648939765201</v>
      </c>
      <c r="N730">
        <v>0.66705975701684705</v>
      </c>
      <c r="O730">
        <v>7.7919639504318399</v>
      </c>
      <c r="P730">
        <v>40.899470899470899</v>
      </c>
      <c r="Q730">
        <v>-0.106023905921228</v>
      </c>
    </row>
    <row r="731" spans="1:17" x14ac:dyDescent="0.3">
      <c r="A731" t="s">
        <v>1599</v>
      </c>
      <c r="B731" t="s">
        <v>1600</v>
      </c>
      <c r="C731" t="str">
        <f>IFERROR(VLOOKUP(Table1[[#This Row],[Ticker]],[1]!Table1[[Symbol]:[Industry]],2,FALSE),"-")</f>
        <v>-</v>
      </c>
      <c r="D731" t="s">
        <v>70</v>
      </c>
      <c r="E731">
        <v>5580.3237281849997</v>
      </c>
      <c r="F731">
        <v>1395.3</v>
      </c>
      <c r="G731">
        <v>82.865581685655997</v>
      </c>
      <c r="H731">
        <v>7.5675532216278798</v>
      </c>
      <c r="I731">
        <v>72.351118346835506</v>
      </c>
      <c r="J731">
        <v>-3.4649526378244202</v>
      </c>
      <c r="K731">
        <v>1174.5737311773501</v>
      </c>
      <c r="L731">
        <v>868.44086454113403</v>
      </c>
      <c r="M731">
        <v>49.936942039513902</v>
      </c>
      <c r="N731">
        <v>0.573605037178469</v>
      </c>
      <c r="O731">
        <v>14.1474951623306</v>
      </c>
      <c r="P731">
        <v>130.83795185706001</v>
      </c>
      <c r="Q731">
        <v>9.1900479322965994E-2</v>
      </c>
    </row>
    <row r="732" spans="1:17" x14ac:dyDescent="0.3">
      <c r="A732" t="s">
        <v>1601</v>
      </c>
      <c r="B732" t="s">
        <v>1602</v>
      </c>
      <c r="C732" t="str">
        <f>IFERROR(VLOOKUP(Table1[[#This Row],[Ticker]],[1]!Table1[[Symbol]:[Industry]],2,FALSE),"-")</f>
        <v>-</v>
      </c>
      <c r="D732" t="s">
        <v>332</v>
      </c>
      <c r="E732">
        <v>5579.70535122</v>
      </c>
      <c r="F732">
        <v>2049.35</v>
      </c>
      <c r="G732">
        <v>71.428658814710005</v>
      </c>
      <c r="H732">
        <v>1.9962437359224701</v>
      </c>
      <c r="I732">
        <v>57.836672322536103</v>
      </c>
      <c r="J732">
        <v>6.0898350019352199</v>
      </c>
      <c r="K732">
        <v>1744.6127323713199</v>
      </c>
      <c r="L732">
        <v>1383.31526800761</v>
      </c>
      <c r="M732">
        <v>67.792283436139101</v>
      </c>
      <c r="N732">
        <v>0.47607029869999501</v>
      </c>
      <c r="O732">
        <v>3.2473711176714599</v>
      </c>
      <c r="P732">
        <v>118.480810234541</v>
      </c>
      <c r="Q732">
        <v>-4.5535231589129997E-2</v>
      </c>
    </row>
    <row r="733" spans="1:17" x14ac:dyDescent="0.3">
      <c r="A733" t="s">
        <v>1603</v>
      </c>
      <c r="B733" t="s">
        <v>1604</v>
      </c>
      <c r="C733" t="str">
        <f>IFERROR(VLOOKUP(Table1[[#This Row],[Ticker]],[1]!Table1[[Symbol]:[Industry]],2,FALSE),"-")</f>
        <v>-</v>
      </c>
      <c r="D733" t="s">
        <v>62</v>
      </c>
      <c r="E733">
        <v>5571.3374082</v>
      </c>
      <c r="F733">
        <v>1347.65</v>
      </c>
      <c r="G733">
        <v>-11.0375181336428</v>
      </c>
      <c r="H733">
        <v>0.62410253602335497</v>
      </c>
      <c r="I733">
        <v>8.4463431988306397</v>
      </c>
      <c r="J733">
        <v>-4.1681916721635401</v>
      </c>
      <c r="K733">
        <v>1294.2516237058601</v>
      </c>
      <c r="L733">
        <v>1200.0500072934101</v>
      </c>
      <c r="M733">
        <v>50.726105034549498</v>
      </c>
      <c r="N733">
        <v>1.0362935754635101</v>
      </c>
      <c r="O733">
        <v>9.0045634994249095</v>
      </c>
      <c r="P733">
        <v>34.1679526108815</v>
      </c>
      <c r="Q733">
        <v>-2.647861025561E-3</v>
      </c>
    </row>
    <row r="734" spans="1:17" hidden="1" x14ac:dyDescent="0.3">
      <c r="A734" t="s">
        <v>1605</v>
      </c>
      <c r="B734" t="s">
        <v>1606</v>
      </c>
      <c r="C734" t="str">
        <f>IFERROR(VLOOKUP(Table1[[#This Row],[Ticker]],[1]!Table1[[Symbol]:[Industry]],2,FALSE),"-")</f>
        <v>-</v>
      </c>
      <c r="D734" t="s">
        <v>130</v>
      </c>
      <c r="E734">
        <v>5531.9045639199903</v>
      </c>
      <c r="F734">
        <v>357.45</v>
      </c>
      <c r="G734">
        <v>-23.7778457217455</v>
      </c>
      <c r="H734">
        <v>-5.6340929184217199</v>
      </c>
      <c r="I734">
        <v>-9.6867124702880201</v>
      </c>
      <c r="J734">
        <v>-1.5460693541738699</v>
      </c>
      <c r="O734">
        <v>4.0704993705413299</v>
      </c>
      <c r="P734">
        <v>6.3839285714285703</v>
      </c>
    </row>
    <row r="735" spans="1:17" x14ac:dyDescent="0.3">
      <c r="A735" t="s">
        <v>1607</v>
      </c>
      <c r="B735" t="s">
        <v>1608</v>
      </c>
      <c r="C735" t="str">
        <f>IFERROR(VLOOKUP(Table1[[#This Row],[Ticker]],[1]!Table1[[Symbol]:[Industry]],2,FALSE),"-")</f>
        <v>-</v>
      </c>
      <c r="D735" t="s">
        <v>213</v>
      </c>
      <c r="E735">
        <v>5499.6392954800003</v>
      </c>
      <c r="F735">
        <v>608.9</v>
      </c>
      <c r="G735">
        <v>59.722727005779298</v>
      </c>
      <c r="H735">
        <v>-6.2229358370115104</v>
      </c>
      <c r="I735">
        <v>5.4617642952111902</v>
      </c>
      <c r="J735">
        <v>-3.8840158472333801</v>
      </c>
      <c r="K735">
        <v>591.61339108060304</v>
      </c>
      <c r="L735">
        <v>507.28891260148998</v>
      </c>
      <c r="M735">
        <v>39.2927646588683</v>
      </c>
      <c r="N735">
        <v>0.426123553863194</v>
      </c>
      <c r="O735">
        <v>8.8520282476597103</v>
      </c>
      <c r="P735">
        <v>90.103028410864795</v>
      </c>
    </row>
    <row r="736" spans="1:17" x14ac:dyDescent="0.3">
      <c r="A736" t="s">
        <v>1609</v>
      </c>
      <c r="B736" t="s">
        <v>1610</v>
      </c>
      <c r="C736" t="str">
        <f>IFERROR(VLOOKUP(Table1[[#This Row],[Ticker]],[1]!Table1[[Symbol]:[Industry]],2,FALSE),"-")</f>
        <v>-</v>
      </c>
      <c r="D736" t="s">
        <v>384</v>
      </c>
      <c r="E736">
        <v>5471.1000041999996</v>
      </c>
      <c r="F736">
        <v>110.99</v>
      </c>
      <c r="G736">
        <v>26.864110082324501</v>
      </c>
      <c r="H736">
        <v>-1.57181695512366</v>
      </c>
      <c r="I736">
        <v>-14.0967226134304</v>
      </c>
      <c r="J736">
        <v>2.5552866635698899</v>
      </c>
      <c r="K736">
        <v>104.966059033916</v>
      </c>
      <c r="L736">
        <v>100.090380318176</v>
      </c>
      <c r="M736">
        <v>60.164570838946901</v>
      </c>
      <c r="N736">
        <v>1.8901488660693</v>
      </c>
      <c r="O736">
        <v>9.5143706640237795</v>
      </c>
      <c r="P736">
        <v>54.905792044661503</v>
      </c>
      <c r="Q736">
        <v>4.4044685877720001E-2</v>
      </c>
    </row>
    <row r="737" spans="1:17" x14ac:dyDescent="0.3">
      <c r="A737" t="s">
        <v>1611</v>
      </c>
      <c r="B737" t="s">
        <v>1612</v>
      </c>
      <c r="C737" t="str">
        <f>IFERROR(VLOOKUP(Table1[[#This Row],[Ticker]],[1]!Table1[[Symbol]:[Industry]],2,FALSE),"-")</f>
        <v>-</v>
      </c>
      <c r="D737" t="s">
        <v>1391</v>
      </c>
      <c r="E737">
        <v>5447.5194801999996</v>
      </c>
      <c r="F737">
        <v>841.95</v>
      </c>
      <c r="G737">
        <v>5.7605754075364501</v>
      </c>
      <c r="H737">
        <v>16.3559737991019</v>
      </c>
      <c r="I737">
        <v>-12.8522228914618</v>
      </c>
      <c r="J737">
        <v>-6.6229163819812999</v>
      </c>
      <c r="K737">
        <v>768.32733848217902</v>
      </c>
      <c r="L737">
        <v>756.89764600712999</v>
      </c>
      <c r="M737">
        <v>55.163213027562399</v>
      </c>
      <c r="N737">
        <v>2.7164359435179701</v>
      </c>
      <c r="O737">
        <v>29.3425975414217</v>
      </c>
      <c r="P737">
        <v>46.426086956521701</v>
      </c>
      <c r="Q737">
        <v>9.6773502909292999E-2</v>
      </c>
    </row>
    <row r="738" spans="1:17" x14ac:dyDescent="0.3">
      <c r="A738" t="s">
        <v>1613</v>
      </c>
      <c r="B738" t="s">
        <v>1614</v>
      </c>
      <c r="C738" t="str">
        <f>IFERROR(VLOOKUP(Table1[[#This Row],[Ticker]],[1]!Table1[[Symbol]:[Industry]],2,FALSE),"-")</f>
        <v>-</v>
      </c>
      <c r="D738" t="s">
        <v>476</v>
      </c>
      <c r="E738">
        <v>5438.0000024000001</v>
      </c>
      <c r="F738">
        <v>325.95</v>
      </c>
      <c r="G738">
        <v>-26.319542120584799</v>
      </c>
      <c r="H738">
        <v>-6.8897108959498103</v>
      </c>
      <c r="I738">
        <v>-35.734236374954698</v>
      </c>
      <c r="J738">
        <v>0.57240561256234301</v>
      </c>
      <c r="K738">
        <v>341.26840866063998</v>
      </c>
      <c r="L738">
        <v>377.89261602957498</v>
      </c>
      <c r="M738">
        <v>54.404851360440603</v>
      </c>
      <c r="N738">
        <v>0.95353663742925698</v>
      </c>
      <c r="O738">
        <v>66.405890473998994</v>
      </c>
      <c r="P738">
        <v>24.100513992004501</v>
      </c>
      <c r="Q738">
        <v>-0.122107538062043</v>
      </c>
    </row>
    <row r="739" spans="1:17" hidden="1" x14ac:dyDescent="0.3">
      <c r="A739" t="s">
        <v>1615</v>
      </c>
      <c r="B739" t="s">
        <v>1616</v>
      </c>
      <c r="C739" t="str">
        <f>IFERROR(VLOOKUP(Table1[[#This Row],[Ticker]],[1]!Table1[[Symbol]:[Industry]],2,FALSE),"-")</f>
        <v>-</v>
      </c>
      <c r="D739" t="s">
        <v>288</v>
      </c>
      <c r="E739">
        <v>5416.1568553400002</v>
      </c>
      <c r="F739">
        <v>282.25</v>
      </c>
      <c r="G739">
        <v>139.36847673766999</v>
      </c>
      <c r="H739">
        <v>37.142507195747797</v>
      </c>
      <c r="I739">
        <v>158.356592421165</v>
      </c>
      <c r="J739">
        <v>-5.2850206650353</v>
      </c>
      <c r="K739">
        <v>224.37092362976099</v>
      </c>
      <c r="L739">
        <v>144.087687618937</v>
      </c>
      <c r="M739">
        <v>54.6003157786933</v>
      </c>
      <c r="N739">
        <v>0.32719991647798202</v>
      </c>
      <c r="O739">
        <v>15.7838795394154</v>
      </c>
      <c r="P739">
        <v>266.55844155844102</v>
      </c>
      <c r="Q739">
        <v>0.13377084351806501</v>
      </c>
    </row>
    <row r="740" spans="1:17" x14ac:dyDescent="0.3">
      <c r="A740" t="s">
        <v>1617</v>
      </c>
      <c r="B740" t="s">
        <v>1618</v>
      </c>
      <c r="C740" t="str">
        <f>IFERROR(VLOOKUP(Table1[[#This Row],[Ticker]],[1]!Table1[[Symbol]:[Industry]],2,FALSE),"-")</f>
        <v>-</v>
      </c>
      <c r="D740" t="s">
        <v>193</v>
      </c>
      <c r="E740">
        <v>5358.7068987419998</v>
      </c>
      <c r="F740">
        <v>210.16</v>
      </c>
      <c r="G740">
        <v>17.0644061314803</v>
      </c>
      <c r="H740">
        <v>3.12115476957218</v>
      </c>
      <c r="I740">
        <v>17.377651736933299</v>
      </c>
      <c r="J740">
        <v>-5.4442212683535498</v>
      </c>
      <c r="K740">
        <v>193.282634692958</v>
      </c>
      <c r="L740">
        <v>166.282301718903</v>
      </c>
      <c r="M740">
        <v>49.629214362227899</v>
      </c>
      <c r="N740">
        <v>0.87414716051949604</v>
      </c>
      <c r="O740">
        <v>7.3943661971830998</v>
      </c>
      <c r="P740">
        <v>66.727489091630304</v>
      </c>
      <c r="Q740">
        <v>5.3843986762511002E-2</v>
      </c>
    </row>
    <row r="741" spans="1:17" x14ac:dyDescent="0.3">
      <c r="A741" t="s">
        <v>1619</v>
      </c>
      <c r="B741" t="s">
        <v>1620</v>
      </c>
      <c r="C741" t="str">
        <f>IFERROR(VLOOKUP(Table1[[#This Row],[Ticker]],[1]!Table1[[Symbol]:[Industry]],2,FALSE),"-")</f>
        <v>-</v>
      </c>
      <c r="D741" t="s">
        <v>989</v>
      </c>
      <c r="E741">
        <v>5343.4043770379903</v>
      </c>
      <c r="F741">
        <v>41.84</v>
      </c>
      <c r="G741">
        <v>116.74633403224701</v>
      </c>
      <c r="H741">
        <v>-5.2702103014194899</v>
      </c>
      <c r="I741">
        <v>42.393556642340997</v>
      </c>
      <c r="J741">
        <v>1.56879165168023</v>
      </c>
      <c r="K741">
        <v>38.072378712895699</v>
      </c>
      <c r="L741">
        <v>31.8712156741332</v>
      </c>
      <c r="M741">
        <v>52.718003929042098</v>
      </c>
      <c r="N741">
        <v>1.1613953643894499</v>
      </c>
      <c r="O741">
        <v>7.4330783938814502</v>
      </c>
      <c r="P741">
        <v>163.14465408805</v>
      </c>
      <c r="Q741">
        <v>7.6962127985784001E-2</v>
      </c>
    </row>
    <row r="742" spans="1:17" x14ac:dyDescent="0.3">
      <c r="A742" t="s">
        <v>1621</v>
      </c>
      <c r="B742" t="s">
        <v>1622</v>
      </c>
      <c r="C742" t="str">
        <f>IFERROR(VLOOKUP(Table1[[#This Row],[Ticker]],[1]!Table1[[Symbol]:[Industry]],2,FALSE),"-")</f>
        <v>-</v>
      </c>
      <c r="D742" t="s">
        <v>409</v>
      </c>
      <c r="E742">
        <v>5280.2932707</v>
      </c>
      <c r="F742">
        <v>292.14999999999998</v>
      </c>
      <c r="G742">
        <v>-11.4525085518094</v>
      </c>
      <c r="H742">
        <v>-10.5296591829569</v>
      </c>
      <c r="I742">
        <v>-20.4306452621151</v>
      </c>
      <c r="J742">
        <v>-2.6177290334003098</v>
      </c>
      <c r="K742">
        <v>297.35058608111399</v>
      </c>
      <c r="L742">
        <v>295.00991346169502</v>
      </c>
      <c r="M742">
        <v>38.541021571922599</v>
      </c>
      <c r="N742">
        <v>1.18090726072417</v>
      </c>
      <c r="O742">
        <v>32.791374294027001</v>
      </c>
      <c r="P742">
        <v>18.439189189189101</v>
      </c>
      <c r="Q742">
        <v>-1.9022957560165001E-2</v>
      </c>
    </row>
    <row r="743" spans="1:17" x14ac:dyDescent="0.3">
      <c r="A743" t="s">
        <v>1623</v>
      </c>
      <c r="B743" t="s">
        <v>1624</v>
      </c>
      <c r="C743" t="str">
        <f>IFERROR(VLOOKUP(Table1[[#This Row],[Ticker]],[1]!Table1[[Symbol]:[Industry]],2,FALSE),"-")</f>
        <v>-</v>
      </c>
      <c r="D743" t="s">
        <v>253</v>
      </c>
      <c r="E743">
        <v>5265.0769082099996</v>
      </c>
      <c r="F743">
        <v>552.54999999999995</v>
      </c>
      <c r="G743">
        <v>-19.921474058532802</v>
      </c>
      <c r="H743">
        <v>-0.156377562616484</v>
      </c>
      <c r="I743">
        <v>-20.6536001357819</v>
      </c>
      <c r="J743">
        <v>-3.54335178734891</v>
      </c>
      <c r="K743">
        <v>534.20822500044096</v>
      </c>
      <c r="L743">
        <v>530.08366521595303</v>
      </c>
      <c r="M743">
        <v>46.3491975619323</v>
      </c>
      <c r="N743">
        <v>1.0027667724439699</v>
      </c>
      <c r="O743">
        <v>19.428106053750799</v>
      </c>
      <c r="P743">
        <v>27.037590527646799</v>
      </c>
      <c r="Q743">
        <v>5.8426571327852998E-2</v>
      </c>
    </row>
    <row r="744" spans="1:17" hidden="1" x14ac:dyDescent="0.3">
      <c r="A744" t="s">
        <v>1625</v>
      </c>
      <c r="B744" t="s">
        <v>1626</v>
      </c>
      <c r="C744" t="str">
        <f>IFERROR(VLOOKUP(Table1[[#This Row],[Ticker]],[1]!Table1[[Symbol]:[Industry]],2,FALSE),"-")</f>
        <v>-</v>
      </c>
      <c r="D744" t="s">
        <v>288</v>
      </c>
      <c r="E744">
        <v>5232.1070879999997</v>
      </c>
      <c r="F744">
        <v>236.7</v>
      </c>
      <c r="G744">
        <v>286.21277677654098</v>
      </c>
      <c r="H744">
        <v>61.291956117145098</v>
      </c>
      <c r="I744">
        <v>264.77791490624298</v>
      </c>
      <c r="J744">
        <v>14.510812668298</v>
      </c>
      <c r="K744">
        <v>159.23367556327</v>
      </c>
      <c r="L744">
        <v>96.236240889218905</v>
      </c>
      <c r="M744">
        <v>76.165361618072893</v>
      </c>
      <c r="N744">
        <v>0.64265100353250404</v>
      </c>
      <c r="O744">
        <v>6.8863540346430101</v>
      </c>
      <c r="P744">
        <v>413.671875</v>
      </c>
      <c r="Q744">
        <v>0.241831581728078</v>
      </c>
    </row>
    <row r="745" spans="1:17" x14ac:dyDescent="0.3">
      <c r="A745" t="s">
        <v>1627</v>
      </c>
      <c r="B745" t="s">
        <v>1628</v>
      </c>
      <c r="C745" t="str">
        <f>IFERROR(VLOOKUP(Table1[[#This Row],[Ticker]],[1]!Table1[[Symbol]:[Industry]],2,FALSE),"-")</f>
        <v>-</v>
      </c>
      <c r="D745" t="s">
        <v>49</v>
      </c>
      <c r="E745">
        <v>5219.5365407999998</v>
      </c>
      <c r="F745">
        <v>730.25</v>
      </c>
      <c r="G745">
        <v>-27.5204067561735</v>
      </c>
      <c r="H745">
        <v>-12.578137259872801</v>
      </c>
      <c r="I745">
        <v>-48.643775123980497</v>
      </c>
      <c r="J745">
        <v>-1.50725042532477</v>
      </c>
      <c r="K745">
        <v>769.49105887880899</v>
      </c>
      <c r="L745">
        <v>834.60193223241004</v>
      </c>
      <c r="M745">
        <v>46.622345890881398</v>
      </c>
      <c r="N745">
        <v>0.66711031111809205</v>
      </c>
      <c r="O745">
        <v>70.243067442656596</v>
      </c>
      <c r="P745">
        <v>7.69854730477104</v>
      </c>
      <c r="Q745">
        <v>-7.0364743121929998E-3</v>
      </c>
    </row>
    <row r="746" spans="1:17" x14ac:dyDescent="0.3">
      <c r="A746" t="s">
        <v>1629</v>
      </c>
      <c r="B746" t="s">
        <v>1630</v>
      </c>
      <c r="C746" t="str">
        <f>IFERROR(VLOOKUP(Table1[[#This Row],[Ticker]],[1]!Table1[[Symbol]:[Industry]],2,FALSE),"-")</f>
        <v>-</v>
      </c>
      <c r="D746" t="s">
        <v>253</v>
      </c>
      <c r="E746">
        <v>5203.35928418</v>
      </c>
      <c r="F746">
        <v>2401.85</v>
      </c>
      <c r="G746">
        <v>143.59721334274599</v>
      </c>
      <c r="H746">
        <v>-1.52530255184793</v>
      </c>
      <c r="I746">
        <v>33.765240526096903</v>
      </c>
      <c r="J746">
        <v>-9.7125381532409492</v>
      </c>
      <c r="K746">
        <v>2096.84878074682</v>
      </c>
      <c r="L746">
        <v>1702.18585496795</v>
      </c>
      <c r="M746">
        <v>37.683873476668197</v>
      </c>
      <c r="N746">
        <v>1.66961257859254</v>
      </c>
      <c r="O746">
        <v>9.9152736432333395</v>
      </c>
      <c r="P746">
        <v>193.71446040966001</v>
      </c>
      <c r="Q746">
        <v>0.105435330540209</v>
      </c>
    </row>
    <row r="747" spans="1:17" hidden="1" x14ac:dyDescent="0.3">
      <c r="A747" t="s">
        <v>1631</v>
      </c>
      <c r="B747" t="s">
        <v>1632</v>
      </c>
      <c r="C747" t="str">
        <f>IFERROR(VLOOKUP(Table1[[#This Row],[Ticker]],[1]!Table1[[Symbol]:[Industry]],2,FALSE),"-")</f>
        <v>-</v>
      </c>
      <c r="D747" t="s">
        <v>1633</v>
      </c>
      <c r="E747">
        <v>5168.879891351</v>
      </c>
      <c r="F747">
        <v>62.44</v>
      </c>
      <c r="G747">
        <v>-2.1363375256155299</v>
      </c>
      <c r="H747">
        <v>-2.3509703750134401</v>
      </c>
      <c r="I747">
        <v>5.9870253981448798</v>
      </c>
      <c r="J747">
        <v>0.48474810226644599</v>
      </c>
      <c r="K747">
        <v>60.781373321388301</v>
      </c>
      <c r="L747">
        <v>56.704760294809901</v>
      </c>
      <c r="M747">
        <v>56.425916595309197</v>
      </c>
      <c r="N747">
        <v>0.972529568269897</v>
      </c>
      <c r="O747">
        <v>3.7796284433055698</v>
      </c>
      <c r="P747">
        <v>30.6276150627615</v>
      </c>
      <c r="Q747">
        <v>-3.0196124243903E-2</v>
      </c>
    </row>
    <row r="748" spans="1:17" x14ac:dyDescent="0.3">
      <c r="A748" t="s">
        <v>1634</v>
      </c>
      <c r="B748" t="s">
        <v>1635</v>
      </c>
      <c r="C748" t="str">
        <f>IFERROR(VLOOKUP(Table1[[#This Row],[Ticker]],[1]!Table1[[Symbol]:[Industry]],2,FALSE),"-")</f>
        <v>-</v>
      </c>
      <c r="D748" t="s">
        <v>193</v>
      </c>
      <c r="E748">
        <v>5146.8202138850002</v>
      </c>
      <c r="F748">
        <v>128.38</v>
      </c>
      <c r="G748">
        <v>-11.1793906054333</v>
      </c>
      <c r="H748">
        <v>-4.8819589579653302</v>
      </c>
      <c r="I748">
        <v>2.4022982015797898</v>
      </c>
      <c r="J748">
        <v>1.0134811632865799</v>
      </c>
      <c r="K748">
        <v>127.15497466896799</v>
      </c>
      <c r="L748">
        <v>121.98483744272301</v>
      </c>
      <c r="M748">
        <v>62.112787761369901</v>
      </c>
      <c r="N748">
        <v>0.78702630875843405</v>
      </c>
      <c r="O748">
        <v>12.1670042062626</v>
      </c>
      <c r="P748">
        <v>25.4323400097703</v>
      </c>
      <c r="Q748">
        <v>1.364012487806E-2</v>
      </c>
    </row>
    <row r="749" spans="1:17" x14ac:dyDescent="0.3">
      <c r="A749" t="s">
        <v>1636</v>
      </c>
      <c r="B749" t="s">
        <v>1637</v>
      </c>
      <c r="C749" t="str">
        <f>IFERROR(VLOOKUP(Table1[[#This Row],[Ticker]],[1]!Table1[[Symbol]:[Industry]],2,FALSE),"-")</f>
        <v>-</v>
      </c>
      <c r="D749" t="s">
        <v>1446</v>
      </c>
      <c r="E749">
        <v>5144.21189667</v>
      </c>
      <c r="F749">
        <v>903.05</v>
      </c>
      <c r="G749">
        <v>33.6324031798774</v>
      </c>
      <c r="H749">
        <v>-4.9336814356882002</v>
      </c>
      <c r="I749">
        <v>-12.4224382225848</v>
      </c>
      <c r="J749">
        <v>-4.1909775994452803</v>
      </c>
      <c r="K749">
        <v>910.33728443628195</v>
      </c>
      <c r="L749">
        <v>854.01495494199196</v>
      </c>
      <c r="M749">
        <v>49.2708059610597</v>
      </c>
      <c r="N749">
        <v>0.57029925821857796</v>
      </c>
      <c r="O749">
        <v>22.462765073916099</v>
      </c>
      <c r="P749">
        <v>64.489981785063705</v>
      </c>
      <c r="Q749">
        <v>0.134722640189473</v>
      </c>
    </row>
    <row r="750" spans="1:17" x14ac:dyDescent="0.3">
      <c r="A750" t="s">
        <v>1638</v>
      </c>
      <c r="B750" t="s">
        <v>1639</v>
      </c>
      <c r="C750" t="str">
        <f>IFERROR(VLOOKUP(Table1[[#This Row],[Ticker]],[1]!Table1[[Symbol]:[Industry]],2,FALSE),"-")</f>
        <v>-</v>
      </c>
      <c r="D750" t="s">
        <v>114</v>
      </c>
      <c r="E750">
        <v>5111.30495694</v>
      </c>
      <c r="F750">
        <v>293.7</v>
      </c>
      <c r="G750">
        <v>91.188590554522307</v>
      </c>
      <c r="H750">
        <v>3.9397083649276499</v>
      </c>
      <c r="I750">
        <v>5.6259356144621098</v>
      </c>
      <c r="J750">
        <v>1.7544972625680499</v>
      </c>
      <c r="K750">
        <v>276.04256360929401</v>
      </c>
      <c r="L750">
        <v>235.68332299977101</v>
      </c>
      <c r="M750">
        <v>69.890099848880197</v>
      </c>
      <c r="N750">
        <v>1.10089202968505</v>
      </c>
      <c r="O750">
        <v>9.1079332652366407</v>
      </c>
      <c r="P750">
        <v>126.970633693972</v>
      </c>
      <c r="Q750">
        <v>7.4667290528170005E-2</v>
      </c>
    </row>
    <row r="751" spans="1:17" x14ac:dyDescent="0.3">
      <c r="A751" t="s">
        <v>1640</v>
      </c>
      <c r="B751" t="s">
        <v>1641</v>
      </c>
      <c r="C751" t="str">
        <f>IFERROR(VLOOKUP(Table1[[#This Row],[Ticker]],[1]!Table1[[Symbol]:[Industry]],2,FALSE),"-")</f>
        <v>-</v>
      </c>
      <c r="D751" t="s">
        <v>78</v>
      </c>
      <c r="E751">
        <v>5094.4894607959995</v>
      </c>
      <c r="F751">
        <v>237.41</v>
      </c>
      <c r="G751">
        <v>7.98540933821279</v>
      </c>
      <c r="H751">
        <v>-2.5964042571911201</v>
      </c>
      <c r="I751">
        <v>-6.4083116897486496</v>
      </c>
      <c r="J751">
        <v>-2.6570963948295301</v>
      </c>
      <c r="K751">
        <v>216.76130695674601</v>
      </c>
      <c r="L751">
        <v>206.157706487399</v>
      </c>
      <c r="M751">
        <v>46.4238122457066</v>
      </c>
      <c r="N751">
        <v>1.66138695638679</v>
      </c>
      <c r="O751">
        <v>4.0394254664925597</v>
      </c>
      <c r="P751">
        <v>37.033189033188997</v>
      </c>
      <c r="Q751">
        <v>-0.101605061780092</v>
      </c>
    </row>
    <row r="752" spans="1:17" x14ac:dyDescent="0.3">
      <c r="A752" t="s">
        <v>1642</v>
      </c>
      <c r="B752" t="s">
        <v>1643</v>
      </c>
      <c r="C752" t="str">
        <f>IFERROR(VLOOKUP(Table1[[#This Row],[Ticker]],[1]!Table1[[Symbol]:[Industry]],2,FALSE),"-")</f>
        <v>-</v>
      </c>
      <c r="D752" t="s">
        <v>384</v>
      </c>
      <c r="E752">
        <v>5079.7328471250003</v>
      </c>
      <c r="F752">
        <v>583.20000000000005</v>
      </c>
      <c r="G752">
        <v>-47.0893143468289</v>
      </c>
      <c r="H752">
        <v>-7.2600563611931603</v>
      </c>
      <c r="I752">
        <v>-30.118294080103698</v>
      </c>
      <c r="J752">
        <v>-1.48574034581056</v>
      </c>
      <c r="K752">
        <v>575.65706970606504</v>
      </c>
      <c r="L752">
        <v>610.94957207829498</v>
      </c>
      <c r="M752">
        <v>49.0494012381386</v>
      </c>
      <c r="N752">
        <v>1.3379379951638599</v>
      </c>
      <c r="O752">
        <v>37.002743484224901</v>
      </c>
      <c r="P752">
        <v>14.0733496332518</v>
      </c>
      <c r="Q752">
        <v>5.8949599445114E-2</v>
      </c>
    </row>
    <row r="753" spans="1:17" hidden="1" x14ac:dyDescent="0.3">
      <c r="A753" t="s">
        <v>1644</v>
      </c>
      <c r="B753" t="s">
        <v>1645</v>
      </c>
      <c r="C753" t="str">
        <f>IFERROR(VLOOKUP(Table1[[#This Row],[Ticker]],[1]!Table1[[Symbol]:[Industry]],2,FALSE),"-")</f>
        <v>-</v>
      </c>
      <c r="D753" t="s">
        <v>844</v>
      </c>
      <c r="E753">
        <v>5066.0869210000001</v>
      </c>
      <c r="F753">
        <v>206.95</v>
      </c>
      <c r="G753">
        <v>229.69835790578901</v>
      </c>
      <c r="H753">
        <v>22.169471532360099</v>
      </c>
      <c r="I753">
        <v>61.756985730684697</v>
      </c>
      <c r="J753">
        <v>-0.197822597402456</v>
      </c>
      <c r="K753">
        <v>160.52579531264601</v>
      </c>
      <c r="L753">
        <v>119.65937807908399</v>
      </c>
      <c r="M753">
        <v>71.644048501258197</v>
      </c>
      <c r="N753">
        <v>1.2828486577347</v>
      </c>
      <c r="O753">
        <v>8.1420633003140992</v>
      </c>
      <c r="P753">
        <v>319.493243243243</v>
      </c>
      <c r="Q753">
        <v>0.23512909681854299</v>
      </c>
    </row>
    <row r="754" spans="1:17" hidden="1" x14ac:dyDescent="0.3">
      <c r="A754" t="s">
        <v>1646</v>
      </c>
      <c r="B754" t="s">
        <v>1647</v>
      </c>
      <c r="C754" t="str">
        <f>IFERROR(VLOOKUP(Table1[[#This Row],[Ticker]],[1]!Table1[[Symbol]:[Industry]],2,FALSE),"-")</f>
        <v>-</v>
      </c>
      <c r="D754" t="s">
        <v>193</v>
      </c>
      <c r="E754">
        <v>5030.6420604750001</v>
      </c>
      <c r="F754">
        <v>681.75</v>
      </c>
      <c r="G754">
        <v>23.440355454111302</v>
      </c>
      <c r="H754">
        <v>13.061543713277601</v>
      </c>
      <c r="I754">
        <v>8.1022083753739693</v>
      </c>
      <c r="J754">
        <v>-1.49076805258641</v>
      </c>
      <c r="K754">
        <v>587.403683162108</v>
      </c>
      <c r="L754">
        <v>532.66305703400405</v>
      </c>
      <c r="M754">
        <v>63.320166897286299</v>
      </c>
      <c r="N754">
        <v>1.91197219781911</v>
      </c>
      <c r="O754">
        <v>3.1169783645031002</v>
      </c>
      <c r="P754">
        <v>69.906542056074699</v>
      </c>
      <c r="Q754">
        <v>0.152815147948406</v>
      </c>
    </row>
    <row r="755" spans="1:17" x14ac:dyDescent="0.3">
      <c r="A755" t="s">
        <v>1648</v>
      </c>
      <c r="B755" t="s">
        <v>1649</v>
      </c>
      <c r="C755" t="str">
        <f>IFERROR(VLOOKUP(Table1[[#This Row],[Ticker]],[1]!Table1[[Symbol]:[Industry]],2,FALSE),"-")</f>
        <v>-</v>
      </c>
      <c r="D755" t="s">
        <v>122</v>
      </c>
      <c r="E755">
        <v>5029.5432000000001</v>
      </c>
      <c r="F755">
        <v>545.75</v>
      </c>
      <c r="G755">
        <v>119.64197773277201</v>
      </c>
      <c r="H755">
        <v>-11.890397237747999</v>
      </c>
      <c r="I755">
        <v>56.754098719492298</v>
      </c>
      <c r="J755">
        <v>2.18140216098281</v>
      </c>
      <c r="K755">
        <v>499.12926175688801</v>
      </c>
      <c r="L755">
        <v>367.13589743134997</v>
      </c>
      <c r="M755">
        <v>44.821998518705101</v>
      </c>
      <c r="N755">
        <v>0.34070104787558497</v>
      </c>
      <c r="O755">
        <v>33.275309207512599</v>
      </c>
      <c r="P755">
        <v>160.75011944577099</v>
      </c>
      <c r="Q755">
        <v>6.7821129778893999E-2</v>
      </c>
    </row>
    <row r="756" spans="1:17" hidden="1" x14ac:dyDescent="0.3">
      <c r="A756" t="s">
        <v>1650</v>
      </c>
      <c r="B756" t="s">
        <v>1651</v>
      </c>
      <c r="C756" t="str">
        <f>IFERROR(VLOOKUP(Table1[[#This Row],[Ticker]],[1]!Table1[[Symbol]:[Industry]],2,FALSE),"-")</f>
        <v>-</v>
      </c>
      <c r="D756" t="s">
        <v>293</v>
      </c>
      <c r="E756">
        <v>5014.4356928699999</v>
      </c>
      <c r="F756">
        <v>360.95</v>
      </c>
      <c r="G756">
        <v>-14.6573544237551</v>
      </c>
      <c r="H756">
        <v>-13.788445073165001</v>
      </c>
      <c r="I756">
        <v>-12.551169441887801</v>
      </c>
      <c r="J756">
        <v>-4.5722448928732398</v>
      </c>
      <c r="K756">
        <v>368.14008607239799</v>
      </c>
      <c r="L756">
        <v>356.75883100660297</v>
      </c>
      <c r="M756">
        <v>28.100383304867201</v>
      </c>
      <c r="N756">
        <v>0.81224617763915796</v>
      </c>
      <c r="O756">
        <v>11.095719628757401</v>
      </c>
      <c r="P756">
        <v>15.319488817891299</v>
      </c>
      <c r="Q756">
        <v>2.4600033420153999E-2</v>
      </c>
    </row>
    <row r="757" spans="1:17" x14ac:dyDescent="0.3">
      <c r="A757" t="s">
        <v>1652</v>
      </c>
      <c r="B757" t="s">
        <v>1653</v>
      </c>
      <c r="C757" t="str">
        <f>IFERROR(VLOOKUP(Table1[[#This Row],[Ticker]],[1]!Table1[[Symbol]:[Industry]],2,FALSE),"-")</f>
        <v>-</v>
      </c>
      <c r="D757" t="s">
        <v>193</v>
      </c>
      <c r="E757">
        <v>4968.0430222499999</v>
      </c>
      <c r="F757">
        <v>702.15</v>
      </c>
      <c r="G757">
        <v>85.209884375783801</v>
      </c>
      <c r="H757">
        <v>6.3254668177869604</v>
      </c>
      <c r="I757">
        <v>-9.9376376989532904</v>
      </c>
      <c r="J757">
        <v>1.3827786877154999</v>
      </c>
      <c r="K757">
        <v>648.33729876519806</v>
      </c>
      <c r="L757">
        <v>583.22932539133603</v>
      </c>
      <c r="M757">
        <v>59.4300572869859</v>
      </c>
      <c r="N757">
        <v>1.83376253639739</v>
      </c>
      <c r="O757">
        <v>5.9816278572954502</v>
      </c>
      <c r="P757">
        <v>122.340088663711</v>
      </c>
      <c r="Q757">
        <v>0.14395864395876601</v>
      </c>
    </row>
    <row r="758" spans="1:17" hidden="1" x14ac:dyDescent="0.3">
      <c r="A758" t="s">
        <v>1654</v>
      </c>
      <c r="B758" t="s">
        <v>1655</v>
      </c>
      <c r="C758" t="str">
        <f>IFERROR(VLOOKUP(Table1[[#This Row],[Ticker]],[1]!Table1[[Symbol]:[Industry]],2,FALSE),"-")</f>
        <v>-</v>
      </c>
      <c r="D758" t="s">
        <v>62</v>
      </c>
      <c r="E758">
        <v>4942.6316818799996</v>
      </c>
      <c r="F758">
        <v>1145.8</v>
      </c>
      <c r="G758">
        <v>-26.130605211148499</v>
      </c>
      <c r="H758">
        <v>5.2852854683916402</v>
      </c>
      <c r="I758">
        <v>-12.039471959690999</v>
      </c>
      <c r="J758">
        <v>1.4155377638680799</v>
      </c>
      <c r="K758">
        <v>1071.4237870315101</v>
      </c>
      <c r="M758">
        <v>65.249431349625596</v>
      </c>
      <c r="N758">
        <v>0.914047710117318</v>
      </c>
      <c r="O758">
        <v>9.7922848664688296</v>
      </c>
      <c r="P758">
        <v>18.1237113402061</v>
      </c>
    </row>
    <row r="759" spans="1:17" x14ac:dyDescent="0.3">
      <c r="A759" t="s">
        <v>1656</v>
      </c>
      <c r="B759" t="s">
        <v>1657</v>
      </c>
      <c r="C759" t="str">
        <f>IFERROR(VLOOKUP(Table1[[#This Row],[Ticker]],[1]!Table1[[Symbol]:[Industry]],2,FALSE),"-")</f>
        <v>-</v>
      </c>
      <c r="D759" t="s">
        <v>62</v>
      </c>
      <c r="E759">
        <v>4928.6353499999996</v>
      </c>
      <c r="F759">
        <v>532.75</v>
      </c>
      <c r="G759">
        <v>-20.351104778038199</v>
      </c>
      <c r="H759">
        <v>-2.7559711359955301</v>
      </c>
      <c r="I759">
        <v>-11.7038712079273</v>
      </c>
      <c r="J759">
        <v>-4.1199921107822197</v>
      </c>
      <c r="K759">
        <v>514.40540830144903</v>
      </c>
      <c r="L759">
        <v>500.92275383178099</v>
      </c>
      <c r="M759">
        <v>53.003810963949299</v>
      </c>
      <c r="N759">
        <v>1.3987571201226601</v>
      </c>
      <c r="O759">
        <v>21.2106992022524</v>
      </c>
      <c r="P759">
        <v>23.593550632177202</v>
      </c>
      <c r="Q759">
        <v>-7.5788512761592E-2</v>
      </c>
    </row>
    <row r="760" spans="1:17" hidden="1" x14ac:dyDescent="0.3">
      <c r="A760" t="s">
        <v>1658</v>
      </c>
      <c r="B760" t="s">
        <v>1659</v>
      </c>
      <c r="C760" t="str">
        <f>IFERROR(VLOOKUP(Table1[[#This Row],[Ticker]],[1]!Table1[[Symbol]:[Industry]],2,FALSE),"-")</f>
        <v>-</v>
      </c>
      <c r="D760" t="s">
        <v>153</v>
      </c>
      <c r="E760">
        <v>4927.0022859999999</v>
      </c>
      <c r="F760">
        <v>167.71</v>
      </c>
      <c r="G760">
        <v>158.690944424252</v>
      </c>
      <c r="H760">
        <v>11.8070902167066</v>
      </c>
      <c r="I760">
        <v>13.6305393575339</v>
      </c>
      <c r="J760">
        <v>-2.08992262581961</v>
      </c>
      <c r="K760">
        <v>153.36078852311601</v>
      </c>
      <c r="L760">
        <v>121.848310815029</v>
      </c>
      <c r="M760">
        <v>53.054734104093903</v>
      </c>
      <c r="N760">
        <v>1.2322419467847601</v>
      </c>
      <c r="O760">
        <v>12.0982648619641</v>
      </c>
      <c r="P760">
        <v>195.26408450704201</v>
      </c>
    </row>
    <row r="761" spans="1:17" x14ac:dyDescent="0.3">
      <c r="A761" t="s">
        <v>1660</v>
      </c>
      <c r="B761" t="s">
        <v>1661</v>
      </c>
      <c r="C761" t="str">
        <f>IFERROR(VLOOKUP(Table1[[#This Row],[Ticker]],[1]!Table1[[Symbol]:[Industry]],2,FALSE),"-")</f>
        <v>-</v>
      </c>
      <c r="D761" t="s">
        <v>1662</v>
      </c>
      <c r="E761">
        <v>4907.6054339000002</v>
      </c>
      <c r="F761">
        <v>968.4</v>
      </c>
      <c r="G761">
        <v>41.869403871235299</v>
      </c>
      <c r="H761">
        <v>-3.1474774786534301</v>
      </c>
      <c r="I761">
        <v>32.276037122271298</v>
      </c>
      <c r="J761">
        <v>-2.4503455775295899</v>
      </c>
      <c r="K761">
        <v>909.66104353111996</v>
      </c>
      <c r="L761">
        <v>751.42288784810398</v>
      </c>
      <c r="M761">
        <v>49.374956601472</v>
      </c>
      <c r="N761">
        <v>0.48796903317012202</v>
      </c>
      <c r="O761">
        <v>7.3471705906649998</v>
      </c>
      <c r="P761">
        <v>81.009345794392502</v>
      </c>
      <c r="Q761">
        <v>3.096739481718E-3</v>
      </c>
    </row>
    <row r="762" spans="1:17" x14ac:dyDescent="0.3">
      <c r="A762" t="s">
        <v>1663</v>
      </c>
      <c r="B762" t="s">
        <v>1664</v>
      </c>
      <c r="C762" t="str">
        <f>IFERROR(VLOOKUP(Table1[[#This Row],[Ticker]],[1]!Table1[[Symbol]:[Industry]],2,FALSE),"-")</f>
        <v>-</v>
      </c>
      <c r="D762" t="s">
        <v>1665</v>
      </c>
      <c r="E762">
        <v>4904.9028632079999</v>
      </c>
      <c r="F762">
        <v>71.099999999999994</v>
      </c>
      <c r="G762">
        <v>45.314742968573803</v>
      </c>
      <c r="H762">
        <v>-10.663443015585701</v>
      </c>
      <c r="I762">
        <v>8.2867426460242299</v>
      </c>
      <c r="J762">
        <v>0.54097001095536001</v>
      </c>
      <c r="K762">
        <v>70.531368223172095</v>
      </c>
      <c r="L762">
        <v>62.170724041830802</v>
      </c>
      <c r="M762">
        <v>41.496844809673803</v>
      </c>
      <c r="N762">
        <v>0.86042713294112405</v>
      </c>
      <c r="O762">
        <v>18.410689170182799</v>
      </c>
      <c r="P762">
        <v>74.051407588739195</v>
      </c>
      <c r="Q762">
        <v>7.4550292706763999E-2</v>
      </c>
    </row>
    <row r="763" spans="1:17" x14ac:dyDescent="0.3">
      <c r="A763" t="s">
        <v>1666</v>
      </c>
      <c r="B763" t="s">
        <v>1667</v>
      </c>
      <c r="C763" t="str">
        <f>IFERROR(VLOOKUP(Table1[[#This Row],[Ticker]],[1]!Table1[[Symbol]:[Industry]],2,FALSE),"-")</f>
        <v>-</v>
      </c>
      <c r="D763" t="s">
        <v>253</v>
      </c>
      <c r="E763">
        <v>4870.2207286250004</v>
      </c>
      <c r="F763">
        <v>313.35000000000002</v>
      </c>
      <c r="G763">
        <v>11.5481341704043</v>
      </c>
      <c r="H763">
        <v>2.52863197173795</v>
      </c>
      <c r="I763">
        <v>3.7649073779203102</v>
      </c>
      <c r="J763">
        <v>-4.80894326837742</v>
      </c>
      <c r="K763">
        <v>278.76200148308499</v>
      </c>
      <c r="L763">
        <v>260.51676405068002</v>
      </c>
      <c r="M763">
        <v>50.692383693788599</v>
      </c>
      <c r="N763">
        <v>1.6820686155917599</v>
      </c>
      <c r="O763">
        <v>1.80309558002234</v>
      </c>
      <c r="P763">
        <v>50.6852608800192</v>
      </c>
      <c r="Q763">
        <v>-1.3851014877551001E-2</v>
      </c>
    </row>
    <row r="764" spans="1:17" hidden="1" x14ac:dyDescent="0.3">
      <c r="A764" t="s">
        <v>1668</v>
      </c>
      <c r="B764" t="s">
        <v>1669</v>
      </c>
      <c r="C764" t="str">
        <f>IFERROR(VLOOKUP(Table1[[#This Row],[Ticker]],[1]!Table1[[Symbol]:[Industry]],2,FALSE),"-")</f>
        <v>-</v>
      </c>
      <c r="D764" t="s">
        <v>258</v>
      </c>
      <c r="E764">
        <v>4859.9343249000003</v>
      </c>
      <c r="F764">
        <v>536.54999999999995</v>
      </c>
      <c r="G764">
        <v>-4.3030319097811498</v>
      </c>
      <c r="H764">
        <v>-8.16929052994149</v>
      </c>
      <c r="I764">
        <v>22.073053579823</v>
      </c>
      <c r="J764">
        <v>-9.3270921813292507</v>
      </c>
      <c r="K764">
        <v>520.90222180216495</v>
      </c>
      <c r="L764">
        <v>451.58321359206099</v>
      </c>
      <c r="M764">
        <v>34.8031969259712</v>
      </c>
      <c r="N764">
        <v>0.70599530303875802</v>
      </c>
      <c r="O764">
        <v>14.4068586338645</v>
      </c>
      <c r="P764">
        <v>49.000277700638598</v>
      </c>
    </row>
    <row r="765" spans="1:17" hidden="1" x14ac:dyDescent="0.3">
      <c r="A765" t="s">
        <v>1670</v>
      </c>
      <c r="B765" t="s">
        <v>1671</v>
      </c>
      <c r="C765" t="str">
        <f>IFERROR(VLOOKUP(Table1[[#This Row],[Ticker]],[1]!Table1[[Symbol]:[Industry]],2,FALSE),"-")</f>
        <v>-</v>
      </c>
      <c r="D765" t="s">
        <v>97</v>
      </c>
      <c r="E765">
        <v>4846.9911247800001</v>
      </c>
      <c r="F765">
        <v>1754.15</v>
      </c>
      <c r="G765">
        <v>77.481042237306298</v>
      </c>
      <c r="H765">
        <v>17.780427992939</v>
      </c>
      <c r="I765">
        <v>17.863843292376899</v>
      </c>
      <c r="J765">
        <v>1.3909018326265099</v>
      </c>
      <c r="K765">
        <v>1533.06776926155</v>
      </c>
      <c r="L765">
        <v>1324.34426077635</v>
      </c>
      <c r="M765">
        <v>61.138653771193802</v>
      </c>
      <c r="N765">
        <v>1.14232824996509</v>
      </c>
      <c r="O765">
        <v>7.1744149588119397</v>
      </c>
      <c r="P765">
        <v>107.346335697399</v>
      </c>
      <c r="Q765">
        <v>0.124720889644006</v>
      </c>
    </row>
    <row r="766" spans="1:17" x14ac:dyDescent="0.3">
      <c r="A766" t="s">
        <v>1672</v>
      </c>
      <c r="B766" t="s">
        <v>1673</v>
      </c>
      <c r="C766" t="str">
        <f>IFERROR(VLOOKUP(Table1[[#This Row],[Ticker]],[1]!Table1[[Symbol]:[Industry]],2,FALSE),"-")</f>
        <v>-</v>
      </c>
      <c r="D766" t="s">
        <v>1229</v>
      </c>
      <c r="E766">
        <v>4797.8629270000001</v>
      </c>
      <c r="F766">
        <v>2834.4</v>
      </c>
      <c r="G766">
        <v>-10.187739915053699</v>
      </c>
      <c r="H766">
        <v>-5.9714458190533302</v>
      </c>
      <c r="I766">
        <v>-22.509650688253199</v>
      </c>
      <c r="J766">
        <v>-4.0403621119589097</v>
      </c>
      <c r="K766">
        <v>2974.78623252949</v>
      </c>
      <c r="L766">
        <v>2909.0797908873901</v>
      </c>
      <c r="M766">
        <v>40.014871894372099</v>
      </c>
      <c r="N766">
        <v>1.26504338591177</v>
      </c>
      <c r="O766">
        <v>30.539091165678698</v>
      </c>
      <c r="P766">
        <v>30.012384752992901</v>
      </c>
      <c r="Q766">
        <v>-7.2285475720199999E-2</v>
      </c>
    </row>
    <row r="767" spans="1:17" x14ac:dyDescent="0.3">
      <c r="A767" t="s">
        <v>1674</v>
      </c>
      <c r="B767" t="s">
        <v>1675</v>
      </c>
      <c r="C767" t="str">
        <f>IFERROR(VLOOKUP(Table1[[#This Row],[Ticker]],[1]!Table1[[Symbol]:[Industry]],2,FALSE),"-")</f>
        <v>-</v>
      </c>
      <c r="D767" t="s">
        <v>46</v>
      </c>
      <c r="E767">
        <v>4791.2179399950001</v>
      </c>
      <c r="F767">
        <v>61.01</v>
      </c>
      <c r="G767">
        <v>-1.47665951299634</v>
      </c>
      <c r="H767">
        <v>-20.274326280565202</v>
      </c>
      <c r="I767">
        <v>-15.4829734423038</v>
      </c>
      <c r="J767">
        <v>-8.1011860785691407</v>
      </c>
      <c r="K767">
        <v>63.359987948903601</v>
      </c>
      <c r="L767">
        <v>57.8849757489414</v>
      </c>
      <c r="M767">
        <v>27.329800090940001</v>
      </c>
      <c r="N767">
        <v>1.2394210860072099</v>
      </c>
      <c r="O767">
        <v>29.486969349287001</v>
      </c>
      <c r="P767">
        <v>45.089179548156899</v>
      </c>
      <c r="Q767">
        <v>0.119021557498746</v>
      </c>
    </row>
    <row r="768" spans="1:17" hidden="1" x14ac:dyDescent="0.3">
      <c r="A768" t="s">
        <v>1676</v>
      </c>
      <c r="B768" t="s">
        <v>1677</v>
      </c>
      <c r="C768" t="str">
        <f>IFERROR(VLOOKUP(Table1[[#This Row],[Ticker]],[1]!Table1[[Symbol]:[Industry]],2,FALSE),"-")</f>
        <v>-</v>
      </c>
      <c r="D768" t="s">
        <v>409</v>
      </c>
      <c r="E768">
        <v>4767.9607059699902</v>
      </c>
      <c r="F768">
        <v>129</v>
      </c>
      <c r="G768">
        <v>-33.825780979764801</v>
      </c>
      <c r="H768">
        <v>-0.59090320676173202</v>
      </c>
      <c r="I768">
        <v>-19.1405985811016</v>
      </c>
      <c r="J768">
        <v>-2.4837731180770599</v>
      </c>
      <c r="K768">
        <v>124.24924437590199</v>
      </c>
      <c r="M768">
        <v>66.686578430909407</v>
      </c>
      <c r="N768">
        <v>0.99184705501916104</v>
      </c>
      <c r="O768">
        <v>19.0697674418604</v>
      </c>
      <c r="P768">
        <v>18.620689655172399</v>
      </c>
    </row>
    <row r="769" spans="1:17" x14ac:dyDescent="0.3">
      <c r="A769" t="s">
        <v>1678</v>
      </c>
      <c r="B769" t="s">
        <v>1679</v>
      </c>
      <c r="C769" t="str">
        <f>IFERROR(VLOOKUP(Table1[[#This Row],[Ticker]],[1]!Table1[[Symbol]:[Industry]],2,FALSE),"-")</f>
        <v>-</v>
      </c>
      <c r="D769" t="s">
        <v>623</v>
      </c>
      <c r="E769">
        <v>4759.5155999999997</v>
      </c>
      <c r="F769">
        <v>1093.2</v>
      </c>
      <c r="G769">
        <v>69.986779807390107</v>
      </c>
      <c r="H769">
        <v>-7.4119858194836699</v>
      </c>
      <c r="I769">
        <v>28.494514866108801</v>
      </c>
      <c r="J769">
        <v>-4.4726177680082699</v>
      </c>
      <c r="K769">
        <v>1128.0881524347999</v>
      </c>
      <c r="L769">
        <v>995.08667808663802</v>
      </c>
      <c r="M769">
        <v>50.646329528912297</v>
      </c>
      <c r="N769">
        <v>0.64365776457360002</v>
      </c>
      <c r="O769">
        <v>36.749908525429902</v>
      </c>
      <c r="P769">
        <v>97.453264697913795</v>
      </c>
      <c r="Q769">
        <v>0.159326815669595</v>
      </c>
    </row>
    <row r="770" spans="1:17" hidden="1" x14ac:dyDescent="0.3">
      <c r="A770" t="s">
        <v>1680</v>
      </c>
      <c r="B770" t="s">
        <v>1681</v>
      </c>
      <c r="C770" t="str">
        <f>IFERROR(VLOOKUP(Table1[[#This Row],[Ticker]],[1]!Table1[[Symbol]:[Industry]],2,FALSE),"-")</f>
        <v>-</v>
      </c>
      <c r="E770">
        <v>4739.9437898460001</v>
      </c>
      <c r="F770">
        <v>36.81</v>
      </c>
      <c r="G770">
        <v>35.642977815619297</v>
      </c>
      <c r="H770">
        <v>6.2678070038114901</v>
      </c>
      <c r="I770">
        <v>-8.5462169952313491</v>
      </c>
      <c r="J770">
        <v>-4.1479908336474898</v>
      </c>
      <c r="K770">
        <v>34.451902097166602</v>
      </c>
      <c r="L770">
        <v>32.803428292939401</v>
      </c>
      <c r="M770">
        <v>57.328915720025996</v>
      </c>
      <c r="N770">
        <v>1.75304804295657</v>
      </c>
      <c r="O770">
        <v>29.720184732409599</v>
      </c>
      <c r="P770">
        <v>70.4166666666666</v>
      </c>
      <c r="Q770">
        <v>0.122284721388877</v>
      </c>
    </row>
    <row r="771" spans="1:17" hidden="1" x14ac:dyDescent="0.3">
      <c r="A771" t="s">
        <v>1682</v>
      </c>
      <c r="B771" t="s">
        <v>1683</v>
      </c>
      <c r="C771" t="str">
        <f>IFERROR(VLOOKUP(Table1[[#This Row],[Ticker]],[1]!Table1[[Symbol]:[Industry]],2,FALSE),"-")</f>
        <v>-</v>
      </c>
      <c r="D771" t="s">
        <v>140</v>
      </c>
      <c r="E771">
        <v>4718.5439712999996</v>
      </c>
      <c r="F771">
        <v>101.88</v>
      </c>
      <c r="G771">
        <v>103.655068854026</v>
      </c>
      <c r="H771">
        <v>38.241961701914903</v>
      </c>
      <c r="I771">
        <v>117.74620210548299</v>
      </c>
      <c r="J771">
        <v>10.241934976414999</v>
      </c>
      <c r="K771">
        <v>77.020467286684294</v>
      </c>
      <c r="M771">
        <v>85.099334479878294</v>
      </c>
      <c r="N771">
        <v>1.99972309634148</v>
      </c>
      <c r="O771">
        <v>6.5469179426776503</v>
      </c>
      <c r="P771">
        <v>183</v>
      </c>
    </row>
    <row r="772" spans="1:17" x14ac:dyDescent="0.3">
      <c r="A772" t="s">
        <v>1684</v>
      </c>
      <c r="B772" t="s">
        <v>1685</v>
      </c>
      <c r="C772" t="str">
        <f>IFERROR(VLOOKUP(Table1[[#This Row],[Ticker]],[1]!Table1[[Symbol]:[Industry]],2,FALSE),"-")</f>
        <v>-</v>
      </c>
      <c r="D772" t="s">
        <v>46</v>
      </c>
      <c r="E772">
        <v>4697.1460530799995</v>
      </c>
      <c r="F772">
        <v>652.29999999999995</v>
      </c>
      <c r="G772">
        <v>22.563629410488399</v>
      </c>
      <c r="H772">
        <v>27.7852988811327</v>
      </c>
      <c r="I772">
        <v>-24.6935134905819</v>
      </c>
      <c r="J772">
        <v>10.0643257401934</v>
      </c>
      <c r="K772">
        <v>574.03804057688797</v>
      </c>
      <c r="L772">
        <v>574.27218332353505</v>
      </c>
      <c r="M772">
        <v>79.942337987565594</v>
      </c>
      <c r="N772">
        <v>1.9739211605160101</v>
      </c>
      <c r="O772">
        <v>54.691093055342598</v>
      </c>
      <c r="P772">
        <v>65.831956273039197</v>
      </c>
      <c r="Q772">
        <v>0.112433722859007</v>
      </c>
    </row>
    <row r="773" spans="1:17" hidden="1" x14ac:dyDescent="0.3">
      <c r="A773" t="s">
        <v>1686</v>
      </c>
      <c r="B773" t="s">
        <v>1687</v>
      </c>
      <c r="C773" t="str">
        <f>IFERROR(VLOOKUP(Table1[[#This Row],[Ticker]],[1]!Table1[[Symbol]:[Industry]],2,FALSE),"-")</f>
        <v>-</v>
      </c>
      <c r="D773" t="s">
        <v>384</v>
      </c>
      <c r="E773">
        <v>4692.7847824</v>
      </c>
      <c r="F773">
        <v>1214.55</v>
      </c>
      <c r="G773">
        <v>-47.469068602143899</v>
      </c>
      <c r="H773">
        <v>-2.18610048453084</v>
      </c>
      <c r="I773">
        <v>-23.7947659138223</v>
      </c>
      <c r="J773">
        <v>-0.53939224973475597</v>
      </c>
      <c r="K773">
        <v>1157.09117285603</v>
      </c>
      <c r="L773">
        <v>1230.9696594060399</v>
      </c>
      <c r="M773">
        <v>54.316959612561497</v>
      </c>
      <c r="N773">
        <v>0.38534555035995199</v>
      </c>
      <c r="O773">
        <v>36.264460088098403</v>
      </c>
      <c r="P773">
        <v>21.716690885403601</v>
      </c>
      <c r="Q773">
        <v>-8.2845975476393996E-2</v>
      </c>
    </row>
    <row r="774" spans="1:17" x14ac:dyDescent="0.3">
      <c r="A774" t="s">
        <v>1688</v>
      </c>
      <c r="B774" t="s">
        <v>1689</v>
      </c>
      <c r="C774" t="str">
        <f>IFERROR(VLOOKUP(Table1[[#This Row],[Ticker]],[1]!Table1[[Symbol]:[Industry]],2,FALSE),"-")</f>
        <v>-</v>
      </c>
      <c r="D774" t="s">
        <v>513</v>
      </c>
      <c r="E774">
        <v>4684.9131196199996</v>
      </c>
      <c r="F774">
        <v>405.65</v>
      </c>
      <c r="G774">
        <v>18.5550399995488</v>
      </c>
      <c r="H774">
        <v>9.6231305227211994</v>
      </c>
      <c r="I774">
        <v>-2.35889692804234</v>
      </c>
      <c r="J774">
        <v>-2.7449035290489499</v>
      </c>
      <c r="K774">
        <v>364.59579424197898</v>
      </c>
      <c r="L774">
        <v>323.43123669245699</v>
      </c>
      <c r="M774">
        <v>57.732660589352001</v>
      </c>
      <c r="N774">
        <v>2.0232019845759401</v>
      </c>
      <c r="O774">
        <v>11.401454455811599</v>
      </c>
      <c r="P774">
        <v>72.396940076497998</v>
      </c>
    </row>
    <row r="775" spans="1:17" hidden="1" x14ac:dyDescent="0.3">
      <c r="A775" t="s">
        <v>1690</v>
      </c>
      <c r="B775" t="s">
        <v>1691</v>
      </c>
      <c r="C775" t="str">
        <f>IFERROR(VLOOKUP(Table1[[#This Row],[Ticker]],[1]!Table1[[Symbol]:[Industry]],2,FALSE),"-")</f>
        <v>-</v>
      </c>
      <c r="E775">
        <v>4680.2790139500003</v>
      </c>
      <c r="F775">
        <v>4254.8500000000004</v>
      </c>
      <c r="G775">
        <v>36.232664062578898</v>
      </c>
      <c r="H775">
        <v>-6.7651410404783796</v>
      </c>
      <c r="I775">
        <v>21.427632890880702</v>
      </c>
      <c r="J775">
        <v>-4.2268784040780396</v>
      </c>
      <c r="K775">
        <v>4219.4588287815604</v>
      </c>
      <c r="L775">
        <v>3643.6809929629499</v>
      </c>
      <c r="M775">
        <v>43.686760006748898</v>
      </c>
      <c r="N775">
        <v>0.62272983267990401</v>
      </c>
      <c r="O775">
        <v>12.2718779745466</v>
      </c>
      <c r="P775">
        <v>81.057446808510605</v>
      </c>
      <c r="Q775">
        <v>0.12658440741444801</v>
      </c>
    </row>
    <row r="776" spans="1:17" hidden="1" x14ac:dyDescent="0.3">
      <c r="A776" t="s">
        <v>1692</v>
      </c>
      <c r="B776" t="s">
        <v>1693</v>
      </c>
      <c r="C776" t="str">
        <f>IFERROR(VLOOKUP(Table1[[#This Row],[Ticker]],[1]!Table1[[Symbol]:[Industry]],2,FALSE),"-")</f>
        <v>-</v>
      </c>
      <c r="D776" t="s">
        <v>125</v>
      </c>
      <c r="E776">
        <v>4678.8892640000004</v>
      </c>
      <c r="F776">
        <v>6307.8</v>
      </c>
      <c r="G776">
        <v>469.48167757906498</v>
      </c>
      <c r="H776">
        <v>4.7062802789182099</v>
      </c>
      <c r="I776">
        <v>131.58690464556099</v>
      </c>
      <c r="J776">
        <v>-0.96767594032686799</v>
      </c>
      <c r="K776">
        <v>5558.43723217773</v>
      </c>
      <c r="L776">
        <v>4080.8903719456698</v>
      </c>
      <c r="M776">
        <v>58.8668082388443</v>
      </c>
      <c r="N776">
        <v>0.83708005932288299</v>
      </c>
      <c r="O776">
        <v>7.3195091791115701</v>
      </c>
      <c r="P776">
        <v>546.95384615384603</v>
      </c>
      <c r="Q776">
        <v>0.30901448293202299</v>
      </c>
    </row>
    <row r="777" spans="1:17" hidden="1" x14ac:dyDescent="0.3">
      <c r="A777" t="s">
        <v>1694</v>
      </c>
      <c r="B777" t="s">
        <v>1695</v>
      </c>
      <c r="C777" t="str">
        <f>IFERROR(VLOOKUP(Table1[[#This Row],[Ticker]],[1]!Table1[[Symbol]:[Industry]],2,FALSE),"-")</f>
        <v>-</v>
      </c>
      <c r="D777" t="s">
        <v>369</v>
      </c>
      <c r="E777">
        <v>4675.4834455999999</v>
      </c>
      <c r="F777">
        <v>10998.55</v>
      </c>
      <c r="G777">
        <v>-7.6623651693243602</v>
      </c>
      <c r="H777">
        <v>-13.346958806906001</v>
      </c>
      <c r="I777">
        <v>0.977958744549839</v>
      </c>
      <c r="J777">
        <v>-3.7196019600924202</v>
      </c>
      <c r="K777">
        <v>10757.251475849</v>
      </c>
      <c r="L777">
        <v>9804.9487772083103</v>
      </c>
      <c r="M777">
        <v>37.283346758850797</v>
      </c>
      <c r="N777">
        <v>0.64033414565601399</v>
      </c>
      <c r="O777">
        <v>20.715003341349501</v>
      </c>
      <c r="P777">
        <v>31.991839428759999</v>
      </c>
      <c r="Q777">
        <v>-8.1956020337204005E-2</v>
      </c>
    </row>
    <row r="778" spans="1:17" hidden="1" x14ac:dyDescent="0.3">
      <c r="A778" t="s">
        <v>1696</v>
      </c>
      <c r="B778" t="s">
        <v>1697</v>
      </c>
      <c r="C778" t="str">
        <f>IFERROR(VLOOKUP(Table1[[#This Row],[Ticker]],[1]!Table1[[Symbol]:[Industry]],2,FALSE),"-")</f>
        <v>-</v>
      </c>
      <c r="D778" t="s">
        <v>193</v>
      </c>
      <c r="E778">
        <v>4672.5127839999996</v>
      </c>
      <c r="F778">
        <v>6844.25</v>
      </c>
      <c r="G778">
        <v>49.6082394627403</v>
      </c>
      <c r="H778">
        <v>-14.765529424034099</v>
      </c>
      <c r="I778">
        <v>16.415428270450899</v>
      </c>
      <c r="J778">
        <v>-3.91345286248306</v>
      </c>
      <c r="K778">
        <v>7468.9796824057603</v>
      </c>
      <c r="L778">
        <v>6478.4751464077499</v>
      </c>
      <c r="M778">
        <v>23.170460438339401</v>
      </c>
      <c r="N778">
        <v>1.0313231295676699</v>
      </c>
      <c r="O778">
        <v>32.708477919421398</v>
      </c>
      <c r="P778">
        <v>90.1180555555555</v>
      </c>
      <c r="Q778">
        <v>0.13867492372908299</v>
      </c>
    </row>
    <row r="779" spans="1:17" x14ac:dyDescent="0.3">
      <c r="A779" t="s">
        <v>1698</v>
      </c>
      <c r="B779" t="s">
        <v>1699</v>
      </c>
      <c r="C779" t="str">
        <f>IFERROR(VLOOKUP(Table1[[#This Row],[Ticker]],[1]!Table1[[Symbol]:[Industry]],2,FALSE),"-")</f>
        <v>-</v>
      </c>
      <c r="D779" t="s">
        <v>130</v>
      </c>
      <c r="E779">
        <v>4649.4815389519999</v>
      </c>
      <c r="F779">
        <v>250.32</v>
      </c>
      <c r="G779">
        <v>-14.6991975295345</v>
      </c>
      <c r="H779">
        <v>15.9175525937241</v>
      </c>
      <c r="I779">
        <v>0.36196091331772801</v>
      </c>
      <c r="J779">
        <v>-2.8051217907746602</v>
      </c>
      <c r="K779">
        <v>226.91106101904799</v>
      </c>
      <c r="L779">
        <v>207.10217821776001</v>
      </c>
      <c r="M779">
        <v>63.662845556999301</v>
      </c>
      <c r="N779">
        <v>3.24494045652721</v>
      </c>
      <c r="O779">
        <v>9.7754873761585195</v>
      </c>
      <c r="P779">
        <v>57.384470292360803</v>
      </c>
      <c r="Q779">
        <v>9.5931406568638994E-2</v>
      </c>
    </row>
    <row r="780" spans="1:17" hidden="1" x14ac:dyDescent="0.3">
      <c r="A780" t="s">
        <v>1700</v>
      </c>
      <c r="B780" t="s">
        <v>1701</v>
      </c>
      <c r="C780" t="str">
        <f>IFERROR(VLOOKUP(Table1[[#This Row],[Ticker]],[1]!Table1[[Symbol]:[Industry]],2,FALSE),"-")</f>
        <v>-</v>
      </c>
      <c r="D780" t="s">
        <v>130</v>
      </c>
      <c r="E780">
        <v>4631.6616238799998</v>
      </c>
      <c r="F780">
        <v>47.21</v>
      </c>
      <c r="G780">
        <v>53.701312816619897</v>
      </c>
      <c r="H780">
        <v>-4.6813341507945703</v>
      </c>
      <c r="I780">
        <v>-5.9797747111985897</v>
      </c>
      <c r="J780">
        <v>0.41910829027235902</v>
      </c>
      <c r="K780">
        <v>48.2864287103476</v>
      </c>
      <c r="L780">
        <v>45.832091540363997</v>
      </c>
      <c r="M780">
        <v>49.486419847028799</v>
      </c>
      <c r="N780">
        <v>1.0043467702156901</v>
      </c>
      <c r="O780">
        <v>38.5299724634611</v>
      </c>
      <c r="P780">
        <v>109.356984478935</v>
      </c>
      <c r="Q780">
        <v>5.1378954033705002E-2</v>
      </c>
    </row>
    <row r="781" spans="1:17" hidden="1" x14ac:dyDescent="0.3">
      <c r="A781" t="s">
        <v>1702</v>
      </c>
      <c r="B781" t="s">
        <v>1703</v>
      </c>
      <c r="C781" t="str">
        <f>IFERROR(VLOOKUP(Table1[[#This Row],[Ticker]],[1]!Table1[[Symbol]:[Industry]],2,FALSE),"-")</f>
        <v>-</v>
      </c>
      <c r="E781">
        <v>4564.5604249999997</v>
      </c>
      <c r="F781">
        <v>399.25</v>
      </c>
      <c r="G781">
        <v>218.81484506060701</v>
      </c>
      <c r="H781">
        <v>-18.219498129992299</v>
      </c>
      <c r="I781">
        <v>-44.217367545136597</v>
      </c>
      <c r="J781">
        <v>-5.6153337857269596</v>
      </c>
      <c r="K781">
        <v>446.33054097068498</v>
      </c>
      <c r="L781">
        <v>413.02014494989203</v>
      </c>
      <c r="M781">
        <v>22.772286090084101</v>
      </c>
      <c r="N781">
        <v>1.5025173105571601</v>
      </c>
      <c r="O781">
        <v>59.924859110832799</v>
      </c>
      <c r="P781">
        <v>244.61923566604</v>
      </c>
      <c r="Q781">
        <v>0.27528256202434098</v>
      </c>
    </row>
    <row r="782" spans="1:17" x14ac:dyDescent="0.3">
      <c r="A782" t="s">
        <v>1704</v>
      </c>
      <c r="B782" t="s">
        <v>1705</v>
      </c>
      <c r="C782" t="str">
        <f>IFERROR(VLOOKUP(Table1[[#This Row],[Ticker]],[1]!Table1[[Symbol]:[Industry]],2,FALSE),"-")</f>
        <v>-</v>
      </c>
      <c r="D782" t="s">
        <v>258</v>
      </c>
      <c r="E782">
        <v>4559.4344998400002</v>
      </c>
      <c r="F782">
        <v>1473.55</v>
      </c>
      <c r="G782">
        <v>-4.46963001421918</v>
      </c>
      <c r="H782">
        <v>9.4769964547332695</v>
      </c>
      <c r="I782">
        <v>1.3757679721946099</v>
      </c>
      <c r="J782">
        <v>0.44613420890451599</v>
      </c>
      <c r="K782">
        <v>1336.56432808198</v>
      </c>
      <c r="L782">
        <v>1214.89293109048</v>
      </c>
      <c r="M782">
        <v>65.5030414494654</v>
      </c>
      <c r="N782">
        <v>0.83581354728274104</v>
      </c>
      <c r="O782">
        <v>3.6001492993111799</v>
      </c>
      <c r="P782">
        <v>52.873742089428298</v>
      </c>
      <c r="Q782">
        <v>0.117391828671271</v>
      </c>
    </row>
    <row r="783" spans="1:17" x14ac:dyDescent="0.3">
      <c r="A783" t="s">
        <v>1706</v>
      </c>
      <c r="B783" t="s">
        <v>1707</v>
      </c>
      <c r="C783" t="str">
        <f>IFERROR(VLOOKUP(Table1[[#This Row],[Ticker]],[1]!Table1[[Symbol]:[Industry]],2,FALSE),"-")</f>
        <v>-</v>
      </c>
      <c r="D783" t="s">
        <v>550</v>
      </c>
      <c r="E783">
        <v>4552.3911983999997</v>
      </c>
      <c r="F783">
        <v>821.35</v>
      </c>
      <c r="G783">
        <v>-31.025946109702801</v>
      </c>
      <c r="H783">
        <v>1.0357861123497401</v>
      </c>
      <c r="I783">
        <v>-6.8756799718837298</v>
      </c>
      <c r="J783">
        <v>0.79031563016401296</v>
      </c>
      <c r="K783">
        <v>772.15782235425695</v>
      </c>
      <c r="L783">
        <v>761.047959224436</v>
      </c>
      <c r="M783">
        <v>60.271343736542001</v>
      </c>
      <c r="N783">
        <v>0.78862215708261396</v>
      </c>
      <c r="O783">
        <v>10.044439033298801</v>
      </c>
      <c r="P783">
        <v>25.024735520206999</v>
      </c>
      <c r="Q783">
        <v>-0.138836634529035</v>
      </c>
    </row>
    <row r="784" spans="1:17" hidden="1" x14ac:dyDescent="0.3">
      <c r="A784" t="s">
        <v>1708</v>
      </c>
      <c r="B784" t="s">
        <v>1709</v>
      </c>
      <c r="C784" t="str">
        <f>IFERROR(VLOOKUP(Table1[[#This Row],[Ticker]],[1]!Table1[[Symbol]:[Industry]],2,FALSE),"-")</f>
        <v>-</v>
      </c>
      <c r="D784" t="s">
        <v>130</v>
      </c>
      <c r="E784">
        <v>4505.9418158999997</v>
      </c>
      <c r="F784">
        <v>430.5</v>
      </c>
      <c r="G784">
        <v>-3.5900541966327402</v>
      </c>
      <c r="I784">
        <v>-16.5225442528148</v>
      </c>
      <c r="K784">
        <v>425.76520424318301</v>
      </c>
      <c r="L784">
        <v>384.46648021701702</v>
      </c>
      <c r="M784">
        <v>38.331602171758398</v>
      </c>
      <c r="N784">
        <v>1</v>
      </c>
      <c r="O784">
        <v>7.2938443670151001</v>
      </c>
      <c r="P784">
        <v>26.413155190133601</v>
      </c>
      <c r="Q784">
        <v>9.3594908740256E-2</v>
      </c>
    </row>
    <row r="785" spans="1:17" hidden="1" x14ac:dyDescent="0.3">
      <c r="A785" t="s">
        <v>1710</v>
      </c>
      <c r="B785" t="s">
        <v>1711</v>
      </c>
      <c r="C785" t="str">
        <f>IFERROR(VLOOKUP(Table1[[#This Row],[Ticker]],[1]!Table1[[Symbol]:[Industry]],2,FALSE),"-")</f>
        <v>-</v>
      </c>
      <c r="D785" t="s">
        <v>1492</v>
      </c>
      <c r="E785">
        <v>4500.4857855749997</v>
      </c>
      <c r="F785">
        <v>8589.25</v>
      </c>
      <c r="G785">
        <v>4.5490665669093104</v>
      </c>
      <c r="H785">
        <v>-1.096418213023</v>
      </c>
      <c r="I785">
        <v>2.48954677576676</v>
      </c>
      <c r="J785">
        <v>7.8546384693959297</v>
      </c>
      <c r="K785">
        <v>7507.2811159354496</v>
      </c>
      <c r="L785">
        <v>7029.0335965204304</v>
      </c>
      <c r="M785">
        <v>83.179362337388397</v>
      </c>
      <c r="N785">
        <v>3.0496619909198102</v>
      </c>
      <c r="O785">
        <v>0.70727944814739097</v>
      </c>
      <c r="P785">
        <v>47.834355986609403</v>
      </c>
      <c r="Q785">
        <v>-1.0333361004430001E-2</v>
      </c>
    </row>
    <row r="786" spans="1:17" x14ac:dyDescent="0.3">
      <c r="A786" t="s">
        <v>1712</v>
      </c>
      <c r="B786" t="s">
        <v>1713</v>
      </c>
      <c r="C786" t="str">
        <f>IFERROR(VLOOKUP(Table1[[#This Row],[Ticker]],[1]!Table1[[Symbol]:[Industry]],2,FALSE),"-")</f>
        <v>-</v>
      </c>
      <c r="D786" t="s">
        <v>710</v>
      </c>
      <c r="E786">
        <v>4492.6467221599996</v>
      </c>
      <c r="F786">
        <v>685.2</v>
      </c>
      <c r="G786">
        <v>15.4302790843533</v>
      </c>
      <c r="H786">
        <v>-5.0365106610701904</v>
      </c>
      <c r="I786">
        <v>-19.224899386775899</v>
      </c>
      <c r="J786">
        <v>-2.6487291787438099</v>
      </c>
      <c r="K786">
        <v>662.39374380537299</v>
      </c>
      <c r="L786">
        <v>644.93341295607297</v>
      </c>
      <c r="M786">
        <v>45.388284587165799</v>
      </c>
      <c r="N786">
        <v>2.0036149211894498</v>
      </c>
      <c r="O786">
        <v>18.943374197314601</v>
      </c>
      <c r="P786">
        <v>47.259832366215299</v>
      </c>
      <c r="Q786">
        <v>0.10092253444082901</v>
      </c>
    </row>
    <row r="787" spans="1:17" x14ac:dyDescent="0.3">
      <c r="A787" t="s">
        <v>1714</v>
      </c>
      <c r="B787" t="s">
        <v>1715</v>
      </c>
      <c r="C787" t="str">
        <f>IFERROR(VLOOKUP(Table1[[#This Row],[Ticker]],[1]!Table1[[Symbol]:[Industry]],2,FALSE),"-")</f>
        <v>-</v>
      </c>
      <c r="D787" t="s">
        <v>285</v>
      </c>
      <c r="E787">
        <v>4491.3937329299997</v>
      </c>
      <c r="F787">
        <v>232.55</v>
      </c>
      <c r="G787">
        <v>13.823348812158899</v>
      </c>
      <c r="H787">
        <v>-18.515962286383601</v>
      </c>
      <c r="I787">
        <v>-17.5253270178072</v>
      </c>
      <c r="J787">
        <v>-3.9812384538964798</v>
      </c>
      <c r="K787">
        <v>242.60580304381901</v>
      </c>
      <c r="L787">
        <v>224.464891382383</v>
      </c>
      <c r="M787">
        <v>27.791870502843199</v>
      </c>
      <c r="N787">
        <v>0.77216208756448101</v>
      </c>
      <c r="O787">
        <v>25.306385723500298</v>
      </c>
      <c r="P787">
        <v>43.328197226502297</v>
      </c>
      <c r="Q787">
        <v>0.163875474360338</v>
      </c>
    </row>
    <row r="788" spans="1:17" hidden="1" x14ac:dyDescent="0.3">
      <c r="A788" t="s">
        <v>1716</v>
      </c>
      <c r="B788" t="s">
        <v>1717</v>
      </c>
      <c r="C788" t="str">
        <f>IFERROR(VLOOKUP(Table1[[#This Row],[Ticker]],[1]!Table1[[Symbol]:[Industry]],2,FALSE),"-")</f>
        <v>-</v>
      </c>
      <c r="D788" t="s">
        <v>369</v>
      </c>
      <c r="E788">
        <v>4487.1163188250002</v>
      </c>
      <c r="F788">
        <v>507.55</v>
      </c>
      <c r="G788">
        <v>-33.244893933599599</v>
      </c>
      <c r="H788">
        <v>8.2729739732196901</v>
      </c>
      <c r="I788">
        <v>3.7702466278217401</v>
      </c>
      <c r="J788">
        <v>-4.6954071384652503</v>
      </c>
      <c r="K788">
        <v>443.12200276889399</v>
      </c>
      <c r="L788">
        <v>418.55072519797801</v>
      </c>
      <c r="M788">
        <v>57.666131984527098</v>
      </c>
      <c r="N788">
        <v>1.1904366089760201</v>
      </c>
      <c r="O788">
        <v>9.3291301349620603</v>
      </c>
      <c r="P788">
        <v>59.581826756799202</v>
      </c>
      <c r="Q788">
        <v>2.771873416475E-2</v>
      </c>
    </row>
    <row r="789" spans="1:17" hidden="1" x14ac:dyDescent="0.3">
      <c r="A789" t="s">
        <v>1718</v>
      </c>
      <c r="B789" t="s">
        <v>1719</v>
      </c>
      <c r="C789" t="str">
        <f>IFERROR(VLOOKUP(Table1[[#This Row],[Ticker]],[1]!Table1[[Symbol]:[Industry]],2,FALSE),"-")</f>
        <v>-</v>
      </c>
      <c r="D789" t="s">
        <v>130</v>
      </c>
      <c r="E789">
        <v>4476.61150215</v>
      </c>
      <c r="F789">
        <v>2182.35</v>
      </c>
      <c r="G789">
        <v>58.104091255266901</v>
      </c>
      <c r="H789">
        <v>-1.6265258963009399</v>
      </c>
      <c r="I789">
        <v>45.8855872028034</v>
      </c>
      <c r="J789">
        <v>4.3494377636450903</v>
      </c>
      <c r="K789">
        <v>2077.8543644886099</v>
      </c>
      <c r="L789">
        <v>1738.47002763974</v>
      </c>
      <c r="M789">
        <v>66.937545842204301</v>
      </c>
      <c r="N789">
        <v>0.87819122808486705</v>
      </c>
      <c r="O789">
        <v>4.2454235113524401</v>
      </c>
      <c r="P789">
        <v>84.156786633475306</v>
      </c>
      <c r="Q789">
        <v>0.320958048792918</v>
      </c>
    </row>
    <row r="790" spans="1:17" x14ac:dyDescent="0.3">
      <c r="A790" t="s">
        <v>1720</v>
      </c>
      <c r="B790" t="s">
        <v>1721</v>
      </c>
      <c r="C790" t="str">
        <f>IFERROR(VLOOKUP(Table1[[#This Row],[Ticker]],[1]!Table1[[Symbol]:[Industry]],2,FALSE),"-")</f>
        <v>-</v>
      </c>
      <c r="D790" t="s">
        <v>106</v>
      </c>
      <c r="E790">
        <v>4472.88</v>
      </c>
      <c r="F790">
        <v>7359.65</v>
      </c>
      <c r="G790">
        <v>47.156291869714103</v>
      </c>
      <c r="H790">
        <v>7.0610324589082598</v>
      </c>
      <c r="I790">
        <v>-6.1152948028601797</v>
      </c>
      <c r="J790">
        <v>0.225552131639945</v>
      </c>
      <c r="K790">
        <v>6898.9859356811903</v>
      </c>
      <c r="L790">
        <v>6272.19103243478</v>
      </c>
      <c r="M790">
        <v>59.889342806987102</v>
      </c>
      <c r="N790">
        <v>0.85528380080492405</v>
      </c>
      <c r="O790">
        <v>15.494622706242801</v>
      </c>
      <c r="P790">
        <v>101.634246575342</v>
      </c>
      <c r="Q790">
        <v>8.1668206505998001E-2</v>
      </c>
    </row>
    <row r="791" spans="1:17" hidden="1" x14ac:dyDescent="0.3">
      <c r="A791" t="s">
        <v>1722</v>
      </c>
      <c r="B791" t="s">
        <v>1723</v>
      </c>
      <c r="C791" t="str">
        <f>IFERROR(VLOOKUP(Table1[[#This Row],[Ticker]],[1]!Table1[[Symbol]:[Industry]],2,FALSE),"-")</f>
        <v>-</v>
      </c>
      <c r="D791" t="s">
        <v>193</v>
      </c>
      <c r="E791">
        <v>4467.01798125</v>
      </c>
      <c r="F791">
        <v>682.5</v>
      </c>
      <c r="G791">
        <v>28.5375361245531</v>
      </c>
      <c r="H791">
        <v>2.8997295586314999</v>
      </c>
      <c r="I791">
        <v>-5.8582748025992499</v>
      </c>
      <c r="J791">
        <v>-3.2724099823732198</v>
      </c>
      <c r="K791">
        <v>652.90288575476598</v>
      </c>
      <c r="L791">
        <v>564.966397656357</v>
      </c>
      <c r="M791">
        <v>46.163935935970102</v>
      </c>
      <c r="N791">
        <v>1.06149974731012</v>
      </c>
      <c r="O791">
        <v>13.8168498168498</v>
      </c>
      <c r="P791">
        <v>94.638528447169506</v>
      </c>
      <c r="Q791">
        <v>6.7161826836063004E-2</v>
      </c>
    </row>
    <row r="792" spans="1:17" x14ac:dyDescent="0.3">
      <c r="A792" t="s">
        <v>1724</v>
      </c>
      <c r="B792" t="s">
        <v>1725</v>
      </c>
      <c r="C792" t="str">
        <f>IFERROR(VLOOKUP(Table1[[#This Row],[Ticker]],[1]!Table1[[Symbol]:[Industry]],2,FALSE),"-")</f>
        <v>-</v>
      </c>
      <c r="D792" t="s">
        <v>1726</v>
      </c>
      <c r="E792">
        <v>4464.2035489999998</v>
      </c>
      <c r="F792">
        <v>24.91</v>
      </c>
      <c r="G792">
        <v>31.3564926753237</v>
      </c>
      <c r="H792">
        <v>7.1991779929390596</v>
      </c>
      <c r="I792">
        <v>-7.2688129095313103</v>
      </c>
      <c r="J792">
        <v>6.1533593180011597</v>
      </c>
      <c r="K792">
        <v>22.328616936096701</v>
      </c>
      <c r="L792">
        <v>21.101173307255699</v>
      </c>
      <c r="M792">
        <v>78.324487004982799</v>
      </c>
      <c r="N792">
        <v>1.85267106652601</v>
      </c>
      <c r="O792">
        <v>12.2039341629867</v>
      </c>
      <c r="P792">
        <v>67.181208053691194</v>
      </c>
      <c r="Q792">
        <v>-5.8710040081386999E-2</v>
      </c>
    </row>
    <row r="793" spans="1:17" hidden="1" x14ac:dyDescent="0.3">
      <c r="A793" t="s">
        <v>1727</v>
      </c>
      <c r="B793" t="s">
        <v>1728</v>
      </c>
      <c r="C793" t="str">
        <f>IFERROR(VLOOKUP(Table1[[#This Row],[Ticker]],[1]!Table1[[Symbol]:[Industry]],2,FALSE),"-")</f>
        <v>-</v>
      </c>
      <c r="D793" t="s">
        <v>130</v>
      </c>
      <c r="E793">
        <v>4460.9430306349996</v>
      </c>
      <c r="F793">
        <v>147.76</v>
      </c>
      <c r="G793">
        <v>64.118488571944496</v>
      </c>
      <c r="H793">
        <v>11.724586040420901</v>
      </c>
      <c r="I793">
        <v>47.940983596861599</v>
      </c>
      <c r="J793">
        <v>8.7878593979599007</v>
      </c>
      <c r="K793">
        <v>124.459540561599</v>
      </c>
      <c r="L793">
        <v>102.868360964004</v>
      </c>
      <c r="M793">
        <v>75.469876038229501</v>
      </c>
      <c r="N793">
        <v>1.57061166187402</v>
      </c>
      <c r="O793">
        <v>6.8624796968056403</v>
      </c>
      <c r="P793">
        <v>116.656891495601</v>
      </c>
      <c r="Q793">
        <v>0.12937325164975499</v>
      </c>
    </row>
    <row r="794" spans="1:17" x14ac:dyDescent="0.3">
      <c r="A794" t="s">
        <v>1729</v>
      </c>
      <c r="B794" t="s">
        <v>1730</v>
      </c>
      <c r="C794" t="str">
        <f>IFERROR(VLOOKUP(Table1[[#This Row],[Ticker]],[1]!Table1[[Symbol]:[Industry]],2,FALSE),"-")</f>
        <v>-</v>
      </c>
      <c r="D794" t="s">
        <v>49</v>
      </c>
      <c r="E794">
        <v>4451.9321212249997</v>
      </c>
      <c r="F794">
        <v>442.65</v>
      </c>
      <c r="G794">
        <v>-54.386191186265798</v>
      </c>
      <c r="H794">
        <v>-15.897775412078801</v>
      </c>
      <c r="I794">
        <v>-42.081355513484901</v>
      </c>
      <c r="J794">
        <v>-2.2749016174162602</v>
      </c>
      <c r="K794">
        <v>464.80110991648399</v>
      </c>
      <c r="L794">
        <v>504.01597531395799</v>
      </c>
      <c r="M794">
        <v>39.2909024084599</v>
      </c>
      <c r="N794">
        <v>0.84264165257727397</v>
      </c>
      <c r="O794">
        <v>56.105275048006298</v>
      </c>
      <c r="P794">
        <v>6.3551177318596803</v>
      </c>
    </row>
    <row r="795" spans="1:17" hidden="1" x14ac:dyDescent="0.3">
      <c r="A795" t="s">
        <v>1731</v>
      </c>
      <c r="B795" t="s">
        <v>1732</v>
      </c>
      <c r="C795" t="str">
        <f>IFERROR(VLOOKUP(Table1[[#This Row],[Ticker]],[1]!Table1[[Symbol]:[Industry]],2,FALSE),"-")</f>
        <v>-</v>
      </c>
      <c r="D795" t="s">
        <v>713</v>
      </c>
      <c r="E795">
        <v>4449.3999170859997</v>
      </c>
      <c r="F795">
        <v>273.55</v>
      </c>
      <c r="G795">
        <v>0.31670116014188499</v>
      </c>
      <c r="H795">
        <v>-0.361654553608866</v>
      </c>
      <c r="I795">
        <v>0.747686569721002</v>
      </c>
      <c r="J795">
        <v>0.114760693130797</v>
      </c>
      <c r="K795">
        <v>261.05862520079899</v>
      </c>
      <c r="L795">
        <v>242.600485130403</v>
      </c>
      <c r="M795">
        <v>58.987597709054498</v>
      </c>
      <c r="N795">
        <v>0.57106774530258697</v>
      </c>
      <c r="O795">
        <v>0.52641199049534504</v>
      </c>
      <c r="P795">
        <v>32.0540671011344</v>
      </c>
      <c r="Q795">
        <v>3.7892634135868998E-2</v>
      </c>
    </row>
    <row r="796" spans="1:17" hidden="1" x14ac:dyDescent="0.3">
      <c r="A796" t="s">
        <v>1733</v>
      </c>
      <c r="B796" t="s">
        <v>1734</v>
      </c>
      <c r="C796" t="str">
        <f>IFERROR(VLOOKUP(Table1[[#This Row],[Ticker]],[1]!Table1[[Symbol]:[Industry]],2,FALSE),"-")</f>
        <v>-</v>
      </c>
      <c r="E796">
        <v>4442.7705688400001</v>
      </c>
      <c r="F796">
        <v>435.4</v>
      </c>
      <c r="G796">
        <v>93.595962128252694</v>
      </c>
      <c r="H796">
        <v>5.73899304633309</v>
      </c>
      <c r="I796">
        <v>91.459864437904699</v>
      </c>
      <c r="J796">
        <v>9.7131131830985407</v>
      </c>
      <c r="K796">
        <v>349.13886808540298</v>
      </c>
      <c r="L796">
        <v>251.32447153132199</v>
      </c>
      <c r="M796">
        <v>70.622227750951694</v>
      </c>
      <c r="N796">
        <v>0.78588628705282204</v>
      </c>
      <c r="O796">
        <v>3.4680753330270999</v>
      </c>
      <c r="P796">
        <v>172.125</v>
      </c>
    </row>
    <row r="797" spans="1:17" x14ac:dyDescent="0.3">
      <c r="A797" t="s">
        <v>1735</v>
      </c>
      <c r="B797" t="s">
        <v>1736</v>
      </c>
      <c r="C797" t="str">
        <f>IFERROR(VLOOKUP(Table1[[#This Row],[Ticker]],[1]!Table1[[Symbol]:[Industry]],2,FALSE),"-")</f>
        <v>-</v>
      </c>
      <c r="D797" t="s">
        <v>62</v>
      </c>
      <c r="E797">
        <v>4436.9774887499998</v>
      </c>
      <c r="F797">
        <v>355.3</v>
      </c>
      <c r="G797">
        <v>-8.0383978974452308</v>
      </c>
      <c r="H797">
        <v>15.5968662852582</v>
      </c>
      <c r="I797">
        <v>7.8358678142611202</v>
      </c>
      <c r="J797">
        <v>-2.4048662848397999</v>
      </c>
      <c r="K797">
        <v>321.58394384292802</v>
      </c>
      <c r="L797">
        <v>302.592656765551</v>
      </c>
      <c r="M797">
        <v>64.024809413909097</v>
      </c>
      <c r="N797">
        <v>1.3049995404107</v>
      </c>
      <c r="O797">
        <v>6.3748944553898097</v>
      </c>
      <c r="P797">
        <v>42.063174730107903</v>
      </c>
      <c r="Q797">
        <v>-5.9104312902503002E-2</v>
      </c>
    </row>
    <row r="798" spans="1:17" hidden="1" x14ac:dyDescent="0.3">
      <c r="A798" t="s">
        <v>1737</v>
      </c>
      <c r="B798" t="s">
        <v>1738</v>
      </c>
      <c r="C798" t="str">
        <f>IFERROR(VLOOKUP(Table1[[#This Row],[Ticker]],[1]!Table1[[Symbol]:[Industry]],2,FALSE),"-")</f>
        <v>-</v>
      </c>
      <c r="E798">
        <v>4434.338963313</v>
      </c>
      <c r="F798">
        <v>57.7</v>
      </c>
      <c r="G798">
        <v>68.602617480820001</v>
      </c>
      <c r="H798">
        <v>-3.3453795006009801</v>
      </c>
      <c r="I798">
        <v>-23.107606248324601</v>
      </c>
      <c r="J798">
        <v>0.63206947410564696</v>
      </c>
      <c r="K798">
        <v>55.7130494723772</v>
      </c>
      <c r="L798">
        <v>54.487265029434397</v>
      </c>
      <c r="M798">
        <v>63.836162820941801</v>
      </c>
      <c r="N798">
        <v>1.5585324738267201</v>
      </c>
      <c r="O798">
        <v>34.315424610051899</v>
      </c>
      <c r="P798">
        <v>106.071428571428</v>
      </c>
      <c r="Q798">
        <v>-5.5673745876695997E-2</v>
      </c>
    </row>
    <row r="799" spans="1:17" x14ac:dyDescent="0.3">
      <c r="A799" t="s">
        <v>1739</v>
      </c>
      <c r="B799" t="s">
        <v>1740</v>
      </c>
      <c r="C799" t="str">
        <f>IFERROR(VLOOKUP(Table1[[#This Row],[Ticker]],[1]!Table1[[Symbol]:[Industry]],2,FALSE),"-")</f>
        <v>-</v>
      </c>
      <c r="D799" t="s">
        <v>647</v>
      </c>
      <c r="E799">
        <v>4430.3801399000004</v>
      </c>
      <c r="F799">
        <v>221.53</v>
      </c>
      <c r="G799">
        <v>66.245891145758705</v>
      </c>
      <c r="H799">
        <v>14.881366714323701</v>
      </c>
      <c r="I799">
        <v>28.406919749123499</v>
      </c>
      <c r="J799">
        <v>0.31073312552168197</v>
      </c>
      <c r="K799">
        <v>192.17659922448499</v>
      </c>
      <c r="L799">
        <v>165.82294527407399</v>
      </c>
      <c r="M799">
        <v>56.359871170875003</v>
      </c>
      <c r="N799">
        <v>1.2853975125303001</v>
      </c>
      <c r="O799">
        <v>4.5185753622534097</v>
      </c>
      <c r="P799">
        <v>104.55216989842999</v>
      </c>
      <c r="Q799">
        <v>6.6209503928828004E-2</v>
      </c>
    </row>
    <row r="800" spans="1:17" hidden="1" x14ac:dyDescent="0.3">
      <c r="A800" t="s">
        <v>1741</v>
      </c>
      <c r="B800" t="s">
        <v>1742</v>
      </c>
      <c r="C800" t="str">
        <f>IFERROR(VLOOKUP(Table1[[#This Row],[Ticker]],[1]!Table1[[Symbol]:[Industry]],2,FALSE),"-")</f>
        <v>-</v>
      </c>
      <c r="D800" t="s">
        <v>46</v>
      </c>
      <c r="E800">
        <v>4426.3849499999997</v>
      </c>
      <c r="F800">
        <v>2388.4499999999998</v>
      </c>
      <c r="G800">
        <v>601.88403575848895</v>
      </c>
      <c r="H800">
        <v>-18.6377017754773</v>
      </c>
      <c r="I800">
        <v>331.98913907923998</v>
      </c>
      <c r="J800">
        <v>-6.2320152005544296</v>
      </c>
      <c r="K800">
        <v>2250.9094541698501</v>
      </c>
      <c r="L800">
        <v>1211.3228022546</v>
      </c>
      <c r="M800">
        <v>39.0231097738355</v>
      </c>
      <c r="N800">
        <v>0.76389671573157802</v>
      </c>
      <c r="O800">
        <v>24.934581004417101</v>
      </c>
      <c r="P800">
        <v>778.42956969474005</v>
      </c>
    </row>
    <row r="801" spans="1:17" hidden="1" x14ac:dyDescent="0.3">
      <c r="A801" t="s">
        <v>1743</v>
      </c>
      <c r="B801" t="s">
        <v>1744</v>
      </c>
      <c r="C801" t="str">
        <f>IFERROR(VLOOKUP(Table1[[#This Row],[Ticker]],[1]!Table1[[Symbol]:[Industry]],2,FALSE),"-")</f>
        <v>-</v>
      </c>
      <c r="D801" t="s">
        <v>130</v>
      </c>
      <c r="E801">
        <v>4405.2485499000004</v>
      </c>
      <c r="F801">
        <v>996.7</v>
      </c>
      <c r="G801">
        <v>135.385336857879</v>
      </c>
      <c r="H801">
        <v>15.541102398399399</v>
      </c>
      <c r="I801">
        <v>58.241555503045298</v>
      </c>
      <c r="J801">
        <v>-2.1362590954876501</v>
      </c>
      <c r="K801">
        <v>909.93046987835896</v>
      </c>
      <c r="L801">
        <v>743.33386862138696</v>
      </c>
      <c r="M801">
        <v>66.028683785371996</v>
      </c>
      <c r="N801">
        <v>1.70754592103015</v>
      </c>
      <c r="O801">
        <v>8.6585732918631404</v>
      </c>
      <c r="P801">
        <v>170.768812822602</v>
      </c>
      <c r="Q801">
        <v>8.0631161761326994E-2</v>
      </c>
    </row>
    <row r="802" spans="1:17" hidden="1" x14ac:dyDescent="0.3">
      <c r="A802" t="s">
        <v>1745</v>
      </c>
      <c r="B802" t="s">
        <v>1746</v>
      </c>
      <c r="C802" t="str">
        <f>IFERROR(VLOOKUP(Table1[[#This Row],[Ticker]],[1]!Table1[[Symbol]:[Industry]],2,FALSE),"-")</f>
        <v>-</v>
      </c>
      <c r="D802" t="s">
        <v>258</v>
      </c>
      <c r="E802">
        <v>4378.581964</v>
      </c>
      <c r="F802">
        <v>461.35</v>
      </c>
      <c r="G802">
        <v>38.132074464568802</v>
      </c>
      <c r="H802">
        <v>3.21644196706667</v>
      </c>
      <c r="I802">
        <v>2.2284566494818798</v>
      </c>
      <c r="J802">
        <v>-4.7030806864715302</v>
      </c>
      <c r="K802">
        <v>420.44854516362398</v>
      </c>
      <c r="L802">
        <v>363.59123060426401</v>
      </c>
      <c r="M802">
        <v>46.283601123586699</v>
      </c>
      <c r="N802">
        <v>1.91110895228441</v>
      </c>
      <c r="O802">
        <v>7.1637585347350097</v>
      </c>
      <c r="P802">
        <v>69.299645878057206</v>
      </c>
      <c r="Q802">
        <v>0.12810151306083001</v>
      </c>
    </row>
    <row r="803" spans="1:17" hidden="1" x14ac:dyDescent="0.3">
      <c r="A803" t="s">
        <v>1747</v>
      </c>
      <c r="B803" t="s">
        <v>1748</v>
      </c>
      <c r="C803" t="str">
        <f>IFERROR(VLOOKUP(Table1[[#This Row],[Ticker]],[1]!Table1[[Symbol]:[Industry]],2,FALSE),"-")</f>
        <v>-</v>
      </c>
      <c r="D803" t="s">
        <v>46</v>
      </c>
      <c r="E803">
        <v>4338.7094745750001</v>
      </c>
      <c r="F803">
        <v>796.45</v>
      </c>
      <c r="G803">
        <v>-11.1330206536659</v>
      </c>
      <c r="H803">
        <v>-1.57183010124784</v>
      </c>
      <c r="I803">
        <v>2.9581125977915801</v>
      </c>
      <c r="J803">
        <v>-7.0456777163173596</v>
      </c>
      <c r="K803">
        <v>716.01673173450399</v>
      </c>
      <c r="M803">
        <v>39.772436458904799</v>
      </c>
      <c r="O803">
        <v>12.656161717621901</v>
      </c>
      <c r="P803">
        <v>44.809090909090898</v>
      </c>
    </row>
    <row r="804" spans="1:17" hidden="1" x14ac:dyDescent="0.3">
      <c r="A804" t="s">
        <v>1749</v>
      </c>
      <c r="B804" t="s">
        <v>1750</v>
      </c>
      <c r="C804" t="str">
        <f>IFERROR(VLOOKUP(Table1[[#This Row],[Ticker]],[1]!Table1[[Symbol]:[Industry]],2,FALSE),"-")</f>
        <v>-</v>
      </c>
      <c r="D804" t="s">
        <v>550</v>
      </c>
      <c r="E804">
        <v>4329.36461177</v>
      </c>
      <c r="F804">
        <v>1624.75</v>
      </c>
      <c r="G804">
        <v>-23.650979728350599</v>
      </c>
      <c r="H804">
        <v>-2.64360497694671</v>
      </c>
      <c r="I804">
        <v>-1.51962583035678</v>
      </c>
      <c r="J804">
        <v>0.30733580375288</v>
      </c>
      <c r="K804">
        <v>1560.6873118339799</v>
      </c>
      <c r="L804">
        <v>1491.35181625216</v>
      </c>
      <c r="M804">
        <v>54.034295882626402</v>
      </c>
      <c r="N804">
        <v>0.488813318746665</v>
      </c>
      <c r="O804">
        <v>14.436067087244099</v>
      </c>
      <c r="P804">
        <v>38.159013605442098</v>
      </c>
      <c r="Q804">
        <v>4.6463048518691E-2</v>
      </c>
    </row>
    <row r="805" spans="1:17" x14ac:dyDescent="0.3">
      <c r="A805" t="s">
        <v>1751</v>
      </c>
      <c r="B805" t="s">
        <v>1752</v>
      </c>
      <c r="C805" t="str">
        <f>IFERROR(VLOOKUP(Table1[[#This Row],[Ticker]],[1]!Table1[[Symbol]:[Industry]],2,FALSE),"-")</f>
        <v>-</v>
      </c>
      <c r="D805" t="s">
        <v>24</v>
      </c>
      <c r="E805">
        <v>4314.5167201249997</v>
      </c>
      <c r="F805">
        <v>134.66</v>
      </c>
      <c r="G805">
        <v>-19.269580478851001</v>
      </c>
      <c r="H805">
        <v>-4.3853986608964597</v>
      </c>
      <c r="I805">
        <v>-23.062829440874999</v>
      </c>
      <c r="J805">
        <v>2.2483726203363901</v>
      </c>
      <c r="K805">
        <v>134.293244454654</v>
      </c>
      <c r="L805">
        <v>129.03083577425599</v>
      </c>
      <c r="M805">
        <v>55.907099451694698</v>
      </c>
      <c r="N805">
        <v>0.61357602172235104</v>
      </c>
      <c r="O805">
        <v>21.379771275805702</v>
      </c>
      <c r="P805">
        <v>22.529572338489501</v>
      </c>
      <c r="Q805">
        <v>1.9719903562939998E-3</v>
      </c>
    </row>
    <row r="806" spans="1:17" hidden="1" x14ac:dyDescent="0.3">
      <c r="A806" t="s">
        <v>1753</v>
      </c>
      <c r="B806" t="s">
        <v>1754</v>
      </c>
      <c r="C806" t="str">
        <f>IFERROR(VLOOKUP(Table1[[#This Row],[Ticker]],[1]!Table1[[Symbol]:[Industry]],2,FALSE),"-")</f>
        <v>-</v>
      </c>
      <c r="D806" t="s">
        <v>140</v>
      </c>
      <c r="E806">
        <v>4310.5058681599903</v>
      </c>
      <c r="F806">
        <v>425</v>
      </c>
      <c r="G806">
        <v>84.487544080365794</v>
      </c>
      <c r="H806">
        <v>-8.2494394027371492</v>
      </c>
      <c r="I806">
        <v>27.745315246516402</v>
      </c>
      <c r="J806">
        <v>3.67428185014955</v>
      </c>
      <c r="K806">
        <v>395.47960872273802</v>
      </c>
      <c r="L806">
        <v>320.36043367878602</v>
      </c>
      <c r="M806">
        <v>58.622232354459598</v>
      </c>
      <c r="N806">
        <v>0.88883174165932199</v>
      </c>
      <c r="O806">
        <v>10.3529411764705</v>
      </c>
      <c r="P806">
        <v>119.18514698298</v>
      </c>
      <c r="Q806">
        <v>9.2748759405642006E-2</v>
      </c>
    </row>
    <row r="807" spans="1:17" hidden="1" x14ac:dyDescent="0.3">
      <c r="A807" t="s">
        <v>1755</v>
      </c>
      <c r="B807" t="s">
        <v>1756</v>
      </c>
      <c r="C807" t="str">
        <f>IFERROR(VLOOKUP(Table1[[#This Row],[Ticker]],[1]!Table1[[Symbol]:[Industry]],2,FALSE),"-")</f>
        <v>-</v>
      </c>
      <c r="D807" t="s">
        <v>476</v>
      </c>
      <c r="E807">
        <v>4304.8272981749997</v>
      </c>
      <c r="F807">
        <v>684.7</v>
      </c>
      <c r="G807">
        <v>-18.307726817066801</v>
      </c>
      <c r="H807">
        <v>-5.6638586232225503</v>
      </c>
      <c r="I807">
        <v>-23.147741896725702</v>
      </c>
      <c r="J807">
        <v>0.36413453650946098</v>
      </c>
      <c r="K807">
        <v>700.48563066124802</v>
      </c>
      <c r="L807">
        <v>694.38325794541299</v>
      </c>
      <c r="M807">
        <v>47.0752969407528</v>
      </c>
      <c r="N807">
        <v>0.81108049411677996</v>
      </c>
      <c r="O807">
        <v>20.8485468088213</v>
      </c>
      <c r="P807">
        <v>10.408772071273001</v>
      </c>
      <c r="Q807">
        <v>0.12938727373543099</v>
      </c>
    </row>
    <row r="808" spans="1:17" hidden="1" x14ac:dyDescent="0.3">
      <c r="A808" t="s">
        <v>1757</v>
      </c>
      <c r="B808" t="s">
        <v>1758</v>
      </c>
      <c r="C808" t="str">
        <f>IFERROR(VLOOKUP(Table1[[#This Row],[Ticker]],[1]!Table1[[Symbol]:[Industry]],2,FALSE),"-")</f>
        <v>-</v>
      </c>
      <c r="D808" t="s">
        <v>253</v>
      </c>
      <c r="E808">
        <v>4288.0262528249996</v>
      </c>
      <c r="F808">
        <v>610.45000000000005</v>
      </c>
      <c r="G808">
        <v>80.7077880143231</v>
      </c>
      <c r="H808">
        <v>12.217290425054101</v>
      </c>
      <c r="I808">
        <v>55.464614753377397</v>
      </c>
      <c r="J808">
        <v>-2.8536169347325102</v>
      </c>
      <c r="K808">
        <v>553.62332144238701</v>
      </c>
      <c r="L808">
        <v>454.29032637646401</v>
      </c>
      <c r="M808">
        <v>61.631110477944297</v>
      </c>
      <c r="N808">
        <v>1.1293842317726299</v>
      </c>
      <c r="O808">
        <v>7.2978949954951098</v>
      </c>
      <c r="P808">
        <v>110.60893565637301</v>
      </c>
      <c r="Q808">
        <v>6.1885140770443998E-2</v>
      </c>
    </row>
    <row r="809" spans="1:17" hidden="1" x14ac:dyDescent="0.3">
      <c r="A809" t="s">
        <v>1759</v>
      </c>
      <c r="B809" t="s">
        <v>1760</v>
      </c>
      <c r="C809" t="str">
        <f>IFERROR(VLOOKUP(Table1[[#This Row],[Ticker]],[1]!Table1[[Symbol]:[Industry]],2,FALSE),"-")</f>
        <v>-</v>
      </c>
      <c r="D809" t="s">
        <v>623</v>
      </c>
      <c r="E809">
        <v>4272.4365443099996</v>
      </c>
      <c r="F809">
        <v>631.54999999999995</v>
      </c>
      <c r="G809">
        <v>23.9407190566887</v>
      </c>
      <c r="H809">
        <v>20.8920181046633</v>
      </c>
      <c r="I809">
        <v>38.031852308146298</v>
      </c>
      <c r="J809">
        <v>6.52240369628651</v>
      </c>
      <c r="M809">
        <v>72.176404862280407</v>
      </c>
      <c r="O809">
        <v>0.926292455070854</v>
      </c>
      <c r="P809">
        <v>70.045772751750107</v>
      </c>
    </row>
    <row r="810" spans="1:17" hidden="1" x14ac:dyDescent="0.3">
      <c r="A810" t="s">
        <v>1761</v>
      </c>
      <c r="B810" t="s">
        <v>1762</v>
      </c>
      <c r="C810" t="str">
        <f>IFERROR(VLOOKUP(Table1[[#This Row],[Ticker]],[1]!Table1[[Symbol]:[Industry]],2,FALSE),"-")</f>
        <v>-</v>
      </c>
      <c r="D810" t="s">
        <v>1492</v>
      </c>
      <c r="E810">
        <v>4270.9069208000001</v>
      </c>
      <c r="F810">
        <v>371.1</v>
      </c>
      <c r="G810">
        <v>-17.613209689171999</v>
      </c>
      <c r="H810">
        <v>0.76175730531916797</v>
      </c>
      <c r="I810">
        <v>-3.1092187235982198</v>
      </c>
      <c r="J810">
        <v>-6.3425844293273004</v>
      </c>
      <c r="K810">
        <v>351.52171620350799</v>
      </c>
      <c r="L810">
        <v>348.9628379582</v>
      </c>
      <c r="M810">
        <v>49.011363857474201</v>
      </c>
      <c r="N810">
        <v>2.0196514540867598</v>
      </c>
      <c r="O810">
        <v>13.177041228779199</v>
      </c>
      <c r="P810">
        <v>30.096406660823799</v>
      </c>
      <c r="Q810">
        <v>5.3052308822425003E-2</v>
      </c>
    </row>
    <row r="811" spans="1:17" hidden="1" x14ac:dyDescent="0.3">
      <c r="A811" t="s">
        <v>1763</v>
      </c>
      <c r="B811" t="s">
        <v>1764</v>
      </c>
      <c r="C811" t="str">
        <f>IFERROR(VLOOKUP(Table1[[#This Row],[Ticker]],[1]!Table1[[Symbol]:[Industry]],2,FALSE),"-")</f>
        <v>-</v>
      </c>
      <c r="D811" t="s">
        <v>46</v>
      </c>
      <c r="E811">
        <v>4255.5120120000001</v>
      </c>
      <c r="F811">
        <v>410.4</v>
      </c>
      <c r="G811">
        <v>89.741827881961598</v>
      </c>
      <c r="H811">
        <v>31.199527949194501</v>
      </c>
      <c r="I811">
        <v>38.341587252971202</v>
      </c>
      <c r="J811">
        <v>3.5373895139778102</v>
      </c>
      <c r="K811">
        <v>326.53637606118298</v>
      </c>
      <c r="L811">
        <v>258.96766194816399</v>
      </c>
      <c r="M811">
        <v>75.175677082850896</v>
      </c>
      <c r="N811">
        <v>1.7914340447228601</v>
      </c>
      <c r="O811">
        <v>4.6052631578947301</v>
      </c>
      <c r="P811">
        <v>165.54513102555799</v>
      </c>
    </row>
    <row r="812" spans="1:17" x14ac:dyDescent="0.3">
      <c r="A812" t="s">
        <v>1765</v>
      </c>
      <c r="B812" t="s">
        <v>1766</v>
      </c>
      <c r="C812" t="str">
        <f>IFERROR(VLOOKUP(Table1[[#This Row],[Ticker]],[1]!Table1[[Symbol]:[Industry]],2,FALSE),"-")</f>
        <v>-</v>
      </c>
      <c r="D812" t="s">
        <v>550</v>
      </c>
      <c r="E812">
        <v>4226.9500349999998</v>
      </c>
      <c r="F812">
        <v>376.5</v>
      </c>
      <c r="G812">
        <v>3.0236675639422201</v>
      </c>
      <c r="H812">
        <v>-9.0965025837349192</v>
      </c>
      <c r="I812">
        <v>-9.3478413670263301</v>
      </c>
      <c r="J812">
        <v>-4.4959548476255398</v>
      </c>
      <c r="K812">
        <v>377.750462815427</v>
      </c>
      <c r="L812">
        <v>360.70936842949698</v>
      </c>
      <c r="M812">
        <v>44.6468469041547</v>
      </c>
      <c r="N812">
        <v>1.36035010732239</v>
      </c>
      <c r="O812">
        <v>12.9216467463479</v>
      </c>
      <c r="P812">
        <v>32.500439908498997</v>
      </c>
      <c r="Q812">
        <v>-6.3100565542722004E-2</v>
      </c>
    </row>
    <row r="813" spans="1:17" hidden="1" x14ac:dyDescent="0.3">
      <c r="A813" t="s">
        <v>1767</v>
      </c>
      <c r="B813" t="s">
        <v>1768</v>
      </c>
      <c r="C813" t="str">
        <f>IFERROR(VLOOKUP(Table1[[#This Row],[Ticker]],[1]!Table1[[Symbol]:[Industry]],2,FALSE),"-")</f>
        <v>-</v>
      </c>
      <c r="D813" t="s">
        <v>871</v>
      </c>
      <c r="E813">
        <v>4226.1352908250001</v>
      </c>
      <c r="F813">
        <v>902.9</v>
      </c>
      <c r="G813">
        <v>-42.086263577153296</v>
      </c>
      <c r="H813">
        <v>-0.49588537707371699</v>
      </c>
      <c r="I813">
        <v>-20.626246004669301</v>
      </c>
      <c r="J813">
        <v>-3.6165420141562201</v>
      </c>
      <c r="K813">
        <v>859.45943926196696</v>
      </c>
      <c r="L813">
        <v>910.87221433592003</v>
      </c>
      <c r="M813">
        <v>68.411479057677695</v>
      </c>
      <c r="N813">
        <v>1.73090025155483</v>
      </c>
      <c r="O813">
        <v>20.904862110975699</v>
      </c>
      <c r="P813">
        <v>25.612131329994401</v>
      </c>
      <c r="Q813">
        <v>-9.3240890272467E-2</v>
      </c>
    </row>
    <row r="814" spans="1:17" x14ac:dyDescent="0.3">
      <c r="A814" t="s">
        <v>1769</v>
      </c>
      <c r="B814" t="s">
        <v>1770</v>
      </c>
      <c r="C814" t="str">
        <f>IFERROR(VLOOKUP(Table1[[#This Row],[Ticker]],[1]!Table1[[Symbol]:[Industry]],2,FALSE),"-")</f>
        <v>-</v>
      </c>
      <c r="D814" t="s">
        <v>285</v>
      </c>
      <c r="E814">
        <v>4209.0094982299997</v>
      </c>
      <c r="F814">
        <v>498.3</v>
      </c>
      <c r="G814">
        <v>-21.535715150317099</v>
      </c>
      <c r="H814">
        <v>-8.6155796218185507</v>
      </c>
      <c r="I814">
        <v>-32.6493938077639</v>
      </c>
      <c r="J814">
        <v>-0.91185257957378296</v>
      </c>
      <c r="K814">
        <v>509.35782746176602</v>
      </c>
      <c r="L814">
        <v>510.82638349610801</v>
      </c>
      <c r="M814">
        <v>46.046121624677603</v>
      </c>
      <c r="N814">
        <v>0.92157141846960799</v>
      </c>
      <c r="O814">
        <v>40.276941601444904</v>
      </c>
      <c r="P814">
        <v>11.476510067114001</v>
      </c>
    </row>
    <row r="815" spans="1:17" hidden="1" x14ac:dyDescent="0.3">
      <c r="A815" t="s">
        <v>1771</v>
      </c>
      <c r="B815" t="s">
        <v>1772</v>
      </c>
      <c r="C815" t="str">
        <f>IFERROR(VLOOKUP(Table1[[#This Row],[Ticker]],[1]!Table1[[Symbol]:[Industry]],2,FALSE),"-")</f>
        <v>-</v>
      </c>
      <c r="D815" t="s">
        <v>989</v>
      </c>
      <c r="E815">
        <v>4183.9336034999997</v>
      </c>
      <c r="F815">
        <v>3295.05</v>
      </c>
      <c r="G815">
        <v>-5.5668383786092299</v>
      </c>
      <c r="H815">
        <v>4.3263283839192397</v>
      </c>
      <c r="I815">
        <v>16.666147707095998</v>
      </c>
      <c r="J815">
        <v>6.82895782958835</v>
      </c>
      <c r="K815">
        <v>2904.7781836675599</v>
      </c>
      <c r="L815">
        <v>2676.7793540407501</v>
      </c>
      <c r="M815">
        <v>62.651370652386902</v>
      </c>
      <c r="N815">
        <v>1.26553664642601</v>
      </c>
      <c r="O815">
        <v>5.9134155779123097</v>
      </c>
      <c r="P815">
        <v>50.513886351178499</v>
      </c>
      <c r="Q815">
        <v>5.1874187073648E-2</v>
      </c>
    </row>
    <row r="816" spans="1:17" x14ac:dyDescent="0.3">
      <c r="A816" t="s">
        <v>1773</v>
      </c>
      <c r="B816" t="s">
        <v>1774</v>
      </c>
      <c r="C816" t="str">
        <f>IFERROR(VLOOKUP(Table1[[#This Row],[Ticker]],[1]!Table1[[Symbol]:[Industry]],2,FALSE),"-")</f>
        <v>-</v>
      </c>
      <c r="D816" t="s">
        <v>550</v>
      </c>
      <c r="E816">
        <v>4181.1232883800003</v>
      </c>
      <c r="F816">
        <v>373.5</v>
      </c>
      <c r="G816">
        <v>8.0905726496303192</v>
      </c>
      <c r="H816">
        <v>-1.07503479662952</v>
      </c>
      <c r="I816">
        <v>-0.48633656779350898</v>
      </c>
      <c r="J816">
        <v>-3.3029900935571099</v>
      </c>
      <c r="K816">
        <v>373.34844884617701</v>
      </c>
      <c r="L816">
        <v>355.11282274945103</v>
      </c>
      <c r="M816">
        <v>44.360232707644599</v>
      </c>
      <c r="N816">
        <v>0.84888205347411705</v>
      </c>
      <c r="O816">
        <v>22.851405622489899</v>
      </c>
      <c r="P816">
        <v>39.028475711892803</v>
      </c>
      <c r="Q816">
        <v>0.12191236117514501</v>
      </c>
    </row>
    <row r="817" spans="1:17" x14ac:dyDescent="0.3">
      <c r="A817" t="s">
        <v>1775</v>
      </c>
      <c r="B817" t="s">
        <v>1776</v>
      </c>
      <c r="C817" t="str">
        <f>IFERROR(VLOOKUP(Table1[[#This Row],[Ticker]],[1]!Table1[[Symbol]:[Industry]],2,FALSE),"-")</f>
        <v>-</v>
      </c>
      <c r="D817" t="s">
        <v>944</v>
      </c>
      <c r="E817">
        <v>4174.3400565749998</v>
      </c>
      <c r="F817">
        <v>325.2</v>
      </c>
      <c r="G817">
        <v>57.355282726022502</v>
      </c>
      <c r="H817">
        <v>14.7591630178646</v>
      </c>
      <c r="I817">
        <v>22.031344743494898</v>
      </c>
      <c r="J817">
        <v>-1.12669841162514</v>
      </c>
      <c r="K817">
        <v>296.104943523065</v>
      </c>
      <c r="L817">
        <v>246.72436416983399</v>
      </c>
      <c r="M817">
        <v>63.056269839198997</v>
      </c>
      <c r="N817">
        <v>0.90432173386822301</v>
      </c>
      <c r="O817">
        <v>6.7035670356703596</v>
      </c>
      <c r="P817">
        <v>118.474974806852</v>
      </c>
      <c r="Q817">
        <v>3.0317486676790999E-2</v>
      </c>
    </row>
    <row r="818" spans="1:17" hidden="1" x14ac:dyDescent="0.3">
      <c r="A818" t="s">
        <v>1777</v>
      </c>
      <c r="B818" t="s">
        <v>1778</v>
      </c>
      <c r="C818" t="str">
        <f>IFERROR(VLOOKUP(Table1[[#This Row],[Ticker]],[1]!Table1[[Symbol]:[Industry]],2,FALSE),"-")</f>
        <v>-</v>
      </c>
      <c r="D818" t="s">
        <v>253</v>
      </c>
      <c r="E818">
        <v>4162.6053656249996</v>
      </c>
      <c r="F818">
        <v>2576.35</v>
      </c>
      <c r="G818">
        <v>94.405874790523697</v>
      </c>
      <c r="H818">
        <v>3.7379020546479098</v>
      </c>
      <c r="I818">
        <v>52.369792036209802</v>
      </c>
      <c r="J818">
        <v>-2.2156815007981701</v>
      </c>
      <c r="K818">
        <v>2036.6881514802999</v>
      </c>
      <c r="L818">
        <v>1620.68373409022</v>
      </c>
      <c r="M818">
        <v>69.158340128219393</v>
      </c>
      <c r="N818">
        <v>1.63736649900487</v>
      </c>
      <c r="O818">
        <v>6.01044112795232</v>
      </c>
      <c r="P818">
        <v>159.90920554854901</v>
      </c>
      <c r="Q818">
        <v>5.1472097010072999E-2</v>
      </c>
    </row>
    <row r="819" spans="1:17" hidden="1" x14ac:dyDescent="0.3">
      <c r="A819" t="s">
        <v>1779</v>
      </c>
      <c r="B819" t="s">
        <v>1780</v>
      </c>
      <c r="C819" t="str">
        <f>IFERROR(VLOOKUP(Table1[[#This Row],[Ticker]],[1]!Table1[[Symbol]:[Industry]],2,FALSE),"-")</f>
        <v>-</v>
      </c>
      <c r="D819" t="s">
        <v>97</v>
      </c>
      <c r="E819">
        <v>4159.7527350150003</v>
      </c>
      <c r="F819">
        <v>3354.25</v>
      </c>
      <c r="G819">
        <v>102.189763826323</v>
      </c>
      <c r="H819">
        <v>17.093744986403099</v>
      </c>
      <c r="I819">
        <v>9.5210428177058102</v>
      </c>
      <c r="J819">
        <v>-1.46186697242054</v>
      </c>
      <c r="K819">
        <v>2887.0355745601901</v>
      </c>
      <c r="L819">
        <v>2511.69802319874</v>
      </c>
      <c r="M819">
        <v>68.693227051415107</v>
      </c>
      <c r="N819">
        <v>1.2589378213648601</v>
      </c>
      <c r="O819">
        <v>3.95766564805843</v>
      </c>
      <c r="P819">
        <v>132.152126518323</v>
      </c>
      <c r="Q819">
        <v>0.21027944898679199</v>
      </c>
    </row>
    <row r="820" spans="1:17" hidden="1" x14ac:dyDescent="0.3">
      <c r="A820" t="s">
        <v>1781</v>
      </c>
      <c r="B820" t="s">
        <v>1782</v>
      </c>
      <c r="C820" t="str">
        <f>IFERROR(VLOOKUP(Table1[[#This Row],[Ticker]],[1]!Table1[[Symbol]:[Industry]],2,FALSE),"-")</f>
        <v>-</v>
      </c>
      <c r="D820" t="s">
        <v>1783</v>
      </c>
      <c r="E820">
        <v>4151.0754380549997</v>
      </c>
      <c r="F820">
        <v>244.75</v>
      </c>
      <c r="G820">
        <v>-33.844969226511601</v>
      </c>
      <c r="H820">
        <v>0.71454442319910705</v>
      </c>
      <c r="I820">
        <v>-7.85159811357686</v>
      </c>
      <c r="J820">
        <v>-0.23843261089802301</v>
      </c>
      <c r="K820">
        <v>236.17575896240601</v>
      </c>
      <c r="M820">
        <v>62.907873607186801</v>
      </c>
      <c r="N820">
        <v>0.78143867458099503</v>
      </c>
      <c r="O820">
        <v>14.811031664964201</v>
      </c>
      <c r="P820">
        <v>24.491353001017298</v>
      </c>
    </row>
    <row r="821" spans="1:17" hidden="1" x14ac:dyDescent="0.3">
      <c r="A821" t="s">
        <v>1784</v>
      </c>
      <c r="B821" t="s">
        <v>1785</v>
      </c>
      <c r="C821" t="str">
        <f>IFERROR(VLOOKUP(Table1[[#This Row],[Ticker]],[1]!Table1[[Symbol]:[Industry]],2,FALSE),"-")</f>
        <v>-</v>
      </c>
      <c r="D821" t="s">
        <v>1446</v>
      </c>
      <c r="E821">
        <v>4148.7433411499997</v>
      </c>
      <c r="F821">
        <v>75.760000000000005</v>
      </c>
      <c r="G821">
        <v>27.246114445071701</v>
      </c>
      <c r="H821">
        <v>-6.8963998591605096</v>
      </c>
      <c r="I821">
        <v>-0.62821336570595998</v>
      </c>
      <c r="J821">
        <v>-0.141010798932417</v>
      </c>
      <c r="K821">
        <v>77.983337190258993</v>
      </c>
      <c r="L821">
        <v>70.6140184995635</v>
      </c>
      <c r="M821">
        <v>46.134896516302</v>
      </c>
      <c r="N821">
        <v>0.67997211726004703</v>
      </c>
      <c r="O821">
        <v>19.720168954593401</v>
      </c>
      <c r="P821">
        <v>76.596736596736605</v>
      </c>
      <c r="Q821">
        <v>0.16336195657343799</v>
      </c>
    </row>
    <row r="822" spans="1:17" hidden="1" x14ac:dyDescent="0.3">
      <c r="A822" t="s">
        <v>1786</v>
      </c>
      <c r="B822" t="s">
        <v>1787</v>
      </c>
      <c r="C822" t="str">
        <f>IFERROR(VLOOKUP(Table1[[#This Row],[Ticker]],[1]!Table1[[Symbol]:[Industry]],2,FALSE),"-")</f>
        <v>-</v>
      </c>
      <c r="D822" t="s">
        <v>258</v>
      </c>
      <c r="E822">
        <v>4142.4809117550003</v>
      </c>
      <c r="F822">
        <v>4098.7</v>
      </c>
      <c r="G822">
        <v>64.341975751180897</v>
      </c>
      <c r="H822">
        <v>16.4066954004564</v>
      </c>
      <c r="I822">
        <v>59.019669145097403</v>
      </c>
      <c r="J822">
        <v>-0.94716410431810505</v>
      </c>
      <c r="K822">
        <v>3351.3608198482498</v>
      </c>
      <c r="L822">
        <v>2729.84655016951</v>
      </c>
      <c r="M822">
        <v>66.110262833486004</v>
      </c>
      <c r="N822">
        <v>0.67637583447431304</v>
      </c>
      <c r="O822">
        <v>3.5694244516553999</v>
      </c>
      <c r="P822">
        <v>94.703339508811894</v>
      </c>
      <c r="Q822">
        <v>0.10639171129719099</v>
      </c>
    </row>
    <row r="823" spans="1:17" hidden="1" x14ac:dyDescent="0.3">
      <c r="A823" t="s">
        <v>1788</v>
      </c>
      <c r="B823" t="s">
        <v>1789</v>
      </c>
      <c r="C823" t="str">
        <f>IFERROR(VLOOKUP(Table1[[#This Row],[Ticker]],[1]!Table1[[Symbol]:[Industry]],2,FALSE),"-")</f>
        <v>-</v>
      </c>
      <c r="D823" t="s">
        <v>1790</v>
      </c>
      <c r="E823">
        <v>4085.4512778559902</v>
      </c>
      <c r="F823">
        <v>130.91</v>
      </c>
      <c r="G823">
        <v>-12.563416633980699</v>
      </c>
      <c r="H823">
        <v>21.215945953045001</v>
      </c>
      <c r="I823">
        <v>9.8373461743436401</v>
      </c>
      <c r="J823">
        <v>-9.0596289683253204</v>
      </c>
      <c r="K823">
        <v>118.322370512238</v>
      </c>
      <c r="L823">
        <v>108.04257894156299</v>
      </c>
      <c r="M823">
        <v>52.338671824454401</v>
      </c>
      <c r="N823">
        <v>2.2115555823319801</v>
      </c>
      <c r="O823">
        <v>20.693606294400698</v>
      </c>
      <c r="P823">
        <v>65.290404040403999</v>
      </c>
      <c r="Q823">
        <v>6.7802760156287001E-2</v>
      </c>
    </row>
    <row r="824" spans="1:17" hidden="1" x14ac:dyDescent="0.3">
      <c r="A824" t="s">
        <v>1791</v>
      </c>
      <c r="B824" t="s">
        <v>1792</v>
      </c>
      <c r="C824" t="str">
        <f>IFERROR(VLOOKUP(Table1[[#This Row],[Ticker]],[1]!Table1[[Symbol]:[Industry]],2,FALSE),"-")</f>
        <v>-</v>
      </c>
      <c r="D824" t="s">
        <v>308</v>
      </c>
      <c r="E824">
        <v>4064.5660120540001</v>
      </c>
      <c r="F824">
        <v>187.06</v>
      </c>
      <c r="G824">
        <v>-32.220504582343104</v>
      </c>
      <c r="H824">
        <v>4.2736128862851297</v>
      </c>
      <c r="I824">
        <v>-19.814460989446101</v>
      </c>
      <c r="J824">
        <v>-5.9503205040367799</v>
      </c>
      <c r="K824">
        <v>186.39016875240799</v>
      </c>
      <c r="M824">
        <v>50.896344668881802</v>
      </c>
      <c r="N824">
        <v>1.84660657377489</v>
      </c>
      <c r="O824">
        <v>25.628140703517499</v>
      </c>
      <c r="P824">
        <v>27.686006825938499</v>
      </c>
    </row>
    <row r="825" spans="1:17" hidden="1" x14ac:dyDescent="0.3">
      <c r="A825" t="s">
        <v>1793</v>
      </c>
      <c r="B825" t="s">
        <v>1794</v>
      </c>
      <c r="C825" t="str">
        <f>IFERROR(VLOOKUP(Table1[[#This Row],[Ticker]],[1]!Table1[[Symbol]:[Industry]],2,FALSE),"-")</f>
        <v>-</v>
      </c>
      <c r="D825" t="s">
        <v>1022</v>
      </c>
      <c r="E825">
        <v>4060.8879999999999</v>
      </c>
      <c r="F825">
        <v>118</v>
      </c>
      <c r="G825">
        <v>-24.0802526743988</v>
      </c>
      <c r="I825">
        <v>-9.9891194229412701</v>
      </c>
      <c r="K825">
        <v>104.378999999999</v>
      </c>
      <c r="M825">
        <v>99.990560428137201</v>
      </c>
      <c r="N825">
        <v>1</v>
      </c>
      <c r="O825">
        <v>0</v>
      </c>
      <c r="P825">
        <v>5.3571428571428603</v>
      </c>
    </row>
    <row r="826" spans="1:17" hidden="1" x14ac:dyDescent="0.3">
      <c r="A826" t="s">
        <v>1795</v>
      </c>
      <c r="B826" t="s">
        <v>1796</v>
      </c>
      <c r="C826" t="str">
        <f>IFERROR(VLOOKUP(Table1[[#This Row],[Ticker]],[1]!Table1[[Symbol]:[Industry]],2,FALSE),"-")</f>
        <v>-</v>
      </c>
      <c r="D826" t="s">
        <v>288</v>
      </c>
      <c r="E826">
        <v>4052.25558</v>
      </c>
      <c r="F826">
        <v>2105.8000000000002</v>
      </c>
      <c r="G826">
        <v>727.89831209726901</v>
      </c>
      <c r="H826">
        <v>18.1414839245328</v>
      </c>
      <c r="I826">
        <v>151.62146544719101</v>
      </c>
      <c r="J826">
        <v>13.425477344928501</v>
      </c>
      <c r="K826">
        <v>1605.97427329576</v>
      </c>
      <c r="L826">
        <v>1152.78839281249</v>
      </c>
      <c r="M826">
        <v>89.198189230777004</v>
      </c>
      <c r="N826">
        <v>0.99447184765511598</v>
      </c>
      <c r="O826">
        <v>7.7975116345331896</v>
      </c>
      <c r="P826">
        <v>765.39726027397205</v>
      </c>
      <c r="Q826">
        <v>0.29703129286439101</v>
      </c>
    </row>
    <row r="827" spans="1:17" hidden="1" x14ac:dyDescent="0.3">
      <c r="A827" t="s">
        <v>1797</v>
      </c>
      <c r="B827" t="s">
        <v>1798</v>
      </c>
      <c r="C827" t="str">
        <f>IFERROR(VLOOKUP(Table1[[#This Row],[Ticker]],[1]!Table1[[Symbol]:[Industry]],2,FALSE),"-")</f>
        <v>-</v>
      </c>
      <c r="D827" t="s">
        <v>122</v>
      </c>
      <c r="E827">
        <v>4050.8880687000001</v>
      </c>
      <c r="F827">
        <v>341</v>
      </c>
      <c r="G827">
        <v>-31.787296588339199</v>
      </c>
      <c r="H827">
        <v>-5.77385723741323</v>
      </c>
      <c r="I827">
        <v>-17.6961633368817</v>
      </c>
      <c r="J827">
        <v>-1.68583367316538</v>
      </c>
      <c r="K827">
        <v>330.96053797009199</v>
      </c>
      <c r="M827">
        <v>45.909742761243201</v>
      </c>
      <c r="N827">
        <v>1.0322946681073999</v>
      </c>
      <c r="O827">
        <v>15.205278592375301</v>
      </c>
      <c r="P827">
        <v>13.2702208935392</v>
      </c>
    </row>
    <row r="828" spans="1:17" x14ac:dyDescent="0.3">
      <c r="A828" t="s">
        <v>1799</v>
      </c>
      <c r="B828" t="s">
        <v>1800</v>
      </c>
      <c r="C828" t="str">
        <f>IFERROR(VLOOKUP(Table1[[#This Row],[Ticker]],[1]!Table1[[Symbol]:[Industry]],2,FALSE),"-")</f>
        <v>-</v>
      </c>
      <c r="D828" t="s">
        <v>253</v>
      </c>
      <c r="E828">
        <v>4032.9652523</v>
      </c>
      <c r="F828">
        <v>2398.85</v>
      </c>
      <c r="G828">
        <v>92.630320740405296</v>
      </c>
      <c r="H828">
        <v>18.5844552937582</v>
      </c>
      <c r="I828">
        <v>62.7612498829141</v>
      </c>
      <c r="J828">
        <v>-2.4328430272748398</v>
      </c>
      <c r="K828">
        <v>2056.9165612742099</v>
      </c>
      <c r="L828">
        <v>1649.5045505723201</v>
      </c>
      <c r="M828">
        <v>64.8820045935189</v>
      </c>
      <c r="N828">
        <v>0.65533962161581205</v>
      </c>
      <c r="O828">
        <v>3.00769118535966</v>
      </c>
      <c r="P828">
        <v>128.46190476190401</v>
      </c>
      <c r="Q828">
        <v>-5.8223988846201002E-2</v>
      </c>
    </row>
    <row r="829" spans="1:17" x14ac:dyDescent="0.3">
      <c r="A829" t="s">
        <v>1801</v>
      </c>
      <c r="B829" t="s">
        <v>1802</v>
      </c>
      <c r="C829" t="str">
        <f>IFERROR(VLOOKUP(Table1[[#This Row],[Ticker]],[1]!Table1[[Symbol]:[Industry]],2,FALSE),"-")</f>
        <v>-</v>
      </c>
      <c r="D829" t="s">
        <v>308</v>
      </c>
      <c r="E829">
        <v>4029.1637651599999</v>
      </c>
      <c r="F829">
        <v>179.7</v>
      </c>
      <c r="G829">
        <v>-0.49058307405257201</v>
      </c>
      <c r="H829">
        <v>-9.5698087667395608</v>
      </c>
      <c r="I829">
        <v>-17.333005253135401</v>
      </c>
      <c r="J829">
        <v>-4.6862017673975096</v>
      </c>
      <c r="K829">
        <v>190.06947491248701</v>
      </c>
      <c r="L829">
        <v>183.53916394519899</v>
      </c>
      <c r="M829">
        <v>31.9111021553719</v>
      </c>
      <c r="N829">
        <v>0.95156520587183002</v>
      </c>
      <c r="O829">
        <v>32.359488035614902</v>
      </c>
      <c r="P829">
        <v>41.218074656188499</v>
      </c>
    </row>
    <row r="830" spans="1:17" x14ac:dyDescent="0.3">
      <c r="A830" t="s">
        <v>1803</v>
      </c>
      <c r="B830" t="s">
        <v>1804</v>
      </c>
      <c r="C830" t="str">
        <f>IFERROR(VLOOKUP(Table1[[#This Row],[Ticker]],[1]!Table1[[Symbol]:[Industry]],2,FALSE),"-")</f>
        <v>-</v>
      </c>
      <c r="D830" t="s">
        <v>288</v>
      </c>
      <c r="E830">
        <v>4015.0615336599999</v>
      </c>
      <c r="F830">
        <v>1462.15</v>
      </c>
      <c r="G830">
        <v>-3.2893519345653499</v>
      </c>
      <c r="H830">
        <v>9.1983921449769497</v>
      </c>
      <c r="I830">
        <v>-18.054736391864399</v>
      </c>
      <c r="J830">
        <v>6.63363042765498</v>
      </c>
      <c r="K830">
        <v>1359.52928867524</v>
      </c>
      <c r="L830">
        <v>1294.6838005801201</v>
      </c>
      <c r="M830">
        <v>76.083074377450401</v>
      </c>
      <c r="N830">
        <v>0.95552991323610703</v>
      </c>
      <c r="O830">
        <v>24.6759908354136</v>
      </c>
      <c r="P830">
        <v>54.7248677248677</v>
      </c>
      <c r="Q830">
        <v>5.9995334830179999E-2</v>
      </c>
    </row>
    <row r="831" spans="1:17" x14ac:dyDescent="0.3">
      <c r="A831" t="s">
        <v>1805</v>
      </c>
      <c r="B831" t="s">
        <v>1806</v>
      </c>
      <c r="C831" t="str">
        <f>IFERROR(VLOOKUP(Table1[[#This Row],[Ticker]],[1]!Table1[[Symbol]:[Industry]],2,FALSE),"-")</f>
        <v>-</v>
      </c>
      <c r="D831" t="s">
        <v>1391</v>
      </c>
      <c r="E831">
        <v>4000.15526696999</v>
      </c>
      <c r="F831">
        <v>558.75</v>
      </c>
      <c r="G831">
        <v>2.76210732369691</v>
      </c>
      <c r="H831">
        <v>12.353503579835101</v>
      </c>
      <c r="I831">
        <v>6.5407108999924901</v>
      </c>
      <c r="J831">
        <v>-4.6679816238995597</v>
      </c>
      <c r="K831">
        <v>496.44875570959198</v>
      </c>
      <c r="L831">
        <v>462.620712197334</v>
      </c>
      <c r="M831">
        <v>59.500885223583403</v>
      </c>
      <c r="N831">
        <v>1.9629133498703999</v>
      </c>
      <c r="O831">
        <v>4.2684563758389196</v>
      </c>
      <c r="P831">
        <v>50.626769106348497</v>
      </c>
      <c r="Q831">
        <v>-1.9013898447639E-2</v>
      </c>
    </row>
    <row r="832" spans="1:17" x14ac:dyDescent="0.3">
      <c r="A832" t="s">
        <v>1807</v>
      </c>
      <c r="B832" t="s">
        <v>1808</v>
      </c>
      <c r="C832" t="str">
        <f>IFERROR(VLOOKUP(Table1[[#This Row],[Ticker]],[1]!Table1[[Symbol]:[Industry]],2,FALSE),"-")</f>
        <v>-</v>
      </c>
      <c r="D832" t="s">
        <v>130</v>
      </c>
      <c r="E832">
        <v>3986.39912181</v>
      </c>
      <c r="F832">
        <v>725</v>
      </c>
      <c r="G832">
        <v>78.392201423858296</v>
      </c>
      <c r="H832">
        <v>-10.2502847399359</v>
      </c>
      <c r="I832">
        <v>37.540473989307799</v>
      </c>
      <c r="J832">
        <v>-0.54386794096990398</v>
      </c>
      <c r="K832">
        <v>730.88485340944499</v>
      </c>
      <c r="L832">
        <v>611.56842113803896</v>
      </c>
      <c r="M832">
        <v>47.143235243652299</v>
      </c>
      <c r="N832">
        <v>0.31532770936870502</v>
      </c>
      <c r="O832">
        <v>21.379310344827498</v>
      </c>
      <c r="P832">
        <v>120.49878345498701</v>
      </c>
      <c r="Q832">
        <v>5.9975835141387997E-2</v>
      </c>
    </row>
    <row r="833" spans="1:17" hidden="1" x14ac:dyDescent="0.3">
      <c r="A833" t="s">
        <v>1809</v>
      </c>
      <c r="B833" t="s">
        <v>1810</v>
      </c>
      <c r="C833" t="str">
        <f>IFERROR(VLOOKUP(Table1[[#This Row],[Ticker]],[1]!Table1[[Symbol]:[Industry]],2,FALSE),"-")</f>
        <v>-</v>
      </c>
      <c r="E833">
        <v>3967.8040365000002</v>
      </c>
      <c r="F833">
        <v>86.27</v>
      </c>
      <c r="G833">
        <v>31.910417438442298</v>
      </c>
      <c r="H833">
        <v>-10.6713646427198</v>
      </c>
      <c r="I833">
        <v>-10.605727321746</v>
      </c>
      <c r="J833">
        <v>2.49151380144251</v>
      </c>
      <c r="K833">
        <v>87.917555258566495</v>
      </c>
      <c r="L833">
        <v>80.212436108498295</v>
      </c>
      <c r="M833">
        <v>50.016616877432</v>
      </c>
      <c r="N833">
        <v>1.0057834433963699</v>
      </c>
      <c r="O833">
        <v>22.5802712414512</v>
      </c>
      <c r="P833">
        <v>62.543570419218</v>
      </c>
      <c r="Q833">
        <v>8.5908118598788996E-2</v>
      </c>
    </row>
    <row r="834" spans="1:17" hidden="1" x14ac:dyDescent="0.3">
      <c r="A834" t="s">
        <v>1811</v>
      </c>
      <c r="B834" t="s">
        <v>1812</v>
      </c>
      <c r="C834" t="str">
        <f>IFERROR(VLOOKUP(Table1[[#This Row],[Ticker]],[1]!Table1[[Symbol]:[Industry]],2,FALSE),"-")</f>
        <v>-</v>
      </c>
      <c r="D834" t="s">
        <v>258</v>
      </c>
      <c r="E834">
        <v>3963.1822015500002</v>
      </c>
      <c r="F834">
        <v>866.35</v>
      </c>
      <c r="G834">
        <v>176.85063122862701</v>
      </c>
      <c r="H834">
        <v>16.807472202641701</v>
      </c>
      <c r="I834">
        <v>158.47230322609599</v>
      </c>
      <c r="J834">
        <v>-5.49504713757005</v>
      </c>
      <c r="K834">
        <v>744.03507980862696</v>
      </c>
      <c r="L834">
        <v>546.32933013131401</v>
      </c>
      <c r="M834">
        <v>57.517069801468999</v>
      </c>
      <c r="N834">
        <v>0.89018413371052996</v>
      </c>
      <c r="O834">
        <v>6.7409245685923604</v>
      </c>
      <c r="P834">
        <v>232.92982860656301</v>
      </c>
      <c r="Q834">
        <v>8.2255163631570996E-2</v>
      </c>
    </row>
    <row r="835" spans="1:17" x14ac:dyDescent="0.3">
      <c r="A835" t="s">
        <v>1813</v>
      </c>
      <c r="B835" t="s">
        <v>1814</v>
      </c>
      <c r="C835" t="str">
        <f>IFERROR(VLOOKUP(Table1[[#This Row],[Ticker]],[1]!Table1[[Symbol]:[Industry]],2,FALSE),"-")</f>
        <v>-</v>
      </c>
      <c r="D835" t="s">
        <v>146</v>
      </c>
      <c r="E835">
        <v>3944.2965975000002</v>
      </c>
      <c r="F835">
        <v>832.75</v>
      </c>
      <c r="G835">
        <v>34.710258585006102</v>
      </c>
      <c r="H835">
        <v>-1.41123397191727</v>
      </c>
      <c r="I835">
        <v>7.1491463000350803</v>
      </c>
      <c r="J835">
        <v>-1.6999621681088599</v>
      </c>
      <c r="K835">
        <v>815.22982882228098</v>
      </c>
      <c r="L835">
        <v>737.79419823345597</v>
      </c>
      <c r="M835">
        <v>58.837028878686503</v>
      </c>
      <c r="N835">
        <v>0.29913823335914802</v>
      </c>
      <c r="O835">
        <v>16.913839687781401</v>
      </c>
      <c r="P835">
        <v>72.020243751291005</v>
      </c>
      <c r="Q835">
        <v>-6.5337219948486E-2</v>
      </c>
    </row>
    <row r="836" spans="1:17" x14ac:dyDescent="0.3">
      <c r="A836" t="s">
        <v>1815</v>
      </c>
      <c r="B836" t="s">
        <v>1816</v>
      </c>
      <c r="C836" t="str">
        <f>IFERROR(VLOOKUP(Table1[[#This Row],[Ticker]],[1]!Table1[[Symbol]:[Industry]],2,FALSE),"-")</f>
        <v>-</v>
      </c>
      <c r="D836" t="s">
        <v>944</v>
      </c>
      <c r="E836">
        <v>3941.2444753</v>
      </c>
      <c r="F836">
        <v>325.5</v>
      </c>
      <c r="G836">
        <v>-36.0979003201914</v>
      </c>
      <c r="H836">
        <v>-6.8122009783422497</v>
      </c>
      <c r="I836">
        <v>-32.400391856899702</v>
      </c>
      <c r="J836">
        <v>-1.9093796393942799</v>
      </c>
      <c r="K836">
        <v>317.75698540199602</v>
      </c>
      <c r="L836">
        <v>335.68775445044099</v>
      </c>
      <c r="M836">
        <v>48.966180486967502</v>
      </c>
      <c r="N836">
        <v>0.79070023909984299</v>
      </c>
      <c r="O836">
        <v>38.2181259600614</v>
      </c>
      <c r="P836">
        <v>21.477887665609199</v>
      </c>
      <c r="Q836">
        <v>7.4408289313219996E-3</v>
      </c>
    </row>
    <row r="837" spans="1:17" hidden="1" x14ac:dyDescent="0.3">
      <c r="A837" t="s">
        <v>1817</v>
      </c>
      <c r="B837" t="s">
        <v>1818</v>
      </c>
      <c r="C837" t="str">
        <f>IFERROR(VLOOKUP(Table1[[#This Row],[Ticker]],[1]!Table1[[Symbol]:[Industry]],2,FALSE),"-")</f>
        <v>-</v>
      </c>
      <c r="D837" t="s">
        <v>233</v>
      </c>
      <c r="E837">
        <v>3937.4026256799998</v>
      </c>
      <c r="F837">
        <v>362.6</v>
      </c>
      <c r="G837">
        <v>84.896987802882805</v>
      </c>
      <c r="H837">
        <v>-7.7691511542921301</v>
      </c>
      <c r="I837">
        <v>32.061524565135997</v>
      </c>
      <c r="J837">
        <v>-9.4345987241070404</v>
      </c>
      <c r="K837">
        <v>345.81713724708902</v>
      </c>
      <c r="L837">
        <v>287.67411113142202</v>
      </c>
      <c r="M837">
        <v>45.9027534246313</v>
      </c>
      <c r="N837">
        <v>1.03169273664576</v>
      </c>
      <c r="O837">
        <v>11.872586872586799</v>
      </c>
      <c r="P837">
        <v>129.31756445242399</v>
      </c>
      <c r="Q837">
        <v>0.123742314974795</v>
      </c>
    </row>
    <row r="838" spans="1:17" hidden="1" x14ac:dyDescent="0.3">
      <c r="A838" t="s">
        <v>1819</v>
      </c>
      <c r="B838" t="s">
        <v>1820</v>
      </c>
      <c r="C838" t="str">
        <f>IFERROR(VLOOKUP(Table1[[#This Row],[Ticker]],[1]!Table1[[Symbol]:[Industry]],2,FALSE),"-")</f>
        <v>-</v>
      </c>
      <c r="D838" t="s">
        <v>647</v>
      </c>
      <c r="E838">
        <v>3930.2997869999999</v>
      </c>
      <c r="F838">
        <v>1532.15</v>
      </c>
      <c r="G838">
        <v>19.6298761245144</v>
      </c>
      <c r="H838">
        <v>17.4901157391959</v>
      </c>
      <c r="I838">
        <v>44.016782794420799</v>
      </c>
      <c r="J838">
        <v>9.14132353516999</v>
      </c>
      <c r="K838">
        <v>1296.7814120570499</v>
      </c>
      <c r="L838">
        <v>1104.5511589939599</v>
      </c>
      <c r="M838">
        <v>86.064659794871503</v>
      </c>
      <c r="N838">
        <v>0.75345288092508</v>
      </c>
      <c r="O838">
        <v>2.4605945893026102</v>
      </c>
      <c r="P838">
        <v>88.886149294211904</v>
      </c>
      <c r="Q838">
        <v>0.121067714760943</v>
      </c>
    </row>
    <row r="839" spans="1:17" x14ac:dyDescent="0.3">
      <c r="A839" t="s">
        <v>1821</v>
      </c>
      <c r="B839" t="s">
        <v>1822</v>
      </c>
      <c r="C839" t="str">
        <f>IFERROR(VLOOKUP(Table1[[#This Row],[Ticker]],[1]!Table1[[Symbol]:[Industry]],2,FALSE),"-")</f>
        <v>-</v>
      </c>
      <c r="D839" t="s">
        <v>180</v>
      </c>
      <c r="E839">
        <v>3929.6854585599999</v>
      </c>
      <c r="F839">
        <v>274.39999999999998</v>
      </c>
      <c r="G839">
        <v>12.676558170746301</v>
      </c>
      <c r="H839">
        <v>-1.6445411341790499</v>
      </c>
      <c r="I839">
        <v>12.1693611561822</v>
      </c>
      <c r="J839">
        <v>2.2639468078206399E-2</v>
      </c>
      <c r="K839">
        <v>255.74908306226399</v>
      </c>
      <c r="L839">
        <v>233.452071043931</v>
      </c>
      <c r="M839">
        <v>64.786787566187002</v>
      </c>
      <c r="N839">
        <v>0.78055365632335205</v>
      </c>
      <c r="O839">
        <v>2.7332361516035002</v>
      </c>
      <c r="P839">
        <v>39.6082421775629</v>
      </c>
      <c r="Q839">
        <v>-6.7659412619400006E-2</v>
      </c>
    </row>
    <row r="840" spans="1:17" hidden="1" x14ac:dyDescent="0.3">
      <c r="A840" t="s">
        <v>1823</v>
      </c>
      <c r="B840" t="s">
        <v>1824</v>
      </c>
      <c r="C840" t="str">
        <f>IFERROR(VLOOKUP(Table1[[#This Row],[Ticker]],[1]!Table1[[Symbol]:[Industry]],2,FALSE),"-")</f>
        <v>-</v>
      </c>
      <c r="D840" t="s">
        <v>67</v>
      </c>
      <c r="E840">
        <v>3921.9433048400001</v>
      </c>
      <c r="F840">
        <v>259.17</v>
      </c>
      <c r="G840">
        <v>106.426792190265</v>
      </c>
      <c r="H840">
        <v>1.9418702213455701</v>
      </c>
      <c r="I840">
        <v>33.561406323154202</v>
      </c>
      <c r="J840">
        <v>2.680740783314</v>
      </c>
      <c r="K840">
        <v>224.690441112565</v>
      </c>
      <c r="L840">
        <v>185.36502773229401</v>
      </c>
      <c r="M840">
        <v>65.435020396896505</v>
      </c>
      <c r="N840">
        <v>0.821330455889832</v>
      </c>
      <c r="O840">
        <v>4.1401396766600902</v>
      </c>
      <c r="P840">
        <v>139.861175381767</v>
      </c>
      <c r="Q840">
        <v>9.2879098933317E-2</v>
      </c>
    </row>
    <row r="841" spans="1:17" x14ac:dyDescent="0.3">
      <c r="A841" t="s">
        <v>1825</v>
      </c>
      <c r="B841" t="s">
        <v>1826</v>
      </c>
      <c r="C841" t="str">
        <f>IFERROR(VLOOKUP(Table1[[#This Row],[Ticker]],[1]!Table1[[Symbol]:[Industry]],2,FALSE),"-")</f>
        <v>-</v>
      </c>
      <c r="D841" t="s">
        <v>258</v>
      </c>
      <c r="E841">
        <v>3921.7318742339999</v>
      </c>
      <c r="F841">
        <v>164.43</v>
      </c>
      <c r="G841">
        <v>-6.9106812778845104</v>
      </c>
      <c r="H841">
        <v>20.689087585402</v>
      </c>
      <c r="I841">
        <v>-2.0567051699143901</v>
      </c>
      <c r="J841">
        <v>0.21028871620221701</v>
      </c>
      <c r="K841">
        <v>143.53595735796901</v>
      </c>
      <c r="L841">
        <v>140.922572818595</v>
      </c>
      <c r="M841">
        <v>72.558034279998793</v>
      </c>
      <c r="N841">
        <v>2.9780233849043598</v>
      </c>
      <c r="O841">
        <v>7.6445904032110796</v>
      </c>
      <c r="P841">
        <v>46.746987951807199</v>
      </c>
      <c r="Q841">
        <v>-2.1237127677572999E-2</v>
      </c>
    </row>
    <row r="842" spans="1:17" x14ac:dyDescent="0.3">
      <c r="A842" t="s">
        <v>1827</v>
      </c>
      <c r="B842" t="s">
        <v>1828</v>
      </c>
      <c r="C842" t="str">
        <f>IFERROR(VLOOKUP(Table1[[#This Row],[Ticker]],[1]!Table1[[Symbol]:[Industry]],2,FALSE),"-")</f>
        <v>-</v>
      </c>
      <c r="D842" t="s">
        <v>130</v>
      </c>
      <c r="E842">
        <v>3920.61240291999</v>
      </c>
      <c r="F842">
        <v>226.86</v>
      </c>
      <c r="G842">
        <v>4.2199681852243804</v>
      </c>
      <c r="H842">
        <v>-3.3848476182841898</v>
      </c>
      <c r="I842">
        <v>-18.8520211689573</v>
      </c>
      <c r="J842">
        <v>-0.78360414906181897</v>
      </c>
      <c r="K842">
        <v>219.90806099231901</v>
      </c>
      <c r="L842">
        <v>217.31542659860401</v>
      </c>
      <c r="M842">
        <v>52.19648893718</v>
      </c>
      <c r="N842">
        <v>1.1375270078258699</v>
      </c>
      <c r="O842">
        <v>22.5425372476417</v>
      </c>
      <c r="P842">
        <v>35.925704014379797</v>
      </c>
      <c r="Q842">
        <v>7.1847793632415002E-2</v>
      </c>
    </row>
    <row r="843" spans="1:17" hidden="1" x14ac:dyDescent="0.3">
      <c r="A843" t="s">
        <v>1829</v>
      </c>
      <c r="B843" t="s">
        <v>1830</v>
      </c>
      <c r="C843" t="str">
        <f>IFERROR(VLOOKUP(Table1[[#This Row],[Ticker]],[1]!Table1[[Symbol]:[Industry]],2,FALSE),"-")</f>
        <v>-</v>
      </c>
      <c r="D843" t="s">
        <v>193</v>
      </c>
      <c r="E843">
        <v>3906.4588620750001</v>
      </c>
      <c r="F843">
        <v>561.70000000000005</v>
      </c>
      <c r="G843">
        <v>23.2865184854757</v>
      </c>
      <c r="H843">
        <v>2.50208224626489</v>
      </c>
      <c r="I843">
        <v>33.748350829372697</v>
      </c>
      <c r="J843">
        <v>-0.31076070769917502</v>
      </c>
      <c r="K843">
        <v>529.262172343467</v>
      </c>
      <c r="L843">
        <v>451.01154360096001</v>
      </c>
      <c r="M843">
        <v>55.916066092718999</v>
      </c>
      <c r="N843">
        <v>0.82975566904676401</v>
      </c>
      <c r="O843">
        <v>8.5899946590706797</v>
      </c>
      <c r="P843">
        <v>69.008575297126498</v>
      </c>
      <c r="Q843">
        <v>0.12071356574955</v>
      </c>
    </row>
    <row r="844" spans="1:17" hidden="1" x14ac:dyDescent="0.3">
      <c r="A844" t="s">
        <v>1831</v>
      </c>
      <c r="B844" t="s">
        <v>1832</v>
      </c>
      <c r="C844" t="str">
        <f>IFERROR(VLOOKUP(Table1[[#This Row],[Ticker]],[1]!Table1[[Symbol]:[Industry]],2,FALSE),"-")</f>
        <v>-</v>
      </c>
      <c r="D844" t="s">
        <v>1833</v>
      </c>
      <c r="E844">
        <v>3897.7796250000001</v>
      </c>
      <c r="F844">
        <v>1525.8</v>
      </c>
      <c r="G844">
        <v>78.288707307889297</v>
      </c>
      <c r="H844">
        <v>28.808453321553301</v>
      </c>
      <c r="I844">
        <v>16.807632133894799</v>
      </c>
      <c r="J844">
        <v>1.22140520481683</v>
      </c>
      <c r="K844">
        <v>1237.8427544725901</v>
      </c>
      <c r="L844">
        <v>1058.08684023768</v>
      </c>
      <c r="M844">
        <v>76.579054588207697</v>
      </c>
      <c r="N844">
        <v>2.06468806570691</v>
      </c>
      <c r="O844">
        <v>4.5943111810198003</v>
      </c>
      <c r="P844">
        <v>151.36738056013101</v>
      </c>
      <c r="Q844">
        <v>9.8245691815659994E-2</v>
      </c>
    </row>
    <row r="845" spans="1:17" hidden="1" x14ac:dyDescent="0.3">
      <c r="A845" t="s">
        <v>1834</v>
      </c>
      <c r="B845" t="s">
        <v>1835</v>
      </c>
      <c r="C845" t="str">
        <f>IFERROR(VLOOKUP(Table1[[#This Row],[Ticker]],[1]!Table1[[Symbol]:[Industry]],2,FALSE),"-")</f>
        <v>-</v>
      </c>
      <c r="D845" t="s">
        <v>422</v>
      </c>
      <c r="E845">
        <v>3892.1159602500002</v>
      </c>
      <c r="F845">
        <v>647.75</v>
      </c>
      <c r="G845">
        <v>55.015194577270499</v>
      </c>
      <c r="H845">
        <v>-12.9108376565132</v>
      </c>
      <c r="I845">
        <v>50.7074442332462</v>
      </c>
      <c r="J845">
        <v>-1.84722108425899</v>
      </c>
      <c r="K845">
        <v>621.57027236671297</v>
      </c>
      <c r="L845">
        <v>492.148187480064</v>
      </c>
      <c r="M845">
        <v>49.3779858245451</v>
      </c>
      <c r="N845">
        <v>0.38524190815744602</v>
      </c>
      <c r="O845">
        <v>12.620609803164699</v>
      </c>
      <c r="P845">
        <v>114.80683137124799</v>
      </c>
      <c r="Q845">
        <v>0.136958169859136</v>
      </c>
    </row>
    <row r="846" spans="1:17" hidden="1" x14ac:dyDescent="0.3">
      <c r="A846" t="s">
        <v>1836</v>
      </c>
      <c r="B846" t="s">
        <v>1837</v>
      </c>
      <c r="C846" t="str">
        <f>IFERROR(VLOOKUP(Table1[[#This Row],[Ticker]],[1]!Table1[[Symbol]:[Industry]],2,FALSE),"-")</f>
        <v>-</v>
      </c>
      <c r="D846" t="s">
        <v>1838</v>
      </c>
      <c r="E846">
        <v>3878.42</v>
      </c>
      <c r="F846">
        <v>1438.4</v>
      </c>
      <c r="G846">
        <v>273.25234403182498</v>
      </c>
      <c r="H846">
        <v>21.613782414246899</v>
      </c>
      <c r="I846">
        <v>64.5504519775603</v>
      </c>
      <c r="J846">
        <v>-0.65346956002962897</v>
      </c>
      <c r="K846">
        <v>1097.37344202652</v>
      </c>
      <c r="L846">
        <v>795.38247597982502</v>
      </c>
      <c r="M846">
        <v>65.890848854073099</v>
      </c>
      <c r="N846">
        <v>1.3786755778430699</v>
      </c>
      <c r="O846">
        <v>1.359149054505</v>
      </c>
      <c r="P846">
        <v>307.421045177736</v>
      </c>
      <c r="Q846">
        <v>0.107501181365573</v>
      </c>
    </row>
    <row r="847" spans="1:17" hidden="1" x14ac:dyDescent="0.3">
      <c r="A847" t="s">
        <v>1839</v>
      </c>
      <c r="B847" t="s">
        <v>1840</v>
      </c>
      <c r="C847" t="str">
        <f>IFERROR(VLOOKUP(Table1[[#This Row],[Ticker]],[1]!Table1[[Symbol]:[Industry]],2,FALSE),"-")</f>
        <v>-</v>
      </c>
      <c r="D847" t="s">
        <v>261</v>
      </c>
      <c r="E847">
        <v>3867.7203259940002</v>
      </c>
      <c r="F847">
        <v>2.86</v>
      </c>
      <c r="G847">
        <v>255.52894272789999</v>
      </c>
      <c r="H847">
        <v>29.931717675478701</v>
      </c>
      <c r="I847">
        <v>51.715314074595597</v>
      </c>
      <c r="J847">
        <v>-19.618891632777199</v>
      </c>
      <c r="K847">
        <v>2.5879498110717201</v>
      </c>
      <c r="L847">
        <v>1.85028470959929</v>
      </c>
      <c r="M847">
        <v>36.876276852254399</v>
      </c>
      <c r="N847">
        <v>1.8834543361431599</v>
      </c>
      <c r="O847">
        <v>51.3986013986014</v>
      </c>
      <c r="P847">
        <v>308.57142857142799</v>
      </c>
      <c r="Q847">
        <v>1.4063643079189E-2</v>
      </c>
    </row>
    <row r="848" spans="1:17" x14ac:dyDescent="0.3">
      <c r="A848" t="s">
        <v>1841</v>
      </c>
      <c r="B848" t="s">
        <v>1842</v>
      </c>
      <c r="C848" t="str">
        <f>IFERROR(VLOOKUP(Table1[[#This Row],[Ticker]],[1]!Table1[[Symbol]:[Industry]],2,FALSE),"-")</f>
        <v>-</v>
      </c>
      <c r="D848" t="s">
        <v>130</v>
      </c>
      <c r="E848">
        <v>3858.905358</v>
      </c>
      <c r="F848">
        <v>669.3</v>
      </c>
      <c r="G848">
        <v>-31.523505973795</v>
      </c>
      <c r="H848">
        <v>16.030866721378601</v>
      </c>
      <c r="I848">
        <v>2.5505070506337102</v>
      </c>
      <c r="J848">
        <v>10.017171229092</v>
      </c>
      <c r="K848">
        <v>573.32811745410095</v>
      </c>
      <c r="L848">
        <v>551.77776180670401</v>
      </c>
      <c r="M848">
        <v>83.285988045044306</v>
      </c>
      <c r="N848">
        <v>1.90122953804915</v>
      </c>
      <c r="O848">
        <v>12.057373375168099</v>
      </c>
      <c r="P848">
        <v>45.499999999999901</v>
      </c>
      <c r="Q848">
        <v>0.18671788526824601</v>
      </c>
    </row>
    <row r="849" spans="1:17" hidden="1" x14ac:dyDescent="0.3">
      <c r="A849" t="s">
        <v>1843</v>
      </c>
      <c r="B849" t="s">
        <v>1844</v>
      </c>
      <c r="C849" t="str">
        <f>IFERROR(VLOOKUP(Table1[[#This Row],[Ticker]],[1]!Table1[[Symbol]:[Industry]],2,FALSE),"-")</f>
        <v>-</v>
      </c>
      <c r="D849" t="s">
        <v>140</v>
      </c>
      <c r="E849">
        <v>3848.9414883999998</v>
      </c>
      <c r="F849">
        <v>425.6</v>
      </c>
      <c r="G849">
        <v>-13.226689243179599</v>
      </c>
      <c r="H849">
        <v>-4.3955932488909903</v>
      </c>
      <c r="I849">
        <v>-8.0474432022280897</v>
      </c>
      <c r="J849">
        <v>-0.68448151829362802</v>
      </c>
      <c r="K849">
        <v>426.52377997794599</v>
      </c>
      <c r="L849">
        <v>421.615812435929</v>
      </c>
      <c r="M849">
        <v>59.541088183354901</v>
      </c>
      <c r="N849">
        <v>0.120976435603978</v>
      </c>
      <c r="O849">
        <v>11.618890977443501</v>
      </c>
      <c r="P849">
        <v>14.9804133459408</v>
      </c>
      <c r="Q849">
        <v>6.4241882538180004E-3</v>
      </c>
    </row>
    <row r="850" spans="1:17" hidden="1" x14ac:dyDescent="0.3">
      <c r="A850" t="s">
        <v>1845</v>
      </c>
      <c r="B850" t="s">
        <v>1846</v>
      </c>
      <c r="C850" t="str">
        <f>IFERROR(VLOOKUP(Table1[[#This Row],[Ticker]],[1]!Table1[[Symbol]:[Industry]],2,FALSE),"-")</f>
        <v>-</v>
      </c>
      <c r="D850" t="s">
        <v>220</v>
      </c>
      <c r="E850">
        <v>3847.41957981</v>
      </c>
      <c r="F850">
        <v>598.29999999999995</v>
      </c>
      <c r="G850">
        <v>130.921633852837</v>
      </c>
      <c r="H850">
        <v>30.852122134903102</v>
      </c>
      <c r="I850">
        <v>100.11184443395101</v>
      </c>
      <c r="J850">
        <v>21.460266080639599</v>
      </c>
      <c r="K850">
        <v>449.95776192981901</v>
      </c>
      <c r="L850">
        <v>335.97377448713303</v>
      </c>
      <c r="M850">
        <v>73.405826601509204</v>
      </c>
      <c r="N850">
        <v>2.1413843886328001</v>
      </c>
      <c r="O850">
        <v>11.6162460304195</v>
      </c>
      <c r="P850">
        <v>234.24581005586501</v>
      </c>
      <c r="Q850">
        <v>0.17255779789877199</v>
      </c>
    </row>
    <row r="851" spans="1:17" x14ac:dyDescent="0.3">
      <c r="A851" t="s">
        <v>1847</v>
      </c>
      <c r="B851" t="s">
        <v>1848</v>
      </c>
      <c r="C851" t="str">
        <f>IFERROR(VLOOKUP(Table1[[#This Row],[Ticker]],[1]!Table1[[Symbol]:[Industry]],2,FALSE),"-")</f>
        <v>-</v>
      </c>
      <c r="D851" t="s">
        <v>21</v>
      </c>
      <c r="E851">
        <v>3842.36326405</v>
      </c>
      <c r="F851">
        <v>657.15</v>
      </c>
      <c r="G851">
        <v>-3.9180880922180599</v>
      </c>
      <c r="H851">
        <v>6.5657685561049597</v>
      </c>
      <c r="I851">
        <v>-21.8035569845681</v>
      </c>
      <c r="J851">
        <v>-3.0689545989692402</v>
      </c>
      <c r="K851">
        <v>611.21568140377599</v>
      </c>
      <c r="L851">
        <v>592.84330776544095</v>
      </c>
      <c r="M851">
        <v>57.188008871347101</v>
      </c>
      <c r="N851">
        <v>1.4776223199573399</v>
      </c>
      <c r="O851">
        <v>20.4443429962717</v>
      </c>
      <c r="P851">
        <v>46.033333333333303</v>
      </c>
      <c r="Q851">
        <v>7.0053633950584004E-2</v>
      </c>
    </row>
    <row r="852" spans="1:17" hidden="1" x14ac:dyDescent="0.3">
      <c r="A852" t="s">
        <v>1849</v>
      </c>
      <c r="B852" t="s">
        <v>1850</v>
      </c>
      <c r="C852" t="str">
        <f>IFERROR(VLOOKUP(Table1[[#This Row],[Ticker]],[1]!Table1[[Symbol]:[Industry]],2,FALSE),"-")</f>
        <v>-</v>
      </c>
      <c r="D852" t="s">
        <v>253</v>
      </c>
      <c r="E852">
        <v>3840.6997707999999</v>
      </c>
      <c r="F852">
        <v>709</v>
      </c>
      <c r="G852">
        <v>282.06536720392</v>
      </c>
      <c r="H852">
        <v>-8.0862311740023696</v>
      </c>
      <c r="I852">
        <v>117.84058581121199</v>
      </c>
      <c r="J852">
        <v>-5.53565186030578</v>
      </c>
      <c r="K852">
        <v>639.52194315168902</v>
      </c>
      <c r="L852">
        <v>421.08269078332</v>
      </c>
      <c r="M852">
        <v>40.498924256815698</v>
      </c>
      <c r="N852">
        <v>0.28061911034534898</v>
      </c>
      <c r="O852">
        <v>28.180535966149399</v>
      </c>
      <c r="P852">
        <v>357.09496486364498</v>
      </c>
      <c r="Q852">
        <v>0.19983272976651001</v>
      </c>
    </row>
    <row r="853" spans="1:17" hidden="1" x14ac:dyDescent="0.3">
      <c r="A853" t="s">
        <v>1851</v>
      </c>
      <c r="B853" t="s">
        <v>1852</v>
      </c>
      <c r="C853" t="str">
        <f>IFERROR(VLOOKUP(Table1[[#This Row],[Ticker]],[1]!Table1[[Symbol]:[Industry]],2,FALSE),"-")</f>
        <v>-</v>
      </c>
      <c r="D853" t="s">
        <v>37</v>
      </c>
      <c r="E853">
        <v>3834.98795376</v>
      </c>
      <c r="F853">
        <v>541.70000000000005</v>
      </c>
      <c r="G853">
        <v>-9.0838562378401093</v>
      </c>
      <c r="H853">
        <v>-10.6439877233215</v>
      </c>
      <c r="I853">
        <v>5.0072770136174301</v>
      </c>
      <c r="J853">
        <v>0.87616501729131502</v>
      </c>
      <c r="K853">
        <v>533.68788525312402</v>
      </c>
      <c r="M853">
        <v>48.179998621463199</v>
      </c>
      <c r="N853">
        <v>0.79953281486531602</v>
      </c>
      <c r="O853">
        <v>11.6854347424773</v>
      </c>
      <c r="P853">
        <v>25.8158169782835</v>
      </c>
    </row>
    <row r="854" spans="1:17" hidden="1" x14ac:dyDescent="0.3">
      <c r="A854" t="s">
        <v>1853</v>
      </c>
      <c r="B854" t="s">
        <v>1854</v>
      </c>
      <c r="C854" t="str">
        <f>IFERROR(VLOOKUP(Table1[[#This Row],[Ticker]],[1]!Table1[[Symbol]:[Industry]],2,FALSE),"-")</f>
        <v>-</v>
      </c>
      <c r="E854">
        <v>3831.4116250050001</v>
      </c>
      <c r="F854">
        <v>976.5</v>
      </c>
      <c r="G854">
        <v>86.532071540763098</v>
      </c>
      <c r="H854">
        <v>-15.468893497433401</v>
      </c>
      <c r="I854">
        <v>6.0295532808587398</v>
      </c>
      <c r="J854">
        <v>-3.08265409907357</v>
      </c>
      <c r="K854">
        <v>986.02384736518104</v>
      </c>
      <c r="L854">
        <v>879.69004325639298</v>
      </c>
      <c r="M854">
        <v>45.308329658354701</v>
      </c>
      <c r="N854">
        <v>0.57646582683476699</v>
      </c>
      <c r="O854">
        <v>40.911418330773103</v>
      </c>
      <c r="P854">
        <v>116.35893648449</v>
      </c>
    </row>
    <row r="855" spans="1:17" hidden="1" x14ac:dyDescent="0.3">
      <c r="A855" t="s">
        <v>1855</v>
      </c>
      <c r="B855" t="s">
        <v>1856</v>
      </c>
      <c r="C855" t="str">
        <f>IFERROR(VLOOKUP(Table1[[#This Row],[Ticker]],[1]!Table1[[Symbol]:[Industry]],2,FALSE),"-")</f>
        <v>-</v>
      </c>
      <c r="D855" t="s">
        <v>288</v>
      </c>
      <c r="E855">
        <v>3809.2055323</v>
      </c>
      <c r="F855">
        <v>326.45</v>
      </c>
      <c r="G855">
        <v>80.352856000187103</v>
      </c>
      <c r="H855">
        <v>0.134902921738179</v>
      </c>
      <c r="I855">
        <v>38.828591850543397</v>
      </c>
      <c r="J855">
        <v>4.4194011036721799</v>
      </c>
      <c r="K855">
        <v>292.50546838115702</v>
      </c>
      <c r="M855">
        <v>74.725210649505101</v>
      </c>
      <c r="N855">
        <v>1.1460813116716699</v>
      </c>
      <c r="O855">
        <v>19.298514320722902</v>
      </c>
      <c r="P855">
        <v>110.20605280103</v>
      </c>
    </row>
    <row r="856" spans="1:17" x14ac:dyDescent="0.3">
      <c r="A856" t="s">
        <v>1857</v>
      </c>
      <c r="B856" t="s">
        <v>1858</v>
      </c>
      <c r="C856" t="str">
        <f>IFERROR(VLOOKUP(Table1[[#This Row],[Ticker]],[1]!Table1[[Symbol]:[Industry]],2,FALSE),"-")</f>
        <v>-</v>
      </c>
      <c r="D856" t="s">
        <v>1446</v>
      </c>
      <c r="E856">
        <v>3802.617348497</v>
      </c>
      <c r="F856">
        <v>143.58000000000001</v>
      </c>
      <c r="G856">
        <v>-47.366805246241803</v>
      </c>
      <c r="H856">
        <v>-1.1494815146947901</v>
      </c>
      <c r="I856">
        <v>-15.7693883262443</v>
      </c>
      <c r="J856">
        <v>-3.7207466699573799</v>
      </c>
      <c r="K856">
        <v>131.38187806621201</v>
      </c>
      <c r="L856">
        <v>140.88506287841801</v>
      </c>
      <c r="M856">
        <v>58.279878704792701</v>
      </c>
      <c r="N856">
        <v>1.5826514729111101</v>
      </c>
      <c r="O856">
        <v>42.394483911408201</v>
      </c>
      <c r="P856">
        <v>37.462900909525999</v>
      </c>
      <c r="Q856">
        <v>-4.4266151855267999E-2</v>
      </c>
    </row>
    <row r="857" spans="1:17" hidden="1" x14ac:dyDescent="0.3">
      <c r="A857" t="s">
        <v>1859</v>
      </c>
      <c r="B857" t="s">
        <v>1860</v>
      </c>
      <c r="C857" t="str">
        <f>IFERROR(VLOOKUP(Table1[[#This Row],[Ticker]],[1]!Table1[[Symbol]:[Industry]],2,FALSE),"-")</f>
        <v>-</v>
      </c>
      <c r="D857" t="s">
        <v>46</v>
      </c>
      <c r="E857">
        <v>3791.0881938900002</v>
      </c>
      <c r="F857">
        <v>674.65</v>
      </c>
      <c r="G857">
        <v>115.228121005856</v>
      </c>
      <c r="H857">
        <v>20.6066126334619</v>
      </c>
      <c r="I857">
        <v>40.612324041373</v>
      </c>
      <c r="J857">
        <v>4.7710703603440797E-2</v>
      </c>
      <c r="K857">
        <v>567.53206376870196</v>
      </c>
      <c r="L857">
        <v>453.23567833147598</v>
      </c>
      <c r="M857">
        <v>65.403318503325494</v>
      </c>
      <c r="N857">
        <v>1.08858721728246</v>
      </c>
      <c r="O857">
        <v>5.6844289631660896</v>
      </c>
      <c r="P857">
        <v>173.69168356997901</v>
      </c>
    </row>
    <row r="858" spans="1:17" x14ac:dyDescent="0.3">
      <c r="A858" t="s">
        <v>1861</v>
      </c>
      <c r="B858" t="s">
        <v>1862</v>
      </c>
      <c r="C858" t="str">
        <f>IFERROR(VLOOKUP(Table1[[#This Row],[Ticker]],[1]!Table1[[Symbol]:[Industry]],2,FALSE),"-")</f>
        <v>-</v>
      </c>
      <c r="D858" t="s">
        <v>384</v>
      </c>
      <c r="E858">
        <v>3780.8416439749999</v>
      </c>
      <c r="F858">
        <v>534.5</v>
      </c>
      <c r="G858">
        <v>11.953341353329501</v>
      </c>
      <c r="H858">
        <v>7.3802933830403399</v>
      </c>
      <c r="I858">
        <v>10.5420033962529</v>
      </c>
      <c r="J858">
        <v>-0.84930637932102004</v>
      </c>
      <c r="K858">
        <v>484.31781387044401</v>
      </c>
      <c r="L858">
        <v>437.83376855952201</v>
      </c>
      <c r="M858">
        <v>55.506525984297198</v>
      </c>
      <c r="N858">
        <v>1.0611620986488399</v>
      </c>
      <c r="O858">
        <v>3.7792329279700598</v>
      </c>
      <c r="P858">
        <v>53.569889383709203</v>
      </c>
      <c r="Q858">
        <v>-4.4933103053221998E-2</v>
      </c>
    </row>
    <row r="859" spans="1:17" hidden="1" x14ac:dyDescent="0.3">
      <c r="A859" t="s">
        <v>1863</v>
      </c>
      <c r="B859" t="s">
        <v>1864</v>
      </c>
      <c r="C859" t="str">
        <f>IFERROR(VLOOKUP(Table1[[#This Row],[Ticker]],[1]!Table1[[Symbol]:[Industry]],2,FALSE),"-")</f>
        <v>-</v>
      </c>
      <c r="D859" t="s">
        <v>62</v>
      </c>
      <c r="E859">
        <v>3768.2733259000001</v>
      </c>
      <c r="F859">
        <v>154.13</v>
      </c>
      <c r="G859">
        <v>73.073028749405395</v>
      </c>
      <c r="H859">
        <v>37.137459351665498</v>
      </c>
      <c r="I859">
        <v>50.3582463263607</v>
      </c>
      <c r="J859">
        <v>12.190800787261599</v>
      </c>
      <c r="K859">
        <v>112.867840574539</v>
      </c>
      <c r="L859">
        <v>96.251259348671496</v>
      </c>
      <c r="M859">
        <v>92.3045045784243</v>
      </c>
      <c r="N859">
        <v>1.9713485620337901</v>
      </c>
      <c r="O859">
        <v>1.0835009407642999</v>
      </c>
      <c r="P859">
        <v>107.862440997977</v>
      </c>
      <c r="Q859">
        <v>-2.1007087541854E-2</v>
      </c>
    </row>
    <row r="860" spans="1:17" hidden="1" x14ac:dyDescent="0.3">
      <c r="A860" t="s">
        <v>1865</v>
      </c>
      <c r="B860" t="s">
        <v>1866</v>
      </c>
      <c r="C860" t="str">
        <f>IFERROR(VLOOKUP(Table1[[#This Row],[Ticker]],[1]!Table1[[Symbol]:[Industry]],2,FALSE),"-")</f>
        <v>-</v>
      </c>
      <c r="D860" t="s">
        <v>62</v>
      </c>
      <c r="E860">
        <v>3767.0596537500001</v>
      </c>
      <c r="F860">
        <v>529.20000000000005</v>
      </c>
      <c r="G860">
        <v>12.169797896717601</v>
      </c>
      <c r="H860">
        <v>-8.6833103206172098</v>
      </c>
      <c r="I860">
        <v>5.1208302936674803</v>
      </c>
      <c r="J860">
        <v>0.151052975816198</v>
      </c>
      <c r="K860">
        <v>537.93221558027506</v>
      </c>
      <c r="L860">
        <v>494.44078971967701</v>
      </c>
      <c r="M860">
        <v>52.203841608706902</v>
      </c>
      <c r="N860">
        <v>0.49454865304038398</v>
      </c>
      <c r="O860">
        <v>16.3359788359788</v>
      </c>
      <c r="P860">
        <v>40.875815253560503</v>
      </c>
      <c r="Q860">
        <v>3.0446049313680001E-2</v>
      </c>
    </row>
    <row r="861" spans="1:17" hidden="1" x14ac:dyDescent="0.3">
      <c r="A861" t="s">
        <v>1867</v>
      </c>
      <c r="B861" t="s">
        <v>1868</v>
      </c>
      <c r="C861" t="str">
        <f>IFERROR(VLOOKUP(Table1[[#This Row],[Ticker]],[1]!Table1[[Symbol]:[Industry]],2,FALSE),"-")</f>
        <v>-</v>
      </c>
      <c r="D861" t="s">
        <v>46</v>
      </c>
      <c r="E861">
        <v>3756.8330415</v>
      </c>
      <c r="F861">
        <v>3353.3</v>
      </c>
      <c r="G861">
        <v>75.582913460388497</v>
      </c>
      <c r="H861">
        <v>20.975270306033501</v>
      </c>
      <c r="I861">
        <v>69.771832216842</v>
      </c>
      <c r="J861">
        <v>4.1983126682980201</v>
      </c>
      <c r="K861">
        <v>3014.6698345466202</v>
      </c>
      <c r="L861">
        <v>2439.8297267190301</v>
      </c>
      <c r="M861">
        <v>64.101765973748599</v>
      </c>
      <c r="N861">
        <v>1.5192722532890901</v>
      </c>
      <c r="O861">
        <v>10.574657799779301</v>
      </c>
      <c r="P861">
        <v>131.23814777781601</v>
      </c>
      <c r="Q861">
        <v>0.126154486548259</v>
      </c>
    </row>
    <row r="862" spans="1:17" x14ac:dyDescent="0.3">
      <c r="A862" t="s">
        <v>1869</v>
      </c>
      <c r="B862" t="s">
        <v>1870</v>
      </c>
      <c r="C862" t="str">
        <f>IFERROR(VLOOKUP(Table1[[#This Row],[Ticker]],[1]!Table1[[Symbol]:[Industry]],2,FALSE),"-")</f>
        <v>-</v>
      </c>
      <c r="D862" t="s">
        <v>293</v>
      </c>
      <c r="E862">
        <v>3733.1973820049998</v>
      </c>
      <c r="F862">
        <v>437.9</v>
      </c>
      <c r="G862">
        <v>5.3623010225433099</v>
      </c>
      <c r="H862">
        <v>-4.2183368943292496</v>
      </c>
      <c r="I862">
        <v>5.3879593862301398</v>
      </c>
      <c r="J862">
        <v>-1.74701762782953</v>
      </c>
      <c r="K862">
        <v>427.21502406428198</v>
      </c>
      <c r="L862">
        <v>406.80355332399103</v>
      </c>
      <c r="M862">
        <v>62.575312010085199</v>
      </c>
      <c r="N862">
        <v>2.0581124244275801</v>
      </c>
      <c r="O862">
        <v>15.300296871431801</v>
      </c>
      <c r="P862">
        <v>43.057824240444198</v>
      </c>
    </row>
    <row r="863" spans="1:17" hidden="1" x14ac:dyDescent="0.3">
      <c r="A863" t="s">
        <v>1871</v>
      </c>
      <c r="B863" t="s">
        <v>1872</v>
      </c>
      <c r="C863" t="str">
        <f>IFERROR(VLOOKUP(Table1[[#This Row],[Ticker]],[1]!Table1[[Symbol]:[Industry]],2,FALSE),"-")</f>
        <v>-</v>
      </c>
      <c r="D863" t="s">
        <v>1022</v>
      </c>
      <c r="E863">
        <v>3730.8735000000001</v>
      </c>
      <c r="F863">
        <v>66.37</v>
      </c>
      <c r="G863">
        <v>-32.074691410404299</v>
      </c>
      <c r="H863">
        <v>-2.7197842455830701</v>
      </c>
      <c r="I863">
        <v>-16.844761070385101</v>
      </c>
      <c r="J863">
        <v>-0.83159163792206203</v>
      </c>
      <c r="K863">
        <v>66.303009104223506</v>
      </c>
      <c r="L863">
        <v>67.5438118941928</v>
      </c>
      <c r="M863">
        <v>80.428401478298795</v>
      </c>
      <c r="N863">
        <v>0.80732310769428195</v>
      </c>
      <c r="O863">
        <v>12.5357842398674</v>
      </c>
      <c r="P863">
        <v>4.5196850393700796</v>
      </c>
      <c r="Q863">
        <v>-6.679688381315E-3</v>
      </c>
    </row>
    <row r="864" spans="1:17" hidden="1" x14ac:dyDescent="0.3">
      <c r="A864" t="s">
        <v>1873</v>
      </c>
      <c r="B864" t="s">
        <v>1874</v>
      </c>
      <c r="C864" t="str">
        <f>IFERROR(VLOOKUP(Table1[[#This Row],[Ticker]],[1]!Table1[[Symbol]:[Industry]],2,FALSE),"-")</f>
        <v>-</v>
      </c>
      <c r="D864" t="s">
        <v>713</v>
      </c>
      <c r="E864">
        <v>3724.7253936799998</v>
      </c>
      <c r="F864">
        <v>167.95</v>
      </c>
      <c r="G864">
        <v>9.5518311869586796</v>
      </c>
      <c r="H864">
        <v>0.69813834462771096</v>
      </c>
      <c r="I864">
        <v>12.0341638072385</v>
      </c>
      <c r="J864">
        <v>-0.26008514148652401</v>
      </c>
      <c r="K864">
        <v>158.50643054451999</v>
      </c>
      <c r="L864">
        <v>142.99290465937801</v>
      </c>
      <c r="M864">
        <v>58.331342908403499</v>
      </c>
      <c r="N864">
        <v>1.1474586012049699</v>
      </c>
      <c r="O864">
        <v>4.1976778803215202</v>
      </c>
      <c r="P864">
        <v>48.8258750553832</v>
      </c>
      <c r="Q864">
        <v>8.2626113561340003E-3</v>
      </c>
    </row>
    <row r="865" spans="1:17" x14ac:dyDescent="0.3">
      <c r="A865" t="s">
        <v>1875</v>
      </c>
      <c r="B865" t="s">
        <v>1876</v>
      </c>
      <c r="C865" t="str">
        <f>IFERROR(VLOOKUP(Table1[[#This Row],[Ticker]],[1]!Table1[[Symbol]:[Industry]],2,FALSE),"-")</f>
        <v>-</v>
      </c>
      <c r="D865" t="s">
        <v>288</v>
      </c>
      <c r="E865">
        <v>3714.3129286199901</v>
      </c>
      <c r="F865">
        <v>1355.25</v>
      </c>
      <c r="G865">
        <v>37.1547869331947</v>
      </c>
      <c r="H865">
        <v>-3.7974643603031999</v>
      </c>
      <c r="I865">
        <v>18.211965539323</v>
      </c>
      <c r="J865">
        <v>-1.6723612843431399</v>
      </c>
      <c r="K865">
        <v>1331.32042887941</v>
      </c>
      <c r="L865">
        <v>1162.11956164097</v>
      </c>
      <c r="M865">
        <v>50.353203486227102</v>
      </c>
      <c r="N865">
        <v>1.8476141498623899</v>
      </c>
      <c r="O865">
        <v>4.4087806677734802</v>
      </c>
      <c r="P865">
        <v>78.781083042015695</v>
      </c>
      <c r="Q865">
        <v>7.5401548454731002E-2</v>
      </c>
    </row>
    <row r="866" spans="1:17" hidden="1" x14ac:dyDescent="0.3">
      <c r="A866" t="s">
        <v>1877</v>
      </c>
      <c r="B866" t="s">
        <v>1878</v>
      </c>
      <c r="C866" t="str">
        <f>IFERROR(VLOOKUP(Table1[[#This Row],[Ticker]],[1]!Table1[[Symbol]:[Industry]],2,FALSE),"-")</f>
        <v>-</v>
      </c>
      <c r="D866" t="s">
        <v>258</v>
      </c>
      <c r="E866">
        <v>3658.0343970449999</v>
      </c>
      <c r="F866">
        <v>1150.45</v>
      </c>
      <c r="G866">
        <v>177.70438132439099</v>
      </c>
      <c r="H866">
        <v>8.7566099245221398</v>
      </c>
      <c r="I866">
        <v>56.003048499220498</v>
      </c>
      <c r="J866">
        <v>-5.65747259345589</v>
      </c>
      <c r="K866">
        <v>998.35457319898603</v>
      </c>
      <c r="L866">
        <v>791.23661719847996</v>
      </c>
      <c r="M866">
        <v>61.354220727478697</v>
      </c>
      <c r="N866">
        <v>1.52874525231255</v>
      </c>
      <c r="O866">
        <v>4.6547003346516496</v>
      </c>
      <c r="P866">
        <v>206.78666666666601</v>
      </c>
      <c r="Q866">
        <v>0.19109750772227899</v>
      </c>
    </row>
    <row r="867" spans="1:17" x14ac:dyDescent="0.3">
      <c r="A867" t="s">
        <v>1879</v>
      </c>
      <c r="B867" t="s">
        <v>1880</v>
      </c>
      <c r="C867" t="str">
        <f>IFERROR(VLOOKUP(Table1[[#This Row],[Ticker]],[1]!Table1[[Symbol]:[Industry]],2,FALSE),"-")</f>
        <v>-</v>
      </c>
      <c r="D867" t="s">
        <v>1492</v>
      </c>
      <c r="E867">
        <v>3640.8</v>
      </c>
      <c r="F867">
        <v>332.35</v>
      </c>
      <c r="G867">
        <v>-54.660218497973098</v>
      </c>
      <c r="H867">
        <v>-1.97160609519675</v>
      </c>
      <c r="I867">
        <v>-18.3040386918059</v>
      </c>
      <c r="J867">
        <v>-4.3310990964078497</v>
      </c>
      <c r="K867">
        <v>328.38865741353999</v>
      </c>
      <c r="L867">
        <v>349.47901769329201</v>
      </c>
      <c r="M867">
        <v>39.567493625551599</v>
      </c>
      <c r="N867">
        <v>1.12083919681362</v>
      </c>
      <c r="O867">
        <v>44.350834963141203</v>
      </c>
      <c r="P867">
        <v>14.4455922865013</v>
      </c>
      <c r="Q867">
        <v>-1.1728683596529E-2</v>
      </c>
    </row>
    <row r="868" spans="1:17" x14ac:dyDescent="0.3">
      <c r="A868" t="s">
        <v>1881</v>
      </c>
      <c r="B868" t="s">
        <v>1882</v>
      </c>
      <c r="C868" t="str">
        <f>IFERROR(VLOOKUP(Table1[[#This Row],[Ticker]],[1]!Table1[[Symbol]:[Industry]],2,FALSE),"-")</f>
        <v>-</v>
      </c>
      <c r="D868" t="s">
        <v>62</v>
      </c>
      <c r="E868">
        <v>3621.4595522999998</v>
      </c>
      <c r="F868">
        <v>144.16999999999999</v>
      </c>
      <c r="G868">
        <v>36.7322497553332</v>
      </c>
      <c r="H868">
        <v>12.368353620179199</v>
      </c>
      <c r="I868">
        <v>-3.76117948052014</v>
      </c>
      <c r="J868">
        <v>11.251333630073599</v>
      </c>
      <c r="K868">
        <v>123.920241512224</v>
      </c>
      <c r="L868">
        <v>117.55680951148101</v>
      </c>
      <c r="M868">
        <v>75.698642365857694</v>
      </c>
      <c r="N868">
        <v>2.5129004830875799</v>
      </c>
      <c r="O868">
        <v>7.8587778317264299</v>
      </c>
      <c r="P868">
        <v>66.863425925925895</v>
      </c>
      <c r="Q868">
        <v>-8.5640409033083995E-2</v>
      </c>
    </row>
    <row r="869" spans="1:17" hidden="1" x14ac:dyDescent="0.3">
      <c r="A869" t="s">
        <v>1883</v>
      </c>
      <c r="B869" t="s">
        <v>1884</v>
      </c>
      <c r="C869" t="str">
        <f>IFERROR(VLOOKUP(Table1[[#This Row],[Ticker]],[1]!Table1[[Symbol]:[Industry]],2,FALSE),"-")</f>
        <v>-</v>
      </c>
      <c r="D869" t="s">
        <v>193</v>
      </c>
      <c r="E869">
        <v>3598.8024313199999</v>
      </c>
      <c r="F869">
        <v>606.45000000000005</v>
      </c>
      <c r="G869">
        <v>41.839009532783599</v>
      </c>
      <c r="H869">
        <v>9.7119657166942305E-2</v>
      </c>
      <c r="I869">
        <v>16.1623356876689</v>
      </c>
      <c r="J869">
        <v>5.2089509661703604</v>
      </c>
      <c r="K869">
        <v>553.73361216190995</v>
      </c>
      <c r="L869">
        <v>487.89633060651897</v>
      </c>
      <c r="M869">
        <v>63.574737322601599</v>
      </c>
      <c r="N869">
        <v>2.1590330801148099</v>
      </c>
      <c r="O869">
        <v>3.7018715475306898</v>
      </c>
      <c r="P869">
        <v>76.396160558464203</v>
      </c>
      <c r="Q869">
        <v>6.0650728169567E-2</v>
      </c>
    </row>
    <row r="870" spans="1:17" hidden="1" x14ac:dyDescent="0.3">
      <c r="A870" t="s">
        <v>1885</v>
      </c>
      <c r="B870" t="s">
        <v>1886</v>
      </c>
      <c r="C870" t="str">
        <f>IFERROR(VLOOKUP(Table1[[#This Row],[Ticker]],[1]!Table1[[Symbol]:[Industry]],2,FALSE),"-")</f>
        <v>-</v>
      </c>
      <c r="D870" t="s">
        <v>647</v>
      </c>
      <c r="E870">
        <v>3597.8956431400002</v>
      </c>
      <c r="F870">
        <v>1831.65</v>
      </c>
      <c r="G870">
        <v>67.4687971121988</v>
      </c>
      <c r="H870">
        <v>-4.3949916074562099</v>
      </c>
      <c r="I870">
        <v>20.511972748893701</v>
      </c>
      <c r="J870">
        <v>0.277368913405942</v>
      </c>
      <c r="K870">
        <v>1786.7796430030301</v>
      </c>
      <c r="L870">
        <v>1510.6898410306601</v>
      </c>
      <c r="M870">
        <v>51.3126619720219</v>
      </c>
      <c r="N870">
        <v>0.80425908471999297</v>
      </c>
      <c r="O870">
        <v>19.2913493298392</v>
      </c>
      <c r="P870">
        <v>100.054610490675</v>
      </c>
      <c r="Q870">
        <v>0.14362994308633101</v>
      </c>
    </row>
    <row r="871" spans="1:17" hidden="1" x14ac:dyDescent="0.3">
      <c r="A871" t="s">
        <v>1887</v>
      </c>
      <c r="B871" t="s">
        <v>1888</v>
      </c>
      <c r="C871" t="str">
        <f>IFERROR(VLOOKUP(Table1[[#This Row],[Ticker]],[1]!Table1[[Symbol]:[Industry]],2,FALSE),"-")</f>
        <v>-</v>
      </c>
      <c r="D871" t="s">
        <v>100</v>
      </c>
      <c r="E871">
        <v>3587.1524259749999</v>
      </c>
      <c r="F871">
        <v>55.26</v>
      </c>
      <c r="G871">
        <v>162.826100350639</v>
      </c>
      <c r="H871">
        <v>30.998366962930898</v>
      </c>
      <c r="I871">
        <v>15.7607910889308</v>
      </c>
      <c r="J871">
        <v>9.3561035953197198</v>
      </c>
      <c r="K871">
        <v>45.895149852535603</v>
      </c>
      <c r="L871">
        <v>39.700048789761198</v>
      </c>
      <c r="M871">
        <v>79.213551528455497</v>
      </c>
      <c r="N871">
        <v>2.11116203520085</v>
      </c>
      <c r="O871">
        <v>22.964169381107499</v>
      </c>
      <c r="P871">
        <v>197.09677419354799</v>
      </c>
      <c r="Q871">
        <v>8.5464113814459994E-2</v>
      </c>
    </row>
    <row r="872" spans="1:17" x14ac:dyDescent="0.3">
      <c r="A872" t="s">
        <v>1889</v>
      </c>
      <c r="B872" t="s">
        <v>1890</v>
      </c>
      <c r="C872" t="str">
        <f>IFERROR(VLOOKUP(Table1[[#This Row],[Ticker]],[1]!Table1[[Symbol]:[Industry]],2,FALSE),"-")</f>
        <v>-</v>
      </c>
      <c r="D872" t="s">
        <v>193</v>
      </c>
      <c r="E872">
        <v>3578.4209735999998</v>
      </c>
      <c r="F872">
        <v>1344.95</v>
      </c>
      <c r="G872">
        <v>13.749435594307201</v>
      </c>
      <c r="H872">
        <v>2.3638685621024602</v>
      </c>
      <c r="I872">
        <v>-0.57414236823019305</v>
      </c>
      <c r="J872">
        <v>5.8846792927100301E-2</v>
      </c>
      <c r="K872">
        <v>1270.8818443145201</v>
      </c>
      <c r="L872">
        <v>1134.6759173321</v>
      </c>
      <c r="M872">
        <v>61.695400462524503</v>
      </c>
      <c r="N872">
        <v>1.0259051362488101</v>
      </c>
      <c r="O872">
        <v>4.59868396594669</v>
      </c>
      <c r="P872">
        <v>63.6192214111922</v>
      </c>
      <c r="Q872">
        <v>0.12604647569840999</v>
      </c>
    </row>
    <row r="873" spans="1:17" x14ac:dyDescent="0.3">
      <c r="A873" t="s">
        <v>1891</v>
      </c>
      <c r="B873" t="s">
        <v>1892</v>
      </c>
      <c r="C873" t="str">
        <f>IFERROR(VLOOKUP(Table1[[#This Row],[Ticker]],[1]!Table1[[Symbol]:[Industry]],2,FALSE),"-")</f>
        <v>-</v>
      </c>
      <c r="D873" t="s">
        <v>70</v>
      </c>
      <c r="E873">
        <v>3571.7029178600001</v>
      </c>
      <c r="F873">
        <v>839.6</v>
      </c>
      <c r="G873">
        <v>-55.368148994694998</v>
      </c>
      <c r="H873">
        <v>-1.09096875758503</v>
      </c>
      <c r="I873">
        <v>-2.5466990390622199</v>
      </c>
      <c r="J873">
        <v>-1.13985158290969</v>
      </c>
      <c r="K873">
        <v>761.38987830485803</v>
      </c>
      <c r="L873">
        <v>805.57685619529502</v>
      </c>
      <c r="M873">
        <v>63.063955175702702</v>
      </c>
      <c r="N873">
        <v>1.32483793221216</v>
      </c>
      <c r="O873">
        <v>48.761314911862797</v>
      </c>
      <c r="P873">
        <v>35.681965093729801</v>
      </c>
    </row>
    <row r="874" spans="1:17" x14ac:dyDescent="0.3">
      <c r="A874" t="s">
        <v>1893</v>
      </c>
      <c r="B874" t="s">
        <v>1894</v>
      </c>
      <c r="C874" t="str">
        <f>IFERROR(VLOOKUP(Table1[[#This Row],[Ticker]],[1]!Table1[[Symbol]:[Industry]],2,FALSE),"-")</f>
        <v>-</v>
      </c>
      <c r="D874" t="s">
        <v>62</v>
      </c>
      <c r="E874">
        <v>3566.3695008899999</v>
      </c>
      <c r="F874">
        <v>352.2</v>
      </c>
      <c r="G874">
        <v>38.085790874324701</v>
      </c>
      <c r="H874">
        <v>-6.1391902795399904</v>
      </c>
      <c r="I874">
        <v>-8.8511078212654706</v>
      </c>
      <c r="J874">
        <v>-2.4199445931127599</v>
      </c>
      <c r="K874">
        <v>344.68267879995</v>
      </c>
      <c r="L874">
        <v>314.52562147286397</v>
      </c>
      <c r="M874">
        <v>45.2904935873499</v>
      </c>
      <c r="N874">
        <v>0.63812542651681203</v>
      </c>
      <c r="O874">
        <v>9.8665530948324793</v>
      </c>
      <c r="P874">
        <v>66.919431279620795</v>
      </c>
      <c r="Q874">
        <v>5.7111222192574002E-2</v>
      </c>
    </row>
    <row r="875" spans="1:17" hidden="1" x14ac:dyDescent="0.3">
      <c r="A875" t="s">
        <v>1895</v>
      </c>
      <c r="B875" t="s">
        <v>1896</v>
      </c>
      <c r="C875" t="str">
        <f>IFERROR(VLOOKUP(Table1[[#This Row],[Ticker]],[1]!Table1[[Symbol]:[Industry]],2,FALSE),"-")</f>
        <v>-</v>
      </c>
      <c r="D875" t="s">
        <v>1465</v>
      </c>
      <c r="E875">
        <v>3544.1945561849998</v>
      </c>
      <c r="F875">
        <v>2062.8000000000002</v>
      </c>
      <c r="G875">
        <v>53.087292683093203</v>
      </c>
      <c r="H875">
        <v>-3.94043553363097</v>
      </c>
      <c r="I875">
        <v>11.5751507385443</v>
      </c>
      <c r="J875">
        <v>-0.70109093880120799</v>
      </c>
      <c r="K875">
        <v>1917.51118317804</v>
      </c>
      <c r="L875">
        <v>1663.4393532543299</v>
      </c>
      <c r="M875">
        <v>58.777214135586803</v>
      </c>
      <c r="N875">
        <v>0.84789602917861595</v>
      </c>
      <c r="O875">
        <v>4.80899747915453</v>
      </c>
      <c r="P875">
        <v>91.212458286985495</v>
      </c>
      <c r="Q875">
        <v>0.104750173662776</v>
      </c>
    </row>
    <row r="876" spans="1:17" hidden="1" x14ac:dyDescent="0.3">
      <c r="A876" t="s">
        <v>1897</v>
      </c>
      <c r="B876" t="s">
        <v>1898</v>
      </c>
      <c r="C876" t="str">
        <f>IFERROR(VLOOKUP(Table1[[#This Row],[Ticker]],[1]!Table1[[Symbol]:[Industry]],2,FALSE),"-")</f>
        <v>-</v>
      </c>
      <c r="D876" t="s">
        <v>193</v>
      </c>
      <c r="E876">
        <v>3540.1123974000002</v>
      </c>
      <c r="F876">
        <v>1735.35</v>
      </c>
      <c r="G876">
        <v>-11.0135852474045</v>
      </c>
      <c r="H876">
        <v>4.4662467303743503</v>
      </c>
      <c r="I876">
        <v>-0.15464464464465499</v>
      </c>
      <c r="J876">
        <v>-2.0824004688849702</v>
      </c>
      <c r="K876">
        <v>1613.0106939746299</v>
      </c>
      <c r="M876">
        <v>69.741172120980494</v>
      </c>
      <c r="N876">
        <v>2.4250396399107399</v>
      </c>
      <c r="O876">
        <v>6.32149134180424</v>
      </c>
      <c r="P876">
        <v>44.144031896336799</v>
      </c>
    </row>
    <row r="877" spans="1:17" x14ac:dyDescent="0.3">
      <c r="A877" t="s">
        <v>1899</v>
      </c>
      <c r="B877" t="s">
        <v>1900</v>
      </c>
      <c r="C877" t="str">
        <f>IFERROR(VLOOKUP(Table1[[#This Row],[Ticker]],[1]!Table1[[Symbol]:[Industry]],2,FALSE),"-")</f>
        <v>-</v>
      </c>
      <c r="D877" t="s">
        <v>125</v>
      </c>
      <c r="E877">
        <v>3536.4330621300001</v>
      </c>
      <c r="F877">
        <v>532.4</v>
      </c>
      <c r="G877">
        <v>-44.9478335395968</v>
      </c>
      <c r="H877">
        <v>-1.9969905894364</v>
      </c>
      <c r="I877">
        <v>-15.845786389718899</v>
      </c>
      <c r="J877">
        <v>-1.5133982107111199</v>
      </c>
      <c r="K877">
        <v>521.52010192858097</v>
      </c>
      <c r="L877">
        <v>513.31102851366597</v>
      </c>
      <c r="M877">
        <v>52.883555692027301</v>
      </c>
      <c r="N877">
        <v>0.730241492213903</v>
      </c>
      <c r="O877">
        <v>32.531930879038299</v>
      </c>
      <c r="P877">
        <v>18.5086254869226</v>
      </c>
    </row>
    <row r="878" spans="1:17" x14ac:dyDescent="0.3">
      <c r="A878" t="s">
        <v>1901</v>
      </c>
      <c r="B878" t="s">
        <v>1902</v>
      </c>
      <c r="C878" t="str">
        <f>IFERROR(VLOOKUP(Table1[[#This Row],[Ticker]],[1]!Table1[[Symbol]:[Industry]],2,FALSE),"-")</f>
        <v>-</v>
      </c>
      <c r="D878" t="s">
        <v>253</v>
      </c>
      <c r="E878">
        <v>3524.83122744</v>
      </c>
      <c r="F878">
        <v>149.01</v>
      </c>
      <c r="G878">
        <v>32.212576520759598</v>
      </c>
      <c r="H878">
        <v>30.949936174156601</v>
      </c>
      <c r="I878">
        <v>19.112027984040001</v>
      </c>
      <c r="J878">
        <v>-9.76755917436539</v>
      </c>
      <c r="K878">
        <v>120.94987769313001</v>
      </c>
      <c r="L878">
        <v>103.50103004834</v>
      </c>
      <c r="M878">
        <v>52.897264924782903</v>
      </c>
      <c r="N878">
        <v>2.2160532084123199</v>
      </c>
      <c r="O878">
        <v>10.3952754848667</v>
      </c>
      <c r="P878">
        <v>82.610294117647001</v>
      </c>
      <c r="Q878">
        <v>1.5762384509785E-2</v>
      </c>
    </row>
    <row r="879" spans="1:17" hidden="1" x14ac:dyDescent="0.3">
      <c r="A879" t="s">
        <v>1903</v>
      </c>
      <c r="B879" t="s">
        <v>1904</v>
      </c>
      <c r="C879" t="str">
        <f>IFERROR(VLOOKUP(Table1[[#This Row],[Ticker]],[1]!Table1[[Symbol]:[Industry]],2,FALSE),"-")</f>
        <v>-</v>
      </c>
      <c r="D879" t="s">
        <v>62</v>
      </c>
      <c r="E879">
        <v>3522.8470174499998</v>
      </c>
      <c r="F879">
        <v>481.8</v>
      </c>
      <c r="G879">
        <v>185.69751668104701</v>
      </c>
      <c r="H879">
        <v>-0.46464629646661598</v>
      </c>
      <c r="I879">
        <v>41.045144675193498</v>
      </c>
      <c r="J879">
        <v>-7.7210731282470801</v>
      </c>
      <c r="K879">
        <v>450.68281888353999</v>
      </c>
      <c r="L879">
        <v>346.88062068491598</v>
      </c>
      <c r="M879">
        <v>46.8449010773369</v>
      </c>
      <c r="N879">
        <v>0.51082831044553501</v>
      </c>
      <c r="O879">
        <v>10.004151100041501</v>
      </c>
      <c r="P879">
        <v>216.536364233624</v>
      </c>
      <c r="Q879">
        <v>0.15471436513145301</v>
      </c>
    </row>
    <row r="880" spans="1:17" hidden="1" x14ac:dyDescent="0.3">
      <c r="A880" t="s">
        <v>1905</v>
      </c>
      <c r="B880" t="s">
        <v>1906</v>
      </c>
      <c r="C880" t="str">
        <f>IFERROR(VLOOKUP(Table1[[#This Row],[Ticker]],[1]!Table1[[Symbol]:[Industry]],2,FALSE),"-")</f>
        <v>-</v>
      </c>
      <c r="D880" t="s">
        <v>491</v>
      </c>
      <c r="E880">
        <v>3512.9861460000002</v>
      </c>
      <c r="F880">
        <v>2865.15</v>
      </c>
      <c r="G880">
        <v>13.4191085077618</v>
      </c>
      <c r="H880">
        <v>-2.5339586835604302</v>
      </c>
      <c r="I880">
        <v>10.3274633513954</v>
      </c>
      <c r="J880">
        <v>-4.4680652634716802</v>
      </c>
      <c r="K880">
        <v>2731.2900152181701</v>
      </c>
      <c r="L880">
        <v>2409.2859327241399</v>
      </c>
      <c r="M880">
        <v>49.303887175147104</v>
      </c>
      <c r="N880">
        <v>0.66566060853828601</v>
      </c>
      <c r="O880">
        <v>10.2001640402771</v>
      </c>
      <c r="P880">
        <v>49.358807277276703</v>
      </c>
      <c r="Q880">
        <v>2.2863479352263998E-2</v>
      </c>
    </row>
    <row r="881" spans="1:17" x14ac:dyDescent="0.3">
      <c r="A881" t="s">
        <v>1907</v>
      </c>
      <c r="B881" t="s">
        <v>1908</v>
      </c>
      <c r="C881" t="str">
        <f>IFERROR(VLOOKUP(Table1[[#This Row],[Ticker]],[1]!Table1[[Symbol]:[Industry]],2,FALSE),"-")</f>
        <v>-</v>
      </c>
      <c r="D881" t="s">
        <v>491</v>
      </c>
      <c r="E881">
        <v>3498.9224447199899</v>
      </c>
      <c r="F881">
        <v>4055.35</v>
      </c>
      <c r="G881">
        <v>5.15064289743259</v>
      </c>
      <c r="H881">
        <v>-0.833955500266371</v>
      </c>
      <c r="I881">
        <v>7.5652508374416296</v>
      </c>
      <c r="J881">
        <v>-2.3717635265761299</v>
      </c>
      <c r="K881">
        <v>3832.1883324975101</v>
      </c>
      <c r="L881">
        <v>3485.82551786042</v>
      </c>
      <c r="M881">
        <v>38.169686516425898</v>
      </c>
      <c r="N881">
        <v>0.46749051126770602</v>
      </c>
      <c r="O881">
        <v>8.3013796589690205</v>
      </c>
      <c r="P881">
        <v>37.469491525423699</v>
      </c>
      <c r="Q881">
        <v>5.3995649880385001E-2</v>
      </c>
    </row>
    <row r="882" spans="1:17" hidden="1" x14ac:dyDescent="0.3">
      <c r="A882" t="s">
        <v>1909</v>
      </c>
      <c r="B882" t="s">
        <v>1910</v>
      </c>
      <c r="C882" t="str">
        <f>IFERROR(VLOOKUP(Table1[[#This Row],[Ticker]],[1]!Table1[[Symbol]:[Industry]],2,FALSE),"-")</f>
        <v>-</v>
      </c>
      <c r="D882" t="s">
        <v>130</v>
      </c>
      <c r="E882">
        <v>3492.0958605000001</v>
      </c>
      <c r="F882">
        <v>194.69</v>
      </c>
      <c r="G882">
        <v>113.961619246783</v>
      </c>
      <c r="H882">
        <v>3.24325309296984</v>
      </c>
      <c r="I882">
        <v>-2.3061205177858102</v>
      </c>
      <c r="J882">
        <v>-7.3470548203301602</v>
      </c>
      <c r="K882">
        <v>182.25167059709901</v>
      </c>
      <c r="L882">
        <v>162.025372126045</v>
      </c>
      <c r="M882">
        <v>51.650428021872401</v>
      </c>
      <c r="N882">
        <v>2.2213609583532001</v>
      </c>
      <c r="O882">
        <v>14.8492475217011</v>
      </c>
      <c r="P882">
        <v>148.170809432759</v>
      </c>
      <c r="Q882">
        <v>8.5099221772195005E-2</v>
      </c>
    </row>
    <row r="883" spans="1:17" x14ac:dyDescent="0.3">
      <c r="A883" t="s">
        <v>1911</v>
      </c>
      <c r="B883" t="s">
        <v>1912</v>
      </c>
      <c r="C883" t="str">
        <f>IFERROR(VLOOKUP(Table1[[#This Row],[Ticker]],[1]!Table1[[Symbol]:[Industry]],2,FALSE),"-")</f>
        <v>-</v>
      </c>
      <c r="D883" t="s">
        <v>1465</v>
      </c>
      <c r="E883">
        <v>3471.9199019879902</v>
      </c>
      <c r="F883">
        <v>156.84</v>
      </c>
      <c r="G883">
        <v>-9.9270355998921094</v>
      </c>
      <c r="H883">
        <v>-5.2273732336121599</v>
      </c>
      <c r="I883">
        <v>-8.9347514562037897</v>
      </c>
      <c r="J883">
        <v>-2.5304618226739302</v>
      </c>
      <c r="K883">
        <v>152.66024473682501</v>
      </c>
      <c r="L883">
        <v>147.68975215844401</v>
      </c>
      <c r="M883">
        <v>43.858935013308802</v>
      </c>
      <c r="N883">
        <v>0.91858440237265704</v>
      </c>
      <c r="O883">
        <v>12.152512114256499</v>
      </c>
      <c r="P883">
        <v>21.581395348837201</v>
      </c>
      <c r="Q883">
        <v>2.8099207131213E-2</v>
      </c>
    </row>
    <row r="884" spans="1:17" x14ac:dyDescent="0.3">
      <c r="A884" t="s">
        <v>1913</v>
      </c>
      <c r="B884" t="s">
        <v>1914</v>
      </c>
      <c r="C884" t="str">
        <f>IFERROR(VLOOKUP(Table1[[#This Row],[Ticker]],[1]!Table1[[Symbol]:[Industry]],2,FALSE),"-")</f>
        <v>-</v>
      </c>
      <c r="D884" t="s">
        <v>130</v>
      </c>
      <c r="E884">
        <v>3468.9322980000002</v>
      </c>
      <c r="F884">
        <v>1209.5999999999999</v>
      </c>
      <c r="G884">
        <v>-16.174626704585801</v>
      </c>
      <c r="H884">
        <v>-9.6787917915079493</v>
      </c>
      <c r="I884">
        <v>-8.9173025651595808</v>
      </c>
      <c r="J884">
        <v>-5.3393208797792804</v>
      </c>
      <c r="K884">
        <v>1208.7614154221101</v>
      </c>
      <c r="L884">
        <v>1137.64021007465</v>
      </c>
      <c r="M884">
        <v>34.590524075744803</v>
      </c>
      <c r="N884">
        <v>0.65933147636091705</v>
      </c>
      <c r="O884">
        <v>12.3511904761904</v>
      </c>
      <c r="P884">
        <v>26.659685863874302</v>
      </c>
      <c r="Q884">
        <v>-9.3909030505619998E-3</v>
      </c>
    </row>
    <row r="885" spans="1:17" x14ac:dyDescent="0.3">
      <c r="A885" t="s">
        <v>1915</v>
      </c>
      <c r="B885" t="s">
        <v>1916</v>
      </c>
      <c r="C885" t="str">
        <f>IFERROR(VLOOKUP(Table1[[#This Row],[Ticker]],[1]!Table1[[Symbol]:[Industry]],2,FALSE),"-")</f>
        <v>-</v>
      </c>
      <c r="D885" t="s">
        <v>193</v>
      </c>
      <c r="E885">
        <v>3467.9811531750001</v>
      </c>
      <c r="F885">
        <v>221.34</v>
      </c>
      <c r="G885">
        <v>-19.595177553609801</v>
      </c>
      <c r="H885">
        <v>-6.2334608959498103</v>
      </c>
      <c r="I885">
        <v>-30.308329071518902</v>
      </c>
      <c r="J885">
        <v>-8.7071715790765296</v>
      </c>
      <c r="K885">
        <v>223.987262838509</v>
      </c>
      <c r="L885">
        <v>232.82843031281399</v>
      </c>
      <c r="M885">
        <v>38.549445011057301</v>
      </c>
      <c r="N885">
        <v>1.31023796998</v>
      </c>
      <c r="O885">
        <v>35.086292581548697</v>
      </c>
      <c r="P885">
        <v>16.158488585672998</v>
      </c>
      <c r="Q885">
        <v>4.8005375119149998E-2</v>
      </c>
    </row>
    <row r="886" spans="1:17" hidden="1" x14ac:dyDescent="0.3">
      <c r="A886" t="s">
        <v>1917</v>
      </c>
      <c r="B886" t="s">
        <v>1918</v>
      </c>
      <c r="C886" t="str">
        <f>IFERROR(VLOOKUP(Table1[[#This Row],[Ticker]],[1]!Table1[[Symbol]:[Industry]],2,FALSE),"-")</f>
        <v>-</v>
      </c>
      <c r="D886" t="s">
        <v>46</v>
      </c>
      <c r="E886">
        <v>3457.5088335300002</v>
      </c>
      <c r="F886">
        <v>488.6</v>
      </c>
      <c r="G886">
        <v>181.68459617870701</v>
      </c>
      <c r="H886">
        <v>22.8866866195781</v>
      </c>
      <c r="I886">
        <v>75.957186279594396</v>
      </c>
      <c r="J886">
        <v>-1.79312057840523</v>
      </c>
      <c r="K886">
        <v>409.77680295733597</v>
      </c>
      <c r="L886">
        <v>302.764932034634</v>
      </c>
      <c r="M886">
        <v>53.426182862342003</v>
      </c>
      <c r="N886">
        <v>2.3939343442393501</v>
      </c>
      <c r="O886">
        <v>32.214490380679401</v>
      </c>
      <c r="P886">
        <v>214.21221864951701</v>
      </c>
      <c r="Q886">
        <v>4.9601458622981001E-2</v>
      </c>
    </row>
    <row r="887" spans="1:17" hidden="1" x14ac:dyDescent="0.3">
      <c r="A887" t="s">
        <v>1919</v>
      </c>
      <c r="B887" t="s">
        <v>1920</v>
      </c>
      <c r="C887" t="str">
        <f>IFERROR(VLOOKUP(Table1[[#This Row],[Ticker]],[1]!Table1[[Symbol]:[Industry]],2,FALSE),"-")</f>
        <v>-</v>
      </c>
      <c r="D887" t="s">
        <v>393</v>
      </c>
      <c r="E887">
        <v>3445.5959294999998</v>
      </c>
      <c r="F887">
        <v>4482.3500000000004</v>
      </c>
      <c r="G887">
        <v>17.909038593495801</v>
      </c>
      <c r="H887">
        <v>-3.0212216087733701</v>
      </c>
      <c r="I887">
        <v>-10.0311648899314</v>
      </c>
      <c r="J887">
        <v>0.41300193383474998</v>
      </c>
      <c r="K887">
        <v>4298.7425478055102</v>
      </c>
      <c r="L887">
        <v>4070.48183068752</v>
      </c>
      <c r="M887">
        <v>54.763162131841597</v>
      </c>
      <c r="N887">
        <v>2.3834595213373699</v>
      </c>
      <c r="O887">
        <v>13.7126730398116</v>
      </c>
      <c r="P887">
        <v>62.698729582577101</v>
      </c>
      <c r="Q887">
        <v>6.2623716902612994E-2</v>
      </c>
    </row>
    <row r="888" spans="1:17" x14ac:dyDescent="0.3">
      <c r="A888" t="s">
        <v>1921</v>
      </c>
      <c r="B888" t="s">
        <v>1922</v>
      </c>
      <c r="C888" t="str">
        <f>IFERROR(VLOOKUP(Table1[[#This Row],[Ticker]],[1]!Table1[[Symbol]:[Industry]],2,FALSE),"-")</f>
        <v>-</v>
      </c>
      <c r="D888" t="s">
        <v>916</v>
      </c>
      <c r="E888">
        <v>3444.1612169650002</v>
      </c>
      <c r="F888">
        <v>396.65</v>
      </c>
      <c r="G888">
        <v>47.778473955362799</v>
      </c>
      <c r="H888">
        <v>38.660119127310097</v>
      </c>
      <c r="I888">
        <v>18.4639661445473</v>
      </c>
      <c r="J888">
        <v>5.1125040874399303</v>
      </c>
      <c r="K888">
        <v>319.30243732103298</v>
      </c>
      <c r="L888">
        <v>293.67148833039198</v>
      </c>
      <c r="M888">
        <v>72.446561320690293</v>
      </c>
      <c r="N888">
        <v>3.1523494858633101</v>
      </c>
      <c r="O888">
        <v>8.7860834488843995</v>
      </c>
      <c r="P888">
        <v>96.410002475860296</v>
      </c>
      <c r="Q888">
        <v>7.7192256114711005E-2</v>
      </c>
    </row>
    <row r="889" spans="1:17" x14ac:dyDescent="0.3">
      <c r="A889" t="s">
        <v>1923</v>
      </c>
      <c r="B889" t="s">
        <v>1924</v>
      </c>
      <c r="C889" t="str">
        <f>IFERROR(VLOOKUP(Table1[[#This Row],[Ticker]],[1]!Table1[[Symbol]:[Industry]],2,FALSE),"-")</f>
        <v>-</v>
      </c>
      <c r="D889" t="s">
        <v>476</v>
      </c>
      <c r="E889">
        <v>3442.9787233799998</v>
      </c>
      <c r="F889">
        <v>541.54999999999995</v>
      </c>
      <c r="G889">
        <v>4.23522999728009</v>
      </c>
      <c r="H889">
        <v>-7.0211975404322402</v>
      </c>
      <c r="I889">
        <v>27.270445969519599</v>
      </c>
      <c r="J889">
        <v>2.3159095601771198</v>
      </c>
      <c r="K889">
        <v>510.580932807154</v>
      </c>
      <c r="L889">
        <v>447.61753006791798</v>
      </c>
      <c r="M889">
        <v>55.222995498695198</v>
      </c>
      <c r="N889">
        <v>0.528431069762754</v>
      </c>
      <c r="O889">
        <v>5.5581202105068703</v>
      </c>
      <c r="P889">
        <v>64.604863221884401</v>
      </c>
      <c r="Q889">
        <v>-3.5682199971218999E-2</v>
      </c>
    </row>
    <row r="890" spans="1:17" hidden="1" x14ac:dyDescent="0.3">
      <c r="A890" t="s">
        <v>1925</v>
      </c>
      <c r="B890" t="s">
        <v>1926</v>
      </c>
      <c r="C890" t="str">
        <f>IFERROR(VLOOKUP(Table1[[#This Row],[Ticker]],[1]!Table1[[Symbol]:[Industry]],2,FALSE),"-")</f>
        <v>-</v>
      </c>
      <c r="D890" t="s">
        <v>220</v>
      </c>
      <c r="E890">
        <v>3430.3284819999999</v>
      </c>
      <c r="F890">
        <v>2086.5500000000002</v>
      </c>
      <c r="G890">
        <v>131.79437482666501</v>
      </c>
      <c r="H890">
        <v>13.1936224373835</v>
      </c>
      <c r="I890">
        <v>59.315431170614403</v>
      </c>
      <c r="J890">
        <v>-5.1687331701977202E-2</v>
      </c>
      <c r="K890">
        <v>1938.8308100468</v>
      </c>
      <c r="L890">
        <v>1444.24478956129</v>
      </c>
      <c r="M890">
        <v>52.788805243155601</v>
      </c>
      <c r="N890">
        <v>0.665773509678249</v>
      </c>
      <c r="O890">
        <v>20.7735256763556</v>
      </c>
      <c r="P890">
        <v>170.98051948051901</v>
      </c>
    </row>
    <row r="891" spans="1:17" hidden="1" x14ac:dyDescent="0.3">
      <c r="A891" t="s">
        <v>1927</v>
      </c>
      <c r="B891" t="s">
        <v>1928</v>
      </c>
      <c r="C891" t="str">
        <f>IFERROR(VLOOKUP(Table1[[#This Row],[Ticker]],[1]!Table1[[Symbol]:[Industry]],2,FALSE),"-")</f>
        <v>-</v>
      </c>
      <c r="D891" t="s">
        <v>156</v>
      </c>
      <c r="E891">
        <v>3426.6118005899998</v>
      </c>
      <c r="F891">
        <v>369.6</v>
      </c>
      <c r="G891">
        <v>154.30171019032201</v>
      </c>
      <c r="H891">
        <v>-16.123269374442501</v>
      </c>
      <c r="I891">
        <v>-26.728203318565299</v>
      </c>
      <c r="J891">
        <v>-14.836573721419599</v>
      </c>
      <c r="K891">
        <v>385.89774306996702</v>
      </c>
      <c r="L891">
        <v>345.33785461325101</v>
      </c>
      <c r="M891">
        <v>28.159774407192501</v>
      </c>
      <c r="N891">
        <v>1.23273947612427</v>
      </c>
      <c r="O891">
        <v>30.735930735930701</v>
      </c>
      <c r="P891">
        <v>195.561775289884</v>
      </c>
      <c r="Q891">
        <v>8.7806646336964E-2</v>
      </c>
    </row>
    <row r="892" spans="1:17" hidden="1" x14ac:dyDescent="0.3">
      <c r="A892" t="s">
        <v>1929</v>
      </c>
      <c r="B892" t="s">
        <v>1930</v>
      </c>
      <c r="C892" t="str">
        <f>IFERROR(VLOOKUP(Table1[[#This Row],[Ticker]],[1]!Table1[[Symbol]:[Industry]],2,FALSE),"-")</f>
        <v>-</v>
      </c>
      <c r="D892" t="s">
        <v>49</v>
      </c>
      <c r="E892">
        <v>3412.7222971000001</v>
      </c>
      <c r="F892">
        <v>549.95000000000005</v>
      </c>
      <c r="G892">
        <v>49.283161129682803</v>
      </c>
      <c r="H892">
        <v>-0.98494899118791801</v>
      </c>
      <c r="I892">
        <v>21.414314662485101</v>
      </c>
      <c r="J892">
        <v>-4.2871791929900196</v>
      </c>
      <c r="K892">
        <v>522.26898998359002</v>
      </c>
      <c r="L892">
        <v>448.66226605955001</v>
      </c>
      <c r="M892">
        <v>45.864755854499698</v>
      </c>
      <c r="N892">
        <v>0.90245851067670502</v>
      </c>
      <c r="O892">
        <v>5.57323393035729</v>
      </c>
      <c r="P892">
        <v>85.574489623755696</v>
      </c>
      <c r="Q892">
        <v>3.5358052710954997E-2</v>
      </c>
    </row>
    <row r="893" spans="1:17" hidden="1" x14ac:dyDescent="0.3">
      <c r="A893" t="s">
        <v>1931</v>
      </c>
      <c r="B893" t="s">
        <v>1932</v>
      </c>
      <c r="C893" t="str">
        <f>IFERROR(VLOOKUP(Table1[[#This Row],[Ticker]],[1]!Table1[[Symbol]:[Industry]],2,FALSE),"-")</f>
        <v>-</v>
      </c>
      <c r="D893" t="s">
        <v>1391</v>
      </c>
      <c r="E893">
        <v>3410.9615727</v>
      </c>
      <c r="F893">
        <v>768.8</v>
      </c>
      <c r="G893">
        <v>-6.2491460676835198</v>
      </c>
      <c r="H893">
        <v>31.013987638593001</v>
      </c>
      <c r="I893">
        <v>3.48003002990197</v>
      </c>
      <c r="J893">
        <v>-4.1515632622230596</v>
      </c>
      <c r="K893">
        <v>652.35019889832495</v>
      </c>
      <c r="L893">
        <v>617.69576998511002</v>
      </c>
      <c r="M893">
        <v>63.568064744588497</v>
      </c>
      <c r="N893">
        <v>1.1261311911631899</v>
      </c>
      <c r="O893">
        <v>10.178199791883401</v>
      </c>
      <c r="P893">
        <v>71.148708815672293</v>
      </c>
      <c r="Q893">
        <v>-5.6512242768411998E-2</v>
      </c>
    </row>
    <row r="894" spans="1:17" x14ac:dyDescent="0.3">
      <c r="A894" t="s">
        <v>1933</v>
      </c>
      <c r="B894" t="s">
        <v>1934</v>
      </c>
      <c r="C894" t="str">
        <f>IFERROR(VLOOKUP(Table1[[#This Row],[Ticker]],[1]!Table1[[Symbol]:[Industry]],2,FALSE),"-")</f>
        <v>-</v>
      </c>
      <c r="D894" t="s">
        <v>557</v>
      </c>
      <c r="E894">
        <v>3393.3415236599999</v>
      </c>
      <c r="F894">
        <v>60.83</v>
      </c>
      <c r="G894">
        <v>62.815764433326301</v>
      </c>
      <c r="H894">
        <v>11.0505876115128</v>
      </c>
      <c r="I894">
        <v>38.2990731022511</v>
      </c>
      <c r="J894">
        <v>4.3797533615639503</v>
      </c>
      <c r="K894">
        <v>50.374932300611903</v>
      </c>
      <c r="L894">
        <v>44.890721279198502</v>
      </c>
      <c r="M894">
        <v>70.0009812408545</v>
      </c>
      <c r="N894">
        <v>1.31294482309472</v>
      </c>
      <c r="O894">
        <v>2.3508137432188101</v>
      </c>
      <c r="P894">
        <v>99.116202945990096</v>
      </c>
      <c r="Q894">
        <v>-6.1376837592728002E-2</v>
      </c>
    </row>
    <row r="895" spans="1:17" hidden="1" x14ac:dyDescent="0.3">
      <c r="A895" t="s">
        <v>1935</v>
      </c>
      <c r="B895" t="s">
        <v>1936</v>
      </c>
      <c r="C895" t="str">
        <f>IFERROR(VLOOKUP(Table1[[#This Row],[Ticker]],[1]!Table1[[Symbol]:[Industry]],2,FALSE),"-")</f>
        <v>-</v>
      </c>
      <c r="D895" t="s">
        <v>293</v>
      </c>
      <c r="E895">
        <v>3392.1251067200001</v>
      </c>
      <c r="F895">
        <v>641.70000000000005</v>
      </c>
      <c r="G895">
        <v>-10.566893972587801</v>
      </c>
      <c r="H895">
        <v>-6.8411917255204902</v>
      </c>
      <c r="I895">
        <v>-11.377083481721799</v>
      </c>
      <c r="J895">
        <v>-0.21285165611117399</v>
      </c>
      <c r="K895">
        <v>635.17339488497896</v>
      </c>
      <c r="L895">
        <v>615.28555423944101</v>
      </c>
      <c r="M895">
        <v>50.993098365376497</v>
      </c>
      <c r="N895">
        <v>1.49053016975752</v>
      </c>
      <c r="O895">
        <v>12.6149290945924</v>
      </c>
      <c r="P895">
        <v>26.617995264404101</v>
      </c>
      <c r="Q895">
        <v>-0.15688450919598201</v>
      </c>
    </row>
    <row r="896" spans="1:17" hidden="1" x14ac:dyDescent="0.3">
      <c r="A896" t="s">
        <v>1937</v>
      </c>
      <c r="B896" t="s">
        <v>1938</v>
      </c>
      <c r="C896" t="str">
        <f>IFERROR(VLOOKUP(Table1[[#This Row],[Ticker]],[1]!Table1[[Symbol]:[Industry]],2,FALSE),"-")</f>
        <v>-</v>
      </c>
      <c r="D896" t="s">
        <v>484</v>
      </c>
      <c r="E896">
        <v>3380.02977246</v>
      </c>
      <c r="F896">
        <v>318.2</v>
      </c>
      <c r="G896">
        <v>-55.234419436659699</v>
      </c>
      <c r="H896">
        <v>3.7485004861639899</v>
      </c>
      <c r="I896">
        <v>-19.761227300515198</v>
      </c>
      <c r="J896">
        <v>-1.1744739113850999</v>
      </c>
      <c r="K896">
        <v>303.03551484749198</v>
      </c>
      <c r="M896">
        <v>62.395468351359099</v>
      </c>
      <c r="N896">
        <v>1.7240134814949499</v>
      </c>
      <c r="O896">
        <v>61.659333752357</v>
      </c>
      <c r="P896">
        <v>29.297033726127498</v>
      </c>
    </row>
    <row r="897" spans="1:17" hidden="1" x14ac:dyDescent="0.3">
      <c r="A897" t="s">
        <v>1939</v>
      </c>
      <c r="B897" t="s">
        <v>1940</v>
      </c>
      <c r="C897" t="str">
        <f>IFERROR(VLOOKUP(Table1[[#This Row],[Ticker]],[1]!Table1[[Symbol]:[Industry]],2,FALSE),"-")</f>
        <v>-</v>
      </c>
      <c r="D897" t="s">
        <v>130</v>
      </c>
      <c r="E897">
        <v>3365.2275199999999</v>
      </c>
      <c r="F897">
        <v>667.4</v>
      </c>
      <c r="G897">
        <v>18.506112665013699</v>
      </c>
      <c r="H897">
        <v>8.1078118125555498</v>
      </c>
      <c r="I897">
        <v>28.0124832510697</v>
      </c>
      <c r="J897">
        <v>2.4776817010917198</v>
      </c>
      <c r="K897">
        <v>603.88575306284099</v>
      </c>
      <c r="L897">
        <v>521.75539458659205</v>
      </c>
      <c r="M897">
        <v>74.551137725185399</v>
      </c>
      <c r="N897">
        <v>0.953975846442496</v>
      </c>
      <c r="O897">
        <v>9.3497153131555102</v>
      </c>
      <c r="P897">
        <v>61.793939393939297</v>
      </c>
      <c r="Q897">
        <v>4.6280250429735999E-2</v>
      </c>
    </row>
    <row r="898" spans="1:17" hidden="1" x14ac:dyDescent="0.3">
      <c r="A898" t="s">
        <v>1941</v>
      </c>
      <c r="B898" t="s">
        <v>1942</v>
      </c>
      <c r="C898" t="str">
        <f>IFERROR(VLOOKUP(Table1[[#This Row],[Ticker]],[1]!Table1[[Symbol]:[Industry]],2,FALSE),"-")</f>
        <v>-</v>
      </c>
      <c r="D898" t="s">
        <v>125</v>
      </c>
      <c r="E898">
        <v>3364.0294105599901</v>
      </c>
      <c r="F898">
        <v>115.24</v>
      </c>
      <c r="G898">
        <v>71.018837404814306</v>
      </c>
      <c r="H898">
        <v>-1.0289993138150699</v>
      </c>
      <c r="I898">
        <v>-17.984099159587799</v>
      </c>
      <c r="J898">
        <v>0.87501484523179396</v>
      </c>
      <c r="K898">
        <v>107.530505417028</v>
      </c>
      <c r="L898">
        <v>100.72295589762599</v>
      </c>
      <c r="M898">
        <v>65.583706812674805</v>
      </c>
      <c r="N898">
        <v>1.4704391200381199</v>
      </c>
      <c r="O898">
        <v>40.315862547726397</v>
      </c>
      <c r="P898">
        <v>119.087452471482</v>
      </c>
      <c r="Q898">
        <v>0.18080204802606101</v>
      </c>
    </row>
    <row r="899" spans="1:17" hidden="1" x14ac:dyDescent="0.3">
      <c r="A899" t="s">
        <v>1943</v>
      </c>
      <c r="B899" t="s">
        <v>1944</v>
      </c>
      <c r="C899" t="str">
        <f>IFERROR(VLOOKUP(Table1[[#This Row],[Ticker]],[1]!Table1[[Symbol]:[Industry]],2,FALSE),"-")</f>
        <v>-</v>
      </c>
      <c r="D899" t="s">
        <v>1945</v>
      </c>
      <c r="E899">
        <v>3357.5460027200002</v>
      </c>
      <c r="F899">
        <v>281.25</v>
      </c>
      <c r="G899">
        <v>22.221925184040298</v>
      </c>
      <c r="H899">
        <v>-10.986485089498199</v>
      </c>
      <c r="I899">
        <v>61.204049747161598</v>
      </c>
      <c r="J899">
        <v>-6.8984615252503501</v>
      </c>
      <c r="K899">
        <v>279.50911189468297</v>
      </c>
      <c r="M899">
        <v>40.416036169188502</v>
      </c>
      <c r="N899">
        <v>0.92417290706723099</v>
      </c>
      <c r="O899">
        <v>17.3333333333333</v>
      </c>
      <c r="P899">
        <v>159.815242494226</v>
      </c>
    </row>
    <row r="900" spans="1:17" hidden="1" x14ac:dyDescent="0.3">
      <c r="A900" t="s">
        <v>1946</v>
      </c>
      <c r="B900" t="s">
        <v>1947</v>
      </c>
      <c r="C900" t="str">
        <f>IFERROR(VLOOKUP(Table1[[#This Row],[Ticker]],[1]!Table1[[Symbol]:[Industry]],2,FALSE),"-")</f>
        <v>-</v>
      </c>
      <c r="E900">
        <v>3354.8901140019998</v>
      </c>
      <c r="F900">
        <v>63.87</v>
      </c>
      <c r="G900">
        <v>9613.2960438438295</v>
      </c>
      <c r="H900">
        <v>43.393500091499803</v>
      </c>
      <c r="I900">
        <v>563.10258493146796</v>
      </c>
      <c r="J900">
        <v>7.4063651998342204</v>
      </c>
      <c r="K900">
        <v>44.493695817342598</v>
      </c>
      <c r="L900">
        <v>24.861555851895901</v>
      </c>
      <c r="M900">
        <v>99.391786356432604</v>
      </c>
      <c r="N900">
        <v>1.42742325300965</v>
      </c>
      <c r="O900">
        <v>0</v>
      </c>
      <c r="P900">
        <v>10126.0554561717</v>
      </c>
      <c r="Q900">
        <v>0.331043387100596</v>
      </c>
    </row>
    <row r="901" spans="1:17" hidden="1" x14ac:dyDescent="0.3">
      <c r="A901" t="s">
        <v>1948</v>
      </c>
      <c r="B901" t="s">
        <v>1949</v>
      </c>
      <c r="C901" t="str">
        <f>IFERROR(VLOOKUP(Table1[[#This Row],[Ticker]],[1]!Table1[[Symbol]:[Industry]],2,FALSE),"-")</f>
        <v>-</v>
      </c>
      <c r="D901" t="s">
        <v>476</v>
      </c>
      <c r="E901">
        <v>3339.5473584000001</v>
      </c>
      <c r="F901">
        <v>833</v>
      </c>
      <c r="G901">
        <v>130.524136251805</v>
      </c>
      <c r="H901">
        <v>14.2247091667461</v>
      </c>
      <c r="I901">
        <v>21.067487047076199</v>
      </c>
      <c r="J901">
        <v>0.56552622038552802</v>
      </c>
      <c r="K901">
        <v>683.46960043691297</v>
      </c>
      <c r="L901">
        <v>592.81650793899303</v>
      </c>
      <c r="M901">
        <v>65.0470176162477</v>
      </c>
      <c r="N901">
        <v>2.8385669448645299</v>
      </c>
      <c r="O901">
        <v>1.4105642256902799</v>
      </c>
      <c r="P901">
        <v>184.27608565822001</v>
      </c>
      <c r="Q901">
        <v>0.13279852860350699</v>
      </c>
    </row>
    <row r="902" spans="1:17" hidden="1" x14ac:dyDescent="0.3">
      <c r="A902" t="s">
        <v>1950</v>
      </c>
      <c r="B902" t="s">
        <v>1951</v>
      </c>
      <c r="C902" t="str">
        <f>IFERROR(VLOOKUP(Table1[[#This Row],[Ticker]],[1]!Table1[[Symbol]:[Industry]],2,FALSE),"-")</f>
        <v>-</v>
      </c>
      <c r="D902" t="s">
        <v>220</v>
      </c>
      <c r="E902">
        <v>3338.9190119999998</v>
      </c>
      <c r="F902">
        <v>264.26</v>
      </c>
      <c r="G902">
        <v>298.70966561946602</v>
      </c>
      <c r="H902">
        <v>59.6070211301939</v>
      </c>
      <c r="I902">
        <v>166.30883628095299</v>
      </c>
      <c r="J902">
        <v>20.7417520849204</v>
      </c>
      <c r="K902">
        <v>155.562392406936</v>
      </c>
      <c r="L902">
        <v>109.388340294703</v>
      </c>
      <c r="M902">
        <v>94.626108781755406</v>
      </c>
      <c r="N902">
        <v>1.28167740825414</v>
      </c>
      <c r="O902">
        <v>0</v>
      </c>
      <c r="P902">
        <v>379.60072595281298</v>
      </c>
      <c r="Q902">
        <v>0.11826951655185</v>
      </c>
    </row>
    <row r="903" spans="1:17" hidden="1" x14ac:dyDescent="0.3">
      <c r="A903" t="s">
        <v>1952</v>
      </c>
      <c r="B903" t="s">
        <v>1953</v>
      </c>
      <c r="C903" t="str">
        <f>IFERROR(VLOOKUP(Table1[[#This Row],[Ticker]],[1]!Table1[[Symbol]:[Industry]],2,FALSE),"-")</f>
        <v>-</v>
      </c>
      <c r="D903" t="s">
        <v>800</v>
      </c>
      <c r="E903">
        <v>3323.97</v>
      </c>
      <c r="F903">
        <v>38.35</v>
      </c>
      <c r="G903">
        <v>222.43624503588299</v>
      </c>
      <c r="H903">
        <v>2.20849718850635</v>
      </c>
      <c r="I903">
        <v>10.634804537873</v>
      </c>
      <c r="J903">
        <v>-3.6984127725080298</v>
      </c>
      <c r="K903">
        <v>37.353046550811001</v>
      </c>
      <c r="L903">
        <v>31.421071643264899</v>
      </c>
      <c r="M903">
        <v>57.039192332904797</v>
      </c>
      <c r="N903">
        <v>1.0819886526373901</v>
      </c>
      <c r="O903">
        <v>17.992177314211201</v>
      </c>
      <c r="P903">
        <v>251.834862385321</v>
      </c>
      <c r="Q903">
        <v>0.12913485832859101</v>
      </c>
    </row>
    <row r="904" spans="1:17" hidden="1" x14ac:dyDescent="0.3">
      <c r="A904" t="s">
        <v>1954</v>
      </c>
      <c r="B904" t="s">
        <v>1955</v>
      </c>
      <c r="C904" t="str">
        <f>IFERROR(VLOOKUP(Table1[[#This Row],[Ticker]],[1]!Table1[[Symbol]:[Industry]],2,FALSE),"-")</f>
        <v>-</v>
      </c>
      <c r="D904" t="s">
        <v>83</v>
      </c>
      <c r="E904">
        <v>3315.2663731900002</v>
      </c>
      <c r="F904">
        <v>592.85</v>
      </c>
      <c r="G904">
        <v>-0.928139947192129</v>
      </c>
      <c r="H904">
        <v>12.586801883118699</v>
      </c>
      <c r="I904">
        <v>13.162993304265401</v>
      </c>
      <c r="J904">
        <v>7.0840163513855101</v>
      </c>
      <c r="O904">
        <v>5.8446487307075996</v>
      </c>
      <c r="P904">
        <v>26.084644831986399</v>
      </c>
    </row>
    <row r="905" spans="1:17" x14ac:dyDescent="0.3">
      <c r="A905" t="s">
        <v>1956</v>
      </c>
      <c r="B905" t="s">
        <v>1957</v>
      </c>
      <c r="C905" t="str">
        <f>IFERROR(VLOOKUP(Table1[[#This Row],[Ticker]],[1]!Table1[[Symbol]:[Industry]],2,FALSE),"-")</f>
        <v>-</v>
      </c>
      <c r="D905" t="s">
        <v>46</v>
      </c>
      <c r="E905">
        <v>3304.8717000000001</v>
      </c>
      <c r="F905">
        <v>1991.25</v>
      </c>
      <c r="G905">
        <v>5.6182408171981004</v>
      </c>
      <c r="H905">
        <v>11.8656718791697</v>
      </c>
      <c r="I905">
        <v>8.0395692036379103</v>
      </c>
      <c r="J905">
        <v>-6.0371242249058499</v>
      </c>
      <c r="K905">
        <v>1782.4575645085699</v>
      </c>
      <c r="L905">
        <v>1658.19676875184</v>
      </c>
      <c r="M905">
        <v>51.479780102991299</v>
      </c>
      <c r="N905">
        <v>0.88556938000084895</v>
      </c>
      <c r="O905">
        <v>4.9591964846202199</v>
      </c>
      <c r="P905">
        <v>40.823903818953298</v>
      </c>
      <c r="Q905">
        <v>2.5292913486075E-2</v>
      </c>
    </row>
    <row r="906" spans="1:17" hidden="1" x14ac:dyDescent="0.3">
      <c r="A906" t="s">
        <v>1958</v>
      </c>
      <c r="B906" t="s">
        <v>1959</v>
      </c>
      <c r="C906" t="str">
        <f>IFERROR(VLOOKUP(Table1[[#This Row],[Ticker]],[1]!Table1[[Symbol]:[Industry]],2,FALSE),"-")</f>
        <v>-</v>
      </c>
      <c r="D906" t="s">
        <v>97</v>
      </c>
      <c r="E906">
        <v>3290.8709486160001</v>
      </c>
      <c r="F906">
        <v>72.34</v>
      </c>
      <c r="G906">
        <v>92.773661944798405</v>
      </c>
      <c r="H906">
        <v>19.599725723768401</v>
      </c>
      <c r="I906">
        <v>11.5235399203002</v>
      </c>
      <c r="J906">
        <v>13.671357835855</v>
      </c>
      <c r="K906">
        <v>55.621292584923403</v>
      </c>
      <c r="L906">
        <v>49.327758822296701</v>
      </c>
      <c r="M906">
        <v>93.065003555554696</v>
      </c>
      <c r="N906">
        <v>2.6023197887475602</v>
      </c>
      <c r="O906">
        <v>1.18883052253249</v>
      </c>
      <c r="P906">
        <v>184.243614931237</v>
      </c>
      <c r="Q906">
        <v>8.3888499163568997E-2</v>
      </c>
    </row>
    <row r="907" spans="1:17" x14ac:dyDescent="0.3">
      <c r="A907" t="s">
        <v>1960</v>
      </c>
      <c r="B907" t="s">
        <v>1961</v>
      </c>
      <c r="C907" t="str">
        <f>IFERROR(VLOOKUP(Table1[[#This Row],[Ticker]],[1]!Table1[[Symbol]:[Industry]],2,FALSE),"-")</f>
        <v>-</v>
      </c>
      <c r="D907" t="s">
        <v>989</v>
      </c>
      <c r="E907">
        <v>3280.0652540750002</v>
      </c>
      <c r="F907">
        <v>411.6</v>
      </c>
      <c r="G907">
        <v>-16.886687509376099</v>
      </c>
      <c r="H907">
        <v>-9.9833877109381106</v>
      </c>
      <c r="I907">
        <v>-8.6457726913990705</v>
      </c>
      <c r="J907">
        <v>0.25816304236286403</v>
      </c>
      <c r="K907">
        <v>403.06926768608201</v>
      </c>
      <c r="L907">
        <v>396.02311476332301</v>
      </c>
      <c r="M907">
        <v>41.550696206725497</v>
      </c>
      <c r="N907">
        <v>1.10075809510383</v>
      </c>
      <c r="O907">
        <v>19.047619047619001</v>
      </c>
      <c r="P907">
        <v>21.757136518266499</v>
      </c>
      <c r="Q907">
        <v>-3.7134952670364998E-2</v>
      </c>
    </row>
    <row r="908" spans="1:17" hidden="1" x14ac:dyDescent="0.3">
      <c r="A908" t="s">
        <v>1962</v>
      </c>
      <c r="B908" t="s">
        <v>1963</v>
      </c>
      <c r="C908" t="str">
        <f>IFERROR(VLOOKUP(Table1[[#This Row],[Ticker]],[1]!Table1[[Symbol]:[Industry]],2,FALSE),"-")</f>
        <v>-</v>
      </c>
      <c r="D908" t="s">
        <v>49</v>
      </c>
      <c r="E908">
        <v>3275.4286306499998</v>
      </c>
      <c r="F908">
        <v>240.37</v>
      </c>
      <c r="G908">
        <v>35.139700455832099</v>
      </c>
      <c r="H908">
        <v>-12.613848826984301</v>
      </c>
      <c r="I908">
        <v>8.6522909685079696</v>
      </c>
      <c r="J908">
        <v>-3.1414140256722098</v>
      </c>
      <c r="K908">
        <v>241.16409601618901</v>
      </c>
      <c r="L908">
        <v>211.579218272459</v>
      </c>
      <c r="M908">
        <v>39.491052836185098</v>
      </c>
      <c r="N908">
        <v>0.77717841973047397</v>
      </c>
      <c r="O908">
        <v>16.4870824146108</v>
      </c>
      <c r="P908">
        <v>65.544077134986196</v>
      </c>
      <c r="Q908">
        <v>-3.7762768459018999E-2</v>
      </c>
    </row>
    <row r="909" spans="1:17" x14ac:dyDescent="0.3">
      <c r="A909" t="s">
        <v>1964</v>
      </c>
      <c r="B909" t="s">
        <v>1965</v>
      </c>
      <c r="C909" t="str">
        <f>IFERROR(VLOOKUP(Table1[[#This Row],[Ticker]],[1]!Table1[[Symbol]:[Industry]],2,FALSE),"-")</f>
        <v>-</v>
      </c>
      <c r="D909" t="s">
        <v>1103</v>
      </c>
      <c r="E909">
        <v>3237.7940500750001</v>
      </c>
      <c r="F909">
        <v>446.5</v>
      </c>
      <c r="G909">
        <v>-46.1362667763673</v>
      </c>
      <c r="H909">
        <v>13.589125082886101</v>
      </c>
      <c r="I909">
        <v>-22.5737085418376</v>
      </c>
      <c r="J909">
        <v>-3.6752505500927701</v>
      </c>
      <c r="K909">
        <v>417.28983380353998</v>
      </c>
      <c r="L909">
        <v>431.60050487352902</v>
      </c>
      <c r="M909">
        <v>51.051054942299601</v>
      </c>
      <c r="N909">
        <v>1.29971440232665</v>
      </c>
      <c r="O909">
        <v>48.734602463605803</v>
      </c>
      <c r="P909">
        <v>41.746031746031697</v>
      </c>
      <c r="Q909">
        <v>-3.6472562166E-4</v>
      </c>
    </row>
    <row r="910" spans="1:17" hidden="1" x14ac:dyDescent="0.3">
      <c r="A910" t="s">
        <v>1966</v>
      </c>
      <c r="B910" t="s">
        <v>1967</v>
      </c>
      <c r="C910" t="str">
        <f>IFERROR(VLOOKUP(Table1[[#This Row],[Ticker]],[1]!Table1[[Symbol]:[Industry]],2,FALSE),"-")</f>
        <v>-</v>
      </c>
      <c r="D910" t="s">
        <v>623</v>
      </c>
      <c r="E910">
        <v>3232.1722348799999</v>
      </c>
      <c r="F910">
        <v>229.02</v>
      </c>
      <c r="G910">
        <v>60.163940697855303</v>
      </c>
      <c r="H910">
        <v>26.398871496575602</v>
      </c>
      <c r="I910">
        <v>12.6865253728031</v>
      </c>
      <c r="J910">
        <v>24.901188067659</v>
      </c>
      <c r="K910">
        <v>186.624515239494</v>
      </c>
      <c r="L910">
        <v>167.959149311206</v>
      </c>
      <c r="M910">
        <v>93.460663585971801</v>
      </c>
      <c r="N910">
        <v>3.0283608249035199</v>
      </c>
      <c r="O910">
        <v>8.7241288970395505</v>
      </c>
      <c r="P910">
        <v>93.184310417545305</v>
      </c>
      <c r="Q910">
        <v>0.19555824693156201</v>
      </c>
    </row>
    <row r="911" spans="1:17" x14ac:dyDescent="0.3">
      <c r="A911" t="s">
        <v>1968</v>
      </c>
      <c r="B911" t="s">
        <v>1969</v>
      </c>
      <c r="C911" t="str">
        <f>IFERROR(VLOOKUP(Table1[[#This Row],[Ticker]],[1]!Table1[[Symbol]:[Industry]],2,FALSE),"-")</f>
        <v>-</v>
      </c>
      <c r="D911" t="s">
        <v>258</v>
      </c>
      <c r="E911">
        <v>3229.9456449999998</v>
      </c>
      <c r="F911">
        <v>329.45</v>
      </c>
      <c r="G911">
        <v>25.810714035149001</v>
      </c>
      <c r="H911">
        <v>-5.4269441447186599</v>
      </c>
      <c r="I911">
        <v>-20.7928765067286</v>
      </c>
      <c r="J911">
        <v>-1.8410340280642501</v>
      </c>
      <c r="K911">
        <v>330.243847998364</v>
      </c>
      <c r="L911">
        <v>301.45508454332099</v>
      </c>
      <c r="M911">
        <v>38.343868835044901</v>
      </c>
      <c r="N911">
        <v>0.52097516393465204</v>
      </c>
      <c r="O911">
        <v>21.884959781453901</v>
      </c>
      <c r="P911">
        <v>54.671361502347402</v>
      </c>
      <c r="Q911">
        <v>7.9396113847996996E-2</v>
      </c>
    </row>
    <row r="912" spans="1:17" x14ac:dyDescent="0.3">
      <c r="A912" t="s">
        <v>1970</v>
      </c>
      <c r="B912" t="s">
        <v>1971</v>
      </c>
      <c r="C912" t="str">
        <f>IFERROR(VLOOKUP(Table1[[#This Row],[Ticker]],[1]!Table1[[Symbol]:[Industry]],2,FALSE),"-")</f>
        <v>-</v>
      </c>
      <c r="D912" t="s">
        <v>62</v>
      </c>
      <c r="E912">
        <v>3216.897516</v>
      </c>
      <c r="F912">
        <v>410.5</v>
      </c>
      <c r="G912">
        <v>41.269276468233699</v>
      </c>
      <c r="H912">
        <v>-5.5730255934277704</v>
      </c>
      <c r="I912">
        <v>22.744652898235099</v>
      </c>
      <c r="J912">
        <v>-4.9158770882091103</v>
      </c>
      <c r="K912">
        <v>386.89848058838902</v>
      </c>
      <c r="L912">
        <v>342.23572078173902</v>
      </c>
      <c r="M912">
        <v>49.904430760640302</v>
      </c>
      <c r="N912">
        <v>1.06215755492557</v>
      </c>
      <c r="O912">
        <v>3.4591961023142401</v>
      </c>
      <c r="P912">
        <v>75.953707672524601</v>
      </c>
      <c r="Q912">
        <v>-5.0632392897915997E-2</v>
      </c>
    </row>
    <row r="913" spans="1:17" hidden="1" x14ac:dyDescent="0.3">
      <c r="A913" t="s">
        <v>1972</v>
      </c>
      <c r="B913" t="s">
        <v>1973</v>
      </c>
      <c r="C913" t="str">
        <f>IFERROR(VLOOKUP(Table1[[#This Row],[Ticker]],[1]!Table1[[Symbol]:[Industry]],2,FALSE),"-")</f>
        <v>-</v>
      </c>
      <c r="D913" t="s">
        <v>78</v>
      </c>
      <c r="E913">
        <v>3215.9383361999999</v>
      </c>
      <c r="F913">
        <v>258.14</v>
      </c>
      <c r="G913">
        <v>104.266910642338</v>
      </c>
      <c r="H913">
        <v>3.4797037212999098</v>
      </c>
      <c r="I913">
        <v>28.9241711396227</v>
      </c>
      <c r="J913">
        <v>-4.4955578153681302</v>
      </c>
      <c r="K913">
        <v>224.45108324852899</v>
      </c>
      <c r="L913">
        <v>182.294063203695</v>
      </c>
      <c r="M913">
        <v>49.057952093879599</v>
      </c>
      <c r="N913">
        <v>0.90529874435535596</v>
      </c>
      <c r="O913">
        <v>6.1207096924149802</v>
      </c>
      <c r="P913">
        <v>135.85198720877099</v>
      </c>
      <c r="Q913">
        <v>3.2241651299392E-2</v>
      </c>
    </row>
    <row r="914" spans="1:17" x14ac:dyDescent="0.3">
      <c r="A914" t="s">
        <v>1974</v>
      </c>
      <c r="B914" t="s">
        <v>1975</v>
      </c>
      <c r="C914" t="str">
        <f>IFERROR(VLOOKUP(Table1[[#This Row],[Ticker]],[1]!Table1[[Symbol]:[Industry]],2,FALSE),"-")</f>
        <v>-</v>
      </c>
      <c r="D914" t="s">
        <v>253</v>
      </c>
      <c r="E914">
        <v>3215.3729203500002</v>
      </c>
      <c r="F914">
        <v>1053.45</v>
      </c>
      <c r="G914">
        <v>-44.875605171001403</v>
      </c>
      <c r="H914">
        <v>11.218660696183001</v>
      </c>
      <c r="I914">
        <v>-15.4242394845913</v>
      </c>
      <c r="J914">
        <v>-3.4256356133010502</v>
      </c>
      <c r="K914">
        <v>953.35817101715702</v>
      </c>
      <c r="L914">
        <v>1003.4793566992799</v>
      </c>
      <c r="M914">
        <v>49.220408555518198</v>
      </c>
      <c r="N914">
        <v>1.33916028469906</v>
      </c>
      <c r="O914">
        <v>25.587355830841499</v>
      </c>
      <c r="P914">
        <v>40.151666334064998</v>
      </c>
      <c r="Q914">
        <v>-6.6364731059425003E-2</v>
      </c>
    </row>
    <row r="915" spans="1:17" x14ac:dyDescent="0.3">
      <c r="A915" t="s">
        <v>1976</v>
      </c>
      <c r="B915" t="s">
        <v>1977</v>
      </c>
      <c r="C915" t="str">
        <f>IFERROR(VLOOKUP(Table1[[#This Row],[Ticker]],[1]!Table1[[Symbol]:[Industry]],2,FALSE),"-")</f>
        <v>-</v>
      </c>
      <c r="D915" t="s">
        <v>576</v>
      </c>
      <c r="E915">
        <v>3205.7631945449998</v>
      </c>
      <c r="F915">
        <v>1040.95</v>
      </c>
      <c r="G915">
        <v>17.804631950957599</v>
      </c>
      <c r="H915">
        <v>-6.0556095134613503</v>
      </c>
      <c r="I915">
        <v>-2.4730432706511598</v>
      </c>
      <c r="J915">
        <v>-2.2401064493490401</v>
      </c>
      <c r="K915">
        <v>1080.9666257738199</v>
      </c>
      <c r="L915">
        <v>1014.4957378192</v>
      </c>
      <c r="M915">
        <v>45.023421603294601</v>
      </c>
      <c r="N915">
        <v>1.4525245430243601</v>
      </c>
      <c r="O915">
        <v>21.422738844324801</v>
      </c>
      <c r="P915">
        <v>48.770901815063603</v>
      </c>
      <c r="Q915">
        <v>2.1827296683393001E-2</v>
      </c>
    </row>
    <row r="916" spans="1:17" hidden="1" x14ac:dyDescent="0.3">
      <c r="A916" t="s">
        <v>1978</v>
      </c>
      <c r="B916" t="s">
        <v>1979</v>
      </c>
      <c r="C916" t="str">
        <f>IFERROR(VLOOKUP(Table1[[#This Row],[Ticker]],[1]!Table1[[Symbol]:[Industry]],2,FALSE),"-")</f>
        <v>-</v>
      </c>
      <c r="D916" t="s">
        <v>734</v>
      </c>
      <c r="E916">
        <v>3203.2027944000001</v>
      </c>
      <c r="F916">
        <v>776.15</v>
      </c>
      <c r="G916">
        <v>-18.66054742487</v>
      </c>
      <c r="H916">
        <v>1.1373326591225399</v>
      </c>
      <c r="I916">
        <v>-1.6678865897619399</v>
      </c>
      <c r="J916">
        <v>-6.6542274547863203</v>
      </c>
      <c r="K916">
        <v>745.93092154486897</v>
      </c>
      <c r="L916">
        <v>691.24625543725699</v>
      </c>
      <c r="M916">
        <v>44.0996305412407</v>
      </c>
      <c r="N916">
        <v>0.54492570140833996</v>
      </c>
      <c r="O916">
        <v>12.4267216388584</v>
      </c>
      <c r="P916">
        <v>38.301853171774702</v>
      </c>
      <c r="Q916">
        <v>-2.6409260480519E-2</v>
      </c>
    </row>
    <row r="917" spans="1:17" hidden="1" x14ac:dyDescent="0.3">
      <c r="A917" t="s">
        <v>1980</v>
      </c>
      <c r="B917" t="s">
        <v>1981</v>
      </c>
      <c r="C917" t="str">
        <f>IFERROR(VLOOKUP(Table1[[#This Row],[Ticker]],[1]!Table1[[Symbol]:[Industry]],2,FALSE),"-")</f>
        <v>-</v>
      </c>
      <c r="D917" t="s">
        <v>369</v>
      </c>
      <c r="E917">
        <v>3201.8364703799998</v>
      </c>
      <c r="F917">
        <v>262.92</v>
      </c>
      <c r="G917">
        <v>66.234174875539594</v>
      </c>
      <c r="H917">
        <v>-9.0751512236355403</v>
      </c>
      <c r="I917">
        <v>64.743118484950401</v>
      </c>
      <c r="J917">
        <v>-2.1587891143356699</v>
      </c>
      <c r="K917">
        <v>233.085270630753</v>
      </c>
      <c r="L917">
        <v>185.392102580364</v>
      </c>
      <c r="M917">
        <v>51.5728368400137</v>
      </c>
      <c r="N917">
        <v>0.78618573199298802</v>
      </c>
      <c r="O917">
        <v>8.3979917845732501</v>
      </c>
      <c r="P917">
        <v>133.717054091292</v>
      </c>
      <c r="Q917">
        <v>0.15844233346817299</v>
      </c>
    </row>
    <row r="918" spans="1:17" hidden="1" x14ac:dyDescent="0.3">
      <c r="A918" t="s">
        <v>1982</v>
      </c>
      <c r="B918" t="s">
        <v>1983</v>
      </c>
      <c r="C918" t="str">
        <f>IFERROR(VLOOKUP(Table1[[#This Row],[Ticker]],[1]!Table1[[Symbol]:[Industry]],2,FALSE),"-")</f>
        <v>-</v>
      </c>
      <c r="E918">
        <v>3194.2175000000002</v>
      </c>
      <c r="F918">
        <v>617.95000000000005</v>
      </c>
      <c r="G918">
        <v>405.76550186768497</v>
      </c>
      <c r="H918">
        <v>-22.5379867580187</v>
      </c>
      <c r="I918">
        <v>127.802246521993</v>
      </c>
      <c r="J918">
        <v>-1.29335399836864</v>
      </c>
      <c r="K918">
        <v>600.97095492057099</v>
      </c>
      <c r="L918">
        <v>428.280193082084</v>
      </c>
      <c r="M918">
        <v>39.651484237111497</v>
      </c>
      <c r="N918">
        <v>2.66454148047788</v>
      </c>
      <c r="O918">
        <v>28.2708957035358</v>
      </c>
      <c r="P918">
        <v>825.07485029940096</v>
      </c>
      <c r="Q918">
        <v>0.221767444602051</v>
      </c>
    </row>
    <row r="919" spans="1:17" hidden="1" x14ac:dyDescent="0.3">
      <c r="A919" t="s">
        <v>1984</v>
      </c>
      <c r="B919" t="s">
        <v>1985</v>
      </c>
      <c r="C919" t="str">
        <f>IFERROR(VLOOKUP(Table1[[#This Row],[Ticker]],[1]!Table1[[Symbol]:[Industry]],2,FALSE),"-")</f>
        <v>-</v>
      </c>
      <c r="D919" t="s">
        <v>1391</v>
      </c>
      <c r="E919">
        <v>3181.04884128</v>
      </c>
      <c r="F919">
        <v>216.2</v>
      </c>
      <c r="G919">
        <v>-19.615785497378301</v>
      </c>
      <c r="K919">
        <v>198.53034696656701</v>
      </c>
      <c r="L919">
        <v>172.215069946667</v>
      </c>
      <c r="M919">
        <v>81.1750791682543</v>
      </c>
      <c r="N919">
        <v>1</v>
      </c>
      <c r="O919">
        <v>2.8445883441258202</v>
      </c>
      <c r="P919">
        <v>14.1499472016895</v>
      </c>
      <c r="Q919">
        <v>0.14788253940821999</v>
      </c>
    </row>
    <row r="920" spans="1:17" hidden="1" x14ac:dyDescent="0.3">
      <c r="A920" t="s">
        <v>1986</v>
      </c>
      <c r="B920" t="s">
        <v>1987</v>
      </c>
      <c r="C920" t="str">
        <f>IFERROR(VLOOKUP(Table1[[#This Row],[Ticker]],[1]!Table1[[Symbol]:[Industry]],2,FALSE),"-")</f>
        <v>-</v>
      </c>
      <c r="D920" t="s">
        <v>21</v>
      </c>
      <c r="E920">
        <v>3178.0756700000002</v>
      </c>
      <c r="F920">
        <v>308.89999999999998</v>
      </c>
      <c r="G920">
        <v>-28.894586683864599</v>
      </c>
      <c r="H920">
        <v>1.15406014782121</v>
      </c>
      <c r="I920">
        <v>-18.178056748373901</v>
      </c>
      <c r="J920">
        <v>10.961974840051001</v>
      </c>
      <c r="K920">
        <v>280.94160086469498</v>
      </c>
      <c r="L920">
        <v>281.554483147263</v>
      </c>
      <c r="M920">
        <v>80.683248189285393</v>
      </c>
      <c r="N920">
        <v>1.5596079019223099</v>
      </c>
      <c r="O920">
        <v>30.203949498219401</v>
      </c>
      <c r="P920">
        <v>47.130269111693202</v>
      </c>
      <c r="Q920">
        <v>0.14502211362857301</v>
      </c>
    </row>
    <row r="921" spans="1:17" hidden="1" x14ac:dyDescent="0.3">
      <c r="A921" t="s">
        <v>1988</v>
      </c>
      <c r="B921" t="s">
        <v>1989</v>
      </c>
      <c r="C921" t="str">
        <f>IFERROR(VLOOKUP(Table1[[#This Row],[Ticker]],[1]!Table1[[Symbol]:[Industry]],2,FALSE),"-")</f>
        <v>-</v>
      </c>
      <c r="D921" t="s">
        <v>258</v>
      </c>
      <c r="E921">
        <v>3171.58</v>
      </c>
      <c r="F921">
        <v>15817.3</v>
      </c>
      <c r="G921">
        <v>28.484389358963</v>
      </c>
      <c r="H921">
        <v>-5.15449077016366</v>
      </c>
      <c r="I921">
        <v>0.43913143170712399</v>
      </c>
      <c r="J921">
        <v>-0.48951448852533502</v>
      </c>
      <c r="K921">
        <v>14991.7530274524</v>
      </c>
      <c r="L921">
        <v>13387.915448535599</v>
      </c>
      <c r="M921">
        <v>49.374534722123499</v>
      </c>
      <c r="N921">
        <v>0.74053873357144095</v>
      </c>
      <c r="O921">
        <v>7.4775720255669302</v>
      </c>
      <c r="P921">
        <v>59.690055527511298</v>
      </c>
      <c r="Q921">
        <v>0.124044040880298</v>
      </c>
    </row>
    <row r="922" spans="1:17" hidden="1" x14ac:dyDescent="0.3">
      <c r="A922" t="s">
        <v>1990</v>
      </c>
      <c r="B922" t="s">
        <v>1991</v>
      </c>
      <c r="C922" t="str">
        <f>IFERROR(VLOOKUP(Table1[[#This Row],[Ticker]],[1]!Table1[[Symbol]:[Industry]],2,FALSE),"-")</f>
        <v>-</v>
      </c>
      <c r="D922" t="s">
        <v>130</v>
      </c>
      <c r="E922">
        <v>3165.16994157</v>
      </c>
      <c r="F922">
        <v>18.23</v>
      </c>
      <c r="G922">
        <v>47.980166115252999</v>
      </c>
      <c r="H922">
        <v>-13.3312693375082</v>
      </c>
      <c r="I922">
        <v>20.3881919213865</v>
      </c>
      <c r="J922">
        <v>-4.5812148907571002</v>
      </c>
      <c r="K922">
        <v>19.615186767695199</v>
      </c>
      <c r="L922">
        <v>17.9019745808226</v>
      </c>
      <c r="M922">
        <v>35.420116209619302</v>
      </c>
      <c r="N922">
        <v>0.95568309645731397</v>
      </c>
      <c r="O922">
        <v>86.2314865606143</v>
      </c>
      <c r="P922">
        <v>108.820160366552</v>
      </c>
      <c r="Q922">
        <v>8.3603063306610007E-2</v>
      </c>
    </row>
    <row r="923" spans="1:17" hidden="1" x14ac:dyDescent="0.3">
      <c r="A923" t="s">
        <v>1992</v>
      </c>
      <c r="B923" t="s">
        <v>1993</v>
      </c>
      <c r="C923" t="str">
        <f>IFERROR(VLOOKUP(Table1[[#This Row],[Ticker]],[1]!Table1[[Symbol]:[Industry]],2,FALSE),"-")</f>
        <v>-</v>
      </c>
      <c r="D923" t="s">
        <v>140</v>
      </c>
      <c r="E923">
        <v>3157.78906134</v>
      </c>
      <c r="F923">
        <v>721.65</v>
      </c>
      <c r="G923">
        <v>81.745221128820305</v>
      </c>
      <c r="H923">
        <v>-2.2900063169246998</v>
      </c>
      <c r="I923">
        <v>41.4545236075014</v>
      </c>
      <c r="J923">
        <v>-1.6227053940993399</v>
      </c>
      <c r="K923">
        <v>682.74772244184999</v>
      </c>
      <c r="L923">
        <v>570.42459746986196</v>
      </c>
      <c r="M923">
        <v>47.2577665089633</v>
      </c>
      <c r="N923">
        <v>0.71179111754407298</v>
      </c>
      <c r="O923">
        <v>5.86849580821728</v>
      </c>
      <c r="P923">
        <v>133.54368932038801</v>
      </c>
      <c r="Q923">
        <v>0.163372470822963</v>
      </c>
    </row>
    <row r="924" spans="1:17" hidden="1" x14ac:dyDescent="0.3">
      <c r="A924" t="s">
        <v>1994</v>
      </c>
      <c r="B924" t="s">
        <v>1995</v>
      </c>
      <c r="C924" t="str">
        <f>IFERROR(VLOOKUP(Table1[[#This Row],[Ticker]],[1]!Table1[[Symbol]:[Industry]],2,FALSE),"-")</f>
        <v>-</v>
      </c>
      <c r="D924" t="s">
        <v>109</v>
      </c>
      <c r="E924">
        <v>3135.2650165800001</v>
      </c>
      <c r="F924">
        <v>828.85</v>
      </c>
      <c r="G924">
        <v>93.700376343719199</v>
      </c>
      <c r="H924">
        <v>-14.94482219917</v>
      </c>
      <c r="I924">
        <v>28.0355202551963</v>
      </c>
      <c r="J924">
        <v>-3.8928504473149599</v>
      </c>
      <c r="K924">
        <v>864.08943984674397</v>
      </c>
      <c r="L924">
        <v>749.24655384895505</v>
      </c>
      <c r="M924">
        <v>32.235659916679801</v>
      </c>
      <c r="N924">
        <v>0.43598812599548797</v>
      </c>
      <c r="O924">
        <v>22.5794775894311</v>
      </c>
      <c r="P924">
        <v>124.438126184673</v>
      </c>
      <c r="Q924">
        <v>4.1822517100238002E-2</v>
      </c>
    </row>
    <row r="925" spans="1:17" x14ac:dyDescent="0.3">
      <c r="A925" t="s">
        <v>1996</v>
      </c>
      <c r="B925" t="s">
        <v>1997</v>
      </c>
      <c r="C925" t="str">
        <f>IFERROR(VLOOKUP(Table1[[#This Row],[Ticker]],[1]!Table1[[Symbol]:[Industry]],2,FALSE),"-")</f>
        <v>-</v>
      </c>
      <c r="D925" t="s">
        <v>78</v>
      </c>
      <c r="E925">
        <v>3114.1073311</v>
      </c>
      <c r="F925">
        <v>239.7</v>
      </c>
      <c r="G925">
        <v>-7.4632402721822704</v>
      </c>
      <c r="H925">
        <v>-11.4583383469302</v>
      </c>
      <c r="I925">
        <v>-23.798348129695501</v>
      </c>
      <c r="J925">
        <v>-6.1641500923772403</v>
      </c>
      <c r="K925">
        <v>238.72941123534699</v>
      </c>
      <c r="L925">
        <v>236.25715996665801</v>
      </c>
      <c r="M925">
        <v>34.870510683081399</v>
      </c>
      <c r="N925">
        <v>0.78063710419407495</v>
      </c>
      <c r="O925">
        <v>27.2423863162286</v>
      </c>
      <c r="P925">
        <v>25.925925925925899</v>
      </c>
      <c r="Q925">
        <v>-4.6152142129727999E-2</v>
      </c>
    </row>
    <row r="926" spans="1:17" hidden="1" x14ac:dyDescent="0.3">
      <c r="A926" t="s">
        <v>1998</v>
      </c>
      <c r="B926" t="s">
        <v>1999</v>
      </c>
      <c r="C926" t="str">
        <f>IFERROR(VLOOKUP(Table1[[#This Row],[Ticker]],[1]!Table1[[Symbol]:[Industry]],2,FALSE),"-")</f>
        <v>-</v>
      </c>
      <c r="D926" t="s">
        <v>29</v>
      </c>
      <c r="E926">
        <v>3112.2</v>
      </c>
      <c r="F926">
        <v>53.4</v>
      </c>
      <c r="G926">
        <v>149.45334135332899</v>
      </c>
      <c r="H926">
        <v>10.944608630677299</v>
      </c>
      <c r="I926">
        <v>41.514863162523497</v>
      </c>
      <c r="J926">
        <v>11.833525556675401</v>
      </c>
      <c r="K926">
        <v>41.019539399923197</v>
      </c>
      <c r="L926">
        <v>35.978252864714101</v>
      </c>
      <c r="M926">
        <v>83.041182580838196</v>
      </c>
      <c r="N926">
        <v>3.03481049367526</v>
      </c>
      <c r="O926">
        <v>4.3632958801498001</v>
      </c>
      <c r="P926">
        <v>177.402597402597</v>
      </c>
      <c r="Q926">
        <v>6.8141757200684994E-2</v>
      </c>
    </row>
    <row r="927" spans="1:17" x14ac:dyDescent="0.3">
      <c r="A927" t="s">
        <v>2000</v>
      </c>
      <c r="B927" t="s">
        <v>2001</v>
      </c>
      <c r="C927" t="str">
        <f>IFERROR(VLOOKUP(Table1[[#This Row],[Ticker]],[1]!Table1[[Symbol]:[Industry]],2,FALSE),"-")</f>
        <v>-</v>
      </c>
      <c r="D927" t="s">
        <v>253</v>
      </c>
      <c r="E927">
        <v>3105.4316795999998</v>
      </c>
      <c r="F927">
        <v>311.05</v>
      </c>
      <c r="G927">
        <v>35.111284510966001</v>
      </c>
      <c r="H927">
        <v>-8.4004336918195595</v>
      </c>
      <c r="I927">
        <v>16.238202950425698</v>
      </c>
      <c r="J927">
        <v>-7.0671194304674003</v>
      </c>
      <c r="K927">
        <v>289.81608258292903</v>
      </c>
      <c r="L927">
        <v>251.68611272233699</v>
      </c>
      <c r="M927">
        <v>43.330566655321398</v>
      </c>
      <c r="N927">
        <v>0.84757529534850296</v>
      </c>
      <c r="O927">
        <v>7.0406687027809003</v>
      </c>
      <c r="P927">
        <v>68.317099567099504</v>
      </c>
      <c r="Q927">
        <v>4.1436908608196002E-2</v>
      </c>
    </row>
    <row r="928" spans="1:17" x14ac:dyDescent="0.3">
      <c r="A928" t="s">
        <v>2002</v>
      </c>
      <c r="B928" t="s">
        <v>2003</v>
      </c>
      <c r="C928" t="str">
        <f>IFERROR(VLOOKUP(Table1[[#This Row],[Ticker]],[1]!Table1[[Symbol]:[Industry]],2,FALSE),"-")</f>
        <v>-</v>
      </c>
      <c r="D928" t="s">
        <v>258</v>
      </c>
      <c r="E928">
        <v>3101.3007564</v>
      </c>
      <c r="F928">
        <v>452.8</v>
      </c>
      <c r="G928">
        <v>-57.841914057590898</v>
      </c>
      <c r="H928">
        <v>-3.06297101026114</v>
      </c>
      <c r="I928">
        <v>-30.820001436155302</v>
      </c>
      <c r="J928">
        <v>-8.8288155835493196</v>
      </c>
      <c r="K928">
        <v>460.90729307643102</v>
      </c>
      <c r="L928">
        <v>496.31775509853998</v>
      </c>
      <c r="M928">
        <v>30.580105826039699</v>
      </c>
      <c r="N928">
        <v>1.00869712502266</v>
      </c>
      <c r="O928">
        <v>51.2809187279151</v>
      </c>
      <c r="P928">
        <v>13.2</v>
      </c>
      <c r="Q928">
        <v>-7.5191552900458994E-2</v>
      </c>
    </row>
    <row r="929" spans="1:17" hidden="1" x14ac:dyDescent="0.3">
      <c r="A929" t="s">
        <v>2004</v>
      </c>
      <c r="B929" t="s">
        <v>2005</v>
      </c>
      <c r="C929" t="str">
        <f>IFERROR(VLOOKUP(Table1[[#This Row],[Ticker]],[1]!Table1[[Symbol]:[Industry]],2,FALSE),"-")</f>
        <v>-</v>
      </c>
      <c r="D929" t="s">
        <v>130</v>
      </c>
      <c r="E929">
        <v>3083.3228300000001</v>
      </c>
      <c r="F929">
        <v>609.85</v>
      </c>
      <c r="G929">
        <v>-53.713841518607801</v>
      </c>
      <c r="H929">
        <v>1.4303171152546399</v>
      </c>
      <c r="I929">
        <v>-32.357369260286703</v>
      </c>
      <c r="J929">
        <v>-3.81989237801307</v>
      </c>
      <c r="K929">
        <v>591.83757519674396</v>
      </c>
      <c r="L929">
        <v>654.72237563613498</v>
      </c>
      <c r="M929">
        <v>60.952674099226797</v>
      </c>
      <c r="N929">
        <v>1.41787696148411</v>
      </c>
      <c r="O929">
        <v>40.960892022628499</v>
      </c>
      <c r="P929">
        <v>21.7265469061876</v>
      </c>
      <c r="Q929">
        <v>3.9132288752398998E-2</v>
      </c>
    </row>
    <row r="930" spans="1:17" x14ac:dyDescent="0.3">
      <c r="A930" t="s">
        <v>2006</v>
      </c>
      <c r="B930" t="s">
        <v>2007</v>
      </c>
      <c r="C930" t="str">
        <f>IFERROR(VLOOKUP(Table1[[#This Row],[Ticker]],[1]!Table1[[Symbol]:[Industry]],2,FALSE),"-")</f>
        <v>-</v>
      </c>
      <c r="D930" t="s">
        <v>140</v>
      </c>
      <c r="E930">
        <v>3077.7985424549902</v>
      </c>
      <c r="F930">
        <v>429.6</v>
      </c>
      <c r="G930">
        <v>-14.2344646217948</v>
      </c>
      <c r="H930">
        <v>-11.8429346633328</v>
      </c>
      <c r="I930">
        <v>-34.730908102116501</v>
      </c>
      <c r="J930">
        <v>-5.7670588541811298</v>
      </c>
      <c r="K930">
        <v>451.801860667293</v>
      </c>
      <c r="L930">
        <v>463.22970302844902</v>
      </c>
      <c r="M930">
        <v>26.734354969127299</v>
      </c>
      <c r="N930">
        <v>1.0131821718851499</v>
      </c>
      <c r="O930">
        <v>36.1731843575418</v>
      </c>
      <c r="P930">
        <v>18.739635157545599</v>
      </c>
      <c r="Q930">
        <v>4.8974109332217998E-2</v>
      </c>
    </row>
    <row r="931" spans="1:17" x14ac:dyDescent="0.3">
      <c r="A931" t="s">
        <v>2008</v>
      </c>
      <c r="B931" t="s">
        <v>2009</v>
      </c>
      <c r="C931" t="str">
        <f>IFERROR(VLOOKUP(Table1[[#This Row],[Ticker]],[1]!Table1[[Symbol]:[Industry]],2,FALSE),"-")</f>
        <v>-</v>
      </c>
      <c r="D931" t="s">
        <v>253</v>
      </c>
      <c r="E931">
        <v>3074.7865649999999</v>
      </c>
      <c r="F931">
        <v>1003.1</v>
      </c>
      <c r="G931">
        <v>37.900219757683701</v>
      </c>
      <c r="H931">
        <v>3.8234843057949899</v>
      </c>
      <c r="I931">
        <v>0.177428647139693</v>
      </c>
      <c r="J931">
        <v>7.8049146946625498</v>
      </c>
      <c r="K931">
        <v>882.74506091245496</v>
      </c>
      <c r="L931">
        <v>813.79275811817502</v>
      </c>
      <c r="M931">
        <v>76.684886482739202</v>
      </c>
      <c r="N931">
        <v>2.6030998358256201</v>
      </c>
      <c r="O931">
        <v>2.1832319808593201</v>
      </c>
      <c r="P931">
        <v>67.630347593582897</v>
      </c>
      <c r="Q931">
        <v>2.1483523079730001E-2</v>
      </c>
    </row>
    <row r="932" spans="1:17" hidden="1" x14ac:dyDescent="0.3">
      <c r="A932" t="s">
        <v>2010</v>
      </c>
      <c r="B932" t="s">
        <v>2011</v>
      </c>
      <c r="C932" t="str">
        <f>IFERROR(VLOOKUP(Table1[[#This Row],[Ticker]],[1]!Table1[[Symbol]:[Industry]],2,FALSE),"-")</f>
        <v>-</v>
      </c>
      <c r="D932" t="s">
        <v>193</v>
      </c>
      <c r="E932">
        <v>3072.5667570000001</v>
      </c>
      <c r="F932">
        <v>2025.1</v>
      </c>
      <c r="G932">
        <v>-33.601417490947902</v>
      </c>
      <c r="H932">
        <v>-4.2965324481000904</v>
      </c>
      <c r="I932">
        <v>-19.859490401555899</v>
      </c>
      <c r="J932">
        <v>-6.0447493544249999</v>
      </c>
      <c r="K932">
        <v>2015.0668973583299</v>
      </c>
      <c r="L932">
        <v>2040.54181418588</v>
      </c>
      <c r="M932">
        <v>40.3385175729588</v>
      </c>
      <c r="N932">
        <v>1.5941053568755099</v>
      </c>
      <c r="O932">
        <v>21.475482692212701</v>
      </c>
      <c r="P932">
        <v>16.2414258244123</v>
      </c>
      <c r="Q932">
        <v>1.8668009392045E-2</v>
      </c>
    </row>
    <row r="933" spans="1:17" hidden="1" x14ac:dyDescent="0.3">
      <c r="A933" t="s">
        <v>2012</v>
      </c>
      <c r="B933" t="s">
        <v>2013</v>
      </c>
      <c r="C933" t="str">
        <f>IFERROR(VLOOKUP(Table1[[#This Row],[Ticker]],[1]!Table1[[Symbol]:[Industry]],2,FALSE),"-")</f>
        <v>-</v>
      </c>
      <c r="D933" t="s">
        <v>75</v>
      </c>
      <c r="E933">
        <v>3071.7557499999998</v>
      </c>
      <c r="F933">
        <v>1122.8499999999999</v>
      </c>
      <c r="G933">
        <v>408.758808632843</v>
      </c>
      <c r="H933">
        <v>-5.9262040939632099</v>
      </c>
      <c r="I933">
        <v>106.210080831371</v>
      </c>
      <c r="J933">
        <v>-6.8569513526924499</v>
      </c>
      <c r="K933">
        <v>1228.51842092273</v>
      </c>
      <c r="L933">
        <v>897.96452980431002</v>
      </c>
      <c r="M933">
        <v>28.440134543971102</v>
      </c>
      <c r="N933">
        <v>0.40167155907205898</v>
      </c>
      <c r="O933">
        <v>41.425836042214002</v>
      </c>
      <c r="P933">
        <v>455.453870887954</v>
      </c>
      <c r="Q933">
        <v>0.17592558806500599</v>
      </c>
    </row>
    <row r="934" spans="1:17" hidden="1" x14ac:dyDescent="0.3">
      <c r="A934" t="s">
        <v>2014</v>
      </c>
      <c r="B934" t="s">
        <v>2015</v>
      </c>
      <c r="C934" t="str">
        <f>IFERROR(VLOOKUP(Table1[[#This Row],[Ticker]],[1]!Table1[[Symbol]:[Industry]],2,FALSE),"-")</f>
        <v>-</v>
      </c>
      <c r="D934" t="s">
        <v>396</v>
      </c>
      <c r="E934">
        <v>3068.4479111999999</v>
      </c>
      <c r="F934">
        <v>472.55</v>
      </c>
      <c r="G934">
        <v>207.56421609650599</v>
      </c>
      <c r="H934">
        <v>5.4711738537591401</v>
      </c>
      <c r="I934">
        <v>14.4683180799361</v>
      </c>
      <c r="J934">
        <v>-4.8502703276533898</v>
      </c>
      <c r="K934">
        <v>416.53010112492098</v>
      </c>
      <c r="L934">
        <v>340.32268540398599</v>
      </c>
      <c r="M934">
        <v>61.208637997495302</v>
      </c>
      <c r="N934">
        <v>1.9489880932039101</v>
      </c>
      <c r="O934">
        <v>8.7080732197651205</v>
      </c>
      <c r="P934">
        <v>265.32663316582898</v>
      </c>
      <c r="Q934">
        <v>0.12587689908972699</v>
      </c>
    </row>
    <row r="935" spans="1:17" x14ac:dyDescent="0.3">
      <c r="A935" t="s">
        <v>2016</v>
      </c>
      <c r="B935" t="s">
        <v>2017</v>
      </c>
      <c r="C935" t="str">
        <f>IFERROR(VLOOKUP(Table1[[#This Row],[Ticker]],[1]!Table1[[Symbol]:[Industry]],2,FALSE),"-")</f>
        <v>-</v>
      </c>
      <c r="D935" t="s">
        <v>54</v>
      </c>
      <c r="E935">
        <v>3056.8036252349998</v>
      </c>
      <c r="F935">
        <v>236.63</v>
      </c>
      <c r="G935">
        <v>-15.846212166771499</v>
      </c>
      <c r="H935">
        <v>10.772035413782399</v>
      </c>
      <c r="I935">
        <v>23.542530013843599</v>
      </c>
      <c r="J935">
        <v>7.1618810942672004</v>
      </c>
      <c r="K935">
        <v>202.32301855920099</v>
      </c>
      <c r="L935">
        <v>188.022489712322</v>
      </c>
      <c r="M935">
        <v>73.928004624474298</v>
      </c>
      <c r="N935">
        <v>2.2122614633193902</v>
      </c>
      <c r="O935">
        <v>9.0098465959514709</v>
      </c>
      <c r="P935">
        <v>52.960568842921703</v>
      </c>
      <c r="Q935">
        <v>5.8307509380161E-2</v>
      </c>
    </row>
    <row r="936" spans="1:17" hidden="1" x14ac:dyDescent="0.3">
      <c r="A936" t="s">
        <v>2018</v>
      </c>
      <c r="B936" t="s">
        <v>2019</v>
      </c>
      <c r="C936" t="str">
        <f>IFERROR(VLOOKUP(Table1[[#This Row],[Ticker]],[1]!Table1[[Symbol]:[Industry]],2,FALSE),"-")</f>
        <v>-</v>
      </c>
      <c r="D936" t="s">
        <v>97</v>
      </c>
      <c r="E936">
        <v>3055.3179149849998</v>
      </c>
      <c r="F936">
        <v>1998.7</v>
      </c>
      <c r="G936">
        <v>619.28414620724095</v>
      </c>
      <c r="H936">
        <v>49.129322779013499</v>
      </c>
      <c r="I936">
        <v>68.968355374283107</v>
      </c>
      <c r="J936">
        <v>7.64676627654545</v>
      </c>
      <c r="K936">
        <v>1544.44783959191</v>
      </c>
      <c r="L936">
        <v>1104.75050809755</v>
      </c>
      <c r="M936">
        <v>91.212089067363905</v>
      </c>
      <c r="N936">
        <v>1.33167641718969</v>
      </c>
      <c r="O936">
        <v>12.5731725621654</v>
      </c>
      <c r="P936">
        <v>709.19028340080899</v>
      </c>
    </row>
    <row r="937" spans="1:17" x14ac:dyDescent="0.3">
      <c r="A937" t="s">
        <v>2020</v>
      </c>
      <c r="B937" t="s">
        <v>2021</v>
      </c>
      <c r="C937" t="str">
        <f>IFERROR(VLOOKUP(Table1[[#This Row],[Ticker]],[1]!Table1[[Symbol]:[Industry]],2,FALSE),"-")</f>
        <v>-</v>
      </c>
      <c r="D937" t="s">
        <v>62</v>
      </c>
      <c r="E937">
        <v>3053.5355406250001</v>
      </c>
      <c r="F937">
        <v>339.7</v>
      </c>
      <c r="G937">
        <v>-22.942922021027499</v>
      </c>
      <c r="H937">
        <v>-3.55902873014987</v>
      </c>
      <c r="I937">
        <v>-24.6330215170108</v>
      </c>
      <c r="J937">
        <v>-6.96316041952067</v>
      </c>
      <c r="K937">
        <v>330.33252781509998</v>
      </c>
      <c r="L937">
        <v>340.13858986807497</v>
      </c>
      <c r="M937">
        <v>41.969040179805397</v>
      </c>
      <c r="N937">
        <v>1.26592478683628</v>
      </c>
      <c r="O937">
        <v>22.166617603768</v>
      </c>
      <c r="P937">
        <v>18.527564549895299</v>
      </c>
      <c r="Q937">
        <v>-9.8826432354218993E-2</v>
      </c>
    </row>
    <row r="938" spans="1:17" hidden="1" x14ac:dyDescent="0.3">
      <c r="A938" t="s">
        <v>2022</v>
      </c>
      <c r="B938" t="s">
        <v>2023</v>
      </c>
      <c r="C938" t="str">
        <f>IFERROR(VLOOKUP(Table1[[#This Row],[Ticker]],[1]!Table1[[Symbol]:[Industry]],2,FALSE),"-")</f>
        <v>-</v>
      </c>
      <c r="D938" t="s">
        <v>293</v>
      </c>
      <c r="E938">
        <v>3050.3252321999998</v>
      </c>
      <c r="F938">
        <v>299.45</v>
      </c>
      <c r="G938">
        <v>32.258422801798098</v>
      </c>
      <c r="H938">
        <v>-5.7610946533565803</v>
      </c>
      <c r="I938">
        <v>-10.820400211118599</v>
      </c>
      <c r="J938">
        <v>-4.7206062506208903</v>
      </c>
      <c r="K938">
        <v>278.20408365823698</v>
      </c>
      <c r="L938">
        <v>264.03177011456899</v>
      </c>
      <c r="M938">
        <v>49.101108398502298</v>
      </c>
      <c r="N938">
        <v>3.2971521318560102</v>
      </c>
      <c r="O938">
        <v>13.374519953247599</v>
      </c>
      <c r="P938">
        <v>67.057182705718205</v>
      </c>
      <c r="Q938">
        <v>1.5959563616798001E-2</v>
      </c>
    </row>
    <row r="939" spans="1:17" hidden="1" x14ac:dyDescent="0.3">
      <c r="A939" t="s">
        <v>2024</v>
      </c>
      <c r="B939" t="s">
        <v>2025</v>
      </c>
      <c r="C939" t="str">
        <f>IFERROR(VLOOKUP(Table1[[#This Row],[Ticker]],[1]!Table1[[Symbol]:[Industry]],2,FALSE),"-")</f>
        <v>-</v>
      </c>
      <c r="D939" t="s">
        <v>109</v>
      </c>
      <c r="E939">
        <v>3040.7848315439901</v>
      </c>
      <c r="F939">
        <v>288.77</v>
      </c>
      <c r="G939">
        <v>13000.1047003036</v>
      </c>
      <c r="H939">
        <v>16.6515997652732</v>
      </c>
      <c r="I939">
        <v>953.85869836558095</v>
      </c>
      <c r="J939">
        <v>-0.80168733170197304</v>
      </c>
      <c r="K939">
        <v>99.693663152150705</v>
      </c>
      <c r="L939">
        <v>31.983540200684899</v>
      </c>
      <c r="M939">
        <v>99.152474764292293</v>
      </c>
      <c r="N939">
        <v>0.31361785018593902</v>
      </c>
      <c r="O939">
        <v>0</v>
      </c>
      <c r="P939">
        <v>14338.5</v>
      </c>
      <c r="Q939">
        <v>0.108083912716499</v>
      </c>
    </row>
    <row r="940" spans="1:17" hidden="1" x14ac:dyDescent="0.3">
      <c r="A940" t="s">
        <v>2026</v>
      </c>
      <c r="B940" t="s">
        <v>2027</v>
      </c>
      <c r="C940" t="str">
        <f>IFERROR(VLOOKUP(Table1[[#This Row],[Ticker]],[1]!Table1[[Symbol]:[Industry]],2,FALSE),"-")</f>
        <v>-</v>
      </c>
      <c r="D940" t="s">
        <v>122</v>
      </c>
      <c r="E940">
        <v>3032.50953785</v>
      </c>
      <c r="F940">
        <v>4401.25</v>
      </c>
      <c r="G940">
        <v>20.359582441042399</v>
      </c>
      <c r="H940">
        <v>-11.2237287679595</v>
      </c>
      <c r="I940">
        <v>54.190093695818803</v>
      </c>
      <c r="J940">
        <v>-5.2941489607145096</v>
      </c>
      <c r="K940">
        <v>4355.3303814273804</v>
      </c>
      <c r="L940">
        <v>3675.47699981196</v>
      </c>
      <c r="M940">
        <v>33.114553524868903</v>
      </c>
      <c r="N940">
        <v>0.646678645413713</v>
      </c>
      <c r="O940">
        <v>16.853166714001699</v>
      </c>
      <c r="P940">
        <v>106.32148884305199</v>
      </c>
      <c r="Q940">
        <v>0.13205553654976701</v>
      </c>
    </row>
    <row r="941" spans="1:17" hidden="1" x14ac:dyDescent="0.3">
      <c r="A941" t="s">
        <v>2028</v>
      </c>
      <c r="B941" t="s">
        <v>2029</v>
      </c>
      <c r="C941" t="str">
        <f>IFERROR(VLOOKUP(Table1[[#This Row],[Ticker]],[1]!Table1[[Symbol]:[Industry]],2,FALSE),"-")</f>
        <v>-</v>
      </c>
      <c r="D941" t="s">
        <v>130</v>
      </c>
      <c r="E941">
        <v>3010.9606727299902</v>
      </c>
      <c r="F941">
        <v>930.7</v>
      </c>
      <c r="G941">
        <v>76.609702478516198</v>
      </c>
      <c r="H941">
        <v>-5.0145955134228002</v>
      </c>
      <c r="I941">
        <v>-27.023326055918499</v>
      </c>
      <c r="J941">
        <v>-6.5653022709918902</v>
      </c>
      <c r="K941">
        <v>913.697417150776</v>
      </c>
      <c r="L941">
        <v>858.11647028758796</v>
      </c>
      <c r="M941">
        <v>46.682910434652896</v>
      </c>
      <c r="N941">
        <v>1.4685847423426901</v>
      </c>
      <c r="O941">
        <v>25.577522295046698</v>
      </c>
      <c r="P941">
        <v>106.822222222222</v>
      </c>
      <c r="Q941">
        <v>0.132529222480716</v>
      </c>
    </row>
    <row r="942" spans="1:17" hidden="1" x14ac:dyDescent="0.3">
      <c r="A942" t="s">
        <v>2030</v>
      </c>
      <c r="B942" t="s">
        <v>2031</v>
      </c>
      <c r="C942" t="str">
        <f>IFERROR(VLOOKUP(Table1[[#This Row],[Ticker]],[1]!Table1[[Symbol]:[Industry]],2,FALSE),"-")</f>
        <v>-</v>
      </c>
      <c r="D942" t="s">
        <v>140</v>
      </c>
      <c r="E942">
        <v>3006.4298994000001</v>
      </c>
      <c r="F942">
        <v>588.45000000000005</v>
      </c>
      <c r="G942">
        <v>57.484816683151003</v>
      </c>
      <c r="H942">
        <v>7.9807216349794903</v>
      </c>
      <c r="I942">
        <v>29.469564143145099</v>
      </c>
      <c r="J942">
        <v>-8.1250986239297003</v>
      </c>
      <c r="K942">
        <v>526.78821136400495</v>
      </c>
      <c r="L942">
        <v>452.07325612220501</v>
      </c>
      <c r="M942">
        <v>48.279964232793297</v>
      </c>
      <c r="N942">
        <v>0.98923720617794098</v>
      </c>
      <c r="O942">
        <v>10.0178434871271</v>
      </c>
      <c r="P942">
        <v>88.635999358871601</v>
      </c>
      <c r="Q942">
        <v>0.178817456491286</v>
      </c>
    </row>
    <row r="943" spans="1:17" hidden="1" x14ac:dyDescent="0.3">
      <c r="A943" t="s">
        <v>2032</v>
      </c>
      <c r="B943" t="s">
        <v>2033</v>
      </c>
      <c r="C943" t="str">
        <f>IFERROR(VLOOKUP(Table1[[#This Row],[Ticker]],[1]!Table1[[Symbol]:[Industry]],2,FALSE),"-")</f>
        <v>-</v>
      </c>
      <c r="D943" t="s">
        <v>393</v>
      </c>
      <c r="E943">
        <v>2998.8615650000002</v>
      </c>
      <c r="F943">
        <v>1746.15</v>
      </c>
      <c r="G943">
        <v>338.54055135144898</v>
      </c>
      <c r="H943">
        <v>9.9102891040501699</v>
      </c>
      <c r="I943">
        <v>197.257812273556</v>
      </c>
      <c r="J943">
        <v>-3.2098483217237099</v>
      </c>
      <c r="K943">
        <v>1497.95656821749</v>
      </c>
      <c r="L943">
        <v>943.45186385090506</v>
      </c>
      <c r="M943">
        <v>47.435745715921598</v>
      </c>
      <c r="N943">
        <v>1.3841810412689399</v>
      </c>
      <c r="O943">
        <v>24.8002748904733</v>
      </c>
      <c r="P943">
        <v>391.83860291528703</v>
      </c>
      <c r="Q943">
        <v>0.28882948507439199</v>
      </c>
    </row>
    <row r="944" spans="1:17" hidden="1" x14ac:dyDescent="0.3">
      <c r="A944" t="s">
        <v>2034</v>
      </c>
      <c r="B944" t="s">
        <v>2035</v>
      </c>
      <c r="C944" t="str">
        <f>IFERROR(VLOOKUP(Table1[[#This Row],[Ticker]],[1]!Table1[[Symbol]:[Industry]],2,FALSE),"-")</f>
        <v>-</v>
      </c>
      <c r="D944" t="s">
        <v>476</v>
      </c>
      <c r="E944">
        <v>2994.8947165999998</v>
      </c>
      <c r="F944">
        <v>531.9</v>
      </c>
      <c r="G944">
        <v>17.622871090670198</v>
      </c>
      <c r="H944">
        <v>-14.4701903480046</v>
      </c>
      <c r="I944">
        <v>3.9297473204453701</v>
      </c>
      <c r="J944">
        <v>-2.6237566818925502</v>
      </c>
      <c r="K944">
        <v>547.26859508009397</v>
      </c>
      <c r="L944">
        <v>505.44822095906198</v>
      </c>
      <c r="M944">
        <v>43.636813255820002</v>
      </c>
      <c r="N944">
        <v>0.62730922838015601</v>
      </c>
      <c r="O944">
        <v>24.074074074074002</v>
      </c>
      <c r="P944">
        <v>48.575418994413397</v>
      </c>
      <c r="Q944">
        <v>3.5709147072398001E-2</v>
      </c>
    </row>
    <row r="945" spans="1:17" hidden="1" x14ac:dyDescent="0.3">
      <c r="A945" t="s">
        <v>2036</v>
      </c>
      <c r="B945" t="s">
        <v>2037</v>
      </c>
      <c r="C945" t="str">
        <f>IFERROR(VLOOKUP(Table1[[#This Row],[Ticker]],[1]!Table1[[Symbol]:[Industry]],2,FALSE),"-")</f>
        <v>-</v>
      </c>
      <c r="D945" t="s">
        <v>513</v>
      </c>
      <c r="E945">
        <v>2989.1805500549999</v>
      </c>
      <c r="F945">
        <v>889.35</v>
      </c>
      <c r="G945">
        <v>110.976759554311</v>
      </c>
      <c r="H945">
        <v>9.6476461899315709</v>
      </c>
      <c r="I945">
        <v>58.010025088772302</v>
      </c>
      <c r="J945">
        <v>10.079908549893901</v>
      </c>
      <c r="K945">
        <v>695.18084278752201</v>
      </c>
      <c r="L945">
        <v>555.46571828840501</v>
      </c>
      <c r="M945">
        <v>80.422320024273105</v>
      </c>
      <c r="N945">
        <v>1.2833180419376899</v>
      </c>
      <c r="O945">
        <v>2.31067633665036</v>
      </c>
      <c r="P945">
        <v>139.39434724091501</v>
      </c>
      <c r="Q945">
        <v>0.156427359245778</v>
      </c>
    </row>
    <row r="946" spans="1:17" hidden="1" x14ac:dyDescent="0.3">
      <c r="A946" t="s">
        <v>2038</v>
      </c>
      <c r="B946" t="s">
        <v>2039</v>
      </c>
      <c r="C946" t="str">
        <f>IFERROR(VLOOKUP(Table1[[#This Row],[Ticker]],[1]!Table1[[Symbol]:[Industry]],2,FALSE),"-")</f>
        <v>-</v>
      </c>
      <c r="D946" t="s">
        <v>609</v>
      </c>
      <c r="E946">
        <v>2978.7736693649999</v>
      </c>
      <c r="F946">
        <v>2653.1</v>
      </c>
      <c r="G946">
        <v>14.160263452755601</v>
      </c>
      <c r="H946">
        <v>-1.47059097988488</v>
      </c>
      <c r="I946">
        <v>-0.28060583564236102</v>
      </c>
      <c r="J946">
        <v>-3.0248172185032098</v>
      </c>
      <c r="K946">
        <v>2420.4554998664298</v>
      </c>
      <c r="L946">
        <v>2323.1316672787202</v>
      </c>
      <c r="M946">
        <v>57.516221827790197</v>
      </c>
      <c r="N946">
        <v>1.4516417058031099</v>
      </c>
      <c r="O946">
        <v>9.2570954732199997</v>
      </c>
      <c r="P946">
        <v>42.521017431710099</v>
      </c>
      <c r="Q946">
        <v>4.7352706582953999E-2</v>
      </c>
    </row>
    <row r="947" spans="1:17" hidden="1" x14ac:dyDescent="0.3">
      <c r="A947" t="s">
        <v>2040</v>
      </c>
      <c r="B947" t="s">
        <v>2041</v>
      </c>
      <c r="C947" t="str">
        <f>IFERROR(VLOOKUP(Table1[[#This Row],[Ticker]],[1]!Table1[[Symbol]:[Industry]],2,FALSE),"-")</f>
        <v>-</v>
      </c>
      <c r="D947" t="s">
        <v>97</v>
      </c>
      <c r="E947">
        <v>2977.0667818000002</v>
      </c>
      <c r="F947">
        <v>1346.85</v>
      </c>
      <c r="G947">
        <v>367.547257746215</v>
      </c>
      <c r="H947">
        <v>-0.54274624228045099</v>
      </c>
      <c r="I947">
        <v>79.315747681128101</v>
      </c>
      <c r="J947">
        <v>-4.5799604343438203</v>
      </c>
      <c r="K947">
        <v>1251.53918167593</v>
      </c>
      <c r="L947">
        <v>925.31091357275102</v>
      </c>
      <c r="M947">
        <v>43.494452646833302</v>
      </c>
      <c r="N947">
        <v>0.63144009481706398</v>
      </c>
      <c r="O947">
        <v>7.9593124698370303</v>
      </c>
      <c r="P947">
        <v>428.17647058823502</v>
      </c>
      <c r="Q947">
        <v>0.18663654212796299</v>
      </c>
    </row>
    <row r="948" spans="1:17" x14ac:dyDescent="0.3">
      <c r="A948" t="s">
        <v>2042</v>
      </c>
      <c r="B948" t="s">
        <v>2043</v>
      </c>
      <c r="C948" t="str">
        <f>IFERROR(VLOOKUP(Table1[[#This Row],[Ticker]],[1]!Table1[[Symbol]:[Industry]],2,FALSE),"-")</f>
        <v>-</v>
      </c>
      <c r="D948" t="s">
        <v>114</v>
      </c>
      <c r="E948">
        <v>2942.0001122399999</v>
      </c>
      <c r="F948">
        <v>19.100000000000001</v>
      </c>
      <c r="G948">
        <v>-52.059216860259497</v>
      </c>
      <c r="H948">
        <v>-22.113138227836998</v>
      </c>
      <c r="I948">
        <v>-39.5015371271326</v>
      </c>
      <c r="J948">
        <v>-9.8145628681826604</v>
      </c>
      <c r="K948">
        <v>22.3344735374443</v>
      </c>
      <c r="L948">
        <v>25.278007065297398</v>
      </c>
      <c r="M948">
        <v>24.000701306903402</v>
      </c>
      <c r="N948">
        <v>1.42922139366832</v>
      </c>
      <c r="O948">
        <v>136.387434554973</v>
      </c>
      <c r="P948">
        <v>14.371257485029901</v>
      </c>
    </row>
    <row r="949" spans="1:17" hidden="1" x14ac:dyDescent="0.3">
      <c r="A949" t="s">
        <v>2044</v>
      </c>
      <c r="B949" t="s">
        <v>2045</v>
      </c>
      <c r="C949" t="str">
        <f>IFERROR(VLOOKUP(Table1[[#This Row],[Ticker]],[1]!Table1[[Symbol]:[Industry]],2,FALSE),"-")</f>
        <v>-</v>
      </c>
      <c r="D949" t="s">
        <v>140</v>
      </c>
      <c r="E949">
        <v>2935.4897747340001</v>
      </c>
      <c r="F949">
        <v>11.09</v>
      </c>
      <c r="G949">
        <v>695.67709087604806</v>
      </c>
      <c r="H949">
        <v>-10.2061665921523</v>
      </c>
      <c r="I949">
        <v>-14.004006252654101</v>
      </c>
      <c r="J949">
        <v>-6.9104739425806203</v>
      </c>
      <c r="K949">
        <v>11.013206018829299</v>
      </c>
      <c r="L949">
        <v>9.2848583009105408</v>
      </c>
      <c r="M949">
        <v>50.532624615910002</v>
      </c>
      <c r="N949">
        <v>1.0743036522453799</v>
      </c>
      <c r="O949">
        <v>78.539224526600506</v>
      </c>
      <c r="P949">
        <v>753.07692307692298</v>
      </c>
      <c r="Q949">
        <v>0.138274841551766</v>
      </c>
    </row>
    <row r="950" spans="1:17" hidden="1" x14ac:dyDescent="0.3">
      <c r="A950" t="s">
        <v>2046</v>
      </c>
      <c r="B950" t="s">
        <v>2047</v>
      </c>
      <c r="C950" t="str">
        <f>IFERROR(VLOOKUP(Table1[[#This Row],[Ticker]],[1]!Table1[[Symbol]:[Industry]],2,FALSE),"-")</f>
        <v>-</v>
      </c>
      <c r="D950" t="s">
        <v>196</v>
      </c>
      <c r="E950">
        <v>2933.4750024300001</v>
      </c>
      <c r="F950">
        <v>2032.25</v>
      </c>
      <c r="G950">
        <v>64.775625336799493</v>
      </c>
      <c r="H950">
        <v>-9.1047138492870907</v>
      </c>
      <c r="I950">
        <v>43.2192729502096</v>
      </c>
      <c r="J950">
        <v>-2.8789318427041302</v>
      </c>
      <c r="K950">
        <v>2076.2545031238001</v>
      </c>
      <c r="L950">
        <v>1776.3308525149801</v>
      </c>
      <c r="M950">
        <v>34.939227707829097</v>
      </c>
      <c r="N950">
        <v>0.54920967968756795</v>
      </c>
      <c r="O950">
        <v>22.032230286628099</v>
      </c>
      <c r="P950">
        <v>97.143134306640107</v>
      </c>
      <c r="Q950">
        <v>0.118501655921381</v>
      </c>
    </row>
    <row r="951" spans="1:17" hidden="1" x14ac:dyDescent="0.3">
      <c r="A951" t="s">
        <v>2048</v>
      </c>
      <c r="B951" t="s">
        <v>2049</v>
      </c>
      <c r="C951" t="str">
        <f>IFERROR(VLOOKUP(Table1[[#This Row],[Ticker]],[1]!Table1[[Symbol]:[Industry]],2,FALSE),"-")</f>
        <v>-</v>
      </c>
      <c r="D951" t="s">
        <v>62</v>
      </c>
      <c r="E951">
        <v>2923.9077472549998</v>
      </c>
      <c r="F951">
        <v>514.5</v>
      </c>
      <c r="G951">
        <v>-30.7729905315507</v>
      </c>
      <c r="H951">
        <v>-1.4585368068809901</v>
      </c>
      <c r="I951">
        <v>-10.3239579156074</v>
      </c>
      <c r="J951">
        <v>-0.61541282189805302</v>
      </c>
      <c r="K951">
        <v>497.02942980825202</v>
      </c>
      <c r="M951">
        <v>58.9768124350853</v>
      </c>
      <c r="N951">
        <v>1.4867949087881001</v>
      </c>
      <c r="O951">
        <v>14.285714285714199</v>
      </c>
      <c r="P951">
        <v>22.107511569953701</v>
      </c>
    </row>
    <row r="952" spans="1:17" hidden="1" x14ac:dyDescent="0.3">
      <c r="A952" t="s">
        <v>2050</v>
      </c>
      <c r="B952" t="s">
        <v>2051</v>
      </c>
      <c r="C952" t="str">
        <f>IFERROR(VLOOKUP(Table1[[#This Row],[Ticker]],[1]!Table1[[Symbol]:[Industry]],2,FALSE),"-")</f>
        <v>-</v>
      </c>
      <c r="D952" t="s">
        <v>170</v>
      </c>
      <c r="E952">
        <v>2914.3219976250002</v>
      </c>
      <c r="F952">
        <v>450.75</v>
      </c>
      <c r="G952">
        <v>-0.61344490344748304</v>
      </c>
      <c r="H952">
        <v>7.9909997639486496</v>
      </c>
      <c r="I952">
        <v>24.898350465390799</v>
      </c>
      <c r="J952">
        <v>-2.4491884374074102</v>
      </c>
      <c r="K952">
        <v>391.92462171153397</v>
      </c>
      <c r="L952">
        <v>341.188656743482</v>
      </c>
      <c r="M952">
        <v>51.789525999902501</v>
      </c>
      <c r="N952">
        <v>0.461939089108306</v>
      </c>
      <c r="O952">
        <v>7.3765945646145203</v>
      </c>
      <c r="P952">
        <v>82.489878542510098</v>
      </c>
      <c r="Q952">
        <v>0.114811720226537</v>
      </c>
    </row>
    <row r="953" spans="1:17" hidden="1" x14ac:dyDescent="0.3">
      <c r="A953" t="s">
        <v>2052</v>
      </c>
      <c r="B953" t="s">
        <v>2053</v>
      </c>
      <c r="C953" t="str">
        <f>IFERROR(VLOOKUP(Table1[[#This Row],[Ticker]],[1]!Table1[[Symbol]:[Industry]],2,FALSE),"-")</f>
        <v>-</v>
      </c>
      <c r="D953" t="s">
        <v>557</v>
      </c>
      <c r="E953">
        <v>2907.279467674</v>
      </c>
      <c r="F953">
        <v>117.67</v>
      </c>
      <c r="G953">
        <v>125.62723332618999</v>
      </c>
      <c r="H953">
        <v>13.139415317642399</v>
      </c>
      <c r="I953">
        <v>33.022290001497801</v>
      </c>
      <c r="J953">
        <v>17.687591420734599</v>
      </c>
      <c r="K953">
        <v>100.720417252714</v>
      </c>
      <c r="L953">
        <v>82.910423936409401</v>
      </c>
      <c r="M953">
        <v>83.055077469645795</v>
      </c>
      <c r="N953">
        <v>1.5733496332944901</v>
      </c>
      <c r="O953">
        <v>6.6542024305260297</v>
      </c>
      <c r="P953">
        <v>156.92139737991201</v>
      </c>
      <c r="Q953">
        <v>-1.4551693034143E-2</v>
      </c>
    </row>
    <row r="954" spans="1:17" hidden="1" x14ac:dyDescent="0.3">
      <c r="A954" t="s">
        <v>2054</v>
      </c>
      <c r="B954" t="s">
        <v>2055</v>
      </c>
      <c r="C954" t="str">
        <f>IFERROR(VLOOKUP(Table1[[#This Row],[Ticker]],[1]!Table1[[Symbol]:[Industry]],2,FALSE),"-")</f>
        <v>-</v>
      </c>
      <c r="D954" t="s">
        <v>1391</v>
      </c>
      <c r="E954">
        <v>2891.3572431900002</v>
      </c>
      <c r="F954">
        <v>382.95</v>
      </c>
      <c r="G954">
        <v>5.0292274335144098</v>
      </c>
      <c r="H954">
        <v>7.1443366532136601</v>
      </c>
      <c r="I954">
        <v>0.49008281596270598</v>
      </c>
      <c r="J954">
        <v>-3.2425819003920702</v>
      </c>
      <c r="K954">
        <v>350.81927808476001</v>
      </c>
      <c r="L954">
        <v>315.74277637228801</v>
      </c>
      <c r="M954">
        <v>53.288977827551903</v>
      </c>
      <c r="N954">
        <v>1.48494647309072</v>
      </c>
      <c r="O954">
        <v>6.3324193758976302</v>
      </c>
      <c r="P954">
        <v>56.882425235559197</v>
      </c>
      <c r="Q954">
        <v>-5.3104696560300002E-3</v>
      </c>
    </row>
    <row r="955" spans="1:17" hidden="1" x14ac:dyDescent="0.3">
      <c r="A955" t="s">
        <v>2056</v>
      </c>
      <c r="B955" t="s">
        <v>2057</v>
      </c>
      <c r="C955" t="str">
        <f>IFERROR(VLOOKUP(Table1[[#This Row],[Ticker]],[1]!Table1[[Symbol]:[Industry]],2,FALSE),"-")</f>
        <v>-</v>
      </c>
      <c r="D955" t="s">
        <v>338</v>
      </c>
      <c r="E955">
        <v>2888.1054884999999</v>
      </c>
      <c r="F955">
        <v>1938.5</v>
      </c>
      <c r="G955">
        <v>-46.6986929024986</v>
      </c>
      <c r="H955">
        <v>-4.8147348107356196</v>
      </c>
      <c r="I955">
        <v>-23.521450980144401</v>
      </c>
      <c r="J955">
        <v>-0.36838253940285498</v>
      </c>
      <c r="K955">
        <v>1925.7087038925799</v>
      </c>
      <c r="L955">
        <v>2014.68084220579</v>
      </c>
      <c r="M955">
        <v>48.503804567985298</v>
      </c>
      <c r="N955">
        <v>1.39839570992136</v>
      </c>
      <c r="O955">
        <v>44.699509930358502</v>
      </c>
      <c r="P955">
        <v>14.7041420118343</v>
      </c>
      <c r="Q955">
        <v>-8.9174670636671005E-2</v>
      </c>
    </row>
    <row r="956" spans="1:17" hidden="1" x14ac:dyDescent="0.3">
      <c r="A956" t="s">
        <v>2058</v>
      </c>
      <c r="B956" t="s">
        <v>2059</v>
      </c>
      <c r="C956" t="str">
        <f>IFERROR(VLOOKUP(Table1[[#This Row],[Ticker]],[1]!Table1[[Symbol]:[Industry]],2,FALSE),"-")</f>
        <v>-</v>
      </c>
      <c r="E956">
        <v>2885.9838073450001</v>
      </c>
      <c r="F956">
        <v>1171.9000000000001</v>
      </c>
      <c r="G956">
        <v>7.4569239272025802</v>
      </c>
      <c r="H956">
        <v>3.4474843955507599</v>
      </c>
      <c r="I956">
        <v>29.318092306051899</v>
      </c>
      <c r="J956">
        <v>2.9992096089312099</v>
      </c>
      <c r="K956">
        <v>1090.9051774490499</v>
      </c>
      <c r="L956">
        <v>952.65102018925097</v>
      </c>
      <c r="M956">
        <v>90.544129851188501</v>
      </c>
      <c r="N956">
        <v>0.72244645829209098</v>
      </c>
      <c r="O956">
        <v>4.4457718235344199</v>
      </c>
      <c r="P956">
        <v>95.332944412034294</v>
      </c>
      <c r="Q956">
        <v>-1.9324834170262001E-2</v>
      </c>
    </row>
    <row r="957" spans="1:17" hidden="1" x14ac:dyDescent="0.3">
      <c r="A957" t="s">
        <v>2060</v>
      </c>
      <c r="B957" t="s">
        <v>2061</v>
      </c>
      <c r="C957" t="str">
        <f>IFERROR(VLOOKUP(Table1[[#This Row],[Ticker]],[1]!Table1[[Symbol]:[Industry]],2,FALSE),"-")</f>
        <v>-</v>
      </c>
      <c r="D957" t="s">
        <v>62</v>
      </c>
      <c r="E957">
        <v>2875.301958645</v>
      </c>
      <c r="F957">
        <v>135.36000000000001</v>
      </c>
      <c r="G957">
        <v>88.882365936993295</v>
      </c>
      <c r="H957">
        <v>27.118699196160701</v>
      </c>
      <c r="I957">
        <v>10.287643952919201</v>
      </c>
      <c r="J957">
        <v>-6.4343812910492399</v>
      </c>
      <c r="K957">
        <v>110.882963349953</v>
      </c>
      <c r="L957">
        <v>97.6602865319893</v>
      </c>
      <c r="M957">
        <v>66.253037111319202</v>
      </c>
      <c r="N957">
        <v>3.0248988208659799</v>
      </c>
      <c r="O957">
        <v>6.9739952718676097</v>
      </c>
      <c r="P957">
        <v>122.814814814814</v>
      </c>
      <c r="Q957">
        <v>3.8573462191456999E-2</v>
      </c>
    </row>
    <row r="958" spans="1:17" hidden="1" x14ac:dyDescent="0.3">
      <c r="A958" t="s">
        <v>2062</v>
      </c>
      <c r="B958" t="s">
        <v>2063</v>
      </c>
      <c r="C958" t="str">
        <f>IFERROR(VLOOKUP(Table1[[#This Row],[Ticker]],[1]!Table1[[Symbol]:[Industry]],2,FALSE),"-")</f>
        <v>-</v>
      </c>
      <c r="D958" t="s">
        <v>253</v>
      </c>
      <c r="E958">
        <v>2870.1792569999998</v>
      </c>
      <c r="F958">
        <v>2414.5</v>
      </c>
      <c r="G958">
        <v>2.3095828113814698</v>
      </c>
      <c r="H958">
        <v>3.9100868098500201</v>
      </c>
      <c r="I958">
        <v>-4.3926066294669202</v>
      </c>
      <c r="J958">
        <v>-8.3604287133695792</v>
      </c>
      <c r="K958">
        <v>2157.9768802000299</v>
      </c>
      <c r="L958">
        <v>2047.8946752874399</v>
      </c>
      <c r="M958">
        <v>52.862082083910401</v>
      </c>
      <c r="N958">
        <v>3.6810508984818702</v>
      </c>
      <c r="O958">
        <v>18.283288465520801</v>
      </c>
      <c r="P958">
        <v>60.043747721472798</v>
      </c>
      <c r="Q958">
        <v>6.0454878770588999E-2</v>
      </c>
    </row>
    <row r="959" spans="1:17" hidden="1" x14ac:dyDescent="0.3">
      <c r="A959" t="s">
        <v>2064</v>
      </c>
      <c r="B959" t="s">
        <v>2065</v>
      </c>
      <c r="C959" t="str">
        <f>IFERROR(VLOOKUP(Table1[[#This Row],[Ticker]],[1]!Table1[[Symbol]:[Industry]],2,FALSE),"-")</f>
        <v>-</v>
      </c>
      <c r="D959" t="s">
        <v>62</v>
      </c>
      <c r="E959">
        <v>2862.5447647999999</v>
      </c>
      <c r="F959">
        <v>57.92</v>
      </c>
      <c r="G959">
        <v>65.983688864765298</v>
      </c>
      <c r="H959">
        <v>-5.1039966102355301</v>
      </c>
      <c r="I959">
        <v>10.223584751287399</v>
      </c>
      <c r="J959">
        <v>-8.0701904847056092</v>
      </c>
      <c r="K959">
        <v>52.871274876477798</v>
      </c>
      <c r="L959">
        <v>46.646411942278199</v>
      </c>
      <c r="M959">
        <v>48.542321369049702</v>
      </c>
      <c r="N959">
        <v>1.1746509218504699</v>
      </c>
      <c r="O959">
        <v>4.8860497237568996</v>
      </c>
      <c r="P959">
        <v>102.51748251748199</v>
      </c>
      <c r="Q959">
        <v>-2.8511597178219002E-2</v>
      </c>
    </row>
    <row r="960" spans="1:17" hidden="1" x14ac:dyDescent="0.3">
      <c r="A960" t="s">
        <v>2066</v>
      </c>
      <c r="B960" t="s">
        <v>2067</v>
      </c>
      <c r="C960" t="str">
        <f>IFERROR(VLOOKUP(Table1[[#This Row],[Ticker]],[1]!Table1[[Symbol]:[Industry]],2,FALSE),"-")</f>
        <v>-</v>
      </c>
      <c r="D960" t="s">
        <v>916</v>
      </c>
      <c r="E960">
        <v>2860.0454610000002</v>
      </c>
      <c r="F960">
        <v>426</v>
      </c>
      <c r="G960">
        <v>6.6994974194500401</v>
      </c>
      <c r="H960">
        <v>20.353571602234599</v>
      </c>
      <c r="I960">
        <v>20.7906306709076</v>
      </c>
      <c r="J960">
        <v>8.3363964551604397</v>
      </c>
      <c r="K960">
        <v>359.42996347578401</v>
      </c>
      <c r="M960">
        <v>69.370704590264594</v>
      </c>
      <c r="N960">
        <v>3.6202511277673901</v>
      </c>
      <c r="O960">
        <v>11.4788732394366</v>
      </c>
      <c r="P960">
        <v>50.956768249468396</v>
      </c>
    </row>
    <row r="961" spans="1:17" hidden="1" x14ac:dyDescent="0.3">
      <c r="A961" t="s">
        <v>2068</v>
      </c>
      <c r="B961" t="s">
        <v>2069</v>
      </c>
      <c r="C961" t="str">
        <f>IFERROR(VLOOKUP(Table1[[#This Row],[Ticker]],[1]!Table1[[Symbol]:[Industry]],2,FALSE),"-")</f>
        <v>-</v>
      </c>
      <c r="D961" t="s">
        <v>109</v>
      </c>
      <c r="E961">
        <v>2858.3334</v>
      </c>
      <c r="F961">
        <v>430.35</v>
      </c>
      <c r="G961">
        <v>225.02996022891699</v>
      </c>
      <c r="H961">
        <v>-3.9476477777209</v>
      </c>
      <c r="I961">
        <v>45.253307995568299</v>
      </c>
      <c r="J961">
        <v>-4.4870805901289303</v>
      </c>
      <c r="K961">
        <v>422.28972960671501</v>
      </c>
      <c r="L961">
        <v>335.037637149695</v>
      </c>
      <c r="M961">
        <v>44.695695345943797</v>
      </c>
      <c r="N961">
        <v>0.82230017112238196</v>
      </c>
      <c r="O961">
        <v>19.414430115022601</v>
      </c>
      <c r="P961">
        <v>288.11062678490902</v>
      </c>
      <c r="Q961">
        <v>0.24376288238080099</v>
      </c>
    </row>
    <row r="962" spans="1:17" x14ac:dyDescent="0.3">
      <c r="A962" t="s">
        <v>2070</v>
      </c>
      <c r="B962" t="s">
        <v>2071</v>
      </c>
      <c r="C962" t="str">
        <f>IFERROR(VLOOKUP(Table1[[#This Row],[Ticker]],[1]!Table1[[Symbol]:[Industry]],2,FALSE),"-")</f>
        <v>-</v>
      </c>
      <c r="D962" t="s">
        <v>288</v>
      </c>
      <c r="E962">
        <v>2848.9754370700002</v>
      </c>
      <c r="F962">
        <v>1927.75</v>
      </c>
      <c r="G962">
        <v>12.7729941979596</v>
      </c>
      <c r="H962">
        <v>2.1061969464180201</v>
      </c>
      <c r="I962">
        <v>-8.9218528536025001</v>
      </c>
      <c r="J962">
        <v>1.54422006527917</v>
      </c>
      <c r="K962">
        <v>1747.05231773113</v>
      </c>
      <c r="L962">
        <v>1654.8080537477599</v>
      </c>
      <c r="M962">
        <v>70.923109986114795</v>
      </c>
      <c r="N962">
        <v>2.4598421062175801</v>
      </c>
      <c r="O962">
        <v>10.3566333808844</v>
      </c>
      <c r="P962">
        <v>47.156488549618302</v>
      </c>
      <c r="Q962">
        <v>1.0939126353868E-2</v>
      </c>
    </row>
    <row r="963" spans="1:17" hidden="1" x14ac:dyDescent="0.3">
      <c r="A963" t="s">
        <v>2072</v>
      </c>
      <c r="B963" t="s">
        <v>2073</v>
      </c>
      <c r="C963" t="str">
        <f>IFERROR(VLOOKUP(Table1[[#This Row],[Ticker]],[1]!Table1[[Symbol]:[Industry]],2,FALSE),"-")</f>
        <v>-</v>
      </c>
      <c r="E963">
        <v>2847.25</v>
      </c>
      <c r="F963">
        <v>566.6</v>
      </c>
      <c r="G963">
        <v>144.00513320408999</v>
      </c>
      <c r="H963">
        <v>-17.1605474388553</v>
      </c>
      <c r="I963">
        <v>158.096266455548</v>
      </c>
      <c r="J963">
        <v>-2.6037221652939602</v>
      </c>
      <c r="K963">
        <v>559.194609721858</v>
      </c>
      <c r="M963">
        <v>42.175597526251401</v>
      </c>
      <c r="N963">
        <v>0.392540253183921</v>
      </c>
      <c r="O963">
        <v>26.500176491351901</v>
      </c>
      <c r="P963">
        <v>183.3</v>
      </c>
    </row>
    <row r="964" spans="1:17" hidden="1" x14ac:dyDescent="0.3">
      <c r="A964" t="s">
        <v>2074</v>
      </c>
      <c r="B964" t="s">
        <v>2075</v>
      </c>
      <c r="C964" t="str">
        <f>IFERROR(VLOOKUP(Table1[[#This Row],[Ticker]],[1]!Table1[[Symbol]:[Industry]],2,FALSE),"-")</f>
        <v>-</v>
      </c>
      <c r="E964">
        <v>2844.6740693000002</v>
      </c>
      <c r="F964">
        <v>6081.55</v>
      </c>
      <c r="G964">
        <v>77.530725914677603</v>
      </c>
      <c r="H964">
        <v>30.9412843177818</v>
      </c>
      <c r="I964">
        <v>62.688107677138902</v>
      </c>
      <c r="J964">
        <v>-10.0193773544724</v>
      </c>
      <c r="K964">
        <v>4836.1043299653102</v>
      </c>
      <c r="L964">
        <v>3677.9360219905998</v>
      </c>
      <c r="M964">
        <v>52.189186968506498</v>
      </c>
      <c r="N964">
        <v>0.66473146450091602</v>
      </c>
      <c r="O964">
        <v>5.94338614333516</v>
      </c>
      <c r="P964">
        <v>156.17312552653701</v>
      </c>
      <c r="Q964">
        <v>0.166922531697513</v>
      </c>
    </row>
    <row r="965" spans="1:17" hidden="1" x14ac:dyDescent="0.3">
      <c r="A965" t="s">
        <v>2076</v>
      </c>
      <c r="B965" t="s">
        <v>2077</v>
      </c>
      <c r="C965" t="str">
        <f>IFERROR(VLOOKUP(Table1[[#This Row],[Ticker]],[1]!Table1[[Symbol]:[Industry]],2,FALSE),"-")</f>
        <v>-</v>
      </c>
      <c r="D965" t="s">
        <v>46</v>
      </c>
      <c r="E965">
        <v>2828.6605528740001</v>
      </c>
      <c r="F965">
        <v>18.100000000000001</v>
      </c>
      <c r="G965">
        <v>49.765608502065902</v>
      </c>
      <c r="H965">
        <v>-20.599924251271201</v>
      </c>
      <c r="I965">
        <v>-26.185792733617902</v>
      </c>
      <c r="J965">
        <v>-1.73268404583122</v>
      </c>
      <c r="K965">
        <v>18.8427854589461</v>
      </c>
      <c r="L965">
        <v>18.241062341329702</v>
      </c>
      <c r="M965">
        <v>42.704836470700101</v>
      </c>
      <c r="N965">
        <v>0.98513358118042005</v>
      </c>
      <c r="O965">
        <v>47.550146999413798</v>
      </c>
      <c r="P965">
        <v>78.882640600093495</v>
      </c>
      <c r="Q965">
        <v>0.103142419502651</v>
      </c>
    </row>
    <row r="966" spans="1:17" hidden="1" x14ac:dyDescent="0.3">
      <c r="A966" t="s">
        <v>2078</v>
      </c>
      <c r="B966" t="s">
        <v>2079</v>
      </c>
      <c r="C966" t="str">
        <f>IFERROR(VLOOKUP(Table1[[#This Row],[Ticker]],[1]!Table1[[Symbol]:[Industry]],2,FALSE),"-")</f>
        <v>-</v>
      </c>
      <c r="D966" t="s">
        <v>244</v>
      </c>
      <c r="E966">
        <v>2814.7056557400001</v>
      </c>
      <c r="F966">
        <v>6416.3</v>
      </c>
      <c r="G966">
        <v>207.16395397162901</v>
      </c>
      <c r="H966">
        <v>35.399444157736397</v>
      </c>
      <c r="I966">
        <v>75.897853757135294</v>
      </c>
      <c r="J966">
        <v>-0.516286331631992</v>
      </c>
      <c r="K966">
        <v>5315.6341275790001</v>
      </c>
      <c r="L966">
        <v>4031.79723040717</v>
      </c>
      <c r="M966">
        <v>64.254292064424803</v>
      </c>
      <c r="N966">
        <v>0.45746495970239498</v>
      </c>
      <c r="O966">
        <v>5.3590075277028602</v>
      </c>
      <c r="P966">
        <v>259.44651410324599</v>
      </c>
      <c r="Q966">
        <v>0.114310524029387</v>
      </c>
    </row>
    <row r="967" spans="1:17" hidden="1" x14ac:dyDescent="0.3">
      <c r="A967" t="s">
        <v>2080</v>
      </c>
      <c r="B967" t="s">
        <v>2081</v>
      </c>
      <c r="C967" t="str">
        <f>IFERROR(VLOOKUP(Table1[[#This Row],[Ticker]],[1]!Table1[[Symbol]:[Industry]],2,FALSE),"-")</f>
        <v>-</v>
      </c>
      <c r="D967" t="s">
        <v>308</v>
      </c>
      <c r="E967">
        <v>2813.1240125099998</v>
      </c>
      <c r="F967">
        <v>917.5</v>
      </c>
      <c r="G967">
        <v>49.894575308009699</v>
      </c>
      <c r="H967">
        <v>-4.8192616465052902</v>
      </c>
      <c r="I967">
        <v>60.087135867632703</v>
      </c>
      <c r="J967">
        <v>-3.93340846688531</v>
      </c>
      <c r="K967">
        <v>853.54946752742603</v>
      </c>
      <c r="L967">
        <v>694.73173010577295</v>
      </c>
      <c r="M967">
        <v>48.919355078230303</v>
      </c>
      <c r="N967">
        <v>0.41775509629010599</v>
      </c>
      <c r="O967">
        <v>8.1689373297002703</v>
      </c>
      <c r="P967">
        <v>121.72547124214501</v>
      </c>
      <c r="Q967">
        <v>0.10065734580590401</v>
      </c>
    </row>
    <row r="968" spans="1:17" hidden="1" x14ac:dyDescent="0.3">
      <c r="A968" t="s">
        <v>2082</v>
      </c>
      <c r="B968" t="s">
        <v>2083</v>
      </c>
      <c r="C968" t="str">
        <f>IFERROR(VLOOKUP(Table1[[#This Row],[Ticker]],[1]!Table1[[Symbol]:[Industry]],2,FALSE),"-")</f>
        <v>-</v>
      </c>
      <c r="D968" t="s">
        <v>21</v>
      </c>
      <c r="E968">
        <v>2805.9469459699999</v>
      </c>
      <c r="F968">
        <v>545.29999999999995</v>
      </c>
      <c r="G968">
        <v>199.35959269808399</v>
      </c>
      <c r="H968">
        <v>5.0389205062332296</v>
      </c>
      <c r="I968">
        <v>17.827068100353699</v>
      </c>
      <c r="J968">
        <v>-0.74436979253497404</v>
      </c>
      <c r="K968">
        <v>495.06683124705</v>
      </c>
      <c r="L968">
        <v>425.97889303664698</v>
      </c>
      <c r="M968">
        <v>55.383894886277801</v>
      </c>
      <c r="N968">
        <v>1.30459720119301</v>
      </c>
      <c r="O968">
        <v>9.9761599119750599</v>
      </c>
      <c r="P968">
        <v>268.44594594594503</v>
      </c>
      <c r="Q968">
        <v>4.6626898850827998E-2</v>
      </c>
    </row>
    <row r="969" spans="1:17" x14ac:dyDescent="0.3">
      <c r="A969" t="s">
        <v>2084</v>
      </c>
      <c r="B969" t="s">
        <v>2085</v>
      </c>
      <c r="C969" t="str">
        <f>IFERROR(VLOOKUP(Table1[[#This Row],[Ticker]],[1]!Table1[[Symbol]:[Industry]],2,FALSE),"-")</f>
        <v>-</v>
      </c>
      <c r="D969" t="s">
        <v>1726</v>
      </c>
      <c r="E969">
        <v>2804.2331225419998</v>
      </c>
      <c r="F969">
        <v>15.22</v>
      </c>
      <c r="G969">
        <v>-48.7410994661928</v>
      </c>
      <c r="H969">
        <v>-13.5487608057513</v>
      </c>
      <c r="I969">
        <v>-40.089727942210999</v>
      </c>
      <c r="J969">
        <v>-1.77952305530041</v>
      </c>
      <c r="K969">
        <v>16.043440840808302</v>
      </c>
      <c r="L969">
        <v>17.540278007960701</v>
      </c>
      <c r="M969">
        <v>40.149973044097997</v>
      </c>
      <c r="N969">
        <v>0.65101969974940399</v>
      </c>
      <c r="O969">
        <v>71.1563731931668</v>
      </c>
      <c r="P969">
        <v>18.443579766536899</v>
      </c>
      <c r="Q969">
        <v>8.5146551820389996E-3</v>
      </c>
    </row>
    <row r="970" spans="1:17" x14ac:dyDescent="0.3">
      <c r="A970" t="s">
        <v>2086</v>
      </c>
      <c r="B970" t="s">
        <v>2087</v>
      </c>
      <c r="C970" t="str">
        <f>IFERROR(VLOOKUP(Table1[[#This Row],[Ticker]],[1]!Table1[[Symbol]:[Industry]],2,FALSE),"-")</f>
        <v>-</v>
      </c>
      <c r="D970" t="s">
        <v>461</v>
      </c>
      <c r="E970">
        <v>2797.7326373999999</v>
      </c>
      <c r="F970">
        <v>378.25</v>
      </c>
      <c r="G970">
        <v>-14.848098437642101</v>
      </c>
      <c r="H970">
        <v>8.2828853992574505</v>
      </c>
      <c r="I970">
        <v>-1.8047872101431199</v>
      </c>
      <c r="J970">
        <v>-6.87782203155556</v>
      </c>
      <c r="K970">
        <v>353.72391914927999</v>
      </c>
      <c r="L970">
        <v>347.53737163665699</v>
      </c>
      <c r="M970">
        <v>61.530064889720002</v>
      </c>
      <c r="N970">
        <v>2.68398018137664</v>
      </c>
      <c r="O970">
        <v>16.827495042960901</v>
      </c>
      <c r="P970">
        <v>28.198610405016101</v>
      </c>
      <c r="Q970">
        <v>-1.1151082829095001E-2</v>
      </c>
    </row>
    <row r="971" spans="1:17" hidden="1" x14ac:dyDescent="0.3">
      <c r="A971" t="s">
        <v>2088</v>
      </c>
      <c r="B971" t="s">
        <v>2089</v>
      </c>
      <c r="C971" t="str">
        <f>IFERROR(VLOOKUP(Table1[[#This Row],[Ticker]],[1]!Table1[[Symbol]:[Industry]],2,FALSE),"-")</f>
        <v>-</v>
      </c>
      <c r="D971" t="s">
        <v>220</v>
      </c>
      <c r="E971">
        <v>2781.5260127749998</v>
      </c>
      <c r="F971">
        <v>163.36000000000001</v>
      </c>
      <c r="G971">
        <v>53.416673574489799</v>
      </c>
      <c r="H971">
        <v>3.9844149781760501</v>
      </c>
      <c r="I971">
        <v>22.518459983739898</v>
      </c>
      <c r="J971">
        <v>-6.0997408596825098</v>
      </c>
      <c r="K971">
        <v>148.113528947709</v>
      </c>
      <c r="L971">
        <v>129.767148239195</v>
      </c>
      <c r="M971">
        <v>42.443357709019502</v>
      </c>
      <c r="N971">
        <v>0.94705725637389804</v>
      </c>
      <c r="O971">
        <v>7.4314397649363197</v>
      </c>
      <c r="P971">
        <v>85.530948324815398</v>
      </c>
      <c r="Q971">
        <v>0.14355281370711401</v>
      </c>
    </row>
    <row r="972" spans="1:17" hidden="1" x14ac:dyDescent="0.3">
      <c r="A972" t="s">
        <v>2090</v>
      </c>
      <c r="B972" t="s">
        <v>2091</v>
      </c>
      <c r="C972" t="str">
        <f>IFERROR(VLOOKUP(Table1[[#This Row],[Ticker]],[1]!Table1[[Symbol]:[Industry]],2,FALSE),"-")</f>
        <v>-</v>
      </c>
      <c r="D972" t="s">
        <v>557</v>
      </c>
      <c r="E972">
        <v>2780.0914680000001</v>
      </c>
      <c r="F972">
        <v>534.95000000000005</v>
      </c>
      <c r="G972">
        <v>39.252690542360497</v>
      </c>
      <c r="H972">
        <v>17.3938580086438</v>
      </c>
      <c r="I972">
        <v>44.8192956818691</v>
      </c>
      <c r="J972">
        <v>7.1530796794113103</v>
      </c>
      <c r="K972">
        <v>457.67648573771299</v>
      </c>
      <c r="L972">
        <v>373.05881699126502</v>
      </c>
      <c r="M972">
        <v>89.249884118181598</v>
      </c>
      <c r="N972">
        <v>1.18693016686594</v>
      </c>
      <c r="O972">
        <v>5.1406673520889701</v>
      </c>
      <c r="P972">
        <v>107.144240077444</v>
      </c>
    </row>
    <row r="973" spans="1:17" hidden="1" x14ac:dyDescent="0.3">
      <c r="A973" t="s">
        <v>2092</v>
      </c>
      <c r="B973" t="s">
        <v>2093</v>
      </c>
      <c r="C973" t="str">
        <f>IFERROR(VLOOKUP(Table1[[#This Row],[Ticker]],[1]!Table1[[Symbol]:[Industry]],2,FALSE),"-")</f>
        <v>-</v>
      </c>
      <c r="E973">
        <v>2769.249497885</v>
      </c>
      <c r="F973">
        <v>1209.45</v>
      </c>
      <c r="G973">
        <v>-32.1066837569672</v>
      </c>
      <c r="H973">
        <v>-3.3546973641501001</v>
      </c>
      <c r="I973">
        <v>-18.857211288716599</v>
      </c>
      <c r="J973">
        <v>0.84508262850461802</v>
      </c>
      <c r="K973">
        <v>1183.3748168072</v>
      </c>
      <c r="L973">
        <v>1219.22718857771</v>
      </c>
      <c r="M973">
        <v>61.446406940978299</v>
      </c>
      <c r="N973">
        <v>1.2754157838242599</v>
      </c>
      <c r="O973">
        <v>19.971888048286399</v>
      </c>
      <c r="P973">
        <v>10.857011915673599</v>
      </c>
      <c r="Q973">
        <v>-6.1495789218208002E-2</v>
      </c>
    </row>
    <row r="974" spans="1:17" hidden="1" x14ac:dyDescent="0.3">
      <c r="A974" t="s">
        <v>2094</v>
      </c>
      <c r="B974" t="s">
        <v>2095</v>
      </c>
      <c r="C974" t="str">
        <f>IFERROR(VLOOKUP(Table1[[#This Row],[Ticker]],[1]!Table1[[Symbol]:[Industry]],2,FALSE),"-")</f>
        <v>-</v>
      </c>
      <c r="D974" t="s">
        <v>143</v>
      </c>
      <c r="E974">
        <v>2766.9743332950002</v>
      </c>
      <c r="F974">
        <v>782.4</v>
      </c>
      <c r="G974">
        <v>431.65909354134197</v>
      </c>
      <c r="H974">
        <v>23.1330145581591</v>
      </c>
      <c r="I974">
        <v>114.21801610834</v>
      </c>
      <c r="J974">
        <v>7.2996640196493798</v>
      </c>
      <c r="K974">
        <v>634.80093587981003</v>
      </c>
      <c r="L974">
        <v>427.83476842856498</v>
      </c>
      <c r="M974">
        <v>68.077947567910002</v>
      </c>
      <c r="N974">
        <v>0.97089418616307699</v>
      </c>
      <c r="O974">
        <v>4.6076175869120801</v>
      </c>
      <c r="P974">
        <v>552</v>
      </c>
      <c r="Q974">
        <v>0.15389025537228099</v>
      </c>
    </row>
    <row r="975" spans="1:17" hidden="1" x14ac:dyDescent="0.3">
      <c r="A975" t="s">
        <v>2096</v>
      </c>
      <c r="B975" t="s">
        <v>2097</v>
      </c>
      <c r="C975" t="str">
        <f>IFERROR(VLOOKUP(Table1[[#This Row],[Ticker]],[1]!Table1[[Symbol]:[Industry]],2,FALSE),"-")</f>
        <v>-</v>
      </c>
      <c r="E975">
        <v>2765.0950183999998</v>
      </c>
      <c r="F975">
        <v>546.45000000000005</v>
      </c>
      <c r="G975">
        <v>172.622784316744</v>
      </c>
      <c r="H975">
        <v>4.2780202625448096</v>
      </c>
      <c r="I975">
        <v>2.7864807287900901</v>
      </c>
      <c r="J975">
        <v>-4.0246838473814099</v>
      </c>
      <c r="K975">
        <v>496.27163913032598</v>
      </c>
      <c r="L975">
        <v>387.42808064207497</v>
      </c>
      <c r="M975">
        <v>52.603828309090801</v>
      </c>
      <c r="N975">
        <v>0.79784218267757001</v>
      </c>
      <c r="O975">
        <v>13.0936041723853</v>
      </c>
      <c r="P975">
        <v>216.36079430324699</v>
      </c>
    </row>
    <row r="976" spans="1:17" x14ac:dyDescent="0.3">
      <c r="A976" t="s">
        <v>2098</v>
      </c>
      <c r="B976" t="s">
        <v>2099</v>
      </c>
      <c r="C976" t="str">
        <f>IFERROR(VLOOKUP(Table1[[#This Row],[Ticker]],[1]!Table1[[Symbol]:[Industry]],2,FALSE),"-")</f>
        <v>-</v>
      </c>
      <c r="D976" t="s">
        <v>441</v>
      </c>
      <c r="E976">
        <v>2757.6006569000001</v>
      </c>
      <c r="F976">
        <v>83.61</v>
      </c>
      <c r="G976">
        <v>-16.151931589039801</v>
      </c>
      <c r="H976">
        <v>-5.6704916767306104</v>
      </c>
      <c r="I976">
        <v>-17.7166300352573</v>
      </c>
      <c r="J976">
        <v>0.93497974552428198</v>
      </c>
      <c r="K976">
        <v>83.516177525383895</v>
      </c>
      <c r="L976">
        <v>85.956580415343197</v>
      </c>
      <c r="M976">
        <v>58.491951954430398</v>
      </c>
      <c r="N976">
        <v>0.89339619502868595</v>
      </c>
      <c r="O976">
        <v>43.523501973448099</v>
      </c>
      <c r="P976">
        <v>33.6690647482014</v>
      </c>
      <c r="Q976">
        <v>5.5347693079550002E-3</v>
      </c>
    </row>
    <row r="977" spans="1:17" hidden="1" x14ac:dyDescent="0.3">
      <c r="A977" t="s">
        <v>2100</v>
      </c>
      <c r="B977" t="s">
        <v>2101</v>
      </c>
      <c r="C977" t="str">
        <f>IFERROR(VLOOKUP(Table1[[#This Row],[Ticker]],[1]!Table1[[Symbol]:[Industry]],2,FALSE),"-")</f>
        <v>-</v>
      </c>
      <c r="D977" t="s">
        <v>62</v>
      </c>
      <c r="E977">
        <v>2736.2319694900002</v>
      </c>
      <c r="F977">
        <v>1100</v>
      </c>
      <c r="G977">
        <v>184.54043698077299</v>
      </c>
      <c r="H977">
        <v>-7.1410430451505196</v>
      </c>
      <c r="I977">
        <v>56.869118124951399</v>
      </c>
      <c r="J977">
        <v>-0.74259642261105496</v>
      </c>
      <c r="K977">
        <v>1072.8673896963401</v>
      </c>
      <c r="L977">
        <v>851.13025926770001</v>
      </c>
      <c r="M977">
        <v>52.965881777213397</v>
      </c>
      <c r="N977">
        <v>0.46928676350579401</v>
      </c>
      <c r="O977">
        <v>11.527272727272701</v>
      </c>
      <c r="P977">
        <v>237.883959044368</v>
      </c>
      <c r="Q977">
        <v>0.22191102928418699</v>
      </c>
    </row>
    <row r="978" spans="1:17" hidden="1" x14ac:dyDescent="0.3">
      <c r="A978" t="s">
        <v>2102</v>
      </c>
      <c r="B978" t="s">
        <v>2103</v>
      </c>
      <c r="C978" t="str">
        <f>IFERROR(VLOOKUP(Table1[[#This Row],[Ticker]],[1]!Table1[[Symbol]:[Industry]],2,FALSE),"-")</f>
        <v>-</v>
      </c>
      <c r="D978" t="s">
        <v>550</v>
      </c>
      <c r="E978">
        <v>2732.1920239999999</v>
      </c>
      <c r="F978">
        <v>1173.5</v>
      </c>
      <c r="G978">
        <v>-56.740446868859102</v>
      </c>
      <c r="H978">
        <v>8.5538688705871397</v>
      </c>
      <c r="I978">
        <v>-32.202450388734199</v>
      </c>
      <c r="J978">
        <v>0.16800963799499999</v>
      </c>
      <c r="K978">
        <v>1130.9750323327301</v>
      </c>
      <c r="L978">
        <v>1313.28264026235</v>
      </c>
      <c r="M978">
        <v>65.568154398530098</v>
      </c>
      <c r="N978">
        <v>0.78944936547479705</v>
      </c>
      <c r="O978">
        <v>51.035364294844499</v>
      </c>
      <c r="P978">
        <v>22.661231315982</v>
      </c>
      <c r="Q978">
        <v>-0.147177068099061</v>
      </c>
    </row>
    <row r="979" spans="1:17" hidden="1" x14ac:dyDescent="0.3">
      <c r="A979" t="s">
        <v>2104</v>
      </c>
      <c r="B979" t="s">
        <v>2105</v>
      </c>
      <c r="C979" t="str">
        <f>IFERROR(VLOOKUP(Table1[[#This Row],[Ticker]],[1]!Table1[[Symbol]:[Industry]],2,FALSE),"-")</f>
        <v>-</v>
      </c>
      <c r="D979" t="s">
        <v>2106</v>
      </c>
      <c r="E979">
        <v>2724.4376320649999</v>
      </c>
      <c r="F979">
        <v>608.20000000000005</v>
      </c>
      <c r="G979">
        <v>56.019226733879101</v>
      </c>
      <c r="H979">
        <v>39.599172764795902</v>
      </c>
      <c r="I979">
        <v>59.658960172087902</v>
      </c>
      <c r="J979">
        <v>-11.4057630231139</v>
      </c>
      <c r="K979">
        <v>477.94637824713999</v>
      </c>
      <c r="M979">
        <v>61.151175547706302</v>
      </c>
      <c r="N979">
        <v>0.973788194079095</v>
      </c>
      <c r="O979">
        <v>13.7783623807957</v>
      </c>
      <c r="P979">
        <v>137.76387802971001</v>
      </c>
    </row>
    <row r="980" spans="1:17" hidden="1" x14ac:dyDescent="0.3">
      <c r="A980" t="s">
        <v>2107</v>
      </c>
      <c r="B980" t="s">
        <v>2108</v>
      </c>
      <c r="C980" t="str">
        <f>IFERROR(VLOOKUP(Table1[[#This Row],[Ticker]],[1]!Table1[[Symbol]:[Industry]],2,FALSE),"-")</f>
        <v>-</v>
      </c>
      <c r="D980" t="s">
        <v>62</v>
      </c>
      <c r="E980">
        <v>2713.2254107499998</v>
      </c>
      <c r="F980">
        <v>1827.25</v>
      </c>
      <c r="G980">
        <v>61.481008871838199</v>
      </c>
      <c r="H980">
        <v>2.3500341604319299</v>
      </c>
      <c r="I980">
        <v>13.1330121185577</v>
      </c>
      <c r="J980">
        <v>-0.44688216867511998</v>
      </c>
      <c r="K980">
        <v>1559.07506072349</v>
      </c>
      <c r="L980">
        <v>1435.0064943559701</v>
      </c>
      <c r="M980">
        <v>62.632354642901703</v>
      </c>
      <c r="N980">
        <v>2.0888547632502199</v>
      </c>
      <c r="O980">
        <v>1.2450403611985199</v>
      </c>
      <c r="P980">
        <v>94.068291646752698</v>
      </c>
      <c r="Q980">
        <v>0.130752341884253</v>
      </c>
    </row>
    <row r="981" spans="1:17" hidden="1" x14ac:dyDescent="0.3">
      <c r="A981" t="s">
        <v>2109</v>
      </c>
      <c r="B981" t="s">
        <v>2110</v>
      </c>
      <c r="C981" t="str">
        <f>IFERROR(VLOOKUP(Table1[[#This Row],[Ticker]],[1]!Table1[[Symbol]:[Industry]],2,FALSE),"-")</f>
        <v>-</v>
      </c>
      <c r="D981" t="s">
        <v>21</v>
      </c>
      <c r="E981">
        <v>2698.2468323599901</v>
      </c>
      <c r="F981">
        <v>679.05</v>
      </c>
      <c r="G981">
        <v>83.778942727900002</v>
      </c>
      <c r="H981">
        <v>25.272657776447499</v>
      </c>
      <c r="I981">
        <v>25.081666094855802</v>
      </c>
      <c r="J981">
        <v>5.70034455326208</v>
      </c>
      <c r="K981">
        <v>587.17297609034802</v>
      </c>
      <c r="L981">
        <v>514.74642333326597</v>
      </c>
      <c r="M981">
        <v>80.696066943232097</v>
      </c>
      <c r="N981">
        <v>1.5022960598025099</v>
      </c>
      <c r="O981">
        <v>8.8137839628893406</v>
      </c>
      <c r="P981">
        <v>155.28195488721801</v>
      </c>
      <c r="Q981">
        <v>0.115928834346538</v>
      </c>
    </row>
    <row r="982" spans="1:17" x14ac:dyDescent="0.3">
      <c r="A982" t="s">
        <v>2111</v>
      </c>
      <c r="B982" t="s">
        <v>2112</v>
      </c>
      <c r="C982" t="str">
        <f>IFERROR(VLOOKUP(Table1[[#This Row],[Ticker]],[1]!Table1[[Symbol]:[Industry]],2,FALSE),"-")</f>
        <v>-</v>
      </c>
      <c r="D982" t="s">
        <v>46</v>
      </c>
      <c r="E982">
        <v>2696.0382059099902</v>
      </c>
      <c r="F982">
        <v>682.85</v>
      </c>
      <c r="G982">
        <v>-30.752887264676001</v>
      </c>
      <c r="H982">
        <v>-1.66633956659222</v>
      </c>
      <c r="I982">
        <v>-19.7035558111609</v>
      </c>
      <c r="J982">
        <v>-3.8985621102435202</v>
      </c>
      <c r="K982">
        <v>675.54312612580395</v>
      </c>
      <c r="L982">
        <v>699.14629104236997</v>
      </c>
      <c r="M982">
        <v>44.988185387828203</v>
      </c>
      <c r="N982">
        <v>0.77199609024127003</v>
      </c>
      <c r="O982">
        <v>23.892509335871701</v>
      </c>
      <c r="P982">
        <v>13.8273045507584</v>
      </c>
      <c r="Q982">
        <v>8.1073541411989993E-3</v>
      </c>
    </row>
    <row r="983" spans="1:17" hidden="1" x14ac:dyDescent="0.3">
      <c r="A983" t="s">
        <v>2113</v>
      </c>
      <c r="B983" t="s">
        <v>2114</v>
      </c>
      <c r="C983" t="str">
        <f>IFERROR(VLOOKUP(Table1[[#This Row],[Ticker]],[1]!Table1[[Symbol]:[Industry]],2,FALSE),"-")</f>
        <v>-</v>
      </c>
      <c r="D983" t="s">
        <v>193</v>
      </c>
      <c r="E983">
        <v>2691.16530414</v>
      </c>
      <c r="F983">
        <v>2802.4</v>
      </c>
      <c r="G983">
        <v>-2.8840230373915401</v>
      </c>
      <c r="H983">
        <v>-2.9709570239257501</v>
      </c>
      <c r="I983">
        <v>1.6180539391189701</v>
      </c>
      <c r="J983">
        <v>-4.2541840619746196</v>
      </c>
      <c r="K983">
        <v>2752.6368538126198</v>
      </c>
      <c r="L983">
        <v>2492.4308985890002</v>
      </c>
      <c r="M983">
        <v>46.454118362361797</v>
      </c>
      <c r="N983">
        <v>0.64691117977678803</v>
      </c>
      <c r="O983">
        <v>8.2572081073365595</v>
      </c>
      <c r="P983">
        <v>41.175285257298299</v>
      </c>
      <c r="Q983">
        <v>5.7672569872003997E-2</v>
      </c>
    </row>
    <row r="984" spans="1:17" x14ac:dyDescent="0.3">
      <c r="A984" t="s">
        <v>2115</v>
      </c>
      <c r="B984" t="s">
        <v>2116</v>
      </c>
      <c r="C984" t="str">
        <f>IFERROR(VLOOKUP(Table1[[#This Row],[Ticker]],[1]!Table1[[Symbol]:[Industry]],2,FALSE),"-")</f>
        <v>-</v>
      </c>
      <c r="D984" t="s">
        <v>422</v>
      </c>
      <c r="E984">
        <v>2687.6523987599999</v>
      </c>
      <c r="F984">
        <v>1893.15</v>
      </c>
      <c r="G984">
        <v>-29.858821338018199</v>
      </c>
      <c r="H984">
        <v>-3.8597384324887001</v>
      </c>
      <c r="I984">
        <v>-16.2514919807059</v>
      </c>
      <c r="J984">
        <v>-3.8088047694243898</v>
      </c>
      <c r="K984">
        <v>1880.4878784259899</v>
      </c>
      <c r="L984">
        <v>1858.34104388228</v>
      </c>
      <c r="M984">
        <v>35.649792432951699</v>
      </c>
      <c r="N984">
        <v>0.509471257863091</v>
      </c>
      <c r="O984">
        <v>22.277685339249398</v>
      </c>
      <c r="P984">
        <v>23.654474199869298</v>
      </c>
      <c r="Q984">
        <v>-0.10124427036743</v>
      </c>
    </row>
    <row r="985" spans="1:17" hidden="1" x14ac:dyDescent="0.3">
      <c r="A985" t="s">
        <v>2117</v>
      </c>
      <c r="B985" t="s">
        <v>2118</v>
      </c>
      <c r="C985" t="str">
        <f>IFERROR(VLOOKUP(Table1[[#This Row],[Ticker]],[1]!Table1[[Symbol]:[Industry]],2,FALSE),"-")</f>
        <v>-</v>
      </c>
      <c r="D985" t="s">
        <v>550</v>
      </c>
      <c r="E985">
        <v>2679.7262641049902</v>
      </c>
      <c r="F985">
        <v>4331</v>
      </c>
      <c r="G985">
        <v>35.160432021069496</v>
      </c>
      <c r="H985">
        <v>4.0509830202765897</v>
      </c>
      <c r="I985">
        <v>5.3661111581349701</v>
      </c>
      <c r="J985">
        <v>-3.1632783227558399</v>
      </c>
      <c r="K985">
        <v>3948.1353393937702</v>
      </c>
      <c r="L985">
        <v>3535.5907927247799</v>
      </c>
      <c r="M985">
        <v>43.948767280360002</v>
      </c>
      <c r="N985">
        <v>0.88651263315337703</v>
      </c>
      <c r="O985">
        <v>1.37381667051488</v>
      </c>
      <c r="P985">
        <v>65.935518476657506</v>
      </c>
      <c r="Q985">
        <v>9.2804464523650002E-2</v>
      </c>
    </row>
    <row r="986" spans="1:17" hidden="1" x14ac:dyDescent="0.3">
      <c r="A986" t="s">
        <v>2119</v>
      </c>
      <c r="B986" t="s">
        <v>2120</v>
      </c>
      <c r="C986" t="str">
        <f>IFERROR(VLOOKUP(Table1[[#This Row],[Ticker]],[1]!Table1[[Symbol]:[Industry]],2,FALSE),"-")</f>
        <v>-</v>
      </c>
      <c r="D986" t="s">
        <v>24</v>
      </c>
      <c r="E986">
        <v>2671.70746302</v>
      </c>
      <c r="F986">
        <v>51.64</v>
      </c>
      <c r="G986">
        <v>-51.018003929111799</v>
      </c>
      <c r="H986">
        <v>-9.3975305831623395</v>
      </c>
      <c r="I986">
        <v>-38.152003792722198</v>
      </c>
      <c r="J986">
        <v>-0.84020813293464403</v>
      </c>
      <c r="K986">
        <v>54.420196549594003</v>
      </c>
      <c r="M986">
        <v>36.982504242139697</v>
      </c>
      <c r="N986">
        <v>1.0487169456173999</v>
      </c>
      <c r="O986">
        <v>59.566227730441497</v>
      </c>
      <c r="P986">
        <v>5.3877551020408099</v>
      </c>
    </row>
    <row r="987" spans="1:17" hidden="1" x14ac:dyDescent="0.3">
      <c r="A987" t="s">
        <v>2121</v>
      </c>
      <c r="B987" t="s">
        <v>2122</v>
      </c>
      <c r="C987" t="str">
        <f>IFERROR(VLOOKUP(Table1[[#This Row],[Ticker]],[1]!Table1[[Symbol]:[Industry]],2,FALSE),"-")</f>
        <v>-</v>
      </c>
      <c r="D987" t="s">
        <v>369</v>
      </c>
      <c r="E987">
        <v>2670.8200416750001</v>
      </c>
      <c r="F987">
        <v>1325.7</v>
      </c>
      <c r="G987">
        <v>-24.8947807100955</v>
      </c>
      <c r="H987">
        <v>4.6578459108066603</v>
      </c>
      <c r="I987">
        <v>19.007050292822001</v>
      </c>
      <c r="J987">
        <v>-3.51954447455911</v>
      </c>
      <c r="K987">
        <v>1272.43447906656</v>
      </c>
      <c r="L987">
        <v>1213.4080979975399</v>
      </c>
      <c r="M987">
        <v>50.319562944384799</v>
      </c>
      <c r="N987">
        <v>1.17616906347657</v>
      </c>
      <c r="O987">
        <v>12.3934525156521</v>
      </c>
      <c r="P987">
        <v>60.681170838131003</v>
      </c>
      <c r="Q987">
        <v>-4.0385588631451003E-2</v>
      </c>
    </row>
    <row r="988" spans="1:17" hidden="1" x14ac:dyDescent="0.3">
      <c r="A988" t="s">
        <v>2123</v>
      </c>
      <c r="B988" t="s">
        <v>2124</v>
      </c>
      <c r="C988" t="str">
        <f>IFERROR(VLOOKUP(Table1[[#This Row],[Ticker]],[1]!Table1[[Symbol]:[Industry]],2,FALSE),"-")</f>
        <v>-</v>
      </c>
      <c r="D988" t="s">
        <v>647</v>
      </c>
      <c r="E988">
        <v>2668.801872</v>
      </c>
      <c r="F988">
        <v>611.6</v>
      </c>
      <c r="G988">
        <v>-2.7460405048296801</v>
      </c>
      <c r="H988">
        <v>-15.648088320993899</v>
      </c>
      <c r="I988">
        <v>-3.8948351415473699</v>
      </c>
      <c r="J988">
        <v>-7.6514227002683501</v>
      </c>
      <c r="K988">
        <v>597.47260152118895</v>
      </c>
      <c r="L988">
        <v>545.91980472364901</v>
      </c>
      <c r="M988">
        <v>25.009631675329398</v>
      </c>
      <c r="N988">
        <v>0.60887295684660003</v>
      </c>
      <c r="O988">
        <v>13.775343361674199</v>
      </c>
      <c r="P988">
        <v>34.417582417582402</v>
      </c>
      <c r="Q988">
        <v>-6.0278649455699997E-4</v>
      </c>
    </row>
    <row r="989" spans="1:17" x14ac:dyDescent="0.3">
      <c r="A989" t="s">
        <v>2125</v>
      </c>
      <c r="B989" t="s">
        <v>2126</v>
      </c>
      <c r="C989" t="str">
        <f>IFERROR(VLOOKUP(Table1[[#This Row],[Ticker]],[1]!Table1[[Symbol]:[Industry]],2,FALSE),"-")</f>
        <v>-</v>
      </c>
      <c r="D989" t="s">
        <v>1726</v>
      </c>
      <c r="E989">
        <v>2661.307331948</v>
      </c>
      <c r="F989">
        <v>54.44</v>
      </c>
      <c r="G989">
        <v>29.295324494281701</v>
      </c>
      <c r="H989">
        <v>-1.71041329890731</v>
      </c>
      <c r="I989">
        <v>-21.5808070228499</v>
      </c>
      <c r="J989">
        <v>-0.46014499842856299</v>
      </c>
      <c r="K989">
        <v>53.337846851259798</v>
      </c>
      <c r="L989">
        <v>51.462202600093697</v>
      </c>
      <c r="M989">
        <v>59.782644608338302</v>
      </c>
      <c r="N989">
        <v>1.3158576554043899</v>
      </c>
      <c r="O989">
        <v>27.4797942689199</v>
      </c>
      <c r="P989">
        <v>61.783060921248101</v>
      </c>
      <c r="Q989">
        <v>-2.9011344692079E-2</v>
      </c>
    </row>
    <row r="990" spans="1:17" x14ac:dyDescent="0.3">
      <c r="A990" t="s">
        <v>2127</v>
      </c>
      <c r="B990" t="s">
        <v>2128</v>
      </c>
      <c r="C990" t="str">
        <f>IFERROR(VLOOKUP(Table1[[#This Row],[Ticker]],[1]!Table1[[Symbol]:[Industry]],2,FALSE),"-")</f>
        <v>-</v>
      </c>
      <c r="D990" t="s">
        <v>775</v>
      </c>
      <c r="E990">
        <v>2649.1407309900001</v>
      </c>
      <c r="F990">
        <v>500.8</v>
      </c>
      <c r="G990">
        <v>-44.637453814509399</v>
      </c>
      <c r="H990">
        <v>-8.0220066157941794</v>
      </c>
      <c r="I990">
        <v>-13.478655549346399</v>
      </c>
      <c r="J990">
        <v>-0.60043959573900196</v>
      </c>
      <c r="K990">
        <v>474.41597257960302</v>
      </c>
      <c r="L990">
        <v>485.63789767062798</v>
      </c>
      <c r="M990">
        <v>52.200524286197698</v>
      </c>
      <c r="N990">
        <v>0.718605684027247</v>
      </c>
      <c r="O990">
        <v>28.284744408945599</v>
      </c>
      <c r="P990">
        <v>28.707273194551501</v>
      </c>
      <c r="Q990">
        <v>-0.101057750662465</v>
      </c>
    </row>
    <row r="991" spans="1:17" hidden="1" x14ac:dyDescent="0.3">
      <c r="A991" t="s">
        <v>2129</v>
      </c>
      <c r="B991" t="s">
        <v>2130</v>
      </c>
      <c r="C991" t="str">
        <f>IFERROR(VLOOKUP(Table1[[#This Row],[Ticker]],[1]!Table1[[Symbol]:[Industry]],2,FALSE),"-")</f>
        <v>-</v>
      </c>
      <c r="D991" t="s">
        <v>338</v>
      </c>
      <c r="E991">
        <v>2648.1783012299902</v>
      </c>
      <c r="F991">
        <v>805.35</v>
      </c>
      <c r="G991">
        <v>-50.492285120793099</v>
      </c>
      <c r="H991">
        <v>-5.8958595823667999</v>
      </c>
      <c r="I991">
        <v>-20.242986469768798</v>
      </c>
      <c r="J991">
        <v>8.4444701971044103E-2</v>
      </c>
      <c r="K991">
        <v>800.51999019758</v>
      </c>
      <c r="L991">
        <v>845.34908503701899</v>
      </c>
      <c r="M991">
        <v>50.012188248161301</v>
      </c>
      <c r="N991">
        <v>1.1747598346568899</v>
      </c>
      <c r="O991">
        <v>33.848637238467703</v>
      </c>
      <c r="P991">
        <v>12.6994122586062</v>
      </c>
      <c r="Q991">
        <v>1.8995942725207E-2</v>
      </c>
    </row>
    <row r="992" spans="1:17" hidden="1" x14ac:dyDescent="0.3">
      <c r="A992" t="s">
        <v>2131</v>
      </c>
      <c r="B992" t="s">
        <v>2132</v>
      </c>
      <c r="C992" t="str">
        <f>IFERROR(VLOOKUP(Table1[[#This Row],[Ticker]],[1]!Table1[[Symbol]:[Industry]],2,FALSE),"-")</f>
        <v>-</v>
      </c>
      <c r="D992" t="s">
        <v>1633</v>
      </c>
      <c r="E992">
        <v>2644.090741</v>
      </c>
      <c r="F992">
        <v>64.45</v>
      </c>
      <c r="G992">
        <v>-1.76666928133785</v>
      </c>
      <c r="H992">
        <v>-2.4316103372905999</v>
      </c>
      <c r="I992">
        <v>6.3054205438451598</v>
      </c>
      <c r="J992">
        <v>0.33270687028321499</v>
      </c>
      <c r="K992">
        <v>62.660467951661403</v>
      </c>
      <c r="L992">
        <v>58.406867377795898</v>
      </c>
      <c r="M992">
        <v>53.860821394049402</v>
      </c>
      <c r="N992">
        <v>0.86087181129269197</v>
      </c>
      <c r="O992">
        <v>2.3273855702094601</v>
      </c>
      <c r="P992">
        <v>31.236000814497999</v>
      </c>
      <c r="Q992">
        <v>-2.7484158448541001E-2</v>
      </c>
    </row>
    <row r="993" spans="1:17" hidden="1" x14ac:dyDescent="0.3">
      <c r="A993" t="s">
        <v>2133</v>
      </c>
      <c r="B993" t="s">
        <v>2134</v>
      </c>
      <c r="C993" t="str">
        <f>IFERROR(VLOOKUP(Table1[[#This Row],[Ticker]],[1]!Table1[[Symbol]:[Industry]],2,FALSE),"-")</f>
        <v>-</v>
      </c>
      <c r="D993" t="s">
        <v>46</v>
      </c>
      <c r="E993">
        <v>2637.7070487249998</v>
      </c>
      <c r="F993">
        <v>2073.9499999999998</v>
      </c>
      <c r="G993">
        <v>45.589353454729398</v>
      </c>
      <c r="H993">
        <v>-16.403552271062601</v>
      </c>
      <c r="I993">
        <v>12.271199378948999</v>
      </c>
      <c r="J993">
        <v>-0.106678972494894</v>
      </c>
      <c r="K993">
        <v>2137.4639840090299</v>
      </c>
      <c r="L993">
        <v>1799.9596985309399</v>
      </c>
      <c r="M993">
        <v>40.511650092053301</v>
      </c>
      <c r="N993">
        <v>0.55072720391333096</v>
      </c>
      <c r="O993">
        <v>23.050218182694799</v>
      </c>
      <c r="P993">
        <v>75.758474576271098</v>
      </c>
      <c r="Q993">
        <v>0.13262943750255901</v>
      </c>
    </row>
    <row r="994" spans="1:17" hidden="1" x14ac:dyDescent="0.3">
      <c r="A994" t="s">
        <v>2135</v>
      </c>
      <c r="B994" t="s">
        <v>2136</v>
      </c>
      <c r="C994" t="str">
        <f>IFERROR(VLOOKUP(Table1[[#This Row],[Ticker]],[1]!Table1[[Symbol]:[Industry]],2,FALSE),"-")</f>
        <v>-</v>
      </c>
      <c r="D994" t="s">
        <v>140</v>
      </c>
      <c r="E994">
        <v>2637.0584856249998</v>
      </c>
      <c r="F994">
        <v>739.8</v>
      </c>
      <c r="G994">
        <v>74.439214753884599</v>
      </c>
      <c r="H994">
        <v>-8.0459080139933095E-2</v>
      </c>
      <c r="I994">
        <v>34.1751275799623</v>
      </c>
      <c r="J994">
        <v>-2.1032345791951701</v>
      </c>
      <c r="K994">
        <v>721.77178595381497</v>
      </c>
      <c r="L994">
        <v>624.413935121637</v>
      </c>
      <c r="M994">
        <v>62.5101939338752</v>
      </c>
      <c r="N994">
        <v>0.95680823723295005</v>
      </c>
      <c r="O994">
        <v>19.9580967829143</v>
      </c>
      <c r="P994">
        <v>126.68913742914</v>
      </c>
      <c r="Q994">
        <v>8.0378872421280001E-2</v>
      </c>
    </row>
    <row r="995" spans="1:17" x14ac:dyDescent="0.3">
      <c r="A995" t="s">
        <v>2137</v>
      </c>
      <c r="B995" t="s">
        <v>2138</v>
      </c>
      <c r="C995" t="str">
        <f>IFERROR(VLOOKUP(Table1[[#This Row],[Ticker]],[1]!Table1[[Symbol]:[Industry]],2,FALSE),"-")</f>
        <v>-</v>
      </c>
      <c r="D995" t="s">
        <v>422</v>
      </c>
      <c r="E995">
        <v>2637.0536088200001</v>
      </c>
      <c r="F995">
        <v>53.69</v>
      </c>
      <c r="G995">
        <v>-34.935303696742402</v>
      </c>
      <c r="H995">
        <v>-9.5774937013796908</v>
      </c>
      <c r="I995">
        <v>-34.294367663997299</v>
      </c>
      <c r="J995">
        <v>-2.20591874903955</v>
      </c>
      <c r="K995">
        <v>55.085271380344501</v>
      </c>
      <c r="L995">
        <v>62.011383275946002</v>
      </c>
      <c r="M995">
        <v>32.767049348919102</v>
      </c>
      <c r="N995">
        <v>0.82583830252419599</v>
      </c>
      <c r="O995">
        <v>56.546842987520897</v>
      </c>
      <c r="P995">
        <v>11.6216216216216</v>
      </c>
    </row>
    <row r="996" spans="1:17" hidden="1" x14ac:dyDescent="0.3">
      <c r="A996" t="s">
        <v>2139</v>
      </c>
      <c r="B996" t="s">
        <v>2140</v>
      </c>
      <c r="C996" t="str">
        <f>IFERROR(VLOOKUP(Table1[[#This Row],[Ticker]],[1]!Table1[[Symbol]:[Industry]],2,FALSE),"-")</f>
        <v>-</v>
      </c>
      <c r="D996" t="s">
        <v>288</v>
      </c>
      <c r="E996">
        <v>2632.9854471250001</v>
      </c>
      <c r="F996">
        <v>1777.1</v>
      </c>
      <c r="G996">
        <v>51.003887177871803</v>
      </c>
      <c r="H996">
        <v>10.1321117866115</v>
      </c>
      <c r="I996">
        <v>9.8726758698885</v>
      </c>
      <c r="J996">
        <v>-1.26955655379892</v>
      </c>
      <c r="K996">
        <v>1645.2282661628601</v>
      </c>
      <c r="L996">
        <v>1455.37444798824</v>
      </c>
      <c r="M996">
        <v>49.680534557733601</v>
      </c>
      <c r="N996">
        <v>0.87097234724615202</v>
      </c>
      <c r="O996">
        <v>10.021945866861699</v>
      </c>
      <c r="P996">
        <v>96.288728116198101</v>
      </c>
      <c r="Q996">
        <v>1.2034503868108001E-2</v>
      </c>
    </row>
    <row r="997" spans="1:17" hidden="1" x14ac:dyDescent="0.3">
      <c r="A997" t="s">
        <v>2141</v>
      </c>
      <c r="B997" t="s">
        <v>2142</v>
      </c>
      <c r="C997" t="str">
        <f>IFERROR(VLOOKUP(Table1[[#This Row],[Ticker]],[1]!Table1[[Symbol]:[Industry]],2,FALSE),"-")</f>
        <v>-</v>
      </c>
      <c r="D997" t="s">
        <v>220</v>
      </c>
      <c r="E997">
        <v>2630.4935262899999</v>
      </c>
      <c r="F997">
        <v>123.21</v>
      </c>
      <c r="G997">
        <v>27.0142140457294</v>
      </c>
      <c r="H997">
        <v>31.996961183855301</v>
      </c>
      <c r="I997">
        <v>35.491043721293003</v>
      </c>
      <c r="J997">
        <v>16.271725366710701</v>
      </c>
      <c r="K997">
        <v>91.060108929909703</v>
      </c>
      <c r="L997">
        <v>82.435053025810006</v>
      </c>
      <c r="M997">
        <v>87.998447086560205</v>
      </c>
      <c r="N997">
        <v>2.97498203035979</v>
      </c>
      <c r="O997">
        <v>5.3567080594107699</v>
      </c>
      <c r="P997">
        <v>77.280575539568304</v>
      </c>
      <c r="Q997">
        <v>0.26964700021152999</v>
      </c>
    </row>
    <row r="998" spans="1:17" x14ac:dyDescent="0.3">
      <c r="A998" t="s">
        <v>2143</v>
      </c>
      <c r="B998" t="s">
        <v>2144</v>
      </c>
      <c r="C998" t="str">
        <f>IFERROR(VLOOKUP(Table1[[#This Row],[Ticker]],[1]!Table1[[Symbol]:[Industry]],2,FALSE),"-")</f>
        <v>-</v>
      </c>
      <c r="D998" t="s">
        <v>213</v>
      </c>
      <c r="E998">
        <v>2630.349984815</v>
      </c>
      <c r="F998">
        <v>167.95</v>
      </c>
      <c r="G998">
        <v>-4.4532345360691599</v>
      </c>
      <c r="H998">
        <v>-9.9971769592982405</v>
      </c>
      <c r="I998">
        <v>-24.284834657463499</v>
      </c>
      <c r="J998">
        <v>-3.67322093906605</v>
      </c>
      <c r="K998">
        <v>180.405684938679</v>
      </c>
      <c r="L998">
        <v>184.93370769776001</v>
      </c>
      <c r="M998">
        <v>42.802249995119503</v>
      </c>
      <c r="N998">
        <v>0.67731465556888903</v>
      </c>
      <c r="O998">
        <v>68.502530515034195</v>
      </c>
      <c r="P998">
        <v>26.2781954887217</v>
      </c>
      <c r="Q998">
        <v>-3.3978832460338997E-2</v>
      </c>
    </row>
    <row r="999" spans="1:17" hidden="1" x14ac:dyDescent="0.3">
      <c r="A999" t="s">
        <v>2145</v>
      </c>
      <c r="B999" t="s">
        <v>2146</v>
      </c>
      <c r="C999" t="str">
        <f>IFERROR(VLOOKUP(Table1[[#This Row],[Ticker]],[1]!Table1[[Symbol]:[Industry]],2,FALSE),"-")</f>
        <v>-</v>
      </c>
      <c r="D999" t="s">
        <v>130</v>
      </c>
      <c r="E999">
        <v>2630.3023920720002</v>
      </c>
      <c r="F999">
        <v>50.45</v>
      </c>
      <c r="G999">
        <v>54.631947019745503</v>
      </c>
      <c r="H999">
        <v>24.767984426757199</v>
      </c>
      <c r="I999">
        <v>9.5607811075627005</v>
      </c>
      <c r="J999">
        <v>11.333905888637</v>
      </c>
      <c r="K999">
        <v>41.2452957852501</v>
      </c>
      <c r="L999">
        <v>37.694190374909503</v>
      </c>
      <c r="M999">
        <v>78.823805515588205</v>
      </c>
      <c r="N999">
        <v>2.5323867565029601</v>
      </c>
      <c r="O999">
        <v>4.0634291377601404</v>
      </c>
      <c r="P999">
        <v>86.851851851851805</v>
      </c>
      <c r="Q999">
        <v>7.9001956653225999E-2</v>
      </c>
    </row>
    <row r="1000" spans="1:17" hidden="1" x14ac:dyDescent="0.3">
      <c r="A1000" t="s">
        <v>2147</v>
      </c>
      <c r="B1000" t="s">
        <v>2148</v>
      </c>
      <c r="C1000" t="str">
        <f>IFERROR(VLOOKUP(Table1[[#This Row],[Ticker]],[1]!Table1[[Symbol]:[Industry]],2,FALSE),"-")</f>
        <v>-</v>
      </c>
      <c r="D1000" t="s">
        <v>253</v>
      </c>
      <c r="E1000">
        <v>2630.0164016499998</v>
      </c>
      <c r="F1000">
        <v>227.68</v>
      </c>
      <c r="G1000">
        <v>38.918514907517</v>
      </c>
      <c r="H1000">
        <v>41.882400143430402</v>
      </c>
      <c r="I1000">
        <v>56.8262348364158</v>
      </c>
      <c r="J1000">
        <v>8.0146626419734108</v>
      </c>
      <c r="K1000">
        <v>176.08501516004199</v>
      </c>
      <c r="L1000">
        <v>142.40845727584099</v>
      </c>
      <c r="M1000">
        <v>67.489555027164499</v>
      </c>
      <c r="N1000">
        <v>2.5790322182132499</v>
      </c>
      <c r="O1000">
        <v>8.4197118763176206</v>
      </c>
      <c r="P1000">
        <v>122.300331966412</v>
      </c>
      <c r="Q1000">
        <v>0.17996203284319401</v>
      </c>
    </row>
    <row r="1001" spans="1:17" hidden="1" x14ac:dyDescent="0.3">
      <c r="A1001" t="s">
        <v>2149</v>
      </c>
      <c r="B1001" t="s">
        <v>2150</v>
      </c>
      <c r="C1001" t="str">
        <f>IFERROR(VLOOKUP(Table1[[#This Row],[Ticker]],[1]!Table1[[Symbol]:[Industry]],2,FALSE),"-")</f>
        <v>-</v>
      </c>
      <c r="D1001" t="s">
        <v>550</v>
      </c>
      <c r="E1001">
        <v>2627.642065383</v>
      </c>
      <c r="F1001">
        <v>192.51</v>
      </c>
      <c r="G1001">
        <v>40.224069937904297</v>
      </c>
      <c r="H1001">
        <v>-12.0406035347368</v>
      </c>
      <c r="I1001">
        <v>-2.4257183247393099</v>
      </c>
      <c r="J1001">
        <v>-1.4142527767281401</v>
      </c>
      <c r="K1001">
        <v>195.71467874969801</v>
      </c>
      <c r="L1001">
        <v>181.356579151901</v>
      </c>
      <c r="M1001">
        <v>40.2381817889407</v>
      </c>
      <c r="N1001">
        <v>0.67286570244625998</v>
      </c>
      <c r="O1001">
        <v>20.513220092462699</v>
      </c>
      <c r="P1001">
        <v>71.119999999999905</v>
      </c>
      <c r="Q1001">
        <v>-8.8260971528369998E-3</v>
      </c>
    </row>
    <row r="1002" spans="1:17" hidden="1" x14ac:dyDescent="0.3">
      <c r="A1002" t="s">
        <v>2151</v>
      </c>
      <c r="B1002" t="s">
        <v>2152</v>
      </c>
      <c r="C1002" t="str">
        <f>IFERROR(VLOOKUP(Table1[[#This Row],[Ticker]],[1]!Table1[[Symbol]:[Industry]],2,FALSE),"-")</f>
        <v>-</v>
      </c>
      <c r="E1002">
        <v>2617.3101314249998</v>
      </c>
      <c r="F1002">
        <v>2003.5</v>
      </c>
      <c r="G1002">
        <v>401.50183389778999</v>
      </c>
      <c r="H1002">
        <v>-1.71909281954439</v>
      </c>
      <c r="I1002">
        <v>147.50527026926099</v>
      </c>
      <c r="J1002">
        <v>-9.7116507686306708</v>
      </c>
      <c r="K1002">
        <v>1815.3104136460499</v>
      </c>
      <c r="L1002">
        <v>1287.8614932737</v>
      </c>
      <c r="M1002">
        <v>49.2245074779715</v>
      </c>
      <c r="N1002">
        <v>1.2751516962776701</v>
      </c>
      <c r="O1002">
        <v>12.073870726229</v>
      </c>
      <c r="P1002">
        <v>456.52777777777698</v>
      </c>
      <c r="Q1002">
        <v>0.233095822387382</v>
      </c>
    </row>
    <row r="1003" spans="1:17" hidden="1" x14ac:dyDescent="0.3">
      <c r="A1003" t="s">
        <v>2153</v>
      </c>
      <c r="B1003" t="s">
        <v>2154</v>
      </c>
      <c r="C1003" t="str">
        <f>IFERROR(VLOOKUP(Table1[[#This Row],[Ticker]],[1]!Table1[[Symbol]:[Industry]],2,FALSE),"-")</f>
        <v>-</v>
      </c>
      <c r="D1003" t="s">
        <v>422</v>
      </c>
      <c r="E1003">
        <v>2609.44238</v>
      </c>
      <c r="F1003">
        <v>9944</v>
      </c>
      <c r="G1003">
        <v>-52.384426045480502</v>
      </c>
      <c r="H1003">
        <v>-14.0606930388069</v>
      </c>
      <c r="I1003">
        <v>-39.369054929892002</v>
      </c>
      <c r="J1003">
        <v>-2.0361533511194398</v>
      </c>
      <c r="K1003">
        <v>10790.877063055699</v>
      </c>
      <c r="L1003">
        <v>12306.959275720599</v>
      </c>
      <c r="M1003">
        <v>29.642592463481201</v>
      </c>
      <c r="N1003">
        <v>1.00629273028247</v>
      </c>
      <c r="O1003">
        <v>99.034090909090907</v>
      </c>
      <c r="P1003">
        <v>1.2627291242362599</v>
      </c>
      <c r="Q1003">
        <v>-0.111880658990165</v>
      </c>
    </row>
    <row r="1004" spans="1:17" hidden="1" x14ac:dyDescent="0.3">
      <c r="A1004" t="s">
        <v>2155</v>
      </c>
      <c r="B1004" t="s">
        <v>2156</v>
      </c>
      <c r="C1004" t="str">
        <f>IFERROR(VLOOKUP(Table1[[#This Row],[Ticker]],[1]!Table1[[Symbol]:[Industry]],2,FALSE),"-")</f>
        <v>-</v>
      </c>
      <c r="D1004" t="s">
        <v>422</v>
      </c>
      <c r="E1004">
        <v>2604.8658374500001</v>
      </c>
      <c r="F1004">
        <v>232.8</v>
      </c>
      <c r="G1004">
        <v>-19.725834148675801</v>
      </c>
      <c r="H1004">
        <v>-1.3028351040847299</v>
      </c>
      <c r="I1004">
        <v>7.6713580306396301</v>
      </c>
      <c r="J1004">
        <v>9.1929689574620305E-2</v>
      </c>
      <c r="K1004">
        <v>227.643890238258</v>
      </c>
      <c r="L1004">
        <v>211.633768010181</v>
      </c>
      <c r="M1004">
        <v>53.660762148805198</v>
      </c>
      <c r="N1004">
        <v>0.51127524639592303</v>
      </c>
      <c r="O1004">
        <v>12.521477663230201</v>
      </c>
      <c r="P1004">
        <v>30.055865921787699</v>
      </c>
      <c r="Q1004">
        <v>5.172239674862E-3</v>
      </c>
    </row>
    <row r="1005" spans="1:17" x14ac:dyDescent="0.3">
      <c r="A1005" t="s">
        <v>2157</v>
      </c>
      <c r="B1005" t="s">
        <v>2158</v>
      </c>
      <c r="C1005" t="str">
        <f>IFERROR(VLOOKUP(Table1[[#This Row],[Ticker]],[1]!Table1[[Symbol]:[Industry]],2,FALSE),"-")</f>
        <v>-</v>
      </c>
      <c r="D1005" t="s">
        <v>1582</v>
      </c>
      <c r="E1005">
        <v>2595.5811480000002</v>
      </c>
      <c r="F1005">
        <v>654.4</v>
      </c>
      <c r="G1005">
        <v>-40.149940343653199</v>
      </c>
      <c r="H1005">
        <v>-14.481985574061399</v>
      </c>
      <c r="I1005">
        <v>-35.3404966607389</v>
      </c>
      <c r="J1005">
        <v>-8.1675624416403991</v>
      </c>
      <c r="K1005">
        <v>707.61893574495002</v>
      </c>
      <c r="L1005">
        <v>726.81004147403905</v>
      </c>
      <c r="M1005">
        <v>14.110921586375399</v>
      </c>
      <c r="N1005">
        <v>1.34209029155986</v>
      </c>
      <c r="O1005">
        <v>38.294621026894802</v>
      </c>
      <c r="P1005">
        <v>4.5033535611625597</v>
      </c>
    </row>
    <row r="1006" spans="1:17" hidden="1" x14ac:dyDescent="0.3">
      <c r="A1006" t="s">
        <v>2159</v>
      </c>
      <c r="B1006" t="s">
        <v>2160</v>
      </c>
      <c r="C1006" t="str">
        <f>IFERROR(VLOOKUP(Table1[[#This Row],[Ticker]],[1]!Table1[[Symbol]:[Industry]],2,FALSE),"-")</f>
        <v>-</v>
      </c>
      <c r="D1006" t="s">
        <v>193</v>
      </c>
      <c r="E1006">
        <v>2593.8376372799999</v>
      </c>
      <c r="F1006">
        <v>833.3</v>
      </c>
      <c r="G1006">
        <v>15.0628226478842</v>
      </c>
      <c r="H1006">
        <v>-2.8194818883162198</v>
      </c>
      <c r="I1006">
        <v>30.743362869974899</v>
      </c>
      <c r="J1006">
        <v>0.51984516102354705</v>
      </c>
      <c r="K1006">
        <v>756.88528388273596</v>
      </c>
      <c r="L1006">
        <v>663.99260031497602</v>
      </c>
      <c r="M1006">
        <v>63.381131096064799</v>
      </c>
      <c r="N1006">
        <v>0.95388840624739302</v>
      </c>
      <c r="O1006">
        <v>3.8041521660866402</v>
      </c>
      <c r="P1006">
        <v>50.946472239833298</v>
      </c>
      <c r="Q1006">
        <v>6.1235618549883998E-2</v>
      </c>
    </row>
    <row r="1007" spans="1:17" hidden="1" x14ac:dyDescent="0.3">
      <c r="A1007" t="s">
        <v>2161</v>
      </c>
      <c r="B1007" t="s">
        <v>2162</v>
      </c>
      <c r="C1007" t="str">
        <f>IFERROR(VLOOKUP(Table1[[#This Row],[Ticker]],[1]!Table1[[Symbol]:[Industry]],2,FALSE),"-")</f>
        <v>-</v>
      </c>
      <c r="D1007" t="s">
        <v>1320</v>
      </c>
      <c r="E1007">
        <v>2580.8388</v>
      </c>
      <c r="F1007">
        <v>1000</v>
      </c>
      <c r="G1007">
        <v>-25.8033905954332</v>
      </c>
      <c r="H1007">
        <v>-4.8907108959498196</v>
      </c>
      <c r="I1007">
        <v>-11.713257353975701</v>
      </c>
      <c r="J1007">
        <v>-0.80268733170197204</v>
      </c>
      <c r="K1007">
        <v>999.99655654514902</v>
      </c>
      <c r="L1007">
        <v>999.99682892768806</v>
      </c>
      <c r="M1007">
        <v>55.379180563809697</v>
      </c>
      <c r="N1007">
        <v>1.5565194361421399</v>
      </c>
      <c r="O1007">
        <v>3</v>
      </c>
      <c r="P1007">
        <v>3.0927835051546202</v>
      </c>
      <c r="Q1007">
        <v>-0.101916752053546</v>
      </c>
    </row>
    <row r="1008" spans="1:17" hidden="1" x14ac:dyDescent="0.3">
      <c r="A1008" t="s">
        <v>2163</v>
      </c>
      <c r="B1008" t="s">
        <v>2164</v>
      </c>
      <c r="C1008" t="str">
        <f>IFERROR(VLOOKUP(Table1[[#This Row],[Ticker]],[1]!Table1[[Symbol]:[Industry]],2,FALSE),"-")</f>
        <v>-</v>
      </c>
      <c r="D1008" t="s">
        <v>618</v>
      </c>
      <c r="E1008">
        <v>2564.6840699999998</v>
      </c>
      <c r="F1008">
        <v>416.15</v>
      </c>
      <c r="G1008">
        <v>610.61394243296695</v>
      </c>
      <c r="H1008">
        <v>48.755355377982397</v>
      </c>
      <c r="I1008">
        <v>43.277431659059602</v>
      </c>
      <c r="J1008">
        <v>20.718405854087202</v>
      </c>
      <c r="K1008">
        <v>295.82395901181502</v>
      </c>
      <c r="L1008">
        <v>231.09560810126899</v>
      </c>
      <c r="M1008">
        <v>95.393197874544398</v>
      </c>
      <c r="N1008">
        <v>1.4481062493843899</v>
      </c>
      <c r="O1008">
        <v>5.0102126637030002</v>
      </c>
      <c r="P1008">
        <v>669.22365988909405</v>
      </c>
      <c r="Q1008">
        <v>0.15217615873774601</v>
      </c>
    </row>
    <row r="1009" spans="1:17" hidden="1" x14ac:dyDescent="0.3">
      <c r="A1009" t="s">
        <v>2165</v>
      </c>
      <c r="B1009" t="s">
        <v>2166</v>
      </c>
      <c r="C1009" t="str">
        <f>IFERROR(VLOOKUP(Table1[[#This Row],[Ticker]],[1]!Table1[[Symbol]:[Industry]],2,FALSE),"-")</f>
        <v>-</v>
      </c>
      <c r="D1009" t="s">
        <v>647</v>
      </c>
      <c r="E1009">
        <v>2561.8265262619998</v>
      </c>
      <c r="F1009">
        <v>172.25</v>
      </c>
      <c r="G1009">
        <v>-55.469560062354503</v>
      </c>
      <c r="H1009">
        <v>-8.5630445986480304</v>
      </c>
      <c r="I1009">
        <v>-42.522656831782498</v>
      </c>
      <c r="J1009">
        <v>-2.1856918694217602</v>
      </c>
      <c r="K1009">
        <v>183.28470589146599</v>
      </c>
      <c r="M1009">
        <v>40.707664996641803</v>
      </c>
      <c r="N1009">
        <v>1.1614320119115999</v>
      </c>
      <c r="O1009">
        <v>81.132075471698101</v>
      </c>
      <c r="P1009">
        <v>19.6180555555555</v>
      </c>
    </row>
    <row r="1010" spans="1:17" hidden="1" x14ac:dyDescent="0.3">
      <c r="A1010" t="s">
        <v>2167</v>
      </c>
      <c r="B1010" t="s">
        <v>2168</v>
      </c>
      <c r="C1010" t="str">
        <f>IFERROR(VLOOKUP(Table1[[#This Row],[Ticker]],[1]!Table1[[Symbol]:[Industry]],2,FALSE),"-")</f>
        <v>-</v>
      </c>
      <c r="D1010" t="s">
        <v>396</v>
      </c>
      <c r="E1010">
        <v>2556.8438232599901</v>
      </c>
      <c r="F1010">
        <v>630.35</v>
      </c>
      <c r="G1010">
        <v>-38.4135684787176</v>
      </c>
      <c r="H1010">
        <v>-12.2324465126948</v>
      </c>
      <c r="I1010">
        <v>-20.930510900458</v>
      </c>
      <c r="J1010">
        <v>-2.3946497663191701</v>
      </c>
      <c r="K1010">
        <v>643.80089076459603</v>
      </c>
      <c r="L1010">
        <v>658.66969695396301</v>
      </c>
      <c r="M1010">
        <v>27.882877447999299</v>
      </c>
      <c r="N1010">
        <v>0.61393257832142001</v>
      </c>
      <c r="O1010">
        <v>26.699452685016201</v>
      </c>
      <c r="P1010">
        <v>7.1477137514873501</v>
      </c>
      <c r="Q1010">
        <v>3.0752843627562001E-2</v>
      </c>
    </row>
    <row r="1011" spans="1:17" hidden="1" x14ac:dyDescent="0.3">
      <c r="A1011" t="s">
        <v>2169</v>
      </c>
      <c r="B1011" t="s">
        <v>2170</v>
      </c>
      <c r="C1011" t="str">
        <f>IFERROR(VLOOKUP(Table1[[#This Row],[Ticker]],[1]!Table1[[Symbol]:[Industry]],2,FALSE),"-")</f>
        <v>-</v>
      </c>
      <c r="E1011">
        <v>2538.6334777759998</v>
      </c>
      <c r="F1011">
        <v>51.04</v>
      </c>
      <c r="G1011">
        <v>73.960775735075401</v>
      </c>
      <c r="H1011">
        <v>17.649821792272899</v>
      </c>
      <c r="I1011">
        <v>20.3436637326995</v>
      </c>
      <c r="J1011">
        <v>17.225136946543</v>
      </c>
      <c r="K1011">
        <v>44.115261424469701</v>
      </c>
      <c r="L1011">
        <v>39.739967267756498</v>
      </c>
      <c r="M1011">
        <v>82.0890078790231</v>
      </c>
      <c r="N1011">
        <v>2.3173560797127402</v>
      </c>
      <c r="O1011">
        <v>34.952978056426304</v>
      </c>
      <c r="P1011">
        <v>107.47967479674701</v>
      </c>
      <c r="Q1011">
        <v>4.9005624020763E-2</v>
      </c>
    </row>
    <row r="1012" spans="1:17" hidden="1" x14ac:dyDescent="0.3">
      <c r="A1012" t="s">
        <v>2171</v>
      </c>
      <c r="B1012" t="s">
        <v>2172</v>
      </c>
      <c r="C1012" t="str">
        <f>IFERROR(VLOOKUP(Table1[[#This Row],[Ticker]],[1]!Table1[[Symbol]:[Industry]],2,FALSE),"-")</f>
        <v>-</v>
      </c>
      <c r="D1012" t="s">
        <v>130</v>
      </c>
      <c r="E1012">
        <v>2524.2718212899999</v>
      </c>
      <c r="F1012">
        <v>370</v>
      </c>
      <c r="G1012">
        <v>-15.462031068274699</v>
      </c>
      <c r="H1012">
        <v>4.0151332916209199</v>
      </c>
      <c r="I1012">
        <v>-1.3708978168172099</v>
      </c>
      <c r="J1012">
        <v>-2.9039904918519301</v>
      </c>
      <c r="O1012">
        <v>8.1081081081081106</v>
      </c>
      <c r="P1012">
        <v>19.354838709677399</v>
      </c>
    </row>
    <row r="1013" spans="1:17" hidden="1" x14ac:dyDescent="0.3">
      <c r="A1013" t="s">
        <v>2173</v>
      </c>
      <c r="B1013" t="s">
        <v>2174</v>
      </c>
      <c r="C1013" t="str">
        <f>IFERROR(VLOOKUP(Table1[[#This Row],[Ticker]],[1]!Table1[[Symbol]:[Industry]],2,FALSE),"-")</f>
        <v>-</v>
      </c>
      <c r="D1013" t="s">
        <v>46</v>
      </c>
      <c r="E1013">
        <v>2524.0410000000002</v>
      </c>
      <c r="F1013">
        <v>206.57</v>
      </c>
      <c r="G1013">
        <v>15.9732346519448</v>
      </c>
      <c r="H1013">
        <v>-1.1515850936391601</v>
      </c>
      <c r="I1013">
        <v>-16.5854655050234</v>
      </c>
      <c r="J1013">
        <v>-2.39447836920806</v>
      </c>
      <c r="K1013">
        <v>187.591979250517</v>
      </c>
      <c r="L1013">
        <v>187.77797395248501</v>
      </c>
      <c r="M1013">
        <v>53.77019272311</v>
      </c>
      <c r="N1013">
        <v>0.95569827415290698</v>
      </c>
      <c r="O1013">
        <v>17.1515708960642</v>
      </c>
      <c r="P1013">
        <v>46.503546099290702</v>
      </c>
    </row>
    <row r="1014" spans="1:17" hidden="1" x14ac:dyDescent="0.3">
      <c r="A1014" t="s">
        <v>2175</v>
      </c>
      <c r="B1014" t="s">
        <v>2176</v>
      </c>
      <c r="C1014" t="str">
        <f>IFERROR(VLOOKUP(Table1[[#This Row],[Ticker]],[1]!Table1[[Symbol]:[Industry]],2,FALSE),"-")</f>
        <v>-</v>
      </c>
      <c r="D1014" t="s">
        <v>422</v>
      </c>
      <c r="E1014">
        <v>2509.7125195799999</v>
      </c>
      <c r="F1014">
        <v>171.12</v>
      </c>
      <c r="G1014">
        <v>33.081403266432901</v>
      </c>
      <c r="H1014">
        <v>2.6596062512428902</v>
      </c>
      <c r="I1014">
        <v>21.505894066810502</v>
      </c>
      <c r="J1014">
        <v>-4.7542565016624403</v>
      </c>
      <c r="K1014">
        <v>158.46858546873</v>
      </c>
      <c r="L1014">
        <v>133.40885745617001</v>
      </c>
      <c r="M1014">
        <v>46.911058521870501</v>
      </c>
      <c r="N1014">
        <v>0.35194965172732801</v>
      </c>
      <c r="O1014">
        <v>7.7314165497896097</v>
      </c>
      <c r="P1014">
        <v>80.126315789473693</v>
      </c>
      <c r="Q1014">
        <v>0.113057195076013</v>
      </c>
    </row>
    <row r="1015" spans="1:17" x14ac:dyDescent="0.3">
      <c r="A1015" t="s">
        <v>2177</v>
      </c>
      <c r="B1015" t="s">
        <v>2178</v>
      </c>
      <c r="C1015" t="str">
        <f>IFERROR(VLOOKUP(Table1[[#This Row],[Ticker]],[1]!Table1[[Symbol]:[Industry]],2,FALSE),"-")</f>
        <v>-</v>
      </c>
      <c r="D1015" t="s">
        <v>384</v>
      </c>
      <c r="E1015">
        <v>2505.7394715599999</v>
      </c>
      <c r="F1015">
        <v>472.05</v>
      </c>
      <c r="G1015">
        <v>-58.010336318488001</v>
      </c>
      <c r="H1015">
        <v>-6.6149239493690697</v>
      </c>
      <c r="I1015">
        <v>-26.6592032999217</v>
      </c>
      <c r="J1015">
        <v>-3.3171512492277402</v>
      </c>
      <c r="K1015">
        <v>488.55022949953502</v>
      </c>
      <c r="L1015">
        <v>505.49563104727503</v>
      </c>
      <c r="M1015">
        <v>33.522829505818301</v>
      </c>
      <c r="N1015">
        <v>0.63833394073042604</v>
      </c>
      <c r="O1015">
        <v>79.430145111746597</v>
      </c>
      <c r="P1015">
        <v>7.2840909090909003</v>
      </c>
    </row>
    <row r="1016" spans="1:17" hidden="1" x14ac:dyDescent="0.3">
      <c r="A1016" t="s">
        <v>2179</v>
      </c>
      <c r="B1016" t="s">
        <v>2180</v>
      </c>
      <c r="C1016" t="str">
        <f>IFERROR(VLOOKUP(Table1[[#This Row],[Ticker]],[1]!Table1[[Symbol]:[Industry]],2,FALSE),"-")</f>
        <v>-</v>
      </c>
      <c r="D1016" t="s">
        <v>24</v>
      </c>
      <c r="E1016">
        <v>2504.3344186899999</v>
      </c>
      <c r="F1016">
        <v>301.64999999999998</v>
      </c>
      <c r="G1016">
        <v>-20.5348041458276</v>
      </c>
      <c r="H1016">
        <v>-1.0959533515456099</v>
      </c>
      <c r="I1016">
        <v>-10.1988706805784</v>
      </c>
      <c r="J1016">
        <v>-3.0906483706630099</v>
      </c>
      <c r="K1016">
        <v>298.25269546406099</v>
      </c>
      <c r="L1016">
        <v>292.48737312791798</v>
      </c>
      <c r="M1016">
        <v>43.380070543863702</v>
      </c>
      <c r="N1016">
        <v>0.53712648843567501</v>
      </c>
      <c r="O1016">
        <v>27.2998508204873</v>
      </c>
      <c r="P1016">
        <v>20.9502806736166</v>
      </c>
      <c r="Q1016">
        <v>-6.9836147496436005E-2</v>
      </c>
    </row>
    <row r="1017" spans="1:17" x14ac:dyDescent="0.3">
      <c r="A1017" t="s">
        <v>2181</v>
      </c>
      <c r="B1017" t="s">
        <v>2182</v>
      </c>
      <c r="C1017" t="str">
        <f>IFERROR(VLOOKUP(Table1[[#This Row],[Ticker]],[1]!Table1[[Symbol]:[Industry]],2,FALSE),"-")</f>
        <v>-</v>
      </c>
      <c r="D1017" t="s">
        <v>78</v>
      </c>
      <c r="E1017">
        <v>2500.0790280000001</v>
      </c>
      <c r="F1017">
        <v>100.16</v>
      </c>
      <c r="G1017">
        <v>-0.21191411640510399</v>
      </c>
      <c r="H1017">
        <v>-16.0925735438991</v>
      </c>
      <c r="I1017">
        <v>-44.219995898450101</v>
      </c>
      <c r="J1017">
        <v>-1.84463211697804</v>
      </c>
      <c r="K1017">
        <v>97.462028624755007</v>
      </c>
      <c r="L1017">
        <v>100.62335863704099</v>
      </c>
      <c r="M1017">
        <v>42.149351381209101</v>
      </c>
      <c r="N1017">
        <v>1.14739706884801</v>
      </c>
      <c r="O1017">
        <v>55.750798722044699</v>
      </c>
      <c r="P1017">
        <v>27.349014621741802</v>
      </c>
      <c r="Q1017">
        <v>3.5181449964554003E-2</v>
      </c>
    </row>
    <row r="1018" spans="1:17" hidden="1" x14ac:dyDescent="0.3">
      <c r="A1018" t="s">
        <v>2183</v>
      </c>
      <c r="B1018" t="s">
        <v>2184</v>
      </c>
      <c r="C1018" t="str">
        <f>IFERROR(VLOOKUP(Table1[[#This Row],[Ticker]],[1]!Table1[[Symbol]:[Industry]],2,FALSE),"-")</f>
        <v>-</v>
      </c>
      <c r="D1018" t="s">
        <v>193</v>
      </c>
      <c r="E1018">
        <v>2499.61602163</v>
      </c>
      <c r="F1018">
        <v>1710.85</v>
      </c>
      <c r="G1018">
        <v>27.5388020090687</v>
      </c>
      <c r="H1018">
        <v>36.238803160274998</v>
      </c>
      <c r="I1018">
        <v>24.036167386165399</v>
      </c>
      <c r="J1018">
        <v>-0.85004048034524804</v>
      </c>
      <c r="K1018">
        <v>1440.31198958554</v>
      </c>
      <c r="L1018">
        <v>1247.3396483702199</v>
      </c>
      <c r="M1018">
        <v>65.360765531610397</v>
      </c>
      <c r="N1018">
        <v>2.5900367303896399</v>
      </c>
      <c r="O1018">
        <v>10.1791507145571</v>
      </c>
      <c r="P1018">
        <v>91.145746047706794</v>
      </c>
      <c r="Q1018">
        <v>8.2564252849565006E-2</v>
      </c>
    </row>
    <row r="1019" spans="1:17" hidden="1" x14ac:dyDescent="0.3">
      <c r="A1019" t="s">
        <v>2185</v>
      </c>
      <c r="B1019" t="s">
        <v>2186</v>
      </c>
      <c r="C1019" t="str">
        <f>IFERROR(VLOOKUP(Table1[[#This Row],[Ticker]],[1]!Table1[[Symbol]:[Industry]],2,FALSE),"-")</f>
        <v>-</v>
      </c>
      <c r="D1019" t="s">
        <v>78</v>
      </c>
      <c r="E1019">
        <v>2479.9813066199999</v>
      </c>
      <c r="F1019">
        <v>903.8</v>
      </c>
      <c r="G1019">
        <v>187.471172652798</v>
      </c>
      <c r="H1019">
        <v>-5.5232149999546696</v>
      </c>
      <c r="I1019">
        <v>28.999805077909599</v>
      </c>
      <c r="J1019">
        <v>-0.50142042778738904</v>
      </c>
      <c r="K1019">
        <v>869.71208534011203</v>
      </c>
      <c r="L1019">
        <v>707.70538797247002</v>
      </c>
      <c r="M1019">
        <v>57.838021602765799</v>
      </c>
      <c r="N1019">
        <v>0.80012503512794697</v>
      </c>
      <c r="O1019">
        <v>4.8904624917017001</v>
      </c>
      <c r="P1019">
        <v>219.363957597173</v>
      </c>
      <c r="Q1019">
        <v>6.0679720428585E-2</v>
      </c>
    </row>
    <row r="1020" spans="1:17" hidden="1" x14ac:dyDescent="0.3">
      <c r="A1020" t="s">
        <v>2187</v>
      </c>
      <c r="B1020" t="s">
        <v>2188</v>
      </c>
      <c r="C1020" t="str">
        <f>IFERROR(VLOOKUP(Table1[[#This Row],[Ticker]],[1]!Table1[[Symbol]:[Industry]],2,FALSE),"-")</f>
        <v>-</v>
      </c>
      <c r="D1020" t="s">
        <v>422</v>
      </c>
      <c r="E1020">
        <v>2476.0214175149999</v>
      </c>
      <c r="F1020">
        <v>742.85</v>
      </c>
      <c r="G1020">
        <v>31.712572922980598</v>
      </c>
      <c r="H1020">
        <v>0.51169755475440504</v>
      </c>
      <c r="I1020">
        <v>-20.778014362177402</v>
      </c>
      <c r="J1020">
        <v>-2.9781579199372601</v>
      </c>
      <c r="K1020">
        <v>707.56945380447996</v>
      </c>
      <c r="L1020">
        <v>669.05634161313196</v>
      </c>
      <c r="M1020">
        <v>58.698938483276201</v>
      </c>
      <c r="N1020">
        <v>1.0851254589789101</v>
      </c>
      <c r="O1020">
        <v>14.020327118529901</v>
      </c>
      <c r="P1020">
        <v>70.770114942528707</v>
      </c>
      <c r="Q1020">
        <v>-2.1006430351232001E-2</v>
      </c>
    </row>
    <row r="1021" spans="1:17" hidden="1" x14ac:dyDescent="0.3">
      <c r="A1021" t="s">
        <v>2189</v>
      </c>
      <c r="B1021" t="s">
        <v>2190</v>
      </c>
      <c r="C1021" t="str">
        <f>IFERROR(VLOOKUP(Table1[[#This Row],[Ticker]],[1]!Table1[[Symbol]:[Industry]],2,FALSE),"-")</f>
        <v>-</v>
      </c>
      <c r="D1021" t="s">
        <v>244</v>
      </c>
      <c r="E1021">
        <v>2474.7631596000001</v>
      </c>
      <c r="F1021">
        <v>661.2</v>
      </c>
      <c r="G1021">
        <v>47.8300631760793</v>
      </c>
      <c r="H1021">
        <v>3.4099676666480501</v>
      </c>
      <c r="I1021">
        <v>10.776553687150599</v>
      </c>
      <c r="J1021">
        <v>-3.1065200454566102</v>
      </c>
      <c r="K1021">
        <v>619.94935520615297</v>
      </c>
      <c r="L1021">
        <v>550.206467224525</v>
      </c>
      <c r="M1021">
        <v>46.098269509205501</v>
      </c>
      <c r="N1021">
        <v>0.45781702786666501</v>
      </c>
      <c r="O1021">
        <v>10.102843315184399</v>
      </c>
      <c r="P1021">
        <v>76.602564102564102</v>
      </c>
      <c r="Q1021">
        <v>3.8895421174565001E-2</v>
      </c>
    </row>
    <row r="1022" spans="1:17" hidden="1" x14ac:dyDescent="0.3">
      <c r="A1022" t="s">
        <v>2191</v>
      </c>
      <c r="B1022" t="s">
        <v>2192</v>
      </c>
      <c r="C1022" t="str">
        <f>IFERROR(VLOOKUP(Table1[[#This Row],[Ticker]],[1]!Table1[[Symbol]:[Industry]],2,FALSE),"-")</f>
        <v>-</v>
      </c>
      <c r="D1022" t="s">
        <v>46</v>
      </c>
      <c r="E1022">
        <v>2473.8222173200002</v>
      </c>
      <c r="F1022">
        <v>290.55</v>
      </c>
      <c r="G1022">
        <v>1.7137134103665601</v>
      </c>
      <c r="H1022">
        <v>-16.817421739323301</v>
      </c>
      <c r="I1022">
        <v>-3.5613868905474901</v>
      </c>
      <c r="J1022">
        <v>-1.3289878930219201</v>
      </c>
      <c r="K1022">
        <v>300.70604200987299</v>
      </c>
      <c r="L1022">
        <v>269.38850711843997</v>
      </c>
      <c r="M1022">
        <v>38.070444017245798</v>
      </c>
      <c r="N1022">
        <v>0.40888700796431898</v>
      </c>
      <c r="O1022">
        <v>14.610221992772299</v>
      </c>
      <c r="P1022">
        <v>55.125467164975902</v>
      </c>
      <c r="Q1022">
        <v>1.6483075046198E-2</v>
      </c>
    </row>
    <row r="1023" spans="1:17" hidden="1" x14ac:dyDescent="0.3">
      <c r="A1023" t="s">
        <v>2193</v>
      </c>
      <c r="B1023" t="s">
        <v>2194</v>
      </c>
      <c r="C1023" t="str">
        <f>IFERROR(VLOOKUP(Table1[[#This Row],[Ticker]],[1]!Table1[[Symbol]:[Industry]],2,FALSE),"-")</f>
        <v>-</v>
      </c>
      <c r="D1023" t="s">
        <v>557</v>
      </c>
      <c r="E1023">
        <v>2473.2728959199999</v>
      </c>
      <c r="F1023">
        <v>264.5</v>
      </c>
      <c r="G1023">
        <v>-5.3032516532693004</v>
      </c>
      <c r="H1023">
        <v>-8.6356973390464997</v>
      </c>
      <c r="I1023">
        <v>-17.096909652312299</v>
      </c>
      <c r="J1023">
        <v>-1.8106765079998901</v>
      </c>
      <c r="K1023">
        <v>271.62898703990402</v>
      </c>
      <c r="L1023">
        <v>262.36660109491902</v>
      </c>
      <c r="M1023">
        <v>42.278223446541098</v>
      </c>
      <c r="N1023">
        <v>0.44311309103260998</v>
      </c>
      <c r="O1023">
        <v>20.6616257088846</v>
      </c>
      <c r="P1023">
        <v>24.178403755868501</v>
      </c>
      <c r="Q1023">
        <v>7.3998941472383006E-2</v>
      </c>
    </row>
    <row r="1024" spans="1:17" hidden="1" x14ac:dyDescent="0.3">
      <c r="A1024" t="s">
        <v>2195</v>
      </c>
      <c r="B1024" t="s">
        <v>2196</v>
      </c>
      <c r="C1024" t="str">
        <f>IFERROR(VLOOKUP(Table1[[#This Row],[Ticker]],[1]!Table1[[Symbol]:[Industry]],2,FALSE),"-")</f>
        <v>-</v>
      </c>
      <c r="D1024" t="s">
        <v>258</v>
      </c>
      <c r="E1024">
        <v>2472.2648364000001</v>
      </c>
      <c r="F1024">
        <v>19606.150000000001</v>
      </c>
      <c r="G1024">
        <v>62.576807930266199</v>
      </c>
      <c r="H1024">
        <v>-0.462192468431399</v>
      </c>
      <c r="I1024">
        <v>17.474302360055798</v>
      </c>
      <c r="J1024">
        <v>0.99951027308844098</v>
      </c>
      <c r="K1024">
        <v>15767.6160661907</v>
      </c>
      <c r="L1024">
        <v>14301.084237827199</v>
      </c>
      <c r="M1024">
        <v>70.781558958348995</v>
      </c>
      <c r="N1024">
        <v>2.41181630685166</v>
      </c>
      <c r="O1024">
        <v>2.0088084606105499</v>
      </c>
      <c r="P1024">
        <v>91.616008600469101</v>
      </c>
      <c r="Q1024">
        <v>0.120872306901372</v>
      </c>
    </row>
    <row r="1025" spans="1:17" x14ac:dyDescent="0.3">
      <c r="A1025" t="s">
        <v>2197</v>
      </c>
      <c r="B1025" t="s">
        <v>2198</v>
      </c>
      <c r="C1025" t="str">
        <f>IFERROR(VLOOKUP(Table1[[#This Row],[Ticker]],[1]!Table1[[Symbol]:[Industry]],2,FALSE),"-")</f>
        <v>-</v>
      </c>
      <c r="D1025" t="s">
        <v>253</v>
      </c>
      <c r="E1025">
        <v>2470.3275241599999</v>
      </c>
      <c r="F1025">
        <v>418.35</v>
      </c>
      <c r="G1025">
        <v>-15.0565414988813</v>
      </c>
      <c r="H1025">
        <v>-2.2555645544864</v>
      </c>
      <c r="I1025">
        <v>-20.400368562095299</v>
      </c>
      <c r="J1025">
        <v>-5.4470532958986597</v>
      </c>
      <c r="K1025">
        <v>402.77120969214099</v>
      </c>
      <c r="L1025">
        <v>406.08066272061598</v>
      </c>
      <c r="M1025">
        <v>50.575977109077797</v>
      </c>
      <c r="N1025">
        <v>1.8590093782096899</v>
      </c>
      <c r="O1025">
        <v>28.0984821321859</v>
      </c>
      <c r="P1025">
        <v>26.447030376303399</v>
      </c>
      <c r="Q1025">
        <v>-7.2600284092262005E-2</v>
      </c>
    </row>
    <row r="1026" spans="1:17" hidden="1" x14ac:dyDescent="0.3">
      <c r="A1026" t="s">
        <v>2199</v>
      </c>
      <c r="B1026" t="s">
        <v>2200</v>
      </c>
      <c r="C1026" t="str">
        <f>IFERROR(VLOOKUP(Table1[[#This Row],[Ticker]],[1]!Table1[[Symbol]:[Industry]],2,FALSE),"-")</f>
        <v>-</v>
      </c>
      <c r="D1026" t="s">
        <v>130</v>
      </c>
      <c r="E1026">
        <v>2469.7083387900002</v>
      </c>
      <c r="F1026">
        <v>302.39999999999998</v>
      </c>
      <c r="G1026">
        <v>32.852482427095502</v>
      </c>
      <c r="H1026">
        <v>-2.9213394289242398</v>
      </c>
      <c r="I1026">
        <v>28.6441341521741</v>
      </c>
      <c r="J1026">
        <v>-6.0541494233074102</v>
      </c>
      <c r="K1026">
        <v>296.71170268413499</v>
      </c>
      <c r="L1026">
        <v>249.10666896894401</v>
      </c>
      <c r="M1026">
        <v>40.403835890216598</v>
      </c>
      <c r="N1026">
        <v>0.32016098887484601</v>
      </c>
      <c r="O1026">
        <v>12.5</v>
      </c>
      <c r="P1026">
        <v>72.997711670480498</v>
      </c>
      <c r="Q1026">
        <v>7.7268493100300997E-2</v>
      </c>
    </row>
    <row r="1027" spans="1:17" hidden="1" x14ac:dyDescent="0.3">
      <c r="A1027" t="s">
        <v>2201</v>
      </c>
      <c r="B1027" t="s">
        <v>2202</v>
      </c>
      <c r="C1027" t="str">
        <f>IFERROR(VLOOKUP(Table1[[#This Row],[Ticker]],[1]!Table1[[Symbol]:[Industry]],2,FALSE),"-")</f>
        <v>-</v>
      </c>
      <c r="D1027" t="s">
        <v>62</v>
      </c>
      <c r="E1027">
        <v>2468.5469771599901</v>
      </c>
      <c r="F1027">
        <v>565.25</v>
      </c>
      <c r="G1027">
        <v>37.9224585241613</v>
      </c>
      <c r="H1027">
        <v>28.485705149040399</v>
      </c>
      <c r="I1027">
        <v>30.591032232853198</v>
      </c>
      <c r="J1027">
        <v>-4.9188490478735902</v>
      </c>
      <c r="K1027">
        <v>500.48536485521299</v>
      </c>
      <c r="L1027">
        <v>421.74226531362399</v>
      </c>
      <c r="M1027">
        <v>57.433130210174802</v>
      </c>
      <c r="N1027">
        <v>0.56071552343974895</v>
      </c>
      <c r="O1027">
        <v>13.1711632021229</v>
      </c>
      <c r="P1027">
        <v>114.47644764476399</v>
      </c>
      <c r="Q1027">
        <v>-8.6423683165953002E-2</v>
      </c>
    </row>
    <row r="1028" spans="1:17" hidden="1" x14ac:dyDescent="0.3">
      <c r="A1028" t="s">
        <v>2203</v>
      </c>
      <c r="B1028" t="s">
        <v>2204</v>
      </c>
      <c r="C1028" t="str">
        <f>IFERROR(VLOOKUP(Table1[[#This Row],[Ticker]],[1]!Table1[[Symbol]:[Industry]],2,FALSE),"-")</f>
        <v>-</v>
      </c>
      <c r="D1028" t="s">
        <v>130</v>
      </c>
      <c r="E1028">
        <v>2460.3396835919998</v>
      </c>
      <c r="F1028">
        <v>183.57</v>
      </c>
      <c r="G1028">
        <v>88.815974315108093</v>
      </c>
      <c r="H1028">
        <v>0.29085908212793699</v>
      </c>
      <c r="I1028">
        <v>15.898838579288</v>
      </c>
      <c r="J1028">
        <v>3.5242453760114598</v>
      </c>
      <c r="K1028">
        <v>160.85795939209299</v>
      </c>
      <c r="L1028">
        <v>134.40856129733501</v>
      </c>
      <c r="M1028">
        <v>68.320127891524095</v>
      </c>
      <c r="N1028">
        <v>1.15942063497981</v>
      </c>
      <c r="O1028">
        <v>4.42882823990848</v>
      </c>
      <c r="P1028">
        <v>136.711798839458</v>
      </c>
      <c r="Q1028">
        <v>0.13961390584258601</v>
      </c>
    </row>
    <row r="1029" spans="1:17" x14ac:dyDescent="0.3">
      <c r="A1029" t="s">
        <v>2205</v>
      </c>
      <c r="B1029" t="s">
        <v>2206</v>
      </c>
      <c r="C1029" t="str">
        <f>IFERROR(VLOOKUP(Table1[[#This Row],[Ticker]],[1]!Table1[[Symbol]:[Industry]],2,FALSE),"-")</f>
        <v>-</v>
      </c>
      <c r="D1029" t="s">
        <v>285</v>
      </c>
      <c r="E1029">
        <v>2458.8057836950002</v>
      </c>
      <c r="F1029">
        <v>857.4</v>
      </c>
      <c r="G1029">
        <v>-57.201414129197097</v>
      </c>
      <c r="H1029">
        <v>0.90532015995079596</v>
      </c>
      <c r="I1029">
        <v>-8.4618122672705507</v>
      </c>
      <c r="J1029">
        <v>0.59125272425372999</v>
      </c>
      <c r="K1029">
        <v>797.07210363512002</v>
      </c>
      <c r="L1029">
        <v>819.29980056559998</v>
      </c>
      <c r="M1029">
        <v>64.997717159041997</v>
      </c>
      <c r="N1029">
        <v>2.28367321157587</v>
      </c>
      <c r="O1029">
        <v>48.1280615815255</v>
      </c>
      <c r="P1029">
        <v>29.653712384696799</v>
      </c>
      <c r="Q1029">
        <v>9.1097139102480004E-3</v>
      </c>
    </row>
    <row r="1030" spans="1:17" x14ac:dyDescent="0.3">
      <c r="A1030" t="s">
        <v>2207</v>
      </c>
      <c r="B1030" t="s">
        <v>2208</v>
      </c>
      <c r="C1030" t="str">
        <f>IFERROR(VLOOKUP(Table1[[#This Row],[Ticker]],[1]!Table1[[Symbol]:[Industry]],2,FALSE),"-")</f>
        <v>-</v>
      </c>
      <c r="D1030" t="s">
        <v>220</v>
      </c>
      <c r="E1030">
        <v>2458.6855023150001</v>
      </c>
      <c r="F1030">
        <v>317.3</v>
      </c>
      <c r="G1030">
        <v>-47.834123987912697</v>
      </c>
      <c r="H1030">
        <v>6.0025860716346999</v>
      </c>
      <c r="I1030">
        <v>-16.313377618557801</v>
      </c>
      <c r="J1030">
        <v>-0.121307584866537</v>
      </c>
      <c r="K1030">
        <v>297.38326681375202</v>
      </c>
      <c r="L1030">
        <v>321.85723596114701</v>
      </c>
      <c r="M1030">
        <v>67.063561509229004</v>
      </c>
      <c r="N1030">
        <v>1.33789739438675</v>
      </c>
      <c r="O1030">
        <v>37.945162306965003</v>
      </c>
      <c r="P1030">
        <v>29.272764310450199</v>
      </c>
    </row>
    <row r="1031" spans="1:17" x14ac:dyDescent="0.3">
      <c r="A1031" t="s">
        <v>2209</v>
      </c>
      <c r="B1031" t="s">
        <v>2210</v>
      </c>
      <c r="C1031" t="str">
        <f>IFERROR(VLOOKUP(Table1[[#This Row],[Ticker]],[1]!Table1[[Symbol]:[Industry]],2,FALSE),"-")</f>
        <v>-</v>
      </c>
      <c r="D1031" t="s">
        <v>369</v>
      </c>
      <c r="E1031">
        <v>2457.1286066880002</v>
      </c>
      <c r="F1031">
        <v>217.1</v>
      </c>
      <c r="G1031">
        <v>-27.2345835679758</v>
      </c>
      <c r="H1031">
        <v>-14.6549889674236</v>
      </c>
      <c r="I1031">
        <v>-54.969922278178501</v>
      </c>
      <c r="J1031">
        <v>-2.75021674346667</v>
      </c>
      <c r="K1031">
        <v>231.25506894528601</v>
      </c>
      <c r="L1031">
        <v>266.73408683711602</v>
      </c>
      <c r="M1031">
        <v>28.301511202635702</v>
      </c>
      <c r="N1031">
        <v>0.737067222490147</v>
      </c>
      <c r="O1031">
        <v>98.871487793643496</v>
      </c>
      <c r="P1031">
        <v>13.3681462140992</v>
      </c>
      <c r="Q1031">
        <v>-5.9304469251201003E-2</v>
      </c>
    </row>
    <row r="1032" spans="1:17" hidden="1" x14ac:dyDescent="0.3">
      <c r="A1032" t="s">
        <v>2211</v>
      </c>
      <c r="B1032" t="s">
        <v>2212</v>
      </c>
      <c r="C1032" t="str">
        <f>IFERROR(VLOOKUP(Table1[[#This Row],[Ticker]],[1]!Table1[[Symbol]:[Industry]],2,FALSE),"-")</f>
        <v>-</v>
      </c>
      <c r="D1032" t="s">
        <v>332</v>
      </c>
      <c r="E1032">
        <v>2455.3204503299999</v>
      </c>
      <c r="F1032">
        <v>252.29</v>
      </c>
      <c r="G1032">
        <v>-4.2774156536028602</v>
      </c>
      <c r="H1032">
        <v>15.0167218525881</v>
      </c>
      <c r="I1032">
        <v>9.81371759785468</v>
      </c>
      <c r="J1032">
        <v>-1.0740608725579901</v>
      </c>
      <c r="K1032">
        <v>221.976542390915</v>
      </c>
      <c r="M1032">
        <v>64.149999022072507</v>
      </c>
      <c r="N1032">
        <v>0.68652824084280595</v>
      </c>
      <c r="O1032">
        <v>6.7343136866304603</v>
      </c>
      <c r="P1032">
        <v>67.523240371845901</v>
      </c>
    </row>
    <row r="1033" spans="1:17" hidden="1" x14ac:dyDescent="0.3">
      <c r="A1033" t="s">
        <v>2213</v>
      </c>
      <c r="B1033" t="s">
        <v>2214</v>
      </c>
      <c r="C1033" t="str">
        <f>IFERROR(VLOOKUP(Table1[[#This Row],[Ticker]],[1]!Table1[[Symbol]:[Industry]],2,FALSE),"-")</f>
        <v>-</v>
      </c>
      <c r="D1033" t="s">
        <v>476</v>
      </c>
      <c r="E1033">
        <v>2451.6818665199999</v>
      </c>
      <c r="F1033">
        <v>292.89999999999998</v>
      </c>
      <c r="G1033">
        <v>18.909048129744502</v>
      </c>
      <c r="H1033">
        <v>17.044565310372899</v>
      </c>
      <c r="I1033">
        <v>-1.3723268585905599</v>
      </c>
      <c r="J1033">
        <v>11.0373054191564</v>
      </c>
      <c r="K1033">
        <v>240.43204945545901</v>
      </c>
      <c r="L1033">
        <v>227.22470956243299</v>
      </c>
      <c r="M1033">
        <v>83.525869254361893</v>
      </c>
      <c r="N1033">
        <v>2.87819260308836</v>
      </c>
      <c r="O1033">
        <v>5.6674632980539403</v>
      </c>
      <c r="P1033">
        <v>62.226530047078299</v>
      </c>
      <c r="Q1033">
        <v>0.11478220504097</v>
      </c>
    </row>
    <row r="1034" spans="1:17" hidden="1" x14ac:dyDescent="0.3">
      <c r="A1034" t="s">
        <v>2215</v>
      </c>
      <c r="B1034" t="s">
        <v>2216</v>
      </c>
      <c r="C1034" t="str">
        <f>IFERROR(VLOOKUP(Table1[[#This Row],[Ticker]],[1]!Table1[[Symbol]:[Industry]],2,FALSE),"-")</f>
        <v>-</v>
      </c>
      <c r="D1034" t="s">
        <v>1833</v>
      </c>
      <c r="E1034">
        <v>2446.4800899000002</v>
      </c>
      <c r="F1034">
        <v>621.5</v>
      </c>
      <c r="G1034">
        <v>5304.5145259520104</v>
      </c>
      <c r="H1034">
        <v>-22.802462573802099</v>
      </c>
      <c r="I1034">
        <v>270.59535766155602</v>
      </c>
      <c r="J1034">
        <v>-9.81076336205461</v>
      </c>
      <c r="K1034">
        <v>657.36570823993395</v>
      </c>
      <c r="L1034">
        <v>338.59547496808199</v>
      </c>
      <c r="M1034">
        <v>23.420627307308202</v>
      </c>
      <c r="N1034">
        <v>0.62402201421041803</v>
      </c>
      <c r="O1034">
        <v>52.646822204344303</v>
      </c>
    </row>
    <row r="1035" spans="1:17" hidden="1" x14ac:dyDescent="0.3">
      <c r="A1035" t="s">
        <v>2217</v>
      </c>
      <c r="B1035" t="s">
        <v>2218</v>
      </c>
      <c r="C1035" t="str">
        <f>IFERROR(VLOOKUP(Table1[[#This Row],[Ticker]],[1]!Table1[[Symbol]:[Industry]],2,FALSE),"-")</f>
        <v>-</v>
      </c>
      <c r="D1035" t="s">
        <v>46</v>
      </c>
      <c r="E1035">
        <v>2434.4640191399999</v>
      </c>
      <c r="F1035">
        <v>581.95000000000005</v>
      </c>
      <c r="G1035">
        <v>-8.0007468807369406</v>
      </c>
      <c r="H1035">
        <v>3.9939664023616199</v>
      </c>
      <c r="I1035">
        <v>-38.3042381171419</v>
      </c>
      <c r="J1035">
        <v>-6.6730684037966803</v>
      </c>
      <c r="K1035">
        <v>569.88692714485899</v>
      </c>
      <c r="L1035">
        <v>573.42412308421206</v>
      </c>
      <c r="M1035">
        <v>51.543316966553</v>
      </c>
      <c r="N1035">
        <v>1.03090498620884</v>
      </c>
      <c r="O1035">
        <v>46.060658132141903</v>
      </c>
      <c r="P1035">
        <v>34.539359611605498</v>
      </c>
      <c r="Q1035">
        <v>0.14700500204511599</v>
      </c>
    </row>
    <row r="1036" spans="1:17" hidden="1" x14ac:dyDescent="0.3">
      <c r="A1036" t="s">
        <v>2219</v>
      </c>
      <c r="B1036" t="s">
        <v>2220</v>
      </c>
      <c r="C1036" t="str">
        <f>IFERROR(VLOOKUP(Table1[[#This Row],[Ticker]],[1]!Table1[[Symbol]:[Industry]],2,FALSE),"-")</f>
        <v>-</v>
      </c>
      <c r="D1036" t="s">
        <v>130</v>
      </c>
      <c r="E1036">
        <v>2430.2708740970002</v>
      </c>
      <c r="F1036">
        <v>173.48</v>
      </c>
      <c r="G1036">
        <v>15.3510202977399</v>
      </c>
      <c r="H1036">
        <v>-2.9254793106209198</v>
      </c>
      <c r="I1036">
        <v>-20.046150352654699</v>
      </c>
      <c r="J1036">
        <v>-2.3067236399708801</v>
      </c>
      <c r="K1036">
        <v>164.331361786949</v>
      </c>
      <c r="L1036">
        <v>163.82430209060499</v>
      </c>
      <c r="M1036">
        <v>58.385939018473103</v>
      </c>
      <c r="N1036">
        <v>0.806145214666111</v>
      </c>
      <c r="O1036">
        <v>22.6654369379755</v>
      </c>
      <c r="P1036">
        <v>43.490488006616999</v>
      </c>
      <c r="Q1036">
        <v>-3.1568264040860001E-3</v>
      </c>
    </row>
    <row r="1037" spans="1:17" hidden="1" x14ac:dyDescent="0.3">
      <c r="A1037" t="s">
        <v>2221</v>
      </c>
      <c r="B1037" t="s">
        <v>2222</v>
      </c>
      <c r="C1037" t="str">
        <f>IFERROR(VLOOKUP(Table1[[#This Row],[Ticker]],[1]!Table1[[Symbol]:[Industry]],2,FALSE),"-")</f>
        <v>-</v>
      </c>
      <c r="D1037" t="s">
        <v>550</v>
      </c>
      <c r="E1037">
        <v>2404.6205205000001</v>
      </c>
      <c r="F1037">
        <v>400.45</v>
      </c>
      <c r="G1037">
        <v>7.7417205990014297</v>
      </c>
      <c r="H1037">
        <v>-5.9968137694415402</v>
      </c>
      <c r="I1037">
        <v>8.5600569574824199</v>
      </c>
      <c r="J1037">
        <v>-1.92109031677659</v>
      </c>
      <c r="K1037">
        <v>381.66781074520202</v>
      </c>
      <c r="L1037">
        <v>346.21232811011998</v>
      </c>
      <c r="M1037">
        <v>43.324681443025703</v>
      </c>
      <c r="N1037">
        <v>0.78477254720274603</v>
      </c>
      <c r="O1037">
        <v>8.1408415532525797</v>
      </c>
      <c r="P1037">
        <v>40.904292751583398</v>
      </c>
      <c r="Q1037">
        <v>3.4646939667142003E-2</v>
      </c>
    </row>
    <row r="1038" spans="1:17" hidden="1" x14ac:dyDescent="0.3">
      <c r="A1038" t="s">
        <v>2223</v>
      </c>
      <c r="B1038" t="s">
        <v>2224</v>
      </c>
      <c r="C1038" t="str">
        <f>IFERROR(VLOOKUP(Table1[[#This Row],[Ticker]],[1]!Table1[[Symbol]:[Industry]],2,FALSE),"-")</f>
        <v>-</v>
      </c>
      <c r="D1038" t="s">
        <v>557</v>
      </c>
      <c r="E1038">
        <v>2389.0944984479902</v>
      </c>
      <c r="F1038">
        <v>132.06</v>
      </c>
      <c r="G1038">
        <v>75.200175604612298</v>
      </c>
      <c r="H1038">
        <v>15.564834558595599</v>
      </c>
      <c r="I1038">
        <v>9.0549182290146408</v>
      </c>
      <c r="J1038">
        <v>1.9274179559395299</v>
      </c>
      <c r="K1038">
        <v>119.658943312822</v>
      </c>
      <c r="L1038">
        <v>104.03512833462</v>
      </c>
      <c r="M1038">
        <v>61.9428465100181</v>
      </c>
      <c r="N1038">
        <v>0.503099596589488</v>
      </c>
      <c r="O1038">
        <v>12.8275026503104</v>
      </c>
      <c r="P1038">
        <v>114.557270511779</v>
      </c>
      <c r="Q1038">
        <v>4.2898388649078002E-2</v>
      </c>
    </row>
    <row r="1039" spans="1:17" hidden="1" x14ac:dyDescent="0.3">
      <c r="A1039" t="s">
        <v>2225</v>
      </c>
      <c r="B1039" t="s">
        <v>2226</v>
      </c>
      <c r="C1039" t="str">
        <f>IFERROR(VLOOKUP(Table1[[#This Row],[Ticker]],[1]!Table1[[Symbol]:[Industry]],2,FALSE),"-")</f>
        <v>-</v>
      </c>
      <c r="D1039" t="s">
        <v>156</v>
      </c>
      <c r="E1039">
        <v>2372.8029390000002</v>
      </c>
      <c r="F1039">
        <v>1239.75</v>
      </c>
      <c r="G1039">
        <v>346.48132368028098</v>
      </c>
      <c r="H1039">
        <v>-4.1004449133136696</v>
      </c>
      <c r="I1039">
        <v>360.57245693173797</v>
      </c>
      <c r="J1039">
        <v>-8.2688080881963</v>
      </c>
      <c r="K1039">
        <v>1173.19082879197</v>
      </c>
      <c r="M1039">
        <v>38.920801593737501</v>
      </c>
      <c r="N1039">
        <v>0.52699749048814004</v>
      </c>
      <c r="O1039">
        <v>26.557773744706601</v>
      </c>
      <c r="P1039">
        <v>435.87637778257999</v>
      </c>
    </row>
    <row r="1040" spans="1:17" hidden="1" x14ac:dyDescent="0.3">
      <c r="A1040" t="s">
        <v>2227</v>
      </c>
      <c r="B1040" t="s">
        <v>2228</v>
      </c>
      <c r="C1040" t="str">
        <f>IFERROR(VLOOKUP(Table1[[#This Row],[Ticker]],[1]!Table1[[Symbol]:[Industry]],2,FALSE),"-")</f>
        <v>-</v>
      </c>
      <c r="D1040" t="s">
        <v>308</v>
      </c>
      <c r="E1040">
        <v>2370.5469161400001</v>
      </c>
      <c r="F1040">
        <v>135.16999999999999</v>
      </c>
      <c r="G1040">
        <v>26.671198136668899</v>
      </c>
      <c r="H1040">
        <v>-12.5879028291904</v>
      </c>
      <c r="I1040">
        <v>-3.0557010838793</v>
      </c>
      <c r="J1040">
        <v>-6.74031676972906</v>
      </c>
      <c r="K1040">
        <v>137.88260156704001</v>
      </c>
      <c r="L1040">
        <v>124.282127244805</v>
      </c>
      <c r="M1040">
        <v>27.336403495392702</v>
      </c>
      <c r="N1040">
        <v>0.78562946686750401</v>
      </c>
      <c r="O1040">
        <v>14.5224532070725</v>
      </c>
      <c r="P1040">
        <v>70.993042378241597</v>
      </c>
      <c r="Q1040">
        <v>0.138002515796909</v>
      </c>
    </row>
    <row r="1041" spans="1:17" hidden="1" x14ac:dyDescent="0.3">
      <c r="A1041" t="s">
        <v>2229</v>
      </c>
      <c r="B1041" t="s">
        <v>2230</v>
      </c>
      <c r="C1041" t="str">
        <f>IFERROR(VLOOKUP(Table1[[#This Row],[Ticker]],[1]!Table1[[Symbol]:[Industry]],2,FALSE),"-")</f>
        <v>-</v>
      </c>
      <c r="D1041" t="s">
        <v>193</v>
      </c>
      <c r="E1041">
        <v>2370.4850593000001</v>
      </c>
      <c r="F1041">
        <v>426.15</v>
      </c>
      <c r="G1041">
        <v>-11.0319693827023</v>
      </c>
      <c r="H1041">
        <v>-7.8282074790933196</v>
      </c>
      <c r="I1041">
        <v>1.98312668947195E-2</v>
      </c>
      <c r="J1041">
        <v>-2.6219638293978198</v>
      </c>
      <c r="K1041">
        <v>412.63027388426798</v>
      </c>
      <c r="L1041">
        <v>378.21611692033099</v>
      </c>
      <c r="M1041">
        <v>38.772316962165398</v>
      </c>
      <c r="N1041">
        <v>0.60873481477187397</v>
      </c>
      <c r="O1041">
        <v>7.6146896632641203</v>
      </c>
      <c r="P1041">
        <v>36.128413991375098</v>
      </c>
      <c r="Q1041">
        <v>1.591635352404E-3</v>
      </c>
    </row>
    <row r="1042" spans="1:17" hidden="1" x14ac:dyDescent="0.3">
      <c r="A1042" t="s">
        <v>2231</v>
      </c>
      <c r="B1042" t="s">
        <v>2232</v>
      </c>
      <c r="C1042" t="str">
        <f>IFERROR(VLOOKUP(Table1[[#This Row],[Ticker]],[1]!Table1[[Symbol]:[Industry]],2,FALSE),"-")</f>
        <v>-</v>
      </c>
      <c r="D1042" t="s">
        <v>180</v>
      </c>
      <c r="E1042">
        <v>2360.4504040799902</v>
      </c>
      <c r="F1042">
        <v>87</v>
      </c>
      <c r="G1042">
        <v>540.86227606123305</v>
      </c>
      <c r="H1042">
        <v>-12.784998854065</v>
      </c>
      <c r="I1042">
        <v>-17.679534915584</v>
      </c>
      <c r="J1042">
        <v>-1.9702266575446701</v>
      </c>
      <c r="K1042">
        <v>94.067928327388898</v>
      </c>
      <c r="L1042">
        <v>80.647672365293303</v>
      </c>
      <c r="M1042">
        <v>43.454338139589098</v>
      </c>
      <c r="N1042">
        <v>0.96203415884307297</v>
      </c>
      <c r="O1042">
        <v>60.919540229885001</v>
      </c>
      <c r="P1042">
        <v>585.44415993696998</v>
      </c>
      <c r="Q1042">
        <v>0.175960913129973</v>
      </c>
    </row>
    <row r="1043" spans="1:17" hidden="1" x14ac:dyDescent="0.3">
      <c r="A1043" t="s">
        <v>2233</v>
      </c>
      <c r="B1043" t="s">
        <v>2234</v>
      </c>
      <c r="C1043" t="str">
        <f>IFERROR(VLOOKUP(Table1[[#This Row],[Ticker]],[1]!Table1[[Symbol]:[Industry]],2,FALSE),"-")</f>
        <v>-</v>
      </c>
      <c r="D1043" t="s">
        <v>498</v>
      </c>
      <c r="E1043">
        <v>2351.7228292499999</v>
      </c>
      <c r="F1043">
        <v>2865.15</v>
      </c>
      <c r="G1043">
        <v>40.992291100286302</v>
      </c>
      <c r="H1043">
        <v>40.1332399237223</v>
      </c>
      <c r="I1043">
        <v>74.984035188297696</v>
      </c>
      <c r="J1043">
        <v>2.7395774859912398</v>
      </c>
      <c r="K1043">
        <v>2196.0697828767802</v>
      </c>
      <c r="L1043">
        <v>1800.0268235029801</v>
      </c>
      <c r="M1043">
        <v>78.766677691124698</v>
      </c>
      <c r="N1043">
        <v>1.0261354949225101</v>
      </c>
      <c r="O1043">
        <v>0.34378653822661998</v>
      </c>
      <c r="P1043">
        <v>121.615036547163</v>
      </c>
      <c r="Q1043">
        <v>-2.6467904095163999E-2</v>
      </c>
    </row>
    <row r="1044" spans="1:17" hidden="1" x14ac:dyDescent="0.3">
      <c r="A1044" t="s">
        <v>2235</v>
      </c>
      <c r="B1044" t="s">
        <v>2236</v>
      </c>
      <c r="C1044" t="str">
        <f>IFERROR(VLOOKUP(Table1[[#This Row],[Ticker]],[1]!Table1[[Symbol]:[Industry]],2,FALSE),"-")</f>
        <v>-</v>
      </c>
      <c r="D1044" t="s">
        <v>49</v>
      </c>
      <c r="E1044">
        <v>2338.4552719590001</v>
      </c>
      <c r="F1044">
        <v>219.17</v>
      </c>
      <c r="G1044">
        <v>-5.0828262980799703</v>
      </c>
      <c r="H1044">
        <v>-17.485805448878899</v>
      </c>
      <c r="I1044">
        <v>-29.565581192056701</v>
      </c>
      <c r="J1044">
        <v>-2.7705180214843299</v>
      </c>
      <c r="K1044">
        <v>227.45655936387701</v>
      </c>
      <c r="L1044">
        <v>227.638050838091</v>
      </c>
      <c r="M1044">
        <v>30.9881094962807</v>
      </c>
      <c r="N1044">
        <v>0.74804688309222001</v>
      </c>
      <c r="O1044">
        <v>29.374458183145499</v>
      </c>
      <c r="P1044">
        <v>26.104718066743299</v>
      </c>
      <c r="Q1044">
        <v>7.7309613445079001E-2</v>
      </c>
    </row>
    <row r="1045" spans="1:17" hidden="1" x14ac:dyDescent="0.3">
      <c r="A1045" t="s">
        <v>2237</v>
      </c>
      <c r="B1045" t="s">
        <v>2238</v>
      </c>
      <c r="C1045" t="str">
        <f>IFERROR(VLOOKUP(Table1[[#This Row],[Ticker]],[1]!Table1[[Symbol]:[Industry]],2,FALSE),"-")</f>
        <v>-</v>
      </c>
      <c r="D1045" t="s">
        <v>46</v>
      </c>
      <c r="E1045">
        <v>2333.5294399999998</v>
      </c>
      <c r="F1045">
        <v>107.97</v>
      </c>
      <c r="G1045">
        <v>113.33182201915101</v>
      </c>
      <c r="H1045">
        <v>9.8028098796734504</v>
      </c>
      <c r="I1045">
        <v>47.7697559399681</v>
      </c>
      <c r="J1045">
        <v>-1.2632701762062399</v>
      </c>
      <c r="K1045">
        <v>86.124736013873104</v>
      </c>
      <c r="L1045">
        <v>70.763824426133795</v>
      </c>
      <c r="M1045">
        <v>69.309778825926102</v>
      </c>
      <c r="N1045">
        <v>1.6334653175804299</v>
      </c>
      <c r="O1045">
        <v>2.1487450217653099</v>
      </c>
      <c r="P1045">
        <v>178.27319587628801</v>
      </c>
      <c r="Q1045">
        <v>0.13586707647184301</v>
      </c>
    </row>
    <row r="1046" spans="1:17" hidden="1" x14ac:dyDescent="0.3">
      <c r="A1046" t="s">
        <v>2239</v>
      </c>
      <c r="B1046" t="s">
        <v>2240</v>
      </c>
      <c r="C1046" t="str">
        <f>IFERROR(VLOOKUP(Table1[[#This Row],[Ticker]],[1]!Table1[[Symbol]:[Industry]],2,FALSE),"-")</f>
        <v>-</v>
      </c>
      <c r="D1046" t="s">
        <v>647</v>
      </c>
      <c r="E1046">
        <v>2330.2077196800001</v>
      </c>
      <c r="F1046">
        <v>511.55</v>
      </c>
      <c r="G1046">
        <v>-34.439861225186803</v>
      </c>
      <c r="H1046">
        <v>5.1680060771155896</v>
      </c>
      <c r="I1046">
        <v>-16.761981251887502</v>
      </c>
      <c r="J1046">
        <v>-4.1525414709923796</v>
      </c>
      <c r="K1046">
        <v>489.30411182274901</v>
      </c>
      <c r="L1046">
        <v>497.95154008421298</v>
      </c>
      <c r="M1046">
        <v>52.297415065799697</v>
      </c>
      <c r="N1046">
        <v>1.5926859019614299</v>
      </c>
      <c r="O1046">
        <v>24.132538363796201</v>
      </c>
      <c r="P1046">
        <v>24.89013671875</v>
      </c>
      <c r="Q1046">
        <v>4.9053843200010001E-3</v>
      </c>
    </row>
    <row r="1047" spans="1:17" hidden="1" x14ac:dyDescent="0.3">
      <c r="A1047" t="s">
        <v>2241</v>
      </c>
      <c r="B1047" t="s">
        <v>2242</v>
      </c>
      <c r="C1047" t="str">
        <f>IFERROR(VLOOKUP(Table1[[#This Row],[Ticker]],[1]!Table1[[Symbol]:[Industry]],2,FALSE),"-")</f>
        <v>-</v>
      </c>
      <c r="D1047" t="s">
        <v>476</v>
      </c>
      <c r="E1047">
        <v>2329.2743624</v>
      </c>
      <c r="F1047">
        <v>290.5</v>
      </c>
      <c r="G1047">
        <v>-19.335634878843599</v>
      </c>
      <c r="H1047">
        <v>2.38394864111432</v>
      </c>
      <c r="I1047">
        <v>-5.6139147681466897</v>
      </c>
      <c r="J1047">
        <v>0.91736111420877098</v>
      </c>
      <c r="K1047">
        <v>272.29528957845702</v>
      </c>
      <c r="L1047">
        <v>268.07825555499801</v>
      </c>
      <c r="M1047">
        <v>66.420519841248606</v>
      </c>
      <c r="N1047">
        <v>1.25922299264749</v>
      </c>
      <c r="O1047">
        <v>6.24784853700515</v>
      </c>
      <c r="P1047">
        <v>28.058188230107898</v>
      </c>
      <c r="Q1047">
        <v>-8.9261653652062997E-2</v>
      </c>
    </row>
    <row r="1048" spans="1:17" hidden="1" x14ac:dyDescent="0.3">
      <c r="A1048" t="s">
        <v>2243</v>
      </c>
      <c r="B1048" t="s">
        <v>2244</v>
      </c>
      <c r="C1048" t="str">
        <f>IFERROR(VLOOKUP(Table1[[#This Row],[Ticker]],[1]!Table1[[Symbol]:[Industry]],2,FALSE),"-")</f>
        <v>-</v>
      </c>
      <c r="D1048" t="s">
        <v>550</v>
      </c>
      <c r="E1048">
        <v>2328.8756032000001</v>
      </c>
      <c r="F1048">
        <v>450.2</v>
      </c>
      <c r="G1048">
        <v>-46.801144137064398</v>
      </c>
      <c r="H1048">
        <v>-2.5427721204396101</v>
      </c>
      <c r="I1048">
        <v>-23.091210109881199</v>
      </c>
      <c r="J1048">
        <v>2.44662560436117</v>
      </c>
      <c r="K1048">
        <v>437.547253251896</v>
      </c>
      <c r="L1048">
        <v>460.84206940089501</v>
      </c>
      <c r="M1048">
        <v>54.8493303858952</v>
      </c>
      <c r="N1048">
        <v>0.89709551107663299</v>
      </c>
      <c r="O1048">
        <v>27.3545091070635</v>
      </c>
      <c r="P1048">
        <v>17.545691906005199</v>
      </c>
      <c r="Q1048">
        <v>8.7410236628490002E-3</v>
      </c>
    </row>
    <row r="1049" spans="1:17" hidden="1" x14ac:dyDescent="0.3">
      <c r="A1049" t="s">
        <v>2245</v>
      </c>
      <c r="B1049" t="s">
        <v>2246</v>
      </c>
      <c r="C1049" t="str">
        <f>IFERROR(VLOOKUP(Table1[[#This Row],[Ticker]],[1]!Table1[[Symbol]:[Industry]],2,FALSE),"-")</f>
        <v>-</v>
      </c>
      <c r="D1049" t="s">
        <v>244</v>
      </c>
      <c r="E1049">
        <v>2327.5806675250001</v>
      </c>
      <c r="F1049">
        <v>4469.6000000000004</v>
      </c>
      <c r="G1049">
        <v>57.086018418518897</v>
      </c>
      <c r="H1049">
        <v>25.034314333407899</v>
      </c>
      <c r="I1049">
        <v>28.472104980774201</v>
      </c>
      <c r="J1049">
        <v>-1.11405328381318</v>
      </c>
      <c r="K1049">
        <v>3940.9576988499498</v>
      </c>
      <c r="L1049">
        <v>3355.60392936887</v>
      </c>
      <c r="M1049">
        <v>66.384739394984294</v>
      </c>
      <c r="N1049">
        <v>0.77989998691576701</v>
      </c>
      <c r="O1049">
        <v>6.8328262036871203</v>
      </c>
      <c r="P1049">
        <v>90.155286109338405</v>
      </c>
      <c r="Q1049">
        <v>8.3320584601798003E-2</v>
      </c>
    </row>
    <row r="1050" spans="1:17" hidden="1" x14ac:dyDescent="0.3">
      <c r="A1050" t="s">
        <v>2247</v>
      </c>
      <c r="B1050" t="s">
        <v>2248</v>
      </c>
      <c r="C1050" t="str">
        <f>IFERROR(VLOOKUP(Table1[[#This Row],[Ticker]],[1]!Table1[[Symbol]:[Industry]],2,FALSE),"-")</f>
        <v>-</v>
      </c>
      <c r="D1050" t="s">
        <v>253</v>
      </c>
      <c r="E1050">
        <v>2324.9497809999998</v>
      </c>
      <c r="F1050">
        <v>465.95</v>
      </c>
      <c r="G1050">
        <v>-5.8996041926695497</v>
      </c>
      <c r="H1050">
        <v>1.5436337636945301</v>
      </c>
      <c r="I1050">
        <v>-16.270815731689801</v>
      </c>
      <c r="J1050">
        <v>1.7856489128395101</v>
      </c>
      <c r="K1050">
        <v>442.446553582962</v>
      </c>
      <c r="L1050">
        <v>443.83767507205101</v>
      </c>
      <c r="M1050">
        <v>55.453257916667603</v>
      </c>
      <c r="N1050">
        <v>1.1324459804224001</v>
      </c>
      <c r="O1050">
        <v>37.536216332224498</v>
      </c>
      <c r="P1050">
        <v>41.196969696969603</v>
      </c>
      <c r="Q1050">
        <v>4.9149440186305002E-2</v>
      </c>
    </row>
    <row r="1051" spans="1:17" hidden="1" x14ac:dyDescent="0.3">
      <c r="A1051" t="s">
        <v>2249</v>
      </c>
      <c r="B1051" t="s">
        <v>2250</v>
      </c>
      <c r="C1051" t="str">
        <f>IFERROR(VLOOKUP(Table1[[#This Row],[Ticker]],[1]!Table1[[Symbol]:[Industry]],2,FALSE),"-")</f>
        <v>-</v>
      </c>
      <c r="D1051" t="s">
        <v>140</v>
      </c>
      <c r="E1051">
        <v>2322.8368580000001</v>
      </c>
      <c r="F1051">
        <v>127.31</v>
      </c>
      <c r="G1051">
        <v>143.56594023768201</v>
      </c>
      <c r="H1051">
        <v>31.130983219161099</v>
      </c>
      <c r="I1051">
        <v>32.711019446931701</v>
      </c>
      <c r="J1051">
        <v>-8.3135964559232907</v>
      </c>
      <c r="K1051">
        <v>109.49199631181401</v>
      </c>
      <c r="L1051">
        <v>92.559603572699899</v>
      </c>
      <c r="M1051">
        <v>53.952426663502997</v>
      </c>
      <c r="N1051">
        <v>1.51865785180476</v>
      </c>
      <c r="O1051">
        <v>12.3163930563192</v>
      </c>
      <c r="P1051">
        <v>202.758620689655</v>
      </c>
      <c r="Q1051">
        <v>3.0623893025423999E-2</v>
      </c>
    </row>
    <row r="1052" spans="1:17" hidden="1" x14ac:dyDescent="0.3">
      <c r="A1052" t="s">
        <v>2251</v>
      </c>
      <c r="B1052" t="s">
        <v>2252</v>
      </c>
      <c r="C1052" t="str">
        <f>IFERROR(VLOOKUP(Table1[[#This Row],[Ticker]],[1]!Table1[[Symbol]:[Industry]],2,FALSE),"-")</f>
        <v>-</v>
      </c>
      <c r="D1052" t="s">
        <v>396</v>
      </c>
      <c r="E1052">
        <v>2319.9153999999999</v>
      </c>
      <c r="F1052">
        <v>148.77000000000001</v>
      </c>
      <c r="G1052">
        <v>52.470025212421703</v>
      </c>
      <c r="H1052">
        <v>6.0988822599437</v>
      </c>
      <c r="I1052">
        <v>-6.8718197218404402</v>
      </c>
      <c r="J1052">
        <v>11.252055470601199</v>
      </c>
      <c r="K1052">
        <v>132.18665651275299</v>
      </c>
      <c r="L1052">
        <v>122.11523624918399</v>
      </c>
      <c r="M1052">
        <v>73.020604188614698</v>
      </c>
      <c r="N1052">
        <v>2.4071623085523699</v>
      </c>
      <c r="O1052">
        <v>14.270350205014401</v>
      </c>
      <c r="P1052">
        <v>101.44888287068299</v>
      </c>
      <c r="Q1052">
        <v>7.0655934964368006E-2</v>
      </c>
    </row>
    <row r="1053" spans="1:17" hidden="1" x14ac:dyDescent="0.3">
      <c r="A1053" t="s">
        <v>2253</v>
      </c>
      <c r="B1053" t="s">
        <v>2254</v>
      </c>
      <c r="C1053" t="str">
        <f>IFERROR(VLOOKUP(Table1[[#This Row],[Ticker]],[1]!Table1[[Symbol]:[Industry]],2,FALSE),"-")</f>
        <v>-</v>
      </c>
      <c r="D1053" t="s">
        <v>557</v>
      </c>
      <c r="E1053">
        <v>2317.92</v>
      </c>
      <c r="F1053">
        <v>130.13999999999999</v>
      </c>
      <c r="G1053">
        <v>162.43481205237299</v>
      </c>
      <c r="H1053">
        <v>-13.564560074231499</v>
      </c>
      <c r="I1053">
        <v>86.519796720662399</v>
      </c>
      <c r="J1053">
        <v>-1.3078443159129001</v>
      </c>
      <c r="K1053">
        <v>130.30957169384899</v>
      </c>
      <c r="L1053">
        <v>97.529665350780306</v>
      </c>
      <c r="M1053">
        <v>46.879689905882401</v>
      </c>
      <c r="N1053">
        <v>0.45596563310968702</v>
      </c>
      <c r="O1053">
        <v>29.975411095742999</v>
      </c>
      <c r="P1053">
        <v>199.861751152073</v>
      </c>
      <c r="Q1053">
        <v>1.15416642791E-4</v>
      </c>
    </row>
    <row r="1054" spans="1:17" hidden="1" x14ac:dyDescent="0.3">
      <c r="A1054" t="s">
        <v>2255</v>
      </c>
      <c r="B1054" t="s">
        <v>2256</v>
      </c>
      <c r="C1054" t="str">
        <f>IFERROR(VLOOKUP(Table1[[#This Row],[Ticker]],[1]!Table1[[Symbol]:[Industry]],2,FALSE),"-")</f>
        <v>-</v>
      </c>
      <c r="D1054" t="s">
        <v>288</v>
      </c>
      <c r="E1054">
        <v>2313.9370911999999</v>
      </c>
      <c r="F1054">
        <v>3640.25</v>
      </c>
      <c r="G1054">
        <v>1913.55135169148</v>
      </c>
      <c r="H1054">
        <v>24.810181922914001</v>
      </c>
      <c r="I1054">
        <v>386.30302282934701</v>
      </c>
      <c r="J1054">
        <v>-13.324578897966999</v>
      </c>
      <c r="K1054">
        <v>2742.1944009225699</v>
      </c>
      <c r="L1054">
        <v>1134.5125</v>
      </c>
      <c r="M1054">
        <v>51.4758957158935</v>
      </c>
      <c r="N1054">
        <v>0.72285067873303099</v>
      </c>
      <c r="O1054">
        <v>14.689925142503901</v>
      </c>
      <c r="P1054">
        <v>2053.99408284023</v>
      </c>
    </row>
    <row r="1055" spans="1:17" hidden="1" x14ac:dyDescent="0.3">
      <c r="A1055" t="s">
        <v>2257</v>
      </c>
      <c r="B1055" t="s">
        <v>2258</v>
      </c>
      <c r="C1055" t="str">
        <f>IFERROR(VLOOKUP(Table1[[#This Row],[Ticker]],[1]!Table1[[Symbol]:[Industry]],2,FALSE),"-")</f>
        <v>-</v>
      </c>
      <c r="D1055" t="s">
        <v>871</v>
      </c>
      <c r="E1055">
        <v>2312.5007286360001</v>
      </c>
      <c r="F1055">
        <v>21.5</v>
      </c>
      <c r="G1055">
        <v>5.5717561835574996</v>
      </c>
      <c r="H1055">
        <v>-19.820403965256698</v>
      </c>
      <c r="I1055">
        <v>-10.058411018278299</v>
      </c>
      <c r="J1055">
        <v>-5.4621400613957096</v>
      </c>
      <c r="K1055">
        <v>23.077637742537998</v>
      </c>
      <c r="L1055">
        <v>22.407893266958599</v>
      </c>
      <c r="M1055">
        <v>27.650263747508699</v>
      </c>
      <c r="N1055">
        <v>0.643778996289607</v>
      </c>
      <c r="O1055">
        <v>49.767441860465098</v>
      </c>
      <c r="P1055">
        <v>47.766323024054898</v>
      </c>
      <c r="Q1055">
        <v>-4.0054151289088999E-2</v>
      </c>
    </row>
    <row r="1056" spans="1:17" hidden="1" x14ac:dyDescent="0.3">
      <c r="A1056" t="s">
        <v>2259</v>
      </c>
      <c r="B1056" t="s">
        <v>2260</v>
      </c>
      <c r="C1056" t="str">
        <f>IFERROR(VLOOKUP(Table1[[#This Row],[Ticker]],[1]!Table1[[Symbol]:[Industry]],2,FALSE),"-")</f>
        <v>-</v>
      </c>
      <c r="D1056" t="s">
        <v>338</v>
      </c>
      <c r="E1056">
        <v>2309.3405500049998</v>
      </c>
      <c r="F1056">
        <v>1057.05</v>
      </c>
      <c r="G1056">
        <v>-13.4180209281168</v>
      </c>
      <c r="H1056">
        <v>-4.4103474905521898</v>
      </c>
      <c r="I1056">
        <v>-17.778306674157001</v>
      </c>
      <c r="J1056">
        <v>0.45918223351541299</v>
      </c>
      <c r="K1056">
        <v>1022.35378219124</v>
      </c>
      <c r="L1056">
        <v>1017.73104192624</v>
      </c>
      <c r="M1056">
        <v>64.487028445314905</v>
      </c>
      <c r="N1056">
        <v>0.97907710916193502</v>
      </c>
      <c r="O1056">
        <v>22.7756492124308</v>
      </c>
      <c r="P1056">
        <v>27.809685025089099</v>
      </c>
      <c r="Q1056">
        <v>0.13856097553029101</v>
      </c>
    </row>
    <row r="1057" spans="1:17" hidden="1" x14ac:dyDescent="0.3">
      <c r="A1057" t="s">
        <v>2261</v>
      </c>
      <c r="B1057" t="s">
        <v>2262</v>
      </c>
      <c r="C1057" t="str">
        <f>IFERROR(VLOOKUP(Table1[[#This Row],[Ticker]],[1]!Table1[[Symbol]:[Industry]],2,FALSE),"-")</f>
        <v>-</v>
      </c>
      <c r="D1057" t="s">
        <v>288</v>
      </c>
      <c r="E1057">
        <v>2303.9114187</v>
      </c>
      <c r="F1057">
        <v>1611.55</v>
      </c>
      <c r="G1057">
        <v>778.03744899075195</v>
      </c>
      <c r="H1057">
        <v>-11.3397108959498</v>
      </c>
      <c r="I1057">
        <v>87.243532769481007</v>
      </c>
      <c r="J1057">
        <v>-8.3448534266964494</v>
      </c>
      <c r="K1057">
        <v>1490.18239635948</v>
      </c>
      <c r="L1057">
        <v>1012.76922115786</v>
      </c>
      <c r="M1057">
        <v>45.274743037628397</v>
      </c>
      <c r="N1057">
        <v>1.2181173098031299</v>
      </c>
      <c r="O1057">
        <v>24.104123359498601</v>
      </c>
      <c r="P1057">
        <v>859.541530217326</v>
      </c>
      <c r="Q1057">
        <v>0.24201054853089299</v>
      </c>
    </row>
    <row r="1058" spans="1:17" hidden="1" x14ac:dyDescent="0.3">
      <c r="A1058" t="s">
        <v>2263</v>
      </c>
      <c r="B1058" t="s">
        <v>2264</v>
      </c>
      <c r="C1058" t="str">
        <f>IFERROR(VLOOKUP(Table1[[#This Row],[Ticker]],[1]!Table1[[Symbol]:[Industry]],2,FALSE),"-")</f>
        <v>-</v>
      </c>
      <c r="D1058" t="s">
        <v>258</v>
      </c>
      <c r="E1058">
        <v>2291.37945696</v>
      </c>
      <c r="F1058">
        <v>643.65</v>
      </c>
      <c r="G1058">
        <v>45.061019535262197</v>
      </c>
      <c r="H1058">
        <v>-4.9923154736925097</v>
      </c>
      <c r="I1058">
        <v>-24.9621285717128</v>
      </c>
      <c r="J1058">
        <v>-6.2052747756481503</v>
      </c>
      <c r="K1058">
        <v>640.90018177873105</v>
      </c>
      <c r="L1058">
        <v>607.24476814818001</v>
      </c>
      <c r="M1058">
        <v>39.887324278848297</v>
      </c>
      <c r="N1058">
        <v>1.0219892643866</v>
      </c>
      <c r="O1058">
        <v>45.2652839276004</v>
      </c>
      <c r="P1058">
        <v>77.118877270225596</v>
      </c>
      <c r="Q1058">
        <v>3.6525436959132997E-2</v>
      </c>
    </row>
    <row r="1059" spans="1:17" hidden="1" x14ac:dyDescent="0.3">
      <c r="A1059" t="s">
        <v>2265</v>
      </c>
      <c r="B1059" t="s">
        <v>2266</v>
      </c>
      <c r="C1059" t="str">
        <f>IFERROR(VLOOKUP(Table1[[#This Row],[Ticker]],[1]!Table1[[Symbol]:[Industry]],2,FALSE),"-")</f>
        <v>-</v>
      </c>
      <c r="D1059" t="s">
        <v>710</v>
      </c>
      <c r="E1059">
        <v>2286.7772424999998</v>
      </c>
      <c r="F1059">
        <v>572.1</v>
      </c>
      <c r="G1059">
        <v>10.930791038926101</v>
      </c>
      <c r="H1059">
        <v>-2.9867192160064699</v>
      </c>
      <c r="I1059">
        <v>-21.004521029257099</v>
      </c>
      <c r="J1059">
        <v>-5.4796141407763201</v>
      </c>
      <c r="K1059">
        <v>554.03397711610796</v>
      </c>
      <c r="L1059">
        <v>532.15241085506102</v>
      </c>
      <c r="M1059">
        <v>43.046751180040303</v>
      </c>
      <c r="N1059">
        <v>1.69675391318143</v>
      </c>
      <c r="O1059">
        <v>17.968886558293999</v>
      </c>
      <c r="P1059">
        <v>40.547844245178702</v>
      </c>
      <c r="Q1059">
        <v>8.9806811786074997E-2</v>
      </c>
    </row>
    <row r="1060" spans="1:17" hidden="1" x14ac:dyDescent="0.3">
      <c r="A1060" t="s">
        <v>2267</v>
      </c>
      <c r="B1060" t="s">
        <v>2268</v>
      </c>
      <c r="C1060" t="str">
        <f>IFERROR(VLOOKUP(Table1[[#This Row],[Ticker]],[1]!Table1[[Symbol]:[Industry]],2,FALSE),"-")</f>
        <v>-</v>
      </c>
      <c r="D1060" t="s">
        <v>293</v>
      </c>
      <c r="E1060">
        <v>2281.2826049999999</v>
      </c>
      <c r="F1060">
        <v>247.55</v>
      </c>
      <c r="G1060">
        <v>103.51473862106</v>
      </c>
      <c r="H1060">
        <v>-4.1366439701633597</v>
      </c>
      <c r="I1060">
        <v>28.422604519785899</v>
      </c>
      <c r="J1060">
        <v>0.877645838192602</v>
      </c>
      <c r="K1060">
        <v>241.62661964178201</v>
      </c>
      <c r="L1060">
        <v>204.680367367521</v>
      </c>
      <c r="M1060">
        <v>57.190038735771303</v>
      </c>
      <c r="N1060">
        <v>0.78683605471714202</v>
      </c>
      <c r="O1060">
        <v>14.2395475661482</v>
      </c>
      <c r="P1060">
        <v>138.02884615384599</v>
      </c>
      <c r="Q1060">
        <v>9.8621290296683997E-2</v>
      </c>
    </row>
    <row r="1061" spans="1:17" hidden="1" x14ac:dyDescent="0.3">
      <c r="A1061" t="s">
        <v>2269</v>
      </c>
      <c r="B1061" t="s">
        <v>2270</v>
      </c>
      <c r="C1061" t="str">
        <f>IFERROR(VLOOKUP(Table1[[#This Row],[Ticker]],[1]!Table1[[Symbol]:[Industry]],2,FALSE),"-")</f>
        <v>-</v>
      </c>
      <c r="D1061" t="s">
        <v>122</v>
      </c>
      <c r="E1061">
        <v>2278.5046739899999</v>
      </c>
      <c r="F1061">
        <v>202.93</v>
      </c>
      <c r="G1061">
        <v>13.0623002772401</v>
      </c>
      <c r="H1061">
        <v>-2.67045955905142</v>
      </c>
      <c r="I1061">
        <v>-16.841822103858799</v>
      </c>
      <c r="J1061">
        <v>6.1952340229020004</v>
      </c>
      <c r="K1061">
        <v>187.20361818362201</v>
      </c>
      <c r="L1061">
        <v>195.37814573967299</v>
      </c>
      <c r="M1061">
        <v>73.589895442309697</v>
      </c>
      <c r="N1061">
        <v>1.3865769223992599</v>
      </c>
      <c r="O1061">
        <v>42.783225742866897</v>
      </c>
      <c r="P1061">
        <v>51.6666666666666</v>
      </c>
      <c r="Q1061">
        <v>1.4679534795268999E-2</v>
      </c>
    </row>
    <row r="1062" spans="1:17" hidden="1" x14ac:dyDescent="0.3">
      <c r="A1062" t="s">
        <v>2271</v>
      </c>
      <c r="B1062" t="s">
        <v>2272</v>
      </c>
      <c r="C1062" t="str">
        <f>IFERROR(VLOOKUP(Table1[[#This Row],[Ticker]],[1]!Table1[[Symbol]:[Industry]],2,FALSE),"-")</f>
        <v>-</v>
      </c>
      <c r="D1062" t="s">
        <v>170</v>
      </c>
      <c r="E1062">
        <v>2276.94030312</v>
      </c>
      <c r="F1062">
        <v>1516.15</v>
      </c>
      <c r="G1062">
        <v>163.344078928275</v>
      </c>
      <c r="H1062">
        <v>-12.883427097877201</v>
      </c>
      <c r="I1062">
        <v>146.53065339376701</v>
      </c>
      <c r="J1062">
        <v>-5.0493135657458597</v>
      </c>
      <c r="K1062">
        <v>1413.9251096837199</v>
      </c>
      <c r="L1062">
        <v>1055.50495309955</v>
      </c>
      <c r="M1062">
        <v>43.631568619190602</v>
      </c>
      <c r="N1062">
        <v>0.67573666043548197</v>
      </c>
      <c r="O1062">
        <v>17.603799096395399</v>
      </c>
      <c r="P1062">
        <v>206.81979156126599</v>
      </c>
      <c r="Q1062">
        <v>0.112439705018997</v>
      </c>
    </row>
    <row r="1063" spans="1:17" hidden="1" x14ac:dyDescent="0.3">
      <c r="A1063" t="s">
        <v>2273</v>
      </c>
      <c r="B1063" t="s">
        <v>2274</v>
      </c>
      <c r="C1063" t="str">
        <f>IFERROR(VLOOKUP(Table1[[#This Row],[Ticker]],[1]!Table1[[Symbol]:[Industry]],2,FALSE),"-")</f>
        <v>-</v>
      </c>
      <c r="D1063" t="s">
        <v>710</v>
      </c>
      <c r="E1063">
        <v>2274.2371284000001</v>
      </c>
      <c r="F1063">
        <v>363.9</v>
      </c>
      <c r="G1063">
        <v>-3.29976175507143</v>
      </c>
      <c r="H1063">
        <v>-3.3122461072174199</v>
      </c>
      <c r="I1063">
        <v>-11.603216088501201</v>
      </c>
      <c r="J1063">
        <v>0.50467592156394403</v>
      </c>
      <c r="K1063">
        <v>341.43773724534901</v>
      </c>
      <c r="L1063">
        <v>330.09309880055298</v>
      </c>
      <c r="M1063">
        <v>59.641192140370798</v>
      </c>
      <c r="N1063">
        <v>1.8673840683674701</v>
      </c>
      <c r="O1063">
        <v>15.9247045891728</v>
      </c>
      <c r="P1063">
        <v>43.183159551445897</v>
      </c>
      <c r="Q1063">
        <v>3.9078000311972998E-2</v>
      </c>
    </row>
    <row r="1064" spans="1:17" hidden="1" x14ac:dyDescent="0.3">
      <c r="A1064" t="s">
        <v>2275</v>
      </c>
      <c r="B1064" t="s">
        <v>2276</v>
      </c>
      <c r="C1064" t="str">
        <f>IFERROR(VLOOKUP(Table1[[#This Row],[Ticker]],[1]!Table1[[Symbol]:[Industry]],2,FALSE),"-")</f>
        <v>-</v>
      </c>
      <c r="D1064" t="s">
        <v>170</v>
      </c>
      <c r="E1064">
        <v>2272.6042499999999</v>
      </c>
      <c r="F1064">
        <v>2333.15</v>
      </c>
      <c r="G1064">
        <v>-4.5512682074316402</v>
      </c>
      <c r="H1064">
        <v>12.6120297368669</v>
      </c>
      <c r="I1064">
        <v>-12.947224250644201</v>
      </c>
      <c r="J1064">
        <v>-7.0444856856114297</v>
      </c>
      <c r="K1064">
        <v>2182.54169232904</v>
      </c>
      <c r="L1064">
        <v>2059.21255782247</v>
      </c>
      <c r="M1064">
        <v>50.378747882773602</v>
      </c>
      <c r="N1064">
        <v>1.89274841729856</v>
      </c>
      <c r="O1064">
        <v>19.096500439320199</v>
      </c>
      <c r="P1064">
        <v>38.956552812602297</v>
      </c>
      <c r="Q1064">
        <v>0.178645653521294</v>
      </c>
    </row>
    <row r="1065" spans="1:17" hidden="1" x14ac:dyDescent="0.3">
      <c r="A1065" t="s">
        <v>2277</v>
      </c>
      <c r="B1065" t="s">
        <v>2278</v>
      </c>
      <c r="C1065" t="str">
        <f>IFERROR(VLOOKUP(Table1[[#This Row],[Ticker]],[1]!Table1[[Symbol]:[Industry]],2,FALSE),"-")</f>
        <v>-</v>
      </c>
      <c r="D1065" t="s">
        <v>513</v>
      </c>
      <c r="E1065">
        <v>2269.3893927300001</v>
      </c>
      <c r="F1065">
        <v>73.680000000000007</v>
      </c>
      <c r="G1065">
        <v>86.969435852603695</v>
      </c>
      <c r="H1065">
        <v>-5.8956672162674799</v>
      </c>
      <c r="I1065">
        <v>-31.5827516443509</v>
      </c>
      <c r="J1065">
        <v>-7.4309008148480196</v>
      </c>
      <c r="K1065">
        <v>75.688879258008797</v>
      </c>
      <c r="L1065">
        <v>72.694895064261502</v>
      </c>
      <c r="M1065">
        <v>45.1919088664485</v>
      </c>
      <c r="N1065">
        <v>1.69285311284608</v>
      </c>
      <c r="O1065">
        <v>58.591205211726297</v>
      </c>
      <c r="P1065">
        <v>112.640692640692</v>
      </c>
      <c r="Q1065">
        <v>0.109644963179843</v>
      </c>
    </row>
    <row r="1066" spans="1:17" hidden="1" x14ac:dyDescent="0.3">
      <c r="A1066" t="s">
        <v>2279</v>
      </c>
      <c r="B1066" t="s">
        <v>2280</v>
      </c>
      <c r="C1066" t="str">
        <f>IFERROR(VLOOKUP(Table1[[#This Row],[Ticker]],[1]!Table1[[Symbol]:[Industry]],2,FALSE),"-")</f>
        <v>-</v>
      </c>
      <c r="D1066" t="s">
        <v>335</v>
      </c>
      <c r="E1066">
        <v>2267.7470243099901</v>
      </c>
      <c r="F1066">
        <v>564.15</v>
      </c>
      <c r="G1066">
        <v>545.00417063118903</v>
      </c>
      <c r="H1066">
        <v>-21.047938250244901</v>
      </c>
      <c r="I1066">
        <v>94.368934426846096</v>
      </c>
      <c r="J1066">
        <v>-5.0262862621832598</v>
      </c>
      <c r="K1066">
        <v>578.37762512743598</v>
      </c>
      <c r="L1066">
        <v>429.76415366664702</v>
      </c>
      <c r="M1066">
        <v>24.171045463909302</v>
      </c>
      <c r="N1066">
        <v>0.61150963326347396</v>
      </c>
      <c r="O1066">
        <v>31.870956305947001</v>
      </c>
      <c r="P1066">
        <v>586.31386861313797</v>
      </c>
      <c r="Q1066">
        <v>0.16091756824786699</v>
      </c>
    </row>
    <row r="1067" spans="1:17" x14ac:dyDescent="0.3">
      <c r="A1067" t="s">
        <v>2281</v>
      </c>
      <c r="B1067" t="s">
        <v>2282</v>
      </c>
      <c r="C1067" t="str">
        <f>IFERROR(VLOOKUP(Table1[[#This Row],[Ticker]],[1]!Table1[[Symbol]:[Industry]],2,FALSE),"-")</f>
        <v>-</v>
      </c>
      <c r="D1067" t="s">
        <v>258</v>
      </c>
      <c r="E1067">
        <v>2264.2074644200002</v>
      </c>
      <c r="F1067">
        <v>506.9</v>
      </c>
      <c r="G1067">
        <v>-48.094747803041699</v>
      </c>
      <c r="H1067">
        <v>-10.7605705907767</v>
      </c>
      <c r="I1067">
        <v>-24.279018457899799</v>
      </c>
      <c r="J1067">
        <v>-3.2225978255291201</v>
      </c>
      <c r="K1067">
        <v>522.15011038438297</v>
      </c>
      <c r="L1067">
        <v>544.51150751482396</v>
      </c>
      <c r="M1067">
        <v>27.679439726617399</v>
      </c>
      <c r="N1067">
        <v>1.1454035707506001</v>
      </c>
      <c r="O1067">
        <v>42.562635628328998</v>
      </c>
      <c r="P1067">
        <v>11.6519823788546</v>
      </c>
    </row>
    <row r="1068" spans="1:17" hidden="1" x14ac:dyDescent="0.3">
      <c r="A1068" t="s">
        <v>2283</v>
      </c>
      <c r="B1068" t="s">
        <v>2284</v>
      </c>
      <c r="C1068" t="str">
        <f>IFERROR(VLOOKUP(Table1[[#This Row],[Ticker]],[1]!Table1[[Symbol]:[Industry]],2,FALSE),"-")</f>
        <v>-</v>
      </c>
      <c r="D1068" t="s">
        <v>1356</v>
      </c>
      <c r="E1068">
        <v>2260.83815955</v>
      </c>
      <c r="F1068">
        <v>443.85</v>
      </c>
      <c r="G1068">
        <v>65.263194413938095</v>
      </c>
      <c r="H1068">
        <v>3.9211410310278598</v>
      </c>
      <c r="I1068">
        <v>64.173407991774198</v>
      </c>
      <c r="J1068">
        <v>1.69413306476327</v>
      </c>
      <c r="K1068">
        <v>371.06023689375002</v>
      </c>
      <c r="L1068">
        <v>295.43938688468103</v>
      </c>
      <c r="M1068">
        <v>57.3434511654293</v>
      </c>
      <c r="N1068">
        <v>0.86464162162241298</v>
      </c>
      <c r="O1068">
        <v>2.59096541624421</v>
      </c>
      <c r="P1068">
        <v>109.70942593905001</v>
      </c>
      <c r="Q1068">
        <v>5.4968155396499997E-2</v>
      </c>
    </row>
    <row r="1069" spans="1:17" hidden="1" x14ac:dyDescent="0.3">
      <c r="A1069" t="s">
        <v>2285</v>
      </c>
      <c r="B1069" t="s">
        <v>2286</v>
      </c>
      <c r="C1069" t="str">
        <f>IFERROR(VLOOKUP(Table1[[#This Row],[Ticker]],[1]!Table1[[Symbol]:[Industry]],2,FALSE),"-")</f>
        <v>-</v>
      </c>
      <c r="D1069" t="s">
        <v>1391</v>
      </c>
      <c r="E1069">
        <v>2249.4719015999999</v>
      </c>
      <c r="F1069">
        <v>2489.1999999999998</v>
      </c>
      <c r="G1069">
        <v>32.109712040002101</v>
      </c>
      <c r="H1069">
        <v>7.1381378348081101</v>
      </c>
      <c r="I1069">
        <v>3.6289418026898201</v>
      </c>
      <c r="J1069">
        <v>-3.4629855738702902</v>
      </c>
      <c r="K1069">
        <v>2342.5164591440598</v>
      </c>
      <c r="L1069">
        <v>2149.1171836864301</v>
      </c>
      <c r="M1069">
        <v>46.823483731921201</v>
      </c>
      <c r="N1069">
        <v>1.6222011293773</v>
      </c>
      <c r="O1069">
        <v>10.1257432106701</v>
      </c>
      <c r="P1069">
        <v>62.115340779576002</v>
      </c>
      <c r="Q1069">
        <v>0.150246778523944</v>
      </c>
    </row>
    <row r="1070" spans="1:17" hidden="1" x14ac:dyDescent="0.3">
      <c r="A1070" t="s">
        <v>2287</v>
      </c>
      <c r="B1070" t="s">
        <v>2288</v>
      </c>
      <c r="C1070" t="str">
        <f>IFERROR(VLOOKUP(Table1[[#This Row],[Ticker]],[1]!Table1[[Symbol]:[Industry]],2,FALSE),"-")</f>
        <v>-</v>
      </c>
      <c r="D1070" t="s">
        <v>550</v>
      </c>
      <c r="E1070">
        <v>2232.134348</v>
      </c>
      <c r="F1070">
        <v>1832.35</v>
      </c>
      <c r="G1070">
        <v>-20.581581371483601</v>
      </c>
      <c r="H1070">
        <v>-7.5504063648644699</v>
      </c>
      <c r="I1070">
        <v>0.73189621602822896</v>
      </c>
      <c r="J1070">
        <v>-5.32365115599137</v>
      </c>
      <c r="K1070">
        <v>1873.5283857455199</v>
      </c>
      <c r="L1070">
        <v>1783.41569467249</v>
      </c>
      <c r="M1070">
        <v>59.857402043256201</v>
      </c>
      <c r="N1070">
        <v>0.88612892668459098</v>
      </c>
      <c r="O1070">
        <v>32.433759925778297</v>
      </c>
      <c r="P1070">
        <v>20.947194719471899</v>
      </c>
    </row>
    <row r="1071" spans="1:17" hidden="1" x14ac:dyDescent="0.3">
      <c r="A1071" t="s">
        <v>2289</v>
      </c>
      <c r="B1071" t="s">
        <v>2290</v>
      </c>
      <c r="C1071" t="str">
        <f>IFERROR(VLOOKUP(Table1[[#This Row],[Ticker]],[1]!Table1[[Symbol]:[Industry]],2,FALSE),"-")</f>
        <v>-</v>
      </c>
      <c r="D1071" t="s">
        <v>193</v>
      </c>
      <c r="E1071">
        <v>2220.9788370000001</v>
      </c>
      <c r="F1071">
        <v>357.7</v>
      </c>
      <c r="G1071">
        <v>96.466161808659706</v>
      </c>
      <c r="H1071">
        <v>7.5477891040501799</v>
      </c>
      <c r="I1071">
        <v>12.5096980202211</v>
      </c>
      <c r="J1071">
        <v>4.7115091492364396</v>
      </c>
      <c r="K1071">
        <v>319.618400041131</v>
      </c>
      <c r="L1071">
        <v>273.220489350881</v>
      </c>
      <c r="M1071">
        <v>64.482043441161395</v>
      </c>
      <c r="N1071">
        <v>2.6553309867153101</v>
      </c>
      <c r="O1071">
        <v>10.5954710651383</v>
      </c>
      <c r="P1071">
        <v>128.70843989769801</v>
      </c>
      <c r="Q1071">
        <v>0.14817079282524301</v>
      </c>
    </row>
    <row r="1072" spans="1:17" hidden="1" x14ac:dyDescent="0.3">
      <c r="A1072" t="s">
        <v>2291</v>
      </c>
      <c r="B1072" t="s">
        <v>2292</v>
      </c>
      <c r="C1072" t="str">
        <f>IFERROR(VLOOKUP(Table1[[#This Row],[Ticker]],[1]!Table1[[Symbol]:[Industry]],2,FALSE),"-")</f>
        <v>-</v>
      </c>
      <c r="E1072">
        <v>2216.3356865649998</v>
      </c>
      <c r="F1072">
        <v>2150.4</v>
      </c>
      <c r="G1072">
        <v>474.69826228481998</v>
      </c>
      <c r="H1072">
        <v>3.1641040690336002</v>
      </c>
      <c r="I1072">
        <v>128.273350536208</v>
      </c>
      <c r="J1072">
        <v>-0.208535538765864</v>
      </c>
      <c r="K1072">
        <v>1715.1505156365399</v>
      </c>
      <c r="L1072">
        <v>1217.24500965312</v>
      </c>
      <c r="M1072">
        <v>76.078896554347807</v>
      </c>
      <c r="N1072">
        <v>1.1088133414261401</v>
      </c>
      <c r="O1072">
        <v>0.19763764880953399</v>
      </c>
      <c r="P1072">
        <v>523.84682332463001</v>
      </c>
      <c r="Q1072">
        <v>0.25757527360260102</v>
      </c>
    </row>
    <row r="1073" spans="1:17" hidden="1" x14ac:dyDescent="0.3">
      <c r="A1073" t="s">
        <v>2293</v>
      </c>
      <c r="B1073" t="s">
        <v>2294</v>
      </c>
      <c r="C1073" t="str">
        <f>IFERROR(VLOOKUP(Table1[[#This Row],[Ticker]],[1]!Table1[[Symbol]:[Industry]],2,FALSE),"-")</f>
        <v>-</v>
      </c>
      <c r="D1073" t="s">
        <v>46</v>
      </c>
      <c r="E1073">
        <v>2211.6994399999999</v>
      </c>
      <c r="F1073">
        <v>180.6</v>
      </c>
      <c r="G1073">
        <v>363.958321258973</v>
      </c>
      <c r="H1073">
        <v>31.912246501862398</v>
      </c>
      <c r="I1073">
        <v>104.57416779572399</v>
      </c>
      <c r="J1073">
        <v>9.20988674237209</v>
      </c>
      <c r="K1073">
        <v>138.66813714410901</v>
      </c>
      <c r="L1073">
        <v>97.584291219916096</v>
      </c>
      <c r="M1073">
        <v>76.249138596795703</v>
      </c>
      <c r="N1073">
        <v>0.58065228503566202</v>
      </c>
      <c r="O1073">
        <v>12.9568106312292</v>
      </c>
      <c r="P1073">
        <v>418.22094691535102</v>
      </c>
      <c r="Q1073">
        <v>0.198811440219301</v>
      </c>
    </row>
    <row r="1074" spans="1:17" hidden="1" x14ac:dyDescent="0.3">
      <c r="A1074" t="s">
        <v>2295</v>
      </c>
      <c r="B1074" t="s">
        <v>2296</v>
      </c>
      <c r="C1074" t="str">
        <f>IFERROR(VLOOKUP(Table1[[#This Row],[Ticker]],[1]!Table1[[Symbol]:[Industry]],2,FALSE),"-")</f>
        <v>-</v>
      </c>
      <c r="D1074" t="s">
        <v>78</v>
      </c>
      <c r="E1074">
        <v>2210.2751600000001</v>
      </c>
      <c r="F1074">
        <v>711.9</v>
      </c>
      <c r="G1074">
        <v>53.673738727731902</v>
      </c>
      <c r="H1074">
        <v>2.7747155935163099</v>
      </c>
      <c r="I1074">
        <v>34.542520766209101</v>
      </c>
      <c r="J1074">
        <v>-3.0772185174456301</v>
      </c>
      <c r="K1074">
        <v>644.012174683171</v>
      </c>
      <c r="L1074">
        <v>536.25574170499794</v>
      </c>
      <c r="M1074">
        <v>47.717220322430201</v>
      </c>
      <c r="N1074">
        <v>0.89299601479096802</v>
      </c>
      <c r="O1074">
        <v>11.8907149880601</v>
      </c>
      <c r="P1074">
        <v>85.390624999999901</v>
      </c>
      <c r="Q1074">
        <v>5.5736035270902998E-2</v>
      </c>
    </row>
    <row r="1075" spans="1:17" hidden="1" x14ac:dyDescent="0.3">
      <c r="A1075" t="s">
        <v>2297</v>
      </c>
      <c r="B1075" t="s">
        <v>2298</v>
      </c>
      <c r="C1075" t="str">
        <f>IFERROR(VLOOKUP(Table1[[#This Row],[Ticker]],[1]!Table1[[Symbol]:[Industry]],2,FALSE),"-")</f>
        <v>-</v>
      </c>
      <c r="D1075" t="s">
        <v>1103</v>
      </c>
      <c r="E1075">
        <v>2207.8925862000001</v>
      </c>
      <c r="F1075">
        <v>771.7</v>
      </c>
      <c r="G1075">
        <v>-18.317796831493599</v>
      </c>
      <c r="H1075">
        <v>-14.755678261917099</v>
      </c>
      <c r="I1075">
        <v>-17.8610226321758</v>
      </c>
      <c r="J1075">
        <v>-6.8344941360762101</v>
      </c>
      <c r="K1075">
        <v>846.72233270929905</v>
      </c>
      <c r="L1075">
        <v>842.626790053219</v>
      </c>
      <c r="M1075">
        <v>27.339181816198501</v>
      </c>
      <c r="N1075">
        <v>1.6349175536051801</v>
      </c>
      <c r="O1075">
        <v>49.144745367370703</v>
      </c>
      <c r="P1075">
        <v>30.1239355872186</v>
      </c>
      <c r="Q1075">
        <v>8.4233134162499997E-3</v>
      </c>
    </row>
    <row r="1076" spans="1:17" hidden="1" x14ac:dyDescent="0.3">
      <c r="A1076" t="s">
        <v>2299</v>
      </c>
      <c r="B1076" t="s">
        <v>2300</v>
      </c>
      <c r="C1076" t="str">
        <f>IFERROR(VLOOKUP(Table1[[#This Row],[Ticker]],[1]!Table1[[Symbol]:[Industry]],2,FALSE),"-")</f>
        <v>-</v>
      </c>
      <c r="D1076" t="s">
        <v>916</v>
      </c>
      <c r="E1076">
        <v>2206.09385475</v>
      </c>
      <c r="F1076">
        <v>629.75</v>
      </c>
      <c r="G1076">
        <v>101.255281289284</v>
      </c>
      <c r="H1076">
        <v>27.7073868419929</v>
      </c>
      <c r="I1076">
        <v>78.399950193194002</v>
      </c>
      <c r="J1076">
        <v>15.5777844794986</v>
      </c>
      <c r="K1076">
        <v>473.33847797589101</v>
      </c>
      <c r="L1076">
        <v>365.51285121276999</v>
      </c>
      <c r="M1076">
        <v>73.921370148037497</v>
      </c>
      <c r="N1076">
        <v>2.4908000470451199</v>
      </c>
      <c r="O1076">
        <v>8.6065899166335793</v>
      </c>
      <c r="P1076">
        <v>146.863974911799</v>
      </c>
      <c r="Q1076">
        <v>0.13289859329366499</v>
      </c>
    </row>
    <row r="1077" spans="1:17" hidden="1" x14ac:dyDescent="0.3">
      <c r="A1077" t="s">
        <v>2301</v>
      </c>
      <c r="B1077" t="s">
        <v>2302</v>
      </c>
      <c r="C1077" t="str">
        <f>IFERROR(VLOOKUP(Table1[[#This Row],[Ticker]],[1]!Table1[[Symbol]:[Industry]],2,FALSE),"-")</f>
        <v>-</v>
      </c>
      <c r="E1077">
        <v>2204.4987999999998</v>
      </c>
      <c r="F1077">
        <v>403.9</v>
      </c>
      <c r="G1077">
        <v>-61.718710319832297</v>
      </c>
      <c r="H1077">
        <v>-8.8936052612899807</v>
      </c>
      <c r="I1077">
        <v>-35.520086254183198</v>
      </c>
      <c r="J1077">
        <v>4.5683367131818002</v>
      </c>
      <c r="K1077">
        <v>402.79291174215598</v>
      </c>
      <c r="L1077">
        <v>446.70279144760002</v>
      </c>
      <c r="M1077">
        <v>59.400585371452998</v>
      </c>
      <c r="N1077">
        <v>2.1811353325820702</v>
      </c>
      <c r="O1077">
        <v>61.896509036890301</v>
      </c>
      <c r="P1077">
        <v>24.276923076923001</v>
      </c>
      <c r="Q1077">
        <v>0.30034679121612101</v>
      </c>
    </row>
    <row r="1078" spans="1:17" x14ac:dyDescent="0.3">
      <c r="A1078" t="s">
        <v>2303</v>
      </c>
      <c r="B1078" t="s">
        <v>2304</v>
      </c>
      <c r="C1078" t="str">
        <f>IFERROR(VLOOKUP(Table1[[#This Row],[Ticker]],[1]!Table1[[Symbol]:[Industry]],2,FALSE),"-")</f>
        <v>-</v>
      </c>
      <c r="D1078" t="s">
        <v>532</v>
      </c>
      <c r="E1078">
        <v>2199.1715162349901</v>
      </c>
      <c r="F1078">
        <v>551.70000000000005</v>
      </c>
      <c r="G1078">
        <v>-45.317119469683</v>
      </c>
      <c r="H1078">
        <v>-5.2702418694011399</v>
      </c>
      <c r="I1078">
        <v>-23.518868416240899</v>
      </c>
      <c r="J1078">
        <v>-2.35831173047765</v>
      </c>
      <c r="K1078">
        <v>554.31710869194103</v>
      </c>
      <c r="L1078">
        <v>599.32945612726803</v>
      </c>
      <c r="M1078">
        <v>48.682892101086303</v>
      </c>
      <c r="N1078">
        <v>1.3119108321022399</v>
      </c>
      <c r="O1078">
        <v>43.501903208265297</v>
      </c>
      <c r="P1078">
        <v>19.661641904348699</v>
      </c>
      <c r="Q1078">
        <v>-7.5134649390004998E-2</v>
      </c>
    </row>
    <row r="1079" spans="1:17" hidden="1" x14ac:dyDescent="0.3">
      <c r="A1079" t="s">
        <v>2305</v>
      </c>
      <c r="B1079" t="s">
        <v>2306</v>
      </c>
      <c r="C1079" t="str">
        <f>IFERROR(VLOOKUP(Table1[[#This Row],[Ticker]],[1]!Table1[[Symbol]:[Industry]],2,FALSE),"-")</f>
        <v>-</v>
      </c>
      <c r="D1079" t="s">
        <v>258</v>
      </c>
      <c r="E1079">
        <v>2197.3360039999998</v>
      </c>
      <c r="F1079">
        <v>1569.05</v>
      </c>
      <c r="G1079">
        <v>-1.9648820625268</v>
      </c>
      <c r="H1079">
        <v>18.617851807477301</v>
      </c>
      <c r="I1079">
        <v>13.710403717167299</v>
      </c>
      <c r="J1079">
        <v>13.6513129166923</v>
      </c>
      <c r="K1079">
        <v>1372.7037570376599</v>
      </c>
      <c r="L1079">
        <v>1290.3750162901399</v>
      </c>
      <c r="M1079">
        <v>81.199382551459195</v>
      </c>
      <c r="N1079">
        <v>3.21626469220163</v>
      </c>
      <c r="O1079">
        <v>8.9831426659443494</v>
      </c>
      <c r="P1079">
        <v>52.609055098964099</v>
      </c>
      <c r="Q1079">
        <v>2.0673131015643002E-2</v>
      </c>
    </row>
    <row r="1080" spans="1:17" hidden="1" x14ac:dyDescent="0.3">
      <c r="A1080" t="s">
        <v>2307</v>
      </c>
      <c r="B1080" t="s">
        <v>2308</v>
      </c>
      <c r="C1080" t="str">
        <f>IFERROR(VLOOKUP(Table1[[#This Row],[Ticker]],[1]!Table1[[Symbol]:[Industry]],2,FALSE),"-")</f>
        <v>-</v>
      </c>
      <c r="D1080" t="s">
        <v>67</v>
      </c>
      <c r="E1080">
        <v>2196.8694278399998</v>
      </c>
      <c r="F1080">
        <v>21.13</v>
      </c>
      <c r="G1080">
        <v>46.685405312934002</v>
      </c>
      <c r="H1080">
        <v>15.1741528613678</v>
      </c>
      <c r="I1080">
        <v>-1.08498510266687</v>
      </c>
      <c r="J1080">
        <v>22.4770011928881</v>
      </c>
      <c r="K1080">
        <v>18.257174010737</v>
      </c>
      <c r="L1080">
        <v>17.822229866573899</v>
      </c>
      <c r="M1080">
        <v>92.945092055454595</v>
      </c>
      <c r="N1080">
        <v>2.7309135172107002</v>
      </c>
      <c r="O1080">
        <v>32.749645054424903</v>
      </c>
      <c r="P1080">
        <v>79.067796610169395</v>
      </c>
      <c r="Q1080">
        <v>2.0367190812862E-2</v>
      </c>
    </row>
    <row r="1081" spans="1:17" hidden="1" x14ac:dyDescent="0.3">
      <c r="A1081" t="s">
        <v>2309</v>
      </c>
      <c r="B1081" t="s">
        <v>2310</v>
      </c>
      <c r="C1081" t="str">
        <f>IFERROR(VLOOKUP(Table1[[#This Row],[Ticker]],[1]!Table1[[Symbol]:[Industry]],2,FALSE),"-")</f>
        <v>-</v>
      </c>
      <c r="D1081" t="s">
        <v>78</v>
      </c>
      <c r="E1081">
        <v>2194.9671764250002</v>
      </c>
      <c r="F1081">
        <v>3070.9</v>
      </c>
      <c r="G1081">
        <v>-23.021359896705999</v>
      </c>
      <c r="H1081">
        <v>-4.3265641841392801</v>
      </c>
      <c r="I1081">
        <v>-8.7510270476942207</v>
      </c>
      <c r="J1081">
        <v>0.75263546503238499</v>
      </c>
      <c r="K1081">
        <v>2796.86515147101</v>
      </c>
      <c r="L1081">
        <v>2783.2519348897299</v>
      </c>
      <c r="M1081">
        <v>54.734529007610298</v>
      </c>
      <c r="N1081">
        <v>1.17822566504806</v>
      </c>
      <c r="O1081">
        <v>4.7249991859064</v>
      </c>
      <c r="P1081">
        <v>30.9189350499861</v>
      </c>
      <c r="Q1081">
        <v>-9.9636551921024996E-2</v>
      </c>
    </row>
    <row r="1082" spans="1:17" hidden="1" x14ac:dyDescent="0.3">
      <c r="A1082" t="s">
        <v>2311</v>
      </c>
      <c r="B1082" t="s">
        <v>2312</v>
      </c>
      <c r="C1082" t="str">
        <f>IFERROR(VLOOKUP(Table1[[#This Row],[Ticker]],[1]!Table1[[Symbol]:[Industry]],2,FALSE),"-")</f>
        <v>-</v>
      </c>
      <c r="D1082" t="s">
        <v>285</v>
      </c>
      <c r="E1082">
        <v>2193.2298943840001</v>
      </c>
      <c r="F1082">
        <v>111.12</v>
      </c>
      <c r="G1082">
        <v>-34.901249244176697</v>
      </c>
      <c r="H1082">
        <v>-7.1065239012527801</v>
      </c>
      <c r="I1082">
        <v>-15.969676447548</v>
      </c>
      <c r="J1082">
        <v>-3.9947332048407902</v>
      </c>
      <c r="K1082">
        <v>118.136178529533</v>
      </c>
      <c r="L1082">
        <v>114.21433735922</v>
      </c>
      <c r="M1082">
        <v>34.517456980905898</v>
      </c>
      <c r="N1082">
        <v>0.84953375106051798</v>
      </c>
      <c r="O1082">
        <v>40.388768898488102</v>
      </c>
      <c r="P1082">
        <v>28.521859819569698</v>
      </c>
      <c r="Q1082">
        <v>0.147410397015275</v>
      </c>
    </row>
    <row r="1083" spans="1:17" hidden="1" x14ac:dyDescent="0.3">
      <c r="A1083" t="s">
        <v>2313</v>
      </c>
      <c r="B1083" t="s">
        <v>2314</v>
      </c>
      <c r="C1083" t="str">
        <f>IFERROR(VLOOKUP(Table1[[#This Row],[Ticker]],[1]!Table1[[Symbol]:[Industry]],2,FALSE),"-")</f>
        <v>-</v>
      </c>
      <c r="D1083" t="s">
        <v>247</v>
      </c>
      <c r="E1083">
        <v>2192.0500212500001</v>
      </c>
      <c r="F1083">
        <v>590.04999999999995</v>
      </c>
      <c r="G1083">
        <v>10.733848431937901</v>
      </c>
      <c r="H1083">
        <v>13.061607562468</v>
      </c>
      <c r="I1083">
        <v>19.350714214216101</v>
      </c>
      <c r="J1083">
        <v>-0.36990840251371698</v>
      </c>
      <c r="K1083">
        <v>514.36859010768399</v>
      </c>
      <c r="L1083">
        <v>452.56943299995299</v>
      </c>
      <c r="M1083">
        <v>54.582884784612702</v>
      </c>
      <c r="N1083">
        <v>1.39740787395141</v>
      </c>
      <c r="O1083">
        <v>12.6006270655029</v>
      </c>
      <c r="P1083">
        <v>72.731264637002297</v>
      </c>
      <c r="Q1083">
        <v>0.105610889845116</v>
      </c>
    </row>
    <row r="1084" spans="1:17" hidden="1" x14ac:dyDescent="0.3">
      <c r="A1084" t="s">
        <v>2315</v>
      </c>
      <c r="B1084" t="s">
        <v>2316</v>
      </c>
      <c r="C1084" t="str">
        <f>IFERROR(VLOOKUP(Table1[[#This Row],[Ticker]],[1]!Table1[[Symbol]:[Industry]],2,FALSE),"-")</f>
        <v>-</v>
      </c>
      <c r="D1084" t="s">
        <v>89</v>
      </c>
      <c r="E1084">
        <v>2184.4642267599902</v>
      </c>
      <c r="F1084">
        <v>27.06</v>
      </c>
      <c r="G1084">
        <v>188.97310563047401</v>
      </c>
      <c r="H1084">
        <v>-9.0532796691840094</v>
      </c>
      <c r="I1084">
        <v>18.240754853508999</v>
      </c>
      <c r="J1084">
        <v>-1.64784117785581</v>
      </c>
      <c r="K1084">
        <v>26.180310125786001</v>
      </c>
      <c r="L1084">
        <v>22.103456955220601</v>
      </c>
      <c r="M1084">
        <v>41.083986542079998</v>
      </c>
      <c r="N1084">
        <v>0.60266745126065302</v>
      </c>
      <c r="O1084">
        <v>23.9837398373983</v>
      </c>
      <c r="P1084">
        <v>227.51415793331401</v>
      </c>
      <c r="Q1084">
        <v>8.7489445387446005E-2</v>
      </c>
    </row>
    <row r="1085" spans="1:17" hidden="1" x14ac:dyDescent="0.3">
      <c r="A1085" t="s">
        <v>2317</v>
      </c>
      <c r="B1085" t="s">
        <v>2318</v>
      </c>
      <c r="C1085" t="str">
        <f>IFERROR(VLOOKUP(Table1[[#This Row],[Ticker]],[1]!Table1[[Symbol]:[Industry]],2,FALSE),"-")</f>
        <v>-</v>
      </c>
      <c r="D1085" t="s">
        <v>78</v>
      </c>
      <c r="E1085">
        <v>2184.0291405399998</v>
      </c>
      <c r="F1085">
        <v>249.26</v>
      </c>
      <c r="G1085">
        <v>15.9011238914399</v>
      </c>
      <c r="H1085">
        <v>-4.8340338229730797</v>
      </c>
      <c r="I1085">
        <v>-6.0050300426950196</v>
      </c>
      <c r="J1085">
        <v>-4.3885813727059899</v>
      </c>
      <c r="K1085">
        <v>244.444278910176</v>
      </c>
      <c r="L1085">
        <v>222.58831137447001</v>
      </c>
      <c r="M1085">
        <v>45.057231491571798</v>
      </c>
      <c r="N1085">
        <v>1.34383963338808</v>
      </c>
      <c r="O1085">
        <v>10.1259728797239</v>
      </c>
      <c r="P1085">
        <v>46.882734236888602</v>
      </c>
      <c r="Q1085">
        <v>-0.10080421891243201</v>
      </c>
    </row>
    <row r="1086" spans="1:17" hidden="1" x14ac:dyDescent="0.3">
      <c r="A1086" t="s">
        <v>2319</v>
      </c>
      <c r="B1086" t="s">
        <v>2320</v>
      </c>
      <c r="C1086" t="str">
        <f>IFERROR(VLOOKUP(Table1[[#This Row],[Ticker]],[1]!Table1[[Symbol]:[Industry]],2,FALSE),"-")</f>
        <v>-</v>
      </c>
      <c r="D1086" t="s">
        <v>258</v>
      </c>
      <c r="E1086">
        <v>2180.7156097349998</v>
      </c>
      <c r="F1086">
        <v>707.15</v>
      </c>
      <c r="G1086">
        <v>-47.354202009915198</v>
      </c>
      <c r="H1086">
        <v>-0.96928533302626696</v>
      </c>
      <c r="I1086">
        <v>-41.040660911841002</v>
      </c>
      <c r="J1086">
        <v>-5.8549496486127603</v>
      </c>
      <c r="K1086">
        <v>728.73862755001198</v>
      </c>
      <c r="L1086">
        <v>811.39403546013102</v>
      </c>
      <c r="M1086">
        <v>54.468301136968201</v>
      </c>
      <c r="N1086">
        <v>1.70331373143247</v>
      </c>
      <c r="O1086">
        <v>62.624619953333799</v>
      </c>
      <c r="P1086">
        <v>10.639130094656901</v>
      </c>
    </row>
    <row r="1087" spans="1:17" hidden="1" x14ac:dyDescent="0.3">
      <c r="A1087" t="s">
        <v>2321</v>
      </c>
      <c r="B1087" t="s">
        <v>2322</v>
      </c>
      <c r="C1087" t="str">
        <f>IFERROR(VLOOKUP(Table1[[#This Row],[Ticker]],[1]!Table1[[Symbol]:[Industry]],2,FALSE),"-")</f>
        <v>-</v>
      </c>
      <c r="D1087" t="s">
        <v>713</v>
      </c>
      <c r="E1087">
        <v>2180.653534008</v>
      </c>
      <c r="F1087">
        <v>272.06</v>
      </c>
      <c r="G1087">
        <v>0.40554901370277802</v>
      </c>
      <c r="H1087">
        <v>-0.13952819661524599</v>
      </c>
      <c r="I1087">
        <v>0.77795620814953104</v>
      </c>
      <c r="J1087">
        <v>0.28962669947842701</v>
      </c>
      <c r="K1087">
        <v>259.48157306478203</v>
      </c>
      <c r="L1087">
        <v>241.19382389623999</v>
      </c>
      <c r="M1087">
        <v>58.290846172297002</v>
      </c>
      <c r="N1087">
        <v>0.46619275563121398</v>
      </c>
      <c r="O1087">
        <v>2.1282070131588702</v>
      </c>
      <c r="P1087">
        <v>31.303088803088801</v>
      </c>
      <c r="Q1087">
        <v>3.2968413234804997E-2</v>
      </c>
    </row>
    <row r="1088" spans="1:17" hidden="1" x14ac:dyDescent="0.3">
      <c r="A1088" t="s">
        <v>2323</v>
      </c>
      <c r="B1088" t="s">
        <v>2324</v>
      </c>
      <c r="C1088" t="str">
        <f>IFERROR(VLOOKUP(Table1[[#This Row],[Ticker]],[1]!Table1[[Symbol]:[Industry]],2,FALSE),"-")</f>
        <v>-</v>
      </c>
      <c r="D1088" t="s">
        <v>258</v>
      </c>
      <c r="E1088">
        <v>2171.41898507</v>
      </c>
      <c r="F1088">
        <v>369.4</v>
      </c>
      <c r="G1088">
        <v>626.38457294577802</v>
      </c>
      <c r="H1088">
        <v>25.3870418715778</v>
      </c>
      <c r="I1088">
        <v>74.617133566579</v>
      </c>
      <c r="J1088">
        <v>11.652525122510401</v>
      </c>
      <c r="K1088">
        <v>289.35692765553802</v>
      </c>
      <c r="L1088">
        <v>212.31472357793399</v>
      </c>
      <c r="M1088">
        <v>86.575935534846394</v>
      </c>
      <c r="N1088">
        <v>1.4107501122078201</v>
      </c>
      <c r="O1088">
        <v>0.162425554953982</v>
      </c>
      <c r="P1088">
        <v>698.70270270270203</v>
      </c>
      <c r="Q1088">
        <v>0.21614316593506</v>
      </c>
    </row>
    <row r="1089" spans="1:17" hidden="1" x14ac:dyDescent="0.3">
      <c r="A1089" t="s">
        <v>2325</v>
      </c>
      <c r="B1089" t="s">
        <v>2326</v>
      </c>
      <c r="C1089" t="str">
        <f>IFERROR(VLOOKUP(Table1[[#This Row],[Ticker]],[1]!Table1[[Symbol]:[Industry]],2,FALSE),"-")</f>
        <v>-</v>
      </c>
      <c r="D1089" t="s">
        <v>623</v>
      </c>
      <c r="E1089">
        <v>2170.4660257199998</v>
      </c>
      <c r="F1089">
        <v>324.25</v>
      </c>
      <c r="G1089">
        <v>-11.5916396367823</v>
      </c>
      <c r="H1089">
        <v>2.8949198758454799</v>
      </c>
      <c r="I1089">
        <v>-17.234819125537499</v>
      </c>
      <c r="J1089">
        <v>4.3023438776608298</v>
      </c>
      <c r="K1089">
        <v>303.79359904165</v>
      </c>
      <c r="M1089">
        <v>72.256785259450794</v>
      </c>
      <c r="N1089">
        <v>1.4724938965543599</v>
      </c>
      <c r="O1089">
        <v>18.704703161141001</v>
      </c>
      <c r="P1089">
        <v>37.8028049298767</v>
      </c>
    </row>
    <row r="1090" spans="1:17" hidden="1" x14ac:dyDescent="0.3">
      <c r="A1090" t="s">
        <v>2327</v>
      </c>
      <c r="B1090" t="s">
        <v>2328</v>
      </c>
      <c r="C1090" t="str">
        <f>IFERROR(VLOOKUP(Table1[[#This Row],[Ticker]],[1]!Table1[[Symbol]:[Industry]],2,FALSE),"-")</f>
        <v>-</v>
      </c>
      <c r="D1090" t="s">
        <v>253</v>
      </c>
      <c r="E1090">
        <v>2161.3698749999999</v>
      </c>
      <c r="F1090">
        <v>437.65</v>
      </c>
      <c r="G1090">
        <v>-15.7591303590164</v>
      </c>
      <c r="H1090">
        <v>-12.4513898450046</v>
      </c>
      <c r="I1090">
        <v>-7.4239686610173399</v>
      </c>
      <c r="J1090">
        <v>-1.6835013491092099</v>
      </c>
      <c r="K1090">
        <v>449.67832754867402</v>
      </c>
      <c r="L1090">
        <v>436.94845064308998</v>
      </c>
      <c r="M1090">
        <v>36.639732870194401</v>
      </c>
      <c r="N1090">
        <v>0.65147768787495197</v>
      </c>
      <c r="O1090">
        <v>13.538215468981999</v>
      </c>
      <c r="P1090">
        <v>14.7031843795046</v>
      </c>
      <c r="Q1090">
        <v>1.9160973271856001E-2</v>
      </c>
    </row>
    <row r="1091" spans="1:17" hidden="1" x14ac:dyDescent="0.3">
      <c r="A1091" t="s">
        <v>2329</v>
      </c>
      <c r="B1091" t="s">
        <v>2330</v>
      </c>
      <c r="C1091" t="str">
        <f>IFERROR(VLOOKUP(Table1[[#This Row],[Ticker]],[1]!Table1[[Symbol]:[Industry]],2,FALSE),"-")</f>
        <v>-</v>
      </c>
      <c r="D1091" t="s">
        <v>78</v>
      </c>
      <c r="E1091">
        <v>2160.8727178499998</v>
      </c>
      <c r="F1091">
        <v>42.22</v>
      </c>
      <c r="G1091">
        <v>35.648764270283699</v>
      </c>
      <c r="H1091">
        <v>3.3210734177756698</v>
      </c>
      <c r="I1091">
        <v>5.4018605378411699</v>
      </c>
      <c r="J1091">
        <v>-2.6905762205908599</v>
      </c>
      <c r="K1091">
        <v>41.817234837292602</v>
      </c>
      <c r="L1091">
        <v>37.059230174910901</v>
      </c>
      <c r="M1091">
        <v>40.367538925958897</v>
      </c>
      <c r="N1091">
        <v>1.09796253008471</v>
      </c>
      <c r="O1091">
        <v>15.111321648507801</v>
      </c>
      <c r="P1091">
        <v>71.626016260162501</v>
      </c>
    </row>
    <row r="1092" spans="1:17" hidden="1" x14ac:dyDescent="0.3">
      <c r="A1092" t="s">
        <v>2331</v>
      </c>
      <c r="B1092" t="s">
        <v>2332</v>
      </c>
      <c r="C1092" t="str">
        <f>IFERROR(VLOOKUP(Table1[[#This Row],[Ticker]],[1]!Table1[[Symbol]:[Industry]],2,FALSE),"-")</f>
        <v>-</v>
      </c>
      <c r="D1092" t="s">
        <v>422</v>
      </c>
      <c r="E1092">
        <v>2158.15762</v>
      </c>
      <c r="F1092">
        <v>904</v>
      </c>
      <c r="G1092">
        <v>-18.166121866968101</v>
      </c>
      <c r="H1092">
        <v>-5.6267035260235199</v>
      </c>
      <c r="I1092">
        <v>-39.941592870628497</v>
      </c>
      <c r="J1092">
        <v>-1.9913822655736699E-2</v>
      </c>
      <c r="K1092">
        <v>904.45855789399195</v>
      </c>
      <c r="L1092">
        <v>941.71136939477299</v>
      </c>
      <c r="M1092">
        <v>49.929318827230603</v>
      </c>
      <c r="N1092">
        <v>0.64712983706707095</v>
      </c>
      <c r="O1092">
        <v>60.398230088495502</v>
      </c>
      <c r="P1092">
        <v>21.066023838221401</v>
      </c>
      <c r="Q1092">
        <v>-1.4555910028067999E-2</v>
      </c>
    </row>
    <row r="1093" spans="1:17" hidden="1" x14ac:dyDescent="0.3">
      <c r="A1093" t="s">
        <v>2333</v>
      </c>
      <c r="B1093" t="s">
        <v>2334</v>
      </c>
      <c r="C1093" t="str">
        <f>IFERROR(VLOOKUP(Table1[[#This Row],[Ticker]],[1]!Table1[[Symbol]:[Industry]],2,FALSE),"-")</f>
        <v>-</v>
      </c>
      <c r="D1093" t="s">
        <v>49</v>
      </c>
      <c r="E1093">
        <v>2157.6134290199998</v>
      </c>
      <c r="F1093">
        <v>2019.75</v>
      </c>
      <c r="G1093">
        <v>-34.122593056636198</v>
      </c>
      <c r="H1093">
        <v>-20.1795451000885</v>
      </c>
      <c r="I1093">
        <v>-29.392083520676302</v>
      </c>
      <c r="J1093">
        <v>-2.0936336404267899</v>
      </c>
      <c r="K1093">
        <v>2130.9075933596</v>
      </c>
      <c r="L1093">
        <v>2115.2143197927298</v>
      </c>
      <c r="M1093">
        <v>34.832961975169397</v>
      </c>
      <c r="N1093">
        <v>0.64107339651968798</v>
      </c>
      <c r="O1093">
        <v>32.6896893179849</v>
      </c>
      <c r="P1093">
        <v>19.04691736414</v>
      </c>
      <c r="Q1093">
        <v>0.10077836709556599</v>
      </c>
    </row>
    <row r="1094" spans="1:17" hidden="1" x14ac:dyDescent="0.3">
      <c r="A1094" t="s">
        <v>2335</v>
      </c>
      <c r="B1094" t="s">
        <v>2336</v>
      </c>
      <c r="C1094" t="str">
        <f>IFERROR(VLOOKUP(Table1[[#This Row],[Ticker]],[1]!Table1[[Symbol]:[Industry]],2,FALSE),"-")</f>
        <v>-</v>
      </c>
      <c r="D1094" t="s">
        <v>335</v>
      </c>
      <c r="E1094">
        <v>2153.6592000000001</v>
      </c>
      <c r="F1094">
        <v>901.75</v>
      </c>
      <c r="G1094">
        <v>135.231938819953</v>
      </c>
      <c r="H1094">
        <v>-0.153183949842043</v>
      </c>
      <c r="I1094">
        <v>149.32307207141099</v>
      </c>
      <c r="J1094">
        <v>-11.743642525184599</v>
      </c>
      <c r="K1094">
        <v>797.70063766050805</v>
      </c>
      <c r="M1094">
        <v>38.132685707234003</v>
      </c>
      <c r="N1094">
        <v>0.98424763876309995</v>
      </c>
      <c r="O1094">
        <v>25.500415858053699</v>
      </c>
      <c r="P1094">
        <v>283.723404255319</v>
      </c>
    </row>
    <row r="1095" spans="1:17" hidden="1" x14ac:dyDescent="0.3">
      <c r="A1095" t="s">
        <v>2337</v>
      </c>
      <c r="B1095" t="s">
        <v>2338</v>
      </c>
      <c r="C1095" t="str">
        <f>IFERROR(VLOOKUP(Table1[[#This Row],[Ticker]],[1]!Table1[[Symbol]:[Industry]],2,FALSE),"-")</f>
        <v>-</v>
      </c>
      <c r="D1095" t="s">
        <v>62</v>
      </c>
      <c r="E1095">
        <v>2150.6429135200001</v>
      </c>
      <c r="F1095">
        <v>742.95</v>
      </c>
      <c r="G1095">
        <v>-17.542095523465999</v>
      </c>
      <c r="H1095">
        <v>-5.8278970693479204</v>
      </c>
      <c r="I1095">
        <v>12.442825533724699</v>
      </c>
      <c r="J1095">
        <v>-5.7193013309355898</v>
      </c>
      <c r="K1095">
        <v>738.72221134316896</v>
      </c>
      <c r="L1095">
        <v>678.98805358771699</v>
      </c>
      <c r="M1095">
        <v>33.389766322042902</v>
      </c>
      <c r="N1095">
        <v>0.54941847748811101</v>
      </c>
      <c r="O1095">
        <v>11.064001615182701</v>
      </c>
      <c r="P1095">
        <v>31.752083702784098</v>
      </c>
      <c r="Q1095">
        <v>-4.1456565625144999E-2</v>
      </c>
    </row>
    <row r="1096" spans="1:17" hidden="1" x14ac:dyDescent="0.3">
      <c r="A1096" t="s">
        <v>2339</v>
      </c>
      <c r="B1096" t="s">
        <v>2340</v>
      </c>
      <c r="C1096" t="str">
        <f>IFERROR(VLOOKUP(Table1[[#This Row],[Ticker]],[1]!Table1[[Symbol]:[Industry]],2,FALSE),"-")</f>
        <v>-</v>
      </c>
      <c r="D1096" t="s">
        <v>396</v>
      </c>
      <c r="E1096">
        <v>2150.09914695</v>
      </c>
      <c r="F1096">
        <v>705.2</v>
      </c>
      <c r="G1096">
        <v>-10.377596268744499</v>
      </c>
      <c r="H1096">
        <v>15.662276606219899</v>
      </c>
      <c r="I1096">
        <v>3.5814373243533599</v>
      </c>
      <c r="J1096">
        <v>19.980921363950198</v>
      </c>
      <c r="K1096">
        <v>587.48373941762304</v>
      </c>
      <c r="L1096">
        <v>571.02434523101294</v>
      </c>
      <c r="M1096">
        <v>87.290637583942498</v>
      </c>
      <c r="N1096">
        <v>2.0480306499610599</v>
      </c>
      <c r="O1096">
        <v>5.3176403857061896</v>
      </c>
      <c r="P1096">
        <v>60.2545165322122</v>
      </c>
      <c r="Q1096">
        <v>0.133952763342255</v>
      </c>
    </row>
    <row r="1097" spans="1:17" x14ac:dyDescent="0.3">
      <c r="A1097" t="s">
        <v>2341</v>
      </c>
      <c r="B1097" t="s">
        <v>2342</v>
      </c>
      <c r="C1097" t="str">
        <f>IFERROR(VLOOKUP(Table1[[#This Row],[Ticker]],[1]!Table1[[Symbol]:[Industry]],2,FALSE),"-")</f>
        <v>-</v>
      </c>
      <c r="D1097" t="s">
        <v>293</v>
      </c>
      <c r="E1097">
        <v>2142.1028774199999</v>
      </c>
      <c r="F1097">
        <v>670.75</v>
      </c>
      <c r="G1097">
        <v>-3.89417613796694</v>
      </c>
      <c r="H1097">
        <v>-4.9875950914170204</v>
      </c>
      <c r="I1097">
        <v>-15.091246406122099</v>
      </c>
      <c r="J1097">
        <v>-2.25010150387756</v>
      </c>
      <c r="K1097">
        <v>630.20196893166701</v>
      </c>
      <c r="L1097">
        <v>623.07062465037495</v>
      </c>
      <c r="M1097">
        <v>54.354852875989899</v>
      </c>
      <c r="N1097">
        <v>2.1051649742317302</v>
      </c>
      <c r="O1097">
        <v>14.483786805814299</v>
      </c>
      <c r="P1097">
        <v>49.520731163620098</v>
      </c>
      <c r="Q1097">
        <v>-6.1690933012569997E-2</v>
      </c>
    </row>
    <row r="1098" spans="1:17" hidden="1" x14ac:dyDescent="0.3">
      <c r="A1098" t="s">
        <v>2343</v>
      </c>
      <c r="B1098" t="s">
        <v>2344</v>
      </c>
      <c r="C1098" t="str">
        <f>IFERROR(VLOOKUP(Table1[[#This Row],[Ticker]],[1]!Table1[[Symbol]:[Industry]],2,FALSE),"-")</f>
        <v>-</v>
      </c>
      <c r="D1098" t="s">
        <v>647</v>
      </c>
      <c r="E1098">
        <v>2141.982</v>
      </c>
      <c r="F1098">
        <v>399.5</v>
      </c>
      <c r="G1098">
        <v>25.349601070692199</v>
      </c>
      <c r="H1098">
        <v>5.5574024016915997</v>
      </c>
      <c r="I1098">
        <v>9.29234615957869</v>
      </c>
      <c r="J1098">
        <v>3.5883564319741601</v>
      </c>
      <c r="K1098">
        <v>353.07030551805099</v>
      </c>
      <c r="L1098">
        <v>331.70283592019302</v>
      </c>
      <c r="M1098">
        <v>72.1794887646994</v>
      </c>
      <c r="N1098">
        <v>2.2809194680477298</v>
      </c>
      <c r="O1098">
        <v>4.5306633291614498</v>
      </c>
      <c r="P1098">
        <v>75.991189427312705</v>
      </c>
      <c r="Q1098">
        <v>4.7325923458848E-2</v>
      </c>
    </row>
    <row r="1099" spans="1:17" hidden="1" x14ac:dyDescent="0.3">
      <c r="A1099" t="s">
        <v>2345</v>
      </c>
      <c r="B1099" t="s">
        <v>2346</v>
      </c>
      <c r="C1099" t="str">
        <f>IFERROR(VLOOKUP(Table1[[#This Row],[Ticker]],[1]!Table1[[Symbol]:[Industry]],2,FALSE),"-")</f>
        <v>-</v>
      </c>
      <c r="D1099" t="s">
        <v>21</v>
      </c>
      <c r="E1099">
        <v>2139.6702217500001</v>
      </c>
      <c r="F1099">
        <v>234.7</v>
      </c>
      <c r="G1099">
        <v>-61.678707545324002</v>
      </c>
      <c r="H1099">
        <v>-18.749032743859399</v>
      </c>
      <c r="I1099">
        <v>-47.587574293866403</v>
      </c>
      <c r="J1099">
        <v>-3.6682577585941099</v>
      </c>
      <c r="K1099">
        <v>263.57889840794098</v>
      </c>
      <c r="M1099">
        <v>26.529474045046701</v>
      </c>
      <c r="N1099">
        <v>1.06659892047129</v>
      </c>
      <c r="O1099">
        <v>80.528334043459694</v>
      </c>
      <c r="P1099">
        <v>6.0790960451977396</v>
      </c>
    </row>
    <row r="1100" spans="1:17" hidden="1" x14ac:dyDescent="0.3">
      <c r="A1100" t="s">
        <v>2347</v>
      </c>
      <c r="B1100" t="s">
        <v>2348</v>
      </c>
      <c r="C1100" t="str">
        <f>IFERROR(VLOOKUP(Table1[[#This Row],[Ticker]],[1]!Table1[[Symbol]:[Industry]],2,FALSE),"-")</f>
        <v>-</v>
      </c>
      <c r="D1100" t="s">
        <v>1391</v>
      </c>
      <c r="E1100">
        <v>2138.4327416750002</v>
      </c>
      <c r="F1100">
        <v>833.35</v>
      </c>
      <c r="G1100">
        <v>1.22098855774023</v>
      </c>
      <c r="H1100">
        <v>14.2118964519261</v>
      </c>
      <c r="I1100">
        <v>16.013005194878499</v>
      </c>
      <c r="J1100">
        <v>-8.5905762205908598</v>
      </c>
      <c r="K1100">
        <v>724.30792915833104</v>
      </c>
      <c r="L1100">
        <v>644.62857424428</v>
      </c>
      <c r="M1100">
        <v>46.8946725705174</v>
      </c>
      <c r="N1100">
        <v>0.98527049002963596</v>
      </c>
      <c r="O1100">
        <v>11.483770324593401</v>
      </c>
      <c r="P1100">
        <v>84.573643410852696</v>
      </c>
      <c r="Q1100">
        <v>-8.3302833610049993E-3</v>
      </c>
    </row>
    <row r="1101" spans="1:17" hidden="1" x14ac:dyDescent="0.3">
      <c r="A1101" t="s">
        <v>2349</v>
      </c>
      <c r="B1101" t="s">
        <v>2350</v>
      </c>
      <c r="C1101" t="str">
        <f>IFERROR(VLOOKUP(Table1[[#This Row],[Ticker]],[1]!Table1[[Symbol]:[Industry]],2,FALSE),"-")</f>
        <v>-</v>
      </c>
      <c r="D1101" t="s">
        <v>1662</v>
      </c>
      <c r="E1101">
        <v>2137.25758176</v>
      </c>
      <c r="F1101">
        <v>201.86</v>
      </c>
      <c r="G1101">
        <v>-60.509226445640302</v>
      </c>
      <c r="H1101">
        <v>-3.5613526869946002</v>
      </c>
      <c r="I1101">
        <v>-39.193048983219498</v>
      </c>
      <c r="J1101">
        <v>-4.7309326147208397</v>
      </c>
      <c r="K1101">
        <v>205.83087561182501</v>
      </c>
      <c r="L1101">
        <v>227.45256128955299</v>
      </c>
      <c r="M1101">
        <v>46.3444445003569</v>
      </c>
      <c r="N1101">
        <v>2.6635931356225</v>
      </c>
      <c r="O1101">
        <v>57.0395323491528</v>
      </c>
      <c r="P1101">
        <v>10.306010928961699</v>
      </c>
      <c r="Q1101">
        <v>0.13785279354198901</v>
      </c>
    </row>
    <row r="1102" spans="1:17" hidden="1" x14ac:dyDescent="0.3">
      <c r="A1102" t="s">
        <v>2351</v>
      </c>
      <c r="B1102" t="s">
        <v>2352</v>
      </c>
      <c r="C1102" t="str">
        <f>IFERROR(VLOOKUP(Table1[[#This Row],[Ticker]],[1]!Table1[[Symbol]:[Industry]],2,FALSE),"-")</f>
        <v>-</v>
      </c>
      <c r="D1102" t="s">
        <v>422</v>
      </c>
      <c r="E1102">
        <v>2126.8275156</v>
      </c>
      <c r="F1102">
        <v>872</v>
      </c>
      <c r="G1102">
        <v>-20.5983822806459</v>
      </c>
      <c r="H1102">
        <v>20.307534836369701</v>
      </c>
      <c r="I1102">
        <v>-8.4079617728834695</v>
      </c>
      <c r="J1102">
        <v>2.2627907032531498</v>
      </c>
      <c r="K1102">
        <v>759.19206224895697</v>
      </c>
      <c r="L1102">
        <v>779.44941782012597</v>
      </c>
      <c r="M1102">
        <v>78.128952622305206</v>
      </c>
      <c r="N1102">
        <v>1.4753656653084299</v>
      </c>
      <c r="O1102">
        <v>25</v>
      </c>
      <c r="P1102">
        <v>35.309178369151901</v>
      </c>
      <c r="Q1102">
        <v>-8.9784951839273E-2</v>
      </c>
    </row>
    <row r="1103" spans="1:17" hidden="1" x14ac:dyDescent="0.3">
      <c r="A1103" t="s">
        <v>2353</v>
      </c>
      <c r="B1103" t="s">
        <v>2354</v>
      </c>
      <c r="C1103" t="str">
        <f>IFERROR(VLOOKUP(Table1[[#This Row],[Ticker]],[1]!Table1[[Symbol]:[Industry]],2,FALSE),"-")</f>
        <v>-</v>
      </c>
      <c r="D1103" t="s">
        <v>369</v>
      </c>
      <c r="E1103">
        <v>2123.2008371950001</v>
      </c>
      <c r="F1103">
        <v>799.8</v>
      </c>
      <c r="G1103">
        <v>57.467836708957101</v>
      </c>
      <c r="H1103">
        <v>9.8862891040501797</v>
      </c>
      <c r="I1103">
        <v>12.2386992519909</v>
      </c>
      <c r="J1103">
        <v>-2.0203598737014201</v>
      </c>
      <c r="K1103">
        <v>649.68601413706006</v>
      </c>
      <c r="L1103">
        <v>586.85595496840494</v>
      </c>
      <c r="M1103">
        <v>58.220027704762302</v>
      </c>
      <c r="N1103">
        <v>1.42520561686418</v>
      </c>
      <c r="O1103">
        <v>1.1502875718929699</v>
      </c>
      <c r="P1103">
        <v>89.526066350710806</v>
      </c>
      <c r="Q1103">
        <v>1.5313204074851001E-2</v>
      </c>
    </row>
    <row r="1104" spans="1:17" hidden="1" x14ac:dyDescent="0.3">
      <c r="A1104" t="s">
        <v>2355</v>
      </c>
      <c r="B1104" t="s">
        <v>2356</v>
      </c>
      <c r="C1104" t="str">
        <f>IFERROR(VLOOKUP(Table1[[#This Row],[Ticker]],[1]!Table1[[Symbol]:[Industry]],2,FALSE),"-")</f>
        <v>-</v>
      </c>
      <c r="D1104" t="s">
        <v>125</v>
      </c>
      <c r="E1104">
        <v>2122.8789162349999</v>
      </c>
      <c r="F1104">
        <v>1631.9</v>
      </c>
      <c r="G1104">
        <v>-8.8767941450026893</v>
      </c>
      <c r="H1104">
        <v>-9.7423120520191802</v>
      </c>
      <c r="I1104">
        <v>2.5254545816210201</v>
      </c>
      <c r="J1104">
        <v>-3.7868939091758902</v>
      </c>
      <c r="K1104">
        <v>1697.76709138824</v>
      </c>
      <c r="L1104">
        <v>1591.3888078888999</v>
      </c>
      <c r="M1104">
        <v>43.657453567541403</v>
      </c>
      <c r="N1104">
        <v>0.49647275219875497</v>
      </c>
      <c r="O1104">
        <v>28.623077394448099</v>
      </c>
      <c r="P1104">
        <v>31.160585114933198</v>
      </c>
      <c r="Q1104">
        <v>0.106496844775216</v>
      </c>
    </row>
    <row r="1105" spans="1:17" hidden="1" x14ac:dyDescent="0.3">
      <c r="A1105" t="s">
        <v>2357</v>
      </c>
      <c r="B1105" t="s">
        <v>2358</v>
      </c>
      <c r="C1105" t="str">
        <f>IFERROR(VLOOKUP(Table1[[#This Row],[Ticker]],[1]!Table1[[Symbol]:[Industry]],2,FALSE),"-")</f>
        <v>-</v>
      </c>
      <c r="D1105" t="s">
        <v>140</v>
      </c>
      <c r="E1105">
        <v>2115.6805680000002</v>
      </c>
      <c r="F1105">
        <v>124.72</v>
      </c>
      <c r="G1105">
        <v>457.271813228133</v>
      </c>
      <c r="H1105">
        <v>-10.2426977074315</v>
      </c>
      <c r="I1105">
        <v>66.077191683800393</v>
      </c>
      <c r="J1105">
        <v>-7.2218760254198502</v>
      </c>
      <c r="K1105">
        <v>119.32355033230699</v>
      </c>
      <c r="L1105">
        <v>86.635235030002406</v>
      </c>
      <c r="M1105">
        <v>42.199221942599998</v>
      </c>
      <c r="N1105">
        <v>0.74798117841187295</v>
      </c>
      <c r="O1105">
        <v>10.391276459268701</v>
      </c>
      <c r="P1105">
        <v>495.180147936053</v>
      </c>
    </row>
    <row r="1106" spans="1:17" hidden="1" x14ac:dyDescent="0.3">
      <c r="A1106" t="s">
        <v>2359</v>
      </c>
      <c r="B1106" t="s">
        <v>2360</v>
      </c>
      <c r="C1106" t="str">
        <f>IFERROR(VLOOKUP(Table1[[#This Row],[Ticker]],[1]!Table1[[Symbol]:[Industry]],2,FALSE),"-")</f>
        <v>-</v>
      </c>
      <c r="D1106" t="s">
        <v>193</v>
      </c>
      <c r="E1106">
        <v>2115.0272500000001</v>
      </c>
      <c r="F1106">
        <v>852.95</v>
      </c>
      <c r="G1106">
        <v>-20.071156441555701</v>
      </c>
      <c r="H1106">
        <v>-1.9773780579111899</v>
      </c>
      <c r="I1106">
        <v>8.8109760782695403</v>
      </c>
      <c r="J1106">
        <v>-4.4466511603052004</v>
      </c>
      <c r="K1106">
        <v>763.180876200434</v>
      </c>
      <c r="L1106">
        <v>685.63558222539098</v>
      </c>
      <c r="M1106">
        <v>55.497871936555498</v>
      </c>
      <c r="N1106">
        <v>1.3442750956663601</v>
      </c>
      <c r="O1106">
        <v>7.2688903218242498</v>
      </c>
      <c r="P1106">
        <v>55.647810218978101</v>
      </c>
      <c r="Q1106">
        <v>-2.9426393300277E-2</v>
      </c>
    </row>
    <row r="1107" spans="1:17" hidden="1" x14ac:dyDescent="0.3">
      <c r="A1107" t="s">
        <v>2361</v>
      </c>
      <c r="B1107" t="s">
        <v>2362</v>
      </c>
      <c r="C1107" t="str">
        <f>IFERROR(VLOOKUP(Table1[[#This Row],[Ticker]],[1]!Table1[[Symbol]:[Industry]],2,FALSE),"-")</f>
        <v>-</v>
      </c>
      <c r="D1107" t="s">
        <v>193</v>
      </c>
      <c r="E1107">
        <v>2114.0392000000002</v>
      </c>
      <c r="F1107">
        <v>1285.4000000000001</v>
      </c>
      <c r="G1107">
        <v>26.286954126271102</v>
      </c>
      <c r="H1107">
        <v>-3.2810152437759101</v>
      </c>
      <c r="I1107">
        <v>24.257547109979399</v>
      </c>
      <c r="J1107">
        <v>-2.0766978927834301</v>
      </c>
      <c r="K1107">
        <v>1162.32311749829</v>
      </c>
      <c r="L1107">
        <v>982.30278653806897</v>
      </c>
      <c r="M1107">
        <v>56.754460010342001</v>
      </c>
      <c r="N1107">
        <v>0.68153290819994405</v>
      </c>
      <c r="O1107">
        <v>8.8377158861054905</v>
      </c>
      <c r="P1107">
        <v>65.740442266778402</v>
      </c>
      <c r="Q1107">
        <v>2.5773332205028001E-2</v>
      </c>
    </row>
    <row r="1108" spans="1:17" hidden="1" x14ac:dyDescent="0.3">
      <c r="A1108" t="s">
        <v>2363</v>
      </c>
      <c r="B1108" t="s">
        <v>2364</v>
      </c>
      <c r="C1108" t="str">
        <f>IFERROR(VLOOKUP(Table1[[#This Row],[Ticker]],[1]!Table1[[Symbol]:[Industry]],2,FALSE),"-")</f>
        <v>-</v>
      </c>
      <c r="D1108" t="s">
        <v>1465</v>
      </c>
      <c r="E1108">
        <v>2113.858289664</v>
      </c>
      <c r="F1108">
        <v>95.15</v>
      </c>
      <c r="G1108">
        <v>-19.9645685809616</v>
      </c>
      <c r="H1108">
        <v>-0.92910288909903804</v>
      </c>
      <c r="I1108">
        <v>-19.7808902042173</v>
      </c>
      <c r="J1108">
        <v>5.34038917103027</v>
      </c>
      <c r="K1108">
        <v>94.3223865006496</v>
      </c>
      <c r="L1108">
        <v>96.653764615857199</v>
      </c>
      <c r="M1108">
        <v>70.780985604186696</v>
      </c>
      <c r="N1108">
        <v>1.65643169263395</v>
      </c>
      <c r="O1108">
        <v>36.100893326326798</v>
      </c>
      <c r="P1108">
        <v>14.6385542168674</v>
      </c>
      <c r="Q1108">
        <v>2.4263724218396E-2</v>
      </c>
    </row>
    <row r="1109" spans="1:17" hidden="1" x14ac:dyDescent="0.3">
      <c r="A1109" t="s">
        <v>2365</v>
      </c>
      <c r="B1109" t="s">
        <v>2366</v>
      </c>
      <c r="C1109" t="str">
        <f>IFERROR(VLOOKUP(Table1[[#This Row],[Ticker]],[1]!Table1[[Symbol]:[Industry]],2,FALSE),"-")</f>
        <v>-</v>
      </c>
      <c r="D1109" t="s">
        <v>1533</v>
      </c>
      <c r="E1109">
        <v>2109.6954816000002</v>
      </c>
      <c r="F1109">
        <v>294.75</v>
      </c>
      <c r="G1109">
        <v>24.885793443646399</v>
      </c>
      <c r="H1109">
        <v>64.646825925204496</v>
      </c>
      <c r="I1109">
        <v>-13.002607655382301</v>
      </c>
      <c r="J1109">
        <v>3.9891738282277198</v>
      </c>
      <c r="K1109">
        <v>218.65826105560299</v>
      </c>
      <c r="L1109">
        <v>215.518115230479</v>
      </c>
      <c r="M1109">
        <v>82.205642459387406</v>
      </c>
      <c r="N1109">
        <v>1.9697868479254299</v>
      </c>
      <c r="O1109">
        <v>14.300254452926101</v>
      </c>
      <c r="P1109">
        <v>118.333333333333</v>
      </c>
      <c r="Q1109">
        <v>7.7104808625829996E-2</v>
      </c>
    </row>
    <row r="1110" spans="1:17" hidden="1" x14ac:dyDescent="0.3">
      <c r="A1110" t="s">
        <v>2367</v>
      </c>
      <c r="B1110" t="s">
        <v>2368</v>
      </c>
      <c r="C1110" t="str">
        <f>IFERROR(VLOOKUP(Table1[[#This Row],[Ticker]],[1]!Table1[[Symbol]:[Industry]],2,FALSE),"-")</f>
        <v>-</v>
      </c>
      <c r="D1110" t="s">
        <v>476</v>
      </c>
      <c r="E1110">
        <v>2106.0219179999999</v>
      </c>
      <c r="F1110">
        <v>843.4</v>
      </c>
      <c r="G1110">
        <v>46.019995663284199</v>
      </c>
      <c r="H1110">
        <v>33.837561831322802</v>
      </c>
      <c r="I1110">
        <v>25.080190054993501</v>
      </c>
      <c r="J1110">
        <v>3.0078364778218298</v>
      </c>
      <c r="K1110">
        <v>692.96098042640995</v>
      </c>
      <c r="L1110">
        <v>601.30851770306106</v>
      </c>
      <c r="M1110">
        <v>74.143182054955204</v>
      </c>
      <c r="N1110">
        <v>1.29402632299723</v>
      </c>
      <c r="O1110">
        <v>2.7152003794166299</v>
      </c>
      <c r="P1110">
        <v>96.025566531086497</v>
      </c>
      <c r="Q1110">
        <v>9.7738348440921996E-2</v>
      </c>
    </row>
    <row r="1111" spans="1:17" hidden="1" x14ac:dyDescent="0.3">
      <c r="A1111" t="s">
        <v>2369</v>
      </c>
      <c r="B1111" t="s">
        <v>2370</v>
      </c>
      <c r="C1111" t="str">
        <f>IFERROR(VLOOKUP(Table1[[#This Row],[Ticker]],[1]!Table1[[Symbol]:[Industry]],2,FALSE),"-")</f>
        <v>-</v>
      </c>
      <c r="D1111" t="s">
        <v>109</v>
      </c>
      <c r="E1111">
        <v>2103.652930665</v>
      </c>
      <c r="F1111">
        <v>21.39</v>
      </c>
      <c r="G1111">
        <v>82.540262989775101</v>
      </c>
      <c r="H1111">
        <v>-4.2799547983888502</v>
      </c>
      <c r="I1111">
        <v>-18.102754071700002</v>
      </c>
      <c r="J1111">
        <v>-7.3376350441202698</v>
      </c>
      <c r="K1111">
        <v>20.968311148120002</v>
      </c>
      <c r="L1111">
        <v>19.743598231902499</v>
      </c>
      <c r="M1111">
        <v>51.171186335358598</v>
      </c>
      <c r="N1111">
        <v>2.0800628464342199</v>
      </c>
      <c r="O1111">
        <v>61.056568489948503</v>
      </c>
      <c r="P1111">
        <v>117.106811923978</v>
      </c>
      <c r="Q1111">
        <v>0.15140939936286599</v>
      </c>
    </row>
    <row r="1112" spans="1:17" hidden="1" x14ac:dyDescent="0.3">
      <c r="A1112" t="s">
        <v>2371</v>
      </c>
      <c r="B1112" t="s">
        <v>2372</v>
      </c>
      <c r="C1112" t="str">
        <f>IFERROR(VLOOKUP(Table1[[#This Row],[Ticker]],[1]!Table1[[Symbol]:[Industry]],2,FALSE),"-")</f>
        <v>-</v>
      </c>
      <c r="D1112" t="s">
        <v>140</v>
      </c>
      <c r="E1112">
        <v>2097.9334911199999</v>
      </c>
      <c r="F1112">
        <v>68.150000000000006</v>
      </c>
      <c r="G1112">
        <v>100.984294918693</v>
      </c>
      <c r="H1112">
        <v>-5.2416170543075999</v>
      </c>
      <c r="I1112">
        <v>9.6580694492299504</v>
      </c>
      <c r="J1112">
        <v>-4.3224141914407603</v>
      </c>
      <c r="K1112">
        <v>65.513821010560306</v>
      </c>
      <c r="L1112">
        <v>53.605678708208202</v>
      </c>
      <c r="M1112">
        <v>39.487714802924401</v>
      </c>
      <c r="N1112">
        <v>0.44896739229319399</v>
      </c>
      <c r="O1112">
        <v>14.7909024211298</v>
      </c>
      <c r="P1112">
        <v>155.243445692883</v>
      </c>
      <c r="Q1112">
        <v>0.12861884325878201</v>
      </c>
    </row>
    <row r="1113" spans="1:17" hidden="1" x14ac:dyDescent="0.3">
      <c r="A1113" t="s">
        <v>1663</v>
      </c>
      <c r="B1113" t="s">
        <v>2373</v>
      </c>
      <c r="C1113" t="str">
        <f>IFERROR(VLOOKUP(Table1[[#This Row],[Ticker]],[1]!Table1[[Symbol]:[Industry]],2,FALSE),"-")</f>
        <v>-</v>
      </c>
      <c r="D1113" t="s">
        <v>1665</v>
      </c>
      <c r="E1113">
        <v>2091.9342556299998</v>
      </c>
      <c r="F1113">
        <v>41.68</v>
      </c>
      <c r="G1113">
        <v>74.099686133175794</v>
      </c>
      <c r="H1113">
        <v>1.4258158139852699</v>
      </c>
      <c r="I1113">
        <v>15.943710486759301</v>
      </c>
      <c r="J1113">
        <v>1.8495539312529501</v>
      </c>
      <c r="K1113">
        <v>38.623330243765899</v>
      </c>
      <c r="L1113">
        <v>33.990078826352502</v>
      </c>
      <c r="M1113">
        <v>49.333103027404697</v>
      </c>
      <c r="N1113">
        <v>0.99675997811197703</v>
      </c>
      <c r="O1113">
        <v>10.244721689059499</v>
      </c>
      <c r="P1113">
        <v>106.336633663366</v>
      </c>
      <c r="Q1113">
        <v>7.0291434656782004E-2</v>
      </c>
    </row>
    <row r="1114" spans="1:17" hidden="1" x14ac:dyDescent="0.3">
      <c r="A1114" t="s">
        <v>2374</v>
      </c>
      <c r="B1114" t="s">
        <v>2375</v>
      </c>
      <c r="C1114" t="str">
        <f>IFERROR(VLOOKUP(Table1[[#This Row],[Ticker]],[1]!Table1[[Symbol]:[Industry]],2,FALSE),"-")</f>
        <v>-</v>
      </c>
      <c r="D1114" t="s">
        <v>62</v>
      </c>
      <c r="E1114">
        <v>2089.97396867</v>
      </c>
      <c r="F1114">
        <v>246.32</v>
      </c>
      <c r="G1114">
        <v>115.685805472998</v>
      </c>
      <c r="H1114">
        <v>11.357134492365001</v>
      </c>
      <c r="I1114">
        <v>82.392337602683</v>
      </c>
      <c r="J1114">
        <v>-4.57006606164797</v>
      </c>
      <c r="K1114">
        <v>222.342831086476</v>
      </c>
      <c r="L1114">
        <v>174.189706853205</v>
      </c>
      <c r="M1114">
        <v>55.865641517186603</v>
      </c>
      <c r="N1114">
        <v>1.08904846478929</v>
      </c>
      <c r="O1114">
        <v>7.0680415719389398</v>
      </c>
      <c r="P1114">
        <v>144.365079365079</v>
      </c>
      <c r="Q1114">
        <v>8.6346120358060004E-3</v>
      </c>
    </row>
    <row r="1115" spans="1:17" hidden="1" x14ac:dyDescent="0.3">
      <c r="A1115" t="s">
        <v>2376</v>
      </c>
      <c r="B1115" t="s">
        <v>2377</v>
      </c>
      <c r="C1115" t="str">
        <f>IFERROR(VLOOKUP(Table1[[#This Row],[Ticker]],[1]!Table1[[Symbol]:[Industry]],2,FALSE),"-")</f>
        <v>-</v>
      </c>
      <c r="D1115" t="s">
        <v>62</v>
      </c>
      <c r="E1115">
        <v>2087.2858413599902</v>
      </c>
      <c r="F1115">
        <v>228.68</v>
      </c>
      <c r="G1115">
        <v>25.314063053909098</v>
      </c>
      <c r="H1115">
        <v>-2.9630233680106102</v>
      </c>
      <c r="I1115">
        <v>-7.6021715356283801</v>
      </c>
      <c r="J1115">
        <v>-3.9944865504851399</v>
      </c>
      <c r="K1115">
        <v>217.28966310270701</v>
      </c>
      <c r="L1115">
        <v>202.437013135558</v>
      </c>
      <c r="M1115">
        <v>57.010080620160103</v>
      </c>
      <c r="N1115">
        <v>2.09940017764964</v>
      </c>
      <c r="O1115">
        <v>15.3795697043904</v>
      </c>
      <c r="P1115">
        <v>61.042253521126703</v>
      </c>
      <c r="Q1115">
        <v>8.4720212306752002E-2</v>
      </c>
    </row>
    <row r="1116" spans="1:17" hidden="1" x14ac:dyDescent="0.3">
      <c r="A1116" t="s">
        <v>2378</v>
      </c>
      <c r="B1116" t="s">
        <v>2379</v>
      </c>
      <c r="C1116" t="str">
        <f>IFERROR(VLOOKUP(Table1[[#This Row],[Ticker]],[1]!Table1[[Symbol]:[Industry]],2,FALSE),"-")</f>
        <v>-</v>
      </c>
      <c r="D1116" t="s">
        <v>253</v>
      </c>
      <c r="E1116">
        <v>2086.8503919999998</v>
      </c>
      <c r="F1116">
        <v>903.85</v>
      </c>
      <c r="G1116">
        <v>48.700870520157899</v>
      </c>
      <c r="H1116">
        <v>21.739815566445699</v>
      </c>
      <c r="I1116">
        <v>13.2400847349162</v>
      </c>
      <c r="J1116">
        <v>-4.6409258298510903</v>
      </c>
      <c r="K1116">
        <v>757.79308324021304</v>
      </c>
      <c r="L1116">
        <v>665.04947966282703</v>
      </c>
      <c r="M1116">
        <v>78.507684028156703</v>
      </c>
      <c r="N1116">
        <v>1.5313725738771</v>
      </c>
      <c r="O1116">
        <v>5.1004038280688198</v>
      </c>
      <c r="P1116">
        <v>87.793476002493193</v>
      </c>
      <c r="Q1116">
        <v>0.10903573937234901</v>
      </c>
    </row>
    <row r="1117" spans="1:17" hidden="1" x14ac:dyDescent="0.3">
      <c r="A1117" t="s">
        <v>2380</v>
      </c>
      <c r="B1117" t="s">
        <v>2381</v>
      </c>
      <c r="C1117" t="str">
        <f>IFERROR(VLOOKUP(Table1[[#This Row],[Ticker]],[1]!Table1[[Symbol]:[Industry]],2,FALSE),"-")</f>
        <v>-</v>
      </c>
      <c r="D1117" t="s">
        <v>384</v>
      </c>
      <c r="E1117">
        <v>2082.3085000000001</v>
      </c>
      <c r="F1117">
        <v>3600.45</v>
      </c>
      <c r="G1117">
        <v>298.601809665681</v>
      </c>
      <c r="H1117">
        <v>47.444057031038398</v>
      </c>
      <c r="I1117">
        <v>129.72513325792599</v>
      </c>
      <c r="J1117">
        <v>2.0489163859664701</v>
      </c>
      <c r="K1117">
        <v>2704.88719981749</v>
      </c>
      <c r="L1117">
        <v>1960.8408642223101</v>
      </c>
      <c r="M1117">
        <v>73.786912693897094</v>
      </c>
      <c r="N1117">
        <v>1.93629366143798</v>
      </c>
      <c r="O1117">
        <v>4.8480051104722897</v>
      </c>
      <c r="P1117">
        <v>339.05249679897503</v>
      </c>
      <c r="Q1117">
        <v>0.11752579874301</v>
      </c>
    </row>
    <row r="1118" spans="1:17" hidden="1" x14ac:dyDescent="0.3">
      <c r="A1118" t="s">
        <v>2382</v>
      </c>
      <c r="B1118" t="s">
        <v>2383</v>
      </c>
      <c r="C1118" t="str">
        <f>IFERROR(VLOOKUP(Table1[[#This Row],[Ticker]],[1]!Table1[[Symbol]:[Industry]],2,FALSE),"-")</f>
        <v>-</v>
      </c>
      <c r="D1118" t="s">
        <v>114</v>
      </c>
      <c r="E1118">
        <v>2080.8829824049999</v>
      </c>
      <c r="F1118">
        <v>937.9</v>
      </c>
      <c r="G1118">
        <v>100.988016600466</v>
      </c>
      <c r="H1118">
        <v>2.42526821228669</v>
      </c>
      <c r="I1118">
        <v>57.567493480786403</v>
      </c>
      <c r="J1118">
        <v>3.2842506020125701</v>
      </c>
      <c r="K1118">
        <v>848.76473999975997</v>
      </c>
      <c r="L1118">
        <v>671.74805970008299</v>
      </c>
      <c r="M1118">
        <v>76.693108707608801</v>
      </c>
      <c r="N1118">
        <v>0.65686740685346001</v>
      </c>
      <c r="O1118">
        <v>4.2755091161104497</v>
      </c>
      <c r="P1118">
        <v>142.91634291634199</v>
      </c>
      <c r="Q1118">
        <v>4.9553387065940001E-2</v>
      </c>
    </row>
    <row r="1119" spans="1:17" hidden="1" x14ac:dyDescent="0.3">
      <c r="A1119" t="s">
        <v>2384</v>
      </c>
      <c r="B1119" t="s">
        <v>2385</v>
      </c>
      <c r="C1119" t="str">
        <f>IFERROR(VLOOKUP(Table1[[#This Row],[Ticker]],[1]!Table1[[Symbol]:[Industry]],2,FALSE),"-")</f>
        <v>-</v>
      </c>
      <c r="D1119" t="s">
        <v>253</v>
      </c>
      <c r="E1119">
        <v>2079.5273033469998</v>
      </c>
      <c r="F1119">
        <v>81.569999999999993</v>
      </c>
      <c r="G1119">
        <v>-29.2146925592521</v>
      </c>
      <c r="H1119">
        <v>-9.36400996137038</v>
      </c>
      <c r="I1119">
        <v>-16.754002406362201</v>
      </c>
      <c r="J1119">
        <v>-2.2717439650312801</v>
      </c>
      <c r="K1119">
        <v>82.657508416063195</v>
      </c>
      <c r="L1119">
        <v>84.034795404730104</v>
      </c>
      <c r="M1119">
        <v>47.591971625098097</v>
      </c>
      <c r="N1119">
        <v>0.90581408410527897</v>
      </c>
      <c r="O1119">
        <v>28.110825058232201</v>
      </c>
      <c r="P1119">
        <v>14.2436974789915</v>
      </c>
      <c r="Q1119">
        <v>-3.8073066104621002E-2</v>
      </c>
    </row>
    <row r="1120" spans="1:17" hidden="1" x14ac:dyDescent="0.3">
      <c r="A1120" t="s">
        <v>2386</v>
      </c>
      <c r="B1120" t="s">
        <v>2387</v>
      </c>
      <c r="C1120" t="str">
        <f>IFERROR(VLOOKUP(Table1[[#This Row],[Ticker]],[1]!Table1[[Symbol]:[Industry]],2,FALSE),"-")</f>
        <v>-</v>
      </c>
      <c r="D1120" t="s">
        <v>258</v>
      </c>
      <c r="E1120">
        <v>2076.64</v>
      </c>
      <c r="F1120">
        <v>640.95000000000005</v>
      </c>
      <c r="G1120">
        <v>82.296258745215994</v>
      </c>
      <c r="H1120">
        <v>15.755390423998101</v>
      </c>
      <c r="I1120">
        <v>37.953993083852602</v>
      </c>
      <c r="J1120">
        <v>8.6333885536268706</v>
      </c>
      <c r="K1120">
        <v>546.20435719861905</v>
      </c>
      <c r="L1120">
        <v>450.45362900553403</v>
      </c>
      <c r="M1120">
        <v>86.069818765551005</v>
      </c>
      <c r="N1120">
        <v>1.3705038794911599</v>
      </c>
      <c r="O1120">
        <v>2.3480770730946099</v>
      </c>
      <c r="P1120">
        <v>136.60022148394199</v>
      </c>
      <c r="Q1120">
        <v>0.13502814625345</v>
      </c>
    </row>
    <row r="1121" spans="1:17" hidden="1" x14ac:dyDescent="0.3">
      <c r="A1121" t="s">
        <v>2388</v>
      </c>
      <c r="B1121" t="s">
        <v>2389</v>
      </c>
      <c r="C1121" t="str">
        <f>IFERROR(VLOOKUP(Table1[[#This Row],[Ticker]],[1]!Table1[[Symbol]:[Industry]],2,FALSE),"-")</f>
        <v>-</v>
      </c>
      <c r="D1121" t="s">
        <v>244</v>
      </c>
      <c r="E1121">
        <v>2074.6634332049998</v>
      </c>
      <c r="F1121">
        <v>1920.25</v>
      </c>
      <c r="G1121">
        <v>107.78845654498301</v>
      </c>
      <c r="H1121">
        <v>26.355116690256999</v>
      </c>
      <c r="I1121">
        <v>45.304609279983097</v>
      </c>
      <c r="J1121">
        <v>-0.37953488189853701</v>
      </c>
      <c r="K1121">
        <v>1633.01417574828</v>
      </c>
      <c r="L1121">
        <v>1334.9717471454601</v>
      </c>
      <c r="M1121">
        <v>61.958283432544498</v>
      </c>
      <c r="N1121">
        <v>0.50514154205345396</v>
      </c>
      <c r="O1121">
        <v>3.8927223017836101</v>
      </c>
      <c r="P1121">
        <v>138.06719563600299</v>
      </c>
      <c r="Q1121">
        <v>0.105741422972701</v>
      </c>
    </row>
    <row r="1122" spans="1:17" hidden="1" x14ac:dyDescent="0.3">
      <c r="A1122" t="s">
        <v>2390</v>
      </c>
      <c r="B1122" t="s">
        <v>2391</v>
      </c>
      <c r="C1122" t="str">
        <f>IFERROR(VLOOKUP(Table1[[#This Row],[Ticker]],[1]!Table1[[Symbol]:[Industry]],2,FALSE),"-")</f>
        <v>-</v>
      </c>
      <c r="D1122" t="s">
        <v>250</v>
      </c>
      <c r="E1122">
        <v>2071.2046294799902</v>
      </c>
      <c r="F1122">
        <v>796.2</v>
      </c>
      <c r="G1122">
        <v>14.991365362736399</v>
      </c>
      <c r="H1122">
        <v>-17.202676780927199</v>
      </c>
      <c r="I1122">
        <v>42.067524876830603</v>
      </c>
      <c r="J1122">
        <v>-5.6995983431501003</v>
      </c>
      <c r="K1122">
        <v>805.10487035545896</v>
      </c>
      <c r="L1122">
        <v>637.79616962797002</v>
      </c>
      <c r="M1122">
        <v>34.3097590192246</v>
      </c>
      <c r="N1122">
        <v>0.50777847295386702</v>
      </c>
      <c r="O1122">
        <v>24.3406179351921</v>
      </c>
      <c r="P1122">
        <v>98.0597014925373</v>
      </c>
      <c r="Q1122">
        <v>0.233995960292427</v>
      </c>
    </row>
    <row r="1123" spans="1:17" hidden="1" x14ac:dyDescent="0.3">
      <c r="A1123" t="s">
        <v>2392</v>
      </c>
      <c r="B1123" t="s">
        <v>2393</v>
      </c>
      <c r="C1123" t="str">
        <f>IFERROR(VLOOKUP(Table1[[#This Row],[Ticker]],[1]!Table1[[Symbol]:[Industry]],2,FALSE),"-")</f>
        <v>-</v>
      </c>
      <c r="D1123" t="s">
        <v>2394</v>
      </c>
      <c r="E1123">
        <v>2068.9966804000001</v>
      </c>
      <c r="F1123">
        <v>732.85</v>
      </c>
      <c r="G1123">
        <v>72.988502382495597</v>
      </c>
      <c r="H1123">
        <v>28.973292964360699</v>
      </c>
      <c r="I1123">
        <v>11.9953854549371</v>
      </c>
      <c r="J1123">
        <v>-6.7852938890790204</v>
      </c>
      <c r="K1123">
        <v>631.31869067788602</v>
      </c>
      <c r="L1123">
        <v>553.68600055992795</v>
      </c>
      <c r="M1123">
        <v>56.257669997774101</v>
      </c>
      <c r="N1123">
        <v>1.7419777710164399</v>
      </c>
      <c r="O1123">
        <v>15.2213959200381</v>
      </c>
      <c r="P1123">
        <v>123.736834071134</v>
      </c>
      <c r="Q1123">
        <v>0.106389054575763</v>
      </c>
    </row>
    <row r="1124" spans="1:17" hidden="1" x14ac:dyDescent="0.3">
      <c r="A1124" t="s">
        <v>2395</v>
      </c>
      <c r="B1124" t="s">
        <v>2396</v>
      </c>
      <c r="C1124" t="str">
        <f>IFERROR(VLOOKUP(Table1[[#This Row],[Ticker]],[1]!Table1[[Symbol]:[Industry]],2,FALSE),"-")</f>
        <v>-</v>
      </c>
      <c r="D1124" t="s">
        <v>308</v>
      </c>
      <c r="E1124">
        <v>2059.7441107499999</v>
      </c>
      <c r="F1124">
        <v>325.3</v>
      </c>
      <c r="G1124">
        <v>-1.2399640306678299</v>
      </c>
      <c r="H1124">
        <v>-10.628591814170701</v>
      </c>
      <c r="I1124">
        <v>19.5884580849748</v>
      </c>
      <c r="J1124">
        <v>-1.22605835322363</v>
      </c>
      <c r="K1124">
        <v>340.83716234260299</v>
      </c>
      <c r="L1124">
        <v>311.38743852904099</v>
      </c>
      <c r="M1124">
        <v>40.572234836583398</v>
      </c>
      <c r="N1124">
        <v>0.33348266580302999</v>
      </c>
      <c r="O1124">
        <v>29.926221948970099</v>
      </c>
      <c r="P1124">
        <v>52.938410907381297</v>
      </c>
      <c r="Q1124">
        <v>9.4291291928929002E-2</v>
      </c>
    </row>
    <row r="1125" spans="1:17" hidden="1" x14ac:dyDescent="0.3">
      <c r="A1125" t="s">
        <v>2397</v>
      </c>
      <c r="B1125" t="s">
        <v>2398</v>
      </c>
      <c r="C1125" t="str">
        <f>IFERROR(VLOOKUP(Table1[[#This Row],[Ticker]],[1]!Table1[[Symbol]:[Industry]],2,FALSE),"-")</f>
        <v>-</v>
      </c>
      <c r="D1125" t="s">
        <v>18</v>
      </c>
      <c r="E1125">
        <v>2050.2749010779999</v>
      </c>
      <c r="F1125">
        <v>207.94</v>
      </c>
      <c r="G1125">
        <v>-56.813017015519499</v>
      </c>
      <c r="H1125">
        <v>-8.7185189953515803</v>
      </c>
      <c r="I1125">
        <v>-31.100735547424101</v>
      </c>
      <c r="J1125">
        <v>-4.5773572828945399</v>
      </c>
      <c r="K1125">
        <v>214.041222838458</v>
      </c>
      <c r="M1125">
        <v>38.783734709991101</v>
      </c>
      <c r="N1125">
        <v>1.0959765881324799</v>
      </c>
      <c r="O1125">
        <v>65.456381648552394</v>
      </c>
      <c r="P1125">
        <v>13.9709509454645</v>
      </c>
    </row>
    <row r="1126" spans="1:17" hidden="1" x14ac:dyDescent="0.3">
      <c r="A1126" t="s">
        <v>2399</v>
      </c>
      <c r="B1126" t="s">
        <v>2400</v>
      </c>
      <c r="C1126" t="str">
        <f>IFERROR(VLOOKUP(Table1[[#This Row],[Ticker]],[1]!Table1[[Symbol]:[Industry]],2,FALSE),"-")</f>
        <v>-</v>
      </c>
      <c r="D1126" t="s">
        <v>441</v>
      </c>
      <c r="E1126">
        <v>2038.953</v>
      </c>
      <c r="F1126">
        <v>1350.95</v>
      </c>
      <c r="G1126">
        <v>12.7474785294828</v>
      </c>
      <c r="H1126">
        <v>-3.66232556451823</v>
      </c>
      <c r="I1126">
        <v>-16.0267467473249</v>
      </c>
      <c r="J1126">
        <v>-4.5525795515449303</v>
      </c>
      <c r="K1126">
        <v>1314.12390567172</v>
      </c>
      <c r="L1126">
        <v>1241.4353258659</v>
      </c>
      <c r="M1126">
        <v>47.294375342437398</v>
      </c>
      <c r="N1126">
        <v>0.95535945487261098</v>
      </c>
      <c r="O1126">
        <v>18.805285169695299</v>
      </c>
      <c r="P1126">
        <v>44.494357987058102</v>
      </c>
      <c r="Q1126">
        <v>5.2531252129110001E-2</v>
      </c>
    </row>
    <row r="1127" spans="1:17" hidden="1" x14ac:dyDescent="0.3">
      <c r="A1127" t="s">
        <v>2401</v>
      </c>
      <c r="B1127" t="s">
        <v>2402</v>
      </c>
      <c r="C1127" t="str">
        <f>IFERROR(VLOOKUP(Table1[[#This Row],[Ticker]],[1]!Table1[[Symbol]:[Industry]],2,FALSE),"-")</f>
        <v>-</v>
      </c>
      <c r="D1127" t="s">
        <v>153</v>
      </c>
      <c r="E1127">
        <v>2038.6683</v>
      </c>
      <c r="F1127">
        <v>2015.6</v>
      </c>
      <c r="G1127">
        <v>383.24978290132202</v>
      </c>
      <c r="H1127">
        <v>8.6990465004998807</v>
      </c>
      <c r="I1127">
        <v>128.49649118612601</v>
      </c>
      <c r="J1127">
        <v>10.8058708078329</v>
      </c>
      <c r="K1127">
        <v>1638.29187787821</v>
      </c>
      <c r="L1127">
        <v>1158.4763302576901</v>
      </c>
      <c r="M1127">
        <v>73.077534173396202</v>
      </c>
      <c r="N1127">
        <v>0.77016530625306001</v>
      </c>
      <c r="O1127">
        <v>0</v>
      </c>
      <c r="P1127">
        <v>435.85005981656201</v>
      </c>
      <c r="Q1127">
        <v>0.14404000352753099</v>
      </c>
    </row>
    <row r="1128" spans="1:17" hidden="1" x14ac:dyDescent="0.3">
      <c r="A1128" t="s">
        <v>2403</v>
      </c>
      <c r="B1128" t="s">
        <v>2404</v>
      </c>
      <c r="C1128" t="str">
        <f>IFERROR(VLOOKUP(Table1[[#This Row],[Ticker]],[1]!Table1[[Symbol]:[Industry]],2,FALSE),"-")</f>
        <v>-</v>
      </c>
      <c r="D1128" t="s">
        <v>288</v>
      </c>
      <c r="E1128">
        <v>2020.8252151900001</v>
      </c>
      <c r="F1128">
        <v>1287.55</v>
      </c>
      <c r="G1128">
        <v>-47.567166323972501</v>
      </c>
      <c r="H1128">
        <v>-2.84425635049528</v>
      </c>
      <c r="I1128">
        <v>-20.426788496518899</v>
      </c>
      <c r="J1128">
        <v>1.80666570218296</v>
      </c>
      <c r="K1128">
        <v>1275.6815198720701</v>
      </c>
      <c r="L1128">
        <v>1317.6064035857701</v>
      </c>
      <c r="M1128">
        <v>65.681849306940606</v>
      </c>
      <c r="N1128">
        <v>0.93842404163718396</v>
      </c>
      <c r="O1128">
        <v>38.029591083841403</v>
      </c>
      <c r="P1128">
        <v>12.361462605811999</v>
      </c>
      <c r="Q1128">
        <v>-1.5935772167999001E-2</v>
      </c>
    </row>
    <row r="1129" spans="1:17" hidden="1" x14ac:dyDescent="0.3">
      <c r="A1129" t="s">
        <v>2405</v>
      </c>
      <c r="B1129" t="s">
        <v>2406</v>
      </c>
      <c r="C1129" t="str">
        <f>IFERROR(VLOOKUP(Table1[[#This Row],[Ticker]],[1]!Table1[[Symbol]:[Industry]],2,FALSE),"-")</f>
        <v>-</v>
      </c>
      <c r="D1129" t="s">
        <v>369</v>
      </c>
      <c r="E1129">
        <v>2017.6326812</v>
      </c>
      <c r="F1129">
        <v>123.29</v>
      </c>
      <c r="G1129">
        <v>26.593631644257599</v>
      </c>
      <c r="H1129">
        <v>18.378005639483199</v>
      </c>
      <c r="I1129">
        <v>-1.3372501919345701</v>
      </c>
      <c r="J1129">
        <v>0.76347364469896095</v>
      </c>
      <c r="K1129">
        <v>105.88246854364399</v>
      </c>
      <c r="L1129">
        <v>94.176967086460294</v>
      </c>
      <c r="M1129">
        <v>66.322320410889802</v>
      </c>
      <c r="N1129">
        <v>1.8065108398777101</v>
      </c>
      <c r="O1129">
        <v>8.6868359153216002</v>
      </c>
      <c r="P1129">
        <v>74.508138711960299</v>
      </c>
      <c r="Q1129">
        <v>0.12158119669504699</v>
      </c>
    </row>
    <row r="1130" spans="1:17" hidden="1" x14ac:dyDescent="0.3">
      <c r="A1130" t="s">
        <v>2407</v>
      </c>
      <c r="B1130" t="s">
        <v>2408</v>
      </c>
      <c r="C1130" t="str">
        <f>IFERROR(VLOOKUP(Table1[[#This Row],[Ticker]],[1]!Table1[[Symbol]:[Industry]],2,FALSE),"-")</f>
        <v>-</v>
      </c>
      <c r="D1130" t="s">
        <v>1833</v>
      </c>
      <c r="E1130">
        <v>2017.6</v>
      </c>
      <c r="F1130">
        <v>323.3</v>
      </c>
      <c r="G1130">
        <v>19.662426042485698</v>
      </c>
      <c r="H1130">
        <v>0.898879708077022</v>
      </c>
      <c r="I1130">
        <v>11.7072427414623</v>
      </c>
      <c r="J1130">
        <v>0.92467601131190902</v>
      </c>
      <c r="K1130">
        <v>295.37961812923902</v>
      </c>
      <c r="L1130">
        <v>268.88049132001299</v>
      </c>
      <c r="M1130">
        <v>69.190353749281201</v>
      </c>
      <c r="N1130">
        <v>1.9274320311639801</v>
      </c>
      <c r="O1130">
        <v>4.6705845963501202</v>
      </c>
      <c r="P1130">
        <v>54.099142040038103</v>
      </c>
      <c r="Q1130">
        <v>0.177620956569225</v>
      </c>
    </row>
    <row r="1131" spans="1:17" hidden="1" x14ac:dyDescent="0.3">
      <c r="A1131" t="s">
        <v>2409</v>
      </c>
      <c r="B1131" t="s">
        <v>2410</v>
      </c>
      <c r="C1131" t="str">
        <f>IFERROR(VLOOKUP(Table1[[#This Row],[Ticker]],[1]!Table1[[Symbol]:[Industry]],2,FALSE),"-")</f>
        <v>-</v>
      </c>
      <c r="D1131" t="s">
        <v>62</v>
      </c>
      <c r="E1131">
        <v>2016.0452607750001</v>
      </c>
      <c r="F1131">
        <v>1430.95</v>
      </c>
      <c r="G1131">
        <v>-16.488118642102499</v>
      </c>
      <c r="H1131">
        <v>-8.1144235201402495</v>
      </c>
      <c r="I1131">
        <v>-12.9861978810904</v>
      </c>
      <c r="J1131">
        <v>-3.06196130430471</v>
      </c>
      <c r="K1131">
        <v>1467.6262833563801</v>
      </c>
      <c r="L1131">
        <v>1413.2637667266799</v>
      </c>
      <c r="M1131">
        <v>32.472728068284198</v>
      </c>
      <c r="N1131">
        <v>1.5786213024984199</v>
      </c>
      <c r="O1131">
        <v>21.877074670673299</v>
      </c>
      <c r="P1131">
        <v>29.944605884489601</v>
      </c>
      <c r="Q1131">
        <v>4.0049270367271003E-2</v>
      </c>
    </row>
    <row r="1132" spans="1:17" hidden="1" x14ac:dyDescent="0.3">
      <c r="A1132" t="s">
        <v>2411</v>
      </c>
      <c r="B1132" t="s">
        <v>2412</v>
      </c>
      <c r="C1132" t="str">
        <f>IFERROR(VLOOKUP(Table1[[#This Row],[Ticker]],[1]!Table1[[Symbol]:[Industry]],2,FALSE),"-")</f>
        <v>-</v>
      </c>
      <c r="D1132" t="s">
        <v>647</v>
      </c>
      <c r="E1132">
        <v>2014.7158465299999</v>
      </c>
      <c r="F1132">
        <v>406.55</v>
      </c>
      <c r="G1132">
        <v>7.1202456541710504</v>
      </c>
      <c r="H1132">
        <v>-15.4317462941799</v>
      </c>
      <c r="I1132">
        <v>-18.521280276611801</v>
      </c>
      <c r="J1132">
        <v>-3.2504207454534702</v>
      </c>
      <c r="K1132">
        <v>409.030029418597</v>
      </c>
      <c r="L1132">
        <v>398.07057800126199</v>
      </c>
      <c r="M1132">
        <v>45.019425791984503</v>
      </c>
      <c r="N1132">
        <v>0.88417161588565496</v>
      </c>
      <c r="O1132">
        <v>54.950190628458898</v>
      </c>
      <c r="P1132">
        <v>48.511415525114103</v>
      </c>
      <c r="Q1132">
        <v>0.100490169697615</v>
      </c>
    </row>
    <row r="1133" spans="1:17" hidden="1" x14ac:dyDescent="0.3">
      <c r="A1133" t="s">
        <v>2413</v>
      </c>
      <c r="B1133" t="s">
        <v>2414</v>
      </c>
      <c r="C1133" t="str">
        <f>IFERROR(VLOOKUP(Table1[[#This Row],[Ticker]],[1]!Table1[[Symbol]:[Industry]],2,FALSE),"-")</f>
        <v>-</v>
      </c>
      <c r="E1133">
        <v>2014.0932</v>
      </c>
      <c r="F1133">
        <v>785</v>
      </c>
      <c r="G1133">
        <v>2430.0095628829299</v>
      </c>
      <c r="H1133">
        <v>-14.334155340394201</v>
      </c>
      <c r="I1133">
        <v>387.83219719147797</v>
      </c>
      <c r="J1133">
        <v>5.3872377497312502</v>
      </c>
      <c r="K1133">
        <v>718.783397645317</v>
      </c>
      <c r="L1133">
        <v>440.46760481334701</v>
      </c>
      <c r="M1133">
        <v>53.494583881343203</v>
      </c>
      <c r="N1133">
        <v>0.70352289220213704</v>
      </c>
      <c r="O1133">
        <v>21.273885350318402</v>
      </c>
      <c r="P1133">
        <v>3040</v>
      </c>
    </row>
    <row r="1134" spans="1:17" hidden="1" x14ac:dyDescent="0.3">
      <c r="A1134" t="s">
        <v>2415</v>
      </c>
      <c r="B1134" t="s">
        <v>2416</v>
      </c>
      <c r="C1134" t="str">
        <f>IFERROR(VLOOKUP(Table1[[#This Row],[Ticker]],[1]!Table1[[Symbol]:[Industry]],2,FALSE),"-")</f>
        <v>-</v>
      </c>
      <c r="D1134" t="s">
        <v>100</v>
      </c>
      <c r="E1134">
        <v>2007.2119997279999</v>
      </c>
      <c r="F1134">
        <v>114.55</v>
      </c>
      <c r="G1134">
        <v>116.11746789509399</v>
      </c>
      <c r="H1134">
        <v>-15.1411009813128</v>
      </c>
      <c r="I1134">
        <v>-43.345605906646597</v>
      </c>
      <c r="J1134">
        <v>-4.2964241738072397</v>
      </c>
      <c r="K1134">
        <v>124.163466962255</v>
      </c>
      <c r="L1134">
        <v>127.995268314128</v>
      </c>
      <c r="M1134">
        <v>53.491979319153501</v>
      </c>
      <c r="N1134">
        <v>0.71125756337865498</v>
      </c>
      <c r="O1134">
        <v>139.54604975993001</v>
      </c>
      <c r="P1134">
        <v>227.28571428571399</v>
      </c>
    </row>
    <row r="1135" spans="1:17" hidden="1" x14ac:dyDescent="0.3">
      <c r="A1135" t="s">
        <v>2417</v>
      </c>
      <c r="B1135" t="s">
        <v>2418</v>
      </c>
      <c r="C1135" t="str">
        <f>IFERROR(VLOOKUP(Table1[[#This Row],[Ticker]],[1]!Table1[[Symbol]:[Industry]],2,FALSE),"-")</f>
        <v>-</v>
      </c>
      <c r="D1135" t="s">
        <v>332</v>
      </c>
      <c r="E1135">
        <v>2005.58073612</v>
      </c>
      <c r="F1135">
        <v>603.75</v>
      </c>
      <c r="G1135">
        <v>8.8410152821670493</v>
      </c>
      <c r="H1135">
        <v>9.9475336157836995</v>
      </c>
      <c r="I1135">
        <v>19.565281458809601</v>
      </c>
      <c r="J1135">
        <v>-6.2845533753156797</v>
      </c>
      <c r="K1135">
        <v>553.79549473632596</v>
      </c>
      <c r="L1135">
        <v>501.649671223567</v>
      </c>
      <c r="M1135">
        <v>45.553549719260097</v>
      </c>
      <c r="N1135">
        <v>0.76224233504776195</v>
      </c>
      <c r="O1135">
        <v>8.703933747412</v>
      </c>
      <c r="P1135">
        <v>47.435897435897402</v>
      </c>
      <c r="Q1135">
        <v>-5.1348202615416998E-2</v>
      </c>
    </row>
    <row r="1136" spans="1:17" hidden="1" x14ac:dyDescent="0.3">
      <c r="A1136" t="s">
        <v>2419</v>
      </c>
      <c r="B1136" t="s">
        <v>2420</v>
      </c>
      <c r="C1136" t="str">
        <f>IFERROR(VLOOKUP(Table1[[#This Row],[Ticker]],[1]!Table1[[Symbol]:[Industry]],2,FALSE),"-")</f>
        <v>-</v>
      </c>
      <c r="D1136" t="s">
        <v>800</v>
      </c>
      <c r="E1136">
        <v>1995.89178987799</v>
      </c>
      <c r="F1136">
        <v>17.78</v>
      </c>
      <c r="G1136">
        <v>12.131994188980901</v>
      </c>
      <c r="H1136">
        <v>-13.499669402173801</v>
      </c>
      <c r="I1136">
        <v>-27.207553931922501</v>
      </c>
      <c r="J1136">
        <v>-2.9127984428130702</v>
      </c>
      <c r="K1136">
        <v>17.975269051294902</v>
      </c>
      <c r="L1136">
        <v>18.312084880472199</v>
      </c>
      <c r="M1136">
        <v>30.820462371114399</v>
      </c>
      <c r="N1136">
        <v>0.412824336991781</v>
      </c>
      <c r="O1136">
        <v>64.791901012373401</v>
      </c>
      <c r="P1136">
        <v>46.942148760330497</v>
      </c>
      <c r="Q1136">
        <v>7.1167106596502994E-2</v>
      </c>
    </row>
    <row r="1137" spans="1:17" hidden="1" x14ac:dyDescent="0.3">
      <c r="A1137" t="s">
        <v>2421</v>
      </c>
      <c r="B1137" t="s">
        <v>2422</v>
      </c>
      <c r="C1137" t="str">
        <f>IFERROR(VLOOKUP(Table1[[#This Row],[Ticker]],[1]!Table1[[Symbol]:[Industry]],2,FALSE),"-")</f>
        <v>-</v>
      </c>
      <c r="D1137" t="s">
        <v>220</v>
      </c>
      <c r="E1137">
        <v>1994.3457650580001</v>
      </c>
      <c r="F1137">
        <v>94.55</v>
      </c>
      <c r="G1137">
        <v>273.140757073891</v>
      </c>
      <c r="H1137">
        <v>61.857187826508898</v>
      </c>
      <c r="I1137">
        <v>152.76226712154801</v>
      </c>
      <c r="J1137">
        <v>-0.71277868533611499</v>
      </c>
      <c r="K1137">
        <v>67.824369340351197</v>
      </c>
      <c r="L1137">
        <v>47.495948777661901</v>
      </c>
      <c r="M1137">
        <v>66.940317263627605</v>
      </c>
      <c r="N1137">
        <v>2.49137586808834</v>
      </c>
      <c r="O1137">
        <v>5.7006874669486898</v>
      </c>
      <c r="P1137">
        <v>313.78555798687</v>
      </c>
      <c r="Q1137">
        <v>0.144457698156328</v>
      </c>
    </row>
    <row r="1138" spans="1:17" hidden="1" x14ac:dyDescent="0.3">
      <c r="A1138" t="s">
        <v>2423</v>
      </c>
      <c r="B1138" t="s">
        <v>2424</v>
      </c>
      <c r="C1138" t="str">
        <f>IFERROR(VLOOKUP(Table1[[#This Row],[Ticker]],[1]!Table1[[Symbol]:[Industry]],2,FALSE),"-")</f>
        <v>-</v>
      </c>
      <c r="E1138">
        <v>1992.8352791049999</v>
      </c>
      <c r="F1138">
        <v>816.05</v>
      </c>
      <c r="G1138">
        <v>41.504681665197097</v>
      </c>
      <c r="H1138">
        <v>-13.580990034513301</v>
      </c>
      <c r="I1138">
        <v>-31.566920681416299</v>
      </c>
      <c r="J1138">
        <v>-6.9327012602951203</v>
      </c>
      <c r="K1138">
        <v>851.68980167187306</v>
      </c>
      <c r="L1138">
        <v>799.68460726680803</v>
      </c>
      <c r="M1138">
        <v>11.762208500451401</v>
      </c>
      <c r="N1138">
        <v>0.81803718807788495</v>
      </c>
      <c r="O1138">
        <v>59.3039642178788</v>
      </c>
      <c r="P1138">
        <v>81.344444444444406</v>
      </c>
      <c r="Q1138">
        <v>0.162501410539025</v>
      </c>
    </row>
    <row r="1139" spans="1:17" hidden="1" x14ac:dyDescent="0.3">
      <c r="A1139" t="s">
        <v>2425</v>
      </c>
      <c r="B1139" t="s">
        <v>2426</v>
      </c>
      <c r="C1139" t="str">
        <f>IFERROR(VLOOKUP(Table1[[#This Row],[Ticker]],[1]!Table1[[Symbol]:[Industry]],2,FALSE),"-")</f>
        <v>-</v>
      </c>
      <c r="D1139" t="s">
        <v>258</v>
      </c>
      <c r="E1139">
        <v>1992.805875</v>
      </c>
      <c r="F1139">
        <v>630.15</v>
      </c>
      <c r="G1139">
        <v>37.088203423259898</v>
      </c>
      <c r="H1139">
        <v>27.2977891040501</v>
      </c>
      <c r="I1139">
        <v>36.348302796400098</v>
      </c>
      <c r="J1139">
        <v>-7.0932247707803899</v>
      </c>
      <c r="K1139">
        <v>530.39058823381799</v>
      </c>
      <c r="L1139">
        <v>431.66267294869198</v>
      </c>
      <c r="M1139">
        <v>53.972403855615497</v>
      </c>
      <c r="N1139">
        <v>1.66897622960235</v>
      </c>
      <c r="O1139">
        <v>18.479727049115201</v>
      </c>
      <c r="P1139">
        <v>111.31790744466799</v>
      </c>
      <c r="Q1139">
        <v>0.14202209440800501</v>
      </c>
    </row>
    <row r="1140" spans="1:17" hidden="1" x14ac:dyDescent="0.3">
      <c r="A1140" t="s">
        <v>2427</v>
      </c>
      <c r="B1140" t="s">
        <v>2428</v>
      </c>
      <c r="C1140" t="str">
        <f>IFERROR(VLOOKUP(Table1[[#This Row],[Ticker]],[1]!Table1[[Symbol]:[Industry]],2,FALSE),"-")</f>
        <v>-</v>
      </c>
      <c r="D1140" t="s">
        <v>253</v>
      </c>
      <c r="E1140">
        <v>1989.51796875999</v>
      </c>
      <c r="F1140">
        <v>60.21</v>
      </c>
      <c r="G1140">
        <v>78.713272438044896</v>
      </c>
      <c r="H1140">
        <v>-11.7714313260573</v>
      </c>
      <c r="I1140">
        <v>-24.9553322819296</v>
      </c>
      <c r="J1140">
        <v>-1.2287569769056601</v>
      </c>
      <c r="K1140">
        <v>63.501313504750399</v>
      </c>
      <c r="L1140">
        <v>59.4125747086849</v>
      </c>
      <c r="M1140">
        <v>42.0768249900119</v>
      </c>
      <c r="N1140">
        <v>1.02129743991091</v>
      </c>
      <c r="O1140">
        <v>59.275867796047102</v>
      </c>
      <c r="P1140">
        <v>107.049518569463</v>
      </c>
      <c r="Q1140">
        <v>7.7635997123450002E-3</v>
      </c>
    </row>
    <row r="1141" spans="1:17" hidden="1" x14ac:dyDescent="0.3">
      <c r="A1141" t="s">
        <v>2429</v>
      </c>
      <c r="B1141" t="s">
        <v>2430</v>
      </c>
      <c r="C1141" t="str">
        <f>IFERROR(VLOOKUP(Table1[[#This Row],[Ticker]],[1]!Table1[[Symbol]:[Industry]],2,FALSE),"-")</f>
        <v>-</v>
      </c>
      <c r="D1141" t="s">
        <v>1633</v>
      </c>
      <c r="E1141">
        <v>1984.1380216</v>
      </c>
      <c r="F1141">
        <v>62.83</v>
      </c>
      <c r="G1141">
        <v>-1.8059694489304601</v>
      </c>
      <c r="H1141">
        <v>-2.4729897986278102</v>
      </c>
      <c r="I1141">
        <v>6.1224515732560398</v>
      </c>
      <c r="J1141">
        <v>0.35960299087866998</v>
      </c>
      <c r="K1141">
        <v>61.181305173021002</v>
      </c>
      <c r="L1141">
        <v>56.9942383969614</v>
      </c>
      <c r="M1141">
        <v>58.880462682991599</v>
      </c>
      <c r="N1141">
        <v>0.87901271595021402</v>
      </c>
      <c r="O1141">
        <v>1.78258793569952</v>
      </c>
      <c r="P1141">
        <v>30.8958333333333</v>
      </c>
      <c r="Q1141">
        <v>-2.8254867209200001E-2</v>
      </c>
    </row>
    <row r="1142" spans="1:17" hidden="1" x14ac:dyDescent="0.3">
      <c r="A1142" t="s">
        <v>2431</v>
      </c>
      <c r="B1142" t="s">
        <v>2432</v>
      </c>
      <c r="C1142" t="str">
        <f>IFERROR(VLOOKUP(Table1[[#This Row],[Ticker]],[1]!Table1[[Symbol]:[Industry]],2,FALSE),"-")</f>
        <v>-</v>
      </c>
      <c r="D1142" t="s">
        <v>550</v>
      </c>
      <c r="E1142">
        <v>1981.4087850400001</v>
      </c>
      <c r="F1142">
        <v>82.45</v>
      </c>
      <c r="G1142">
        <v>-42.981688445714497</v>
      </c>
      <c r="H1142">
        <v>16.441605291644699</v>
      </c>
      <c r="I1142">
        <v>-18.8641582548766</v>
      </c>
      <c r="J1142">
        <v>7.2845660375702597</v>
      </c>
      <c r="K1142">
        <v>70.286515743844404</v>
      </c>
      <c r="L1142">
        <v>77.205383920419393</v>
      </c>
      <c r="M1142">
        <v>70.244737184579606</v>
      </c>
      <c r="N1142">
        <v>2.3319031299677402</v>
      </c>
      <c r="O1142">
        <v>33.414190418435403</v>
      </c>
      <c r="P1142">
        <v>67.922606924643503</v>
      </c>
    </row>
    <row r="1143" spans="1:17" hidden="1" x14ac:dyDescent="0.3">
      <c r="A1143" t="s">
        <v>2433</v>
      </c>
      <c r="B1143" t="s">
        <v>2434</v>
      </c>
      <c r="C1143" t="str">
        <f>IFERROR(VLOOKUP(Table1[[#This Row],[Ticker]],[1]!Table1[[Symbol]:[Industry]],2,FALSE),"-")</f>
        <v>-</v>
      </c>
      <c r="D1143" t="s">
        <v>130</v>
      </c>
      <c r="E1143">
        <v>1970.8424388000001</v>
      </c>
      <c r="F1143">
        <v>159.16</v>
      </c>
      <c r="G1143">
        <v>-28.3097504829218</v>
      </c>
      <c r="H1143">
        <v>-6.2382450979042101</v>
      </c>
      <c r="I1143">
        <v>-13.768641969360299</v>
      </c>
      <c r="J1143">
        <v>-4.7715015241047798</v>
      </c>
      <c r="K1143">
        <v>149.491284113223</v>
      </c>
      <c r="L1143">
        <v>150.652864906405</v>
      </c>
      <c r="M1143">
        <v>45.037648689499399</v>
      </c>
      <c r="N1143">
        <v>0.91187537746089398</v>
      </c>
      <c r="O1143">
        <v>23.366423724553901</v>
      </c>
      <c r="P1143">
        <v>38.399999999999899</v>
      </c>
    </row>
    <row r="1144" spans="1:17" hidden="1" x14ac:dyDescent="0.3">
      <c r="A1144" t="s">
        <v>2435</v>
      </c>
      <c r="B1144" t="s">
        <v>2436</v>
      </c>
      <c r="C1144" t="str">
        <f>IFERROR(VLOOKUP(Table1[[#This Row],[Ticker]],[1]!Table1[[Symbol]:[Industry]],2,FALSE),"-")</f>
        <v>-</v>
      </c>
      <c r="D1144" t="s">
        <v>882</v>
      </c>
      <c r="E1144">
        <v>1968.4237650799901</v>
      </c>
      <c r="F1144">
        <v>283.85000000000002</v>
      </c>
      <c r="G1144">
        <v>506.81412568787403</v>
      </c>
      <c r="H1144">
        <v>2.7107439941184102</v>
      </c>
      <c r="I1144">
        <v>168.10043593091299</v>
      </c>
      <c r="J1144">
        <v>-10.3892012670419</v>
      </c>
      <c r="K1144">
        <v>267.07813720603298</v>
      </c>
      <c r="L1144">
        <v>179.25946712626799</v>
      </c>
      <c r="M1144">
        <v>38.363626215337902</v>
      </c>
      <c r="N1144">
        <v>1.56236187750898</v>
      </c>
      <c r="O1144">
        <v>17.703012154306801</v>
      </c>
      <c r="Q1144">
        <v>0.14307889774707899</v>
      </c>
    </row>
    <row r="1145" spans="1:17" hidden="1" x14ac:dyDescent="0.3">
      <c r="A1145" t="s">
        <v>2437</v>
      </c>
      <c r="B1145" t="s">
        <v>2438</v>
      </c>
      <c r="C1145" t="str">
        <f>IFERROR(VLOOKUP(Table1[[#This Row],[Ticker]],[1]!Table1[[Symbol]:[Industry]],2,FALSE),"-")</f>
        <v>-</v>
      </c>
      <c r="D1145" t="s">
        <v>369</v>
      </c>
      <c r="E1145">
        <v>1967.5753107599901</v>
      </c>
      <c r="F1145">
        <v>226.16</v>
      </c>
      <c r="G1145">
        <v>-56.125579852910697</v>
      </c>
      <c r="H1145">
        <v>-7.0040140477873001</v>
      </c>
      <c r="I1145">
        <v>-32.177473988405097</v>
      </c>
      <c r="J1145">
        <v>-2.1721520598052799</v>
      </c>
      <c r="K1145">
        <v>232.26504789582501</v>
      </c>
      <c r="L1145">
        <v>253.36533877183899</v>
      </c>
      <c r="M1145">
        <v>35.198686259450497</v>
      </c>
      <c r="N1145">
        <v>0.43047718065277402</v>
      </c>
      <c r="O1145">
        <v>54.0281216837637</v>
      </c>
      <c r="P1145">
        <v>7.6952380952380803</v>
      </c>
      <c r="Q1145">
        <v>0.162207333559687</v>
      </c>
    </row>
    <row r="1146" spans="1:17" hidden="1" x14ac:dyDescent="0.3">
      <c r="A1146" t="s">
        <v>2439</v>
      </c>
      <c r="B1146" t="s">
        <v>2440</v>
      </c>
      <c r="C1146" t="str">
        <f>IFERROR(VLOOKUP(Table1[[#This Row],[Ticker]],[1]!Table1[[Symbol]:[Industry]],2,FALSE),"-")</f>
        <v>-</v>
      </c>
      <c r="D1146" t="s">
        <v>1394</v>
      </c>
      <c r="E1146">
        <v>1965.142197875</v>
      </c>
      <c r="F1146">
        <v>281.02</v>
      </c>
      <c r="G1146">
        <v>53.132253775337098</v>
      </c>
      <c r="H1146">
        <v>8.6057919658653894</v>
      </c>
      <c r="I1146">
        <v>42.396970230340102</v>
      </c>
      <c r="J1146">
        <v>4.7976127557870996</v>
      </c>
      <c r="K1146">
        <v>242.32317849424999</v>
      </c>
      <c r="L1146">
        <v>208.51479862275201</v>
      </c>
      <c r="M1146">
        <v>76.348988309430496</v>
      </c>
      <c r="N1146">
        <v>1.68094849351286</v>
      </c>
      <c r="O1146">
        <v>3.0887481318055698</v>
      </c>
      <c r="P1146">
        <v>103.26943942133801</v>
      </c>
      <c r="Q1146">
        <v>0.21379702053639299</v>
      </c>
    </row>
    <row r="1147" spans="1:17" hidden="1" x14ac:dyDescent="0.3">
      <c r="A1147" t="s">
        <v>2441</v>
      </c>
      <c r="B1147" t="s">
        <v>2442</v>
      </c>
      <c r="C1147" t="str">
        <f>IFERROR(VLOOKUP(Table1[[#This Row],[Ticker]],[1]!Table1[[Symbol]:[Industry]],2,FALSE),"-")</f>
        <v>-</v>
      </c>
      <c r="E1147">
        <v>1964.7171891200001</v>
      </c>
      <c r="F1147">
        <v>390.2</v>
      </c>
      <c r="G1147">
        <v>52.003766150091799</v>
      </c>
      <c r="H1147">
        <v>45.061066816198199</v>
      </c>
      <c r="I1147">
        <v>66.094899401549398</v>
      </c>
      <c r="J1147">
        <v>-5.4347952705950302</v>
      </c>
      <c r="M1147">
        <v>59.781374457505599</v>
      </c>
      <c r="O1147">
        <v>6.80420297283443</v>
      </c>
      <c r="P1147">
        <v>86.698564593301398</v>
      </c>
    </row>
    <row r="1148" spans="1:17" hidden="1" x14ac:dyDescent="0.3">
      <c r="A1148" t="s">
        <v>2443</v>
      </c>
      <c r="B1148" t="s">
        <v>2444</v>
      </c>
      <c r="C1148" t="str">
        <f>IFERROR(VLOOKUP(Table1[[#This Row],[Ticker]],[1]!Table1[[Symbol]:[Industry]],2,FALSE),"-")</f>
        <v>-</v>
      </c>
      <c r="D1148" t="s">
        <v>24</v>
      </c>
      <c r="E1148">
        <v>1963.8126648750001</v>
      </c>
      <c r="F1148">
        <v>183.77</v>
      </c>
      <c r="G1148">
        <v>-23.539504684453799</v>
      </c>
      <c r="H1148">
        <v>-13.830597595457199</v>
      </c>
      <c r="I1148">
        <v>-7.9763112630923203</v>
      </c>
      <c r="J1148">
        <v>-2.7380268542483899</v>
      </c>
      <c r="K1148">
        <v>191.75958061809499</v>
      </c>
      <c r="L1148">
        <v>178.49740939124999</v>
      </c>
      <c r="M1148">
        <v>38.436886900573597</v>
      </c>
      <c r="N1148">
        <v>0.72300040578785596</v>
      </c>
      <c r="O1148">
        <v>18.463296511944201</v>
      </c>
      <c r="P1148">
        <v>29.142656359803201</v>
      </c>
      <c r="Q1148">
        <v>-1.8548113460495001E-2</v>
      </c>
    </row>
    <row r="1149" spans="1:17" hidden="1" x14ac:dyDescent="0.3">
      <c r="A1149" t="s">
        <v>2445</v>
      </c>
      <c r="B1149" t="s">
        <v>2446</v>
      </c>
      <c r="C1149" t="str">
        <f>IFERROR(VLOOKUP(Table1[[#This Row],[Ticker]],[1]!Table1[[Symbol]:[Industry]],2,FALSE),"-")</f>
        <v>-</v>
      </c>
      <c r="D1149" t="s">
        <v>258</v>
      </c>
      <c r="E1149">
        <v>1963.4826501299999</v>
      </c>
      <c r="F1149">
        <v>1470.2</v>
      </c>
      <c r="G1149">
        <v>-5.7929625004579997</v>
      </c>
      <c r="H1149">
        <v>-0.39557281518559201</v>
      </c>
      <c r="I1149">
        <v>-15.2339450857078</v>
      </c>
      <c r="J1149">
        <v>0.74196750848228399</v>
      </c>
      <c r="K1149">
        <v>1383.25180721367</v>
      </c>
      <c r="L1149">
        <v>1353.08618532935</v>
      </c>
      <c r="M1149">
        <v>61.572943921238902</v>
      </c>
      <c r="N1149">
        <v>0.74063678174768099</v>
      </c>
      <c r="O1149">
        <v>20.391783430825701</v>
      </c>
      <c r="P1149">
        <v>43.855185909980399</v>
      </c>
      <c r="Q1149">
        <v>5.7104642276324002E-2</v>
      </c>
    </row>
    <row r="1150" spans="1:17" hidden="1" x14ac:dyDescent="0.3">
      <c r="A1150" t="s">
        <v>2447</v>
      </c>
      <c r="B1150" t="s">
        <v>2448</v>
      </c>
      <c r="C1150" t="str">
        <f>IFERROR(VLOOKUP(Table1[[#This Row],[Ticker]],[1]!Table1[[Symbol]:[Industry]],2,FALSE),"-")</f>
        <v>-</v>
      </c>
      <c r="D1150" t="s">
        <v>146</v>
      </c>
      <c r="E1150">
        <v>1961.138580114</v>
      </c>
      <c r="F1150">
        <v>125.36</v>
      </c>
      <c r="G1150">
        <v>-33.560093328023399</v>
      </c>
      <c r="H1150">
        <v>-11.3067831535312</v>
      </c>
      <c r="I1150">
        <v>-41.991344117045799</v>
      </c>
      <c r="J1150">
        <v>-2.4154793493355999</v>
      </c>
      <c r="K1150">
        <v>132.62925517796199</v>
      </c>
      <c r="M1150">
        <v>32.0083083754309</v>
      </c>
      <c r="N1150">
        <v>1.60032927474523</v>
      </c>
      <c r="O1150">
        <v>54.754307594128903</v>
      </c>
      <c r="P1150">
        <v>4.4666666666666597</v>
      </c>
    </row>
    <row r="1151" spans="1:17" hidden="1" x14ac:dyDescent="0.3">
      <c r="A1151" t="s">
        <v>2449</v>
      </c>
      <c r="B1151" t="s">
        <v>2450</v>
      </c>
      <c r="C1151" t="str">
        <f>IFERROR(VLOOKUP(Table1[[#This Row],[Ticker]],[1]!Table1[[Symbol]:[Industry]],2,FALSE),"-")</f>
        <v>-</v>
      </c>
      <c r="D1151" t="s">
        <v>258</v>
      </c>
      <c r="E1151">
        <v>1949.155</v>
      </c>
      <c r="F1151">
        <v>1479.6</v>
      </c>
      <c r="G1151">
        <v>112.84077068488899</v>
      </c>
      <c r="H1151">
        <v>12.2882032144796</v>
      </c>
      <c r="I1151">
        <v>95.252751878084595</v>
      </c>
      <c r="J1151">
        <v>16.513754161197301</v>
      </c>
      <c r="K1151">
        <v>1247.1757521762599</v>
      </c>
      <c r="L1151">
        <v>959.056588242732</v>
      </c>
      <c r="M1151">
        <v>72.581774706079798</v>
      </c>
      <c r="N1151">
        <v>1.3882761793434599</v>
      </c>
      <c r="O1151">
        <v>6.10300081103001</v>
      </c>
      <c r="P1151">
        <v>145.37313432835799</v>
      </c>
      <c r="Q1151">
        <v>9.5796525984671005E-2</v>
      </c>
    </row>
    <row r="1152" spans="1:17" hidden="1" x14ac:dyDescent="0.3">
      <c r="A1152" t="s">
        <v>2451</v>
      </c>
      <c r="B1152" t="s">
        <v>2452</v>
      </c>
      <c r="C1152" t="str">
        <f>IFERROR(VLOOKUP(Table1[[#This Row],[Ticker]],[1]!Table1[[Symbol]:[Industry]],2,FALSE),"-")</f>
        <v>-</v>
      </c>
      <c r="D1152" t="s">
        <v>103</v>
      </c>
      <c r="E1152">
        <v>1938.039168</v>
      </c>
      <c r="F1152">
        <v>372.85</v>
      </c>
      <c r="G1152">
        <v>-17.997537923634798</v>
      </c>
      <c r="H1152">
        <v>1.10549294098063</v>
      </c>
      <c r="I1152">
        <v>-21.380125918482101</v>
      </c>
      <c r="J1152">
        <v>4.1241286920368996</v>
      </c>
      <c r="K1152">
        <v>331.62800206217901</v>
      </c>
      <c r="L1152">
        <v>343.402194092787</v>
      </c>
      <c r="M1152">
        <v>64.304398740770296</v>
      </c>
      <c r="N1152">
        <v>2.5401610023165202</v>
      </c>
      <c r="O1152">
        <v>19.082741048679001</v>
      </c>
      <c r="P1152">
        <v>32.192873603970902</v>
      </c>
      <c r="Q1152">
        <v>5.7761118063725997E-2</v>
      </c>
    </row>
    <row r="1153" spans="1:17" hidden="1" x14ac:dyDescent="0.3">
      <c r="A1153" t="s">
        <v>2453</v>
      </c>
      <c r="B1153" t="s">
        <v>2454</v>
      </c>
      <c r="C1153" t="str">
        <f>IFERROR(VLOOKUP(Table1[[#This Row],[Ticker]],[1]!Table1[[Symbol]:[Industry]],2,FALSE),"-")</f>
        <v>-</v>
      </c>
      <c r="D1153" t="s">
        <v>557</v>
      </c>
      <c r="E1153">
        <v>1930.2238308200001</v>
      </c>
      <c r="F1153">
        <v>572.54999999999995</v>
      </c>
      <c r="G1153">
        <v>75.055107728192297</v>
      </c>
      <c r="H1153">
        <v>0.734289856424855</v>
      </c>
      <c r="I1153">
        <v>3.1989353203844901</v>
      </c>
      <c r="J1153">
        <v>7.5324498343055302</v>
      </c>
      <c r="K1153">
        <v>539.69959552971898</v>
      </c>
      <c r="L1153">
        <v>503.684069695056</v>
      </c>
      <c r="M1153">
        <v>80.341807491400004</v>
      </c>
      <c r="N1153">
        <v>2.1726711705859398</v>
      </c>
      <c r="O1153">
        <v>20.504759409658501</v>
      </c>
      <c r="P1153">
        <v>102.923976608187</v>
      </c>
      <c r="Q1153">
        <v>0.122282948014235</v>
      </c>
    </row>
    <row r="1154" spans="1:17" hidden="1" x14ac:dyDescent="0.3">
      <c r="A1154" t="s">
        <v>2455</v>
      </c>
      <c r="B1154" t="s">
        <v>2456</v>
      </c>
      <c r="C1154" t="str">
        <f>IFERROR(VLOOKUP(Table1[[#This Row],[Ticker]],[1]!Table1[[Symbol]:[Industry]],2,FALSE),"-")</f>
        <v>-</v>
      </c>
      <c r="D1154" t="s">
        <v>2457</v>
      </c>
      <c r="E1154">
        <v>1930.1222382000001</v>
      </c>
      <c r="F1154">
        <v>1243.55</v>
      </c>
      <c r="G1154">
        <v>20.229312641586802</v>
      </c>
      <c r="H1154">
        <v>6.4542526575809296</v>
      </c>
      <c r="I1154">
        <v>-18.336122005749701</v>
      </c>
      <c r="J1154">
        <v>0.96803992209773504</v>
      </c>
      <c r="K1154">
        <v>1164.0171526034101</v>
      </c>
      <c r="L1154">
        <v>1143.2432920435899</v>
      </c>
      <c r="M1154">
        <v>66.249021709057004</v>
      </c>
      <c r="N1154">
        <v>0.82879024582462102</v>
      </c>
      <c r="O1154">
        <v>16.678058783321902</v>
      </c>
      <c r="P1154">
        <v>48.0416666666666</v>
      </c>
      <c r="Q1154">
        <v>9.1954466354004005E-2</v>
      </c>
    </row>
    <row r="1155" spans="1:17" hidden="1" x14ac:dyDescent="0.3">
      <c r="A1155" t="s">
        <v>2458</v>
      </c>
      <c r="B1155" t="s">
        <v>2459</v>
      </c>
      <c r="C1155" t="str">
        <f>IFERROR(VLOOKUP(Table1[[#This Row],[Ticker]],[1]!Table1[[Symbol]:[Industry]],2,FALSE),"-")</f>
        <v>-</v>
      </c>
      <c r="D1155" t="s">
        <v>176</v>
      </c>
      <c r="E1155">
        <v>1919.334601365</v>
      </c>
      <c r="F1155">
        <v>466.85</v>
      </c>
      <c r="G1155">
        <v>-27.135892243391599</v>
      </c>
      <c r="H1155">
        <v>-7.39257876538354</v>
      </c>
      <c r="I1155">
        <v>-25.379461699791701</v>
      </c>
      <c r="J1155">
        <v>-0.27480561127186798</v>
      </c>
      <c r="K1155">
        <v>480.39823473295201</v>
      </c>
      <c r="M1155">
        <v>56.859445359107603</v>
      </c>
      <c r="N1155">
        <v>0.59056511316975002</v>
      </c>
      <c r="O1155">
        <v>37.303202313376801</v>
      </c>
      <c r="P1155">
        <v>8.1672845227062005</v>
      </c>
    </row>
    <row r="1156" spans="1:17" hidden="1" x14ac:dyDescent="0.3">
      <c r="A1156" t="s">
        <v>2460</v>
      </c>
      <c r="B1156" t="s">
        <v>2461</v>
      </c>
      <c r="C1156" t="str">
        <f>IFERROR(VLOOKUP(Table1[[#This Row],[Ticker]],[1]!Table1[[Symbol]:[Industry]],2,FALSE),"-")</f>
        <v>-</v>
      </c>
      <c r="D1156" t="s">
        <v>844</v>
      </c>
      <c r="E1156">
        <v>1919.0274400000001</v>
      </c>
      <c r="F1156">
        <v>829.75</v>
      </c>
      <c r="G1156">
        <v>-27.311898469401498</v>
      </c>
      <c r="H1156">
        <v>-0.52132259476749199</v>
      </c>
      <c r="I1156">
        <v>-10.819531673041901</v>
      </c>
      <c r="J1156">
        <v>-9.5503271575996802</v>
      </c>
      <c r="K1156">
        <v>795.67336491221295</v>
      </c>
      <c r="L1156">
        <v>764.90216629384201</v>
      </c>
      <c r="M1156">
        <v>47.968869013528803</v>
      </c>
      <c r="N1156">
        <v>2.9756125625805598</v>
      </c>
      <c r="O1156">
        <v>15.3359445616149</v>
      </c>
      <c r="P1156">
        <v>29.133919539335398</v>
      </c>
      <c r="Q1156">
        <v>7.5170104024513004E-2</v>
      </c>
    </row>
    <row r="1157" spans="1:17" hidden="1" x14ac:dyDescent="0.3">
      <c r="A1157" t="s">
        <v>2462</v>
      </c>
      <c r="B1157" t="s">
        <v>2463</v>
      </c>
      <c r="C1157" t="str">
        <f>IFERROR(VLOOKUP(Table1[[#This Row],[Ticker]],[1]!Table1[[Symbol]:[Industry]],2,FALSE),"-")</f>
        <v>-</v>
      </c>
      <c r="D1157" t="s">
        <v>1726</v>
      </c>
      <c r="E1157">
        <v>1907.7105135939901</v>
      </c>
      <c r="F1157">
        <v>169.49</v>
      </c>
      <c r="G1157">
        <v>2.3543995646990101</v>
      </c>
      <c r="H1157">
        <v>-6.0031538247127898</v>
      </c>
      <c r="I1157">
        <v>-23.849079023234399</v>
      </c>
      <c r="J1157">
        <v>-5.3645319361804296</v>
      </c>
      <c r="K1157">
        <v>173.827630573627</v>
      </c>
      <c r="L1157">
        <v>172.2612446649</v>
      </c>
      <c r="M1157">
        <v>33.544814502448098</v>
      </c>
      <c r="N1157">
        <v>0.97324187274180995</v>
      </c>
      <c r="O1157">
        <v>28.503156528408699</v>
      </c>
      <c r="P1157">
        <v>42.788542544229102</v>
      </c>
      <c r="Q1157">
        <v>-3.0741217715179001E-2</v>
      </c>
    </row>
    <row r="1158" spans="1:17" hidden="1" x14ac:dyDescent="0.3">
      <c r="A1158" t="s">
        <v>2464</v>
      </c>
      <c r="B1158" t="s">
        <v>2465</v>
      </c>
      <c r="C1158" t="str">
        <f>IFERROR(VLOOKUP(Table1[[#This Row],[Ticker]],[1]!Table1[[Symbol]:[Industry]],2,FALSE),"-")</f>
        <v>-</v>
      </c>
      <c r="D1158" t="s">
        <v>1633</v>
      </c>
      <c r="E1158">
        <v>1906.0882018</v>
      </c>
      <c r="F1158">
        <v>64.290000000000006</v>
      </c>
      <c r="G1158">
        <v>-2.09840638376695</v>
      </c>
      <c r="H1158">
        <v>-2.5433421808660102</v>
      </c>
      <c r="I1158">
        <v>5.9693346284514801</v>
      </c>
      <c r="J1158">
        <v>0.20650422469375401</v>
      </c>
      <c r="K1158">
        <v>62.679376916236798</v>
      </c>
      <c r="L1158">
        <v>58.415045837193802</v>
      </c>
      <c r="M1158">
        <v>59.453032016997597</v>
      </c>
      <c r="N1158">
        <v>1.0032632092991201</v>
      </c>
      <c r="O1158">
        <v>2.5198320111992301</v>
      </c>
      <c r="P1158">
        <v>29.878787878787801</v>
      </c>
      <c r="Q1158">
        <v>-2.8326200589973E-2</v>
      </c>
    </row>
    <row r="1159" spans="1:17" hidden="1" x14ac:dyDescent="0.3">
      <c r="A1159" t="s">
        <v>2466</v>
      </c>
      <c r="B1159" t="s">
        <v>2467</v>
      </c>
      <c r="C1159" t="str">
        <f>IFERROR(VLOOKUP(Table1[[#This Row],[Ticker]],[1]!Table1[[Symbol]:[Industry]],2,FALSE),"-")</f>
        <v>-</v>
      </c>
      <c r="D1159" t="s">
        <v>1633</v>
      </c>
      <c r="E1159">
        <v>1905.052968</v>
      </c>
      <c r="F1159">
        <v>64.48</v>
      </c>
      <c r="G1159">
        <v>-1.7328108478808699</v>
      </c>
      <c r="H1159">
        <v>-2.6075532196012601</v>
      </c>
      <c r="I1159">
        <v>6.1660845107408697</v>
      </c>
      <c r="J1159">
        <v>0.143343381796217</v>
      </c>
      <c r="K1159">
        <v>62.675833121848299</v>
      </c>
      <c r="L1159">
        <v>58.409583607861698</v>
      </c>
      <c r="M1159">
        <v>55.931821315525497</v>
      </c>
      <c r="N1159">
        <v>1.0132306284258401</v>
      </c>
      <c r="O1159">
        <v>3.3653846153846199</v>
      </c>
      <c r="P1159">
        <v>31.030278398699402</v>
      </c>
      <c r="Q1159">
        <v>-2.9924776916618E-2</v>
      </c>
    </row>
    <row r="1160" spans="1:17" hidden="1" x14ac:dyDescent="0.3">
      <c r="A1160" t="s">
        <v>2468</v>
      </c>
      <c r="B1160" t="s">
        <v>2469</v>
      </c>
      <c r="C1160" t="str">
        <f>IFERROR(VLOOKUP(Table1[[#This Row],[Ticker]],[1]!Table1[[Symbol]:[Industry]],2,FALSE),"-")</f>
        <v>-</v>
      </c>
      <c r="D1160" t="s">
        <v>21</v>
      </c>
      <c r="E1160">
        <v>1903.18298112</v>
      </c>
      <c r="F1160">
        <v>1535.6</v>
      </c>
      <c r="G1160">
        <v>156.08638497969699</v>
      </c>
      <c r="H1160">
        <v>39.9035886964719</v>
      </c>
      <c r="I1160">
        <v>207.80401272509201</v>
      </c>
      <c r="J1160">
        <v>20.741285824174401</v>
      </c>
      <c r="K1160">
        <v>1202.2342715259399</v>
      </c>
      <c r="L1160">
        <v>890.78538791957305</v>
      </c>
      <c r="M1160">
        <v>90.638371550268204</v>
      </c>
      <c r="N1160">
        <v>1.5640884973493601</v>
      </c>
      <c r="O1160">
        <v>9.2699921854649805</v>
      </c>
      <c r="P1160">
        <v>268.55874234969298</v>
      </c>
      <c r="Q1160">
        <v>0.12954746361757399</v>
      </c>
    </row>
    <row r="1161" spans="1:17" hidden="1" x14ac:dyDescent="0.3">
      <c r="A1161" t="s">
        <v>2470</v>
      </c>
      <c r="B1161" t="s">
        <v>2471</v>
      </c>
      <c r="C1161" t="str">
        <f>IFERROR(VLOOKUP(Table1[[#This Row],[Ticker]],[1]!Table1[[Symbol]:[Industry]],2,FALSE),"-")</f>
        <v>-</v>
      </c>
      <c r="D1161" t="s">
        <v>422</v>
      </c>
      <c r="E1161">
        <v>1901.3881875449999</v>
      </c>
      <c r="F1161">
        <v>224.91</v>
      </c>
      <c r="G1161">
        <v>102.87888341591901</v>
      </c>
      <c r="H1161">
        <v>-13.049717618921299</v>
      </c>
      <c r="I1161">
        <v>23.733897117568901</v>
      </c>
      <c r="J1161">
        <v>-4.7269620569767001</v>
      </c>
      <c r="K1161">
        <v>214.89922887772701</v>
      </c>
      <c r="L1161">
        <v>182.41606680943801</v>
      </c>
      <c r="M1161">
        <v>48.561478875140601</v>
      </c>
      <c r="N1161">
        <v>1.0019427519783499</v>
      </c>
      <c r="O1161">
        <v>7.8209061402338698</v>
      </c>
      <c r="P1161">
        <v>157.04</v>
      </c>
      <c r="Q1161">
        <v>9.1803285326023998E-2</v>
      </c>
    </row>
    <row r="1162" spans="1:17" hidden="1" x14ac:dyDescent="0.3">
      <c r="A1162" t="s">
        <v>2472</v>
      </c>
      <c r="B1162" t="s">
        <v>2473</v>
      </c>
      <c r="C1162" t="str">
        <f>IFERROR(VLOOKUP(Table1[[#This Row],[Ticker]],[1]!Table1[[Symbol]:[Industry]],2,FALSE),"-")</f>
        <v>-</v>
      </c>
      <c r="D1162" t="s">
        <v>713</v>
      </c>
      <c r="E1162">
        <v>1901.11000107</v>
      </c>
      <c r="F1162">
        <v>788.24</v>
      </c>
      <c r="G1162">
        <v>41.699540713364698</v>
      </c>
      <c r="H1162">
        <v>-1.8342998657729199</v>
      </c>
      <c r="I1162">
        <v>23.7673978427379</v>
      </c>
      <c r="J1162">
        <v>-2.7153084452748999E-3</v>
      </c>
      <c r="K1162">
        <v>744.48325612684596</v>
      </c>
      <c r="L1162">
        <v>637.61421723280705</v>
      </c>
      <c r="M1162">
        <v>43.078312623575101</v>
      </c>
      <c r="N1162">
        <v>0.86169842387901996</v>
      </c>
      <c r="O1162">
        <v>2.8493859738150702</v>
      </c>
      <c r="P1162">
        <v>77.711644684928402</v>
      </c>
      <c r="Q1162">
        <v>-3.6227040049000002E-5</v>
      </c>
    </row>
    <row r="1163" spans="1:17" hidden="1" x14ac:dyDescent="0.3">
      <c r="A1163" t="s">
        <v>2474</v>
      </c>
      <c r="B1163" t="s">
        <v>2475</v>
      </c>
      <c r="C1163" t="str">
        <f>IFERROR(VLOOKUP(Table1[[#This Row],[Ticker]],[1]!Table1[[Symbol]:[Industry]],2,FALSE),"-")</f>
        <v>-</v>
      </c>
      <c r="D1163" t="s">
        <v>97</v>
      </c>
      <c r="E1163">
        <v>1900.4191959899999</v>
      </c>
      <c r="F1163">
        <v>172.3</v>
      </c>
      <c r="G1163">
        <v>12.145969682797199</v>
      </c>
      <c r="H1163">
        <v>1.7046230401562601</v>
      </c>
      <c r="I1163">
        <v>-11.480563927565001</v>
      </c>
      <c r="J1163">
        <v>-0.77906289731283695</v>
      </c>
      <c r="K1163">
        <v>170.06596501618799</v>
      </c>
      <c r="L1163">
        <v>165.912393977943</v>
      </c>
      <c r="M1163">
        <v>56.727929191995301</v>
      </c>
      <c r="N1163">
        <v>2.15313785501391</v>
      </c>
      <c r="O1163">
        <v>25.652930934416698</v>
      </c>
      <c r="P1163">
        <v>43.284823284823297</v>
      </c>
      <c r="Q1163">
        <v>3.3708612452534002E-2</v>
      </c>
    </row>
    <row r="1164" spans="1:17" hidden="1" x14ac:dyDescent="0.3">
      <c r="A1164" t="s">
        <v>2476</v>
      </c>
      <c r="B1164" t="s">
        <v>2477</v>
      </c>
      <c r="C1164" t="str">
        <f>IFERROR(VLOOKUP(Table1[[#This Row],[Ticker]],[1]!Table1[[Symbol]:[Industry]],2,FALSE),"-")</f>
        <v>-</v>
      </c>
      <c r="D1164" t="s">
        <v>285</v>
      </c>
      <c r="E1164">
        <v>1894.23838592999</v>
      </c>
      <c r="F1164">
        <v>837.6</v>
      </c>
      <c r="G1164">
        <v>49.704787166756702</v>
      </c>
      <c r="H1164">
        <v>25.3797525340132</v>
      </c>
      <c r="I1164">
        <v>44.438867925666301</v>
      </c>
      <c r="J1164">
        <v>-10.5840594753363</v>
      </c>
      <c r="K1164">
        <v>710.39762062842203</v>
      </c>
      <c r="L1164">
        <v>596.46821049253697</v>
      </c>
      <c r="M1164">
        <v>54.936794768337997</v>
      </c>
      <c r="N1164">
        <v>4.2568024582028698</v>
      </c>
      <c r="O1164">
        <v>13.1805157593123</v>
      </c>
      <c r="P1164">
        <v>83.362521891418496</v>
      </c>
      <c r="Q1164">
        <v>4.5206250728123003E-2</v>
      </c>
    </row>
    <row r="1165" spans="1:17" hidden="1" x14ac:dyDescent="0.3">
      <c r="A1165" t="s">
        <v>2478</v>
      </c>
      <c r="B1165" t="s">
        <v>2479</v>
      </c>
      <c r="C1165" t="str">
        <f>IFERROR(VLOOKUP(Table1[[#This Row],[Ticker]],[1]!Table1[[Symbol]:[Industry]],2,FALSE),"-")</f>
        <v>-</v>
      </c>
      <c r="D1165" t="s">
        <v>710</v>
      </c>
      <c r="E1165">
        <v>1886.6809559999999</v>
      </c>
      <c r="F1165">
        <v>271.85000000000002</v>
      </c>
      <c r="G1165">
        <v>2.18525157912413</v>
      </c>
      <c r="H1165">
        <v>-7.9432823245212498</v>
      </c>
      <c r="I1165">
        <v>-23.792817509214998</v>
      </c>
      <c r="J1165">
        <v>-3.5077805216661302</v>
      </c>
      <c r="K1165">
        <v>270.83577563140301</v>
      </c>
      <c r="L1165">
        <v>266.936675084184</v>
      </c>
      <c r="M1165">
        <v>44.179951608811898</v>
      </c>
      <c r="N1165">
        <v>1.7286726836168</v>
      </c>
      <c r="O1165">
        <v>21.758322604377401</v>
      </c>
      <c r="P1165">
        <v>34.645864289252103</v>
      </c>
      <c r="Q1165">
        <v>5.0172987286300999E-2</v>
      </c>
    </row>
    <row r="1166" spans="1:17" hidden="1" x14ac:dyDescent="0.3">
      <c r="A1166" t="s">
        <v>2480</v>
      </c>
      <c r="B1166" t="s">
        <v>2481</v>
      </c>
      <c r="C1166" t="str">
        <f>IFERROR(VLOOKUP(Table1[[#This Row],[Ticker]],[1]!Table1[[Symbol]:[Industry]],2,FALSE),"-")</f>
        <v>-</v>
      </c>
      <c r="D1166" t="s">
        <v>220</v>
      </c>
      <c r="E1166">
        <v>1877.7</v>
      </c>
      <c r="F1166">
        <v>426.55</v>
      </c>
      <c r="G1166">
        <v>21.8929778156193</v>
      </c>
      <c r="H1166">
        <v>8.5472906989465098</v>
      </c>
      <c r="I1166">
        <v>26.462965516124601</v>
      </c>
      <c r="J1166">
        <v>-4.6218360808568004</v>
      </c>
      <c r="K1166">
        <v>385.17124773116802</v>
      </c>
      <c r="L1166">
        <v>323.81391996681799</v>
      </c>
      <c r="M1166">
        <v>56.893302603847999</v>
      </c>
      <c r="N1166">
        <v>1.00762787935529</v>
      </c>
      <c r="O1166">
        <v>9.0141835658187794</v>
      </c>
      <c r="P1166">
        <v>87.535722136733298</v>
      </c>
    </row>
    <row r="1167" spans="1:17" hidden="1" x14ac:dyDescent="0.3">
      <c r="A1167" t="s">
        <v>2482</v>
      </c>
      <c r="B1167" t="s">
        <v>2483</v>
      </c>
      <c r="C1167" t="str">
        <f>IFERROR(VLOOKUP(Table1[[#This Row],[Ticker]],[1]!Table1[[Symbol]:[Industry]],2,FALSE),"-")</f>
        <v>-</v>
      </c>
      <c r="D1167" t="s">
        <v>193</v>
      </c>
      <c r="E1167">
        <v>1869.4216859999999</v>
      </c>
      <c r="F1167">
        <v>433.25</v>
      </c>
      <c r="G1167">
        <v>-29.740089053326798</v>
      </c>
      <c r="H1167">
        <v>1.85973587070864</v>
      </c>
      <c r="I1167">
        <v>-21.4810382557772</v>
      </c>
      <c r="J1167">
        <v>0.75386822385357699</v>
      </c>
      <c r="K1167">
        <v>413.804437140451</v>
      </c>
      <c r="L1167">
        <v>420.69752663684301</v>
      </c>
      <c r="M1167">
        <v>57.093970140873502</v>
      </c>
      <c r="N1167">
        <v>2.6884372332381301</v>
      </c>
      <c r="O1167">
        <v>34.622042700519302</v>
      </c>
      <c r="P1167">
        <v>21.290593505039102</v>
      </c>
      <c r="Q1167">
        <v>4.3699604212932001E-2</v>
      </c>
    </row>
    <row r="1168" spans="1:17" hidden="1" x14ac:dyDescent="0.3">
      <c r="A1168" t="s">
        <v>2484</v>
      </c>
      <c r="B1168" t="s">
        <v>2485</v>
      </c>
      <c r="C1168" t="str">
        <f>IFERROR(VLOOKUP(Table1[[#This Row],[Ticker]],[1]!Table1[[Symbol]:[Industry]],2,FALSE),"-")</f>
        <v>-</v>
      </c>
      <c r="D1168" t="s">
        <v>75</v>
      </c>
      <c r="E1168">
        <v>1856.4846</v>
      </c>
      <c r="F1168">
        <v>59500</v>
      </c>
      <c r="G1168">
        <v>324.78592056693401</v>
      </c>
      <c r="H1168">
        <v>80.000701740269093</v>
      </c>
      <c r="I1168">
        <v>108.640790494331</v>
      </c>
      <c r="J1168">
        <v>-7.0594474508973999</v>
      </c>
      <c r="K1168">
        <v>43110.837868797302</v>
      </c>
      <c r="L1168">
        <v>29809.986041629301</v>
      </c>
      <c r="M1168">
        <v>64.397303918276805</v>
      </c>
      <c r="N1168">
        <v>1.7432364308519499</v>
      </c>
      <c r="O1168">
        <v>12.603361344537801</v>
      </c>
      <c r="P1168">
        <v>366.63006822994203</v>
      </c>
      <c r="Q1168">
        <v>8.7194284457635995E-2</v>
      </c>
    </row>
    <row r="1169" spans="1:17" hidden="1" x14ac:dyDescent="0.3">
      <c r="A1169" t="s">
        <v>2486</v>
      </c>
      <c r="B1169" t="s">
        <v>2487</v>
      </c>
      <c r="C1169" t="str">
        <f>IFERROR(VLOOKUP(Table1[[#This Row],[Ticker]],[1]!Table1[[Symbol]:[Industry]],2,FALSE),"-")</f>
        <v>-</v>
      </c>
      <c r="D1169" t="s">
        <v>1833</v>
      </c>
      <c r="E1169">
        <v>1856.2397112000001</v>
      </c>
      <c r="F1169">
        <v>638.65</v>
      </c>
      <c r="G1169">
        <v>44.524986644866701</v>
      </c>
      <c r="H1169">
        <v>-8.1227936027167402</v>
      </c>
      <c r="I1169">
        <v>-29.136324330960498</v>
      </c>
      <c r="J1169">
        <v>-1.6338648629086201</v>
      </c>
      <c r="K1169">
        <v>659.32509487654397</v>
      </c>
      <c r="L1169">
        <v>646.35812101414604</v>
      </c>
      <c r="M1169">
        <v>52.8250490251325</v>
      </c>
      <c r="N1169">
        <v>0.57447768150073097</v>
      </c>
      <c r="O1169">
        <v>43.270962185860697</v>
      </c>
      <c r="P1169">
        <v>75.985119867732095</v>
      </c>
      <c r="Q1169">
        <v>0.141671954066967</v>
      </c>
    </row>
    <row r="1170" spans="1:17" hidden="1" x14ac:dyDescent="0.3">
      <c r="A1170" t="s">
        <v>2488</v>
      </c>
      <c r="B1170" t="s">
        <v>2489</v>
      </c>
      <c r="C1170" t="str">
        <f>IFERROR(VLOOKUP(Table1[[#This Row],[Ticker]],[1]!Table1[[Symbol]:[Industry]],2,FALSE),"-")</f>
        <v>-</v>
      </c>
      <c r="D1170" t="s">
        <v>258</v>
      </c>
      <c r="E1170">
        <v>1855.6972725599901</v>
      </c>
      <c r="F1170">
        <v>323.58</v>
      </c>
      <c r="G1170">
        <v>228.221867600255</v>
      </c>
      <c r="H1170">
        <v>37.6294380402203</v>
      </c>
      <c r="I1170">
        <v>64.768880633479895</v>
      </c>
      <c r="J1170">
        <v>2.6644850501330599</v>
      </c>
      <c r="K1170">
        <v>255.402224535008</v>
      </c>
      <c r="L1170">
        <v>202.05608270407001</v>
      </c>
      <c r="M1170">
        <v>68.446417879735193</v>
      </c>
      <c r="N1170">
        <v>2.88129337671133</v>
      </c>
      <c r="O1170">
        <v>18.063539155695601</v>
      </c>
      <c r="P1170">
        <v>254.41401971522399</v>
      </c>
      <c r="Q1170">
        <v>0.12979424471957399</v>
      </c>
    </row>
    <row r="1171" spans="1:17" hidden="1" x14ac:dyDescent="0.3">
      <c r="A1171" t="s">
        <v>2490</v>
      </c>
      <c r="B1171" t="s">
        <v>2491</v>
      </c>
      <c r="C1171" t="str">
        <f>IFERROR(VLOOKUP(Table1[[#This Row],[Ticker]],[1]!Table1[[Symbol]:[Industry]],2,FALSE),"-")</f>
        <v>-</v>
      </c>
      <c r="D1171" t="s">
        <v>550</v>
      </c>
      <c r="E1171">
        <v>1843.9956179999999</v>
      </c>
      <c r="F1171">
        <v>609.4</v>
      </c>
      <c r="G1171">
        <v>-1.1827137138177699</v>
      </c>
      <c r="H1171">
        <v>2.6460033897644699</v>
      </c>
      <c r="I1171">
        <v>8.2237629176243097</v>
      </c>
      <c r="J1171">
        <v>-1.3549034162531901</v>
      </c>
      <c r="K1171">
        <v>561.71089336132695</v>
      </c>
      <c r="L1171">
        <v>511.163856431542</v>
      </c>
      <c r="M1171">
        <v>43.428530748445297</v>
      </c>
      <c r="N1171">
        <v>0.86552822805946095</v>
      </c>
      <c r="O1171">
        <v>8.1227436823104693</v>
      </c>
      <c r="P1171">
        <v>51.403726708074501</v>
      </c>
      <c r="Q1171">
        <v>-4.4962910152689002E-2</v>
      </c>
    </row>
    <row r="1172" spans="1:17" hidden="1" x14ac:dyDescent="0.3">
      <c r="A1172" t="s">
        <v>2492</v>
      </c>
      <c r="B1172" t="s">
        <v>2493</v>
      </c>
      <c r="C1172" t="str">
        <f>IFERROR(VLOOKUP(Table1[[#This Row],[Ticker]],[1]!Table1[[Symbol]:[Industry]],2,FALSE),"-")</f>
        <v>-</v>
      </c>
      <c r="D1172" t="s">
        <v>122</v>
      </c>
      <c r="E1172">
        <v>1824.8497544509901</v>
      </c>
      <c r="F1172">
        <v>17.63</v>
      </c>
      <c r="G1172">
        <v>30.932110439427898</v>
      </c>
      <c r="H1172">
        <v>-8.3205320433064003</v>
      </c>
      <c r="I1172">
        <v>-14.950712222022601</v>
      </c>
      <c r="J1172">
        <v>-6.7194955508800396</v>
      </c>
      <c r="K1172">
        <v>17.660900516873099</v>
      </c>
      <c r="L1172">
        <v>16.881363144075198</v>
      </c>
      <c r="M1172">
        <v>40.539689767855101</v>
      </c>
      <c r="N1172">
        <v>0.97928726251183795</v>
      </c>
      <c r="O1172">
        <v>49.490337221470298</v>
      </c>
      <c r="P1172">
        <v>58.985634692141701</v>
      </c>
      <c r="Q1172">
        <v>0.122155130946986</v>
      </c>
    </row>
    <row r="1173" spans="1:17" hidden="1" x14ac:dyDescent="0.3">
      <c r="A1173" t="s">
        <v>2494</v>
      </c>
      <c r="B1173" t="s">
        <v>2495</v>
      </c>
      <c r="C1173" t="str">
        <f>IFERROR(VLOOKUP(Table1[[#This Row],[Ticker]],[1]!Table1[[Symbol]:[Industry]],2,FALSE),"-")</f>
        <v>-</v>
      </c>
      <c r="D1173" t="s">
        <v>253</v>
      </c>
      <c r="E1173">
        <v>1823.130112265</v>
      </c>
      <c r="F1173">
        <v>1258.05</v>
      </c>
      <c r="G1173">
        <v>39.837479045652898</v>
      </c>
      <c r="H1173">
        <v>-1.2415966053762499</v>
      </c>
      <c r="I1173">
        <v>13.043783502827001</v>
      </c>
      <c r="J1173">
        <v>0.31412484682795999</v>
      </c>
      <c r="K1173">
        <v>1079.15457259357</v>
      </c>
      <c r="L1173">
        <v>946.13866031635405</v>
      </c>
      <c r="M1173">
        <v>60.120646803459998</v>
      </c>
      <c r="N1173">
        <v>0.83444583031154496</v>
      </c>
      <c r="O1173">
        <v>3.1755494614681399</v>
      </c>
      <c r="P1173">
        <v>83.389212827988302</v>
      </c>
      <c r="Q1173">
        <v>0.115441727426378</v>
      </c>
    </row>
    <row r="1174" spans="1:17" hidden="1" x14ac:dyDescent="0.3">
      <c r="A1174" t="s">
        <v>2496</v>
      </c>
      <c r="B1174" t="s">
        <v>2497</v>
      </c>
      <c r="C1174" t="str">
        <f>IFERROR(VLOOKUP(Table1[[#This Row],[Ticker]],[1]!Table1[[Symbol]:[Industry]],2,FALSE),"-")</f>
        <v>-</v>
      </c>
      <c r="D1174" t="s">
        <v>46</v>
      </c>
      <c r="E1174">
        <v>1814.5027500000001</v>
      </c>
      <c r="F1174">
        <v>452.55</v>
      </c>
      <c r="G1174">
        <v>34.759739250873203</v>
      </c>
      <c r="H1174">
        <v>-1.2779727469656199</v>
      </c>
      <c r="I1174">
        <v>51.809777876376501</v>
      </c>
      <c r="J1174">
        <v>1.1416774656328399</v>
      </c>
      <c r="K1174">
        <v>408.16470362672197</v>
      </c>
      <c r="L1174">
        <v>329.177724676982</v>
      </c>
      <c r="M1174">
        <v>54.4849592505524</v>
      </c>
      <c r="N1174">
        <v>0.56519585487090096</v>
      </c>
      <c r="O1174">
        <v>9.9215556292122393</v>
      </c>
      <c r="P1174">
        <v>96.632630892895904</v>
      </c>
      <c r="Q1174">
        <v>6.8296978468131E-2</v>
      </c>
    </row>
    <row r="1175" spans="1:17" hidden="1" x14ac:dyDescent="0.3">
      <c r="A1175" t="s">
        <v>2498</v>
      </c>
      <c r="B1175" t="s">
        <v>2499</v>
      </c>
      <c r="C1175" t="str">
        <f>IFERROR(VLOOKUP(Table1[[#This Row],[Ticker]],[1]!Table1[[Symbol]:[Industry]],2,FALSE),"-")</f>
        <v>-</v>
      </c>
      <c r="D1175" t="s">
        <v>100</v>
      </c>
      <c r="E1175">
        <v>1812.463299152</v>
      </c>
      <c r="F1175">
        <v>188.22</v>
      </c>
      <c r="G1175">
        <v>90.9140895327359</v>
      </c>
      <c r="H1175">
        <v>2.9857368858082398</v>
      </c>
      <c r="I1175">
        <v>-6.2087730490430202</v>
      </c>
      <c r="J1175">
        <v>-9.4198012439335201</v>
      </c>
      <c r="K1175">
        <v>186.686780026137</v>
      </c>
      <c r="L1175">
        <v>161.479627280274</v>
      </c>
      <c r="M1175">
        <v>44.666664122835101</v>
      </c>
      <c r="N1175">
        <v>1.23933756208778</v>
      </c>
      <c r="O1175">
        <v>42.1474869833174</v>
      </c>
      <c r="P1175">
        <v>136.903713027061</v>
      </c>
      <c r="Q1175">
        <v>8.3816636323873997E-2</v>
      </c>
    </row>
    <row r="1176" spans="1:17" x14ac:dyDescent="0.3">
      <c r="A1176" t="s">
        <v>2500</v>
      </c>
      <c r="B1176" t="s">
        <v>2501</v>
      </c>
      <c r="C1176" t="str">
        <f>IFERROR(VLOOKUP(Table1[[#This Row],[Ticker]],[1]!Table1[[Symbol]:[Industry]],2,FALSE),"-")</f>
        <v>-</v>
      </c>
      <c r="D1176" t="s">
        <v>550</v>
      </c>
      <c r="E1176">
        <v>1807.2732835299901</v>
      </c>
      <c r="F1176">
        <v>122.59</v>
      </c>
      <c r="G1176">
        <v>-48.289373216878097</v>
      </c>
      <c r="H1176">
        <v>-8.8361394673783895</v>
      </c>
      <c r="I1176">
        <v>-18.488922753215299</v>
      </c>
      <c r="J1176">
        <v>1.1215717871990201</v>
      </c>
      <c r="K1176">
        <v>104.973324493429</v>
      </c>
      <c r="L1176">
        <v>118.46683118339899</v>
      </c>
      <c r="M1176">
        <v>59.929803513472201</v>
      </c>
      <c r="N1176">
        <v>2.3619370277282798</v>
      </c>
      <c r="O1176">
        <v>52.010767599314697</v>
      </c>
      <c r="P1176">
        <v>53.3333333333333</v>
      </c>
      <c r="Q1176">
        <v>-9.7132569023832993E-2</v>
      </c>
    </row>
    <row r="1177" spans="1:17" hidden="1" x14ac:dyDescent="0.3">
      <c r="A1177" t="s">
        <v>2502</v>
      </c>
      <c r="B1177" t="s">
        <v>2503</v>
      </c>
      <c r="C1177" t="str">
        <f>IFERROR(VLOOKUP(Table1[[#This Row],[Ticker]],[1]!Table1[[Symbol]:[Industry]],2,FALSE),"-")</f>
        <v>-</v>
      </c>
      <c r="D1177" t="s">
        <v>288</v>
      </c>
      <c r="E1177">
        <v>1799.57145184199</v>
      </c>
      <c r="F1177">
        <v>31.69</v>
      </c>
      <c r="G1177">
        <v>-36.912384995335103</v>
      </c>
      <c r="H1177">
        <v>-2.2340042882988498</v>
      </c>
      <c r="I1177">
        <v>-27.319116208835901</v>
      </c>
      <c r="J1177">
        <v>2.2122720591609601</v>
      </c>
      <c r="K1177">
        <v>30.5188608262646</v>
      </c>
      <c r="L1177">
        <v>32.076300243002301</v>
      </c>
      <c r="M1177">
        <v>65.210296572589797</v>
      </c>
      <c r="N1177">
        <v>1.72870004411943</v>
      </c>
      <c r="O1177">
        <v>44.525086778163399</v>
      </c>
      <c r="P1177">
        <v>40.844444444444399</v>
      </c>
      <c r="Q1177">
        <v>-5.5868817236548997E-2</v>
      </c>
    </row>
    <row r="1178" spans="1:17" hidden="1" x14ac:dyDescent="0.3">
      <c r="A1178" t="s">
        <v>2504</v>
      </c>
      <c r="B1178" t="s">
        <v>2505</v>
      </c>
      <c r="C1178" t="str">
        <f>IFERROR(VLOOKUP(Table1[[#This Row],[Ticker]],[1]!Table1[[Symbol]:[Industry]],2,FALSE),"-")</f>
        <v>-</v>
      </c>
      <c r="D1178" t="s">
        <v>193</v>
      </c>
      <c r="E1178">
        <v>1798.9502187999999</v>
      </c>
      <c r="F1178">
        <v>940.7</v>
      </c>
      <c r="G1178">
        <v>115.462600930858</v>
      </c>
      <c r="H1178">
        <v>-9.5563775626164809</v>
      </c>
      <c r="I1178">
        <v>81.429130491214593</v>
      </c>
      <c r="J1178">
        <v>-5.75208415709879</v>
      </c>
      <c r="K1178">
        <v>973.40168329539802</v>
      </c>
      <c r="L1178">
        <v>732.55778755819495</v>
      </c>
      <c r="M1178">
        <v>32.787583441230701</v>
      </c>
      <c r="N1178">
        <v>0.39401805567179798</v>
      </c>
      <c r="O1178">
        <v>36.116721590305097</v>
      </c>
      <c r="P1178">
        <v>168.88666571387699</v>
      </c>
      <c r="Q1178">
        <v>9.3888498291502004E-2</v>
      </c>
    </row>
    <row r="1179" spans="1:17" hidden="1" x14ac:dyDescent="0.3">
      <c r="A1179" t="s">
        <v>2506</v>
      </c>
      <c r="B1179" t="s">
        <v>2507</v>
      </c>
      <c r="C1179" t="str">
        <f>IFERROR(VLOOKUP(Table1[[#This Row],[Ticker]],[1]!Table1[[Symbol]:[Industry]],2,FALSE),"-")</f>
        <v>-</v>
      </c>
      <c r="D1179" t="s">
        <v>193</v>
      </c>
      <c r="E1179">
        <v>1790.0080605749999</v>
      </c>
      <c r="F1179">
        <v>185.2</v>
      </c>
      <c r="G1179">
        <v>-54.8057323727325</v>
      </c>
      <c r="H1179">
        <v>-12.711076577812401</v>
      </c>
      <c r="I1179">
        <v>-37.766361766034002</v>
      </c>
      <c r="J1179">
        <v>-4.1606616906763296</v>
      </c>
      <c r="K1179">
        <v>195.83523258697701</v>
      </c>
      <c r="L1179">
        <v>208.59688792271101</v>
      </c>
      <c r="M1179">
        <v>41.8720687896556</v>
      </c>
      <c r="N1179">
        <v>0.903919795831854</v>
      </c>
      <c r="O1179">
        <v>72.246220302375804</v>
      </c>
      <c r="P1179">
        <v>7.2690414132638104</v>
      </c>
      <c r="Q1179">
        <v>4.8964652145692997E-2</v>
      </c>
    </row>
    <row r="1180" spans="1:17" hidden="1" x14ac:dyDescent="0.3">
      <c r="A1180" t="s">
        <v>2508</v>
      </c>
      <c r="B1180" t="s">
        <v>2509</v>
      </c>
      <c r="C1180" t="str">
        <f>IFERROR(VLOOKUP(Table1[[#This Row],[Ticker]],[1]!Table1[[Symbol]:[Industry]],2,FALSE),"-")</f>
        <v>-</v>
      </c>
      <c r="D1180" t="s">
        <v>384</v>
      </c>
      <c r="E1180">
        <v>1789.67306209</v>
      </c>
      <c r="F1180">
        <v>117.17</v>
      </c>
      <c r="G1180">
        <v>64.870955204167899</v>
      </c>
      <c r="H1180">
        <v>10.5471823079336</v>
      </c>
      <c r="I1180">
        <v>-11.2674793856945</v>
      </c>
      <c r="J1180">
        <v>0.31235297784816002</v>
      </c>
      <c r="K1180">
        <v>108.648175065516</v>
      </c>
      <c r="L1180">
        <v>96.048497049356101</v>
      </c>
      <c r="M1180">
        <v>59.205196511464898</v>
      </c>
      <c r="N1180">
        <v>1.69323730333598</v>
      </c>
      <c r="O1180">
        <v>11.607066655287101</v>
      </c>
      <c r="P1180">
        <v>110.548068283917</v>
      </c>
      <c r="Q1180">
        <v>7.2722436980232993E-2</v>
      </c>
    </row>
    <row r="1181" spans="1:17" hidden="1" x14ac:dyDescent="0.3">
      <c r="A1181" t="s">
        <v>2510</v>
      </c>
      <c r="B1181" t="s">
        <v>2511</v>
      </c>
      <c r="C1181" t="str">
        <f>IFERROR(VLOOKUP(Table1[[#This Row],[Ticker]],[1]!Table1[[Symbol]:[Industry]],2,FALSE),"-")</f>
        <v>-</v>
      </c>
      <c r="D1181" t="s">
        <v>193</v>
      </c>
      <c r="E1181">
        <v>1786.97938888</v>
      </c>
      <c r="F1181">
        <v>778.75</v>
      </c>
      <c r="G1181">
        <v>44.7310303953331</v>
      </c>
      <c r="H1181">
        <v>-7.6411574058599401</v>
      </c>
      <c r="I1181">
        <v>24.0994388441407</v>
      </c>
      <c r="J1181">
        <v>-2.4329680738724302</v>
      </c>
      <c r="K1181">
        <v>751.38430813214097</v>
      </c>
      <c r="L1181">
        <v>648.98564779377398</v>
      </c>
      <c r="M1181">
        <v>45.923664771998702</v>
      </c>
      <c r="N1181">
        <v>0.86618665777149495</v>
      </c>
      <c r="O1181">
        <v>8.9951845906901902</v>
      </c>
      <c r="P1181">
        <v>81.908432609203402</v>
      </c>
      <c r="Q1181">
        <v>5.9262556269288003E-2</v>
      </c>
    </row>
    <row r="1182" spans="1:17" hidden="1" x14ac:dyDescent="0.3">
      <c r="A1182" t="s">
        <v>2512</v>
      </c>
      <c r="B1182" t="s">
        <v>2513</v>
      </c>
      <c r="C1182" t="str">
        <f>IFERROR(VLOOKUP(Table1[[#This Row],[Ticker]],[1]!Table1[[Symbol]:[Industry]],2,FALSE),"-")</f>
        <v>-</v>
      </c>
      <c r="D1182" t="s">
        <v>393</v>
      </c>
      <c r="E1182">
        <v>1786.65288667</v>
      </c>
      <c r="F1182">
        <v>13736.8</v>
      </c>
      <c r="G1182">
        <v>235.05883559082801</v>
      </c>
      <c r="H1182">
        <v>23.316026073361499</v>
      </c>
      <c r="I1182">
        <v>168.44949516226299</v>
      </c>
      <c r="J1182">
        <v>-5.0909464596707696</v>
      </c>
      <c r="K1182">
        <v>11059.7731654621</v>
      </c>
      <c r="L1182">
        <v>7310.2461901086299</v>
      </c>
      <c r="M1182">
        <v>49.020430663305397</v>
      </c>
      <c r="N1182">
        <v>0.57510328115449405</v>
      </c>
      <c r="O1182">
        <v>21.8915613534447</v>
      </c>
      <c r="P1182">
        <v>307.01629629629599</v>
      </c>
      <c r="Q1182">
        <v>0.234721570724991</v>
      </c>
    </row>
    <row r="1183" spans="1:17" hidden="1" x14ac:dyDescent="0.3">
      <c r="A1183" t="s">
        <v>2514</v>
      </c>
      <c r="B1183" t="s">
        <v>2515</v>
      </c>
      <c r="C1183" t="str">
        <f>IFERROR(VLOOKUP(Table1[[#This Row],[Ticker]],[1]!Table1[[Symbol]:[Industry]],2,FALSE),"-")</f>
        <v>-</v>
      </c>
      <c r="D1183" t="s">
        <v>258</v>
      </c>
      <c r="E1183">
        <v>1783.6382687</v>
      </c>
      <c r="F1183">
        <v>420.85</v>
      </c>
      <c r="G1183">
        <v>171.72123682475399</v>
      </c>
      <c r="H1183">
        <v>-3.5832975942871101</v>
      </c>
      <c r="I1183">
        <v>43.096380313855697</v>
      </c>
      <c r="J1183">
        <v>-8.4856700156846507</v>
      </c>
      <c r="K1183">
        <v>416.366356687051</v>
      </c>
      <c r="L1183">
        <v>324.51845422456302</v>
      </c>
      <c r="M1183">
        <v>29.2405571608614</v>
      </c>
      <c r="N1183">
        <v>0.91818632327073302</v>
      </c>
      <c r="O1183">
        <v>11.203516692408201</v>
      </c>
      <c r="P1183">
        <v>207.638888888888</v>
      </c>
      <c r="Q1183">
        <v>0.20632458976556201</v>
      </c>
    </row>
    <row r="1184" spans="1:17" hidden="1" x14ac:dyDescent="0.3">
      <c r="A1184" t="s">
        <v>2516</v>
      </c>
      <c r="B1184" t="s">
        <v>2517</v>
      </c>
      <c r="C1184" t="str">
        <f>IFERROR(VLOOKUP(Table1[[#This Row],[Ticker]],[1]!Table1[[Symbol]:[Industry]],2,FALSE),"-")</f>
        <v>-</v>
      </c>
      <c r="D1184" t="s">
        <v>369</v>
      </c>
      <c r="E1184">
        <v>1779.205615632</v>
      </c>
      <c r="F1184">
        <v>86.52</v>
      </c>
      <c r="G1184">
        <v>4.2882121839408399E-2</v>
      </c>
      <c r="H1184">
        <v>4.2545739260364401</v>
      </c>
      <c r="I1184">
        <v>-6.5856753369648198</v>
      </c>
      <c r="J1184">
        <v>-3.3775124878125902</v>
      </c>
      <c r="K1184">
        <v>81.901374474405301</v>
      </c>
      <c r="L1184">
        <v>78.251485111037496</v>
      </c>
      <c r="M1184">
        <v>60.347780016219801</v>
      </c>
      <c r="N1184">
        <v>1.16743981518956</v>
      </c>
      <c r="O1184">
        <v>24.2487286176606</v>
      </c>
      <c r="P1184">
        <v>39.5483870967741</v>
      </c>
      <c r="Q1184">
        <v>2.7144742340148E-2</v>
      </c>
    </row>
    <row r="1185" spans="1:17" hidden="1" x14ac:dyDescent="0.3">
      <c r="A1185" t="s">
        <v>2518</v>
      </c>
      <c r="B1185" t="s">
        <v>2519</v>
      </c>
      <c r="C1185" t="str">
        <f>IFERROR(VLOOKUP(Table1[[#This Row],[Ticker]],[1]!Table1[[Symbol]:[Industry]],2,FALSE),"-")</f>
        <v>-</v>
      </c>
      <c r="D1185" t="s">
        <v>220</v>
      </c>
      <c r="E1185">
        <v>1778.2741355999999</v>
      </c>
      <c r="F1185">
        <v>1241.45</v>
      </c>
      <c r="G1185">
        <v>133.31687844069401</v>
      </c>
      <c r="H1185">
        <v>-9.9670450930507997</v>
      </c>
      <c r="I1185">
        <v>96.165175331891604</v>
      </c>
      <c r="J1185">
        <v>-5.0337134754928101</v>
      </c>
      <c r="K1185">
        <v>1224.5598512019401</v>
      </c>
      <c r="L1185">
        <v>969.69519888371497</v>
      </c>
      <c r="M1185">
        <v>34.785519446427202</v>
      </c>
      <c r="N1185">
        <v>0.97846118399920201</v>
      </c>
      <c r="O1185">
        <v>20.2424584155624</v>
      </c>
      <c r="P1185">
        <v>179.605855855855</v>
      </c>
      <c r="Q1185">
        <v>0.12877851982569999</v>
      </c>
    </row>
    <row r="1186" spans="1:17" hidden="1" x14ac:dyDescent="0.3">
      <c r="A1186" t="s">
        <v>2520</v>
      </c>
      <c r="B1186" t="s">
        <v>2521</v>
      </c>
      <c r="C1186" t="str">
        <f>IFERROR(VLOOKUP(Table1[[#This Row],[Ticker]],[1]!Table1[[Symbol]:[Industry]],2,FALSE),"-")</f>
        <v>-</v>
      </c>
      <c r="D1186" t="s">
        <v>550</v>
      </c>
      <c r="E1186">
        <v>1776.8767530799901</v>
      </c>
      <c r="F1186">
        <v>340</v>
      </c>
      <c r="G1186">
        <v>-0.64333778010659504</v>
      </c>
      <c r="H1186">
        <v>-3.7720638371262898</v>
      </c>
      <c r="I1186">
        <v>-27.6380842580311</v>
      </c>
      <c r="J1186">
        <v>-5.5266422991399597</v>
      </c>
      <c r="K1186">
        <v>337.92440367995403</v>
      </c>
      <c r="L1186">
        <v>340.24263330383098</v>
      </c>
      <c r="M1186">
        <v>49.917893019880502</v>
      </c>
      <c r="N1186">
        <v>1.2739490068555701</v>
      </c>
      <c r="O1186">
        <v>33.088235294117602</v>
      </c>
      <c r="P1186">
        <v>30.268199233716398</v>
      </c>
      <c r="Q1186">
        <v>-7.5571505381304999E-2</v>
      </c>
    </row>
    <row r="1187" spans="1:17" hidden="1" x14ac:dyDescent="0.3">
      <c r="A1187" t="s">
        <v>2522</v>
      </c>
      <c r="B1187" t="s">
        <v>2523</v>
      </c>
      <c r="C1187" t="str">
        <f>IFERROR(VLOOKUP(Table1[[#This Row],[Ticker]],[1]!Table1[[Symbol]:[Industry]],2,FALSE),"-")</f>
        <v>-</v>
      </c>
      <c r="D1187" t="s">
        <v>140</v>
      </c>
      <c r="E1187">
        <v>1776.7808200099901</v>
      </c>
      <c r="F1187">
        <v>104.01</v>
      </c>
      <c r="G1187">
        <v>26.257012903338602</v>
      </c>
      <c r="H1187">
        <v>-13.2853152915542</v>
      </c>
      <c r="I1187">
        <v>-29.3943020710315</v>
      </c>
      <c r="J1187">
        <v>-5.3367308497963402</v>
      </c>
      <c r="K1187">
        <v>112.220380794869</v>
      </c>
      <c r="L1187">
        <v>109.907185999956</v>
      </c>
      <c r="M1187">
        <v>24.844719960870499</v>
      </c>
      <c r="N1187">
        <v>0.61662718264755301</v>
      </c>
      <c r="O1187">
        <v>35.467743486203197</v>
      </c>
      <c r="P1187">
        <v>59.280245022970902</v>
      </c>
      <c r="Q1187">
        <v>8.6720355701390001E-3</v>
      </c>
    </row>
    <row r="1188" spans="1:17" hidden="1" x14ac:dyDescent="0.3">
      <c r="A1188" t="s">
        <v>2524</v>
      </c>
      <c r="B1188" t="s">
        <v>2525</v>
      </c>
      <c r="C1188" t="str">
        <f>IFERROR(VLOOKUP(Table1[[#This Row],[Ticker]],[1]!Table1[[Symbol]:[Industry]],2,FALSE),"-")</f>
        <v>-</v>
      </c>
      <c r="D1188" t="s">
        <v>59</v>
      </c>
      <c r="E1188">
        <v>1773.5471121799901</v>
      </c>
      <c r="F1188">
        <v>240.35</v>
      </c>
      <c r="G1188">
        <v>-38.7683594629382</v>
      </c>
      <c r="H1188">
        <v>-5.7848769989933801</v>
      </c>
      <c r="I1188">
        <v>-24.677226211480701</v>
      </c>
      <c r="J1188">
        <v>-1.28508791497871</v>
      </c>
      <c r="K1188">
        <v>243.309065278465</v>
      </c>
      <c r="M1188">
        <v>53.198115525837501</v>
      </c>
      <c r="N1188">
        <v>0.588306790392783</v>
      </c>
      <c r="O1188">
        <v>23.382567089660899</v>
      </c>
      <c r="P1188">
        <v>20.778894472361799</v>
      </c>
    </row>
    <row r="1189" spans="1:17" hidden="1" x14ac:dyDescent="0.3">
      <c r="A1189" t="s">
        <v>2526</v>
      </c>
      <c r="B1189" t="s">
        <v>2527</v>
      </c>
      <c r="C1189" t="str">
        <f>IFERROR(VLOOKUP(Table1[[#This Row],[Ticker]],[1]!Table1[[Symbol]:[Industry]],2,FALSE),"-")</f>
        <v>-</v>
      </c>
      <c r="D1189" t="s">
        <v>193</v>
      </c>
      <c r="E1189">
        <v>1770.4747950000001</v>
      </c>
      <c r="F1189">
        <v>129.02000000000001</v>
      </c>
      <c r="G1189">
        <v>-2.75241158778904</v>
      </c>
      <c r="H1189">
        <v>-7.5813608327480999</v>
      </c>
      <c r="I1189">
        <v>27.316915059817301</v>
      </c>
      <c r="J1189">
        <v>-2.4031910911004601</v>
      </c>
      <c r="K1189">
        <v>131.995138499852</v>
      </c>
      <c r="L1189">
        <v>115.640057269865</v>
      </c>
      <c r="M1189">
        <v>45.079181561629603</v>
      </c>
      <c r="N1189">
        <v>0.83610133609061399</v>
      </c>
      <c r="O1189">
        <v>21.6865602232211</v>
      </c>
      <c r="P1189">
        <v>63.939008894536201</v>
      </c>
      <c r="Q1189">
        <v>7.3997187948406998E-2</v>
      </c>
    </row>
    <row r="1190" spans="1:17" hidden="1" x14ac:dyDescent="0.3">
      <c r="A1190" t="s">
        <v>2528</v>
      </c>
      <c r="B1190" t="s">
        <v>2529</v>
      </c>
      <c r="C1190" t="str">
        <f>IFERROR(VLOOKUP(Table1[[#This Row],[Ticker]],[1]!Table1[[Symbol]:[Industry]],2,FALSE),"-")</f>
        <v>-</v>
      </c>
      <c r="D1190" t="s">
        <v>21</v>
      </c>
      <c r="E1190">
        <v>1764.6452990369901</v>
      </c>
      <c r="F1190">
        <v>163.89</v>
      </c>
      <c r="G1190">
        <v>69.6517811298081</v>
      </c>
      <c r="H1190">
        <v>73.265248994482604</v>
      </c>
      <c r="I1190">
        <v>45.646320178429399</v>
      </c>
      <c r="J1190">
        <v>45.919227911610903</v>
      </c>
      <c r="K1190">
        <v>114.43780253590801</v>
      </c>
      <c r="L1190">
        <v>99.301543431973599</v>
      </c>
      <c r="M1190">
        <v>93.278831175225307</v>
      </c>
      <c r="N1190">
        <v>3.4154419506184599</v>
      </c>
      <c r="O1190">
        <v>12.453474891695601</v>
      </c>
      <c r="P1190">
        <v>126.055172413793</v>
      </c>
      <c r="Q1190">
        <v>8.1113116326585993E-2</v>
      </c>
    </row>
    <row r="1191" spans="1:17" hidden="1" x14ac:dyDescent="0.3">
      <c r="A1191" t="s">
        <v>2530</v>
      </c>
      <c r="B1191" t="s">
        <v>2531</v>
      </c>
      <c r="C1191" t="str">
        <f>IFERROR(VLOOKUP(Table1[[#This Row],[Ticker]],[1]!Table1[[Symbol]:[Industry]],2,FALSE),"-")</f>
        <v>-</v>
      </c>
      <c r="D1191" t="s">
        <v>550</v>
      </c>
      <c r="E1191">
        <v>1760.8117282000001</v>
      </c>
      <c r="F1191">
        <v>5692.45</v>
      </c>
      <c r="G1191">
        <v>-41.8195574331614</v>
      </c>
      <c r="H1191">
        <v>-10.145973385688499</v>
      </c>
      <c r="I1191">
        <v>-11.397813838630899</v>
      </c>
      <c r="J1191">
        <v>-2.3016873317019702</v>
      </c>
      <c r="K1191">
        <v>5588.66172694538</v>
      </c>
      <c r="L1191">
        <v>5750.9562231097298</v>
      </c>
      <c r="M1191">
        <v>40.754664498119197</v>
      </c>
      <c r="N1191">
        <v>0.61343218134573896</v>
      </c>
      <c r="O1191">
        <v>20.967246089117999</v>
      </c>
      <c r="P1191">
        <v>27.519041218637899</v>
      </c>
      <c r="Q1191">
        <v>-0.124928413357363</v>
      </c>
    </row>
    <row r="1192" spans="1:17" hidden="1" x14ac:dyDescent="0.3">
      <c r="A1192" t="s">
        <v>2532</v>
      </c>
      <c r="B1192" t="s">
        <v>2533</v>
      </c>
      <c r="C1192" t="str">
        <f>IFERROR(VLOOKUP(Table1[[#This Row],[Ticker]],[1]!Table1[[Symbol]:[Industry]],2,FALSE),"-")</f>
        <v>-</v>
      </c>
      <c r="D1192" t="s">
        <v>140</v>
      </c>
      <c r="E1192">
        <v>1745.99913617999</v>
      </c>
      <c r="F1192">
        <v>135.19</v>
      </c>
      <c r="G1192">
        <v>86.925743147517096</v>
      </c>
      <c r="H1192">
        <v>-6.7729905235903498</v>
      </c>
      <c r="I1192">
        <v>13.578679624708199</v>
      </c>
      <c r="J1192">
        <v>-7.5908029779604602</v>
      </c>
      <c r="K1192">
        <v>126.710700117926</v>
      </c>
      <c r="L1192">
        <v>106.26228181161601</v>
      </c>
      <c r="M1192">
        <v>47.888340136196597</v>
      </c>
      <c r="N1192">
        <v>1.15232132812773</v>
      </c>
      <c r="O1192">
        <v>11.6576669872031</v>
      </c>
      <c r="P1192">
        <v>119.99999999999901</v>
      </c>
      <c r="Q1192">
        <v>6.1544085424120001E-2</v>
      </c>
    </row>
    <row r="1193" spans="1:17" hidden="1" x14ac:dyDescent="0.3">
      <c r="A1193" t="s">
        <v>2534</v>
      </c>
      <c r="B1193" t="s">
        <v>2535</v>
      </c>
      <c r="C1193" t="str">
        <f>IFERROR(VLOOKUP(Table1[[#This Row],[Ticker]],[1]!Table1[[Symbol]:[Industry]],2,FALSE),"-")</f>
        <v>-</v>
      </c>
      <c r="D1193" t="s">
        <v>170</v>
      </c>
      <c r="E1193">
        <v>1739.329631325</v>
      </c>
      <c r="F1193">
        <v>1433.8</v>
      </c>
      <c r="G1193">
        <v>34.513158452541703</v>
      </c>
      <c r="H1193">
        <v>17.691631194530999</v>
      </c>
      <c r="I1193">
        <v>8.9515859029146192</v>
      </c>
      <c r="J1193">
        <v>0.70104979663893296</v>
      </c>
      <c r="K1193">
        <v>1249.23877862726</v>
      </c>
      <c r="L1193">
        <v>1136.9316258895999</v>
      </c>
      <c r="M1193">
        <v>63.500561250395201</v>
      </c>
      <c r="N1193">
        <v>0.84152703503543003</v>
      </c>
      <c r="O1193">
        <v>9.8479564792858199</v>
      </c>
      <c r="P1193">
        <v>72.104189172968404</v>
      </c>
      <c r="Q1193">
        <v>-3.0417063461265999E-2</v>
      </c>
    </row>
    <row r="1194" spans="1:17" hidden="1" x14ac:dyDescent="0.3">
      <c r="A1194" t="s">
        <v>2536</v>
      </c>
      <c r="B1194" t="s">
        <v>2537</v>
      </c>
      <c r="C1194" t="str">
        <f>IFERROR(VLOOKUP(Table1[[#This Row],[Ticker]],[1]!Table1[[Symbol]:[Industry]],2,FALSE),"-")</f>
        <v>-</v>
      </c>
      <c r="D1194" t="s">
        <v>550</v>
      </c>
      <c r="E1194">
        <v>1738.9414621000001</v>
      </c>
      <c r="F1194">
        <v>1354.45</v>
      </c>
      <c r="G1194">
        <v>-15.7446660696189</v>
      </c>
      <c r="H1194">
        <v>-7.1649162459534503</v>
      </c>
      <c r="I1194">
        <v>-6.1771813059782499</v>
      </c>
      <c r="J1194">
        <v>-6.1256309936737896</v>
      </c>
      <c r="K1194">
        <v>1361.09050838187</v>
      </c>
      <c r="L1194">
        <v>1300.9817535245299</v>
      </c>
      <c r="M1194">
        <v>33.1160334493024</v>
      </c>
      <c r="N1194">
        <v>1.79792722215779</v>
      </c>
      <c r="O1194">
        <v>14.659086714164401</v>
      </c>
      <c r="P1194">
        <v>35.580580580580502</v>
      </c>
      <c r="Q1194">
        <v>-3.349307924073E-2</v>
      </c>
    </row>
    <row r="1195" spans="1:17" hidden="1" x14ac:dyDescent="0.3">
      <c r="A1195" t="s">
        <v>2538</v>
      </c>
      <c r="B1195" t="s">
        <v>2539</v>
      </c>
      <c r="C1195" t="str">
        <f>IFERROR(VLOOKUP(Table1[[#This Row],[Ticker]],[1]!Table1[[Symbol]:[Industry]],2,FALSE),"-")</f>
        <v>-</v>
      </c>
      <c r="D1195" t="s">
        <v>146</v>
      </c>
      <c r="E1195">
        <v>1735.56956184</v>
      </c>
      <c r="F1195">
        <v>31.51</v>
      </c>
      <c r="G1195">
        <v>47.804424821563899</v>
      </c>
      <c r="H1195">
        <v>-13.823428475200499</v>
      </c>
      <c r="I1195">
        <v>-20.775306416024801</v>
      </c>
      <c r="J1195">
        <v>-3.8988967766574998</v>
      </c>
      <c r="K1195">
        <v>30.912611201666401</v>
      </c>
      <c r="L1195">
        <v>28.869413370622102</v>
      </c>
      <c r="M1195">
        <v>45.538212746151601</v>
      </c>
      <c r="N1195">
        <v>0.93234511780682505</v>
      </c>
      <c r="O1195">
        <v>25.0396699460488</v>
      </c>
      <c r="P1195">
        <v>103.948220064724</v>
      </c>
      <c r="Q1195">
        <v>0.214096662562278</v>
      </c>
    </row>
    <row r="1196" spans="1:17" hidden="1" x14ac:dyDescent="0.3">
      <c r="A1196" t="s">
        <v>2540</v>
      </c>
      <c r="B1196" t="s">
        <v>2541</v>
      </c>
      <c r="C1196" t="str">
        <f>IFERROR(VLOOKUP(Table1[[#This Row],[Ticker]],[1]!Table1[[Symbol]:[Industry]],2,FALSE),"-")</f>
        <v>-</v>
      </c>
      <c r="D1196" t="s">
        <v>409</v>
      </c>
      <c r="E1196">
        <v>1735.13598815</v>
      </c>
      <c r="F1196">
        <v>1326.25</v>
      </c>
      <c r="G1196">
        <v>413.32162565472902</v>
      </c>
      <c r="H1196">
        <v>21.9366648156251</v>
      </c>
      <c r="I1196">
        <v>64.696692100666397</v>
      </c>
      <c r="J1196">
        <v>-2.5040183854559301</v>
      </c>
      <c r="K1196">
        <v>1081.5539511603399</v>
      </c>
      <c r="L1196">
        <v>784.50161789122706</v>
      </c>
      <c r="M1196">
        <v>64.864431157595305</v>
      </c>
      <c r="N1196">
        <v>2.10549481230017</v>
      </c>
      <c r="O1196">
        <v>24.9010367577756</v>
      </c>
      <c r="P1196">
        <v>476.63043478260801</v>
      </c>
      <c r="Q1196">
        <v>0.13764226100044</v>
      </c>
    </row>
    <row r="1197" spans="1:17" hidden="1" x14ac:dyDescent="0.3">
      <c r="A1197" t="s">
        <v>2542</v>
      </c>
      <c r="B1197" t="s">
        <v>2543</v>
      </c>
      <c r="C1197" t="str">
        <f>IFERROR(VLOOKUP(Table1[[#This Row],[Ticker]],[1]!Table1[[Symbol]:[Industry]],2,FALSE),"-")</f>
        <v>-</v>
      </c>
      <c r="D1197" t="s">
        <v>21</v>
      </c>
      <c r="E1197">
        <v>1732.52147457</v>
      </c>
      <c r="F1197">
        <v>1145.55</v>
      </c>
      <c r="G1197">
        <v>82.023983850299601</v>
      </c>
      <c r="H1197">
        <v>-7.2932475284233096</v>
      </c>
      <c r="I1197">
        <v>62.052385421905903</v>
      </c>
      <c r="J1197">
        <v>0.47659522664473403</v>
      </c>
      <c r="K1197">
        <v>1066.86500809981</v>
      </c>
      <c r="L1197">
        <v>842.77810419274203</v>
      </c>
      <c r="M1197">
        <v>49.550645610757101</v>
      </c>
      <c r="N1197">
        <v>0.34538335003952803</v>
      </c>
      <c r="O1197">
        <v>9.2837501636768405</v>
      </c>
      <c r="P1197">
        <v>115.10656276405901</v>
      </c>
      <c r="Q1197">
        <v>8.4704029679455006E-2</v>
      </c>
    </row>
    <row r="1198" spans="1:17" hidden="1" x14ac:dyDescent="0.3">
      <c r="A1198" t="s">
        <v>2544</v>
      </c>
      <c r="B1198" t="s">
        <v>2545</v>
      </c>
      <c r="C1198" t="str">
        <f>IFERROR(VLOOKUP(Table1[[#This Row],[Ticker]],[1]!Table1[[Symbol]:[Industry]],2,FALSE),"-")</f>
        <v>-</v>
      </c>
      <c r="E1198">
        <v>1727.1864674999999</v>
      </c>
      <c r="F1198">
        <v>327.10000000000002</v>
      </c>
      <c r="G1198">
        <v>1042.4098951088499</v>
      </c>
      <c r="H1198">
        <v>-11.7228448672416</v>
      </c>
      <c r="I1198">
        <v>272.47748730188499</v>
      </c>
      <c r="J1198">
        <v>19.048283816595699</v>
      </c>
      <c r="K1198">
        <v>266.559369512697</v>
      </c>
      <c r="L1198">
        <v>156.694063684545</v>
      </c>
      <c r="M1198">
        <v>58.294372005505998</v>
      </c>
      <c r="N1198">
        <v>2.21535396017764</v>
      </c>
      <c r="O1198">
        <v>25.466218281870901</v>
      </c>
      <c r="P1198">
        <v>1215.9195402298801</v>
      </c>
      <c r="Q1198">
        <v>0.19492571761032601</v>
      </c>
    </row>
    <row r="1199" spans="1:17" hidden="1" x14ac:dyDescent="0.3">
      <c r="A1199" t="s">
        <v>2546</v>
      </c>
      <c r="B1199" t="s">
        <v>2547</v>
      </c>
      <c r="C1199" t="str">
        <f>IFERROR(VLOOKUP(Table1[[#This Row],[Ticker]],[1]!Table1[[Symbol]:[Industry]],2,FALSE),"-")</f>
        <v>-</v>
      </c>
      <c r="D1199" t="s">
        <v>253</v>
      </c>
      <c r="E1199">
        <v>1721.7</v>
      </c>
      <c r="F1199">
        <v>1420.8</v>
      </c>
      <c r="G1199">
        <v>-23.4909334532664</v>
      </c>
      <c r="H1199">
        <v>-5.8594789798813496</v>
      </c>
      <c r="I1199">
        <v>-16.5268439281894</v>
      </c>
      <c r="J1199">
        <v>-0.81910893448942901</v>
      </c>
      <c r="K1199">
        <v>1401.71513421898</v>
      </c>
      <c r="L1199">
        <v>1416.80737314154</v>
      </c>
      <c r="M1199">
        <v>56.562568651742801</v>
      </c>
      <c r="N1199">
        <v>0.98340003947364096</v>
      </c>
      <c r="O1199">
        <v>25.285050675675599</v>
      </c>
      <c r="P1199">
        <v>20.299733288175702</v>
      </c>
      <c r="Q1199">
        <v>0.15808000518687701</v>
      </c>
    </row>
    <row r="1200" spans="1:17" hidden="1" x14ac:dyDescent="0.3">
      <c r="A1200" t="s">
        <v>2548</v>
      </c>
      <c r="B1200" t="s">
        <v>2549</v>
      </c>
      <c r="C1200" t="str">
        <f>IFERROR(VLOOKUP(Table1[[#This Row],[Ticker]],[1]!Table1[[Symbol]:[Industry]],2,FALSE),"-")</f>
        <v>-</v>
      </c>
      <c r="D1200" t="s">
        <v>288</v>
      </c>
      <c r="E1200">
        <v>1719.2558750000001</v>
      </c>
      <c r="F1200">
        <v>2876.8</v>
      </c>
      <c r="G1200">
        <v>1312.5956093945599</v>
      </c>
      <c r="H1200">
        <v>-4.8951853485045698</v>
      </c>
      <c r="I1200">
        <v>317.82015063407903</v>
      </c>
      <c r="J1200">
        <v>-2.0683539983686399</v>
      </c>
      <c r="K1200">
        <v>2438.7425604074601</v>
      </c>
      <c r="L1200">
        <v>1502.6588889229499</v>
      </c>
      <c r="M1200">
        <v>59.844741563109302</v>
      </c>
      <c r="N1200">
        <v>0.79018938891634805</v>
      </c>
      <c r="O1200">
        <v>0</v>
      </c>
      <c r="P1200">
        <v>1664.90797546012</v>
      </c>
      <c r="Q1200">
        <v>0.196824980266566</v>
      </c>
    </row>
    <row r="1201" spans="1:17" hidden="1" x14ac:dyDescent="0.3">
      <c r="A1201" t="s">
        <v>2550</v>
      </c>
      <c r="B1201" t="s">
        <v>2551</v>
      </c>
      <c r="C1201" t="str">
        <f>IFERROR(VLOOKUP(Table1[[#This Row],[Ticker]],[1]!Table1[[Symbol]:[Industry]],2,FALSE),"-")</f>
        <v>-</v>
      </c>
      <c r="D1201" t="s">
        <v>288</v>
      </c>
      <c r="E1201">
        <v>1718.8321207500001</v>
      </c>
      <c r="F1201">
        <v>260.8</v>
      </c>
      <c r="G1201">
        <v>814.63856491289903</v>
      </c>
      <c r="H1201">
        <v>15.300967070151801</v>
      </c>
      <c r="I1201">
        <v>305.665836521215</v>
      </c>
      <c r="J1201">
        <v>6.3168927287209904</v>
      </c>
      <c r="K1201">
        <v>212.269256845402</v>
      </c>
      <c r="L1201">
        <v>123.759270265105</v>
      </c>
      <c r="M1201">
        <v>70.743969593123396</v>
      </c>
      <c r="N1201">
        <v>1.0788100752323799</v>
      </c>
      <c r="O1201">
        <v>18.904611122105599</v>
      </c>
      <c r="P1201">
        <v>934.92063492063505</v>
      </c>
      <c r="Q1201">
        <v>0.232082738072661</v>
      </c>
    </row>
    <row r="1202" spans="1:17" hidden="1" x14ac:dyDescent="0.3">
      <c r="A1202" t="s">
        <v>2552</v>
      </c>
      <c r="B1202" t="s">
        <v>2553</v>
      </c>
      <c r="C1202" t="str">
        <f>IFERROR(VLOOKUP(Table1[[#This Row],[Ticker]],[1]!Table1[[Symbol]:[Industry]],2,FALSE),"-")</f>
        <v>-</v>
      </c>
      <c r="D1202" t="s">
        <v>176</v>
      </c>
      <c r="E1202">
        <v>1717.787403738</v>
      </c>
      <c r="F1202">
        <v>156.93</v>
      </c>
      <c r="G1202">
        <v>7.6394869455871</v>
      </c>
      <c r="H1202">
        <v>6.6512727106075502</v>
      </c>
      <c r="I1202">
        <v>0.10006647929821</v>
      </c>
      <c r="J1202">
        <v>7.0081718232275998</v>
      </c>
      <c r="K1202">
        <v>137.94115432963301</v>
      </c>
      <c r="L1202">
        <v>134.79862463836699</v>
      </c>
      <c r="M1202">
        <v>70.583136176130793</v>
      </c>
      <c r="N1202">
        <v>2.5699226189021198</v>
      </c>
      <c r="O1202">
        <v>14.0635952335436</v>
      </c>
      <c r="P1202">
        <v>46.6635514018691</v>
      </c>
      <c r="Q1202">
        <v>3.8282785872778002E-2</v>
      </c>
    </row>
    <row r="1203" spans="1:17" hidden="1" x14ac:dyDescent="0.3">
      <c r="A1203" t="s">
        <v>2554</v>
      </c>
      <c r="B1203" t="s">
        <v>2555</v>
      </c>
      <c r="C1203" t="str">
        <f>IFERROR(VLOOKUP(Table1[[#This Row],[Ticker]],[1]!Table1[[Symbol]:[Industry]],2,FALSE),"-")</f>
        <v>-</v>
      </c>
      <c r="D1203" t="s">
        <v>1337</v>
      </c>
      <c r="E1203">
        <v>1709.69001359</v>
      </c>
      <c r="F1203">
        <v>620.35</v>
      </c>
      <c r="G1203">
        <v>69.366287387330502</v>
      </c>
      <c r="H1203">
        <v>25.4106997372898</v>
      </c>
      <c r="I1203">
        <v>6.4936786216340101</v>
      </c>
      <c r="J1203">
        <v>-0.660503044682618</v>
      </c>
      <c r="K1203">
        <v>512.78152721004903</v>
      </c>
      <c r="L1203">
        <v>465.29325507430701</v>
      </c>
      <c r="M1203">
        <v>74.072771934709394</v>
      </c>
      <c r="N1203">
        <v>2.3262629490935298</v>
      </c>
      <c r="O1203">
        <v>0.74957685177721101</v>
      </c>
      <c r="P1203">
        <v>100.242091672046</v>
      </c>
      <c r="Q1203">
        <v>3.70793490722E-2</v>
      </c>
    </row>
    <row r="1204" spans="1:17" hidden="1" x14ac:dyDescent="0.3">
      <c r="A1204" t="s">
        <v>2556</v>
      </c>
      <c r="B1204" t="s">
        <v>2557</v>
      </c>
      <c r="C1204" t="str">
        <f>IFERROR(VLOOKUP(Table1[[#This Row],[Ticker]],[1]!Table1[[Symbol]:[Industry]],2,FALSE),"-")</f>
        <v>-</v>
      </c>
      <c r="D1204" t="s">
        <v>409</v>
      </c>
      <c r="E1204">
        <v>1708.4368225000001</v>
      </c>
      <c r="F1204">
        <v>754.85</v>
      </c>
      <c r="G1204">
        <v>102.246968911183</v>
      </c>
      <c r="H1204">
        <v>-11.0412260474649</v>
      </c>
      <c r="I1204">
        <v>69.9594261598629</v>
      </c>
      <c r="J1204">
        <v>-3.0551906772391502</v>
      </c>
      <c r="K1204">
        <v>767.19464959101401</v>
      </c>
      <c r="L1204">
        <v>608.72148549011104</v>
      </c>
      <c r="M1204">
        <v>35.034460973431301</v>
      </c>
      <c r="N1204">
        <v>2.43049077410928</v>
      </c>
      <c r="O1204">
        <v>14.5923031065774</v>
      </c>
      <c r="P1204">
        <v>166.59014656542399</v>
      </c>
      <c r="Q1204">
        <v>0.12756926237838501</v>
      </c>
    </row>
    <row r="1205" spans="1:17" hidden="1" x14ac:dyDescent="0.3">
      <c r="A1205" t="s">
        <v>2558</v>
      </c>
      <c r="B1205" t="s">
        <v>2559</v>
      </c>
      <c r="C1205" t="str">
        <f>IFERROR(VLOOKUP(Table1[[#This Row],[Ticker]],[1]!Table1[[Symbol]:[Industry]],2,FALSE),"-")</f>
        <v>-</v>
      </c>
      <c r="D1205" t="s">
        <v>775</v>
      </c>
      <c r="E1205">
        <v>1702.5820202079999</v>
      </c>
      <c r="F1205">
        <v>192.86</v>
      </c>
      <c r="G1205">
        <v>-2.7284493163458601</v>
      </c>
      <c r="H1205">
        <v>24.664343158104199</v>
      </c>
      <c r="I1205">
        <v>11.362683935111599</v>
      </c>
      <c r="J1205">
        <v>-8.54803067273353</v>
      </c>
      <c r="M1205">
        <v>38.933535091056498</v>
      </c>
      <c r="O1205">
        <v>19.257492481592799</v>
      </c>
      <c r="P1205">
        <v>39.753623188405797</v>
      </c>
    </row>
    <row r="1206" spans="1:17" hidden="1" x14ac:dyDescent="0.3">
      <c r="A1206" t="s">
        <v>2560</v>
      </c>
      <c r="B1206" t="s">
        <v>2561</v>
      </c>
      <c r="C1206" t="str">
        <f>IFERROR(VLOOKUP(Table1[[#This Row],[Ticker]],[1]!Table1[[Symbol]:[Industry]],2,FALSE),"-")</f>
        <v>-</v>
      </c>
      <c r="D1206" t="s">
        <v>106</v>
      </c>
      <c r="E1206">
        <v>1700.9453133699999</v>
      </c>
      <c r="F1206">
        <v>114.75</v>
      </c>
      <c r="G1206">
        <v>9.2750678995696205</v>
      </c>
      <c r="H1206">
        <v>-0.56759988594072297</v>
      </c>
      <c r="I1206">
        <v>-25.886780166242001</v>
      </c>
      <c r="J1206">
        <v>3.5679075704373102</v>
      </c>
      <c r="K1206">
        <v>111.856821792879</v>
      </c>
      <c r="L1206">
        <v>108.97356615441799</v>
      </c>
      <c r="M1206">
        <v>58.302706215984699</v>
      </c>
      <c r="N1206">
        <v>1.5615010920557399</v>
      </c>
      <c r="O1206">
        <v>38.518518518518498</v>
      </c>
      <c r="P1206">
        <v>56.548431105047698</v>
      </c>
      <c r="Q1206">
        <v>0.12233341654932101</v>
      </c>
    </row>
    <row r="1207" spans="1:17" hidden="1" x14ac:dyDescent="0.3">
      <c r="A1207" t="s">
        <v>2562</v>
      </c>
      <c r="B1207" t="s">
        <v>2563</v>
      </c>
      <c r="C1207" t="str">
        <f>IFERROR(VLOOKUP(Table1[[#This Row],[Ticker]],[1]!Table1[[Symbol]:[Industry]],2,FALSE),"-")</f>
        <v>-</v>
      </c>
      <c r="D1207" t="s">
        <v>46</v>
      </c>
      <c r="E1207">
        <v>1700.5282420000001</v>
      </c>
      <c r="F1207">
        <v>171.75</v>
      </c>
      <c r="G1207">
        <v>971.63969885143501</v>
      </c>
      <c r="H1207">
        <v>-14.337914956335</v>
      </c>
      <c r="I1207">
        <v>141.717464204235</v>
      </c>
      <c r="J1207">
        <v>-11.5736801503734</v>
      </c>
      <c r="K1207">
        <v>186.659686597676</v>
      </c>
      <c r="L1207">
        <v>108.132816111731</v>
      </c>
      <c r="M1207">
        <v>28.4611890979773</v>
      </c>
      <c r="N1207">
        <v>0.57314895993697101</v>
      </c>
      <c r="O1207">
        <v>34.148471615720503</v>
      </c>
      <c r="P1207">
        <v>1045</v>
      </c>
    </row>
    <row r="1208" spans="1:17" hidden="1" x14ac:dyDescent="0.3">
      <c r="A1208" t="s">
        <v>2564</v>
      </c>
      <c r="B1208" t="s">
        <v>2565</v>
      </c>
      <c r="C1208" t="str">
        <f>IFERROR(VLOOKUP(Table1[[#This Row],[Ticker]],[1]!Table1[[Symbol]:[Industry]],2,FALSE),"-")</f>
        <v>-</v>
      </c>
      <c r="D1208" t="s">
        <v>78</v>
      </c>
      <c r="E1208">
        <v>1699.60015034</v>
      </c>
      <c r="F1208">
        <v>115.22</v>
      </c>
      <c r="G1208">
        <v>20.413883506241799</v>
      </c>
      <c r="H1208">
        <v>-3.0288336252364698</v>
      </c>
      <c r="I1208">
        <v>-3.3728718344647</v>
      </c>
      <c r="J1208">
        <v>-1.4413277500613699</v>
      </c>
      <c r="K1208">
        <v>110.489698049146</v>
      </c>
      <c r="L1208">
        <v>102.649604562345</v>
      </c>
      <c r="M1208">
        <v>64.6865710416632</v>
      </c>
      <c r="N1208">
        <v>1.2990068961154</v>
      </c>
      <c r="O1208">
        <v>7.5334143377885798</v>
      </c>
      <c r="P1208">
        <v>50.712884238063999</v>
      </c>
      <c r="Q1208">
        <v>-1.528218541452E-2</v>
      </c>
    </row>
    <row r="1209" spans="1:17" hidden="1" x14ac:dyDescent="0.3">
      <c r="A1209" t="s">
        <v>2566</v>
      </c>
      <c r="B1209" t="s">
        <v>2567</v>
      </c>
      <c r="C1209" t="str">
        <f>IFERROR(VLOOKUP(Table1[[#This Row],[Ticker]],[1]!Table1[[Symbol]:[Industry]],2,FALSE),"-")</f>
        <v>-</v>
      </c>
      <c r="D1209" t="s">
        <v>369</v>
      </c>
      <c r="E1209">
        <v>1697.476758</v>
      </c>
      <c r="F1209">
        <v>270.5</v>
      </c>
      <c r="G1209">
        <v>-4.2996180057702</v>
      </c>
      <c r="H1209">
        <v>-10.7206146860372</v>
      </c>
      <c r="I1209">
        <v>-1.95468563557445</v>
      </c>
      <c r="J1209">
        <v>-8.0639741075844196</v>
      </c>
      <c r="K1209">
        <v>270.542729807608</v>
      </c>
      <c r="L1209">
        <v>247.36115715298399</v>
      </c>
      <c r="M1209">
        <v>29.1746960237558</v>
      </c>
      <c r="N1209">
        <v>0.67423564398969404</v>
      </c>
      <c r="O1209">
        <v>15.323475046210699</v>
      </c>
      <c r="P1209">
        <v>34.060215586668299</v>
      </c>
      <c r="Q1209">
        <v>0.13931594127431601</v>
      </c>
    </row>
    <row r="1210" spans="1:17" x14ac:dyDescent="0.3">
      <c r="A1210" t="s">
        <v>2568</v>
      </c>
      <c r="B1210" t="s">
        <v>2569</v>
      </c>
      <c r="C1210" t="str">
        <f>IFERROR(VLOOKUP(Table1[[#This Row],[Ticker]],[1]!Table1[[Symbol]:[Industry]],2,FALSE),"-")</f>
        <v>-</v>
      </c>
      <c r="D1210" t="s">
        <v>114</v>
      </c>
      <c r="E1210">
        <v>1696.12558724</v>
      </c>
      <c r="F1210">
        <v>7.25</v>
      </c>
      <c r="G1210">
        <v>-36.298217765927099</v>
      </c>
      <c r="H1210">
        <v>-44.275675808230503</v>
      </c>
      <c r="I1210">
        <v>-73.655514571823502</v>
      </c>
      <c r="J1210">
        <v>-6.6599979584049596</v>
      </c>
      <c r="K1210">
        <v>11.806453699012099</v>
      </c>
      <c r="L1210">
        <v>15.2191346799999</v>
      </c>
      <c r="M1210">
        <v>17.052843429029799</v>
      </c>
      <c r="N1210">
        <v>1.07658841424331</v>
      </c>
      <c r="O1210">
        <v>274.48275862068903</v>
      </c>
      <c r="P1210">
        <v>8.0476900149031305</v>
      </c>
      <c r="Q1210">
        <v>-8.9133490867249997E-3</v>
      </c>
    </row>
    <row r="1211" spans="1:17" hidden="1" x14ac:dyDescent="0.3">
      <c r="A1211" t="s">
        <v>2570</v>
      </c>
      <c r="B1211" t="s">
        <v>2571</v>
      </c>
      <c r="C1211" t="str">
        <f>IFERROR(VLOOKUP(Table1[[#This Row],[Ticker]],[1]!Table1[[Symbol]:[Industry]],2,FALSE),"-")</f>
        <v>-</v>
      </c>
      <c r="D1211" t="s">
        <v>647</v>
      </c>
      <c r="E1211">
        <v>1692.3029750000001</v>
      </c>
      <c r="F1211">
        <v>59.25</v>
      </c>
      <c r="G1211">
        <v>27.494445099611902</v>
      </c>
      <c r="H1211">
        <v>-1.45204127409348</v>
      </c>
      <c r="I1211">
        <v>0.82235518163678001</v>
      </c>
      <c r="J1211">
        <v>1.78219926438631</v>
      </c>
      <c r="K1211">
        <v>56.903857253394399</v>
      </c>
      <c r="L1211">
        <v>55.128975774058297</v>
      </c>
      <c r="M1211">
        <v>29.188193916460101</v>
      </c>
      <c r="N1211">
        <v>0.95367315964759303</v>
      </c>
      <c r="O1211">
        <v>31.645569620253099</v>
      </c>
      <c r="P1211">
        <v>57.579787234042499</v>
      </c>
      <c r="Q1211">
        <v>7.1071011628524999E-2</v>
      </c>
    </row>
    <row r="1212" spans="1:17" hidden="1" x14ac:dyDescent="0.3">
      <c r="A1212" t="s">
        <v>2572</v>
      </c>
      <c r="B1212" t="s">
        <v>2573</v>
      </c>
      <c r="C1212" t="str">
        <f>IFERROR(VLOOKUP(Table1[[#This Row],[Ticker]],[1]!Table1[[Symbol]:[Industry]],2,FALSE),"-")</f>
        <v>-</v>
      </c>
      <c r="D1212" t="s">
        <v>21</v>
      </c>
      <c r="E1212">
        <v>1691.9904716999999</v>
      </c>
      <c r="F1212">
        <v>1313.65</v>
      </c>
      <c r="G1212">
        <v>116.969588326372</v>
      </c>
      <c r="H1212">
        <v>6.9506252385039602</v>
      </c>
      <c r="I1212">
        <v>88.248687999551805</v>
      </c>
      <c r="J1212">
        <v>-3.6557019302421101</v>
      </c>
      <c r="K1212">
        <v>1199.3765682513899</v>
      </c>
      <c r="L1212">
        <v>943.48660762290001</v>
      </c>
      <c r="M1212">
        <v>65.342760176135997</v>
      </c>
      <c r="N1212">
        <v>0.64862154661203197</v>
      </c>
      <c r="O1212">
        <v>11.8106040421725</v>
      </c>
      <c r="P1212">
        <v>155.02814987381001</v>
      </c>
      <c r="Q1212">
        <v>0.15990829813558799</v>
      </c>
    </row>
    <row r="1213" spans="1:17" hidden="1" x14ac:dyDescent="0.3">
      <c r="A1213" t="s">
        <v>2574</v>
      </c>
      <c r="B1213" t="s">
        <v>2575</v>
      </c>
      <c r="C1213" t="str">
        <f>IFERROR(VLOOKUP(Table1[[#This Row],[Ticker]],[1]!Table1[[Symbol]:[Industry]],2,FALSE),"-")</f>
        <v>-</v>
      </c>
      <c r="D1213" t="s">
        <v>220</v>
      </c>
      <c r="E1213">
        <v>1689.2764408</v>
      </c>
      <c r="F1213">
        <v>438.75</v>
      </c>
      <c r="G1213">
        <v>-26.797282402793101</v>
      </c>
      <c r="H1213">
        <v>-1.1720638371262899</v>
      </c>
      <c r="I1213">
        <v>-34.934886542881102</v>
      </c>
      <c r="J1213">
        <v>-2.0672265858177701</v>
      </c>
      <c r="K1213">
        <v>446.9223077899</v>
      </c>
      <c r="L1213">
        <v>490.20070664944501</v>
      </c>
      <c r="M1213">
        <v>50.189467273843903</v>
      </c>
      <c r="N1213">
        <v>0.48727664631843198</v>
      </c>
      <c r="O1213">
        <v>44.820512820512803</v>
      </c>
      <c r="P1213">
        <v>15.4605263157894</v>
      </c>
    </row>
    <row r="1214" spans="1:17" hidden="1" x14ac:dyDescent="0.3">
      <c r="A1214" t="s">
        <v>2576</v>
      </c>
      <c r="B1214" t="s">
        <v>2577</v>
      </c>
      <c r="C1214" t="str">
        <f>IFERROR(VLOOKUP(Table1[[#This Row],[Ticker]],[1]!Table1[[Symbol]:[Industry]],2,FALSE),"-")</f>
        <v>-</v>
      </c>
      <c r="D1214" t="s">
        <v>130</v>
      </c>
      <c r="E1214">
        <v>1688.5635064999999</v>
      </c>
      <c r="F1214">
        <v>254.5</v>
      </c>
      <c r="G1214">
        <v>0.43568875964605802</v>
      </c>
      <c r="H1214">
        <v>-17.579707361131799</v>
      </c>
      <c r="I1214">
        <v>-46.632065690505598</v>
      </c>
      <c r="J1214">
        <v>-6.2019171287146202</v>
      </c>
      <c r="K1214">
        <v>269.88952868633203</v>
      </c>
      <c r="L1214">
        <v>273.58698460717397</v>
      </c>
      <c r="M1214">
        <v>24.932995919802501</v>
      </c>
      <c r="N1214">
        <v>0.88861932523125098</v>
      </c>
      <c r="O1214">
        <v>57.406679764243599</v>
      </c>
      <c r="P1214">
        <v>32.863482119551001</v>
      </c>
      <c r="Q1214">
        <v>0.100028903752426</v>
      </c>
    </row>
    <row r="1215" spans="1:17" hidden="1" x14ac:dyDescent="0.3">
      <c r="A1215" t="s">
        <v>2578</v>
      </c>
      <c r="B1215" t="s">
        <v>2579</v>
      </c>
      <c r="C1215" t="str">
        <f>IFERROR(VLOOKUP(Table1[[#This Row],[Ticker]],[1]!Table1[[Symbol]:[Industry]],2,FALSE),"-")</f>
        <v>-</v>
      </c>
      <c r="D1215" t="s">
        <v>396</v>
      </c>
      <c r="E1215">
        <v>1684.47943059</v>
      </c>
      <c r="F1215">
        <v>696.9</v>
      </c>
      <c r="G1215">
        <v>-31.609621395458301</v>
      </c>
      <c r="H1215">
        <v>-6.2178358959498201</v>
      </c>
      <c r="I1215">
        <v>-17.083615151518</v>
      </c>
      <c r="J1215">
        <v>-3.6070602154294198</v>
      </c>
      <c r="K1215">
        <v>693.36065367849096</v>
      </c>
      <c r="L1215">
        <v>705.93379674888399</v>
      </c>
      <c r="M1215">
        <v>45.117527363293803</v>
      </c>
      <c r="N1215">
        <v>1.6186185929208301</v>
      </c>
      <c r="O1215">
        <v>32.013201320131998</v>
      </c>
      <c r="P1215">
        <v>11.3258785942492</v>
      </c>
      <c r="Q1215">
        <v>5.4483216656720001E-3</v>
      </c>
    </row>
    <row r="1216" spans="1:17" hidden="1" x14ac:dyDescent="0.3">
      <c r="A1216" t="s">
        <v>2580</v>
      </c>
      <c r="B1216" t="s">
        <v>2581</v>
      </c>
      <c r="C1216" t="str">
        <f>IFERROR(VLOOKUP(Table1[[#This Row],[Ticker]],[1]!Table1[[Symbol]:[Industry]],2,FALSE),"-")</f>
        <v>-</v>
      </c>
      <c r="D1216" t="s">
        <v>46</v>
      </c>
      <c r="E1216">
        <v>1683.8721003650001</v>
      </c>
      <c r="F1216">
        <v>172.03</v>
      </c>
      <c r="G1216">
        <v>240.757454258298</v>
      </c>
      <c r="H1216">
        <v>-3.2327341517637702</v>
      </c>
      <c r="I1216">
        <v>15.8581182485455</v>
      </c>
      <c r="J1216">
        <v>-0.31318158457553902</v>
      </c>
      <c r="K1216">
        <v>155.06026078100999</v>
      </c>
      <c r="L1216">
        <v>126.54156522429101</v>
      </c>
      <c r="M1216">
        <v>58.169544469550502</v>
      </c>
      <c r="N1216">
        <v>0.39939582063544299</v>
      </c>
      <c r="O1216">
        <v>14.5207231296866</v>
      </c>
      <c r="P1216">
        <v>263.69978858350902</v>
      </c>
      <c r="Q1216">
        <v>0.143038864123092</v>
      </c>
    </row>
    <row r="1217" spans="1:17" hidden="1" x14ac:dyDescent="0.3">
      <c r="A1217" t="s">
        <v>2582</v>
      </c>
      <c r="B1217" t="s">
        <v>2583</v>
      </c>
      <c r="C1217" t="str">
        <f>IFERROR(VLOOKUP(Table1[[#This Row],[Ticker]],[1]!Table1[[Symbol]:[Industry]],2,FALSE),"-")</f>
        <v>-</v>
      </c>
      <c r="E1217">
        <v>1677.2068624999999</v>
      </c>
      <c r="F1217">
        <v>857.8</v>
      </c>
      <c r="G1217">
        <v>208.881524337992</v>
      </c>
      <c r="H1217">
        <v>30.197733226079801</v>
      </c>
      <c r="I1217">
        <v>89.8374945257234</v>
      </c>
      <c r="J1217">
        <v>-2.0344854968395798</v>
      </c>
      <c r="K1217">
        <v>682.53517664715696</v>
      </c>
      <c r="L1217">
        <v>500.968228608076</v>
      </c>
      <c r="M1217">
        <v>60.963789355196297</v>
      </c>
      <c r="N1217">
        <v>1.02034466251795</v>
      </c>
      <c r="O1217">
        <v>10.6318489158311</v>
      </c>
      <c r="P1217">
        <v>259.66457023060798</v>
      </c>
    </row>
    <row r="1218" spans="1:17" hidden="1" x14ac:dyDescent="0.3">
      <c r="A1218" t="s">
        <v>2584</v>
      </c>
      <c r="B1218" t="s">
        <v>2585</v>
      </c>
      <c r="C1218" t="str">
        <f>IFERROR(VLOOKUP(Table1[[#This Row],[Ticker]],[1]!Table1[[Symbol]:[Industry]],2,FALSE),"-")</f>
        <v>-</v>
      </c>
      <c r="D1218" t="s">
        <v>62</v>
      </c>
      <c r="E1218">
        <v>1671.43350308</v>
      </c>
      <c r="F1218">
        <v>2714.45</v>
      </c>
      <c r="G1218">
        <v>4.8016189694698497</v>
      </c>
      <c r="H1218">
        <v>6.4159069428998503</v>
      </c>
      <c r="I1218">
        <v>20.621473535259799</v>
      </c>
      <c r="J1218">
        <v>10.657547208733799</v>
      </c>
      <c r="K1218">
        <v>2383.98417036314</v>
      </c>
      <c r="L1218">
        <v>2164.2799060065499</v>
      </c>
      <c r="M1218">
        <v>82.794487879525605</v>
      </c>
      <c r="N1218">
        <v>1.2445418163283799</v>
      </c>
      <c r="O1218">
        <v>4.0321243714196404</v>
      </c>
      <c r="P1218">
        <v>57.077136739771902</v>
      </c>
      <c r="Q1218">
        <v>1.6099456389817E-2</v>
      </c>
    </row>
    <row r="1219" spans="1:17" hidden="1" x14ac:dyDescent="0.3">
      <c r="A1219" t="s">
        <v>2586</v>
      </c>
      <c r="B1219" t="s">
        <v>2587</v>
      </c>
      <c r="C1219" t="str">
        <f>IFERROR(VLOOKUP(Table1[[#This Row],[Ticker]],[1]!Table1[[Symbol]:[Industry]],2,FALSE),"-")</f>
        <v>-</v>
      </c>
      <c r="D1219" t="s">
        <v>550</v>
      </c>
      <c r="E1219">
        <v>1668.564520529</v>
      </c>
      <c r="F1219">
        <v>99.65</v>
      </c>
      <c r="G1219">
        <v>24.838088608474401</v>
      </c>
      <c r="H1219">
        <v>3.0725323022733799</v>
      </c>
      <c r="I1219">
        <v>13.7905209835557</v>
      </c>
      <c r="J1219">
        <v>2.0766195466049</v>
      </c>
      <c r="K1219">
        <v>88.478957739729907</v>
      </c>
      <c r="L1219">
        <v>77.891333755879998</v>
      </c>
      <c r="M1219">
        <v>52.108665365643503</v>
      </c>
      <c r="N1219">
        <v>1.2118280818004099</v>
      </c>
      <c r="O1219">
        <v>5.31861515303562</v>
      </c>
      <c r="P1219">
        <v>78.105451295799796</v>
      </c>
      <c r="Q1219">
        <v>1.729689486287E-3</v>
      </c>
    </row>
    <row r="1220" spans="1:17" hidden="1" x14ac:dyDescent="0.3">
      <c r="A1220" t="s">
        <v>2588</v>
      </c>
      <c r="B1220" t="s">
        <v>2589</v>
      </c>
      <c r="C1220" t="str">
        <f>IFERROR(VLOOKUP(Table1[[#This Row],[Ticker]],[1]!Table1[[Symbol]:[Industry]],2,FALSE),"-")</f>
        <v>-</v>
      </c>
      <c r="D1220" t="s">
        <v>140</v>
      </c>
      <c r="E1220">
        <v>1668.52203485</v>
      </c>
      <c r="F1220">
        <v>100.3</v>
      </c>
      <c r="G1220">
        <v>28.970412056693199</v>
      </c>
      <c r="H1220">
        <v>1.63485088721399</v>
      </c>
      <c r="I1220">
        <v>-0.45424459745885098</v>
      </c>
      <c r="J1220">
        <v>-6.7711238168977701</v>
      </c>
      <c r="K1220">
        <v>96.013262659018196</v>
      </c>
      <c r="L1220">
        <v>87.846010484095103</v>
      </c>
      <c r="M1220">
        <v>40.708507484678201</v>
      </c>
      <c r="N1220">
        <v>1.2814194593010999</v>
      </c>
      <c r="O1220">
        <v>13.6590229312063</v>
      </c>
      <c r="P1220">
        <v>84.0366972477064</v>
      </c>
      <c r="Q1220">
        <v>3.9481573045412999E-2</v>
      </c>
    </row>
    <row r="1221" spans="1:17" hidden="1" x14ac:dyDescent="0.3">
      <c r="A1221" t="s">
        <v>2590</v>
      </c>
      <c r="B1221" t="s">
        <v>2591</v>
      </c>
      <c r="C1221" t="str">
        <f>IFERROR(VLOOKUP(Table1[[#This Row],[Ticker]],[1]!Table1[[Symbol]:[Industry]],2,FALSE),"-")</f>
        <v>-</v>
      </c>
      <c r="D1221" t="s">
        <v>130</v>
      </c>
      <c r="E1221">
        <v>1655.1291791399999</v>
      </c>
      <c r="F1221">
        <v>13.51</v>
      </c>
      <c r="G1221">
        <v>-34.211170266450203</v>
      </c>
      <c r="H1221">
        <v>-2.5193405255794499</v>
      </c>
      <c r="I1221">
        <v>-1.42754306826147</v>
      </c>
      <c r="J1221">
        <v>-0.292596422611061</v>
      </c>
      <c r="K1221">
        <v>13.751236496514901</v>
      </c>
      <c r="L1221">
        <v>13.3556396899946</v>
      </c>
      <c r="M1221">
        <v>47.280139257723398</v>
      </c>
      <c r="N1221">
        <v>0.75315709079465398</v>
      </c>
      <c r="O1221">
        <v>36.195410806809697</v>
      </c>
      <c r="P1221">
        <v>73.205128205128204</v>
      </c>
      <c r="Q1221">
        <v>5.3837339648638002E-2</v>
      </c>
    </row>
    <row r="1222" spans="1:17" hidden="1" x14ac:dyDescent="0.3">
      <c r="A1222" t="s">
        <v>2592</v>
      </c>
      <c r="B1222" t="s">
        <v>2593</v>
      </c>
      <c r="C1222" t="str">
        <f>IFERROR(VLOOKUP(Table1[[#This Row],[Ticker]],[1]!Table1[[Symbol]:[Industry]],2,FALSE),"-")</f>
        <v>-</v>
      </c>
      <c r="D1222" t="s">
        <v>253</v>
      </c>
      <c r="E1222">
        <v>1652.04086871</v>
      </c>
      <c r="F1222">
        <v>120.28</v>
      </c>
      <c r="G1222">
        <v>-15.8592352123803</v>
      </c>
      <c r="H1222">
        <v>-8.1362579669134707</v>
      </c>
      <c r="I1222">
        <v>-4.7025811973921297</v>
      </c>
      <c r="J1222">
        <v>6.0162953166198196</v>
      </c>
      <c r="K1222">
        <v>113.879184088507</v>
      </c>
      <c r="L1222">
        <v>111.112772091639</v>
      </c>
      <c r="M1222">
        <v>57.945913280078202</v>
      </c>
      <c r="N1222">
        <v>1.36071070996694</v>
      </c>
      <c r="O1222">
        <v>7.2414366478217502</v>
      </c>
      <c r="P1222">
        <v>30.739130434782599</v>
      </c>
      <c r="Q1222">
        <v>-2.0262519692541E-2</v>
      </c>
    </row>
    <row r="1223" spans="1:17" hidden="1" x14ac:dyDescent="0.3">
      <c r="A1223" t="s">
        <v>2594</v>
      </c>
      <c r="B1223" t="s">
        <v>2595</v>
      </c>
      <c r="C1223" t="str">
        <f>IFERROR(VLOOKUP(Table1[[#This Row],[Ticker]],[1]!Table1[[Symbol]:[Industry]],2,FALSE),"-")</f>
        <v>-</v>
      </c>
      <c r="E1223">
        <v>1640.33782</v>
      </c>
      <c r="F1223">
        <v>2039</v>
      </c>
      <c r="G1223">
        <v>843.66125824952803</v>
      </c>
      <c r="H1223">
        <v>33.695965790571798</v>
      </c>
      <c r="I1223">
        <v>133.52097200437399</v>
      </c>
      <c r="J1223">
        <v>14.723716825341899</v>
      </c>
      <c r="K1223">
        <v>1430.7608759923</v>
      </c>
      <c r="L1223">
        <v>882.57380399659996</v>
      </c>
      <c r="M1223">
        <v>80.519907884831795</v>
      </c>
      <c r="N1223">
        <v>0.78412089230031101</v>
      </c>
      <c r="O1223">
        <v>2.94261893084846</v>
      </c>
      <c r="P1223">
        <v>1026.51933701657</v>
      </c>
    </row>
    <row r="1224" spans="1:17" hidden="1" x14ac:dyDescent="0.3">
      <c r="A1224" t="s">
        <v>2596</v>
      </c>
      <c r="B1224" t="s">
        <v>2597</v>
      </c>
      <c r="C1224" t="str">
        <f>IFERROR(VLOOKUP(Table1[[#This Row],[Ticker]],[1]!Table1[[Symbol]:[Industry]],2,FALSE),"-")</f>
        <v>-</v>
      </c>
      <c r="D1224" t="s">
        <v>396</v>
      </c>
      <c r="E1224">
        <v>1639.90555047</v>
      </c>
      <c r="F1224">
        <v>10.51</v>
      </c>
      <c r="G1224">
        <v>-45.370717136045499</v>
      </c>
      <c r="H1224">
        <v>-17.933189156819299</v>
      </c>
      <c r="I1224">
        <v>-31.6878766433158</v>
      </c>
      <c r="J1224">
        <v>-6.4956375096379197</v>
      </c>
      <c r="K1224">
        <v>11.753361378819299</v>
      </c>
      <c r="L1224">
        <v>12.3847264179308</v>
      </c>
      <c r="M1224">
        <v>30.258113507896802</v>
      </c>
      <c r="N1224">
        <v>1.7294142636148599</v>
      </c>
      <c r="O1224">
        <v>60.164922296225797</v>
      </c>
      <c r="P1224">
        <v>6.1616161616161396</v>
      </c>
      <c r="Q1224">
        <v>0.14143493123058201</v>
      </c>
    </row>
    <row r="1225" spans="1:17" hidden="1" x14ac:dyDescent="0.3">
      <c r="A1225" t="s">
        <v>2598</v>
      </c>
      <c r="B1225" t="s">
        <v>2599</v>
      </c>
      <c r="C1225" t="str">
        <f>IFERROR(VLOOKUP(Table1[[#This Row],[Ticker]],[1]!Table1[[Symbol]:[Industry]],2,FALSE),"-")</f>
        <v>-</v>
      </c>
      <c r="D1225" t="s">
        <v>557</v>
      </c>
      <c r="E1225">
        <v>1631.1213</v>
      </c>
      <c r="F1225">
        <v>155.36000000000001</v>
      </c>
      <c r="G1225">
        <v>86.002017029195201</v>
      </c>
      <c r="H1225">
        <v>-14.8376877745625</v>
      </c>
      <c r="I1225">
        <v>36.319139025252397</v>
      </c>
      <c r="J1225">
        <v>-3.2194762449497101</v>
      </c>
      <c r="K1225">
        <v>158.44738422298599</v>
      </c>
      <c r="L1225">
        <v>131.20305199178301</v>
      </c>
      <c r="M1225">
        <v>42.686776544598402</v>
      </c>
      <c r="N1225">
        <v>0.398651583684143</v>
      </c>
      <c r="O1225">
        <v>17.7909371781668</v>
      </c>
      <c r="P1225">
        <v>118.81690140844999</v>
      </c>
      <c r="Q1225">
        <v>3.0661772335057E-2</v>
      </c>
    </row>
    <row r="1226" spans="1:17" hidden="1" x14ac:dyDescent="0.3">
      <c r="A1226" t="s">
        <v>2600</v>
      </c>
      <c r="B1226" t="s">
        <v>2601</v>
      </c>
      <c r="C1226" t="str">
        <f>IFERROR(VLOOKUP(Table1[[#This Row],[Ticker]],[1]!Table1[[Symbol]:[Industry]],2,FALSE),"-")</f>
        <v>-</v>
      </c>
      <c r="D1226" t="s">
        <v>193</v>
      </c>
      <c r="E1226">
        <v>1629.7779854400001</v>
      </c>
      <c r="F1226">
        <v>515.04999999999995</v>
      </c>
      <c r="G1226">
        <v>-20.109746648938302</v>
      </c>
      <c r="H1226">
        <v>-6.4747390636190501</v>
      </c>
      <c r="I1226">
        <v>-14.2858479148383</v>
      </c>
      <c r="J1226">
        <v>1.56200320360441</v>
      </c>
      <c r="K1226">
        <v>498.95050113707703</v>
      </c>
      <c r="L1226">
        <v>500.02769443190698</v>
      </c>
      <c r="M1226">
        <v>64.768571558238307</v>
      </c>
      <c r="N1226">
        <v>1.0089121858916701</v>
      </c>
      <c r="O1226">
        <v>34.452965731482401</v>
      </c>
      <c r="P1226">
        <v>28.1218905472636</v>
      </c>
      <c r="Q1226">
        <v>-2.7658469361536001E-2</v>
      </c>
    </row>
    <row r="1227" spans="1:17" hidden="1" x14ac:dyDescent="0.3">
      <c r="A1227" t="s">
        <v>2602</v>
      </c>
      <c r="B1227" t="s">
        <v>2603</v>
      </c>
      <c r="C1227" t="str">
        <f>IFERROR(VLOOKUP(Table1[[#This Row],[Ticker]],[1]!Table1[[Symbol]:[Industry]],2,FALSE),"-")</f>
        <v>-</v>
      </c>
      <c r="D1227" t="s">
        <v>46</v>
      </c>
      <c r="E1227">
        <v>1628.4149825249999</v>
      </c>
      <c r="F1227">
        <v>81.38</v>
      </c>
      <c r="G1227">
        <v>37.468747092083603</v>
      </c>
      <c r="H1227">
        <v>-2.7863794447922898</v>
      </c>
      <c r="I1227">
        <v>-10.115254857096801</v>
      </c>
      <c r="J1227">
        <v>-5.0003628283907098</v>
      </c>
      <c r="K1227">
        <v>71.434363141832605</v>
      </c>
      <c r="L1227">
        <v>67.7232668654799</v>
      </c>
      <c r="M1227">
        <v>48.408958220179301</v>
      </c>
      <c r="N1227">
        <v>1.1876128646346999</v>
      </c>
      <c r="O1227">
        <v>14.4630130253133</v>
      </c>
      <c r="P1227">
        <v>93.992848629320605</v>
      </c>
      <c r="Q1227">
        <v>0.10828260690056001</v>
      </c>
    </row>
    <row r="1228" spans="1:17" hidden="1" x14ac:dyDescent="0.3">
      <c r="A1228" t="s">
        <v>2604</v>
      </c>
      <c r="B1228" t="s">
        <v>2605</v>
      </c>
      <c r="C1228" t="str">
        <f>IFERROR(VLOOKUP(Table1[[#This Row],[Ticker]],[1]!Table1[[Symbol]:[Industry]],2,FALSE),"-")</f>
        <v>-</v>
      </c>
      <c r="D1228" t="s">
        <v>70</v>
      </c>
      <c r="E1228">
        <v>1622.72660836</v>
      </c>
      <c r="F1228">
        <v>658.7</v>
      </c>
      <c r="G1228">
        <v>125.94412840851599</v>
      </c>
      <c r="H1228">
        <v>7.5237557658428295E-2</v>
      </c>
      <c r="I1228">
        <v>76.3524100264667</v>
      </c>
      <c r="J1228">
        <v>-5.5397112837977698</v>
      </c>
      <c r="K1228">
        <v>546.44270628505001</v>
      </c>
      <c r="L1228">
        <v>414.447959277157</v>
      </c>
      <c r="M1228">
        <v>63.000167486491897</v>
      </c>
      <c r="N1228">
        <v>1.5134164352503801</v>
      </c>
      <c r="O1228">
        <v>7.78806740549566</v>
      </c>
      <c r="P1228">
        <v>230.506773707977</v>
      </c>
      <c r="Q1228">
        <v>0.196551233057431</v>
      </c>
    </row>
    <row r="1229" spans="1:17" hidden="1" x14ac:dyDescent="0.3">
      <c r="A1229" t="s">
        <v>2606</v>
      </c>
      <c r="B1229" t="s">
        <v>2607</v>
      </c>
      <c r="C1229" t="str">
        <f>IFERROR(VLOOKUP(Table1[[#This Row],[Ticker]],[1]!Table1[[Symbol]:[Industry]],2,FALSE),"-")</f>
        <v>-</v>
      </c>
      <c r="D1229" t="s">
        <v>24</v>
      </c>
      <c r="E1229">
        <v>1622.4315704000001</v>
      </c>
      <c r="F1229">
        <v>355</v>
      </c>
      <c r="G1229">
        <v>-44.195195203134404</v>
      </c>
      <c r="H1229">
        <v>2.31267005643112</v>
      </c>
      <c r="I1229">
        <v>-30.104061951676901</v>
      </c>
      <c r="J1229">
        <v>-0.69051445788319099</v>
      </c>
      <c r="K1229">
        <v>350.08791257693002</v>
      </c>
      <c r="M1229">
        <v>66.767029436922201</v>
      </c>
      <c r="N1229">
        <v>0.83211878391890604</v>
      </c>
      <c r="O1229">
        <v>32.112676056338003</v>
      </c>
      <c r="P1229">
        <v>14.0012845215157</v>
      </c>
    </row>
    <row r="1230" spans="1:17" hidden="1" x14ac:dyDescent="0.3">
      <c r="A1230" t="s">
        <v>2608</v>
      </c>
      <c r="B1230" t="s">
        <v>2609</v>
      </c>
      <c r="C1230" t="str">
        <f>IFERROR(VLOOKUP(Table1[[#This Row],[Ticker]],[1]!Table1[[Symbol]:[Industry]],2,FALSE),"-")</f>
        <v>-</v>
      </c>
      <c r="D1230" t="s">
        <v>800</v>
      </c>
      <c r="E1230">
        <v>1620.8730640189999</v>
      </c>
      <c r="F1230">
        <v>8.0299999999999994</v>
      </c>
      <c r="G1230">
        <v>-96.6573851607872</v>
      </c>
      <c r="H1230">
        <v>-14.766254105826301</v>
      </c>
      <c r="I1230">
        <v>-71.5632573539757</v>
      </c>
      <c r="J1230">
        <v>-0.80168733170197304</v>
      </c>
      <c r="K1230">
        <v>11.8557724583668</v>
      </c>
      <c r="L1230">
        <v>16.706506369690999</v>
      </c>
      <c r="M1230">
        <v>6.4468840668105702</v>
      </c>
      <c r="N1230">
        <v>0.29258533990185998</v>
      </c>
      <c r="O1230">
        <v>259.90037359900299</v>
      </c>
      <c r="P1230">
        <v>0</v>
      </c>
      <c r="Q1230">
        <v>-1.0464781420455E-2</v>
      </c>
    </row>
    <row r="1231" spans="1:17" hidden="1" x14ac:dyDescent="0.3">
      <c r="A1231" t="s">
        <v>2610</v>
      </c>
      <c r="B1231" t="s">
        <v>2611</v>
      </c>
      <c r="C1231" t="str">
        <f>IFERROR(VLOOKUP(Table1[[#This Row],[Ticker]],[1]!Table1[[Symbol]:[Industry]],2,FALSE),"-")</f>
        <v>-</v>
      </c>
      <c r="D1231" t="s">
        <v>97</v>
      </c>
      <c r="E1231">
        <v>1610.1524999999999</v>
      </c>
      <c r="F1231">
        <v>162.9</v>
      </c>
      <c r="G1231">
        <v>-29.099136820927502</v>
      </c>
      <c r="H1231">
        <v>9.0388605326215998</v>
      </c>
      <c r="I1231">
        <v>-11.651832292550599</v>
      </c>
      <c r="J1231">
        <v>3.4807579118416698</v>
      </c>
      <c r="K1231">
        <v>146.715448076607</v>
      </c>
      <c r="L1231">
        <v>148.31066823226101</v>
      </c>
      <c r="M1231">
        <v>67.180398537454906</v>
      </c>
      <c r="N1231">
        <v>1.4510983188436499</v>
      </c>
      <c r="O1231">
        <v>24.616329036218499</v>
      </c>
      <c r="P1231">
        <v>43.587483472895499</v>
      </c>
      <c r="Q1231">
        <v>0.122801768246903</v>
      </c>
    </row>
    <row r="1232" spans="1:17" hidden="1" x14ac:dyDescent="0.3">
      <c r="A1232" t="s">
        <v>2612</v>
      </c>
      <c r="B1232" t="s">
        <v>2613</v>
      </c>
      <c r="C1232" t="str">
        <f>IFERROR(VLOOKUP(Table1[[#This Row],[Ticker]],[1]!Table1[[Symbol]:[Industry]],2,FALSE),"-")</f>
        <v>-</v>
      </c>
      <c r="E1232">
        <v>1608.7757558999999</v>
      </c>
      <c r="F1232">
        <v>688.15</v>
      </c>
      <c r="G1232">
        <v>3367.3428175163899</v>
      </c>
      <c r="H1232">
        <v>19.6965567096839</v>
      </c>
      <c r="I1232">
        <v>132.65819150966001</v>
      </c>
      <c r="J1232">
        <v>4.2844427544281096</v>
      </c>
      <c r="K1232">
        <v>583.88775230240503</v>
      </c>
      <c r="L1232">
        <v>366.774347721033</v>
      </c>
      <c r="M1232">
        <v>76.783108909522696</v>
      </c>
      <c r="N1232">
        <v>1.5316344207513399</v>
      </c>
      <c r="O1232">
        <v>7.8834556419385304</v>
      </c>
      <c r="P1232">
        <v>3393.1472081218199</v>
      </c>
    </row>
    <row r="1233" spans="1:17" hidden="1" x14ac:dyDescent="0.3">
      <c r="A1233" t="s">
        <v>2614</v>
      </c>
      <c r="B1233" t="s">
        <v>2615</v>
      </c>
      <c r="C1233" t="str">
        <f>IFERROR(VLOOKUP(Table1[[#This Row],[Ticker]],[1]!Table1[[Symbol]:[Industry]],2,FALSE),"-")</f>
        <v>-</v>
      </c>
      <c r="D1233" t="s">
        <v>2616</v>
      </c>
      <c r="E1233">
        <v>1601.3193455999999</v>
      </c>
      <c r="F1233">
        <v>9.6300000000000008</v>
      </c>
      <c r="G1233">
        <v>244.580224779182</v>
      </c>
      <c r="H1233">
        <v>-16.7157978524715</v>
      </c>
      <c r="I1233">
        <v>-38.201806972296303</v>
      </c>
      <c r="J1233">
        <v>-5.5009354520027198</v>
      </c>
      <c r="K1233">
        <v>10.788646301491699</v>
      </c>
      <c r="L1233">
        <v>10.0094803764097</v>
      </c>
      <c r="M1233">
        <v>19.067157740279999</v>
      </c>
      <c r="N1233">
        <v>1.14071982876498</v>
      </c>
      <c r="O1233">
        <v>76.531671858774601</v>
      </c>
      <c r="P1233">
        <v>293.06122448979499</v>
      </c>
    </row>
    <row r="1234" spans="1:17" hidden="1" x14ac:dyDescent="0.3">
      <c r="A1234" t="s">
        <v>2617</v>
      </c>
      <c r="B1234" t="s">
        <v>2618</v>
      </c>
      <c r="C1234" t="str">
        <f>IFERROR(VLOOKUP(Table1[[#This Row],[Ticker]],[1]!Table1[[Symbol]:[Industry]],2,FALSE),"-")</f>
        <v>-</v>
      </c>
      <c r="D1234" t="s">
        <v>220</v>
      </c>
      <c r="E1234">
        <v>1598.9614932249999</v>
      </c>
      <c r="F1234">
        <v>914.9</v>
      </c>
      <c r="G1234">
        <v>144.11742677176099</v>
      </c>
      <c r="H1234">
        <v>1.5552567320666499</v>
      </c>
      <c r="I1234">
        <v>88.724906738476804</v>
      </c>
      <c r="J1234">
        <v>-4.8244013369028398</v>
      </c>
      <c r="K1234">
        <v>838.07488492917503</v>
      </c>
      <c r="L1234">
        <v>650.62444166745695</v>
      </c>
      <c r="M1234">
        <v>54.152304982133302</v>
      </c>
      <c r="N1234">
        <v>1.26358057433377</v>
      </c>
      <c r="O1234">
        <v>5.5798447917805296</v>
      </c>
      <c r="P1234">
        <v>190.214115781126</v>
      </c>
      <c r="Q1234">
        <v>0.149223393006473</v>
      </c>
    </row>
    <row r="1235" spans="1:17" hidden="1" x14ac:dyDescent="0.3">
      <c r="A1235" t="s">
        <v>2619</v>
      </c>
      <c r="B1235" t="s">
        <v>2620</v>
      </c>
      <c r="C1235" t="str">
        <f>IFERROR(VLOOKUP(Table1[[#This Row],[Ticker]],[1]!Table1[[Symbol]:[Industry]],2,FALSE),"-")</f>
        <v>-</v>
      </c>
      <c r="D1235" t="s">
        <v>1533</v>
      </c>
      <c r="E1235">
        <v>1592.3657363899999</v>
      </c>
      <c r="F1235">
        <v>116.17</v>
      </c>
      <c r="G1235">
        <v>19.564487261894602</v>
      </c>
      <c r="H1235">
        <v>7.9386983043196304</v>
      </c>
      <c r="I1235">
        <v>-13.9682005596972</v>
      </c>
      <c r="J1235">
        <v>-0.76755763886921502</v>
      </c>
      <c r="K1235">
        <v>108.670612428486</v>
      </c>
      <c r="L1235">
        <v>107.98273351400201</v>
      </c>
      <c r="M1235">
        <v>65.836781403885297</v>
      </c>
      <c r="N1235">
        <v>2.6720685958477701</v>
      </c>
      <c r="O1235">
        <v>33.252991305844802</v>
      </c>
      <c r="P1235">
        <v>50.284605433376399</v>
      </c>
      <c r="Q1235">
        <v>4.7998621423415003E-2</v>
      </c>
    </row>
    <row r="1236" spans="1:17" hidden="1" x14ac:dyDescent="0.3">
      <c r="A1236" t="s">
        <v>2621</v>
      </c>
      <c r="B1236" t="s">
        <v>2622</v>
      </c>
      <c r="C1236" t="str">
        <f>IFERROR(VLOOKUP(Table1[[#This Row],[Ticker]],[1]!Table1[[Symbol]:[Industry]],2,FALSE),"-")</f>
        <v>-</v>
      </c>
      <c r="D1236" t="s">
        <v>258</v>
      </c>
      <c r="E1236">
        <v>1590.3437445</v>
      </c>
      <c r="F1236">
        <v>2892.4</v>
      </c>
      <c r="G1236">
        <v>296.906606837021</v>
      </c>
      <c r="H1236">
        <v>23.834588169470699</v>
      </c>
      <c r="I1236">
        <v>67.565882324333302</v>
      </c>
      <c r="J1236">
        <v>3.5430096379949898</v>
      </c>
      <c r="K1236">
        <v>2278.1754075691001</v>
      </c>
      <c r="L1236">
        <v>1726.26888320183</v>
      </c>
      <c r="M1236">
        <v>67.415847756583005</v>
      </c>
      <c r="N1236">
        <v>0.73675247077467498</v>
      </c>
      <c r="O1236">
        <v>0</v>
      </c>
      <c r="P1236">
        <v>351.9375</v>
      </c>
      <c r="Q1236">
        <v>0.14245817767515301</v>
      </c>
    </row>
    <row r="1237" spans="1:17" hidden="1" x14ac:dyDescent="0.3">
      <c r="A1237" t="s">
        <v>2623</v>
      </c>
      <c r="B1237" t="s">
        <v>2624</v>
      </c>
      <c r="C1237" t="str">
        <f>IFERROR(VLOOKUP(Table1[[#This Row],[Ticker]],[1]!Table1[[Symbol]:[Industry]],2,FALSE),"-")</f>
        <v>-</v>
      </c>
      <c r="D1237" t="s">
        <v>409</v>
      </c>
      <c r="E1237">
        <v>1590.04258882</v>
      </c>
      <c r="F1237">
        <v>39.409999999999997</v>
      </c>
      <c r="G1237">
        <v>56.649313098270298</v>
      </c>
      <c r="H1237">
        <v>-6.69530080443361</v>
      </c>
      <c r="I1237">
        <v>8.8066203218651893</v>
      </c>
      <c r="J1237">
        <v>-1.07799981600239</v>
      </c>
      <c r="K1237">
        <v>39.051880870517898</v>
      </c>
      <c r="L1237">
        <v>34.114656168053699</v>
      </c>
      <c r="M1237">
        <v>52.750071254105301</v>
      </c>
      <c r="N1237">
        <v>0.43949733120922502</v>
      </c>
      <c r="O1237">
        <v>17.990357777213902</v>
      </c>
      <c r="P1237">
        <v>93.186274509803894</v>
      </c>
      <c r="Q1237">
        <v>-3.4767021923074001E-2</v>
      </c>
    </row>
    <row r="1238" spans="1:17" hidden="1" x14ac:dyDescent="0.3">
      <c r="A1238" t="s">
        <v>2625</v>
      </c>
      <c r="B1238" t="s">
        <v>2626</v>
      </c>
      <c r="C1238" t="str">
        <f>IFERROR(VLOOKUP(Table1[[#This Row],[Ticker]],[1]!Table1[[Symbol]:[Industry]],2,FALSE),"-")</f>
        <v>-</v>
      </c>
      <c r="D1238" t="s">
        <v>21</v>
      </c>
      <c r="E1238">
        <v>1571.45775768</v>
      </c>
      <c r="F1238">
        <v>341.7</v>
      </c>
      <c r="G1238">
        <v>4.3422481300456299</v>
      </c>
      <c r="H1238">
        <v>-13.9219689604659</v>
      </c>
      <c r="I1238">
        <v>-35.483474866524503</v>
      </c>
      <c r="J1238">
        <v>-5.20846699271892</v>
      </c>
      <c r="K1238">
        <v>372.56211536295001</v>
      </c>
      <c r="L1238">
        <v>375.59052797227298</v>
      </c>
      <c r="M1238">
        <v>25.781372678725401</v>
      </c>
      <c r="N1238">
        <v>0.87009940958047904</v>
      </c>
      <c r="O1238">
        <v>102.151009657594</v>
      </c>
      <c r="P1238">
        <v>53.228699551569498</v>
      </c>
      <c r="Q1238">
        <v>9.8431116900317001E-2</v>
      </c>
    </row>
    <row r="1239" spans="1:17" hidden="1" x14ac:dyDescent="0.3">
      <c r="A1239" t="s">
        <v>2627</v>
      </c>
      <c r="B1239" t="s">
        <v>2628</v>
      </c>
      <c r="C1239" t="str">
        <f>IFERROR(VLOOKUP(Table1[[#This Row],[Ticker]],[1]!Table1[[Symbol]:[Industry]],2,FALSE),"-")</f>
        <v>-</v>
      </c>
      <c r="D1239" t="s">
        <v>409</v>
      </c>
      <c r="E1239">
        <v>1568.4915907499999</v>
      </c>
      <c r="F1239">
        <v>502.05</v>
      </c>
      <c r="G1239">
        <v>2.2532551030222399</v>
      </c>
      <c r="H1239">
        <v>-11.401338802926499</v>
      </c>
      <c r="I1239">
        <v>-30.370094683852599</v>
      </c>
      <c r="J1239">
        <v>0.51901031927090902</v>
      </c>
      <c r="K1239">
        <v>516.98615789226903</v>
      </c>
      <c r="L1239">
        <v>508.54677494441199</v>
      </c>
      <c r="M1239">
        <v>47.047331391534698</v>
      </c>
      <c r="N1239">
        <v>2.2938682736062499</v>
      </c>
      <c r="O1239">
        <v>51.070610496962402</v>
      </c>
      <c r="P1239">
        <v>30.0142431697526</v>
      </c>
      <c r="Q1239">
        <v>-2.9354817630352002E-2</v>
      </c>
    </row>
    <row r="1240" spans="1:17" hidden="1" x14ac:dyDescent="0.3">
      <c r="A1240" t="s">
        <v>2629</v>
      </c>
      <c r="B1240" t="s">
        <v>2630</v>
      </c>
      <c r="C1240" t="str">
        <f>IFERROR(VLOOKUP(Table1[[#This Row],[Ticker]],[1]!Table1[[Symbol]:[Industry]],2,FALSE),"-")</f>
        <v>-</v>
      </c>
      <c r="D1240" t="s">
        <v>253</v>
      </c>
      <c r="E1240">
        <v>1567.863450304</v>
      </c>
      <c r="F1240">
        <v>53.9</v>
      </c>
      <c r="G1240">
        <v>-2.46342950703515</v>
      </c>
      <c r="H1240">
        <v>-15.0081542123626</v>
      </c>
      <c r="I1240">
        <v>-25.611020932250501</v>
      </c>
      <c r="J1240">
        <v>-5.6045547152145101</v>
      </c>
      <c r="K1240">
        <v>55.037292697217403</v>
      </c>
      <c r="L1240">
        <v>54.670533981474399</v>
      </c>
      <c r="M1240">
        <v>26.382689153462401</v>
      </c>
      <c r="N1240">
        <v>0.658653497213747</v>
      </c>
      <c r="O1240">
        <v>34.3228200371057</v>
      </c>
      <c r="P1240">
        <v>24.768518518518501</v>
      </c>
      <c r="Q1240">
        <v>1.9671114042633001E-2</v>
      </c>
    </row>
    <row r="1241" spans="1:17" hidden="1" x14ac:dyDescent="0.3">
      <c r="A1241" t="s">
        <v>2631</v>
      </c>
      <c r="B1241" t="s">
        <v>2632</v>
      </c>
      <c r="C1241" t="str">
        <f>IFERROR(VLOOKUP(Table1[[#This Row],[Ticker]],[1]!Table1[[Symbol]:[Industry]],2,FALSE),"-")</f>
        <v>-</v>
      </c>
      <c r="D1241" t="s">
        <v>332</v>
      </c>
      <c r="E1241">
        <v>1566.4195119999999</v>
      </c>
      <c r="F1241">
        <v>1224.95</v>
      </c>
      <c r="G1241">
        <v>436.22818567352903</v>
      </c>
      <c r="H1241">
        <v>20.5287440396725</v>
      </c>
      <c r="I1241">
        <v>233.00321935912399</v>
      </c>
      <c r="J1241">
        <v>2.2622812791519702</v>
      </c>
      <c r="K1241">
        <v>991.72024563542902</v>
      </c>
      <c r="L1241">
        <v>677.23843612836299</v>
      </c>
      <c r="M1241">
        <v>71.659788716187407</v>
      </c>
      <c r="N1241">
        <v>0.84236634519778797</v>
      </c>
      <c r="O1241">
        <v>4.4858973835666802</v>
      </c>
      <c r="P1241">
        <v>483.170673649131</v>
      </c>
      <c r="Q1241">
        <v>0.22147139190370899</v>
      </c>
    </row>
    <row r="1242" spans="1:17" hidden="1" x14ac:dyDescent="0.3">
      <c r="A1242" t="s">
        <v>2633</v>
      </c>
      <c r="B1242" t="s">
        <v>2634</v>
      </c>
      <c r="C1242" t="str">
        <f>IFERROR(VLOOKUP(Table1[[#This Row],[Ticker]],[1]!Table1[[Symbol]:[Industry]],2,FALSE),"-")</f>
        <v>-</v>
      </c>
      <c r="D1242" t="s">
        <v>193</v>
      </c>
      <c r="E1242">
        <v>1559.4702251000001</v>
      </c>
      <c r="F1242">
        <v>968.85</v>
      </c>
      <c r="G1242">
        <v>115.773966207931</v>
      </c>
      <c r="H1242">
        <v>-6.1914263349003704</v>
      </c>
      <c r="I1242">
        <v>113.10400682980401</v>
      </c>
      <c r="J1242">
        <v>-6.9161046862805797</v>
      </c>
      <c r="K1242">
        <v>933.71244563646803</v>
      </c>
      <c r="L1242">
        <v>691.74602489518304</v>
      </c>
      <c r="M1242">
        <v>35.2246966932573</v>
      </c>
      <c r="N1242">
        <v>0.40639928103067402</v>
      </c>
      <c r="O1242">
        <v>12.974144604427901</v>
      </c>
      <c r="P1242">
        <v>159.74530831099099</v>
      </c>
      <c r="Q1242">
        <v>0.18874422182061701</v>
      </c>
    </row>
    <row r="1243" spans="1:17" hidden="1" x14ac:dyDescent="0.3">
      <c r="A1243" t="s">
        <v>2635</v>
      </c>
      <c r="B1243" t="s">
        <v>2636</v>
      </c>
      <c r="C1243" t="str">
        <f>IFERROR(VLOOKUP(Table1[[#This Row],[Ticker]],[1]!Table1[[Symbol]:[Industry]],2,FALSE),"-")</f>
        <v>-</v>
      </c>
      <c r="D1243" t="s">
        <v>484</v>
      </c>
      <c r="E1243">
        <v>1556.5144615080001</v>
      </c>
      <c r="F1243">
        <v>155.15</v>
      </c>
      <c r="G1243">
        <v>-7.8644438171398896</v>
      </c>
      <c r="H1243">
        <v>-2.2234852922448902</v>
      </c>
      <c r="I1243">
        <v>-2.1827243500929399</v>
      </c>
      <c r="J1243">
        <v>-1.11005171561562</v>
      </c>
      <c r="K1243">
        <v>149.55760845883299</v>
      </c>
      <c r="L1243">
        <v>138.76693751032099</v>
      </c>
      <c r="M1243">
        <v>54.671923329414597</v>
      </c>
      <c r="N1243">
        <v>0.39627106853863098</v>
      </c>
      <c r="O1243">
        <v>14.985497905252901</v>
      </c>
      <c r="P1243">
        <v>41.560218978102199</v>
      </c>
      <c r="Q1243">
        <v>6.2736350826196996E-2</v>
      </c>
    </row>
    <row r="1244" spans="1:17" hidden="1" x14ac:dyDescent="0.3">
      <c r="A1244" t="s">
        <v>2637</v>
      </c>
      <c r="B1244" t="s">
        <v>2638</v>
      </c>
      <c r="C1244" t="str">
        <f>IFERROR(VLOOKUP(Table1[[#This Row],[Ticker]],[1]!Table1[[Symbol]:[Industry]],2,FALSE),"-")</f>
        <v>-</v>
      </c>
      <c r="D1244" t="s">
        <v>293</v>
      </c>
      <c r="E1244">
        <v>1554.9480000000001</v>
      </c>
      <c r="F1244">
        <v>3334.85</v>
      </c>
      <c r="G1244">
        <v>114.99589521092901</v>
      </c>
      <c r="H1244">
        <v>1.4196350335821499</v>
      </c>
      <c r="I1244">
        <v>-8.9887009222359904</v>
      </c>
      <c r="J1244">
        <v>-0.120007477776224</v>
      </c>
      <c r="K1244">
        <v>3219.9747135099001</v>
      </c>
      <c r="L1244">
        <v>2937.1065793323901</v>
      </c>
      <c r="M1244">
        <v>63.724718493079301</v>
      </c>
      <c r="N1244">
        <v>1.2325567728085101</v>
      </c>
      <c r="O1244">
        <v>9.7500637210069492</v>
      </c>
      <c r="P1244">
        <v>143.41970802919701</v>
      </c>
      <c r="Q1244">
        <v>0.176676680571518</v>
      </c>
    </row>
    <row r="1245" spans="1:17" hidden="1" x14ac:dyDescent="0.3">
      <c r="A1245" t="s">
        <v>2639</v>
      </c>
      <c r="B1245" t="s">
        <v>2640</v>
      </c>
      <c r="C1245" t="str">
        <f>IFERROR(VLOOKUP(Table1[[#This Row],[Ticker]],[1]!Table1[[Symbol]:[Industry]],2,FALSE),"-")</f>
        <v>-</v>
      </c>
      <c r="D1245" t="s">
        <v>253</v>
      </c>
      <c r="E1245">
        <v>1552.9395</v>
      </c>
      <c r="F1245">
        <v>274.85000000000002</v>
      </c>
      <c r="G1245">
        <v>186.73825210550601</v>
      </c>
      <c r="H1245">
        <v>2.0312679660851698</v>
      </c>
      <c r="I1245">
        <v>23.182448167496599</v>
      </c>
      <c r="J1245">
        <v>-9.6062107565808095</v>
      </c>
      <c r="K1245">
        <v>247.34888183127001</v>
      </c>
      <c r="L1245">
        <v>192.24795616808601</v>
      </c>
      <c r="M1245">
        <v>48.654583354292299</v>
      </c>
      <c r="N1245">
        <v>0.51914806645519196</v>
      </c>
      <c r="O1245">
        <v>25.886847371293399</v>
      </c>
      <c r="P1245">
        <v>223.23885687404399</v>
      </c>
    </row>
    <row r="1246" spans="1:17" hidden="1" x14ac:dyDescent="0.3">
      <c r="A1246" t="s">
        <v>2641</v>
      </c>
      <c r="B1246" t="s">
        <v>2642</v>
      </c>
      <c r="C1246" t="str">
        <f>IFERROR(VLOOKUP(Table1[[#This Row],[Ticker]],[1]!Table1[[Symbol]:[Industry]],2,FALSE),"-")</f>
        <v>-</v>
      </c>
      <c r="D1246" t="s">
        <v>21</v>
      </c>
      <c r="E1246">
        <v>1549.4028821280001</v>
      </c>
      <c r="F1246">
        <v>134.37</v>
      </c>
      <c r="G1246">
        <v>-12.6030426694602</v>
      </c>
      <c r="H1246">
        <v>12.3388797985882</v>
      </c>
      <c r="I1246">
        <v>5.8457977641344803</v>
      </c>
      <c r="J1246">
        <v>12.547945920131699</v>
      </c>
      <c r="K1246">
        <v>122.193813932981</v>
      </c>
      <c r="L1246">
        <v>113.84370819329099</v>
      </c>
      <c r="M1246">
        <v>83.699169266619606</v>
      </c>
      <c r="N1246">
        <v>2.2401032542144801</v>
      </c>
      <c r="O1246">
        <v>31.3537247897596</v>
      </c>
      <c r="P1246">
        <v>65.8888888888888</v>
      </c>
      <c r="Q1246">
        <v>-1.5697806209427002E-2</v>
      </c>
    </row>
    <row r="1247" spans="1:17" hidden="1" x14ac:dyDescent="0.3">
      <c r="A1247" t="s">
        <v>2643</v>
      </c>
      <c r="B1247" t="s">
        <v>2644</v>
      </c>
      <c r="C1247" t="str">
        <f>IFERROR(VLOOKUP(Table1[[#This Row],[Ticker]],[1]!Table1[[Symbol]:[Industry]],2,FALSE),"-")</f>
        <v>-</v>
      </c>
      <c r="E1247">
        <v>1540.4300091499999</v>
      </c>
      <c r="F1247">
        <v>719.8</v>
      </c>
      <c r="G1247">
        <v>206.77479491492801</v>
      </c>
      <c r="H1247">
        <v>-18.705235379521898</v>
      </c>
      <c r="I1247">
        <v>69.072878524461998</v>
      </c>
      <c r="J1247">
        <v>-1.2800926473165899</v>
      </c>
      <c r="K1247">
        <v>809.46457566454103</v>
      </c>
      <c r="L1247">
        <v>621.07387257259495</v>
      </c>
      <c r="M1247">
        <v>38.590352554692402</v>
      </c>
      <c r="N1247">
        <v>1.49163109055953</v>
      </c>
      <c r="O1247">
        <v>36.148930258405102</v>
      </c>
      <c r="P1247">
        <v>293.44083082809499</v>
      </c>
      <c r="Q1247">
        <v>0.272493143409825</v>
      </c>
    </row>
    <row r="1248" spans="1:17" hidden="1" x14ac:dyDescent="0.3">
      <c r="A1248" t="s">
        <v>2645</v>
      </c>
      <c r="B1248" t="s">
        <v>2646</v>
      </c>
      <c r="C1248" t="str">
        <f>IFERROR(VLOOKUP(Table1[[#This Row],[Ticker]],[1]!Table1[[Symbol]:[Industry]],2,FALSE),"-")</f>
        <v>-</v>
      </c>
      <c r="D1248" t="s">
        <v>62</v>
      </c>
      <c r="E1248">
        <v>1536.1685515700001</v>
      </c>
      <c r="F1248">
        <v>579.5</v>
      </c>
      <c r="G1248">
        <v>21.6510801324801</v>
      </c>
      <c r="H1248">
        <v>-12.8229382409418</v>
      </c>
      <c r="I1248">
        <v>7.1341585607083999</v>
      </c>
      <c r="J1248">
        <v>-0.95685974549507202</v>
      </c>
      <c r="K1248">
        <v>539.33665310698098</v>
      </c>
      <c r="L1248">
        <v>479.94653922589498</v>
      </c>
      <c r="M1248">
        <v>53.018671757039201</v>
      </c>
      <c r="N1248">
        <v>0.835396297234554</v>
      </c>
      <c r="O1248">
        <v>11.3028472821397</v>
      </c>
      <c r="P1248">
        <v>55.779569892473098</v>
      </c>
      <c r="Q1248">
        <v>7.1659019571745003E-2</v>
      </c>
    </row>
    <row r="1249" spans="1:17" hidden="1" x14ac:dyDescent="0.3">
      <c r="A1249" t="s">
        <v>2647</v>
      </c>
      <c r="B1249" t="s">
        <v>2648</v>
      </c>
      <c r="C1249" t="str">
        <f>IFERROR(VLOOKUP(Table1[[#This Row],[Ticker]],[1]!Table1[[Symbol]:[Industry]],2,FALSE),"-")</f>
        <v>-</v>
      </c>
      <c r="D1249" t="s">
        <v>369</v>
      </c>
      <c r="E1249">
        <v>1532.5194046500001</v>
      </c>
      <c r="F1249">
        <v>130.22999999999999</v>
      </c>
      <c r="G1249">
        <v>0.755376158415064</v>
      </c>
      <c r="H1249">
        <v>3.3647888947575799</v>
      </c>
      <c r="I1249">
        <v>-9.6121205448812894</v>
      </c>
      <c r="J1249">
        <v>-5.0023096461189098</v>
      </c>
      <c r="K1249">
        <v>121.88561384995801</v>
      </c>
      <c r="L1249">
        <v>116.01925992048</v>
      </c>
      <c r="M1249">
        <v>51.054767381001099</v>
      </c>
      <c r="N1249">
        <v>1.03606082633524</v>
      </c>
      <c r="O1249">
        <v>19.864854488213101</v>
      </c>
      <c r="P1249">
        <v>37.955508474576199</v>
      </c>
      <c r="Q1249">
        <v>3.3388767772137999E-2</v>
      </c>
    </row>
    <row r="1250" spans="1:17" hidden="1" x14ac:dyDescent="0.3">
      <c r="A1250" t="s">
        <v>2649</v>
      </c>
      <c r="B1250" t="s">
        <v>2650</v>
      </c>
      <c r="C1250" t="str">
        <f>IFERROR(VLOOKUP(Table1[[#This Row],[Ticker]],[1]!Table1[[Symbol]:[Industry]],2,FALSE),"-")</f>
        <v>-</v>
      </c>
      <c r="D1250" t="s">
        <v>122</v>
      </c>
      <c r="E1250">
        <v>1531.6025712600001</v>
      </c>
      <c r="F1250">
        <v>54.25</v>
      </c>
      <c r="G1250">
        <v>-10.5627549177009</v>
      </c>
      <c r="H1250">
        <v>-15.3395378855692</v>
      </c>
      <c r="I1250">
        <v>-35.839131479849797</v>
      </c>
      <c r="J1250">
        <v>-1.70155330910959</v>
      </c>
      <c r="K1250">
        <v>54.606390568474701</v>
      </c>
      <c r="L1250">
        <v>57.415502038952901</v>
      </c>
      <c r="M1250">
        <v>32.814333561220003</v>
      </c>
      <c r="N1250">
        <v>0.76925375542331398</v>
      </c>
      <c r="O1250">
        <v>59.078341013824797</v>
      </c>
      <c r="P1250">
        <v>25.578703703703699</v>
      </c>
      <c r="Q1250">
        <v>6.2765780381008995E-2</v>
      </c>
    </row>
    <row r="1251" spans="1:17" hidden="1" x14ac:dyDescent="0.3">
      <c r="A1251" t="s">
        <v>2651</v>
      </c>
      <c r="B1251" t="s">
        <v>2652</v>
      </c>
      <c r="C1251" t="str">
        <f>IFERROR(VLOOKUP(Table1[[#This Row],[Ticker]],[1]!Table1[[Symbol]:[Industry]],2,FALSE),"-")</f>
        <v>-</v>
      </c>
      <c r="D1251" t="s">
        <v>369</v>
      </c>
      <c r="E1251">
        <v>1531.5502598200001</v>
      </c>
      <c r="F1251">
        <v>1153.8499999999999</v>
      </c>
      <c r="G1251">
        <v>-4.4167729104146396</v>
      </c>
      <c r="H1251">
        <v>-2.5159607909166302</v>
      </c>
      <c r="I1251">
        <v>12.9329563221612</v>
      </c>
      <c r="J1251">
        <v>3.0379103841422199</v>
      </c>
      <c r="K1251">
        <v>1105.0792748844301</v>
      </c>
      <c r="L1251">
        <v>977.08308274425701</v>
      </c>
      <c r="M1251">
        <v>65.401918445435598</v>
      </c>
      <c r="N1251">
        <v>0.49147803665276202</v>
      </c>
      <c r="O1251">
        <v>9.5636347878840393</v>
      </c>
      <c r="P1251">
        <v>64.882823663903906</v>
      </c>
      <c r="Q1251">
        <v>-1.6645156707200001E-2</v>
      </c>
    </row>
    <row r="1252" spans="1:17" hidden="1" x14ac:dyDescent="0.3">
      <c r="A1252" t="s">
        <v>2653</v>
      </c>
      <c r="B1252" t="s">
        <v>2654</v>
      </c>
      <c r="C1252" t="str">
        <f>IFERROR(VLOOKUP(Table1[[#This Row],[Ticker]],[1]!Table1[[Symbol]:[Industry]],2,FALSE),"-")</f>
        <v>-</v>
      </c>
      <c r="D1252" t="s">
        <v>140</v>
      </c>
      <c r="E1252">
        <v>1525.1834665049901</v>
      </c>
      <c r="F1252">
        <v>372.7</v>
      </c>
      <c r="G1252">
        <v>77.856811580358993</v>
      </c>
      <c r="H1252">
        <v>3.9035950347606798</v>
      </c>
      <c r="I1252">
        <v>1.50059440787114</v>
      </c>
      <c r="J1252">
        <v>-0.66657045560414796</v>
      </c>
      <c r="K1252">
        <v>347.04563637363799</v>
      </c>
      <c r="L1252">
        <v>310.26645427273502</v>
      </c>
      <c r="M1252">
        <v>68.874384576997997</v>
      </c>
      <c r="N1252">
        <v>1.78605840431515</v>
      </c>
      <c r="O1252">
        <v>11.617923262677699</v>
      </c>
      <c r="P1252">
        <v>135.06780195521901</v>
      </c>
      <c r="Q1252">
        <v>0.13472229289408799</v>
      </c>
    </row>
    <row r="1253" spans="1:17" hidden="1" x14ac:dyDescent="0.3">
      <c r="A1253" t="s">
        <v>2655</v>
      </c>
      <c r="B1253" t="s">
        <v>2656</v>
      </c>
      <c r="C1253" t="str">
        <f>IFERROR(VLOOKUP(Table1[[#This Row],[Ticker]],[1]!Table1[[Symbol]:[Industry]],2,FALSE),"-")</f>
        <v>-</v>
      </c>
      <c r="D1253" t="s">
        <v>332</v>
      </c>
      <c r="E1253">
        <v>1524.7681092799901</v>
      </c>
      <c r="F1253">
        <v>865.9</v>
      </c>
      <c r="G1253">
        <v>-55.299973392552097</v>
      </c>
      <c r="H1253">
        <v>10.260167580960699</v>
      </c>
      <c r="I1253">
        <v>-28.871831857682999</v>
      </c>
      <c r="J1253">
        <v>-2.3259367543347702</v>
      </c>
      <c r="K1253">
        <v>819.97850129889105</v>
      </c>
      <c r="L1253">
        <v>927.13906165494905</v>
      </c>
      <c r="M1253">
        <v>53.812643264166198</v>
      </c>
      <c r="N1253">
        <v>0.58128893705482798</v>
      </c>
      <c r="O1253">
        <v>51.102898718096696</v>
      </c>
      <c r="P1253">
        <v>28.300488961327499</v>
      </c>
      <c r="Q1253">
        <v>-8.4501115320880001E-3</v>
      </c>
    </row>
    <row r="1254" spans="1:17" hidden="1" x14ac:dyDescent="0.3">
      <c r="A1254" t="s">
        <v>2657</v>
      </c>
      <c r="B1254" t="s">
        <v>2658</v>
      </c>
      <c r="C1254" t="str">
        <f>IFERROR(VLOOKUP(Table1[[#This Row],[Ticker]],[1]!Table1[[Symbol]:[Industry]],2,FALSE),"-")</f>
        <v>-</v>
      </c>
      <c r="D1254" t="s">
        <v>901</v>
      </c>
      <c r="E1254">
        <v>1520.4507598499999</v>
      </c>
      <c r="F1254">
        <v>353.05</v>
      </c>
      <c r="G1254">
        <v>1341.5688429772699</v>
      </c>
      <c r="H1254">
        <v>11.9039347516429</v>
      </c>
      <c r="I1254">
        <v>690.67310628238704</v>
      </c>
      <c r="J1254">
        <v>-8.5599769233035605</v>
      </c>
      <c r="K1254">
        <v>299.36351596512998</v>
      </c>
      <c r="L1254">
        <v>160.153205304973</v>
      </c>
      <c r="M1254">
        <v>40.358778529689097</v>
      </c>
      <c r="N1254">
        <v>1.6305670995397701</v>
      </c>
      <c r="O1254">
        <v>17.4621158476136</v>
      </c>
      <c r="P1254">
        <v>1500.40797824116</v>
      </c>
      <c r="Q1254">
        <v>0.199177239493977</v>
      </c>
    </row>
    <row r="1255" spans="1:17" hidden="1" x14ac:dyDescent="0.3">
      <c r="A1255" t="s">
        <v>2659</v>
      </c>
      <c r="B1255" t="s">
        <v>2660</v>
      </c>
      <c r="C1255" t="str">
        <f>IFERROR(VLOOKUP(Table1[[#This Row],[Ticker]],[1]!Table1[[Symbol]:[Industry]],2,FALSE),"-")</f>
        <v>-</v>
      </c>
      <c r="D1255" t="s">
        <v>308</v>
      </c>
      <c r="E1255">
        <v>1507.727389013</v>
      </c>
      <c r="F1255">
        <v>22.82</v>
      </c>
      <c r="G1255">
        <v>37.195609394566603</v>
      </c>
      <c r="H1255">
        <v>-21.9372263112563</v>
      </c>
      <c r="I1255">
        <v>-33.829298309607097</v>
      </c>
      <c r="J1255">
        <v>-6.7251756081314102</v>
      </c>
      <c r="K1255">
        <v>25.566697913920599</v>
      </c>
      <c r="L1255">
        <v>25.198770348571699</v>
      </c>
      <c r="M1255">
        <v>18.627466909679001</v>
      </c>
      <c r="N1255">
        <v>1.49212323214242</v>
      </c>
      <c r="O1255">
        <v>84.049079754601195</v>
      </c>
      <c r="P1255">
        <v>71.578947368420998</v>
      </c>
      <c r="Q1255">
        <v>7.4216301160854994E-2</v>
      </c>
    </row>
    <row r="1256" spans="1:17" hidden="1" x14ac:dyDescent="0.3">
      <c r="A1256" t="s">
        <v>2661</v>
      </c>
      <c r="B1256" t="s">
        <v>2662</v>
      </c>
      <c r="C1256" t="str">
        <f>IFERROR(VLOOKUP(Table1[[#This Row],[Ticker]],[1]!Table1[[Symbol]:[Industry]],2,FALSE),"-")</f>
        <v>-</v>
      </c>
      <c r="D1256" t="s">
        <v>258</v>
      </c>
      <c r="E1256">
        <v>1505.2308614399999</v>
      </c>
      <c r="F1256">
        <v>443.7</v>
      </c>
      <c r="G1256">
        <v>-27.171512979557999</v>
      </c>
      <c r="H1256">
        <v>-2.4135204197593501</v>
      </c>
      <c r="I1256">
        <v>-6.8939802455420196</v>
      </c>
      <c r="J1256">
        <v>4.4691944097679901</v>
      </c>
      <c r="K1256">
        <v>402.33226124831799</v>
      </c>
      <c r="L1256">
        <v>401.12639372229199</v>
      </c>
      <c r="M1256">
        <v>68.139593634649302</v>
      </c>
      <c r="N1256">
        <v>1.1510526919019699</v>
      </c>
      <c r="O1256">
        <v>15.7989632634663</v>
      </c>
      <c r="P1256">
        <v>52.657835885085099</v>
      </c>
      <c r="Q1256">
        <v>5.0780795912687998E-2</v>
      </c>
    </row>
    <row r="1257" spans="1:17" hidden="1" x14ac:dyDescent="0.3">
      <c r="A1257" t="s">
        <v>2663</v>
      </c>
      <c r="B1257" t="s">
        <v>2664</v>
      </c>
      <c r="C1257" t="str">
        <f>IFERROR(VLOOKUP(Table1[[#This Row],[Ticker]],[1]!Table1[[Symbol]:[Industry]],2,FALSE),"-")</f>
        <v>-</v>
      </c>
      <c r="D1257" t="s">
        <v>130</v>
      </c>
      <c r="E1257">
        <v>1503.2771685</v>
      </c>
      <c r="F1257">
        <v>538.5</v>
      </c>
      <c r="G1257">
        <v>41.769905333573902</v>
      </c>
      <c r="H1257">
        <v>-6.7103630698628498</v>
      </c>
      <c r="I1257">
        <v>6.4047509811854599</v>
      </c>
      <c r="J1257">
        <v>-3.53858611131432</v>
      </c>
      <c r="K1257">
        <v>536.83071851969601</v>
      </c>
      <c r="L1257">
        <v>475.62069635906698</v>
      </c>
      <c r="M1257">
        <v>49.563120355966298</v>
      </c>
      <c r="N1257">
        <v>1.4773466619497799</v>
      </c>
      <c r="O1257">
        <v>24.178272980501301</v>
      </c>
      <c r="P1257">
        <v>107.15522215810699</v>
      </c>
      <c r="Q1257">
        <v>0.15353213808691701</v>
      </c>
    </row>
    <row r="1258" spans="1:17" hidden="1" x14ac:dyDescent="0.3">
      <c r="A1258" t="s">
        <v>2665</v>
      </c>
      <c r="B1258" t="s">
        <v>2666</v>
      </c>
      <c r="C1258" t="str">
        <f>IFERROR(VLOOKUP(Table1[[#This Row],[Ticker]],[1]!Table1[[Symbol]:[Industry]],2,FALSE),"-")</f>
        <v>-</v>
      </c>
      <c r="E1258">
        <v>1502.830098035</v>
      </c>
      <c r="F1258">
        <v>913.9</v>
      </c>
      <c r="G1258">
        <v>47.200815263000102</v>
      </c>
      <c r="H1258">
        <v>9.4004568202419492</v>
      </c>
      <c r="I1258">
        <v>44.8300794051883</v>
      </c>
      <c r="J1258">
        <v>3.2334999554716801</v>
      </c>
      <c r="K1258">
        <v>834.65749950563202</v>
      </c>
      <c r="L1258">
        <v>692.17673137577901</v>
      </c>
      <c r="M1258">
        <v>69.533796186352902</v>
      </c>
      <c r="N1258">
        <v>0.97674805754150895</v>
      </c>
      <c r="O1258">
        <v>6.0728744939271202</v>
      </c>
      <c r="P1258">
        <v>128.47499999999999</v>
      </c>
      <c r="Q1258">
        <v>0.18480556497954501</v>
      </c>
    </row>
    <row r="1259" spans="1:17" hidden="1" x14ac:dyDescent="0.3">
      <c r="A1259" t="s">
        <v>2667</v>
      </c>
      <c r="B1259" t="s">
        <v>2668</v>
      </c>
      <c r="C1259" t="str">
        <f>IFERROR(VLOOKUP(Table1[[#This Row],[Ticker]],[1]!Table1[[Symbol]:[Industry]],2,FALSE),"-")</f>
        <v>-</v>
      </c>
      <c r="D1259" t="s">
        <v>713</v>
      </c>
      <c r="E1259">
        <v>1502.0466694199999</v>
      </c>
      <c r="F1259">
        <v>266.37</v>
      </c>
      <c r="G1259">
        <v>0.50815093069123995</v>
      </c>
      <c r="H1259">
        <v>-0.17521717275909399</v>
      </c>
      <c r="I1259">
        <v>0.79783029121959803</v>
      </c>
      <c r="J1259">
        <v>0.15058522312008801</v>
      </c>
      <c r="K1259">
        <v>254.40325003460799</v>
      </c>
      <c r="L1259">
        <v>236.320364406061</v>
      </c>
      <c r="M1259">
        <v>57.335343564974302</v>
      </c>
      <c r="N1259">
        <v>0.13012010860255699</v>
      </c>
      <c r="O1259">
        <v>1.92589255546795</v>
      </c>
      <c r="P1259">
        <v>31.2878899896495</v>
      </c>
      <c r="Q1259">
        <v>2.5420345253382999E-2</v>
      </c>
    </row>
    <row r="1260" spans="1:17" hidden="1" x14ac:dyDescent="0.3">
      <c r="A1260" t="s">
        <v>2669</v>
      </c>
      <c r="B1260" t="s">
        <v>2670</v>
      </c>
      <c r="C1260" t="str">
        <f>IFERROR(VLOOKUP(Table1[[#This Row],[Ticker]],[1]!Table1[[Symbol]:[Industry]],2,FALSE),"-")</f>
        <v>-</v>
      </c>
      <c r="D1260" t="s">
        <v>258</v>
      </c>
      <c r="E1260">
        <v>1501.124208</v>
      </c>
      <c r="F1260">
        <v>1575.5</v>
      </c>
      <c r="G1260">
        <v>384.72704166935603</v>
      </c>
      <c r="H1260">
        <v>-1.8333922146311401</v>
      </c>
      <c r="I1260">
        <v>107.21260938680101</v>
      </c>
      <c r="J1260">
        <v>12.0178615404784</v>
      </c>
      <c r="K1260">
        <v>1363.54672155202</v>
      </c>
      <c r="L1260">
        <v>1009.71292962209</v>
      </c>
      <c r="M1260">
        <v>69.6173619381196</v>
      </c>
      <c r="N1260">
        <v>1.2587812132681799</v>
      </c>
      <c r="O1260">
        <v>0</v>
      </c>
      <c r="P1260">
        <v>659.64320154291204</v>
      </c>
      <c r="Q1260">
        <v>0.191357180082218</v>
      </c>
    </row>
    <row r="1261" spans="1:17" hidden="1" x14ac:dyDescent="0.3">
      <c r="A1261" t="s">
        <v>2671</v>
      </c>
      <c r="B1261" t="s">
        <v>2672</v>
      </c>
      <c r="C1261" t="str">
        <f>IFERROR(VLOOKUP(Table1[[#This Row],[Ticker]],[1]!Table1[[Symbol]:[Industry]],2,FALSE),"-")</f>
        <v>-</v>
      </c>
      <c r="D1261" t="s">
        <v>2673</v>
      </c>
      <c r="E1261">
        <v>1499.5294719999999</v>
      </c>
      <c r="F1261">
        <v>154.96</v>
      </c>
      <c r="G1261">
        <v>23.843122673176001</v>
      </c>
      <c r="H1261">
        <v>-16.202665772223401</v>
      </c>
      <c r="I1261">
        <v>-44.104182310345699</v>
      </c>
      <c r="J1261">
        <v>-2.8467034088723899</v>
      </c>
      <c r="K1261">
        <v>164.685807027621</v>
      </c>
      <c r="M1261">
        <v>29.8351547153033</v>
      </c>
      <c r="N1261">
        <v>0.61170763137161199</v>
      </c>
      <c r="O1261">
        <v>60.1381001548786</v>
      </c>
      <c r="P1261">
        <v>74.406302757456402</v>
      </c>
    </row>
    <row r="1262" spans="1:17" hidden="1" x14ac:dyDescent="0.3">
      <c r="A1262" t="s">
        <v>2674</v>
      </c>
      <c r="B1262" t="s">
        <v>2675</v>
      </c>
      <c r="C1262" t="str">
        <f>IFERROR(VLOOKUP(Table1[[#This Row],[Ticker]],[1]!Table1[[Symbol]:[Industry]],2,FALSE),"-")</f>
        <v>-</v>
      </c>
      <c r="D1262" t="s">
        <v>871</v>
      </c>
      <c r="E1262">
        <v>1495.33252842</v>
      </c>
      <c r="F1262">
        <v>68.64</v>
      </c>
      <c r="G1262">
        <v>170.848151767448</v>
      </c>
      <c r="H1262">
        <v>11.793622437383499</v>
      </c>
      <c r="I1262">
        <v>-1.7132573539757501</v>
      </c>
      <c r="J1262">
        <v>-1.36978845370167</v>
      </c>
      <c r="K1262">
        <v>61.696403851378797</v>
      </c>
      <c r="L1262">
        <v>52.021995601823399</v>
      </c>
      <c r="M1262">
        <v>59.588426817813698</v>
      </c>
      <c r="N1262">
        <v>3.29839939215314</v>
      </c>
      <c r="O1262">
        <v>12.4708624708624</v>
      </c>
      <c r="P1262">
        <v>201.71428571428501</v>
      </c>
      <c r="Q1262">
        <v>0.195553877966787</v>
      </c>
    </row>
    <row r="1263" spans="1:17" hidden="1" x14ac:dyDescent="0.3">
      <c r="A1263" t="s">
        <v>2676</v>
      </c>
      <c r="B1263" t="s">
        <v>2677</v>
      </c>
      <c r="C1263" t="str">
        <f>IFERROR(VLOOKUP(Table1[[#This Row],[Ticker]],[1]!Table1[[Symbol]:[Industry]],2,FALSE),"-")</f>
        <v>-</v>
      </c>
      <c r="D1263" t="s">
        <v>40</v>
      </c>
      <c r="E1263">
        <v>1494.0875000000001</v>
      </c>
      <c r="F1263">
        <v>43.97</v>
      </c>
      <c r="G1263">
        <v>-20.839005071892998</v>
      </c>
      <c r="H1263">
        <v>-8.04531481325124</v>
      </c>
      <c r="I1263">
        <v>-9.4574434004873797</v>
      </c>
      <c r="J1263">
        <v>-7.2946480377326504</v>
      </c>
      <c r="K1263">
        <v>46.290387089522</v>
      </c>
      <c r="L1263">
        <v>45.736095329050102</v>
      </c>
      <c r="M1263">
        <v>39.0702519102217</v>
      </c>
      <c r="N1263">
        <v>0.60144200767602396</v>
      </c>
      <c r="O1263">
        <v>80.554923811689804</v>
      </c>
      <c r="P1263">
        <v>29.323529411764699</v>
      </c>
      <c r="Q1263">
        <v>0.231437956758241</v>
      </c>
    </row>
    <row r="1264" spans="1:17" hidden="1" x14ac:dyDescent="0.3">
      <c r="A1264" t="s">
        <v>2678</v>
      </c>
      <c r="B1264" t="s">
        <v>2679</v>
      </c>
      <c r="C1264" t="str">
        <f>IFERROR(VLOOKUP(Table1[[#This Row],[Ticker]],[1]!Table1[[Symbol]:[Industry]],2,FALSE),"-")</f>
        <v>-</v>
      </c>
      <c r="D1264" t="s">
        <v>117</v>
      </c>
      <c r="E1264">
        <v>1490.3870262999999</v>
      </c>
      <c r="F1264">
        <v>56.99</v>
      </c>
      <c r="G1264">
        <v>18.8402794453281</v>
      </c>
      <c r="H1264">
        <v>-18.386457756291701</v>
      </c>
      <c r="I1264">
        <v>-41.502588387608803</v>
      </c>
      <c r="J1264">
        <v>-3.6564027097818301</v>
      </c>
      <c r="K1264">
        <v>59.096450561912299</v>
      </c>
      <c r="L1264">
        <v>58.664577623100499</v>
      </c>
      <c r="M1264">
        <v>40.026551194651603</v>
      </c>
      <c r="N1264">
        <v>0.41794098726397499</v>
      </c>
      <c r="O1264">
        <v>51.781014213019802</v>
      </c>
      <c r="P1264">
        <v>59.635854341736596</v>
      </c>
      <c r="Q1264">
        <v>-2.5117346076369999E-2</v>
      </c>
    </row>
    <row r="1265" spans="1:17" hidden="1" x14ac:dyDescent="0.3">
      <c r="A1265" t="s">
        <v>2680</v>
      </c>
      <c r="B1265" t="s">
        <v>2681</v>
      </c>
      <c r="C1265" t="str">
        <f>IFERROR(VLOOKUP(Table1[[#This Row],[Ticker]],[1]!Table1[[Symbol]:[Industry]],2,FALSE),"-")</f>
        <v>-</v>
      </c>
      <c r="D1265" t="s">
        <v>78</v>
      </c>
      <c r="E1265">
        <v>1484.0585649959901</v>
      </c>
      <c r="F1265">
        <v>132.61000000000001</v>
      </c>
      <c r="G1265">
        <v>95.249118312719702</v>
      </c>
      <c r="H1265">
        <v>-9.57298491730214</v>
      </c>
      <c r="I1265">
        <v>26.6383336736716</v>
      </c>
      <c r="J1265">
        <v>-0.50210674452403903</v>
      </c>
      <c r="K1265">
        <v>126.943365427565</v>
      </c>
      <c r="L1265">
        <v>107.504762260294</v>
      </c>
      <c r="M1265">
        <v>51.564453008743001</v>
      </c>
      <c r="N1265">
        <v>0.62776893931265598</v>
      </c>
      <c r="O1265">
        <v>12.2539778297262</v>
      </c>
      <c r="P1265">
        <v>128.63793103448199</v>
      </c>
    </row>
    <row r="1266" spans="1:17" hidden="1" x14ac:dyDescent="0.3">
      <c r="A1266" t="s">
        <v>2682</v>
      </c>
      <c r="B1266" t="s">
        <v>2683</v>
      </c>
      <c r="C1266" t="str">
        <f>IFERROR(VLOOKUP(Table1[[#This Row],[Ticker]],[1]!Table1[[Symbol]:[Industry]],2,FALSE),"-")</f>
        <v>-</v>
      </c>
      <c r="D1266" t="s">
        <v>369</v>
      </c>
      <c r="E1266">
        <v>1478.49760565</v>
      </c>
      <c r="F1266">
        <v>373.15</v>
      </c>
      <c r="G1266">
        <v>-25.4547872707553</v>
      </c>
      <c r="H1266">
        <v>2.1341848317837</v>
      </c>
      <c r="I1266">
        <v>-15.552968731375501</v>
      </c>
      <c r="J1266">
        <v>-2.92089262971521</v>
      </c>
      <c r="K1266">
        <v>349.54804676592101</v>
      </c>
      <c r="L1266">
        <v>352.34435807313503</v>
      </c>
      <c r="M1266">
        <v>48.665016002866899</v>
      </c>
      <c r="N1266">
        <v>0.840614286671028</v>
      </c>
      <c r="O1266">
        <v>14.163205145383801</v>
      </c>
      <c r="P1266">
        <v>33.077746077032799</v>
      </c>
      <c r="Q1266">
        <v>-0.12794763977759799</v>
      </c>
    </row>
    <row r="1267" spans="1:17" hidden="1" x14ac:dyDescent="0.3">
      <c r="A1267" t="s">
        <v>2684</v>
      </c>
      <c r="B1267" t="s">
        <v>2685</v>
      </c>
      <c r="C1267" t="str">
        <f>IFERROR(VLOOKUP(Table1[[#This Row],[Ticker]],[1]!Table1[[Symbol]:[Industry]],2,FALSE),"-")</f>
        <v>-</v>
      </c>
      <c r="D1267" t="s">
        <v>1790</v>
      </c>
      <c r="E1267">
        <v>1470.9757999999999</v>
      </c>
      <c r="F1267">
        <v>610.5</v>
      </c>
      <c r="G1267">
        <v>88.744897744593004</v>
      </c>
      <c r="H1267">
        <v>82.373602713517599</v>
      </c>
      <c r="I1267">
        <v>36.881120156064298</v>
      </c>
      <c r="J1267">
        <v>5.9352435283317604</v>
      </c>
      <c r="K1267">
        <v>446.78379193629701</v>
      </c>
      <c r="L1267">
        <v>376.49096404117302</v>
      </c>
      <c r="M1267">
        <v>76.229306833817702</v>
      </c>
      <c r="N1267">
        <v>1.6911440165159799</v>
      </c>
      <c r="O1267">
        <v>5.6511056511056399</v>
      </c>
      <c r="P1267">
        <v>142.16580721935699</v>
      </c>
    </row>
    <row r="1268" spans="1:17" hidden="1" x14ac:dyDescent="0.3">
      <c r="A1268" t="s">
        <v>2686</v>
      </c>
      <c r="B1268" t="s">
        <v>2687</v>
      </c>
      <c r="C1268" t="str">
        <f>IFERROR(VLOOKUP(Table1[[#This Row],[Ticker]],[1]!Table1[[Symbol]:[Industry]],2,FALSE),"-")</f>
        <v>-</v>
      </c>
      <c r="D1268" t="s">
        <v>710</v>
      </c>
      <c r="E1268">
        <v>1467.94878386</v>
      </c>
      <c r="F1268">
        <v>169.3</v>
      </c>
      <c r="G1268">
        <v>-37.188844936760098</v>
      </c>
      <c r="H1268">
        <v>-1.9398944944810299</v>
      </c>
      <c r="I1268">
        <v>-15.246020886739201</v>
      </c>
      <c r="J1268">
        <v>-3.05051062184085</v>
      </c>
      <c r="K1268">
        <v>162.81441196599999</v>
      </c>
      <c r="L1268">
        <v>164.379458901601</v>
      </c>
      <c r="M1268">
        <v>48.348835235251002</v>
      </c>
      <c r="N1268">
        <v>1.9545746606827299</v>
      </c>
      <c r="O1268">
        <v>33.402244536326002</v>
      </c>
      <c r="P1268">
        <v>33.9398734177215</v>
      </c>
      <c r="Q1268">
        <v>6.1173073991355E-2</v>
      </c>
    </row>
    <row r="1269" spans="1:17" hidden="1" x14ac:dyDescent="0.3">
      <c r="A1269" t="s">
        <v>2688</v>
      </c>
      <c r="B1269" t="s">
        <v>2689</v>
      </c>
      <c r="C1269" t="str">
        <f>IFERROR(VLOOKUP(Table1[[#This Row],[Ticker]],[1]!Table1[[Symbol]:[Industry]],2,FALSE),"-")</f>
        <v>-</v>
      </c>
      <c r="D1269" t="s">
        <v>989</v>
      </c>
      <c r="E1269">
        <v>1466.90519406</v>
      </c>
      <c r="F1269">
        <v>223.54</v>
      </c>
      <c r="G1269">
        <v>-43.073080464796703</v>
      </c>
      <c r="H1269">
        <v>-14.063799964775701</v>
      </c>
      <c r="I1269">
        <v>-27.438045289885199</v>
      </c>
      <c r="J1269">
        <v>-0.40338793586397098</v>
      </c>
      <c r="K1269">
        <v>226.67395644763701</v>
      </c>
      <c r="L1269">
        <v>239.96078675385499</v>
      </c>
      <c r="M1269">
        <v>45.392220731322297</v>
      </c>
      <c r="N1269">
        <v>1.40180517733718</v>
      </c>
      <c r="O1269">
        <v>45.723360472398603</v>
      </c>
      <c r="P1269">
        <v>16.9754055468341</v>
      </c>
      <c r="Q1269">
        <v>-6.1948488311358997E-2</v>
      </c>
    </row>
    <row r="1270" spans="1:17" hidden="1" x14ac:dyDescent="0.3">
      <c r="A1270" t="s">
        <v>2690</v>
      </c>
      <c r="B1270" t="s">
        <v>2691</v>
      </c>
      <c r="C1270" t="str">
        <f>IFERROR(VLOOKUP(Table1[[#This Row],[Ticker]],[1]!Table1[[Symbol]:[Industry]],2,FALSE),"-")</f>
        <v>-</v>
      </c>
      <c r="D1270" t="s">
        <v>594</v>
      </c>
      <c r="E1270">
        <v>1466.72132425</v>
      </c>
      <c r="F1270">
        <v>223.5</v>
      </c>
      <c r="G1270">
        <v>-27.9925744128731</v>
      </c>
      <c r="H1270">
        <v>-8.9338441444115197</v>
      </c>
      <c r="I1270">
        <v>-30.336960248568801</v>
      </c>
      <c r="J1270">
        <v>1.23802385963377</v>
      </c>
      <c r="K1270">
        <v>226.54802911953101</v>
      </c>
      <c r="L1270">
        <v>233.07009369772501</v>
      </c>
      <c r="M1270">
        <v>61.890258546816703</v>
      </c>
      <c r="N1270">
        <v>0.46971129681727097</v>
      </c>
      <c r="O1270">
        <v>37.7404921700223</v>
      </c>
      <c r="P1270">
        <v>20.128997581295302</v>
      </c>
      <c r="Q1270">
        <v>8.9658321791205003E-2</v>
      </c>
    </row>
    <row r="1271" spans="1:17" hidden="1" x14ac:dyDescent="0.3">
      <c r="A1271" t="s">
        <v>2692</v>
      </c>
      <c r="B1271" t="s">
        <v>2693</v>
      </c>
      <c r="C1271" t="str">
        <f>IFERROR(VLOOKUP(Table1[[#This Row],[Ticker]],[1]!Table1[[Symbol]:[Industry]],2,FALSE),"-")</f>
        <v>-</v>
      </c>
      <c r="D1271" t="s">
        <v>476</v>
      </c>
      <c r="E1271">
        <v>1461.67</v>
      </c>
      <c r="F1271">
        <v>233.7</v>
      </c>
      <c r="G1271">
        <v>-6.5392719527157697</v>
      </c>
      <c r="H1271">
        <v>-0.71909478220574097</v>
      </c>
      <c r="I1271">
        <v>-7.6384410547105697</v>
      </c>
      <c r="J1271">
        <v>0.64758803061687398</v>
      </c>
      <c r="K1271">
        <v>211.619299786808</v>
      </c>
      <c r="L1271">
        <v>210.178568117439</v>
      </c>
      <c r="M1271">
        <v>63.610192271075597</v>
      </c>
      <c r="N1271">
        <v>1.8792319517843601</v>
      </c>
      <c r="O1271">
        <v>23.063756953359</v>
      </c>
      <c r="P1271">
        <v>34.619815668202698</v>
      </c>
      <c r="Q1271">
        <v>5.4607218422489997E-3</v>
      </c>
    </row>
    <row r="1272" spans="1:17" hidden="1" x14ac:dyDescent="0.3">
      <c r="A1272" t="s">
        <v>2694</v>
      </c>
      <c r="B1272" t="s">
        <v>2695</v>
      </c>
      <c r="C1272" t="str">
        <f>IFERROR(VLOOKUP(Table1[[#This Row],[Ticker]],[1]!Table1[[Symbol]:[Industry]],2,FALSE),"-")</f>
        <v>-</v>
      </c>
      <c r="D1272" t="s">
        <v>384</v>
      </c>
      <c r="E1272">
        <v>1456.487155348</v>
      </c>
      <c r="F1272">
        <v>98.9</v>
      </c>
      <c r="G1272">
        <v>-48.478354639835104</v>
      </c>
      <c r="H1272">
        <v>-16.434353753092601</v>
      </c>
      <c r="I1272">
        <v>-35.135634434889397</v>
      </c>
      <c r="J1272">
        <v>-2.76111335842142</v>
      </c>
      <c r="K1272">
        <v>103.869234638649</v>
      </c>
      <c r="L1272">
        <v>116.10555292618</v>
      </c>
      <c r="M1272">
        <v>40.604988596276598</v>
      </c>
      <c r="N1272">
        <v>1.90763519682447</v>
      </c>
      <c r="O1272">
        <v>79.625884732052498</v>
      </c>
      <c r="P1272">
        <v>9.8888888888888999</v>
      </c>
      <c r="Q1272">
        <v>-8.1679297276114005E-2</v>
      </c>
    </row>
    <row r="1273" spans="1:17" hidden="1" x14ac:dyDescent="0.3">
      <c r="A1273" t="s">
        <v>2696</v>
      </c>
      <c r="B1273" t="s">
        <v>2697</v>
      </c>
      <c r="C1273" t="str">
        <f>IFERROR(VLOOKUP(Table1[[#This Row],[Ticker]],[1]!Table1[[Symbol]:[Industry]],2,FALSE),"-")</f>
        <v>-</v>
      </c>
      <c r="D1273" t="s">
        <v>62</v>
      </c>
      <c r="E1273">
        <v>1455.07965182</v>
      </c>
      <c r="F1273">
        <v>717.4</v>
      </c>
      <c r="G1273">
        <v>97.025241324990603</v>
      </c>
      <c r="H1273">
        <v>-9.6503128111344907</v>
      </c>
      <c r="I1273">
        <v>42.965483482591701</v>
      </c>
      <c r="J1273">
        <v>-5.4318243180033301</v>
      </c>
      <c r="K1273">
        <v>658.75683670288095</v>
      </c>
      <c r="L1273">
        <v>526.89129029838796</v>
      </c>
      <c r="M1273">
        <v>40.082179741261101</v>
      </c>
      <c r="N1273">
        <v>0.51780824903030298</v>
      </c>
      <c r="O1273">
        <v>10.7471424588792</v>
      </c>
      <c r="P1273">
        <v>134.29131286740599</v>
      </c>
      <c r="Q1273">
        <v>5.8948685755637997E-2</v>
      </c>
    </row>
    <row r="1274" spans="1:17" hidden="1" x14ac:dyDescent="0.3">
      <c r="A1274" t="s">
        <v>2698</v>
      </c>
      <c r="B1274" t="s">
        <v>2699</v>
      </c>
      <c r="C1274" t="str">
        <f>IFERROR(VLOOKUP(Table1[[#This Row],[Ticker]],[1]!Table1[[Symbol]:[Industry]],2,FALSE),"-")</f>
        <v>-</v>
      </c>
      <c r="D1274" t="s">
        <v>594</v>
      </c>
      <c r="E1274">
        <v>1450.2456875749999</v>
      </c>
      <c r="F1274">
        <v>243.01</v>
      </c>
      <c r="G1274">
        <v>-10.497154543748801</v>
      </c>
      <c r="H1274">
        <v>-1.9437626421713201</v>
      </c>
      <c r="I1274">
        <v>-11.6061512777656</v>
      </c>
      <c r="J1274">
        <v>1.30290720566834</v>
      </c>
      <c r="K1274">
        <v>231.39255478766901</v>
      </c>
      <c r="L1274">
        <v>227.594501492673</v>
      </c>
      <c r="M1274">
        <v>62.427667675661297</v>
      </c>
      <c r="N1274">
        <v>1.4321554681102799</v>
      </c>
      <c r="O1274">
        <v>12.690835768075299</v>
      </c>
      <c r="P1274">
        <v>26.5677083333333</v>
      </c>
      <c r="Q1274">
        <v>-3.0019496896642E-2</v>
      </c>
    </row>
    <row r="1275" spans="1:17" hidden="1" x14ac:dyDescent="0.3">
      <c r="A1275" t="s">
        <v>2700</v>
      </c>
      <c r="B1275" t="s">
        <v>2701</v>
      </c>
      <c r="C1275" t="str">
        <f>IFERROR(VLOOKUP(Table1[[#This Row],[Ticker]],[1]!Table1[[Symbol]:[Industry]],2,FALSE),"-")</f>
        <v>-</v>
      </c>
      <c r="D1275" t="s">
        <v>513</v>
      </c>
      <c r="E1275">
        <v>1449.276715985</v>
      </c>
      <c r="F1275">
        <v>605</v>
      </c>
      <c r="G1275">
        <v>39.180610758079098</v>
      </c>
      <c r="H1275">
        <v>-8.3983413202118005</v>
      </c>
      <c r="I1275">
        <v>21.899816850971199</v>
      </c>
      <c r="J1275">
        <v>-0.27227556699609401</v>
      </c>
      <c r="K1275">
        <v>560.31356069037702</v>
      </c>
      <c r="L1275">
        <v>468.82835511668202</v>
      </c>
      <c r="M1275">
        <v>56.741476143896001</v>
      </c>
      <c r="N1275">
        <v>0.30764990944173098</v>
      </c>
      <c r="O1275">
        <v>12.396694214876</v>
      </c>
      <c r="P1275">
        <v>79.2327062657384</v>
      </c>
    </row>
    <row r="1276" spans="1:17" hidden="1" x14ac:dyDescent="0.3">
      <c r="A1276" t="s">
        <v>2702</v>
      </c>
      <c r="B1276" t="s">
        <v>2703</v>
      </c>
      <c r="C1276" t="str">
        <f>IFERROR(VLOOKUP(Table1[[#This Row],[Ticker]],[1]!Table1[[Symbol]:[Industry]],2,FALSE),"-")</f>
        <v>-</v>
      </c>
      <c r="D1276" t="s">
        <v>78</v>
      </c>
      <c r="E1276">
        <v>1448.7449999999999</v>
      </c>
      <c r="F1276">
        <v>49.53</v>
      </c>
      <c r="G1276">
        <v>-17.5989261423979</v>
      </c>
      <c r="H1276">
        <v>-8.3495103848430698</v>
      </c>
      <c r="I1276">
        <v>-17.057603103757099</v>
      </c>
      <c r="J1276">
        <v>-3.76552846981697</v>
      </c>
      <c r="K1276">
        <v>48.4879556012148</v>
      </c>
      <c r="L1276">
        <v>47.585442610335903</v>
      </c>
      <c r="M1276">
        <v>38.432227534121601</v>
      </c>
      <c r="N1276">
        <v>0.82330238460621896</v>
      </c>
      <c r="O1276">
        <v>22.116781856470801</v>
      </c>
      <c r="P1276">
        <v>28.150064683052999</v>
      </c>
      <c r="Q1276">
        <v>2.5112691050898001E-2</v>
      </c>
    </row>
    <row r="1277" spans="1:17" hidden="1" x14ac:dyDescent="0.3">
      <c r="A1277" t="s">
        <v>2704</v>
      </c>
      <c r="B1277" t="s">
        <v>2705</v>
      </c>
      <c r="C1277" t="str">
        <f>IFERROR(VLOOKUP(Table1[[#This Row],[Ticker]],[1]!Table1[[Symbol]:[Industry]],2,FALSE),"-")</f>
        <v>-</v>
      </c>
      <c r="D1277" t="s">
        <v>550</v>
      </c>
      <c r="E1277">
        <v>1448.61817892</v>
      </c>
      <c r="F1277">
        <v>439.6</v>
      </c>
      <c r="G1277">
        <v>1.8876888961982301</v>
      </c>
      <c r="H1277">
        <v>7.8820994262927702</v>
      </c>
      <c r="I1277">
        <v>-1.46874324739268</v>
      </c>
      <c r="J1277">
        <v>0.69560104368118303</v>
      </c>
      <c r="K1277">
        <v>388.27476393327402</v>
      </c>
      <c r="L1277">
        <v>371.68975734120198</v>
      </c>
      <c r="M1277">
        <v>62.532130820980399</v>
      </c>
      <c r="N1277">
        <v>1.7516132032168801</v>
      </c>
      <c r="O1277">
        <v>14.467697907188301</v>
      </c>
      <c r="P1277">
        <v>50.0341296928327</v>
      </c>
      <c r="Q1277">
        <v>-0.118279556425313</v>
      </c>
    </row>
    <row r="1278" spans="1:17" hidden="1" x14ac:dyDescent="0.3">
      <c r="A1278" t="s">
        <v>2706</v>
      </c>
      <c r="B1278" t="s">
        <v>2707</v>
      </c>
      <c r="C1278" t="str">
        <f>IFERROR(VLOOKUP(Table1[[#This Row],[Ticker]],[1]!Table1[[Symbol]:[Industry]],2,FALSE),"-")</f>
        <v>-</v>
      </c>
      <c r="D1278" t="s">
        <v>21</v>
      </c>
      <c r="E1278">
        <v>1448.3289600000001</v>
      </c>
      <c r="F1278">
        <v>1191.2</v>
      </c>
      <c r="G1278">
        <v>-19.556341727049499</v>
      </c>
      <c r="H1278">
        <v>-0.46606683901944601</v>
      </c>
      <c r="I1278">
        <v>-22.0785833632311</v>
      </c>
      <c r="J1278">
        <v>2.72373639711157</v>
      </c>
      <c r="K1278">
        <v>1141.7240711972199</v>
      </c>
      <c r="L1278">
        <v>1105.1674066353501</v>
      </c>
      <c r="M1278">
        <v>70.457122484566796</v>
      </c>
      <c r="N1278">
        <v>1.53459015289095</v>
      </c>
      <c r="O1278">
        <v>23.1867024848891</v>
      </c>
      <c r="P1278">
        <v>24.661189890638902</v>
      </c>
      <c r="Q1278">
        <v>0.13676211288768</v>
      </c>
    </row>
    <row r="1279" spans="1:17" hidden="1" x14ac:dyDescent="0.3">
      <c r="A1279" t="s">
        <v>2708</v>
      </c>
      <c r="B1279" t="s">
        <v>2709</v>
      </c>
      <c r="C1279" t="str">
        <f>IFERROR(VLOOKUP(Table1[[#This Row],[Ticker]],[1]!Table1[[Symbol]:[Industry]],2,FALSE),"-")</f>
        <v>-</v>
      </c>
      <c r="D1279" t="s">
        <v>193</v>
      </c>
      <c r="E1279">
        <v>1447.202131325</v>
      </c>
      <c r="F1279">
        <v>902.4</v>
      </c>
      <c r="G1279">
        <v>-0.54064824008072698</v>
      </c>
      <c r="H1279">
        <v>-7.2169516885289999</v>
      </c>
      <c r="I1279">
        <v>-2.3910694564653099</v>
      </c>
      <c r="J1279">
        <v>-2.4813381411389601</v>
      </c>
      <c r="K1279">
        <v>857.77839668175795</v>
      </c>
      <c r="L1279">
        <v>785.39131466059598</v>
      </c>
      <c r="M1279">
        <v>49.618931030947799</v>
      </c>
      <c r="N1279">
        <v>0.36047127804631901</v>
      </c>
      <c r="O1279">
        <v>13.364361702127599</v>
      </c>
      <c r="P1279">
        <v>49.515367409493798</v>
      </c>
      <c r="Q1279">
        <v>7.1291914880806995E-2</v>
      </c>
    </row>
    <row r="1280" spans="1:17" hidden="1" x14ac:dyDescent="0.3">
      <c r="A1280" t="s">
        <v>2710</v>
      </c>
      <c r="B1280" t="s">
        <v>2711</v>
      </c>
      <c r="C1280" t="str">
        <f>IFERROR(VLOOKUP(Table1[[#This Row],[Ticker]],[1]!Table1[[Symbol]:[Industry]],2,FALSE),"-")</f>
        <v>-</v>
      </c>
      <c r="D1280" t="s">
        <v>153</v>
      </c>
      <c r="E1280">
        <v>1443.84190354</v>
      </c>
      <c r="F1280">
        <v>224.76</v>
      </c>
      <c r="G1280">
        <v>55.161792969445898</v>
      </c>
      <c r="H1280">
        <v>-0.30404647668907397</v>
      </c>
      <c r="I1280">
        <v>77.7977038601895</v>
      </c>
      <c r="J1280">
        <v>4.6614497530176404</v>
      </c>
      <c r="K1280">
        <v>189.044113245484</v>
      </c>
      <c r="L1280">
        <v>146.615829354103</v>
      </c>
      <c r="M1280">
        <v>60.9542390767459</v>
      </c>
      <c r="N1280">
        <v>1.1025726158520199</v>
      </c>
      <c r="O1280">
        <v>5.5347926677344601</v>
      </c>
      <c r="P1280">
        <v>133.274519979242</v>
      </c>
      <c r="Q1280">
        <v>0.185332246262216</v>
      </c>
    </row>
    <row r="1281" spans="1:17" hidden="1" x14ac:dyDescent="0.3">
      <c r="A1281" t="s">
        <v>2712</v>
      </c>
      <c r="B1281" t="s">
        <v>2713</v>
      </c>
      <c r="C1281" t="str">
        <f>IFERROR(VLOOKUP(Table1[[#This Row],[Ticker]],[1]!Table1[[Symbol]:[Industry]],2,FALSE),"-")</f>
        <v>-</v>
      </c>
      <c r="E1281">
        <v>1440.475365</v>
      </c>
      <c r="F1281">
        <v>1323.5</v>
      </c>
      <c r="G1281">
        <v>1.49194487595554</v>
      </c>
      <c r="H1281">
        <v>-12.528479551374099</v>
      </c>
      <c r="I1281">
        <v>-28.048044635093401</v>
      </c>
      <c r="J1281">
        <v>0.77104686479460605</v>
      </c>
      <c r="K1281">
        <v>1338.7211287160901</v>
      </c>
      <c r="L1281">
        <v>1362.32535614024</v>
      </c>
      <c r="M1281">
        <v>49.734822214272498</v>
      </c>
      <c r="N1281">
        <v>0.58805041379746004</v>
      </c>
      <c r="O1281">
        <v>37.136380808462398</v>
      </c>
      <c r="P1281">
        <v>31.691542288557201</v>
      </c>
      <c r="Q1281">
        <v>0.22393514022601799</v>
      </c>
    </row>
    <row r="1282" spans="1:17" hidden="1" x14ac:dyDescent="0.3">
      <c r="A1282" t="s">
        <v>2714</v>
      </c>
      <c r="B1282" t="s">
        <v>2715</v>
      </c>
      <c r="C1282" t="str">
        <f>IFERROR(VLOOKUP(Table1[[#This Row],[Ticker]],[1]!Table1[[Symbol]:[Industry]],2,FALSE),"-")</f>
        <v>-</v>
      </c>
      <c r="D1282" t="s">
        <v>258</v>
      </c>
      <c r="E1282">
        <v>1433.94371885499</v>
      </c>
      <c r="F1282">
        <v>394.45</v>
      </c>
      <c r="G1282">
        <v>-16.295784275616501</v>
      </c>
      <c r="H1282">
        <v>0.54003350876478395</v>
      </c>
      <c r="I1282">
        <v>-10.468390824201601</v>
      </c>
      <c r="J1282">
        <v>-6.4770427819389296</v>
      </c>
      <c r="K1282">
        <v>376.82190848964399</v>
      </c>
      <c r="L1282">
        <v>360.771687219895</v>
      </c>
      <c r="M1282">
        <v>54.359399258599296</v>
      </c>
      <c r="N1282">
        <v>1.6156955570402001</v>
      </c>
      <c r="O1282">
        <v>11.725186969197599</v>
      </c>
      <c r="P1282">
        <v>29.6040742566124</v>
      </c>
      <c r="Q1282">
        <v>5.4640033880731E-2</v>
      </c>
    </row>
    <row r="1283" spans="1:17" hidden="1" x14ac:dyDescent="0.3">
      <c r="A1283" t="s">
        <v>2716</v>
      </c>
      <c r="B1283" t="s">
        <v>2717</v>
      </c>
      <c r="C1283" t="str">
        <f>IFERROR(VLOOKUP(Table1[[#This Row],[Ticker]],[1]!Table1[[Symbol]:[Industry]],2,FALSE),"-")</f>
        <v>-</v>
      </c>
      <c r="D1283" t="s">
        <v>800</v>
      </c>
      <c r="E1283">
        <v>1432.46</v>
      </c>
      <c r="F1283">
        <v>265.2</v>
      </c>
      <c r="G1283">
        <v>-44.591712608189397</v>
      </c>
      <c r="H1283">
        <v>-14.034006197963199</v>
      </c>
      <c r="I1283">
        <v>-30.500579356731802</v>
      </c>
      <c r="J1283">
        <v>-1.6258631558777901</v>
      </c>
      <c r="K1283">
        <v>289.85286403690202</v>
      </c>
      <c r="M1283">
        <v>38.1350017218004</v>
      </c>
      <c r="N1283">
        <v>0.58101282039203095</v>
      </c>
      <c r="O1283">
        <v>75.716440422322705</v>
      </c>
      <c r="P1283">
        <v>16.315789473684099</v>
      </c>
    </row>
    <row r="1284" spans="1:17" hidden="1" x14ac:dyDescent="0.3">
      <c r="A1284" t="s">
        <v>2718</v>
      </c>
      <c r="B1284" t="s">
        <v>2719</v>
      </c>
      <c r="C1284" t="str">
        <f>IFERROR(VLOOKUP(Table1[[#This Row],[Ticker]],[1]!Table1[[Symbol]:[Industry]],2,FALSE),"-")</f>
        <v>-</v>
      </c>
      <c r="D1284" t="s">
        <v>647</v>
      </c>
      <c r="E1284">
        <v>1430.2524766500001</v>
      </c>
      <c r="F1284">
        <v>196.55</v>
      </c>
      <c r="G1284">
        <v>148.78348310230601</v>
      </c>
      <c r="H1284">
        <v>20.298968349333201</v>
      </c>
      <c r="I1284">
        <v>29.944400303681899</v>
      </c>
      <c r="J1284">
        <v>-0.625542389578156</v>
      </c>
      <c r="K1284">
        <v>171.595643895976</v>
      </c>
      <c r="L1284">
        <v>140.25403719289301</v>
      </c>
      <c r="M1284">
        <v>50.300352356654003</v>
      </c>
      <c r="N1284">
        <v>0.75654797880553404</v>
      </c>
      <c r="O1284">
        <v>12.4141439837191</v>
      </c>
      <c r="P1284">
        <v>189.04411764705799</v>
      </c>
      <c r="Q1284">
        <v>0.13882836361357501</v>
      </c>
    </row>
    <row r="1285" spans="1:17" hidden="1" x14ac:dyDescent="0.3">
      <c r="A1285" t="s">
        <v>2720</v>
      </c>
      <c r="B1285" t="s">
        <v>2721</v>
      </c>
      <c r="C1285" t="str">
        <f>IFERROR(VLOOKUP(Table1[[#This Row],[Ticker]],[1]!Table1[[Symbol]:[Industry]],2,FALSE),"-")</f>
        <v>-</v>
      </c>
      <c r="D1285" t="s">
        <v>253</v>
      </c>
      <c r="E1285">
        <v>1424.0371822709999</v>
      </c>
      <c r="F1285">
        <v>254.61</v>
      </c>
      <c r="G1285">
        <v>-10.700412305252399</v>
      </c>
      <c r="H1285">
        <v>17.413227921918899</v>
      </c>
      <c r="I1285">
        <v>3.39072094620508</v>
      </c>
      <c r="J1285">
        <v>9.7612124550784003</v>
      </c>
      <c r="K1285">
        <v>212.71275628201499</v>
      </c>
      <c r="M1285">
        <v>83.021691736054507</v>
      </c>
      <c r="N1285">
        <v>2.6300642396593599</v>
      </c>
      <c r="O1285">
        <v>6.00526295118022</v>
      </c>
      <c r="P1285">
        <v>52.689655172413701</v>
      </c>
    </row>
    <row r="1286" spans="1:17" hidden="1" x14ac:dyDescent="0.3">
      <c r="A1286" t="s">
        <v>2722</v>
      </c>
      <c r="B1286" t="s">
        <v>2723</v>
      </c>
      <c r="C1286" t="str">
        <f>IFERROR(VLOOKUP(Table1[[#This Row],[Ticker]],[1]!Table1[[Symbol]:[Industry]],2,FALSE),"-")</f>
        <v>-</v>
      </c>
      <c r="D1286" t="s">
        <v>481</v>
      </c>
      <c r="E1286">
        <v>1422.20665306</v>
      </c>
      <c r="F1286">
        <v>259.94</v>
      </c>
      <c r="G1286">
        <v>9.3346787992976399</v>
      </c>
      <c r="H1286">
        <v>3.4456734670003799</v>
      </c>
      <c r="I1286">
        <v>-5.61529817030228</v>
      </c>
      <c r="J1286">
        <v>-2.0690244284158599</v>
      </c>
      <c r="K1286">
        <v>239.78286992455801</v>
      </c>
      <c r="L1286">
        <v>220.14400361357599</v>
      </c>
      <c r="M1286">
        <v>60.4136029632812</v>
      </c>
      <c r="N1286">
        <v>1.7498374410887401</v>
      </c>
      <c r="O1286">
        <v>12.4874971147187</v>
      </c>
      <c r="P1286">
        <v>49.005445686443103</v>
      </c>
      <c r="Q1286">
        <v>3.0563417618457E-2</v>
      </c>
    </row>
    <row r="1287" spans="1:17" hidden="1" x14ac:dyDescent="0.3">
      <c r="A1287" t="s">
        <v>2724</v>
      </c>
      <c r="B1287" t="s">
        <v>2725</v>
      </c>
      <c r="C1287" t="str">
        <f>IFERROR(VLOOKUP(Table1[[#This Row],[Ticker]],[1]!Table1[[Symbol]:[Industry]],2,FALSE),"-")</f>
        <v>-</v>
      </c>
      <c r="D1287" t="s">
        <v>800</v>
      </c>
      <c r="E1287">
        <v>1421.186720355</v>
      </c>
      <c r="F1287">
        <v>281.60000000000002</v>
      </c>
      <c r="G1287">
        <v>-18.569051686925999</v>
      </c>
      <c r="H1287">
        <v>-2.13423644339507</v>
      </c>
      <c r="I1287">
        <v>-4.4779184354685198</v>
      </c>
      <c r="J1287">
        <v>6.1701971667782702</v>
      </c>
      <c r="K1287">
        <v>270.56444642780099</v>
      </c>
      <c r="M1287">
        <v>63.856365356469098</v>
      </c>
      <c r="N1287">
        <v>1.37257627436708</v>
      </c>
      <c r="O1287">
        <v>10.795454545454501</v>
      </c>
      <c r="P1287">
        <v>23.698660224028099</v>
      </c>
    </row>
    <row r="1288" spans="1:17" hidden="1" x14ac:dyDescent="0.3">
      <c r="A1288" t="s">
        <v>2726</v>
      </c>
      <c r="B1288" t="s">
        <v>2727</v>
      </c>
      <c r="C1288" t="str">
        <f>IFERROR(VLOOKUP(Table1[[#This Row],[Ticker]],[1]!Table1[[Symbol]:[Industry]],2,FALSE),"-")</f>
        <v>-</v>
      </c>
      <c r="D1288" t="s">
        <v>623</v>
      </c>
      <c r="E1288">
        <v>1416.5744175</v>
      </c>
      <c r="F1288">
        <v>726.9</v>
      </c>
      <c r="G1288">
        <v>522.79623134036797</v>
      </c>
      <c r="H1288">
        <v>21.679254621291498</v>
      </c>
      <c r="I1288">
        <v>59.181300069322603</v>
      </c>
      <c r="J1288">
        <v>-2.2515463731840399</v>
      </c>
      <c r="K1288">
        <v>618.71795831325005</v>
      </c>
      <c r="L1288">
        <v>470.91809487976798</v>
      </c>
      <c r="M1288">
        <v>67.820642065414503</v>
      </c>
      <c r="N1288">
        <v>0.90081429609535002</v>
      </c>
      <c r="O1288">
        <v>9.6436923923510705</v>
      </c>
      <c r="P1288">
        <v>634.24242424242402</v>
      </c>
      <c r="Q1288">
        <v>0.15110558609914601</v>
      </c>
    </row>
    <row r="1289" spans="1:17" hidden="1" x14ac:dyDescent="0.3">
      <c r="A1289" t="s">
        <v>2728</v>
      </c>
      <c r="B1289" t="s">
        <v>2729</v>
      </c>
      <c r="C1289" t="str">
        <f>IFERROR(VLOOKUP(Table1[[#This Row],[Ticker]],[1]!Table1[[Symbol]:[Industry]],2,FALSE),"-")</f>
        <v>-</v>
      </c>
      <c r="D1289" t="s">
        <v>422</v>
      </c>
      <c r="E1289">
        <v>1414.2</v>
      </c>
      <c r="F1289">
        <v>54.22</v>
      </c>
      <c r="G1289">
        <v>2.52697034131225</v>
      </c>
      <c r="H1289">
        <v>31.353063670524101</v>
      </c>
      <c r="I1289">
        <v>16.618103592769799</v>
      </c>
      <c r="J1289">
        <v>31.428326693543401</v>
      </c>
      <c r="K1289">
        <v>36.439564448555203</v>
      </c>
      <c r="M1289">
        <v>93.153600315026594</v>
      </c>
      <c r="N1289">
        <v>3.9817786313262298</v>
      </c>
      <c r="O1289">
        <v>4.3157506455182499</v>
      </c>
      <c r="P1289">
        <v>80.733333333333306</v>
      </c>
    </row>
    <row r="1290" spans="1:17" hidden="1" x14ac:dyDescent="0.3">
      <c r="A1290" t="s">
        <v>2730</v>
      </c>
      <c r="B1290" t="s">
        <v>2731</v>
      </c>
      <c r="C1290" t="str">
        <f>IFERROR(VLOOKUP(Table1[[#This Row],[Ticker]],[1]!Table1[[Symbol]:[Industry]],2,FALSE),"-")</f>
        <v>-</v>
      </c>
      <c r="D1290" t="s">
        <v>989</v>
      </c>
      <c r="E1290">
        <v>1411.9972014</v>
      </c>
      <c r="F1290">
        <v>76.14</v>
      </c>
      <c r="G1290">
        <v>-41.438739635904199</v>
      </c>
      <c r="H1290">
        <v>-9.6278031574825</v>
      </c>
      <c r="I1290">
        <v>-22.712672900439799</v>
      </c>
      <c r="J1290">
        <v>1.96297888542546</v>
      </c>
      <c r="K1290">
        <v>74.470440097370002</v>
      </c>
      <c r="L1290">
        <v>80.136824925899305</v>
      </c>
      <c r="M1290">
        <v>53.8347229647704</v>
      </c>
      <c r="N1290">
        <v>1.14311308228078</v>
      </c>
      <c r="O1290">
        <v>44.208037825059002</v>
      </c>
      <c r="P1290">
        <v>22.806451612903199</v>
      </c>
      <c r="Q1290">
        <v>-2.4860879614852002E-2</v>
      </c>
    </row>
    <row r="1291" spans="1:17" hidden="1" x14ac:dyDescent="0.3">
      <c r="A1291" t="s">
        <v>2732</v>
      </c>
      <c r="B1291" t="s">
        <v>2733</v>
      </c>
      <c r="C1291" t="str">
        <f>IFERROR(VLOOKUP(Table1[[#This Row],[Ticker]],[1]!Table1[[Symbol]:[Industry]],2,FALSE),"-")</f>
        <v>-</v>
      </c>
      <c r="D1291" t="s">
        <v>21</v>
      </c>
      <c r="E1291">
        <v>1411.7765234799999</v>
      </c>
      <c r="F1291">
        <v>796</v>
      </c>
      <c r="G1291">
        <v>646.63617222814196</v>
      </c>
      <c r="H1291">
        <v>16.9521981271672</v>
      </c>
      <c r="I1291">
        <v>346.02107272077899</v>
      </c>
      <c r="J1291">
        <v>-8.2818685321549701</v>
      </c>
      <c r="K1291">
        <v>658.92899986842599</v>
      </c>
      <c r="M1291">
        <v>44.6433347513154</v>
      </c>
      <c r="N1291">
        <v>0.69916575296753503</v>
      </c>
      <c r="O1291">
        <v>25.3768844221105</v>
      </c>
      <c r="P1291">
        <v>753.61930294906097</v>
      </c>
    </row>
    <row r="1292" spans="1:17" hidden="1" x14ac:dyDescent="0.3">
      <c r="A1292" t="s">
        <v>2734</v>
      </c>
      <c r="B1292" t="s">
        <v>2735</v>
      </c>
      <c r="C1292" t="str">
        <f>IFERROR(VLOOKUP(Table1[[#This Row],[Ticker]],[1]!Table1[[Symbol]:[Industry]],2,FALSE),"-")</f>
        <v>-</v>
      </c>
      <c r="E1292">
        <v>1411.7092017</v>
      </c>
      <c r="F1292">
        <v>606.6</v>
      </c>
      <c r="G1292">
        <v>-71.182806705563806</v>
      </c>
      <c r="H1292">
        <v>-4.9817457018400599</v>
      </c>
      <c r="I1292">
        <v>-35.247859648189703</v>
      </c>
      <c r="J1292">
        <v>-6.5107839836287003</v>
      </c>
      <c r="K1292">
        <v>620.20659289548803</v>
      </c>
      <c r="L1292">
        <v>733.42454157591999</v>
      </c>
      <c r="M1292">
        <v>26.341832424718099</v>
      </c>
      <c r="N1292">
        <v>0.85912148048190995</v>
      </c>
      <c r="O1292">
        <v>126.508407517309</v>
      </c>
      <c r="P1292">
        <v>33.685950413223097</v>
      </c>
      <c r="Q1292">
        <v>9.8469848977611005E-2</v>
      </c>
    </row>
    <row r="1293" spans="1:17" hidden="1" x14ac:dyDescent="0.3">
      <c r="A1293" t="s">
        <v>2736</v>
      </c>
      <c r="B1293" t="s">
        <v>2737</v>
      </c>
      <c r="C1293" t="str">
        <f>IFERROR(VLOOKUP(Table1[[#This Row],[Ticker]],[1]!Table1[[Symbol]:[Industry]],2,FALSE),"-")</f>
        <v>-</v>
      </c>
      <c r="D1293" t="s">
        <v>384</v>
      </c>
      <c r="E1293">
        <v>1410.3349546080001</v>
      </c>
      <c r="F1293">
        <v>71.540000000000006</v>
      </c>
      <c r="G1293">
        <v>490.91974732560101</v>
      </c>
      <c r="H1293">
        <v>44.343753843428097</v>
      </c>
      <c r="I1293">
        <v>121.696204309972</v>
      </c>
      <c r="J1293">
        <v>25.617607659021498</v>
      </c>
      <c r="K1293">
        <v>44.947210083407498</v>
      </c>
      <c r="L1293">
        <v>30.619564390000701</v>
      </c>
      <c r="M1293">
        <v>83.718625013777896</v>
      </c>
      <c r="N1293">
        <v>1.2908997037874399</v>
      </c>
      <c r="O1293">
        <v>0</v>
      </c>
      <c r="P1293">
        <v>597.95121951219505</v>
      </c>
      <c r="Q1293">
        <v>0.12986183367764401</v>
      </c>
    </row>
    <row r="1294" spans="1:17" hidden="1" x14ac:dyDescent="0.3">
      <c r="A1294" t="s">
        <v>2738</v>
      </c>
      <c r="B1294" t="s">
        <v>2739</v>
      </c>
      <c r="C1294" t="str">
        <f>IFERROR(VLOOKUP(Table1[[#This Row],[Ticker]],[1]!Table1[[Symbol]:[Industry]],2,FALSE),"-")</f>
        <v>-</v>
      </c>
      <c r="D1294" t="s">
        <v>125</v>
      </c>
      <c r="E1294">
        <v>1408.41961029</v>
      </c>
      <c r="F1294">
        <v>1173.4000000000001</v>
      </c>
      <c r="G1294">
        <v>212.83918803814501</v>
      </c>
      <c r="H1294">
        <v>-14.9258845293903</v>
      </c>
      <c r="I1294">
        <v>54.726458958080897</v>
      </c>
      <c r="J1294">
        <v>-10.7691061805012</v>
      </c>
      <c r="K1294">
        <v>995.99848235024797</v>
      </c>
      <c r="M1294">
        <v>42.265543345455498</v>
      </c>
      <c r="N1294">
        <v>1.3981156660318701</v>
      </c>
      <c r="O1294">
        <v>22.933356059314701</v>
      </c>
      <c r="P1294">
        <v>274.29027113237601</v>
      </c>
    </row>
    <row r="1295" spans="1:17" hidden="1" x14ac:dyDescent="0.3">
      <c r="A1295" t="s">
        <v>2740</v>
      </c>
      <c r="B1295" t="s">
        <v>2741</v>
      </c>
      <c r="C1295" t="str">
        <f>IFERROR(VLOOKUP(Table1[[#This Row],[Ticker]],[1]!Table1[[Symbol]:[Industry]],2,FALSE),"-")</f>
        <v>-</v>
      </c>
      <c r="D1295" t="s">
        <v>193</v>
      </c>
      <c r="E1295">
        <v>1406.3712</v>
      </c>
      <c r="F1295">
        <v>1137.7</v>
      </c>
      <c r="G1295">
        <v>15.568706629732899</v>
      </c>
      <c r="H1295">
        <v>-3.2664806677957898</v>
      </c>
      <c r="I1295">
        <v>-5.0622144667013202</v>
      </c>
      <c r="J1295">
        <v>-2.9720146170566002</v>
      </c>
      <c r="K1295">
        <v>1073.45902197438</v>
      </c>
      <c r="L1295">
        <v>992.57446130149003</v>
      </c>
      <c r="M1295">
        <v>54.395799976540196</v>
      </c>
      <c r="N1295">
        <v>1.1134477846583</v>
      </c>
      <c r="O1295">
        <v>4.5090973015733304</v>
      </c>
      <c r="P1295">
        <v>51.906001735763397</v>
      </c>
      <c r="Q1295">
        <v>4.1276741836079999E-3</v>
      </c>
    </row>
    <row r="1296" spans="1:17" hidden="1" x14ac:dyDescent="0.3">
      <c r="A1296" t="s">
        <v>2742</v>
      </c>
      <c r="B1296" t="s">
        <v>2743</v>
      </c>
      <c r="C1296" t="str">
        <f>IFERROR(VLOOKUP(Table1[[#This Row],[Ticker]],[1]!Table1[[Symbol]:[Industry]],2,FALSE),"-")</f>
        <v>-</v>
      </c>
      <c r="D1296" t="s">
        <v>130</v>
      </c>
      <c r="E1296">
        <v>1400.6038785000001</v>
      </c>
      <c r="F1296">
        <v>739.05</v>
      </c>
      <c r="G1296">
        <v>9.3816410245145594</v>
      </c>
      <c r="H1296">
        <v>11.0290756422078</v>
      </c>
      <c r="I1296">
        <v>2.6553591734151198</v>
      </c>
      <c r="J1296">
        <v>-6.0087420509990901</v>
      </c>
      <c r="K1296">
        <v>695.80694686219499</v>
      </c>
      <c r="L1296">
        <v>634.97388357552597</v>
      </c>
      <c r="M1296">
        <v>42.3552374764541</v>
      </c>
      <c r="N1296">
        <v>0.79978955176821298</v>
      </c>
      <c r="O1296">
        <v>14.3359718557607</v>
      </c>
      <c r="P1296">
        <v>40.771428571428501</v>
      </c>
      <c r="Q1296">
        <v>5.6133404729049999E-2</v>
      </c>
    </row>
    <row r="1297" spans="1:17" hidden="1" x14ac:dyDescent="0.3">
      <c r="A1297" t="s">
        <v>2744</v>
      </c>
      <c r="B1297" t="s">
        <v>2745</v>
      </c>
      <c r="C1297" t="str">
        <f>IFERROR(VLOOKUP(Table1[[#This Row],[Ticker]],[1]!Table1[[Symbol]:[Industry]],2,FALSE),"-")</f>
        <v>-</v>
      </c>
      <c r="D1297" t="s">
        <v>409</v>
      </c>
      <c r="E1297">
        <v>1400.01513944</v>
      </c>
      <c r="F1297">
        <v>4332.1499999999996</v>
      </c>
      <c r="G1297">
        <v>24.364595650351198</v>
      </c>
      <c r="H1297">
        <v>27.248843320917601</v>
      </c>
      <c r="I1297">
        <v>19.416990549889601</v>
      </c>
      <c r="J1297">
        <v>3.94998411051388</v>
      </c>
      <c r="K1297">
        <v>3611.0461299509402</v>
      </c>
      <c r="L1297">
        <v>3209.8581298358199</v>
      </c>
      <c r="M1297">
        <v>72.4678666589069</v>
      </c>
      <c r="N1297">
        <v>1.5667751170769</v>
      </c>
      <c r="O1297">
        <v>5.1140888473390804</v>
      </c>
      <c r="P1297">
        <v>78.645360824742198</v>
      </c>
      <c r="Q1297">
        <v>7.1127047397250001E-3</v>
      </c>
    </row>
    <row r="1298" spans="1:17" hidden="1" x14ac:dyDescent="0.3">
      <c r="A1298" t="s">
        <v>2746</v>
      </c>
      <c r="B1298" t="s">
        <v>2747</v>
      </c>
      <c r="C1298" t="str">
        <f>IFERROR(VLOOKUP(Table1[[#This Row],[Ticker]],[1]!Table1[[Symbol]:[Industry]],2,FALSE),"-")</f>
        <v>-</v>
      </c>
      <c r="D1298" t="s">
        <v>140</v>
      </c>
      <c r="E1298">
        <v>1399.0469774999999</v>
      </c>
      <c r="F1298">
        <v>329.4</v>
      </c>
      <c r="G1298">
        <v>88.928334296783007</v>
      </c>
      <c r="H1298">
        <v>9.6815224487717408</v>
      </c>
      <c r="I1298">
        <v>43.700755384877702</v>
      </c>
      <c r="J1298">
        <v>2.5419182152934101</v>
      </c>
      <c r="K1298">
        <v>287.54875689443298</v>
      </c>
      <c r="L1298">
        <v>239.969763541113</v>
      </c>
      <c r="M1298">
        <v>68.264910965505194</v>
      </c>
      <c r="N1298">
        <v>1.7398970432640799</v>
      </c>
      <c r="O1298">
        <v>14.587128111718201</v>
      </c>
      <c r="P1298">
        <v>117.85714285714199</v>
      </c>
    </row>
    <row r="1299" spans="1:17" hidden="1" x14ac:dyDescent="0.3">
      <c r="A1299" t="s">
        <v>2748</v>
      </c>
      <c r="B1299" t="s">
        <v>2749</v>
      </c>
      <c r="C1299" t="str">
        <f>IFERROR(VLOOKUP(Table1[[#This Row],[Ticker]],[1]!Table1[[Symbol]:[Industry]],2,FALSE),"-")</f>
        <v>-</v>
      </c>
      <c r="D1299" t="s">
        <v>550</v>
      </c>
      <c r="E1299">
        <v>1389.5744972549901</v>
      </c>
      <c r="F1299">
        <v>1233.3499999999999</v>
      </c>
      <c r="G1299">
        <v>162.02874960314099</v>
      </c>
      <c r="H1299">
        <v>-24.662791405741501</v>
      </c>
      <c r="I1299">
        <v>19.6828966970549</v>
      </c>
      <c r="J1299">
        <v>-8.1435412844556101</v>
      </c>
      <c r="K1299">
        <v>1463.2626126048599</v>
      </c>
      <c r="L1299">
        <v>1197.487569721</v>
      </c>
      <c r="M1299">
        <v>21.261206429835401</v>
      </c>
      <c r="N1299">
        <v>0.468732600412677</v>
      </c>
      <c r="O1299">
        <v>79.138119755138405</v>
      </c>
      <c r="P1299">
        <v>283.74299937772201</v>
      </c>
      <c r="Q1299">
        <v>0.24443164420680899</v>
      </c>
    </row>
    <row r="1300" spans="1:17" hidden="1" x14ac:dyDescent="0.3">
      <c r="A1300" t="s">
        <v>2750</v>
      </c>
      <c r="B1300" t="s">
        <v>2751</v>
      </c>
      <c r="C1300" t="str">
        <f>IFERROR(VLOOKUP(Table1[[#This Row],[Ticker]],[1]!Table1[[Symbol]:[Industry]],2,FALSE),"-")</f>
        <v>-</v>
      </c>
      <c r="D1300" t="s">
        <v>54</v>
      </c>
      <c r="E1300">
        <v>1387.1455963200001</v>
      </c>
      <c r="F1300">
        <v>356.15</v>
      </c>
      <c r="G1300">
        <v>128.952404816598</v>
      </c>
      <c r="H1300">
        <v>14.689236472471199</v>
      </c>
      <c r="I1300">
        <v>15.5286147432018</v>
      </c>
      <c r="J1300">
        <v>1.2342408120106001</v>
      </c>
      <c r="K1300">
        <v>303.56407978361898</v>
      </c>
      <c r="L1300">
        <v>259.29728428306697</v>
      </c>
      <c r="M1300">
        <v>67.509128347667598</v>
      </c>
      <c r="N1300">
        <v>1.4603774792544899</v>
      </c>
      <c r="O1300">
        <v>0.46328794047452099</v>
      </c>
      <c r="P1300">
        <v>199.160016799663</v>
      </c>
      <c r="Q1300">
        <v>8.5876457936885003E-2</v>
      </c>
    </row>
    <row r="1301" spans="1:17" hidden="1" x14ac:dyDescent="0.3">
      <c r="A1301" t="s">
        <v>2752</v>
      </c>
      <c r="B1301" t="s">
        <v>2753</v>
      </c>
      <c r="C1301" t="str">
        <f>IFERROR(VLOOKUP(Table1[[#This Row],[Ticker]],[1]!Table1[[Symbol]:[Industry]],2,FALSE),"-")</f>
        <v>-</v>
      </c>
      <c r="D1301" t="s">
        <v>293</v>
      </c>
      <c r="E1301">
        <v>1382.5438452000001</v>
      </c>
      <c r="F1301">
        <v>313.64999999999998</v>
      </c>
      <c r="G1301">
        <v>82.947689261455196</v>
      </c>
      <c r="H1301">
        <v>1.8069407782131</v>
      </c>
      <c r="I1301">
        <v>36.2697575080199</v>
      </c>
      <c r="J1301">
        <v>-2.2177255031657301</v>
      </c>
      <c r="K1301">
        <v>287.92510551554199</v>
      </c>
      <c r="L1301">
        <v>223.28911959144301</v>
      </c>
      <c r="M1301">
        <v>58.110427330767699</v>
      </c>
      <c r="N1301">
        <v>1.20834010248055</v>
      </c>
      <c r="O1301">
        <v>7.7634305754822304</v>
      </c>
      <c r="P1301">
        <v>142.57540603248199</v>
      </c>
      <c r="Q1301">
        <v>0.115892514173303</v>
      </c>
    </row>
    <row r="1302" spans="1:17" hidden="1" x14ac:dyDescent="0.3">
      <c r="A1302" t="s">
        <v>2754</v>
      </c>
      <c r="B1302" t="s">
        <v>2755</v>
      </c>
      <c r="C1302" t="str">
        <f>IFERROR(VLOOKUP(Table1[[#This Row],[Ticker]],[1]!Table1[[Symbol]:[Industry]],2,FALSE),"-")</f>
        <v>-</v>
      </c>
      <c r="D1302" t="s">
        <v>21</v>
      </c>
      <c r="E1302">
        <v>1376.48595525</v>
      </c>
      <c r="F1302">
        <v>1619.3</v>
      </c>
      <c r="G1302">
        <v>1021.82140670144</v>
      </c>
      <c r="H1302">
        <v>-2.7555645544864</v>
      </c>
      <c r="I1302">
        <v>44.281155246573299</v>
      </c>
      <c r="J1302">
        <v>-9.7690786360497999</v>
      </c>
      <c r="K1302">
        <v>1452.4127777260801</v>
      </c>
      <c r="L1302">
        <v>909.26389538198305</v>
      </c>
      <c r="M1302">
        <v>46.321135361261902</v>
      </c>
      <c r="N1302">
        <v>1.1515340731700301</v>
      </c>
      <c r="O1302">
        <v>14.9509047119125</v>
      </c>
      <c r="P1302">
        <v>1090.2241822859201</v>
      </c>
    </row>
    <row r="1303" spans="1:17" hidden="1" x14ac:dyDescent="0.3">
      <c r="A1303" t="s">
        <v>2756</v>
      </c>
      <c r="B1303" t="s">
        <v>2757</v>
      </c>
      <c r="C1303" t="str">
        <f>IFERROR(VLOOKUP(Table1[[#This Row],[Ticker]],[1]!Table1[[Symbol]:[Industry]],2,FALSE),"-")</f>
        <v>-</v>
      </c>
      <c r="D1303" t="s">
        <v>1533</v>
      </c>
      <c r="E1303">
        <v>1369.3050000000001</v>
      </c>
      <c r="F1303">
        <v>93.64</v>
      </c>
      <c r="G1303">
        <v>20.920773919793799</v>
      </c>
      <c r="H1303">
        <v>-13.142138080415799</v>
      </c>
      <c r="I1303">
        <v>20.752437935315498</v>
      </c>
      <c r="J1303">
        <v>0.13588684347010299</v>
      </c>
      <c r="K1303">
        <v>84.682491554063105</v>
      </c>
      <c r="L1303">
        <v>73.956348890883405</v>
      </c>
      <c r="M1303">
        <v>47.691080071656799</v>
      </c>
      <c r="N1303">
        <v>0.22791947076566599</v>
      </c>
      <c r="O1303">
        <v>12.0781717214865</v>
      </c>
      <c r="P1303">
        <v>80.042299557777298</v>
      </c>
      <c r="Q1303">
        <v>0.13691871068028499</v>
      </c>
    </row>
    <row r="1304" spans="1:17" hidden="1" x14ac:dyDescent="0.3">
      <c r="A1304" t="s">
        <v>2758</v>
      </c>
      <c r="B1304" t="s">
        <v>2759</v>
      </c>
      <c r="C1304" t="str">
        <f>IFERROR(VLOOKUP(Table1[[#This Row],[Ticker]],[1]!Table1[[Symbol]:[Industry]],2,FALSE),"-")</f>
        <v>-</v>
      </c>
      <c r="D1304" t="s">
        <v>140</v>
      </c>
      <c r="E1304">
        <v>1369.2215343590001</v>
      </c>
      <c r="F1304">
        <v>178.64</v>
      </c>
      <c r="G1304">
        <v>260.02714287188797</v>
      </c>
      <c r="H1304">
        <v>15.7370496674304</v>
      </c>
      <c r="I1304">
        <v>86.555333101074098</v>
      </c>
      <c r="J1304">
        <v>-1.2144780293763899</v>
      </c>
      <c r="K1304">
        <v>153.39448879835399</v>
      </c>
      <c r="L1304">
        <v>120.294322388155</v>
      </c>
      <c r="M1304">
        <v>55.324016729876199</v>
      </c>
      <c r="N1304">
        <v>0.93348400764741102</v>
      </c>
      <c r="O1304">
        <v>4.8869234214061903</v>
      </c>
      <c r="P1304">
        <v>324.827586206896</v>
      </c>
      <c r="Q1304">
        <v>0.13426162936142599</v>
      </c>
    </row>
    <row r="1305" spans="1:17" hidden="1" x14ac:dyDescent="0.3">
      <c r="A1305" t="s">
        <v>2760</v>
      </c>
      <c r="B1305" t="s">
        <v>2761</v>
      </c>
      <c r="C1305" t="str">
        <f>IFERROR(VLOOKUP(Table1[[#This Row],[Ticker]],[1]!Table1[[Symbol]:[Industry]],2,FALSE),"-")</f>
        <v>-</v>
      </c>
      <c r="D1305" t="s">
        <v>476</v>
      </c>
      <c r="E1305">
        <v>1369.04184624</v>
      </c>
      <c r="F1305">
        <v>651.65</v>
      </c>
      <c r="G1305">
        <v>-45.6752790161311</v>
      </c>
      <c r="H1305">
        <v>7.2616496482678698</v>
      </c>
      <c r="I1305">
        <v>-18.607099331401098</v>
      </c>
      <c r="J1305">
        <v>-8.3122062657833098</v>
      </c>
      <c r="K1305">
        <v>643.61080110835803</v>
      </c>
      <c r="L1305">
        <v>671.601678606669</v>
      </c>
      <c r="M1305">
        <v>50.2754031467502</v>
      </c>
      <c r="N1305">
        <v>2.3148513196322602</v>
      </c>
      <c r="O1305">
        <v>40.873168111716403</v>
      </c>
      <c r="P1305">
        <v>15.336283185840699</v>
      </c>
      <c r="Q1305">
        <v>5.3230465690832E-2</v>
      </c>
    </row>
    <row r="1306" spans="1:17" hidden="1" x14ac:dyDescent="0.3">
      <c r="A1306" t="s">
        <v>2762</v>
      </c>
      <c r="B1306" t="s">
        <v>2763</v>
      </c>
      <c r="C1306" t="str">
        <f>IFERROR(VLOOKUP(Table1[[#This Row],[Ticker]],[1]!Table1[[Symbol]:[Industry]],2,FALSE),"-")</f>
        <v>-</v>
      </c>
      <c r="D1306" t="s">
        <v>901</v>
      </c>
      <c r="E1306">
        <v>1365.073776</v>
      </c>
      <c r="F1306">
        <v>90.55</v>
      </c>
      <c r="G1306">
        <v>-20.697019740662501</v>
      </c>
      <c r="H1306">
        <v>-3.0260745323134501</v>
      </c>
      <c r="I1306">
        <v>-14.504454348071301</v>
      </c>
      <c r="J1306">
        <v>3.82016140779381</v>
      </c>
      <c r="K1306">
        <v>87.855503344709803</v>
      </c>
      <c r="L1306">
        <v>89.349229327818406</v>
      </c>
      <c r="M1306">
        <v>57.622975182564602</v>
      </c>
      <c r="N1306">
        <v>1.32525730897936</v>
      </c>
      <c r="O1306">
        <v>27.719491993373801</v>
      </c>
      <c r="P1306">
        <v>22.364864864864799</v>
      </c>
      <c r="Q1306">
        <v>-1.5058840693800001E-2</v>
      </c>
    </row>
    <row r="1307" spans="1:17" hidden="1" x14ac:dyDescent="0.3">
      <c r="A1307" t="s">
        <v>2764</v>
      </c>
      <c r="B1307" t="s">
        <v>2765</v>
      </c>
      <c r="C1307" t="str">
        <f>IFERROR(VLOOKUP(Table1[[#This Row],[Ticker]],[1]!Table1[[Symbol]:[Industry]],2,FALSE),"-")</f>
        <v>-</v>
      </c>
      <c r="D1307" t="s">
        <v>130</v>
      </c>
      <c r="E1307">
        <v>1361.54799654</v>
      </c>
      <c r="F1307">
        <v>62.87</v>
      </c>
      <c r="G1307">
        <v>84.112136940476503</v>
      </c>
      <c r="H1307">
        <v>-7.6389070374289201</v>
      </c>
      <c r="I1307">
        <v>-19.6095362874653</v>
      </c>
      <c r="J1307">
        <v>-3.9867065378479301</v>
      </c>
      <c r="K1307">
        <v>60.7206391279652</v>
      </c>
      <c r="L1307">
        <v>56.7548797213515</v>
      </c>
      <c r="M1307">
        <v>49.203332140854698</v>
      </c>
      <c r="N1307">
        <v>0.95574937477111099</v>
      </c>
      <c r="O1307">
        <v>36.790202004135502</v>
      </c>
      <c r="P1307">
        <v>119.441535776614</v>
      </c>
      <c r="Q1307">
        <v>3.8157333848006E-2</v>
      </c>
    </row>
    <row r="1308" spans="1:17" hidden="1" x14ac:dyDescent="0.3">
      <c r="A1308" t="s">
        <v>2766</v>
      </c>
      <c r="B1308" t="s">
        <v>2767</v>
      </c>
      <c r="C1308" t="str">
        <f>IFERROR(VLOOKUP(Table1[[#This Row],[Ticker]],[1]!Table1[[Symbol]:[Industry]],2,FALSE),"-")</f>
        <v>-</v>
      </c>
      <c r="D1308" t="s">
        <v>293</v>
      </c>
      <c r="E1308">
        <v>1358.9873050000001</v>
      </c>
      <c r="F1308">
        <v>82.62</v>
      </c>
      <c r="G1308">
        <v>-23.908772683227401</v>
      </c>
      <c r="H1308">
        <v>-7.0960247088825703</v>
      </c>
      <c r="I1308">
        <v>-22.394338435056799</v>
      </c>
      <c r="J1308">
        <v>-1.7525966387268099</v>
      </c>
      <c r="K1308">
        <v>85.503407932233799</v>
      </c>
      <c r="L1308">
        <v>84.956273049794504</v>
      </c>
      <c r="M1308">
        <v>37.801478345576598</v>
      </c>
      <c r="N1308">
        <v>0.97027044779831295</v>
      </c>
      <c r="O1308">
        <v>27.0273541515371</v>
      </c>
      <c r="P1308">
        <v>19.739130434782599</v>
      </c>
      <c r="Q1308">
        <v>6.2964511715781005E-2</v>
      </c>
    </row>
    <row r="1309" spans="1:17" hidden="1" x14ac:dyDescent="0.3">
      <c r="A1309" t="s">
        <v>2768</v>
      </c>
      <c r="B1309" t="s">
        <v>2769</v>
      </c>
      <c r="C1309" t="str">
        <f>IFERROR(VLOOKUP(Table1[[#This Row],[Ticker]],[1]!Table1[[Symbol]:[Industry]],2,FALSE),"-")</f>
        <v>-</v>
      </c>
      <c r="D1309" t="s">
        <v>293</v>
      </c>
      <c r="E1309">
        <v>1356.858553128</v>
      </c>
      <c r="F1309">
        <v>171.72</v>
      </c>
      <c r="G1309">
        <v>-40.243852488841299</v>
      </c>
      <c r="H1309">
        <v>1.4511251169119199</v>
      </c>
      <c r="I1309">
        <v>-26.152719237383799</v>
      </c>
      <c r="J1309">
        <v>-6.67600427159267</v>
      </c>
      <c r="K1309">
        <v>160.22153570816701</v>
      </c>
      <c r="M1309">
        <v>55.611619764483201</v>
      </c>
      <c r="N1309">
        <v>1.3977640279799901</v>
      </c>
      <c r="O1309">
        <v>28.0573025856044</v>
      </c>
      <c r="P1309">
        <v>33.426573426573398</v>
      </c>
    </row>
    <row r="1310" spans="1:17" hidden="1" x14ac:dyDescent="0.3">
      <c r="A1310" t="s">
        <v>2770</v>
      </c>
      <c r="B1310" t="s">
        <v>2771</v>
      </c>
      <c r="C1310" t="str">
        <f>IFERROR(VLOOKUP(Table1[[#This Row],[Ticker]],[1]!Table1[[Symbol]:[Industry]],2,FALSE),"-")</f>
        <v>-</v>
      </c>
      <c r="D1310" t="s">
        <v>196</v>
      </c>
      <c r="E1310">
        <v>1356.5754247100001</v>
      </c>
      <c r="F1310">
        <v>2250.4499999999998</v>
      </c>
      <c r="G1310">
        <v>47.968822784011003</v>
      </c>
      <c r="H1310">
        <v>-13.049232742610901</v>
      </c>
      <c r="I1310">
        <v>47.881806825869603</v>
      </c>
      <c r="J1310">
        <v>-4.26572545995153</v>
      </c>
      <c r="K1310">
        <v>2211.7489591981798</v>
      </c>
      <c r="L1310">
        <v>1842.3828993796501</v>
      </c>
      <c r="M1310">
        <v>32.899884874275301</v>
      </c>
      <c r="N1310">
        <v>0.65654759358288695</v>
      </c>
      <c r="O1310">
        <v>12.866315625763701</v>
      </c>
      <c r="P1310">
        <v>80.036000000000001</v>
      </c>
      <c r="Q1310">
        <v>0.146517878039683</v>
      </c>
    </row>
    <row r="1311" spans="1:17" hidden="1" x14ac:dyDescent="0.3">
      <c r="A1311" t="s">
        <v>2772</v>
      </c>
      <c r="B1311" t="s">
        <v>2773</v>
      </c>
      <c r="C1311" t="str">
        <f>IFERROR(VLOOKUP(Table1[[#This Row],[Ticker]],[1]!Table1[[Symbol]:[Industry]],2,FALSE),"-")</f>
        <v>-</v>
      </c>
      <c r="D1311" t="s">
        <v>146</v>
      </c>
      <c r="E1311">
        <v>1339.5232406749999</v>
      </c>
      <c r="F1311">
        <v>605.9</v>
      </c>
      <c r="G1311">
        <v>-28.8060715467604</v>
      </c>
      <c r="H1311">
        <v>-9.5478745654420099</v>
      </c>
      <c r="I1311">
        <v>-4.34129208727364</v>
      </c>
      <c r="J1311">
        <v>-4.1272556504424402</v>
      </c>
      <c r="K1311">
        <v>598.94281266479595</v>
      </c>
      <c r="L1311">
        <v>576.38099412611905</v>
      </c>
      <c r="M1311">
        <v>34.375972342443703</v>
      </c>
      <c r="N1311">
        <v>0.57761092079324095</v>
      </c>
      <c r="O1311">
        <v>19.260604060075899</v>
      </c>
      <c r="P1311">
        <v>21.362043064596801</v>
      </c>
      <c r="Q1311">
        <v>-0.15918526860639901</v>
      </c>
    </row>
    <row r="1312" spans="1:17" hidden="1" x14ac:dyDescent="0.3">
      <c r="A1312" t="s">
        <v>2774</v>
      </c>
      <c r="B1312" t="s">
        <v>2775</v>
      </c>
      <c r="C1312" t="str">
        <f>IFERROR(VLOOKUP(Table1[[#This Row],[Ticker]],[1]!Table1[[Symbol]:[Industry]],2,FALSE),"-")</f>
        <v>-</v>
      </c>
      <c r="D1312" t="s">
        <v>647</v>
      </c>
      <c r="E1312">
        <v>1336.65440416</v>
      </c>
      <c r="F1312">
        <v>138.69</v>
      </c>
      <c r="G1312">
        <v>-20.3767965347377</v>
      </c>
      <c r="H1312">
        <v>-2.2123549740015598</v>
      </c>
      <c r="I1312">
        <v>-26.8356563747835</v>
      </c>
      <c r="J1312">
        <v>-4.3812327862474403</v>
      </c>
      <c r="K1312">
        <v>136.45404350961499</v>
      </c>
      <c r="L1312">
        <v>138.738609933677</v>
      </c>
      <c r="M1312">
        <v>39.451985187820803</v>
      </c>
      <c r="N1312">
        <v>1.1205367048318799</v>
      </c>
      <c r="O1312">
        <v>35.518061864590003</v>
      </c>
      <c r="P1312">
        <v>21.126637554585098</v>
      </c>
      <c r="Q1312">
        <v>-7.5069632983258999E-2</v>
      </c>
    </row>
    <row r="1313" spans="1:17" hidden="1" x14ac:dyDescent="0.3">
      <c r="A1313" t="s">
        <v>2776</v>
      </c>
      <c r="B1313" t="s">
        <v>2777</v>
      </c>
      <c r="C1313" t="str">
        <f>IFERROR(VLOOKUP(Table1[[#This Row],[Ticker]],[1]!Table1[[Symbol]:[Industry]],2,FALSE),"-")</f>
        <v>-</v>
      </c>
      <c r="D1313" t="s">
        <v>710</v>
      </c>
      <c r="E1313">
        <v>1333.2</v>
      </c>
      <c r="F1313">
        <v>133.01</v>
      </c>
      <c r="G1313">
        <v>-7.9399688065852798</v>
      </c>
      <c r="H1313">
        <v>4.2011981949592796</v>
      </c>
      <c r="I1313">
        <v>-16.875467692656599</v>
      </c>
      <c r="J1313">
        <v>-5.9478027985587003</v>
      </c>
      <c r="K1313">
        <v>125.36524571141599</v>
      </c>
      <c r="L1313">
        <v>123.311374467025</v>
      </c>
      <c r="M1313">
        <v>51.201336022152098</v>
      </c>
      <c r="N1313">
        <v>1.53273947810852</v>
      </c>
      <c r="O1313">
        <v>16.532591534471099</v>
      </c>
      <c r="P1313">
        <v>32.6121635094715</v>
      </c>
      <c r="Q1313">
        <v>1.3107501142040001E-3</v>
      </c>
    </row>
    <row r="1314" spans="1:17" hidden="1" x14ac:dyDescent="0.3">
      <c r="A1314" t="s">
        <v>2778</v>
      </c>
      <c r="B1314" t="s">
        <v>2779</v>
      </c>
      <c r="C1314" t="str">
        <f>IFERROR(VLOOKUP(Table1[[#This Row],[Ticker]],[1]!Table1[[Symbol]:[Industry]],2,FALSE),"-")</f>
        <v>-</v>
      </c>
      <c r="D1314" t="s">
        <v>550</v>
      </c>
      <c r="E1314">
        <v>1333.0421372399901</v>
      </c>
      <c r="F1314">
        <v>374.8</v>
      </c>
      <c r="G1314">
        <v>4.8562334140890702</v>
      </c>
      <c r="H1314">
        <v>3.3569776099610098</v>
      </c>
      <c r="I1314">
        <v>-1.7367315323795101</v>
      </c>
      <c r="J1314">
        <v>5.0331546123169604</v>
      </c>
      <c r="K1314">
        <v>354.13833648929801</v>
      </c>
      <c r="L1314">
        <v>336.88354982961903</v>
      </c>
      <c r="M1314">
        <v>64.481267783776303</v>
      </c>
      <c r="N1314">
        <v>1.2050867163804899</v>
      </c>
      <c r="O1314">
        <v>49.066168623265703</v>
      </c>
      <c r="P1314">
        <v>51.526177481301801</v>
      </c>
      <c r="Q1314">
        <v>4.5703459399470004E-3</v>
      </c>
    </row>
    <row r="1315" spans="1:17" hidden="1" x14ac:dyDescent="0.3">
      <c r="A1315" t="s">
        <v>2780</v>
      </c>
      <c r="B1315" t="s">
        <v>2781</v>
      </c>
      <c r="C1315" t="str">
        <f>IFERROR(VLOOKUP(Table1[[#This Row],[Ticker]],[1]!Table1[[Symbol]:[Industry]],2,FALSE),"-")</f>
        <v>-</v>
      </c>
      <c r="D1315" t="s">
        <v>476</v>
      </c>
      <c r="E1315">
        <v>1328.451192365</v>
      </c>
      <c r="F1315">
        <v>7.65</v>
      </c>
      <c r="G1315">
        <v>-63.253286762424302</v>
      </c>
      <c r="H1315">
        <v>-31.4334896977931</v>
      </c>
      <c r="I1315">
        <v>-62.737585138866898</v>
      </c>
      <c r="J1315">
        <v>4.4823285203455701</v>
      </c>
      <c r="K1315">
        <v>9.9144953725835698</v>
      </c>
      <c r="L1315">
        <v>12.7314630764733</v>
      </c>
      <c r="M1315">
        <v>49.700746465955902</v>
      </c>
      <c r="N1315">
        <v>1.7794387908060301</v>
      </c>
      <c r="O1315">
        <v>181.04575163398599</v>
      </c>
      <c r="P1315">
        <v>10.071942446043099</v>
      </c>
    </row>
    <row r="1316" spans="1:17" hidden="1" x14ac:dyDescent="0.3">
      <c r="A1316" t="s">
        <v>2782</v>
      </c>
      <c r="B1316" t="s">
        <v>2783</v>
      </c>
      <c r="C1316" t="str">
        <f>IFERROR(VLOOKUP(Table1[[#This Row],[Ticker]],[1]!Table1[[Symbol]:[Industry]],2,FALSE),"-")</f>
        <v>-</v>
      </c>
      <c r="D1316" t="s">
        <v>130</v>
      </c>
      <c r="E1316">
        <v>1327.7439999999999</v>
      </c>
      <c r="F1316">
        <v>652.65</v>
      </c>
      <c r="G1316">
        <v>4.6864621387434298</v>
      </c>
      <c r="H1316">
        <v>-6.1688681570483901</v>
      </c>
      <c r="I1316">
        <v>-17.3314786121102</v>
      </c>
      <c r="J1316">
        <v>-4.6985522599176202</v>
      </c>
      <c r="K1316">
        <v>655.67684297556195</v>
      </c>
      <c r="L1316">
        <v>633.97944012319999</v>
      </c>
      <c r="M1316">
        <v>42.973454379596902</v>
      </c>
      <c r="N1316">
        <v>1.54799917029413</v>
      </c>
      <c r="O1316">
        <v>14.456446793840501</v>
      </c>
      <c r="P1316">
        <v>37.762532981530299</v>
      </c>
      <c r="Q1316">
        <v>9.5876831758691994E-2</v>
      </c>
    </row>
    <row r="1317" spans="1:17" hidden="1" x14ac:dyDescent="0.3">
      <c r="A1317" t="s">
        <v>2784</v>
      </c>
      <c r="B1317" t="s">
        <v>2785</v>
      </c>
      <c r="C1317" t="str">
        <f>IFERROR(VLOOKUP(Table1[[#This Row],[Ticker]],[1]!Table1[[Symbol]:[Industry]],2,FALSE),"-")</f>
        <v>-</v>
      </c>
      <c r="D1317" t="s">
        <v>21</v>
      </c>
      <c r="E1317">
        <v>1325.4960337360001</v>
      </c>
      <c r="F1317">
        <v>227.84</v>
      </c>
      <c r="G1317">
        <v>51.158716190683101</v>
      </c>
      <c r="H1317">
        <v>52.116198493413201</v>
      </c>
      <c r="I1317">
        <v>14.1999783464939</v>
      </c>
      <c r="J1317">
        <v>8.0376390224172791</v>
      </c>
      <c r="K1317">
        <v>177.64724114974601</v>
      </c>
      <c r="L1317">
        <v>150.05161157250399</v>
      </c>
      <c r="M1317">
        <v>78.226148285056297</v>
      </c>
      <c r="N1317">
        <v>2.1425937225251301</v>
      </c>
      <c r="O1317">
        <v>11.481741573033601</v>
      </c>
      <c r="P1317">
        <v>106.190045248868</v>
      </c>
      <c r="Q1317">
        <v>0.104344044536853</v>
      </c>
    </row>
    <row r="1318" spans="1:17" hidden="1" x14ac:dyDescent="0.3">
      <c r="A1318" t="s">
        <v>2786</v>
      </c>
      <c r="B1318" t="s">
        <v>2787</v>
      </c>
      <c r="C1318" t="str">
        <f>IFERROR(VLOOKUP(Table1[[#This Row],[Ticker]],[1]!Table1[[Symbol]:[Industry]],2,FALSE),"-")</f>
        <v>-</v>
      </c>
      <c r="D1318" t="s">
        <v>384</v>
      </c>
      <c r="E1318">
        <v>1324.7902654080001</v>
      </c>
      <c r="F1318">
        <v>53.61</v>
      </c>
      <c r="G1318">
        <v>-8.10954977118522</v>
      </c>
      <c r="H1318">
        <v>-2.4775551504607298</v>
      </c>
      <c r="I1318">
        <v>-33.904839356878497</v>
      </c>
      <c r="J1318">
        <v>5.4027641160033602</v>
      </c>
      <c r="K1318">
        <v>53.279141425052103</v>
      </c>
      <c r="L1318">
        <v>52.379781486859002</v>
      </c>
      <c r="M1318">
        <v>70.653855945671296</v>
      </c>
      <c r="N1318">
        <v>1.3876892656006199</v>
      </c>
      <c r="O1318">
        <v>53.889199776161099</v>
      </c>
      <c r="P1318">
        <v>71.277955271565403</v>
      </c>
    </row>
    <row r="1319" spans="1:17" hidden="1" x14ac:dyDescent="0.3">
      <c r="A1319" t="s">
        <v>2788</v>
      </c>
      <c r="B1319" t="s">
        <v>2789</v>
      </c>
      <c r="C1319" t="str">
        <f>IFERROR(VLOOKUP(Table1[[#This Row],[Ticker]],[1]!Table1[[Symbol]:[Industry]],2,FALSE),"-")</f>
        <v>-</v>
      </c>
      <c r="D1319" t="s">
        <v>369</v>
      </c>
      <c r="E1319">
        <v>1323.9109286400001</v>
      </c>
      <c r="F1319">
        <v>67.489999999999995</v>
      </c>
      <c r="G1319">
        <v>-50.142955627854803</v>
      </c>
      <c r="H1319">
        <v>-15.8816680005074</v>
      </c>
      <c r="I1319">
        <v>-27.033207165769898</v>
      </c>
      <c r="J1319">
        <v>-5.8631686013616697</v>
      </c>
      <c r="K1319">
        <v>69.551652597236099</v>
      </c>
      <c r="L1319">
        <v>71.9814749077903</v>
      </c>
      <c r="M1319">
        <v>33.981260312338001</v>
      </c>
      <c r="N1319">
        <v>1.3765319479262601</v>
      </c>
      <c r="O1319">
        <v>33.575344495480799</v>
      </c>
      <c r="P1319">
        <v>21.4941494149415</v>
      </c>
      <c r="Q1319">
        <v>-4.1535937944588999E-2</v>
      </c>
    </row>
    <row r="1320" spans="1:17" hidden="1" x14ac:dyDescent="0.3">
      <c r="A1320" t="s">
        <v>2790</v>
      </c>
      <c r="B1320" t="s">
        <v>2791</v>
      </c>
      <c r="C1320" t="str">
        <f>IFERROR(VLOOKUP(Table1[[#This Row],[Ticker]],[1]!Table1[[Symbol]:[Industry]],2,FALSE),"-")</f>
        <v>-</v>
      </c>
      <c r="D1320" t="s">
        <v>62</v>
      </c>
      <c r="E1320">
        <v>1313.9501568000001</v>
      </c>
      <c r="F1320">
        <v>640.65</v>
      </c>
      <c r="G1320">
        <v>35.690441761594599</v>
      </c>
      <c r="H1320">
        <v>1.61244025268236</v>
      </c>
      <c r="I1320">
        <v>-16.158033250761498</v>
      </c>
      <c r="J1320">
        <v>-2.4508627439958199</v>
      </c>
      <c r="K1320">
        <v>620.58603997204602</v>
      </c>
      <c r="L1320">
        <v>585.46900425665604</v>
      </c>
      <c r="M1320">
        <v>57.146480041987701</v>
      </c>
      <c r="N1320">
        <v>1.46627815762071</v>
      </c>
      <c r="O1320">
        <v>17.872473269335799</v>
      </c>
      <c r="P1320">
        <v>63.451970914657402</v>
      </c>
      <c r="Q1320">
        <v>3.7727029278044999E-2</v>
      </c>
    </row>
    <row r="1321" spans="1:17" hidden="1" x14ac:dyDescent="0.3">
      <c r="A1321" t="s">
        <v>2792</v>
      </c>
      <c r="B1321" t="s">
        <v>2793</v>
      </c>
      <c r="C1321" t="str">
        <f>IFERROR(VLOOKUP(Table1[[#This Row],[Ticker]],[1]!Table1[[Symbol]:[Industry]],2,FALSE),"-")</f>
        <v>-</v>
      </c>
      <c r="D1321" t="s">
        <v>989</v>
      </c>
      <c r="E1321">
        <v>1312.3327092</v>
      </c>
      <c r="F1321">
        <v>343.15</v>
      </c>
      <c r="G1321">
        <v>-24.505305869678899</v>
      </c>
      <c r="H1321">
        <v>-13.347555079514301</v>
      </c>
      <c r="I1321">
        <v>-20.316267075643001</v>
      </c>
      <c r="J1321">
        <v>-1.0633152386787099</v>
      </c>
      <c r="K1321">
        <v>340.782993154221</v>
      </c>
      <c r="L1321">
        <v>352.07317737493401</v>
      </c>
      <c r="M1321">
        <v>48.581404920644999</v>
      </c>
      <c r="N1321">
        <v>1.1288686670288</v>
      </c>
      <c r="O1321">
        <v>56.1416290252076</v>
      </c>
      <c r="P1321">
        <v>24.7818181818181</v>
      </c>
      <c r="Q1321">
        <v>3.7813325787669001E-2</v>
      </c>
    </row>
    <row r="1322" spans="1:17" hidden="1" x14ac:dyDescent="0.3">
      <c r="A1322" t="s">
        <v>2794</v>
      </c>
      <c r="B1322" t="s">
        <v>2795</v>
      </c>
      <c r="C1322" t="str">
        <f>IFERROR(VLOOKUP(Table1[[#This Row],[Ticker]],[1]!Table1[[Symbol]:[Industry]],2,FALSE),"-")</f>
        <v>-</v>
      </c>
      <c r="D1322" t="s">
        <v>125</v>
      </c>
      <c r="E1322">
        <v>1309.1090646</v>
      </c>
      <c r="F1322">
        <v>1881.5</v>
      </c>
      <c r="G1322">
        <v>204.987089804769</v>
      </c>
      <c r="H1322">
        <v>-1.68663945758426</v>
      </c>
      <c r="I1322">
        <v>108.190903468838</v>
      </c>
      <c r="J1322">
        <v>-4.3068155368301699</v>
      </c>
      <c r="K1322">
        <v>1781.95505700276</v>
      </c>
      <c r="L1322">
        <v>1269.95228342068</v>
      </c>
      <c r="M1322">
        <v>47.408278349996998</v>
      </c>
      <c r="N1322">
        <v>0.51537802300937396</v>
      </c>
      <c r="O1322">
        <v>22.774382141907999</v>
      </c>
      <c r="P1322">
        <v>250.40506564857</v>
      </c>
      <c r="Q1322">
        <v>0.213618845824009</v>
      </c>
    </row>
    <row r="1323" spans="1:17" hidden="1" x14ac:dyDescent="0.3">
      <c r="A1323" t="s">
        <v>2796</v>
      </c>
      <c r="B1323" t="s">
        <v>2797</v>
      </c>
      <c r="C1323" t="str">
        <f>IFERROR(VLOOKUP(Table1[[#This Row],[Ticker]],[1]!Table1[[Symbol]:[Industry]],2,FALSE),"-")</f>
        <v>-</v>
      </c>
      <c r="E1323">
        <v>1307.6507797100001</v>
      </c>
      <c r="F1323">
        <v>1228.05</v>
      </c>
      <c r="G1323">
        <v>477.80829064302998</v>
      </c>
      <c r="H1323">
        <v>4.4603315849337699</v>
      </c>
      <c r="I1323">
        <v>58.849242646024202</v>
      </c>
      <c r="J1323">
        <v>-6.8530030731523901</v>
      </c>
      <c r="K1323">
        <v>1078.1379526762901</v>
      </c>
      <c r="L1323">
        <v>674.94400361497901</v>
      </c>
      <c r="M1323">
        <v>60.214571367107702</v>
      </c>
      <c r="N1323">
        <v>0.75831262992445303</v>
      </c>
      <c r="O1323">
        <v>14.0018728879117</v>
      </c>
      <c r="P1323">
        <v>533.66873065015398</v>
      </c>
    </row>
    <row r="1324" spans="1:17" hidden="1" x14ac:dyDescent="0.3">
      <c r="A1324" t="s">
        <v>2798</v>
      </c>
      <c r="B1324" t="s">
        <v>2799</v>
      </c>
      <c r="C1324" t="str">
        <f>IFERROR(VLOOKUP(Table1[[#This Row],[Ticker]],[1]!Table1[[Symbol]:[Industry]],2,FALSE),"-")</f>
        <v>-</v>
      </c>
      <c r="D1324" t="s">
        <v>253</v>
      </c>
      <c r="E1324">
        <v>1306.116</v>
      </c>
      <c r="F1324">
        <v>433.5</v>
      </c>
      <c r="G1324">
        <v>-10.1118365621987</v>
      </c>
      <c r="H1324">
        <v>-7.3005323206252903</v>
      </c>
      <c r="I1324">
        <v>-4.6497848916393698</v>
      </c>
      <c r="J1324">
        <v>-6.6332662790703898</v>
      </c>
      <c r="K1324">
        <v>437.80590569441</v>
      </c>
      <c r="L1324">
        <v>402.857241385024</v>
      </c>
      <c r="M1324">
        <v>30.522121921685699</v>
      </c>
      <c r="N1324">
        <v>0.51007566023822803</v>
      </c>
      <c r="O1324">
        <v>11.418685121107201</v>
      </c>
      <c r="P1324">
        <v>32.084095063985302</v>
      </c>
      <c r="Q1324">
        <v>-4.4030806365409998E-3</v>
      </c>
    </row>
    <row r="1325" spans="1:17" hidden="1" x14ac:dyDescent="0.3">
      <c r="A1325" t="s">
        <v>2800</v>
      </c>
      <c r="B1325" t="s">
        <v>2801</v>
      </c>
      <c r="C1325" t="str">
        <f>IFERROR(VLOOKUP(Table1[[#This Row],[Ticker]],[1]!Table1[[Symbol]:[Industry]],2,FALSE),"-")</f>
        <v>-</v>
      </c>
      <c r="D1325" t="s">
        <v>75</v>
      </c>
      <c r="E1325">
        <v>1305.7215016959999</v>
      </c>
      <c r="F1325">
        <v>73.28</v>
      </c>
      <c r="G1325">
        <v>155.39284653961599</v>
      </c>
      <c r="H1325">
        <v>0.554008979298247</v>
      </c>
      <c r="I1325">
        <v>-44.912892723164397</v>
      </c>
      <c r="J1325">
        <v>0.67170966693376799</v>
      </c>
      <c r="K1325">
        <v>73.519694124764101</v>
      </c>
      <c r="L1325">
        <v>71.969379781449902</v>
      </c>
      <c r="M1325">
        <v>66.912164775490098</v>
      </c>
      <c r="N1325">
        <v>1.7508149285313299</v>
      </c>
      <c r="O1325">
        <v>96.233624454148497</v>
      </c>
      <c r="P1325">
        <v>204.698544698544</v>
      </c>
      <c r="Q1325">
        <v>0.35709270766617701</v>
      </c>
    </row>
    <row r="1326" spans="1:17" hidden="1" x14ac:dyDescent="0.3">
      <c r="A1326" t="s">
        <v>2802</v>
      </c>
      <c r="B1326" t="s">
        <v>2803</v>
      </c>
      <c r="C1326" t="str">
        <f>IFERROR(VLOOKUP(Table1[[#This Row],[Ticker]],[1]!Table1[[Symbol]:[Industry]],2,FALSE),"-")</f>
        <v>-</v>
      </c>
      <c r="E1326">
        <v>1297.9931795499999</v>
      </c>
      <c r="F1326">
        <v>1177.5</v>
      </c>
      <c r="G1326">
        <v>342.665869987365</v>
      </c>
      <c r="H1326">
        <v>-2.60862490066076</v>
      </c>
      <c r="I1326">
        <v>90.363282889717297</v>
      </c>
      <c r="J1326">
        <v>-14.2597292897439</v>
      </c>
      <c r="K1326">
        <v>1114.0416437302899</v>
      </c>
      <c r="M1326">
        <v>36.332504347001198</v>
      </c>
      <c r="N1326">
        <v>0.48359761656681399</v>
      </c>
      <c r="O1326">
        <v>28.237791932059402</v>
      </c>
      <c r="P1326">
        <v>391.85463659147803</v>
      </c>
    </row>
    <row r="1327" spans="1:17" hidden="1" x14ac:dyDescent="0.3">
      <c r="A1327" t="s">
        <v>2804</v>
      </c>
      <c r="B1327" t="s">
        <v>2805</v>
      </c>
      <c r="C1327" t="str">
        <f>IFERROR(VLOOKUP(Table1[[#This Row],[Ticker]],[1]!Table1[[Symbol]:[Industry]],2,FALSE),"-")</f>
        <v>-</v>
      </c>
      <c r="D1327" t="s">
        <v>125</v>
      </c>
      <c r="E1327">
        <v>1294.2516350399901</v>
      </c>
      <c r="F1327">
        <v>805.5</v>
      </c>
      <c r="G1327">
        <v>-2.7427452001930601</v>
      </c>
      <c r="H1327">
        <v>-7.8458780723004802</v>
      </c>
      <c r="I1327">
        <v>-30.4194187305716</v>
      </c>
      <c r="J1327">
        <v>-3.1253037237594299</v>
      </c>
      <c r="K1327">
        <v>853.40990217827698</v>
      </c>
      <c r="L1327">
        <v>854.36224489935603</v>
      </c>
      <c r="M1327">
        <v>31.5333940210622</v>
      </c>
      <c r="N1327">
        <v>0.69885739215212195</v>
      </c>
      <c r="O1327">
        <v>34.078212290502698</v>
      </c>
      <c r="P1327">
        <v>28.264331210190999</v>
      </c>
      <c r="Q1327">
        <v>7.4775302371253002E-2</v>
      </c>
    </row>
    <row r="1328" spans="1:17" hidden="1" x14ac:dyDescent="0.3">
      <c r="A1328" t="s">
        <v>2806</v>
      </c>
      <c r="B1328" t="s">
        <v>2807</v>
      </c>
      <c r="C1328" t="str">
        <f>IFERROR(VLOOKUP(Table1[[#This Row],[Ticker]],[1]!Table1[[Symbol]:[Industry]],2,FALSE),"-")</f>
        <v>-</v>
      </c>
      <c r="D1328" t="s">
        <v>989</v>
      </c>
      <c r="E1328">
        <v>1293.189932</v>
      </c>
      <c r="F1328">
        <v>655.35</v>
      </c>
      <c r="G1328">
        <v>-8.6416123807081799</v>
      </c>
      <c r="H1328">
        <v>-6.2185638056794703</v>
      </c>
      <c r="I1328">
        <v>-9.9350309212998695</v>
      </c>
      <c r="J1328">
        <v>1.76649897962711E-2</v>
      </c>
      <c r="K1328">
        <v>614.49397618582805</v>
      </c>
      <c r="L1328">
        <v>607.915559464387</v>
      </c>
      <c r="M1328">
        <v>51.718037851836399</v>
      </c>
      <c r="N1328">
        <v>1.3281750935722101</v>
      </c>
      <c r="O1328">
        <v>30.464637216754401</v>
      </c>
      <c r="P1328">
        <v>36.659368157647698</v>
      </c>
      <c r="Q1328">
        <v>1.6670890419355999E-2</v>
      </c>
    </row>
    <row r="1329" spans="1:17" hidden="1" x14ac:dyDescent="0.3">
      <c r="A1329" t="s">
        <v>2808</v>
      </c>
      <c r="B1329" t="s">
        <v>2809</v>
      </c>
      <c r="C1329" t="str">
        <f>IFERROR(VLOOKUP(Table1[[#This Row],[Ticker]],[1]!Table1[[Symbol]:[Industry]],2,FALSE),"-")</f>
        <v>-</v>
      </c>
      <c r="D1329" t="s">
        <v>21</v>
      </c>
      <c r="E1329">
        <v>1291.7946496</v>
      </c>
      <c r="F1329">
        <v>379.65</v>
      </c>
      <c r="G1329">
        <v>13.6702603864843</v>
      </c>
      <c r="H1329">
        <v>4.9898071763393297</v>
      </c>
      <c r="I1329">
        <v>11.8908448762049</v>
      </c>
      <c r="J1329">
        <v>0.85638707264524405</v>
      </c>
      <c r="K1329">
        <v>343.35903180987901</v>
      </c>
      <c r="L1329">
        <v>318.10335957526598</v>
      </c>
      <c r="M1329">
        <v>64.610864060672796</v>
      </c>
      <c r="N1329">
        <v>0.496518958766968</v>
      </c>
      <c r="O1329">
        <v>18.4775451073357</v>
      </c>
      <c r="P1329">
        <v>52.838164251207701</v>
      </c>
      <c r="Q1329">
        <v>-5.9758627631789997E-2</v>
      </c>
    </row>
    <row r="1330" spans="1:17" hidden="1" x14ac:dyDescent="0.3">
      <c r="A1330" t="s">
        <v>2810</v>
      </c>
      <c r="B1330" t="s">
        <v>2811</v>
      </c>
      <c r="C1330" t="str">
        <f>IFERROR(VLOOKUP(Table1[[#This Row],[Ticker]],[1]!Table1[[Symbol]:[Industry]],2,FALSE),"-")</f>
        <v>-</v>
      </c>
      <c r="D1330" t="s">
        <v>130</v>
      </c>
      <c r="E1330">
        <v>1290.0537936000001</v>
      </c>
      <c r="F1330">
        <v>149.61000000000001</v>
      </c>
      <c r="G1330">
        <v>19.872337729522801</v>
      </c>
      <c r="H1330">
        <v>-1.7312303059957399</v>
      </c>
      <c r="I1330">
        <v>-20.040463236328598</v>
      </c>
      <c r="J1330">
        <v>-2.2047061494425</v>
      </c>
      <c r="K1330">
        <v>147.42411512074</v>
      </c>
      <c r="L1330">
        <v>145.056963868548</v>
      </c>
      <c r="M1330">
        <v>44.310617768924402</v>
      </c>
      <c r="N1330">
        <v>0.75838285008561201</v>
      </c>
      <c r="O1330">
        <v>29.870997927945901</v>
      </c>
      <c r="P1330">
        <v>59.754404698344899</v>
      </c>
      <c r="Q1330">
        <v>3.8101225980781001E-2</v>
      </c>
    </row>
    <row r="1331" spans="1:17" hidden="1" x14ac:dyDescent="0.3">
      <c r="A1331" t="s">
        <v>2812</v>
      </c>
      <c r="B1331" t="s">
        <v>2813</v>
      </c>
      <c r="C1331" t="str">
        <f>IFERROR(VLOOKUP(Table1[[#This Row],[Ticker]],[1]!Table1[[Symbol]:[Industry]],2,FALSE),"-")</f>
        <v>-</v>
      </c>
      <c r="D1331" t="s">
        <v>97</v>
      </c>
      <c r="E1331">
        <v>1288.5473999999999</v>
      </c>
      <c r="F1331">
        <v>822</v>
      </c>
      <c r="G1331">
        <v>-9.7026956901790697</v>
      </c>
      <c r="H1331">
        <v>-4.2143732271154004</v>
      </c>
      <c r="I1331">
        <v>-17.861570421281801</v>
      </c>
      <c r="J1331">
        <v>-5.0748658360295899E-2</v>
      </c>
      <c r="K1331">
        <v>799.375036181724</v>
      </c>
      <c r="L1331">
        <v>803.225679504033</v>
      </c>
      <c r="M1331">
        <v>54.327338734543602</v>
      </c>
      <c r="N1331">
        <v>0.57738900634249402</v>
      </c>
      <c r="O1331">
        <v>27.299270072992702</v>
      </c>
      <c r="P1331">
        <v>19.991241515217801</v>
      </c>
      <c r="Q1331">
        <v>-9.5007467136650994E-2</v>
      </c>
    </row>
    <row r="1332" spans="1:17" hidden="1" x14ac:dyDescent="0.3">
      <c r="A1332" t="s">
        <v>2814</v>
      </c>
      <c r="B1332" t="s">
        <v>2815</v>
      </c>
      <c r="C1332" t="str">
        <f>IFERROR(VLOOKUP(Table1[[#This Row],[Ticker]],[1]!Table1[[Symbol]:[Industry]],2,FALSE),"-")</f>
        <v>-</v>
      </c>
      <c r="D1332" t="s">
        <v>46</v>
      </c>
      <c r="E1332">
        <v>1285.851672</v>
      </c>
      <c r="F1332">
        <v>1270.4000000000001</v>
      </c>
      <c r="G1332">
        <v>161.291654592306</v>
      </c>
      <c r="H1332">
        <v>4.7466527404138104</v>
      </c>
      <c r="I1332">
        <v>-4.9120803888643501</v>
      </c>
      <c r="J1332">
        <v>-0.30168733170197298</v>
      </c>
      <c r="K1332">
        <v>1131.0789439703501</v>
      </c>
      <c r="L1332">
        <v>1015.33975638503</v>
      </c>
      <c r="M1332">
        <v>65.354125353609405</v>
      </c>
      <c r="N1332">
        <v>1.5595827422703601</v>
      </c>
      <c r="O1332">
        <v>7.4464735516372702</v>
      </c>
      <c r="P1332">
        <v>194.04004166184399</v>
      </c>
      <c r="Q1332">
        <v>0.102678547210992</v>
      </c>
    </row>
    <row r="1333" spans="1:17" hidden="1" x14ac:dyDescent="0.3">
      <c r="A1333" t="s">
        <v>2816</v>
      </c>
      <c r="B1333" t="s">
        <v>2817</v>
      </c>
      <c r="C1333" t="str">
        <f>IFERROR(VLOOKUP(Table1[[#This Row],[Ticker]],[1]!Table1[[Symbol]:[Industry]],2,FALSE),"-")</f>
        <v>-</v>
      </c>
      <c r="D1333" t="s">
        <v>220</v>
      </c>
      <c r="E1333">
        <v>1265.8023396000001</v>
      </c>
      <c r="F1333">
        <v>720.3</v>
      </c>
      <c r="G1333">
        <v>120.789241712266</v>
      </c>
      <c r="H1333">
        <v>-0.24991490530025101</v>
      </c>
      <c r="I1333">
        <v>16.022156726534899</v>
      </c>
      <c r="J1333">
        <v>-2.5836022253189901</v>
      </c>
      <c r="K1333">
        <v>694.00388544548196</v>
      </c>
      <c r="L1333">
        <v>596.84996343719399</v>
      </c>
      <c r="M1333">
        <v>65.475730334540899</v>
      </c>
      <c r="N1333">
        <v>0.68738372008632598</v>
      </c>
      <c r="O1333">
        <v>14.3967791198111</v>
      </c>
      <c r="P1333">
        <v>160.97826086956499</v>
      </c>
      <c r="Q1333">
        <v>0.12362006787641699</v>
      </c>
    </row>
    <row r="1334" spans="1:17" hidden="1" x14ac:dyDescent="0.3">
      <c r="A1334" t="s">
        <v>2818</v>
      </c>
      <c r="B1334" t="s">
        <v>2819</v>
      </c>
      <c r="C1334" t="str">
        <f>IFERROR(VLOOKUP(Table1[[#This Row],[Ticker]],[1]!Table1[[Symbol]:[Industry]],2,FALSE),"-")</f>
        <v>-</v>
      </c>
      <c r="D1334" t="s">
        <v>193</v>
      </c>
      <c r="E1334">
        <v>1264.5199560000001</v>
      </c>
      <c r="F1334">
        <v>1170.1500000000001</v>
      </c>
      <c r="G1334">
        <v>-36.751917974251697</v>
      </c>
      <c r="H1334">
        <v>5.87145635308217</v>
      </c>
      <c r="I1334">
        <v>-11.4648101490068</v>
      </c>
      <c r="J1334">
        <v>2.2969413602811399</v>
      </c>
      <c r="K1334">
        <v>1160.5771515060201</v>
      </c>
      <c r="L1334">
        <v>1165.0855994138001</v>
      </c>
      <c r="M1334">
        <v>55.825041050071398</v>
      </c>
      <c r="N1334">
        <v>1.1101629978766701</v>
      </c>
      <c r="O1334">
        <v>30.325171986497399</v>
      </c>
      <c r="P1334">
        <v>15.7418397626112</v>
      </c>
      <c r="Q1334">
        <v>6.3456431931693993E-2</v>
      </c>
    </row>
    <row r="1335" spans="1:17" hidden="1" x14ac:dyDescent="0.3">
      <c r="A1335" t="s">
        <v>2820</v>
      </c>
      <c r="B1335" t="s">
        <v>2821</v>
      </c>
      <c r="C1335" t="str">
        <f>IFERROR(VLOOKUP(Table1[[#This Row],[Ticker]],[1]!Table1[[Symbol]:[Industry]],2,FALSE),"-")</f>
        <v>-</v>
      </c>
      <c r="D1335" t="s">
        <v>62</v>
      </c>
      <c r="E1335">
        <v>1257.72</v>
      </c>
      <c r="F1335">
        <v>15.61</v>
      </c>
      <c r="G1335">
        <v>80.950576281983899</v>
      </c>
      <c r="H1335">
        <v>21.671553926184501</v>
      </c>
      <c r="I1335">
        <v>-11.6491547898731</v>
      </c>
      <c r="J1335">
        <v>13.5554555254408</v>
      </c>
      <c r="K1335">
        <v>13.1515463700681</v>
      </c>
      <c r="L1335">
        <v>12.331414634782099</v>
      </c>
      <c r="M1335">
        <v>62.945329144516798</v>
      </c>
      <c r="N1335">
        <v>2.5738533537412498</v>
      </c>
      <c r="O1335">
        <v>19.474695707879501</v>
      </c>
      <c r="P1335">
        <v>118.32167832167799</v>
      </c>
    </row>
    <row r="1336" spans="1:17" hidden="1" x14ac:dyDescent="0.3">
      <c r="A1336" t="s">
        <v>2822</v>
      </c>
      <c r="B1336" t="s">
        <v>2823</v>
      </c>
      <c r="C1336" t="str">
        <f>IFERROR(VLOOKUP(Table1[[#This Row],[Ticker]],[1]!Table1[[Symbol]:[Industry]],2,FALSE),"-")</f>
        <v>-</v>
      </c>
      <c r="D1336" t="s">
        <v>253</v>
      </c>
      <c r="E1336">
        <v>1257.1056450000001</v>
      </c>
      <c r="F1336">
        <v>39.07</v>
      </c>
      <c r="G1336">
        <v>3.73804971286906</v>
      </c>
      <c r="H1336">
        <v>-10.751292816853701</v>
      </c>
      <c r="I1336">
        <v>-11.121084336468</v>
      </c>
      <c r="J1336">
        <v>0.97993649115372194</v>
      </c>
      <c r="K1336">
        <v>38.099827784855798</v>
      </c>
      <c r="L1336">
        <v>35.204342834986697</v>
      </c>
      <c r="M1336">
        <v>53.424972725114799</v>
      </c>
      <c r="N1336">
        <v>1.54886462152491</v>
      </c>
      <c r="O1336">
        <v>25.4159201433324</v>
      </c>
      <c r="P1336">
        <v>44.703703703703702</v>
      </c>
    </row>
    <row r="1337" spans="1:17" hidden="1" x14ac:dyDescent="0.3">
      <c r="A1337" t="s">
        <v>2824</v>
      </c>
      <c r="B1337" t="s">
        <v>2825</v>
      </c>
      <c r="C1337" t="str">
        <f>IFERROR(VLOOKUP(Table1[[#This Row],[Ticker]],[1]!Table1[[Symbol]:[Industry]],2,FALSE),"-")</f>
        <v>-</v>
      </c>
      <c r="D1337" t="s">
        <v>384</v>
      </c>
      <c r="E1337">
        <v>1253.1599624999999</v>
      </c>
      <c r="F1337">
        <v>74.430000000000007</v>
      </c>
      <c r="G1337">
        <v>20.136785865154899</v>
      </c>
      <c r="H1337">
        <v>-4.9563775626164803</v>
      </c>
      <c r="I1337">
        <v>-8.0503047077361902</v>
      </c>
      <c r="J1337">
        <v>-2.4421072792085301</v>
      </c>
      <c r="K1337">
        <v>72.450583759656496</v>
      </c>
      <c r="L1337">
        <v>65.264186280447703</v>
      </c>
      <c r="M1337">
        <v>46.019446385592502</v>
      </c>
      <c r="N1337">
        <v>1.48681116056977</v>
      </c>
      <c r="O1337">
        <v>14.066908504635199</v>
      </c>
      <c r="P1337">
        <v>61.453362255965203</v>
      </c>
      <c r="Q1337">
        <v>1.3786615915424001E-2</v>
      </c>
    </row>
    <row r="1338" spans="1:17" hidden="1" x14ac:dyDescent="0.3">
      <c r="A1338" t="s">
        <v>2826</v>
      </c>
      <c r="B1338" t="s">
        <v>2827</v>
      </c>
      <c r="C1338" t="str">
        <f>IFERROR(VLOOKUP(Table1[[#This Row],[Ticker]],[1]!Table1[[Symbol]:[Industry]],2,FALSE),"-")</f>
        <v>-</v>
      </c>
      <c r="D1338" t="s">
        <v>220</v>
      </c>
      <c r="E1338">
        <v>1253.1476550249999</v>
      </c>
      <c r="F1338">
        <v>793.85</v>
      </c>
      <c r="G1338">
        <v>62.222610815694097</v>
      </c>
      <c r="H1338">
        <v>-10.348044229283101</v>
      </c>
      <c r="I1338">
        <v>16.8558575541139</v>
      </c>
      <c r="J1338">
        <v>-6.0343842290766698</v>
      </c>
      <c r="K1338">
        <v>743.45586557363697</v>
      </c>
      <c r="L1338">
        <v>598.79534337304403</v>
      </c>
      <c r="M1338">
        <v>30.8378406120245</v>
      </c>
      <c r="N1338">
        <v>0.32042478807929697</v>
      </c>
      <c r="O1338">
        <v>19.1534924733891</v>
      </c>
      <c r="P1338">
        <v>96.012345679012299</v>
      </c>
      <c r="Q1338">
        <v>0.17941781928764999</v>
      </c>
    </row>
    <row r="1339" spans="1:17" hidden="1" x14ac:dyDescent="0.3">
      <c r="A1339" t="s">
        <v>2828</v>
      </c>
      <c r="B1339" t="s">
        <v>2829</v>
      </c>
      <c r="C1339" t="str">
        <f>IFERROR(VLOOKUP(Table1[[#This Row],[Ticker]],[1]!Table1[[Symbol]:[Industry]],2,FALSE),"-")</f>
        <v>-</v>
      </c>
      <c r="D1339" t="s">
        <v>153</v>
      </c>
      <c r="E1339">
        <v>1252.0296000000001</v>
      </c>
      <c r="F1339">
        <v>505.1</v>
      </c>
      <c r="G1339">
        <v>97.938688021366204</v>
      </c>
      <c r="H1339">
        <v>52.965227375655097</v>
      </c>
      <c r="I1339">
        <v>112.029821272823</v>
      </c>
      <c r="J1339">
        <v>-0.51737360621177897</v>
      </c>
      <c r="M1339">
        <v>63.116195754200497</v>
      </c>
      <c r="O1339">
        <v>9.8792318352801392</v>
      </c>
      <c r="P1339">
        <v>147.84102060843901</v>
      </c>
    </row>
    <row r="1340" spans="1:17" hidden="1" x14ac:dyDescent="0.3">
      <c r="A1340" t="s">
        <v>2830</v>
      </c>
      <c r="B1340" t="s">
        <v>2831</v>
      </c>
      <c r="C1340" t="str">
        <f>IFERROR(VLOOKUP(Table1[[#This Row],[Ticker]],[1]!Table1[[Symbol]:[Industry]],2,FALSE),"-")</f>
        <v>-</v>
      </c>
      <c r="D1340" t="s">
        <v>550</v>
      </c>
      <c r="E1340">
        <v>1251.7200814350001</v>
      </c>
      <c r="F1340">
        <v>200.75</v>
      </c>
      <c r="G1340">
        <v>-40.306094182945998</v>
      </c>
      <c r="H1340">
        <v>-8.1015789645080805</v>
      </c>
      <c r="I1340">
        <v>-16.026889384480999</v>
      </c>
      <c r="J1340">
        <v>-5.7028619154087501</v>
      </c>
      <c r="K1340">
        <v>199.521769069496</v>
      </c>
      <c r="L1340">
        <v>202.19303841079801</v>
      </c>
      <c r="M1340">
        <v>42.5397295769789</v>
      </c>
      <c r="N1340">
        <v>1.0539555449723801</v>
      </c>
      <c r="O1340">
        <v>20.697384806973801</v>
      </c>
      <c r="P1340">
        <v>25.547217010631599</v>
      </c>
      <c r="Q1340">
        <v>-1.7124748384860999E-2</v>
      </c>
    </row>
    <row r="1341" spans="1:17" hidden="1" x14ac:dyDescent="0.3">
      <c r="A1341" t="s">
        <v>2832</v>
      </c>
      <c r="B1341" t="s">
        <v>2833</v>
      </c>
      <c r="C1341" t="str">
        <f>IFERROR(VLOOKUP(Table1[[#This Row],[Ticker]],[1]!Table1[[Symbol]:[Industry]],2,FALSE),"-")</f>
        <v>-</v>
      </c>
      <c r="D1341" t="s">
        <v>253</v>
      </c>
      <c r="E1341">
        <v>1246.093353145</v>
      </c>
      <c r="F1341">
        <v>971.55</v>
      </c>
      <c r="G1341">
        <v>120.157634711022</v>
      </c>
      <c r="H1341">
        <v>38.330260160490099</v>
      </c>
      <c r="I1341">
        <v>17.327783952970702</v>
      </c>
      <c r="J1341">
        <v>4.4298507617639098</v>
      </c>
      <c r="K1341">
        <v>803.18287225574102</v>
      </c>
      <c r="L1341">
        <v>659.41863603207105</v>
      </c>
      <c r="M1341">
        <v>72.603177953391693</v>
      </c>
      <c r="N1341">
        <v>2.61830982322966</v>
      </c>
      <c r="O1341">
        <v>7.9615048118985197</v>
      </c>
      <c r="P1341">
        <v>157.36423841059599</v>
      </c>
    </row>
    <row r="1342" spans="1:17" hidden="1" x14ac:dyDescent="0.3">
      <c r="A1342" t="s">
        <v>2834</v>
      </c>
      <c r="B1342" t="s">
        <v>2835</v>
      </c>
      <c r="C1342" t="str">
        <f>IFERROR(VLOOKUP(Table1[[#This Row],[Ticker]],[1]!Table1[[Symbol]:[Industry]],2,FALSE),"-")</f>
        <v>-</v>
      </c>
      <c r="D1342" t="s">
        <v>647</v>
      </c>
      <c r="E1342">
        <v>1245.4975850000001</v>
      </c>
      <c r="F1342">
        <v>505.35</v>
      </c>
      <c r="G1342">
        <v>4.1390395822756201</v>
      </c>
      <c r="H1342">
        <v>12.954283581730699</v>
      </c>
      <c r="I1342">
        <v>4.1395624534520303</v>
      </c>
      <c r="J1342">
        <v>10.029301631725801</v>
      </c>
      <c r="K1342">
        <v>441.18604370806099</v>
      </c>
      <c r="L1342">
        <v>415.38721488109297</v>
      </c>
      <c r="M1342">
        <v>71.482742651695304</v>
      </c>
      <c r="N1342">
        <v>2.3686528631332799</v>
      </c>
      <c r="O1342">
        <v>7.8460472939546797</v>
      </c>
      <c r="P1342">
        <v>48.174754434833602</v>
      </c>
    </row>
    <row r="1343" spans="1:17" hidden="1" x14ac:dyDescent="0.3">
      <c r="A1343" t="s">
        <v>2836</v>
      </c>
      <c r="B1343" t="s">
        <v>2837</v>
      </c>
      <c r="C1343" t="str">
        <f>IFERROR(VLOOKUP(Table1[[#This Row],[Ticker]],[1]!Table1[[Symbol]:[Industry]],2,FALSE),"-")</f>
        <v>-</v>
      </c>
      <c r="D1343" t="s">
        <v>647</v>
      </c>
      <c r="E1343">
        <v>1243.4077670449999</v>
      </c>
      <c r="F1343">
        <v>567.79999999999995</v>
      </c>
      <c r="G1343">
        <v>8.2688089223116599</v>
      </c>
      <c r="H1343">
        <v>-17.484749679453301</v>
      </c>
      <c r="I1343">
        <v>8.9925249589493994</v>
      </c>
      <c r="J1343">
        <v>-3.68589246865906</v>
      </c>
      <c r="K1343">
        <v>574.69080158592999</v>
      </c>
      <c r="L1343">
        <v>497.96828043458402</v>
      </c>
      <c r="M1343">
        <v>36.569474772456402</v>
      </c>
      <c r="N1343">
        <v>0.35846304070499002</v>
      </c>
      <c r="O1343">
        <v>17.2948221204649</v>
      </c>
      <c r="P1343">
        <v>50.311052283256103</v>
      </c>
      <c r="Q1343">
        <v>1.3677857829519999E-3</v>
      </c>
    </row>
    <row r="1344" spans="1:17" hidden="1" x14ac:dyDescent="0.3">
      <c r="A1344" t="s">
        <v>2838</v>
      </c>
      <c r="B1344" t="s">
        <v>2839</v>
      </c>
      <c r="C1344" t="str">
        <f>IFERROR(VLOOKUP(Table1[[#This Row],[Ticker]],[1]!Table1[[Symbol]:[Industry]],2,FALSE),"-")</f>
        <v>-</v>
      </c>
      <c r="D1344" t="s">
        <v>193</v>
      </c>
      <c r="E1344">
        <v>1243.1372765000001</v>
      </c>
      <c r="F1344">
        <v>140.1</v>
      </c>
      <c r="G1344">
        <v>7.5606736496832898</v>
      </c>
      <c r="H1344">
        <v>-1.59675101707019</v>
      </c>
      <c r="I1344">
        <v>-13.706961446315701</v>
      </c>
      <c r="J1344">
        <v>-4.6424202422023297</v>
      </c>
      <c r="K1344">
        <v>133.556818642574</v>
      </c>
      <c r="L1344">
        <v>126.54522772495</v>
      </c>
      <c r="M1344">
        <v>47.587782229055101</v>
      </c>
      <c r="N1344">
        <v>1.2186154905020401</v>
      </c>
      <c r="O1344">
        <v>11.349036402569499</v>
      </c>
      <c r="P1344">
        <v>39.402985074626798</v>
      </c>
      <c r="Q1344">
        <v>5.7626279773586003E-2</v>
      </c>
    </row>
    <row r="1345" spans="1:17" hidden="1" x14ac:dyDescent="0.3">
      <c r="A1345" t="s">
        <v>2840</v>
      </c>
      <c r="B1345" t="s">
        <v>2841</v>
      </c>
      <c r="C1345" t="str">
        <f>IFERROR(VLOOKUP(Table1[[#This Row],[Ticker]],[1]!Table1[[Symbol]:[Industry]],2,FALSE),"-")</f>
        <v>-</v>
      </c>
      <c r="D1345" t="s">
        <v>1533</v>
      </c>
      <c r="E1345">
        <v>1238.16910315</v>
      </c>
      <c r="F1345">
        <v>211.14</v>
      </c>
      <c r="G1345">
        <v>-66.925416818483995</v>
      </c>
      <c r="H1345">
        <v>-14.111600592401199</v>
      </c>
      <c r="I1345">
        <v>-37.888082528800901</v>
      </c>
      <c r="J1345">
        <v>-4.1254591297259102</v>
      </c>
      <c r="K1345">
        <v>224.22169586304301</v>
      </c>
      <c r="L1345">
        <v>246.448675696279</v>
      </c>
      <c r="M1345">
        <v>32.827930259857403</v>
      </c>
      <c r="N1345">
        <v>1.0295520900469299</v>
      </c>
      <c r="O1345">
        <v>74.955006157052196</v>
      </c>
      <c r="P1345">
        <v>5.2542372881355801</v>
      </c>
      <c r="Q1345">
        <v>-3.1594075261E-4</v>
      </c>
    </row>
    <row r="1346" spans="1:17" hidden="1" x14ac:dyDescent="0.3">
      <c r="A1346" t="s">
        <v>2842</v>
      </c>
      <c r="B1346" t="s">
        <v>2843</v>
      </c>
      <c r="C1346" t="str">
        <f>IFERROR(VLOOKUP(Table1[[#This Row],[Ticker]],[1]!Table1[[Symbol]:[Industry]],2,FALSE),"-")</f>
        <v>-</v>
      </c>
      <c r="D1346" t="s">
        <v>1161</v>
      </c>
      <c r="E1346">
        <v>1234.9747775000001</v>
      </c>
      <c r="F1346">
        <v>961.05</v>
      </c>
      <c r="G1346">
        <v>266.54098600203702</v>
      </c>
      <c r="H1346">
        <v>-4.3190897340564396</v>
      </c>
      <c r="I1346">
        <v>83.028383983410194</v>
      </c>
      <c r="J1346">
        <v>-0.76925489926954504</v>
      </c>
      <c r="K1346">
        <v>919.02555236810394</v>
      </c>
      <c r="L1346">
        <v>705.960186498903</v>
      </c>
      <c r="M1346">
        <v>51.610012532400397</v>
      </c>
      <c r="N1346">
        <v>0.59188864718212597</v>
      </c>
      <c r="O1346">
        <v>13.8338275844128</v>
      </c>
      <c r="P1346">
        <v>390.33163265306098</v>
      </c>
      <c r="Q1346">
        <v>0.17703953559149699</v>
      </c>
    </row>
    <row r="1347" spans="1:17" hidden="1" x14ac:dyDescent="0.3">
      <c r="A1347" t="s">
        <v>2844</v>
      </c>
      <c r="B1347" t="s">
        <v>2845</v>
      </c>
      <c r="C1347" t="str">
        <f>IFERROR(VLOOKUP(Table1[[#This Row],[Ticker]],[1]!Table1[[Symbol]:[Industry]],2,FALSE),"-")</f>
        <v>-</v>
      </c>
      <c r="D1347" t="s">
        <v>550</v>
      </c>
      <c r="E1347">
        <v>1233.6516301859999</v>
      </c>
      <c r="F1347">
        <v>148.02000000000001</v>
      </c>
      <c r="G1347">
        <v>-30.091490508440099</v>
      </c>
      <c r="H1347">
        <v>-6.6430442292831504</v>
      </c>
      <c r="I1347">
        <v>-42.023991817252501</v>
      </c>
      <c r="J1347">
        <v>-3.1991971005608399</v>
      </c>
      <c r="K1347">
        <v>151.499940222612</v>
      </c>
      <c r="L1347">
        <v>164.08277772029399</v>
      </c>
      <c r="M1347">
        <v>51.030430240137697</v>
      </c>
      <c r="N1347">
        <v>1.67443417250113</v>
      </c>
      <c r="O1347">
        <v>51.432238886636902</v>
      </c>
      <c r="P1347">
        <v>10.2980625931445</v>
      </c>
      <c r="Q1347">
        <v>5.6280657649989997E-3</v>
      </c>
    </row>
    <row r="1348" spans="1:17" hidden="1" x14ac:dyDescent="0.3">
      <c r="A1348" t="s">
        <v>2846</v>
      </c>
      <c r="B1348" t="s">
        <v>2847</v>
      </c>
      <c r="C1348" t="str">
        <f>IFERROR(VLOOKUP(Table1[[#This Row],[Ticker]],[1]!Table1[[Symbol]:[Industry]],2,FALSE),"-")</f>
        <v>-</v>
      </c>
      <c r="D1348" t="s">
        <v>193</v>
      </c>
      <c r="E1348">
        <v>1229.7596800599999</v>
      </c>
      <c r="F1348">
        <v>1046.45</v>
      </c>
      <c r="G1348">
        <v>92.843749804094401</v>
      </c>
      <c r="H1348">
        <v>23.731472013434999</v>
      </c>
      <c r="I1348">
        <v>11.754384673043299</v>
      </c>
      <c r="J1348">
        <v>14.6056787397265</v>
      </c>
      <c r="K1348">
        <v>880.79548966714901</v>
      </c>
      <c r="L1348">
        <v>764.18336064840696</v>
      </c>
      <c r="M1348">
        <v>67.472647852119394</v>
      </c>
      <c r="N1348">
        <v>3.5558640456190602</v>
      </c>
      <c r="O1348">
        <v>6.8326245878923997</v>
      </c>
      <c r="P1348">
        <v>157.113022113022</v>
      </c>
      <c r="Q1348">
        <v>0.16802732311434401</v>
      </c>
    </row>
    <row r="1349" spans="1:17" hidden="1" x14ac:dyDescent="0.3">
      <c r="A1349" t="s">
        <v>2848</v>
      </c>
      <c r="B1349" t="s">
        <v>2849</v>
      </c>
      <c r="C1349" t="str">
        <f>IFERROR(VLOOKUP(Table1[[#This Row],[Ticker]],[1]!Table1[[Symbol]:[Industry]],2,FALSE),"-")</f>
        <v>-</v>
      </c>
      <c r="D1349" t="s">
        <v>62</v>
      </c>
      <c r="E1349">
        <v>1224.06726095</v>
      </c>
      <c r="F1349">
        <v>253.7</v>
      </c>
      <c r="G1349">
        <v>16.1256793246366</v>
      </c>
      <c r="H1349">
        <v>-7.3858706501740796</v>
      </c>
      <c r="I1349">
        <v>-15.8689052572624</v>
      </c>
      <c r="J1349">
        <v>-8.0528288842133797</v>
      </c>
      <c r="K1349">
        <v>251.76464253213001</v>
      </c>
      <c r="L1349">
        <v>241.78851466543799</v>
      </c>
      <c r="M1349">
        <v>44.3699680409755</v>
      </c>
      <c r="N1349">
        <v>1.51178668204597</v>
      </c>
      <c r="O1349">
        <v>15.2148206543161</v>
      </c>
      <c r="P1349">
        <v>58.860363180964299</v>
      </c>
      <c r="Q1349">
        <v>-2.4956860753000002E-3</v>
      </c>
    </row>
    <row r="1350" spans="1:17" hidden="1" x14ac:dyDescent="0.3">
      <c r="A1350" t="s">
        <v>2850</v>
      </c>
      <c r="B1350" t="s">
        <v>2851</v>
      </c>
      <c r="C1350" t="str">
        <f>IFERROR(VLOOKUP(Table1[[#This Row],[Ticker]],[1]!Table1[[Symbol]:[Industry]],2,FALSE),"-")</f>
        <v>-</v>
      </c>
      <c r="D1350" t="s">
        <v>193</v>
      </c>
      <c r="E1350">
        <v>1222.47260895</v>
      </c>
      <c r="F1350">
        <v>686.15</v>
      </c>
      <c r="G1350">
        <v>6.0714502556083998</v>
      </c>
      <c r="H1350">
        <v>-4.57997638267548</v>
      </c>
      <c r="I1350">
        <v>5.77818100218862</v>
      </c>
      <c r="J1350">
        <v>1.17761991076317</v>
      </c>
      <c r="K1350">
        <v>658.75859733343998</v>
      </c>
      <c r="L1350">
        <v>603.518813613617</v>
      </c>
      <c r="M1350">
        <v>53.114500268584202</v>
      </c>
      <c r="N1350">
        <v>0.503815520019118</v>
      </c>
      <c r="O1350">
        <v>10.762952707134</v>
      </c>
      <c r="P1350">
        <v>40.0020403999183</v>
      </c>
      <c r="Q1350">
        <v>4.1310609793480002E-2</v>
      </c>
    </row>
    <row r="1351" spans="1:17" hidden="1" x14ac:dyDescent="0.3">
      <c r="A1351" t="s">
        <v>2852</v>
      </c>
      <c r="B1351" t="s">
        <v>2853</v>
      </c>
      <c r="C1351" t="str">
        <f>IFERROR(VLOOKUP(Table1[[#This Row],[Ticker]],[1]!Table1[[Symbol]:[Industry]],2,FALSE),"-")</f>
        <v>-</v>
      </c>
      <c r="D1351" t="s">
        <v>62</v>
      </c>
      <c r="E1351">
        <v>1217.4956696280001</v>
      </c>
      <c r="F1351">
        <v>114.07</v>
      </c>
      <c r="G1351">
        <v>-12.2454060359957</v>
      </c>
      <c r="H1351">
        <v>4.1234469987870002</v>
      </c>
      <c r="I1351">
        <v>-24.5037772316516</v>
      </c>
      <c r="J1351">
        <v>3.04825447150332</v>
      </c>
      <c r="K1351">
        <v>108.95085536111</v>
      </c>
      <c r="L1351">
        <v>109.288258905935</v>
      </c>
      <c r="M1351">
        <v>72.150099441406297</v>
      </c>
      <c r="N1351">
        <v>1.98944298119481</v>
      </c>
      <c r="O1351">
        <v>31.1475409836065</v>
      </c>
      <c r="P1351">
        <v>47.472527472527403</v>
      </c>
      <c r="Q1351">
        <v>-2.1299251880760001E-2</v>
      </c>
    </row>
    <row r="1352" spans="1:17" hidden="1" x14ac:dyDescent="0.3">
      <c r="A1352" t="s">
        <v>2854</v>
      </c>
      <c r="B1352" t="s">
        <v>2855</v>
      </c>
      <c r="C1352" t="str">
        <f>IFERROR(VLOOKUP(Table1[[#This Row],[Ticker]],[1]!Table1[[Symbol]:[Industry]],2,FALSE),"-")</f>
        <v>-</v>
      </c>
      <c r="D1352" t="s">
        <v>2856</v>
      </c>
      <c r="E1352">
        <v>1214.4514925399999</v>
      </c>
      <c r="F1352">
        <v>245.4</v>
      </c>
      <c r="G1352">
        <v>55.302620464677297</v>
      </c>
      <c r="H1352">
        <v>5.5633565222162202</v>
      </c>
      <c r="I1352">
        <v>-8.3216415966553399</v>
      </c>
      <c r="J1352">
        <v>0.71654339154967095</v>
      </c>
      <c r="K1352">
        <v>245.13959946827899</v>
      </c>
      <c r="L1352">
        <v>231.27230494142901</v>
      </c>
      <c r="M1352">
        <v>57.445480748261502</v>
      </c>
      <c r="N1352">
        <v>0.905108731532144</v>
      </c>
      <c r="O1352">
        <v>46.210268948655198</v>
      </c>
      <c r="P1352">
        <v>85.207547169811306</v>
      </c>
      <c r="Q1352">
        <v>9.8955835239999997E-6</v>
      </c>
    </row>
    <row r="1353" spans="1:17" hidden="1" x14ac:dyDescent="0.3">
      <c r="A1353" t="s">
        <v>2857</v>
      </c>
      <c r="B1353" t="s">
        <v>2858</v>
      </c>
      <c r="C1353" t="str">
        <f>IFERROR(VLOOKUP(Table1[[#This Row],[Ticker]],[1]!Table1[[Symbol]:[Industry]],2,FALSE),"-")</f>
        <v>-</v>
      </c>
      <c r="D1353" t="s">
        <v>193</v>
      </c>
      <c r="E1353">
        <v>1211.3175000000001</v>
      </c>
      <c r="F1353">
        <v>110.24</v>
      </c>
      <c r="G1353">
        <v>-34.364443691033799</v>
      </c>
      <c r="H1353">
        <v>-2.6420044739314701</v>
      </c>
      <c r="I1353">
        <v>-21.977807618526001</v>
      </c>
      <c r="J1353">
        <v>1.2213811413848099</v>
      </c>
      <c r="K1353">
        <v>110.341802699016</v>
      </c>
      <c r="L1353">
        <v>110.994505567117</v>
      </c>
      <c r="M1353">
        <v>58.329987146938102</v>
      </c>
      <c r="N1353">
        <v>1.1932863806936</v>
      </c>
      <c r="O1353">
        <v>30.624092888243801</v>
      </c>
      <c r="P1353">
        <v>22.1495844875346</v>
      </c>
      <c r="Q1353">
        <v>8.6842277519829994E-3</v>
      </c>
    </row>
    <row r="1354" spans="1:17" hidden="1" x14ac:dyDescent="0.3">
      <c r="A1354" t="s">
        <v>2859</v>
      </c>
      <c r="B1354" t="s">
        <v>2860</v>
      </c>
      <c r="C1354" t="str">
        <f>IFERROR(VLOOKUP(Table1[[#This Row],[Ticker]],[1]!Table1[[Symbol]:[Industry]],2,FALSE),"-")</f>
        <v>-</v>
      </c>
      <c r="E1354">
        <v>1209.7015684</v>
      </c>
      <c r="F1354">
        <v>800.1</v>
      </c>
      <c r="G1354">
        <v>6186.2523469832104</v>
      </c>
      <c r="H1354">
        <v>0.68674261160643701</v>
      </c>
      <c r="I1354">
        <v>442.75659711587798</v>
      </c>
      <c r="J1354">
        <v>-2.7627119670739502</v>
      </c>
      <c r="K1354">
        <v>717.20459363425903</v>
      </c>
      <c r="L1354">
        <v>419.01583223970698</v>
      </c>
      <c r="M1354">
        <v>65.126824527638902</v>
      </c>
      <c r="N1354">
        <v>3.0672901166035902</v>
      </c>
      <c r="O1354">
        <v>4.9868766404199398</v>
      </c>
      <c r="P1354">
        <v>6204.96453900709</v>
      </c>
    </row>
    <row r="1355" spans="1:17" hidden="1" x14ac:dyDescent="0.3">
      <c r="A1355" t="s">
        <v>2861</v>
      </c>
      <c r="B1355" t="s">
        <v>2862</v>
      </c>
      <c r="C1355" t="str">
        <f>IFERROR(VLOOKUP(Table1[[#This Row],[Ticker]],[1]!Table1[[Symbol]:[Industry]],2,FALSE),"-")</f>
        <v>-</v>
      </c>
      <c r="D1355" t="s">
        <v>396</v>
      </c>
      <c r="E1355">
        <v>1209.4315700100001</v>
      </c>
      <c r="F1355">
        <v>500</v>
      </c>
      <c r="G1355">
        <v>138.18716166489401</v>
      </c>
      <c r="H1355">
        <v>6.6097378361339603</v>
      </c>
      <c r="I1355">
        <v>-6.3724799390384304</v>
      </c>
      <c r="J1355">
        <v>-6.28766864011319</v>
      </c>
      <c r="K1355">
        <v>446.37174188334899</v>
      </c>
      <c r="L1355">
        <v>385.87008028767798</v>
      </c>
      <c r="M1355">
        <v>62.660992967040102</v>
      </c>
      <c r="N1355">
        <v>1.81813970385864</v>
      </c>
      <c r="O1355">
        <v>7.9400000000000102</v>
      </c>
      <c r="P1355">
        <v>177.777777777777</v>
      </c>
      <c r="Q1355">
        <v>9.8405658164239004E-2</v>
      </c>
    </row>
    <row r="1356" spans="1:17" hidden="1" x14ac:dyDescent="0.3">
      <c r="A1356" t="s">
        <v>2863</v>
      </c>
      <c r="B1356" t="s">
        <v>2864</v>
      </c>
      <c r="C1356" t="str">
        <f>IFERROR(VLOOKUP(Table1[[#This Row],[Ticker]],[1]!Table1[[Symbol]:[Industry]],2,FALSE),"-")</f>
        <v>-</v>
      </c>
      <c r="D1356" t="s">
        <v>647</v>
      </c>
      <c r="E1356">
        <v>1207.565216</v>
      </c>
      <c r="F1356">
        <v>1059.05</v>
      </c>
      <c r="G1356">
        <v>-4.7078266582604797</v>
      </c>
      <c r="H1356">
        <v>11.0005330064891</v>
      </c>
      <c r="I1356">
        <v>18.327263274707899</v>
      </c>
      <c r="J1356">
        <v>8.4281977257692802</v>
      </c>
      <c r="K1356">
        <v>849.93037087373898</v>
      </c>
      <c r="L1356">
        <v>816.55442350761598</v>
      </c>
      <c r="M1356">
        <v>90.497513900282101</v>
      </c>
      <c r="N1356">
        <v>3.7675176257516898</v>
      </c>
      <c r="O1356">
        <v>7.6766913743449203</v>
      </c>
      <c r="P1356">
        <v>50.315804414165001</v>
      </c>
    </row>
    <row r="1357" spans="1:17" hidden="1" x14ac:dyDescent="0.3">
      <c r="A1357" t="s">
        <v>2865</v>
      </c>
      <c r="B1357" t="s">
        <v>2866</v>
      </c>
      <c r="C1357" t="str">
        <f>IFERROR(VLOOKUP(Table1[[#This Row],[Ticker]],[1]!Table1[[Symbol]:[Industry]],2,FALSE),"-")</f>
        <v>-</v>
      </c>
      <c r="D1357" t="s">
        <v>647</v>
      </c>
      <c r="E1357">
        <v>1207.387210224</v>
      </c>
      <c r="F1357">
        <v>46.01</v>
      </c>
      <c r="G1357">
        <v>-24.349043306646099</v>
      </c>
      <c r="H1357">
        <v>0.20119819495927199</v>
      </c>
      <c r="I1357">
        <v>-27.368619407137899</v>
      </c>
      <c r="J1357">
        <v>-0.71510724512188795</v>
      </c>
      <c r="K1357">
        <v>44.902425276975897</v>
      </c>
      <c r="L1357">
        <v>47.361308458720998</v>
      </c>
      <c r="M1357">
        <v>51.266081902026897</v>
      </c>
      <c r="N1357">
        <v>1.21016252006355</v>
      </c>
      <c r="O1357">
        <v>45.837861334492501</v>
      </c>
      <c r="P1357">
        <v>26.401098901098798</v>
      </c>
      <c r="Q1357">
        <v>-3.8853490434529001E-2</v>
      </c>
    </row>
    <row r="1358" spans="1:17" hidden="1" x14ac:dyDescent="0.3">
      <c r="A1358" t="s">
        <v>2867</v>
      </c>
      <c r="B1358" t="s">
        <v>2868</v>
      </c>
      <c r="C1358" t="str">
        <f>IFERROR(VLOOKUP(Table1[[#This Row],[Ticker]],[1]!Table1[[Symbol]:[Industry]],2,FALSE),"-")</f>
        <v>-</v>
      </c>
      <c r="D1358" t="s">
        <v>70</v>
      </c>
      <c r="E1358">
        <v>1206.2449839999999</v>
      </c>
      <c r="F1358">
        <v>2986.65</v>
      </c>
      <c r="G1358">
        <v>256.89900465401502</v>
      </c>
      <c r="H1358">
        <v>-12.247848158833399</v>
      </c>
      <c r="I1358">
        <v>75.749082590789399</v>
      </c>
      <c r="J1358">
        <v>-10.346997347600199</v>
      </c>
      <c r="K1358">
        <v>2778.4173988479902</v>
      </c>
      <c r="L1358">
        <v>1942.52544485205</v>
      </c>
      <c r="M1358">
        <v>23.982674922227002</v>
      </c>
      <c r="N1358">
        <v>0.99258338678640101</v>
      </c>
      <c r="O1358">
        <v>18.795305777375901</v>
      </c>
      <c r="P1358">
        <v>332.31526380545699</v>
      </c>
      <c r="Q1358">
        <v>0.141713991345983</v>
      </c>
    </row>
    <row r="1359" spans="1:17" hidden="1" x14ac:dyDescent="0.3">
      <c r="A1359" t="s">
        <v>2869</v>
      </c>
      <c r="B1359" t="s">
        <v>2870</v>
      </c>
      <c r="C1359" t="str">
        <f>IFERROR(VLOOKUP(Table1[[#This Row],[Ticker]],[1]!Table1[[Symbol]:[Industry]],2,FALSE),"-")</f>
        <v>-</v>
      </c>
      <c r="D1359" t="s">
        <v>369</v>
      </c>
      <c r="E1359">
        <v>1204.6731963780001</v>
      </c>
      <c r="F1359">
        <v>171.56</v>
      </c>
      <c r="G1359">
        <v>-19.079662767175101</v>
      </c>
      <c r="H1359">
        <v>1.5042452492500999</v>
      </c>
      <c r="I1359">
        <v>-7.16724882259245</v>
      </c>
      <c r="J1359">
        <v>1.7560391336621399</v>
      </c>
      <c r="K1359">
        <v>162.084335955163</v>
      </c>
      <c r="L1359">
        <v>154.802483910955</v>
      </c>
      <c r="M1359">
        <v>59.828920581917401</v>
      </c>
      <c r="N1359">
        <v>2.9820762228106301</v>
      </c>
      <c r="O1359">
        <v>6.0853345768244296</v>
      </c>
      <c r="P1359">
        <v>30.4142911440516</v>
      </c>
      <c r="Q1359">
        <v>-9.3079915974669993E-3</v>
      </c>
    </row>
    <row r="1360" spans="1:17" hidden="1" x14ac:dyDescent="0.3">
      <c r="A1360" t="s">
        <v>2871</v>
      </c>
      <c r="B1360" t="s">
        <v>2872</v>
      </c>
      <c r="C1360" t="str">
        <f>IFERROR(VLOOKUP(Table1[[#This Row],[Ticker]],[1]!Table1[[Symbol]:[Industry]],2,FALSE),"-")</f>
        <v>-</v>
      </c>
      <c r="D1360" t="s">
        <v>285</v>
      </c>
      <c r="E1360">
        <v>1201.5436319999999</v>
      </c>
      <c r="F1360">
        <v>669.9</v>
      </c>
      <c r="G1360">
        <v>21.6532365132107</v>
      </c>
      <c r="H1360">
        <v>-10.405775723928199</v>
      </c>
      <c r="I1360">
        <v>18.884266771182599</v>
      </c>
      <c r="J1360">
        <v>-2.7274602233126801</v>
      </c>
      <c r="K1360">
        <v>634.83900407908095</v>
      </c>
      <c r="L1360">
        <v>541.26068593755099</v>
      </c>
      <c r="M1360">
        <v>41.128344603397402</v>
      </c>
      <c r="N1360">
        <v>0.70760595142850102</v>
      </c>
      <c r="O1360">
        <v>11.016569637259201</v>
      </c>
      <c r="P1360">
        <v>68.316582914572805</v>
      </c>
      <c r="Q1360">
        <v>1.6687362936355001E-2</v>
      </c>
    </row>
    <row r="1361" spans="1:17" hidden="1" x14ac:dyDescent="0.3">
      <c r="A1361" t="s">
        <v>2873</v>
      </c>
      <c r="B1361" t="s">
        <v>2874</v>
      </c>
      <c r="C1361" t="str">
        <f>IFERROR(VLOOKUP(Table1[[#This Row],[Ticker]],[1]!Table1[[Symbol]:[Industry]],2,FALSE),"-")</f>
        <v>-</v>
      </c>
      <c r="D1361" t="s">
        <v>710</v>
      </c>
      <c r="E1361">
        <v>1194.60437626</v>
      </c>
      <c r="F1361">
        <v>58.22</v>
      </c>
      <c r="G1361">
        <v>9.2195328395427598</v>
      </c>
      <c r="H1361">
        <v>4.04678784946611</v>
      </c>
      <c r="I1361">
        <v>6.8610807315639502</v>
      </c>
      <c r="J1361">
        <v>-2.7474830231543699</v>
      </c>
      <c r="K1361">
        <v>53.365053753479998</v>
      </c>
      <c r="L1361">
        <v>49.060284302679001</v>
      </c>
      <c r="M1361">
        <v>50.264349461011598</v>
      </c>
      <c r="N1361">
        <v>1.8177088061989299</v>
      </c>
      <c r="O1361">
        <v>6.8361387839230598</v>
      </c>
      <c r="P1361">
        <v>44.825870646766099</v>
      </c>
      <c r="Q1361">
        <v>6.0537172990534002E-2</v>
      </c>
    </row>
    <row r="1362" spans="1:17" hidden="1" x14ac:dyDescent="0.3">
      <c r="A1362" t="s">
        <v>2875</v>
      </c>
      <c r="B1362" t="s">
        <v>2876</v>
      </c>
      <c r="C1362" t="str">
        <f>IFERROR(VLOOKUP(Table1[[#This Row],[Ticker]],[1]!Table1[[Symbol]:[Industry]],2,FALSE),"-")</f>
        <v>-</v>
      </c>
      <c r="D1362" t="s">
        <v>1465</v>
      </c>
      <c r="E1362">
        <v>1185.06855176</v>
      </c>
      <c r="F1362">
        <v>1601.65</v>
      </c>
      <c r="G1362">
        <v>41.5571558940442</v>
      </c>
      <c r="H1362">
        <v>11.9853590902395</v>
      </c>
      <c r="I1362">
        <v>12.894826047432399</v>
      </c>
      <c r="J1362">
        <v>-5.0492638584136902</v>
      </c>
      <c r="K1362">
        <v>1427.5021765291499</v>
      </c>
      <c r="L1362">
        <v>1239.8413350021401</v>
      </c>
      <c r="M1362">
        <v>50.361877457370703</v>
      </c>
      <c r="N1362">
        <v>0.99512296383431098</v>
      </c>
      <c r="O1362">
        <v>10.923110542253299</v>
      </c>
      <c r="P1362">
        <v>70.833555543704307</v>
      </c>
      <c r="Q1362">
        <v>3.6549069171694003E-2</v>
      </c>
    </row>
    <row r="1363" spans="1:17" hidden="1" x14ac:dyDescent="0.3">
      <c r="A1363" t="s">
        <v>2877</v>
      </c>
      <c r="B1363" t="s">
        <v>2878</v>
      </c>
      <c r="C1363" t="str">
        <f>IFERROR(VLOOKUP(Table1[[#This Row],[Ticker]],[1]!Table1[[Symbol]:[Industry]],2,FALSE),"-")</f>
        <v>-</v>
      </c>
      <c r="D1363" t="s">
        <v>54</v>
      </c>
      <c r="E1363">
        <v>1179.52</v>
      </c>
      <c r="F1363">
        <v>767</v>
      </c>
      <c r="G1363">
        <v>101.85960464538201</v>
      </c>
      <c r="H1363">
        <v>-4.4929371220458298</v>
      </c>
      <c r="I1363">
        <v>38.223210244499398</v>
      </c>
      <c r="J1363">
        <v>-0.57441460442924497</v>
      </c>
      <c r="K1363">
        <v>679.20487456917795</v>
      </c>
      <c r="L1363">
        <v>548.52078315984897</v>
      </c>
      <c r="M1363">
        <v>63.446536429550399</v>
      </c>
      <c r="N1363">
        <v>0.97881559983475197</v>
      </c>
      <c r="O1363">
        <v>6.64928292046935</v>
      </c>
      <c r="P1363">
        <v>128.85275249888099</v>
      </c>
      <c r="Q1363">
        <v>0.14585498394136201</v>
      </c>
    </row>
    <row r="1364" spans="1:17" hidden="1" x14ac:dyDescent="0.3">
      <c r="A1364" t="s">
        <v>2879</v>
      </c>
      <c r="B1364" t="s">
        <v>2880</v>
      </c>
      <c r="C1364" t="str">
        <f>IFERROR(VLOOKUP(Table1[[#This Row],[Ticker]],[1]!Table1[[Symbol]:[Industry]],2,FALSE),"-")</f>
        <v>-</v>
      </c>
      <c r="D1364" t="s">
        <v>710</v>
      </c>
      <c r="E1364">
        <v>1177.3800000000001</v>
      </c>
      <c r="F1364">
        <v>127.33</v>
      </c>
      <c r="G1364">
        <v>171.519384782858</v>
      </c>
      <c r="H1364">
        <v>15.565274583237001</v>
      </c>
      <c r="I1364">
        <v>111.672707558304</v>
      </c>
      <c r="J1364">
        <v>0.23769553472108901</v>
      </c>
      <c r="K1364">
        <v>105.098490180753</v>
      </c>
      <c r="L1364">
        <v>76.991132778477194</v>
      </c>
      <c r="M1364">
        <v>62.135292849291702</v>
      </c>
      <c r="N1364">
        <v>0.91243865311680195</v>
      </c>
      <c r="O1364">
        <v>7.2017592083562398</v>
      </c>
      <c r="P1364">
        <v>213.234932349323</v>
      </c>
      <c r="Q1364">
        <v>0.10243492491021799</v>
      </c>
    </row>
    <row r="1365" spans="1:17" hidden="1" x14ac:dyDescent="0.3">
      <c r="A1365" t="s">
        <v>2881</v>
      </c>
      <c r="B1365" t="s">
        <v>2882</v>
      </c>
      <c r="C1365" t="str">
        <f>IFERROR(VLOOKUP(Table1[[#This Row],[Ticker]],[1]!Table1[[Symbol]:[Industry]],2,FALSE),"-")</f>
        <v>-</v>
      </c>
      <c r="D1365" t="s">
        <v>550</v>
      </c>
      <c r="E1365">
        <v>1174.8673507200001</v>
      </c>
      <c r="F1365">
        <v>170</v>
      </c>
      <c r="G1365">
        <v>-18.175394087547801</v>
      </c>
      <c r="H1365">
        <v>-1.46890786085655</v>
      </c>
      <c r="I1365">
        <v>-6.8720609309106901</v>
      </c>
      <c r="J1365">
        <v>5.1790033959595201</v>
      </c>
      <c r="K1365">
        <v>156.79825259663599</v>
      </c>
      <c r="L1365">
        <v>162.17739570714599</v>
      </c>
      <c r="M1365">
        <v>73.406586424091103</v>
      </c>
      <c r="N1365">
        <v>1.2263334282872</v>
      </c>
      <c r="O1365">
        <v>27.676470588235301</v>
      </c>
      <c r="P1365">
        <v>33.910988578180302</v>
      </c>
      <c r="Q1365">
        <v>6.4967094200627004E-2</v>
      </c>
    </row>
    <row r="1366" spans="1:17" hidden="1" x14ac:dyDescent="0.3">
      <c r="A1366" t="s">
        <v>2883</v>
      </c>
      <c r="B1366" t="s">
        <v>2884</v>
      </c>
      <c r="C1366" t="str">
        <f>IFERROR(VLOOKUP(Table1[[#This Row],[Ticker]],[1]!Table1[[Symbol]:[Industry]],2,FALSE),"-")</f>
        <v>-</v>
      </c>
      <c r="D1366" t="s">
        <v>244</v>
      </c>
      <c r="E1366">
        <v>1173.9727271249999</v>
      </c>
      <c r="F1366">
        <v>407.95</v>
      </c>
      <c r="G1366">
        <v>59.4590063064649</v>
      </c>
      <c r="H1366">
        <v>-9.9848892841864494</v>
      </c>
      <c r="I1366">
        <v>23.034884677403198</v>
      </c>
      <c r="J1366">
        <v>-2.1523982321759001</v>
      </c>
      <c r="K1366">
        <v>399.73126203441001</v>
      </c>
      <c r="L1366">
        <v>356.966494342381</v>
      </c>
      <c r="M1366">
        <v>55.8582121430806</v>
      </c>
      <c r="N1366">
        <v>1.1220519440172101</v>
      </c>
      <c r="O1366">
        <v>28.692241696286299</v>
      </c>
      <c r="P1366">
        <v>93.021055121835801</v>
      </c>
      <c r="Q1366">
        <v>0.105522480166649</v>
      </c>
    </row>
    <row r="1367" spans="1:17" hidden="1" x14ac:dyDescent="0.3">
      <c r="A1367" t="s">
        <v>2885</v>
      </c>
      <c r="B1367" t="s">
        <v>2886</v>
      </c>
      <c r="C1367" t="str">
        <f>IFERROR(VLOOKUP(Table1[[#This Row],[Ticker]],[1]!Table1[[Symbol]:[Industry]],2,FALSE),"-")</f>
        <v>-</v>
      </c>
      <c r="D1367" t="s">
        <v>62</v>
      </c>
      <c r="E1367">
        <v>1171.2706800000001</v>
      </c>
      <c r="F1367">
        <v>1949.95</v>
      </c>
      <c r="G1367">
        <v>90.859729729571299</v>
      </c>
      <c r="H1367">
        <v>-8.7544451954667295</v>
      </c>
      <c r="I1367">
        <v>7.6437286518239098</v>
      </c>
      <c r="J1367">
        <v>-8.6507264611300805</v>
      </c>
      <c r="K1367">
        <v>1940.85659224349</v>
      </c>
      <c r="L1367">
        <v>1602.6578779589099</v>
      </c>
      <c r="M1367">
        <v>42.963184414770403</v>
      </c>
      <c r="N1367">
        <v>0.81258934028195096</v>
      </c>
      <c r="O1367">
        <v>20.4133439318956</v>
      </c>
      <c r="P1367">
        <v>157.41914191419099</v>
      </c>
    </row>
    <row r="1368" spans="1:17" hidden="1" x14ac:dyDescent="0.3">
      <c r="A1368" t="s">
        <v>2887</v>
      </c>
      <c r="B1368" t="s">
        <v>2888</v>
      </c>
      <c r="C1368" t="str">
        <f>IFERROR(VLOOKUP(Table1[[#This Row],[Ticker]],[1]!Table1[[Symbol]:[Industry]],2,FALSE),"-")</f>
        <v>-</v>
      </c>
      <c r="D1368" t="s">
        <v>114</v>
      </c>
      <c r="E1368">
        <v>1170.6983430400001</v>
      </c>
      <c r="F1368">
        <v>385.2</v>
      </c>
      <c r="G1368">
        <v>127.700051645307</v>
      </c>
      <c r="H1368">
        <v>15.7116083247895</v>
      </c>
      <c r="I1368">
        <v>51.541669537314696</v>
      </c>
      <c r="J1368">
        <v>-6.0787957654369</v>
      </c>
      <c r="K1368">
        <v>354.31977573895801</v>
      </c>
      <c r="L1368">
        <v>279.37717495744403</v>
      </c>
      <c r="M1368">
        <v>52.932906598463397</v>
      </c>
      <c r="N1368">
        <v>1.24022729669957</v>
      </c>
      <c r="O1368">
        <v>9.9169262720664602</v>
      </c>
      <c r="P1368">
        <v>183.02718589272499</v>
      </c>
      <c r="Q1368">
        <v>8.7033694966415998E-2</v>
      </c>
    </row>
    <row r="1369" spans="1:17" hidden="1" x14ac:dyDescent="0.3">
      <c r="A1369" t="s">
        <v>2889</v>
      </c>
      <c r="B1369" t="s">
        <v>2890</v>
      </c>
      <c r="C1369" t="str">
        <f>IFERROR(VLOOKUP(Table1[[#This Row],[Ticker]],[1]!Table1[[Symbol]:[Industry]],2,FALSE),"-")</f>
        <v>-</v>
      </c>
      <c r="D1369" t="s">
        <v>62</v>
      </c>
      <c r="E1369">
        <v>1166.5853475500001</v>
      </c>
      <c r="F1369">
        <v>1262.0999999999999</v>
      </c>
      <c r="G1369">
        <v>42.095037357849797</v>
      </c>
      <c r="H1369">
        <v>-8.55429722976322</v>
      </c>
      <c r="I1369">
        <v>-21.8840758593138</v>
      </c>
      <c r="J1369">
        <v>-1.9470545471048999</v>
      </c>
      <c r="K1369">
        <v>1231.72328691744</v>
      </c>
      <c r="L1369">
        <v>1196.5314471730801</v>
      </c>
      <c r="M1369">
        <v>55.010775547037802</v>
      </c>
      <c r="N1369">
        <v>0.90271285658118905</v>
      </c>
      <c r="O1369">
        <v>26.376673797638801</v>
      </c>
      <c r="P1369">
        <v>73.365384615384599</v>
      </c>
      <c r="Q1369">
        <v>9.5190993500277002E-2</v>
      </c>
    </row>
    <row r="1370" spans="1:17" hidden="1" x14ac:dyDescent="0.3">
      <c r="A1370" t="s">
        <v>2891</v>
      </c>
      <c r="B1370" t="s">
        <v>2892</v>
      </c>
      <c r="C1370" t="str">
        <f>IFERROR(VLOOKUP(Table1[[#This Row],[Ticker]],[1]!Table1[[Symbol]:[Industry]],2,FALSE),"-")</f>
        <v>-</v>
      </c>
      <c r="D1370" t="s">
        <v>125</v>
      </c>
      <c r="E1370">
        <v>1166.3438913750001</v>
      </c>
      <c r="F1370">
        <v>562.20000000000005</v>
      </c>
      <c r="G1370">
        <v>96.365141107666801</v>
      </c>
      <c r="H1370">
        <v>55.692076625129403</v>
      </c>
      <c r="I1370">
        <v>110.456274359124</v>
      </c>
      <c r="J1370">
        <v>-12.1309338592103</v>
      </c>
      <c r="M1370">
        <v>47.212565847027001</v>
      </c>
      <c r="O1370">
        <v>29.838135894699299</v>
      </c>
      <c r="P1370">
        <v>134.15243648479799</v>
      </c>
    </row>
    <row r="1371" spans="1:17" hidden="1" x14ac:dyDescent="0.3">
      <c r="A1371" t="s">
        <v>2893</v>
      </c>
      <c r="B1371" t="s">
        <v>2894</v>
      </c>
      <c r="C1371" t="str">
        <f>IFERROR(VLOOKUP(Table1[[#This Row],[Ticker]],[1]!Table1[[Symbol]:[Industry]],2,FALSE),"-")</f>
        <v>-</v>
      </c>
      <c r="D1371" t="s">
        <v>384</v>
      </c>
      <c r="E1371">
        <v>1165.579565856</v>
      </c>
      <c r="F1371">
        <v>48.45</v>
      </c>
      <c r="G1371">
        <v>8.2205056601268591</v>
      </c>
      <c r="H1371">
        <v>3.4207913871551998</v>
      </c>
      <c r="I1371">
        <v>-17.176671988121999</v>
      </c>
      <c r="J1371">
        <v>-4.0445998342514304</v>
      </c>
      <c r="K1371">
        <v>45.781874091247602</v>
      </c>
      <c r="L1371">
        <v>45.683952455456399</v>
      </c>
      <c r="M1371">
        <v>54.747583323350099</v>
      </c>
      <c r="N1371">
        <v>1.7541264826706799</v>
      </c>
      <c r="O1371">
        <v>24.8710010319917</v>
      </c>
      <c r="P1371">
        <v>76.824817518248196</v>
      </c>
    </row>
    <row r="1372" spans="1:17" hidden="1" x14ac:dyDescent="0.3">
      <c r="A1372" t="s">
        <v>2895</v>
      </c>
      <c r="B1372" t="s">
        <v>2896</v>
      </c>
      <c r="C1372" t="str">
        <f>IFERROR(VLOOKUP(Table1[[#This Row],[Ticker]],[1]!Table1[[Symbol]:[Industry]],2,FALSE),"-")</f>
        <v>-</v>
      </c>
      <c r="D1372" t="s">
        <v>647</v>
      </c>
      <c r="E1372">
        <v>1161.6563320549999</v>
      </c>
      <c r="F1372">
        <v>21.02</v>
      </c>
      <c r="G1372">
        <v>-88.302160453783003</v>
      </c>
      <c r="H1372">
        <v>-7.7269201982754003</v>
      </c>
      <c r="I1372">
        <v>25.672363561056901</v>
      </c>
      <c r="J1372">
        <v>-1.7969479952090801</v>
      </c>
      <c r="K1372">
        <v>21.376929213697501</v>
      </c>
      <c r="L1372">
        <v>25.625742011047599</v>
      </c>
      <c r="M1372">
        <v>49.341921256200301</v>
      </c>
      <c r="N1372">
        <v>1.05999912691392</v>
      </c>
      <c r="O1372">
        <v>166.65080875356799</v>
      </c>
      <c r="P1372">
        <v>40.133333333333297</v>
      </c>
      <c r="Q1372">
        <v>0.22377856084391601</v>
      </c>
    </row>
    <row r="1373" spans="1:17" hidden="1" x14ac:dyDescent="0.3">
      <c r="A1373" t="s">
        <v>2897</v>
      </c>
      <c r="B1373" t="s">
        <v>2898</v>
      </c>
      <c r="C1373" t="str">
        <f>IFERROR(VLOOKUP(Table1[[#This Row],[Ticker]],[1]!Table1[[Symbol]:[Industry]],2,FALSE),"-")</f>
        <v>-</v>
      </c>
      <c r="D1373" t="s">
        <v>2457</v>
      </c>
      <c r="E1373">
        <v>1146.9348</v>
      </c>
      <c r="F1373">
        <v>27.76</v>
      </c>
      <c r="G1373">
        <v>193.031750282774</v>
      </c>
      <c r="H1373">
        <v>-1.0765555098678401</v>
      </c>
      <c r="I1373">
        <v>92.204470363947806</v>
      </c>
      <c r="J1373">
        <v>-16.210950366948101</v>
      </c>
      <c r="K1373">
        <v>26.1932273955724</v>
      </c>
      <c r="L1373">
        <v>18.866480310081801</v>
      </c>
      <c r="M1373">
        <v>48.069227560316598</v>
      </c>
      <c r="N1373">
        <v>1.1395655036443699</v>
      </c>
      <c r="O1373">
        <v>23.679154658981702</v>
      </c>
      <c r="P1373">
        <v>331.50259067357501</v>
      </c>
      <c r="Q1373">
        <v>0.27215727936268602</v>
      </c>
    </row>
    <row r="1374" spans="1:17" hidden="1" x14ac:dyDescent="0.3">
      <c r="A1374" t="s">
        <v>2899</v>
      </c>
      <c r="B1374" t="s">
        <v>2900</v>
      </c>
      <c r="C1374" t="str">
        <f>IFERROR(VLOOKUP(Table1[[#This Row],[Ticker]],[1]!Table1[[Symbol]:[Industry]],2,FALSE),"-")</f>
        <v>-</v>
      </c>
      <c r="D1374" t="s">
        <v>258</v>
      </c>
      <c r="E1374">
        <v>1146.48</v>
      </c>
      <c r="F1374">
        <v>1504.75</v>
      </c>
      <c r="G1374">
        <v>124.154081155364</v>
      </c>
      <c r="H1374">
        <v>-7.3965988853372204</v>
      </c>
      <c r="I1374">
        <v>152.27797071619901</v>
      </c>
      <c r="J1374">
        <v>1.56259838258373</v>
      </c>
      <c r="K1374">
        <v>1357.0923528395399</v>
      </c>
      <c r="L1374">
        <v>964.01116245457797</v>
      </c>
      <c r="M1374">
        <v>53.709159635794101</v>
      </c>
      <c r="N1374">
        <v>0.91204250295159395</v>
      </c>
      <c r="O1374">
        <v>8.9882040206014295</v>
      </c>
      <c r="P1374">
        <v>262.590361445783</v>
      </c>
      <c r="Q1374">
        <v>0.243265593794429</v>
      </c>
    </row>
    <row r="1375" spans="1:17" hidden="1" x14ac:dyDescent="0.3">
      <c r="A1375" t="s">
        <v>2901</v>
      </c>
      <c r="B1375" t="s">
        <v>2902</v>
      </c>
      <c r="C1375" t="str">
        <f>IFERROR(VLOOKUP(Table1[[#This Row],[Ticker]],[1]!Table1[[Symbol]:[Industry]],2,FALSE),"-")</f>
        <v>-</v>
      </c>
      <c r="D1375" t="s">
        <v>647</v>
      </c>
      <c r="E1375">
        <v>1144.063954345</v>
      </c>
      <c r="F1375">
        <v>2571.35</v>
      </c>
      <c r="G1375">
        <v>36.892942432625397</v>
      </c>
      <c r="H1375">
        <v>25.998775962686199</v>
      </c>
      <c r="I1375">
        <v>15.401951386167999</v>
      </c>
      <c r="J1375">
        <v>7.7212293349646997</v>
      </c>
      <c r="K1375">
        <v>2170.9599715662998</v>
      </c>
      <c r="L1375">
        <v>1940.21326817759</v>
      </c>
      <c r="M1375">
        <v>72.594406249883207</v>
      </c>
      <c r="N1375">
        <v>3.1756308021615198</v>
      </c>
      <c r="O1375">
        <v>13.142901588659599</v>
      </c>
      <c r="P1375">
        <v>69.726072607260704</v>
      </c>
      <c r="Q1375">
        <v>7.1228105860224003E-2</v>
      </c>
    </row>
    <row r="1376" spans="1:17" hidden="1" x14ac:dyDescent="0.3">
      <c r="A1376" t="s">
        <v>2903</v>
      </c>
      <c r="B1376" t="s">
        <v>2904</v>
      </c>
      <c r="C1376" t="str">
        <f>IFERROR(VLOOKUP(Table1[[#This Row],[Ticker]],[1]!Table1[[Symbol]:[Industry]],2,FALSE),"-")</f>
        <v>-</v>
      </c>
      <c r="D1376" t="s">
        <v>213</v>
      </c>
      <c r="E1376">
        <v>1143.3369653100001</v>
      </c>
      <c r="F1376">
        <v>562.65</v>
      </c>
      <c r="G1376">
        <v>-3.8074261648435401</v>
      </c>
      <c r="H1376">
        <v>-2.8897108959498299</v>
      </c>
      <c r="I1376">
        <v>18.6052139836038</v>
      </c>
      <c r="J1376">
        <v>-2.1774810588522602</v>
      </c>
      <c r="K1376">
        <v>496.918903266379</v>
      </c>
      <c r="L1376">
        <v>475.64193814950698</v>
      </c>
      <c r="M1376">
        <v>62.7835538066279</v>
      </c>
      <c r="N1376">
        <v>1.87388529029977</v>
      </c>
      <c r="O1376">
        <v>10.752688172042999</v>
      </c>
      <c r="P1376">
        <v>44.158339738662498</v>
      </c>
      <c r="Q1376">
        <v>3.3064774277715002E-2</v>
      </c>
    </row>
    <row r="1377" spans="1:17" hidden="1" x14ac:dyDescent="0.3">
      <c r="A1377" t="s">
        <v>2905</v>
      </c>
      <c r="B1377" t="s">
        <v>2906</v>
      </c>
      <c r="C1377" t="str">
        <f>IFERROR(VLOOKUP(Table1[[#This Row],[Ticker]],[1]!Table1[[Symbol]:[Industry]],2,FALSE),"-")</f>
        <v>-</v>
      </c>
      <c r="D1377" t="s">
        <v>258</v>
      </c>
      <c r="E1377">
        <v>1140.9834358399901</v>
      </c>
      <c r="F1377">
        <v>960.9</v>
      </c>
      <c r="G1377">
        <v>13.416125187090501</v>
      </c>
      <c r="H1377">
        <v>-2.46039152422206</v>
      </c>
      <c r="I1377">
        <v>-5.9746053594778203</v>
      </c>
      <c r="J1377">
        <v>-2.2921203629204898</v>
      </c>
      <c r="K1377">
        <v>965.27457701839501</v>
      </c>
      <c r="L1377">
        <v>880.46905433576796</v>
      </c>
      <c r="M1377">
        <v>55.002823421612703</v>
      </c>
      <c r="N1377">
        <v>1.1845658465205</v>
      </c>
      <c r="O1377">
        <v>15.0015610365282</v>
      </c>
      <c r="P1377">
        <v>48.976744186046503</v>
      </c>
      <c r="Q1377">
        <v>4.1438660679692998E-2</v>
      </c>
    </row>
    <row r="1378" spans="1:17" hidden="1" x14ac:dyDescent="0.3">
      <c r="A1378" t="s">
        <v>2907</v>
      </c>
      <c r="B1378" t="s">
        <v>2908</v>
      </c>
      <c r="C1378" t="str">
        <f>IFERROR(VLOOKUP(Table1[[#This Row],[Ticker]],[1]!Table1[[Symbol]:[Industry]],2,FALSE),"-")</f>
        <v>-</v>
      </c>
      <c r="D1378" t="s">
        <v>125</v>
      </c>
      <c r="E1378">
        <v>1134.9502722299901</v>
      </c>
      <c r="F1378">
        <v>233.8</v>
      </c>
      <c r="G1378">
        <v>297.13338074044202</v>
      </c>
      <c r="H1378">
        <v>68.787071037712806</v>
      </c>
      <c r="I1378">
        <v>188.64645487624</v>
      </c>
      <c r="J1378">
        <v>9.1625664663319704</v>
      </c>
      <c r="K1378">
        <v>180.23493463753201</v>
      </c>
      <c r="L1378">
        <v>122.004983284323</v>
      </c>
      <c r="M1378">
        <v>67.588246643976206</v>
      </c>
      <c r="N1378">
        <v>2.6408469208480398</v>
      </c>
      <c r="O1378">
        <v>14.798973481608099</v>
      </c>
      <c r="P1378">
        <v>376.17107942973502</v>
      </c>
      <c r="Q1378">
        <v>0.172073853092964</v>
      </c>
    </row>
    <row r="1379" spans="1:17" hidden="1" x14ac:dyDescent="0.3">
      <c r="A1379" t="s">
        <v>2909</v>
      </c>
      <c r="B1379" t="s">
        <v>2910</v>
      </c>
      <c r="C1379" t="str">
        <f>IFERROR(VLOOKUP(Table1[[#This Row],[Ticker]],[1]!Table1[[Symbol]:[Industry]],2,FALSE),"-")</f>
        <v>-</v>
      </c>
      <c r="D1379" t="s">
        <v>62</v>
      </c>
      <c r="E1379">
        <v>1134.7862399999999</v>
      </c>
      <c r="F1379">
        <v>226.2</v>
      </c>
      <c r="G1379">
        <v>96.505191704148899</v>
      </c>
      <c r="H1379">
        <v>-7.40800620374148</v>
      </c>
      <c r="I1379">
        <v>24.387825678515199</v>
      </c>
      <c r="J1379">
        <v>-4.7669120984534601</v>
      </c>
      <c r="K1379">
        <v>229.374592234359</v>
      </c>
      <c r="L1379">
        <v>197.973991075329</v>
      </c>
      <c r="M1379">
        <v>41.066238081817602</v>
      </c>
      <c r="N1379">
        <v>0.66040409128267996</v>
      </c>
      <c r="O1379">
        <v>17.152961980548099</v>
      </c>
      <c r="P1379">
        <v>125.86120818771801</v>
      </c>
      <c r="Q1379">
        <v>3.2259853756821999E-2</v>
      </c>
    </row>
    <row r="1380" spans="1:17" hidden="1" x14ac:dyDescent="0.3">
      <c r="A1380" t="s">
        <v>2911</v>
      </c>
      <c r="B1380" t="s">
        <v>2912</v>
      </c>
      <c r="C1380" t="str">
        <f>IFERROR(VLOOKUP(Table1[[#This Row],[Ticker]],[1]!Table1[[Symbol]:[Industry]],2,FALSE),"-")</f>
        <v>-</v>
      </c>
      <c r="D1380" t="s">
        <v>532</v>
      </c>
      <c r="E1380">
        <v>1132.0979621209999</v>
      </c>
      <c r="F1380">
        <v>52.77</v>
      </c>
      <c r="G1380">
        <v>-2.9405954948395898</v>
      </c>
      <c r="H1380">
        <v>-11.7170201328976</v>
      </c>
      <c r="I1380">
        <v>-27.8181858118453</v>
      </c>
      <c r="J1380">
        <v>-1.15649592180467</v>
      </c>
      <c r="K1380">
        <v>56.008727816085504</v>
      </c>
      <c r="L1380">
        <v>54.721407259958198</v>
      </c>
      <c r="M1380">
        <v>40.059651132419198</v>
      </c>
      <c r="N1380">
        <v>0.59727330444999305</v>
      </c>
      <c r="O1380">
        <v>41.462952435095701</v>
      </c>
      <c r="P1380">
        <v>81.965517241379303</v>
      </c>
      <c r="Q1380">
        <v>2.6185114012121001E-2</v>
      </c>
    </row>
    <row r="1381" spans="1:17" hidden="1" x14ac:dyDescent="0.3">
      <c r="A1381" t="s">
        <v>2913</v>
      </c>
      <c r="B1381" t="s">
        <v>2914</v>
      </c>
      <c r="C1381" t="str">
        <f>IFERROR(VLOOKUP(Table1[[#This Row],[Ticker]],[1]!Table1[[Symbol]:[Industry]],2,FALSE),"-")</f>
        <v>-</v>
      </c>
      <c r="D1381" t="s">
        <v>75</v>
      </c>
      <c r="E1381">
        <v>1128</v>
      </c>
      <c r="F1381">
        <v>183.25</v>
      </c>
      <c r="G1381">
        <v>99.318459517416798</v>
      </c>
      <c r="H1381">
        <v>27.0680355829234</v>
      </c>
      <c r="I1381">
        <v>4.8579894653626701</v>
      </c>
      <c r="J1381">
        <v>3.8623354577746398</v>
      </c>
      <c r="K1381">
        <v>157.255345104101</v>
      </c>
      <c r="L1381">
        <v>139.94457549435501</v>
      </c>
      <c r="M1381">
        <v>74.589654576053405</v>
      </c>
      <c r="N1381">
        <v>3.29998707830894</v>
      </c>
      <c r="O1381">
        <v>10.608458390177301</v>
      </c>
      <c r="P1381">
        <v>129.0625</v>
      </c>
      <c r="Q1381">
        <v>3.9170109783844997E-2</v>
      </c>
    </row>
    <row r="1382" spans="1:17" hidden="1" x14ac:dyDescent="0.3">
      <c r="A1382" t="s">
        <v>2915</v>
      </c>
      <c r="B1382" t="s">
        <v>2916</v>
      </c>
      <c r="C1382" t="str">
        <f>IFERROR(VLOOKUP(Table1[[#This Row],[Ticker]],[1]!Table1[[Symbol]:[Industry]],2,FALSE),"-")</f>
        <v>-</v>
      </c>
      <c r="D1382" t="s">
        <v>989</v>
      </c>
      <c r="E1382">
        <v>1127.82360705</v>
      </c>
      <c r="F1382">
        <v>799.2</v>
      </c>
      <c r="G1382">
        <v>68.0820722766627</v>
      </c>
      <c r="H1382">
        <v>2.2176716543857502</v>
      </c>
      <c r="I1382">
        <v>10.5820754692836</v>
      </c>
      <c r="J1382">
        <v>2.8349124475044598</v>
      </c>
      <c r="K1382">
        <v>722.077975839543</v>
      </c>
      <c r="L1382">
        <v>641.54774703631904</v>
      </c>
      <c r="M1382">
        <v>67.315000941786906</v>
      </c>
      <c r="N1382">
        <v>1.0460982761051201</v>
      </c>
      <c r="O1382">
        <v>8.3145645645645594</v>
      </c>
      <c r="P1382">
        <v>97.821782178217802</v>
      </c>
      <c r="Q1382">
        <v>7.4305314562564007E-2</v>
      </c>
    </row>
    <row r="1383" spans="1:17" hidden="1" x14ac:dyDescent="0.3">
      <c r="A1383" t="s">
        <v>2917</v>
      </c>
      <c r="B1383" t="s">
        <v>2918</v>
      </c>
      <c r="C1383" t="str">
        <f>IFERROR(VLOOKUP(Table1[[#This Row],[Ticker]],[1]!Table1[[Symbol]:[Industry]],2,FALSE),"-")</f>
        <v>-</v>
      </c>
      <c r="D1383" t="s">
        <v>258</v>
      </c>
      <c r="E1383">
        <v>1125.7062118199999</v>
      </c>
      <c r="F1383">
        <v>800</v>
      </c>
      <c r="G1383">
        <v>284.87322746438099</v>
      </c>
      <c r="H1383">
        <v>-8.4198313778775198</v>
      </c>
      <c r="I1383">
        <v>105.648514144461</v>
      </c>
      <c r="J1383">
        <v>-10.6022956453214</v>
      </c>
      <c r="K1383">
        <v>748.59025687790302</v>
      </c>
      <c r="L1383">
        <v>489.79039900329502</v>
      </c>
      <c r="M1383">
        <v>32.6887534289691</v>
      </c>
      <c r="N1383">
        <v>1.69332836908647</v>
      </c>
      <c r="O1383">
        <v>41.25</v>
      </c>
      <c r="P1383">
        <v>334.664493344199</v>
      </c>
      <c r="Q1383">
        <v>0.21684347324105599</v>
      </c>
    </row>
    <row r="1384" spans="1:17" hidden="1" x14ac:dyDescent="0.3">
      <c r="A1384" t="s">
        <v>2919</v>
      </c>
      <c r="B1384" t="s">
        <v>2920</v>
      </c>
      <c r="C1384" t="str">
        <f>IFERROR(VLOOKUP(Table1[[#This Row],[Ticker]],[1]!Table1[[Symbol]:[Industry]],2,FALSE),"-")</f>
        <v>-</v>
      </c>
      <c r="E1384">
        <v>1123.50926</v>
      </c>
      <c r="F1384">
        <v>453.65</v>
      </c>
      <c r="G1384">
        <v>177.843534428033</v>
      </c>
      <c r="H1384">
        <v>4.50787946549596</v>
      </c>
      <c r="I1384">
        <v>30.030220227652102</v>
      </c>
      <c r="J1384">
        <v>4.5347395824511496</v>
      </c>
      <c r="K1384">
        <v>404.88323801274498</v>
      </c>
      <c r="L1384">
        <v>322.41557348893099</v>
      </c>
      <c r="M1384">
        <v>83.929598820208895</v>
      </c>
      <c r="N1384">
        <v>1.2897692690754099</v>
      </c>
      <c r="O1384">
        <v>0.73845475586906595</v>
      </c>
      <c r="P1384">
        <v>218.79831342234701</v>
      </c>
    </row>
    <row r="1385" spans="1:17" hidden="1" x14ac:dyDescent="0.3">
      <c r="A1385" t="s">
        <v>2921</v>
      </c>
      <c r="B1385" t="s">
        <v>2922</v>
      </c>
      <c r="C1385" t="str">
        <f>IFERROR(VLOOKUP(Table1[[#This Row],[Ticker]],[1]!Table1[[Symbol]:[Industry]],2,FALSE),"-")</f>
        <v>-</v>
      </c>
      <c r="E1385">
        <v>1121.55146496</v>
      </c>
      <c r="F1385">
        <v>45.72</v>
      </c>
      <c r="G1385">
        <v>-73.445251805616493</v>
      </c>
      <c r="H1385">
        <v>-24.1719184463137</v>
      </c>
      <c r="I1385">
        <v>-64.998227211950606</v>
      </c>
      <c r="J1385">
        <v>-6.8324323060811603</v>
      </c>
      <c r="K1385">
        <v>56.540441141232201</v>
      </c>
      <c r="L1385">
        <v>65.318460911747195</v>
      </c>
      <c r="M1385">
        <v>24.969319547342799</v>
      </c>
      <c r="N1385">
        <v>0.96857385489162795</v>
      </c>
      <c r="O1385">
        <v>140.59492563429501</v>
      </c>
      <c r="P1385">
        <v>0.48351648351647702</v>
      </c>
      <c r="Q1385">
        <v>0.140985646942339</v>
      </c>
    </row>
    <row r="1386" spans="1:17" hidden="1" x14ac:dyDescent="0.3">
      <c r="A1386" t="s">
        <v>2923</v>
      </c>
      <c r="B1386" t="s">
        <v>2924</v>
      </c>
      <c r="C1386" t="str">
        <f>IFERROR(VLOOKUP(Table1[[#This Row],[Ticker]],[1]!Table1[[Symbol]:[Industry]],2,FALSE),"-")</f>
        <v>-</v>
      </c>
      <c r="D1386" t="s">
        <v>220</v>
      </c>
      <c r="E1386">
        <v>1121.4074206499999</v>
      </c>
      <c r="F1386">
        <v>73.83</v>
      </c>
      <c r="G1386">
        <v>37.971119598648301</v>
      </c>
      <c r="H1386">
        <v>-2.5533280669561602</v>
      </c>
      <c r="I1386">
        <v>-12.8779159885139</v>
      </c>
      <c r="J1386">
        <v>8.7178186179892307</v>
      </c>
      <c r="K1386">
        <v>68.421871058439095</v>
      </c>
      <c r="L1386">
        <v>68.252151783009595</v>
      </c>
      <c r="M1386">
        <v>73.434997892754495</v>
      </c>
      <c r="N1386">
        <v>1.23608316207994</v>
      </c>
      <c r="O1386">
        <v>75.6738453203304</v>
      </c>
      <c r="P1386">
        <v>71.100811123986006</v>
      </c>
      <c r="Q1386">
        <v>2.5214975845917E-2</v>
      </c>
    </row>
    <row r="1387" spans="1:17" hidden="1" x14ac:dyDescent="0.3">
      <c r="A1387" t="s">
        <v>2925</v>
      </c>
      <c r="B1387" t="s">
        <v>2926</v>
      </c>
      <c r="C1387" t="str">
        <f>IFERROR(VLOOKUP(Table1[[#This Row],[Ticker]],[1]!Table1[[Symbol]:[Industry]],2,FALSE),"-")</f>
        <v>-</v>
      </c>
      <c r="D1387" t="s">
        <v>308</v>
      </c>
      <c r="E1387">
        <v>1117.5060000000001</v>
      </c>
      <c r="F1387">
        <v>8442.7999999999993</v>
      </c>
      <c r="G1387">
        <v>36.702466487928902</v>
      </c>
      <c r="H1387">
        <v>-9.11032370932028</v>
      </c>
      <c r="I1387">
        <v>-17.255231923657401</v>
      </c>
      <c r="J1387">
        <v>-3.6694839418714502</v>
      </c>
      <c r="K1387">
        <v>8794.5098835756398</v>
      </c>
      <c r="L1387">
        <v>8083.55895795579</v>
      </c>
      <c r="M1387">
        <v>35.577121591993603</v>
      </c>
      <c r="N1387">
        <v>0.76011110534240101</v>
      </c>
      <c r="O1387">
        <v>19.048183067228798</v>
      </c>
      <c r="P1387">
        <v>90.195990087857595</v>
      </c>
      <c r="Q1387">
        <v>0.18657000978348201</v>
      </c>
    </row>
    <row r="1388" spans="1:17" hidden="1" x14ac:dyDescent="0.3">
      <c r="A1388" t="s">
        <v>2927</v>
      </c>
      <c r="B1388" t="s">
        <v>2928</v>
      </c>
      <c r="C1388" t="str">
        <f>IFERROR(VLOOKUP(Table1[[#This Row],[Ticker]],[1]!Table1[[Symbol]:[Industry]],2,FALSE),"-")</f>
        <v>-</v>
      </c>
      <c r="D1388" t="s">
        <v>422</v>
      </c>
      <c r="E1388">
        <v>1114.0819992500001</v>
      </c>
      <c r="F1388">
        <v>216.82</v>
      </c>
      <c r="G1388">
        <v>-1.2309921567116899</v>
      </c>
      <c r="H1388">
        <v>-6.9596155713924004</v>
      </c>
      <c r="I1388">
        <v>-22.961722356022399</v>
      </c>
      <c r="J1388">
        <v>-2.7112990439871298</v>
      </c>
      <c r="K1388">
        <v>214.52707638800001</v>
      </c>
      <c r="L1388">
        <v>215.324684858952</v>
      </c>
      <c r="M1388">
        <v>55.154808454102401</v>
      </c>
      <c r="N1388">
        <v>2.4113567346120801</v>
      </c>
      <c r="O1388">
        <v>24.504197029794199</v>
      </c>
      <c r="P1388">
        <v>30.4180451127819</v>
      </c>
      <c r="Q1388">
        <v>2.1697337620747999E-2</v>
      </c>
    </row>
    <row r="1389" spans="1:17" hidden="1" x14ac:dyDescent="0.3">
      <c r="A1389" t="s">
        <v>2929</v>
      </c>
      <c r="B1389" t="s">
        <v>2930</v>
      </c>
      <c r="C1389" t="str">
        <f>IFERROR(VLOOKUP(Table1[[#This Row],[Ticker]],[1]!Table1[[Symbol]:[Industry]],2,FALSE),"-")</f>
        <v>-</v>
      </c>
      <c r="D1389" t="s">
        <v>2931</v>
      </c>
      <c r="E1389">
        <v>1112.8877050599999</v>
      </c>
      <c r="F1389">
        <v>170.14</v>
      </c>
      <c r="G1389">
        <v>-71.307273372889995</v>
      </c>
      <c r="H1389">
        <v>-6.8624226639998502</v>
      </c>
      <c r="I1389">
        <v>-48.5463741165523</v>
      </c>
      <c r="J1389">
        <v>0.92692623761956405</v>
      </c>
      <c r="K1389">
        <v>173.176892859579</v>
      </c>
      <c r="M1389">
        <v>57.181409562699599</v>
      </c>
      <c r="N1389">
        <v>1.03116996669123</v>
      </c>
      <c r="O1389">
        <v>90.901610438462399</v>
      </c>
      <c r="P1389">
        <v>17.176308539944799</v>
      </c>
    </row>
    <row r="1390" spans="1:17" hidden="1" x14ac:dyDescent="0.3">
      <c r="A1390" t="s">
        <v>2932</v>
      </c>
      <c r="B1390" t="s">
        <v>2933</v>
      </c>
      <c r="C1390" t="str">
        <f>IFERROR(VLOOKUP(Table1[[#This Row],[Ticker]],[1]!Table1[[Symbol]:[Industry]],2,FALSE),"-")</f>
        <v>-</v>
      </c>
      <c r="D1390" t="s">
        <v>97</v>
      </c>
      <c r="E1390">
        <v>1108.788063259</v>
      </c>
      <c r="F1390">
        <v>223.02</v>
      </c>
      <c r="G1390">
        <v>-22.3148314407001</v>
      </c>
      <c r="H1390">
        <v>-9.4556137759161807</v>
      </c>
      <c r="I1390">
        <v>-42.869299953142203</v>
      </c>
      <c r="J1390">
        <v>-0.83691875813434302</v>
      </c>
      <c r="K1390">
        <v>233.14682851643201</v>
      </c>
      <c r="M1390">
        <v>52.998399935316598</v>
      </c>
      <c r="N1390">
        <v>1.10697470777894</v>
      </c>
      <c r="O1390">
        <v>71.2850865393238</v>
      </c>
      <c r="P1390">
        <v>35.1636363636363</v>
      </c>
    </row>
    <row r="1391" spans="1:17" hidden="1" x14ac:dyDescent="0.3">
      <c r="A1391" t="s">
        <v>2934</v>
      </c>
      <c r="B1391" t="s">
        <v>2935</v>
      </c>
      <c r="C1391" t="str">
        <f>IFERROR(VLOOKUP(Table1[[#This Row],[Ticker]],[1]!Table1[[Symbol]:[Industry]],2,FALSE),"-")</f>
        <v>-</v>
      </c>
      <c r="D1391" t="s">
        <v>288</v>
      </c>
      <c r="E1391">
        <v>1106.1011937000001</v>
      </c>
      <c r="F1391">
        <v>455.15</v>
      </c>
      <c r="G1391">
        <v>-35.505809115501698</v>
      </c>
      <c r="H1391">
        <v>-15.8809845502296</v>
      </c>
      <c r="I1391">
        <v>-11.271902394249301</v>
      </c>
      <c r="J1391">
        <v>-0.60301183501323596</v>
      </c>
      <c r="K1391">
        <v>440.85507160935401</v>
      </c>
      <c r="L1391">
        <v>434.43452816010898</v>
      </c>
      <c r="M1391">
        <v>48.053047042225401</v>
      </c>
      <c r="N1391">
        <v>0.48699068725675099</v>
      </c>
      <c r="O1391">
        <v>14.0283423047347</v>
      </c>
      <c r="P1391">
        <v>25.853725978155602</v>
      </c>
      <c r="Q1391">
        <v>-2.8362913595131999E-2</v>
      </c>
    </row>
    <row r="1392" spans="1:17" hidden="1" x14ac:dyDescent="0.3">
      <c r="A1392" t="s">
        <v>2936</v>
      </c>
      <c r="B1392" t="s">
        <v>2937</v>
      </c>
      <c r="C1392" t="str">
        <f>IFERROR(VLOOKUP(Table1[[#This Row],[Ticker]],[1]!Table1[[Symbol]:[Industry]],2,FALSE),"-")</f>
        <v>-</v>
      </c>
      <c r="D1392" t="s">
        <v>258</v>
      </c>
      <c r="E1392">
        <v>1104.6678319739999</v>
      </c>
      <c r="F1392">
        <v>174.32</v>
      </c>
      <c r="G1392">
        <v>54.8380964411988</v>
      </c>
      <c r="H1392">
        <v>15.1764266701877</v>
      </c>
      <c r="I1392">
        <v>33.978343147486797</v>
      </c>
      <c r="J1392">
        <v>7.9895873132312003</v>
      </c>
      <c r="K1392">
        <v>154.04648133629399</v>
      </c>
      <c r="L1392">
        <v>132.46450253313699</v>
      </c>
      <c r="M1392">
        <v>80.195609187263003</v>
      </c>
      <c r="N1392">
        <v>1.7919893355249801</v>
      </c>
      <c r="O1392">
        <v>11.289582377237201</v>
      </c>
      <c r="P1392">
        <v>86.638115631691605</v>
      </c>
      <c r="Q1392">
        <v>0.26241313025031299</v>
      </c>
    </row>
    <row r="1393" spans="1:17" hidden="1" x14ac:dyDescent="0.3">
      <c r="A1393" t="s">
        <v>2938</v>
      </c>
      <c r="B1393" t="s">
        <v>2939</v>
      </c>
      <c r="C1393" t="str">
        <f>IFERROR(VLOOKUP(Table1[[#This Row],[Ticker]],[1]!Table1[[Symbol]:[Industry]],2,FALSE),"-")</f>
        <v>-</v>
      </c>
      <c r="D1393" t="s">
        <v>916</v>
      </c>
      <c r="E1393">
        <v>1103.6893849999999</v>
      </c>
      <c r="F1393">
        <v>756.5</v>
      </c>
      <c r="G1393">
        <v>20.9890507451051</v>
      </c>
      <c r="H1393">
        <v>-2.6541245447928001</v>
      </c>
      <c r="I1393">
        <v>-19.664830025387801</v>
      </c>
      <c r="J1393">
        <v>-3.2954529177368799</v>
      </c>
      <c r="K1393">
        <v>760.01838873086297</v>
      </c>
      <c r="L1393">
        <v>718.76514515584199</v>
      </c>
      <c r="M1393">
        <v>53.359821891485602</v>
      </c>
      <c r="N1393">
        <v>3.7800776030867</v>
      </c>
      <c r="O1393">
        <v>20.9517514871117</v>
      </c>
      <c r="P1393">
        <v>53.323875152006401</v>
      </c>
      <c r="Q1393">
        <v>0.107755647606036</v>
      </c>
    </row>
    <row r="1394" spans="1:17" hidden="1" x14ac:dyDescent="0.3">
      <c r="A1394" t="s">
        <v>2940</v>
      </c>
      <c r="B1394" t="s">
        <v>2941</v>
      </c>
      <c r="C1394" t="str">
        <f>IFERROR(VLOOKUP(Table1[[#This Row],[Ticker]],[1]!Table1[[Symbol]:[Industry]],2,FALSE),"-")</f>
        <v>-</v>
      </c>
      <c r="D1394" t="s">
        <v>647</v>
      </c>
      <c r="E1394">
        <v>1102.335986195</v>
      </c>
      <c r="F1394">
        <v>309.25</v>
      </c>
      <c r="G1394">
        <v>-8.8193329167629901</v>
      </c>
      <c r="H1394">
        <v>3.6893299566256501</v>
      </c>
      <c r="I1394">
        <v>-4.0356807523044402</v>
      </c>
      <c r="J1394">
        <v>-5.8940642918013397</v>
      </c>
      <c r="K1394">
        <v>288.75024192418698</v>
      </c>
      <c r="L1394">
        <v>285.63400534059701</v>
      </c>
      <c r="M1394">
        <v>51.6927560104278</v>
      </c>
      <c r="N1394">
        <v>1.98207167318066</v>
      </c>
      <c r="O1394">
        <v>16.281325788197201</v>
      </c>
      <c r="P1394">
        <v>37.4444444444444</v>
      </c>
      <c r="Q1394">
        <v>-1.3776274197311001E-2</v>
      </c>
    </row>
    <row r="1395" spans="1:17" hidden="1" x14ac:dyDescent="0.3">
      <c r="A1395" t="s">
        <v>2942</v>
      </c>
      <c r="B1395" t="s">
        <v>2943</v>
      </c>
      <c r="C1395" t="str">
        <f>IFERROR(VLOOKUP(Table1[[#This Row],[Ticker]],[1]!Table1[[Symbol]:[Industry]],2,FALSE),"-")</f>
        <v>-</v>
      </c>
      <c r="E1395">
        <v>1098.5179648999999</v>
      </c>
      <c r="F1395">
        <v>462.35</v>
      </c>
      <c r="G1395">
        <v>343.44355418295601</v>
      </c>
      <c r="H1395">
        <v>48.627639261778803</v>
      </c>
      <c r="I1395">
        <v>58.864126892473202</v>
      </c>
      <c r="J1395">
        <v>-6.4805321810090799</v>
      </c>
      <c r="K1395">
        <v>368.35176988832001</v>
      </c>
      <c r="L1395">
        <v>288.52576663313698</v>
      </c>
      <c r="M1395">
        <v>64.677302932547704</v>
      </c>
      <c r="N1395">
        <v>3.0301595679889499</v>
      </c>
      <c r="O1395">
        <v>18.741213366497199</v>
      </c>
      <c r="P1395">
        <v>390.29692470837699</v>
      </c>
    </row>
    <row r="1396" spans="1:17" hidden="1" x14ac:dyDescent="0.3">
      <c r="A1396" t="s">
        <v>2944</v>
      </c>
      <c r="B1396" t="s">
        <v>2945</v>
      </c>
      <c r="C1396" t="str">
        <f>IFERROR(VLOOKUP(Table1[[#This Row],[Ticker]],[1]!Table1[[Symbol]:[Industry]],2,FALSE),"-")</f>
        <v>-</v>
      </c>
      <c r="D1396" t="s">
        <v>2946</v>
      </c>
      <c r="E1396">
        <v>1096.883332248</v>
      </c>
      <c r="F1396">
        <v>31.3</v>
      </c>
      <c r="G1396">
        <v>-53.518016471484103</v>
      </c>
      <c r="H1396">
        <v>-12.959886334546299</v>
      </c>
      <c r="I1396">
        <v>-43.817378829029899</v>
      </c>
      <c r="J1396">
        <v>0.12929180152435901</v>
      </c>
      <c r="K1396">
        <v>31.275747341435402</v>
      </c>
      <c r="L1396">
        <v>34.259603971084502</v>
      </c>
      <c r="M1396">
        <v>53.820644532163101</v>
      </c>
      <c r="N1396">
        <v>0.72446496852739395</v>
      </c>
      <c r="O1396">
        <v>66.1341853035143</v>
      </c>
      <c r="P1396">
        <v>20.384615384615302</v>
      </c>
      <c r="Q1396">
        <v>0.15273832026540199</v>
      </c>
    </row>
    <row r="1397" spans="1:17" hidden="1" x14ac:dyDescent="0.3">
      <c r="A1397" t="s">
        <v>2947</v>
      </c>
      <c r="B1397" t="s">
        <v>2948</v>
      </c>
      <c r="C1397" t="str">
        <f>IFERROR(VLOOKUP(Table1[[#This Row],[Ticker]],[1]!Table1[[Symbol]:[Industry]],2,FALSE),"-")</f>
        <v>-</v>
      </c>
      <c r="D1397" t="s">
        <v>335</v>
      </c>
      <c r="E1397">
        <v>1095.570291045</v>
      </c>
      <c r="F1397">
        <v>21.1</v>
      </c>
      <c r="G1397">
        <v>89.501731843546196</v>
      </c>
      <c r="H1397">
        <v>-10.7587853880491</v>
      </c>
      <c r="I1397">
        <v>10.6055832257343</v>
      </c>
      <c r="J1397">
        <v>-0.27131124684178498</v>
      </c>
      <c r="K1397">
        <v>21.3454873279663</v>
      </c>
      <c r="L1397">
        <v>19.023262119517899</v>
      </c>
      <c r="M1397">
        <v>41.930737181307897</v>
      </c>
      <c r="N1397">
        <v>1.01458963235237</v>
      </c>
      <c r="O1397">
        <v>97.393364928909904</v>
      </c>
      <c r="P1397">
        <v>139.772727272727</v>
      </c>
      <c r="Q1397">
        <v>8.6016707917946994E-2</v>
      </c>
    </row>
    <row r="1398" spans="1:17" hidden="1" x14ac:dyDescent="0.3">
      <c r="A1398" t="s">
        <v>2949</v>
      </c>
      <c r="B1398" t="s">
        <v>2950</v>
      </c>
      <c r="C1398" t="str">
        <f>IFERROR(VLOOKUP(Table1[[#This Row],[Ticker]],[1]!Table1[[Symbol]:[Industry]],2,FALSE),"-")</f>
        <v>-</v>
      </c>
      <c r="D1398" t="s">
        <v>557</v>
      </c>
      <c r="E1398">
        <v>1088.4186297599999</v>
      </c>
      <c r="F1398">
        <v>313.55</v>
      </c>
      <c r="G1398">
        <v>59.947979062813097</v>
      </c>
      <c r="H1398">
        <v>14.045650320780201</v>
      </c>
      <c r="I1398">
        <v>33.280962299203402</v>
      </c>
      <c r="J1398">
        <v>4.6069057601261596</v>
      </c>
      <c r="K1398">
        <v>281.17494755403197</v>
      </c>
      <c r="L1398">
        <v>245.13794012859299</v>
      </c>
      <c r="M1398">
        <v>62.709975485742198</v>
      </c>
      <c r="N1398">
        <v>1.6482965189459799</v>
      </c>
      <c r="O1398">
        <v>7.5267102535480701</v>
      </c>
      <c r="P1398">
        <v>90.030303030303003</v>
      </c>
      <c r="Q1398">
        <v>5.2194112159039997E-3</v>
      </c>
    </row>
    <row r="1399" spans="1:17" hidden="1" x14ac:dyDescent="0.3">
      <c r="A1399" t="s">
        <v>2951</v>
      </c>
      <c r="B1399" t="s">
        <v>2952</v>
      </c>
      <c r="C1399" t="str">
        <f>IFERROR(VLOOKUP(Table1[[#This Row],[Ticker]],[1]!Table1[[Symbol]:[Industry]],2,FALSE),"-")</f>
        <v>-</v>
      </c>
      <c r="D1399" t="s">
        <v>78</v>
      </c>
      <c r="E1399">
        <v>1088.3009274000001</v>
      </c>
      <c r="F1399">
        <v>233.72</v>
      </c>
      <c r="G1399">
        <v>-10.072773868617199</v>
      </c>
      <c r="H1399">
        <v>-6.4928517433242696</v>
      </c>
      <c r="I1399">
        <v>-6.5050646913604098</v>
      </c>
      <c r="J1399">
        <v>-4.5231759271401497</v>
      </c>
      <c r="K1399">
        <v>230.07760786092101</v>
      </c>
      <c r="L1399">
        <v>218.38138678752199</v>
      </c>
      <c r="M1399">
        <v>45.575135940475903</v>
      </c>
      <c r="N1399">
        <v>1.27294501814321</v>
      </c>
      <c r="O1399">
        <v>11.244223857607301</v>
      </c>
      <c r="P1399">
        <v>29.844444444444399</v>
      </c>
      <c r="Q1399">
        <v>-5.6590567209440001E-2</v>
      </c>
    </row>
    <row r="1400" spans="1:17" hidden="1" x14ac:dyDescent="0.3">
      <c r="A1400" t="s">
        <v>2953</v>
      </c>
      <c r="B1400" t="s">
        <v>2954</v>
      </c>
      <c r="C1400" t="str">
        <f>IFERROR(VLOOKUP(Table1[[#This Row],[Ticker]],[1]!Table1[[Symbol]:[Industry]],2,FALSE),"-")</f>
        <v>-</v>
      </c>
      <c r="D1400" t="s">
        <v>871</v>
      </c>
      <c r="E1400">
        <v>1088.1166037999999</v>
      </c>
      <c r="F1400">
        <v>488.1</v>
      </c>
      <c r="G1400">
        <v>-43.672836418451801</v>
      </c>
      <c r="H1400">
        <v>12.207850079659901</v>
      </c>
      <c r="I1400">
        <v>-33.391691243577803</v>
      </c>
      <c r="J1400">
        <v>12.7105481571265</v>
      </c>
      <c r="K1400">
        <v>427.300061602857</v>
      </c>
      <c r="L1400">
        <v>474.477725299761</v>
      </c>
      <c r="M1400">
        <v>85.872774651875901</v>
      </c>
      <c r="N1400">
        <v>2.2505767416547502</v>
      </c>
      <c r="O1400">
        <v>51.608276992419498</v>
      </c>
      <c r="P1400">
        <v>46.006580915345502</v>
      </c>
      <c r="Q1400">
        <v>4.7072046055147997E-2</v>
      </c>
    </row>
    <row r="1401" spans="1:17" hidden="1" x14ac:dyDescent="0.3">
      <c r="A1401" t="s">
        <v>2955</v>
      </c>
      <c r="B1401" t="s">
        <v>2956</v>
      </c>
      <c r="C1401" t="str">
        <f>IFERROR(VLOOKUP(Table1[[#This Row],[Ticker]],[1]!Table1[[Symbol]:[Industry]],2,FALSE),"-")</f>
        <v>-</v>
      </c>
      <c r="D1401" t="s">
        <v>557</v>
      </c>
      <c r="E1401">
        <v>1087.536368</v>
      </c>
      <c r="F1401">
        <v>6469</v>
      </c>
      <c r="G1401">
        <v>147.011061486334</v>
      </c>
      <c r="H1401">
        <v>17.5536853304652</v>
      </c>
      <c r="I1401">
        <v>38.553873888765203</v>
      </c>
      <c r="J1401">
        <v>-0.126850223417765</v>
      </c>
      <c r="K1401">
        <v>5769.8043882053198</v>
      </c>
      <c r="L1401">
        <v>4808.1666136276699</v>
      </c>
      <c r="M1401">
        <v>63.0286905419402</v>
      </c>
      <c r="N1401">
        <v>0.69315797553861103</v>
      </c>
      <c r="O1401">
        <v>7.8172824238676704</v>
      </c>
      <c r="P1401">
        <v>179.92211163998201</v>
      </c>
      <c r="Q1401">
        <v>0.171096378322945</v>
      </c>
    </row>
    <row r="1402" spans="1:17" hidden="1" x14ac:dyDescent="0.3">
      <c r="A1402" t="s">
        <v>2957</v>
      </c>
      <c r="B1402" t="s">
        <v>2958</v>
      </c>
      <c r="C1402" t="str">
        <f>IFERROR(VLOOKUP(Table1[[#This Row],[Ticker]],[1]!Table1[[Symbol]:[Industry]],2,FALSE),"-")</f>
        <v>-</v>
      </c>
      <c r="D1402" t="s">
        <v>288</v>
      </c>
      <c r="E1402">
        <v>1086.2950000000001</v>
      </c>
      <c r="F1402">
        <v>515</v>
      </c>
      <c r="G1402">
        <v>23.470971713407199</v>
      </c>
      <c r="H1402">
        <v>-11.936453105581499</v>
      </c>
      <c r="I1402">
        <v>-26.5822547917805</v>
      </c>
      <c r="J1402">
        <v>1.1400602411135601</v>
      </c>
      <c r="K1402">
        <v>528.59742961181598</v>
      </c>
      <c r="L1402">
        <v>523.77904907378297</v>
      </c>
      <c r="M1402">
        <v>63.190503618575498</v>
      </c>
      <c r="N1402">
        <v>0.51521826191429698</v>
      </c>
      <c r="O1402">
        <v>55.330097087378597</v>
      </c>
      <c r="P1402">
        <v>56.178923426838502</v>
      </c>
      <c r="Q1402">
        <v>0.112850180529616</v>
      </c>
    </row>
    <row r="1403" spans="1:17" hidden="1" x14ac:dyDescent="0.3">
      <c r="A1403" t="s">
        <v>2959</v>
      </c>
      <c r="B1403" t="s">
        <v>2960</v>
      </c>
      <c r="C1403" t="str">
        <f>IFERROR(VLOOKUP(Table1[[#This Row],[Ticker]],[1]!Table1[[Symbol]:[Industry]],2,FALSE),"-")</f>
        <v>-</v>
      </c>
      <c r="D1403" t="s">
        <v>122</v>
      </c>
      <c r="E1403">
        <v>1082.572857182</v>
      </c>
      <c r="F1403">
        <v>148.83000000000001</v>
      </c>
      <c r="G1403">
        <v>-51.015445881815197</v>
      </c>
      <c r="H1403">
        <v>-6.1808922603424996</v>
      </c>
      <c r="I1403">
        <v>-24.652713335256799</v>
      </c>
      <c r="J1403">
        <v>-4.6525787417505899</v>
      </c>
      <c r="K1403">
        <v>149.741600681731</v>
      </c>
      <c r="L1403">
        <v>154.036423943198</v>
      </c>
      <c r="M1403">
        <v>43.0550526062542</v>
      </c>
      <c r="N1403">
        <v>0.78337104326845197</v>
      </c>
      <c r="O1403">
        <v>49.2978566149297</v>
      </c>
      <c r="P1403">
        <v>17.838479809976199</v>
      </c>
      <c r="Q1403">
        <v>5.2890020414765003E-2</v>
      </c>
    </row>
    <row r="1404" spans="1:17" hidden="1" x14ac:dyDescent="0.3">
      <c r="A1404" t="s">
        <v>2961</v>
      </c>
      <c r="B1404" t="s">
        <v>2962</v>
      </c>
      <c r="C1404" t="str">
        <f>IFERROR(VLOOKUP(Table1[[#This Row],[Ticker]],[1]!Table1[[Symbol]:[Industry]],2,FALSE),"-")</f>
        <v>-</v>
      </c>
      <c r="D1404" t="s">
        <v>253</v>
      </c>
      <c r="E1404">
        <v>1081.9070475149999</v>
      </c>
      <c r="F1404">
        <v>387.5</v>
      </c>
      <c r="G1404">
        <v>-46.7197498539593</v>
      </c>
      <c r="H1404">
        <v>-9.6894221915109799</v>
      </c>
      <c r="I1404">
        <v>-34.4065241868934</v>
      </c>
      <c r="J1404">
        <v>-7.0672327539452402</v>
      </c>
      <c r="K1404">
        <v>412.12268610723203</v>
      </c>
      <c r="L1404">
        <v>444.88721789247501</v>
      </c>
      <c r="M1404">
        <v>25.540831695633301</v>
      </c>
      <c r="N1404">
        <v>1.5419655125577201</v>
      </c>
      <c r="O1404">
        <v>43.948387096774098</v>
      </c>
      <c r="P1404">
        <v>5.2703069817984201</v>
      </c>
      <c r="Q1404">
        <v>-0.14577509332508801</v>
      </c>
    </row>
    <row r="1405" spans="1:17" hidden="1" x14ac:dyDescent="0.3">
      <c r="A1405" t="s">
        <v>2963</v>
      </c>
      <c r="B1405" t="s">
        <v>2964</v>
      </c>
      <c r="C1405" t="str">
        <f>IFERROR(VLOOKUP(Table1[[#This Row],[Ticker]],[1]!Table1[[Symbol]:[Industry]],2,FALSE),"-")</f>
        <v>-</v>
      </c>
      <c r="D1405" t="s">
        <v>409</v>
      </c>
      <c r="E1405">
        <v>1081.7160524999999</v>
      </c>
      <c r="F1405">
        <v>331.75</v>
      </c>
      <c r="G1405">
        <v>-6.4054343340638704</v>
      </c>
      <c r="H1405">
        <v>-9.9036773763967396</v>
      </c>
      <c r="I1405">
        <v>-37.388176139682002</v>
      </c>
      <c r="J1405">
        <v>-5.1611304480006597</v>
      </c>
      <c r="K1405">
        <v>332.46338320046698</v>
      </c>
      <c r="L1405">
        <v>336.08212037476602</v>
      </c>
      <c r="M1405">
        <v>46.356128779615801</v>
      </c>
      <c r="N1405">
        <v>1.63076079564684</v>
      </c>
      <c r="O1405">
        <v>52.7505651846269</v>
      </c>
      <c r="P1405">
        <v>33.2061834972897</v>
      </c>
      <c r="Q1405">
        <v>-9.5618415410380006E-3</v>
      </c>
    </row>
    <row r="1406" spans="1:17" hidden="1" x14ac:dyDescent="0.3">
      <c r="A1406" t="s">
        <v>2965</v>
      </c>
      <c r="B1406" t="s">
        <v>2966</v>
      </c>
      <c r="C1406" t="str">
        <f>IFERROR(VLOOKUP(Table1[[#This Row],[Ticker]],[1]!Table1[[Symbol]:[Industry]],2,FALSE),"-")</f>
        <v>-</v>
      </c>
      <c r="D1406" t="s">
        <v>140</v>
      </c>
      <c r="E1406">
        <v>1081.6073051999999</v>
      </c>
      <c r="F1406">
        <v>901.4</v>
      </c>
      <c r="G1406">
        <v>37.463133393842099</v>
      </c>
      <c r="H1406">
        <v>0.87533410669739098</v>
      </c>
      <c r="I1406">
        <v>-20.464585996988301</v>
      </c>
      <c r="J1406">
        <v>-3.08973080996283</v>
      </c>
      <c r="K1406">
        <v>875.80541536505098</v>
      </c>
      <c r="L1406">
        <v>826.39833439516701</v>
      </c>
      <c r="N1406">
        <v>2.0090881298463001</v>
      </c>
      <c r="O1406">
        <v>24.8058575549145</v>
      </c>
      <c r="P1406">
        <v>71.695238095238096</v>
      </c>
    </row>
    <row r="1407" spans="1:17" hidden="1" x14ac:dyDescent="0.3">
      <c r="A1407" t="s">
        <v>2967</v>
      </c>
      <c r="B1407" t="s">
        <v>2968</v>
      </c>
      <c r="C1407" t="str">
        <f>IFERROR(VLOOKUP(Table1[[#This Row],[Ticker]],[1]!Table1[[Symbol]:[Industry]],2,FALSE),"-")</f>
        <v>-</v>
      </c>
      <c r="D1407" t="s">
        <v>253</v>
      </c>
      <c r="E1407">
        <v>1067.31754224</v>
      </c>
      <c r="F1407">
        <v>111.42</v>
      </c>
      <c r="G1407">
        <v>-21.673549483937901</v>
      </c>
      <c r="H1407">
        <v>-9.3633065905344193</v>
      </c>
      <c r="I1407">
        <v>-3.01081832958551</v>
      </c>
      <c r="J1407">
        <v>-5.3395024577523902</v>
      </c>
      <c r="K1407">
        <v>114.51585861759899</v>
      </c>
      <c r="L1407">
        <v>106.713467784606</v>
      </c>
      <c r="M1407">
        <v>39.591449046704703</v>
      </c>
      <c r="N1407">
        <v>0.82807845598121399</v>
      </c>
      <c r="O1407">
        <v>18.874528809908401</v>
      </c>
      <c r="P1407">
        <v>36.043956043956001</v>
      </c>
      <c r="Q1407">
        <v>-4.3605359341657997E-2</v>
      </c>
    </row>
    <row r="1408" spans="1:17" hidden="1" x14ac:dyDescent="0.3">
      <c r="A1408" t="s">
        <v>2969</v>
      </c>
      <c r="B1408" t="s">
        <v>2970</v>
      </c>
      <c r="C1408" t="str">
        <f>IFERROR(VLOOKUP(Table1[[#This Row],[Ticker]],[1]!Table1[[Symbol]:[Industry]],2,FALSE),"-")</f>
        <v>-</v>
      </c>
      <c r="D1408" t="s">
        <v>62</v>
      </c>
      <c r="E1408">
        <v>1065.2982400000001</v>
      </c>
      <c r="F1408">
        <v>372.45</v>
      </c>
      <c r="G1408">
        <v>-5.05548478601363</v>
      </c>
      <c r="H1408">
        <v>14.4696641040501</v>
      </c>
      <c r="I1408">
        <v>-8.0245045700113895</v>
      </c>
      <c r="J1408">
        <v>-0.65748177323317003</v>
      </c>
      <c r="K1408">
        <v>335.56080901296701</v>
      </c>
      <c r="L1408">
        <v>339.26959825018201</v>
      </c>
      <c r="M1408">
        <v>69.9168796381595</v>
      </c>
      <c r="N1408">
        <v>3.9282343074648698</v>
      </c>
      <c r="O1408">
        <v>37.844005906833097</v>
      </c>
      <c r="P1408">
        <v>41.454614508165498</v>
      </c>
      <c r="Q1408">
        <v>-1.2698113135614E-2</v>
      </c>
    </row>
    <row r="1409" spans="1:17" hidden="1" x14ac:dyDescent="0.3">
      <c r="A1409" t="s">
        <v>2971</v>
      </c>
      <c r="B1409" t="s">
        <v>2972</v>
      </c>
      <c r="C1409" t="str">
        <f>IFERROR(VLOOKUP(Table1[[#This Row],[Ticker]],[1]!Table1[[Symbol]:[Industry]],2,FALSE),"-")</f>
        <v>-</v>
      </c>
      <c r="D1409" t="s">
        <v>550</v>
      </c>
      <c r="E1409">
        <v>1064.0708878</v>
      </c>
      <c r="F1409">
        <v>487.45</v>
      </c>
      <c r="G1409">
        <v>28.696401787593601</v>
      </c>
      <c r="H1409">
        <v>8.7292544084087496</v>
      </c>
      <c r="I1409">
        <v>-29.782002626687699</v>
      </c>
      <c r="J1409">
        <v>-3.6316767720398699</v>
      </c>
      <c r="K1409">
        <v>443.80844170993799</v>
      </c>
      <c r="L1409">
        <v>457.57789904041101</v>
      </c>
      <c r="M1409">
        <v>49.639067152824701</v>
      </c>
      <c r="N1409">
        <v>0.44113280500381402</v>
      </c>
      <c r="O1409">
        <v>34.352241255513299</v>
      </c>
      <c r="P1409">
        <v>62.483333333333299</v>
      </c>
      <c r="Q1409">
        <v>-5.6791619729901002E-2</v>
      </c>
    </row>
    <row r="1410" spans="1:17" hidden="1" x14ac:dyDescent="0.3">
      <c r="A1410" t="s">
        <v>2973</v>
      </c>
      <c r="B1410" t="s">
        <v>2974</v>
      </c>
      <c r="C1410" t="str">
        <f>IFERROR(VLOOKUP(Table1[[#This Row],[Ticker]],[1]!Table1[[Symbol]:[Industry]],2,FALSE),"-")</f>
        <v>-</v>
      </c>
      <c r="D1410" t="s">
        <v>130</v>
      </c>
      <c r="E1410">
        <v>1061.818325</v>
      </c>
      <c r="F1410">
        <v>27.64</v>
      </c>
      <c r="G1410">
        <v>193.733181648901</v>
      </c>
      <c r="H1410">
        <v>-4.5613635774529202</v>
      </c>
      <c r="I1410">
        <v>-3.3211004912306499</v>
      </c>
      <c r="J1410">
        <v>-3.21474623872823</v>
      </c>
      <c r="K1410">
        <v>26.8135707661928</v>
      </c>
      <c r="L1410">
        <v>24.186033216325502</v>
      </c>
      <c r="M1410">
        <v>52.046051265280198</v>
      </c>
      <c r="N1410">
        <v>1.4346094001950001</v>
      </c>
      <c r="O1410">
        <v>20.839363241678701</v>
      </c>
      <c r="P1410">
        <v>225.17647058823499</v>
      </c>
      <c r="Q1410">
        <v>7.6380228533832001E-2</v>
      </c>
    </row>
    <row r="1411" spans="1:17" hidden="1" x14ac:dyDescent="0.3">
      <c r="A1411" t="s">
        <v>2975</v>
      </c>
      <c r="B1411" t="s">
        <v>2976</v>
      </c>
      <c r="C1411" t="str">
        <f>IFERROR(VLOOKUP(Table1[[#This Row],[Ticker]],[1]!Table1[[Symbol]:[Industry]],2,FALSE),"-")</f>
        <v>-</v>
      </c>
      <c r="D1411" t="s">
        <v>258</v>
      </c>
      <c r="E1411">
        <v>1060.5310893999999</v>
      </c>
      <c r="F1411">
        <v>165.61</v>
      </c>
      <c r="G1411">
        <v>168.87532469705701</v>
      </c>
      <c r="H1411">
        <v>68.847125610804696</v>
      </c>
      <c r="I1411">
        <v>89.269752354762005</v>
      </c>
      <c r="J1411">
        <v>-6.5003016504086499</v>
      </c>
      <c r="K1411">
        <v>126.00128438455</v>
      </c>
      <c r="L1411">
        <v>91.787005564770993</v>
      </c>
      <c r="M1411">
        <v>52.400499100700301</v>
      </c>
      <c r="N1411">
        <v>0.50804312641495497</v>
      </c>
      <c r="O1411">
        <v>11.496890284403101</v>
      </c>
      <c r="P1411">
        <v>211.00469483568</v>
      </c>
      <c r="Q1411">
        <v>0.111064433773517</v>
      </c>
    </row>
    <row r="1412" spans="1:17" hidden="1" x14ac:dyDescent="0.3">
      <c r="A1412" t="s">
        <v>2977</v>
      </c>
      <c r="B1412" t="s">
        <v>2978</v>
      </c>
      <c r="C1412" t="str">
        <f>IFERROR(VLOOKUP(Table1[[#This Row],[Ticker]],[1]!Table1[[Symbol]:[Industry]],2,FALSE),"-")</f>
        <v>-</v>
      </c>
      <c r="D1412" t="s">
        <v>335</v>
      </c>
      <c r="E1412">
        <v>1060.0964164</v>
      </c>
      <c r="F1412">
        <v>700</v>
      </c>
      <c r="G1412">
        <v>435.99336220355502</v>
      </c>
      <c r="H1412">
        <v>9.1590615812650498</v>
      </c>
      <c r="I1412">
        <v>98.876393668888198</v>
      </c>
      <c r="J1412">
        <v>-6.7151195609236698</v>
      </c>
      <c r="K1412">
        <v>651.25060884238997</v>
      </c>
      <c r="L1412">
        <v>427.24731220245502</v>
      </c>
      <c r="M1412">
        <v>48.2461303935575</v>
      </c>
      <c r="N1412">
        <v>0.75387397798656797</v>
      </c>
      <c r="O1412">
        <v>16.6428571428571</v>
      </c>
      <c r="P1412">
        <v>497.779675491033</v>
      </c>
      <c r="Q1412">
        <v>0.24841684000831399</v>
      </c>
    </row>
    <row r="1413" spans="1:17" hidden="1" x14ac:dyDescent="0.3">
      <c r="A1413" t="s">
        <v>2979</v>
      </c>
      <c r="B1413" t="s">
        <v>2980</v>
      </c>
      <c r="C1413" t="str">
        <f>IFERROR(VLOOKUP(Table1[[#This Row],[Ticker]],[1]!Table1[[Symbol]:[Industry]],2,FALSE),"-")</f>
        <v>-</v>
      </c>
      <c r="D1413" t="s">
        <v>24</v>
      </c>
      <c r="E1413">
        <v>1058.85557154</v>
      </c>
      <c r="F1413">
        <v>42.32</v>
      </c>
      <c r="G1413">
        <v>74.764329773713598</v>
      </c>
      <c r="H1413">
        <v>-6.1635962462682903</v>
      </c>
      <c r="I1413">
        <v>-8.1147261422254502</v>
      </c>
      <c r="J1413">
        <v>-1.2299528563272399</v>
      </c>
      <c r="K1413">
        <v>42.547565642528703</v>
      </c>
      <c r="L1413">
        <v>38.370934719169497</v>
      </c>
      <c r="M1413">
        <v>40.871313922725498</v>
      </c>
      <c r="N1413">
        <v>1.1492661186939299</v>
      </c>
      <c r="O1413">
        <v>39.413988657845003</v>
      </c>
      <c r="P1413">
        <v>107.960687960687</v>
      </c>
      <c r="Q1413">
        <v>7.6487112931307999E-2</v>
      </c>
    </row>
    <row r="1414" spans="1:17" hidden="1" x14ac:dyDescent="0.3">
      <c r="A1414" t="s">
        <v>2981</v>
      </c>
      <c r="B1414" t="s">
        <v>2982</v>
      </c>
      <c r="C1414" t="str">
        <f>IFERROR(VLOOKUP(Table1[[#This Row],[Ticker]],[1]!Table1[[Symbol]:[Industry]],2,FALSE),"-")</f>
        <v>-</v>
      </c>
      <c r="D1414" t="s">
        <v>2983</v>
      </c>
      <c r="E1414">
        <v>1058.2614000000001</v>
      </c>
      <c r="F1414">
        <v>534</v>
      </c>
      <c r="G1414">
        <v>237.460915517015</v>
      </c>
      <c r="H1414">
        <v>12.162690850775</v>
      </c>
      <c r="I1414">
        <v>251.55204876847301</v>
      </c>
      <c r="J1414">
        <v>-9.2154568712936697</v>
      </c>
      <c r="K1414">
        <v>454.748805576042</v>
      </c>
      <c r="M1414">
        <v>44.669438668773303</v>
      </c>
      <c r="N1414">
        <v>0.81557570094901199</v>
      </c>
      <c r="O1414">
        <v>25.449438202247102</v>
      </c>
      <c r="P1414">
        <v>281.42857142857099</v>
      </c>
    </row>
    <row r="1415" spans="1:17" hidden="1" x14ac:dyDescent="0.3">
      <c r="A1415" t="s">
        <v>2984</v>
      </c>
      <c r="B1415" t="s">
        <v>2985</v>
      </c>
      <c r="C1415" t="str">
        <f>IFERROR(VLOOKUP(Table1[[#This Row],[Ticker]],[1]!Table1[[Symbol]:[Industry]],2,FALSE),"-")</f>
        <v>-</v>
      </c>
      <c r="D1415" t="s">
        <v>100</v>
      </c>
      <c r="E1415">
        <v>1057.31938341</v>
      </c>
      <c r="F1415">
        <v>478.3</v>
      </c>
      <c r="G1415">
        <v>13.479243640344199</v>
      </c>
      <c r="H1415">
        <v>-2.6713362611700302</v>
      </c>
      <c r="I1415">
        <v>-0.86737091133380895</v>
      </c>
      <c r="J1415">
        <v>1.78302161703826</v>
      </c>
      <c r="K1415">
        <v>451.18642666368601</v>
      </c>
      <c r="L1415">
        <v>417.82060068120097</v>
      </c>
      <c r="M1415">
        <v>55.9230921575652</v>
      </c>
      <c r="N1415">
        <v>0.46881630068083902</v>
      </c>
      <c r="O1415">
        <v>8.2375078402676198</v>
      </c>
      <c r="P1415">
        <v>65.903572667360294</v>
      </c>
    </row>
    <row r="1416" spans="1:17" hidden="1" x14ac:dyDescent="0.3">
      <c r="A1416" t="s">
        <v>2986</v>
      </c>
      <c r="B1416" t="s">
        <v>2987</v>
      </c>
      <c r="C1416" t="str">
        <f>IFERROR(VLOOKUP(Table1[[#This Row],[Ticker]],[1]!Table1[[Symbol]:[Industry]],2,FALSE),"-")</f>
        <v>-</v>
      </c>
      <c r="D1416" t="s">
        <v>369</v>
      </c>
      <c r="E1416">
        <v>1056.8599908000001</v>
      </c>
      <c r="F1416">
        <v>666.85</v>
      </c>
      <c r="G1416">
        <v>-35.537047119815703</v>
      </c>
      <c r="H1416">
        <v>10.6303163172485</v>
      </c>
      <c r="I1416">
        <v>-16.902707840931001</v>
      </c>
      <c r="J1416">
        <v>-7.69043913100281</v>
      </c>
      <c r="K1416">
        <v>636.710786528619</v>
      </c>
      <c r="L1416">
        <v>647.73099253047599</v>
      </c>
      <c r="M1416">
        <v>50.798440725782598</v>
      </c>
      <c r="N1416">
        <v>1.90685134833204</v>
      </c>
      <c r="O1416">
        <v>33.913173877183702</v>
      </c>
      <c r="P1416">
        <v>35.2911341042808</v>
      </c>
      <c r="Q1416">
        <v>-5.3275350733449002E-2</v>
      </c>
    </row>
    <row r="1417" spans="1:17" hidden="1" x14ac:dyDescent="0.3">
      <c r="A1417" t="s">
        <v>2988</v>
      </c>
      <c r="B1417" t="s">
        <v>2989</v>
      </c>
      <c r="C1417" t="str">
        <f>IFERROR(VLOOKUP(Table1[[#This Row],[Ticker]],[1]!Table1[[Symbol]:[Industry]],2,FALSE),"-")</f>
        <v>-</v>
      </c>
      <c r="D1417" t="s">
        <v>46</v>
      </c>
      <c r="E1417">
        <v>1050.2037750449999</v>
      </c>
      <c r="F1417">
        <v>497.6</v>
      </c>
      <c r="G1417">
        <v>-20.958204343317799</v>
      </c>
      <c r="H1417">
        <v>-3.4479931045387699</v>
      </c>
      <c r="I1417">
        <v>-41.933422828663701</v>
      </c>
      <c r="J1417">
        <v>-4.4812989821873996</v>
      </c>
      <c r="K1417">
        <v>497.32175392603699</v>
      </c>
      <c r="L1417">
        <v>558.64925345572397</v>
      </c>
      <c r="M1417">
        <v>62.274966488732503</v>
      </c>
      <c r="N1417">
        <v>2.6479898823490702</v>
      </c>
      <c r="O1417">
        <v>73.502813504823095</v>
      </c>
      <c r="P1417">
        <v>20.1932367149758</v>
      </c>
      <c r="Q1417">
        <v>0.17310302131809599</v>
      </c>
    </row>
    <row r="1418" spans="1:17" hidden="1" x14ac:dyDescent="0.3">
      <c r="A1418" t="s">
        <v>2990</v>
      </c>
      <c r="B1418" t="s">
        <v>2991</v>
      </c>
      <c r="C1418" t="str">
        <f>IFERROR(VLOOKUP(Table1[[#This Row],[Ticker]],[1]!Table1[[Symbol]:[Industry]],2,FALSE),"-")</f>
        <v>-</v>
      </c>
      <c r="D1418" t="s">
        <v>62</v>
      </c>
      <c r="E1418">
        <v>1048.13864883</v>
      </c>
      <c r="F1418">
        <v>812.15</v>
      </c>
      <c r="G1418">
        <v>83.7827061687602</v>
      </c>
      <c r="H1418">
        <v>-8.4934209449839102</v>
      </c>
      <c r="I1418">
        <v>7.9934270000665304</v>
      </c>
      <c r="J1418">
        <v>-3.78640699398867</v>
      </c>
      <c r="K1418">
        <v>768.69212902693005</v>
      </c>
      <c r="L1418">
        <v>649.25044951889402</v>
      </c>
      <c r="M1418">
        <v>44.548574179139301</v>
      </c>
      <c r="N1418">
        <v>0.72217508191592805</v>
      </c>
      <c r="O1418">
        <v>15.120359539493901</v>
      </c>
      <c r="P1418">
        <v>113.723684210526</v>
      </c>
      <c r="Q1418">
        <v>8.1373332826740002E-2</v>
      </c>
    </row>
    <row r="1419" spans="1:17" hidden="1" x14ac:dyDescent="0.3">
      <c r="A1419" t="s">
        <v>2992</v>
      </c>
      <c r="B1419" t="s">
        <v>2993</v>
      </c>
      <c r="C1419" t="str">
        <f>IFERROR(VLOOKUP(Table1[[#This Row],[Ticker]],[1]!Table1[[Symbol]:[Industry]],2,FALSE),"-")</f>
        <v>-</v>
      </c>
      <c r="D1419" t="s">
        <v>193</v>
      </c>
      <c r="E1419">
        <v>1046.6227884</v>
      </c>
      <c r="F1419">
        <v>2196.6</v>
      </c>
      <c r="G1419">
        <v>77.584498283455503</v>
      </c>
      <c r="H1419">
        <v>-5.0442563504952798</v>
      </c>
      <c r="I1419">
        <v>14.528121956369001</v>
      </c>
      <c r="J1419">
        <v>-0.71739527110281998</v>
      </c>
      <c r="K1419">
        <v>2185.8734309766601</v>
      </c>
      <c r="L1419">
        <v>1889.3509170257601</v>
      </c>
      <c r="M1419">
        <v>50.462914328527702</v>
      </c>
      <c r="N1419">
        <v>0.586233766233766</v>
      </c>
      <c r="O1419">
        <v>14.240189383592799</v>
      </c>
      <c r="P1419">
        <v>105.28971962616799</v>
      </c>
      <c r="Q1419">
        <v>0.24604772737321701</v>
      </c>
    </row>
    <row r="1420" spans="1:17" hidden="1" x14ac:dyDescent="0.3">
      <c r="A1420" t="s">
        <v>2994</v>
      </c>
      <c r="B1420" t="s">
        <v>2995</v>
      </c>
      <c r="C1420" t="str">
        <f>IFERROR(VLOOKUP(Table1[[#This Row],[Ticker]],[1]!Table1[[Symbol]:[Industry]],2,FALSE),"-")</f>
        <v>-</v>
      </c>
      <c r="D1420" t="s">
        <v>623</v>
      </c>
      <c r="E1420">
        <v>1046.4992047999999</v>
      </c>
      <c r="F1420">
        <v>740.95</v>
      </c>
      <c r="G1420">
        <v>-21.862467339669099</v>
      </c>
      <c r="H1420">
        <v>-0.65734575072160395</v>
      </c>
      <c r="I1420">
        <v>-7.7713340882115602</v>
      </c>
      <c r="J1420">
        <v>-6.0092345015132898</v>
      </c>
      <c r="K1420">
        <v>777.48828725045803</v>
      </c>
      <c r="M1420">
        <v>29.6888765662483</v>
      </c>
      <c r="N1420">
        <v>0.45460080092085098</v>
      </c>
      <c r="O1420">
        <v>37.924286389095002</v>
      </c>
      <c r="P1420">
        <v>17.995063301218199</v>
      </c>
    </row>
    <row r="1421" spans="1:17" hidden="1" x14ac:dyDescent="0.3">
      <c r="A1421" t="s">
        <v>2996</v>
      </c>
      <c r="B1421" t="s">
        <v>2997</v>
      </c>
      <c r="C1421" t="str">
        <f>IFERROR(VLOOKUP(Table1[[#This Row],[Ticker]],[1]!Table1[[Symbol]:[Industry]],2,FALSE),"-")</f>
        <v>-</v>
      </c>
      <c r="D1421" t="s">
        <v>623</v>
      </c>
      <c r="E1421">
        <v>1045.244655</v>
      </c>
      <c r="F1421">
        <v>93.72</v>
      </c>
      <c r="G1421">
        <v>-34.725673404267098</v>
      </c>
      <c r="H1421">
        <v>-7.5173704704178999</v>
      </c>
      <c r="I1421">
        <v>-37.125115690625101</v>
      </c>
      <c r="J1421">
        <v>0.56043891414520697</v>
      </c>
      <c r="K1421">
        <v>92.763998939841798</v>
      </c>
      <c r="L1421">
        <v>97.049898255204397</v>
      </c>
      <c r="M1421">
        <v>62.273811305773499</v>
      </c>
      <c r="N1421">
        <v>0.72164922446918001</v>
      </c>
      <c r="O1421">
        <v>55.356380708493298</v>
      </c>
      <c r="P1421">
        <v>12.374100719424399</v>
      </c>
    </row>
    <row r="1422" spans="1:17" hidden="1" x14ac:dyDescent="0.3">
      <c r="A1422" t="s">
        <v>2998</v>
      </c>
      <c r="B1422" t="s">
        <v>2999</v>
      </c>
      <c r="C1422" t="str">
        <f>IFERROR(VLOOKUP(Table1[[#This Row],[Ticker]],[1]!Table1[[Symbol]:[Industry]],2,FALSE),"-")</f>
        <v>-</v>
      </c>
      <c r="E1422">
        <v>1043.90625</v>
      </c>
      <c r="F1422">
        <v>13.15</v>
      </c>
      <c r="G1422">
        <v>8.3096623477234992</v>
      </c>
      <c r="H1422">
        <v>-17.381360862549599</v>
      </c>
      <c r="I1422">
        <v>20.182429707207699</v>
      </c>
      <c r="J1422">
        <v>-11.381892109858899</v>
      </c>
      <c r="K1422">
        <v>13.4263679955077</v>
      </c>
      <c r="L1422">
        <v>14.3237674290139</v>
      </c>
      <c r="M1422">
        <v>17.801797265262501</v>
      </c>
      <c r="N1422">
        <v>0.56268500759380602</v>
      </c>
      <c r="O1422">
        <v>21.3688212927756</v>
      </c>
      <c r="P1422">
        <v>80.136986301369802</v>
      </c>
    </row>
    <row r="1423" spans="1:17" hidden="1" x14ac:dyDescent="0.3">
      <c r="A1423" t="s">
        <v>3000</v>
      </c>
      <c r="B1423" t="s">
        <v>3001</v>
      </c>
      <c r="C1423" t="str">
        <f>IFERROR(VLOOKUP(Table1[[#This Row],[Ticker]],[1]!Table1[[Symbol]:[Industry]],2,FALSE),"-")</f>
        <v>-</v>
      </c>
      <c r="D1423" t="s">
        <v>253</v>
      </c>
      <c r="E1423">
        <v>1036.94474913</v>
      </c>
      <c r="F1423">
        <v>85.45</v>
      </c>
      <c r="G1423">
        <v>15.9272398473781</v>
      </c>
      <c r="H1423">
        <v>-7.7321766493744697</v>
      </c>
      <c r="I1423">
        <v>-31.553782682305901</v>
      </c>
      <c r="J1423">
        <v>-6.6534572432064003</v>
      </c>
      <c r="K1423">
        <v>87.342021897818299</v>
      </c>
      <c r="L1423">
        <v>86.467769504148094</v>
      </c>
      <c r="M1423">
        <v>29.9992794733698</v>
      </c>
      <c r="N1423">
        <v>1.12032730153825</v>
      </c>
      <c r="O1423">
        <v>36.9221767115272</v>
      </c>
      <c r="P1423">
        <v>55.363636363636303</v>
      </c>
      <c r="Q1423">
        <v>0.14259824878256</v>
      </c>
    </row>
    <row r="1424" spans="1:17" hidden="1" x14ac:dyDescent="0.3">
      <c r="A1424" t="s">
        <v>3002</v>
      </c>
      <c r="B1424" t="s">
        <v>3003</v>
      </c>
      <c r="C1424" t="str">
        <f>IFERROR(VLOOKUP(Table1[[#This Row],[Ticker]],[1]!Table1[[Symbol]:[Industry]],2,FALSE),"-")</f>
        <v>-</v>
      </c>
      <c r="D1424" t="s">
        <v>409</v>
      </c>
      <c r="E1424">
        <v>1035.7671723450001</v>
      </c>
      <c r="F1424">
        <v>348.4</v>
      </c>
      <c r="G1424">
        <v>89.923163574133198</v>
      </c>
      <c r="H1424">
        <v>3.7481096168706798</v>
      </c>
      <c r="I1424">
        <v>24.753644330317201</v>
      </c>
      <c r="J1424">
        <v>11.787583553533</v>
      </c>
      <c r="K1424">
        <v>302.38595276046601</v>
      </c>
      <c r="L1424">
        <v>262.16144162598198</v>
      </c>
      <c r="M1424">
        <v>81.186738979442197</v>
      </c>
      <c r="N1424">
        <v>1.92970468487233</v>
      </c>
      <c r="O1424">
        <v>1.89437428243399</v>
      </c>
      <c r="P1424">
        <v>146.13210879547799</v>
      </c>
      <c r="Q1424">
        <v>0.1279681125231</v>
      </c>
    </row>
    <row r="1425" spans="1:17" hidden="1" x14ac:dyDescent="0.3">
      <c r="A1425" t="s">
        <v>3004</v>
      </c>
      <c r="B1425" t="s">
        <v>3005</v>
      </c>
      <c r="C1425" t="str">
        <f>IFERROR(VLOOKUP(Table1[[#This Row],[Ticker]],[1]!Table1[[Symbol]:[Industry]],2,FALSE),"-")</f>
        <v>-</v>
      </c>
      <c r="D1425" t="s">
        <v>647</v>
      </c>
      <c r="E1425">
        <v>1031.3011629</v>
      </c>
      <c r="F1425">
        <v>65.930000000000007</v>
      </c>
      <c r="G1425">
        <v>9.5754861912812697</v>
      </c>
      <c r="H1425">
        <v>3.2718011315415798</v>
      </c>
      <c r="I1425">
        <v>-6.9793415477803498</v>
      </c>
      <c r="J1425">
        <v>-0.83344848780804903</v>
      </c>
      <c r="K1425">
        <v>59.754871691611399</v>
      </c>
      <c r="L1425">
        <v>58.253789530179702</v>
      </c>
      <c r="M1425">
        <v>55.719133999900002</v>
      </c>
      <c r="N1425">
        <v>1.4354761214941001</v>
      </c>
      <c r="O1425">
        <v>11.406036705596801</v>
      </c>
      <c r="P1425">
        <v>48.157303370786501</v>
      </c>
      <c r="Q1425">
        <v>-3.6260182692305999E-2</v>
      </c>
    </row>
    <row r="1426" spans="1:17" hidden="1" x14ac:dyDescent="0.3">
      <c r="A1426" t="s">
        <v>3006</v>
      </c>
      <c r="B1426" t="s">
        <v>3007</v>
      </c>
      <c r="C1426" t="str">
        <f>IFERROR(VLOOKUP(Table1[[#This Row],[Ticker]],[1]!Table1[[Symbol]:[Industry]],2,FALSE),"-")</f>
        <v>-</v>
      </c>
      <c r="D1426" t="s">
        <v>253</v>
      </c>
      <c r="E1426">
        <v>1024.7398137</v>
      </c>
      <c r="F1426">
        <v>583.45000000000005</v>
      </c>
      <c r="G1426">
        <v>-51.227794452816099</v>
      </c>
      <c r="H1426">
        <v>4.2710131852350397</v>
      </c>
      <c r="I1426">
        <v>-14.3986046978169</v>
      </c>
      <c r="J1426">
        <v>-2.3274605275782601</v>
      </c>
      <c r="K1426">
        <v>557.69849508596496</v>
      </c>
      <c r="L1426">
        <v>557.19223829228099</v>
      </c>
      <c r="M1426">
        <v>55.826009529996398</v>
      </c>
      <c r="N1426">
        <v>2.6535700722856599</v>
      </c>
      <c r="O1426">
        <v>39.514954152026696</v>
      </c>
      <c r="P1426">
        <v>32.301587301587297</v>
      </c>
      <c r="Q1426">
        <v>5.1285017004672001E-2</v>
      </c>
    </row>
    <row r="1427" spans="1:17" hidden="1" x14ac:dyDescent="0.3">
      <c r="A1427" t="s">
        <v>3008</v>
      </c>
      <c r="B1427" t="s">
        <v>3009</v>
      </c>
      <c r="C1427" t="str">
        <f>IFERROR(VLOOKUP(Table1[[#This Row],[Ticker]],[1]!Table1[[Symbol]:[Industry]],2,FALSE),"-")</f>
        <v>-</v>
      </c>
      <c r="D1427" t="s">
        <v>647</v>
      </c>
      <c r="E1427">
        <v>1023.7080000559999</v>
      </c>
      <c r="F1427">
        <v>218.11</v>
      </c>
      <c r="G1427">
        <v>-12.7647430283407</v>
      </c>
      <c r="H1427">
        <v>10.6490696048209</v>
      </c>
      <c r="I1427">
        <v>-11.224890618200501</v>
      </c>
      <c r="J1427">
        <v>-4.2061317761464103</v>
      </c>
      <c r="K1427">
        <v>201.604114816356</v>
      </c>
      <c r="L1427">
        <v>197.22071749643499</v>
      </c>
      <c r="M1427">
        <v>54.332474569453701</v>
      </c>
      <c r="N1427">
        <v>1.40374276903907</v>
      </c>
      <c r="O1427">
        <v>11.2741277337123</v>
      </c>
      <c r="P1427">
        <v>37.132977051241703</v>
      </c>
      <c r="Q1427">
        <v>-2.0803277995231999E-2</v>
      </c>
    </row>
    <row r="1428" spans="1:17" hidden="1" x14ac:dyDescent="0.3">
      <c r="A1428" t="s">
        <v>3010</v>
      </c>
      <c r="B1428" t="s">
        <v>3011</v>
      </c>
      <c r="C1428" t="str">
        <f>IFERROR(VLOOKUP(Table1[[#This Row],[Ticker]],[1]!Table1[[Symbol]:[Industry]],2,FALSE),"-")</f>
        <v>-</v>
      </c>
      <c r="D1428" t="s">
        <v>369</v>
      </c>
      <c r="E1428">
        <v>1021.421879712</v>
      </c>
      <c r="F1428">
        <v>296.75</v>
      </c>
      <c r="G1428">
        <v>45.876257355226201</v>
      </c>
      <c r="H1428">
        <v>10.9078292396875</v>
      </c>
      <c r="I1428">
        <v>2.4433112169032598</v>
      </c>
      <c r="J1428">
        <v>-1.4852233159280599</v>
      </c>
      <c r="K1428">
        <v>264.30283811291798</v>
      </c>
      <c r="L1428">
        <v>240.39580602221099</v>
      </c>
      <c r="M1428">
        <v>67.734886122646898</v>
      </c>
      <c r="N1428">
        <v>3.4691059333615302</v>
      </c>
      <c r="O1428">
        <v>10.6857624262847</v>
      </c>
      <c r="P1428">
        <v>79.142770902505205</v>
      </c>
    </row>
    <row r="1429" spans="1:17" hidden="1" x14ac:dyDescent="0.3">
      <c r="A1429" t="s">
        <v>3012</v>
      </c>
      <c r="B1429" t="s">
        <v>3013</v>
      </c>
      <c r="C1429" t="str">
        <f>IFERROR(VLOOKUP(Table1[[#This Row],[Ticker]],[1]!Table1[[Symbol]:[Industry]],2,FALSE),"-")</f>
        <v>-</v>
      </c>
      <c r="D1429" t="s">
        <v>75</v>
      </c>
      <c r="E1429">
        <v>1021.3761047519999</v>
      </c>
      <c r="F1429">
        <v>189.03</v>
      </c>
      <c r="G1429">
        <v>-3.6525327702152102</v>
      </c>
      <c r="H1429">
        <v>17.872573300597299</v>
      </c>
      <c r="I1429">
        <v>1.24162761764062</v>
      </c>
      <c r="J1429">
        <v>0.78073025071560598</v>
      </c>
      <c r="K1429">
        <v>167.142769653447</v>
      </c>
      <c r="L1429">
        <v>156.41259159917399</v>
      </c>
      <c r="M1429">
        <v>56.395687371055701</v>
      </c>
      <c r="N1429">
        <v>2.10955072670744</v>
      </c>
      <c r="O1429">
        <v>16.283129661958402</v>
      </c>
      <c r="P1429">
        <v>34.828815977175402</v>
      </c>
      <c r="Q1429">
        <v>9.776467943488E-3</v>
      </c>
    </row>
    <row r="1430" spans="1:17" hidden="1" x14ac:dyDescent="0.3">
      <c r="A1430" t="s">
        <v>3014</v>
      </c>
      <c r="B1430" t="s">
        <v>3015</v>
      </c>
      <c r="C1430" t="str">
        <f>IFERROR(VLOOKUP(Table1[[#This Row],[Ticker]],[1]!Table1[[Symbol]:[Industry]],2,FALSE),"-")</f>
        <v>-</v>
      </c>
      <c r="D1430" t="s">
        <v>46</v>
      </c>
      <c r="E1430">
        <v>1018.3370090129901</v>
      </c>
      <c r="F1430">
        <v>180.16</v>
      </c>
      <c r="G1430">
        <v>303.65925659361301</v>
      </c>
      <c r="H1430">
        <v>-4.6853193986361097</v>
      </c>
      <c r="I1430">
        <v>60.195139592589101</v>
      </c>
      <c r="J1430">
        <v>-13.894272420842899</v>
      </c>
      <c r="K1430">
        <v>158.63765234719301</v>
      </c>
      <c r="L1430">
        <v>115.466672253638</v>
      </c>
      <c r="M1430">
        <v>42.529924299036502</v>
      </c>
      <c r="N1430">
        <v>1.4052348655758</v>
      </c>
      <c r="O1430">
        <v>17.0015541740675</v>
      </c>
      <c r="P1430">
        <v>436.19047619047598</v>
      </c>
      <c r="Q1430">
        <v>0.18739159483850401</v>
      </c>
    </row>
    <row r="1431" spans="1:17" hidden="1" x14ac:dyDescent="0.3">
      <c r="A1431" t="s">
        <v>3016</v>
      </c>
      <c r="B1431" t="s">
        <v>3017</v>
      </c>
      <c r="C1431" t="str">
        <f>IFERROR(VLOOKUP(Table1[[#This Row],[Ticker]],[1]!Table1[[Symbol]:[Industry]],2,FALSE),"-")</f>
        <v>-</v>
      </c>
      <c r="D1431" t="s">
        <v>557</v>
      </c>
      <c r="E1431">
        <v>1011.02571396</v>
      </c>
      <c r="F1431">
        <v>181.55</v>
      </c>
      <c r="G1431">
        <v>111.298913560689</v>
      </c>
      <c r="H1431">
        <v>27.639024736233999</v>
      </c>
      <c r="I1431">
        <v>10.9556615649431</v>
      </c>
      <c r="J1431">
        <v>11.5035074734928</v>
      </c>
      <c r="K1431">
        <v>145.77586407682699</v>
      </c>
      <c r="L1431">
        <v>122.28127883679799</v>
      </c>
      <c r="M1431">
        <v>82.864792886349093</v>
      </c>
      <c r="N1431">
        <v>1.94984614921398</v>
      </c>
      <c r="O1431">
        <v>0</v>
      </c>
      <c r="P1431">
        <v>180.60278207109701</v>
      </c>
      <c r="Q1431">
        <v>0.116930283196631</v>
      </c>
    </row>
    <row r="1432" spans="1:17" hidden="1" x14ac:dyDescent="0.3">
      <c r="A1432" t="s">
        <v>3018</v>
      </c>
      <c r="B1432" t="s">
        <v>3019</v>
      </c>
      <c r="C1432" t="str">
        <f>IFERROR(VLOOKUP(Table1[[#This Row],[Ticker]],[1]!Table1[[Symbol]:[Industry]],2,FALSE),"-")</f>
        <v>-</v>
      </c>
      <c r="D1432" t="s">
        <v>125</v>
      </c>
      <c r="E1432">
        <v>1010.71410466</v>
      </c>
      <c r="F1432">
        <v>200.7</v>
      </c>
      <c r="G1432">
        <v>1.8267699669037201</v>
      </c>
      <c r="H1432">
        <v>4.1831722766118098</v>
      </c>
      <c r="I1432">
        <v>13.100175481845101</v>
      </c>
      <c r="J1432">
        <v>-0.72793376694634004</v>
      </c>
      <c r="K1432">
        <v>184.52045603670001</v>
      </c>
      <c r="L1432">
        <v>166.16512119490301</v>
      </c>
      <c r="M1432">
        <v>51.431880603624002</v>
      </c>
      <c r="N1432">
        <v>0.62548904532340699</v>
      </c>
      <c r="O1432">
        <v>10.5132037867464</v>
      </c>
      <c r="P1432">
        <v>55.220417633410598</v>
      </c>
    </row>
    <row r="1433" spans="1:17" hidden="1" x14ac:dyDescent="0.3">
      <c r="A1433" t="s">
        <v>3020</v>
      </c>
      <c r="B1433" t="s">
        <v>3021</v>
      </c>
      <c r="C1433" t="str">
        <f>IFERROR(VLOOKUP(Table1[[#This Row],[Ticker]],[1]!Table1[[Symbol]:[Industry]],2,FALSE),"-")</f>
        <v>-</v>
      </c>
      <c r="D1433" t="s">
        <v>220</v>
      </c>
      <c r="E1433">
        <v>1009.14478022999</v>
      </c>
      <c r="F1433">
        <v>1893.8</v>
      </c>
      <c r="G1433">
        <v>-40.752855788555898</v>
      </c>
      <c r="H1433">
        <v>10.319380013141</v>
      </c>
      <c r="I1433">
        <v>9.0648038705140301</v>
      </c>
      <c r="J1433">
        <v>1.18060880563708</v>
      </c>
      <c r="K1433">
        <v>1708.37316526112</v>
      </c>
      <c r="L1433">
        <v>1599.0174922502799</v>
      </c>
      <c r="M1433">
        <v>66.410421165238304</v>
      </c>
      <c r="N1433">
        <v>2.4380491022994302</v>
      </c>
      <c r="O1433">
        <v>23.400042243108999</v>
      </c>
      <c r="P1433">
        <v>46.442932261057798</v>
      </c>
      <c r="Q1433">
        <v>0.13686349426830299</v>
      </c>
    </row>
    <row r="1434" spans="1:17" hidden="1" x14ac:dyDescent="0.3">
      <c r="A1434" t="s">
        <v>3022</v>
      </c>
      <c r="B1434" t="s">
        <v>3023</v>
      </c>
      <c r="C1434" t="str">
        <f>IFERROR(VLOOKUP(Table1[[#This Row],[Ticker]],[1]!Table1[[Symbol]:[Industry]],2,FALSE),"-")</f>
        <v>-</v>
      </c>
      <c r="D1434" t="s">
        <v>21</v>
      </c>
      <c r="E1434">
        <v>1006.263262426</v>
      </c>
      <c r="F1434">
        <v>160.1</v>
      </c>
      <c r="G1434">
        <v>-3.4972859453874801</v>
      </c>
      <c r="H1434">
        <v>6.9227891040501701</v>
      </c>
      <c r="I1434">
        <v>-5.0865507272691302</v>
      </c>
      <c r="J1434">
        <v>-3.04212449017191</v>
      </c>
      <c r="K1434">
        <v>151.11726453818</v>
      </c>
      <c r="L1434">
        <v>142.90330014424899</v>
      </c>
      <c r="M1434">
        <v>62.7995468613247</v>
      </c>
      <c r="N1434">
        <v>1.40832931420656</v>
      </c>
      <c r="O1434">
        <v>16.427232979387799</v>
      </c>
      <c r="P1434">
        <v>36.0815979600509</v>
      </c>
      <c r="Q1434">
        <v>6.9004277697981994E-2</v>
      </c>
    </row>
    <row r="1435" spans="1:17" hidden="1" x14ac:dyDescent="0.3">
      <c r="A1435" t="s">
        <v>3024</v>
      </c>
      <c r="B1435" t="s">
        <v>3025</v>
      </c>
      <c r="C1435" t="str">
        <f>IFERROR(VLOOKUP(Table1[[#This Row],[Ticker]],[1]!Table1[[Symbol]:[Industry]],2,FALSE),"-")</f>
        <v>-</v>
      </c>
      <c r="D1435" t="s">
        <v>1394</v>
      </c>
      <c r="E1435">
        <v>1004.710119932</v>
      </c>
      <c r="F1435">
        <v>79.39</v>
      </c>
      <c r="G1435">
        <v>41.508570406157801</v>
      </c>
      <c r="H1435">
        <v>1.1145683230926899</v>
      </c>
      <c r="I1435">
        <v>-6.8387527304618896</v>
      </c>
      <c r="J1435">
        <v>-1.8008130966576299</v>
      </c>
      <c r="K1435">
        <v>71.623039472456696</v>
      </c>
      <c r="L1435">
        <v>66.200145125111604</v>
      </c>
      <c r="M1435">
        <v>51.830331532320997</v>
      </c>
      <c r="N1435">
        <v>1.5536090523647501</v>
      </c>
      <c r="O1435">
        <v>8.4519460889280698</v>
      </c>
      <c r="P1435">
        <v>79.615384615384599</v>
      </c>
      <c r="Q1435">
        <v>-3.9104147511599997E-2</v>
      </c>
    </row>
    <row r="1436" spans="1:17" hidden="1" x14ac:dyDescent="0.3">
      <c r="A1436" t="s">
        <v>3026</v>
      </c>
      <c r="B1436" t="s">
        <v>3027</v>
      </c>
      <c r="C1436" t="str">
        <f>IFERROR(VLOOKUP(Table1[[#This Row],[Ticker]],[1]!Table1[[Symbol]:[Industry]],2,FALSE),"-")</f>
        <v>-</v>
      </c>
      <c r="D1436" t="s">
        <v>623</v>
      </c>
      <c r="E1436">
        <v>1004.0129018919999</v>
      </c>
      <c r="F1436">
        <v>83.8</v>
      </c>
      <c r="G1436">
        <v>20.571155246095</v>
      </c>
      <c r="H1436">
        <v>-2.60321973292917</v>
      </c>
      <c r="I1436">
        <v>-37.323554735245096</v>
      </c>
      <c r="J1436">
        <v>1.82728092226628</v>
      </c>
      <c r="K1436">
        <v>79.158465402980198</v>
      </c>
      <c r="L1436">
        <v>78.891953877287094</v>
      </c>
      <c r="M1436">
        <v>62.053617289019101</v>
      </c>
      <c r="N1436">
        <v>1.2274909309170501</v>
      </c>
      <c r="O1436">
        <v>51.252983293556099</v>
      </c>
      <c r="P1436">
        <v>54.755309325946399</v>
      </c>
      <c r="Q1436">
        <v>-7.9418706384559001E-2</v>
      </c>
    </row>
    <row r="1437" spans="1:17" hidden="1" x14ac:dyDescent="0.3">
      <c r="A1437" t="s">
        <v>3028</v>
      </c>
      <c r="B1437" t="s">
        <v>3029</v>
      </c>
      <c r="C1437" t="str">
        <f>IFERROR(VLOOKUP(Table1[[#This Row],[Ticker]],[1]!Table1[[Symbol]:[Industry]],2,FALSE),"-")</f>
        <v>-</v>
      </c>
      <c r="D1437" t="s">
        <v>384</v>
      </c>
      <c r="E1437">
        <v>1002.2258687999999</v>
      </c>
      <c r="F1437">
        <v>153.6</v>
      </c>
      <c r="G1437">
        <v>25.005624122107101</v>
      </c>
      <c r="H1437">
        <v>-4.0295099635182696</v>
      </c>
      <c r="I1437">
        <v>-59.164506071047199</v>
      </c>
      <c r="J1437">
        <v>-0.80168733170197304</v>
      </c>
      <c r="K1437">
        <v>171.21466367794599</v>
      </c>
      <c r="L1437">
        <v>171.707688448114</v>
      </c>
      <c r="M1437">
        <v>26.204397024644699</v>
      </c>
      <c r="N1437">
        <v>0.78364454563004604</v>
      </c>
      <c r="O1437">
        <v>94.1731770833333</v>
      </c>
      <c r="P1437">
        <v>58.350515463917503</v>
      </c>
      <c r="Q1437">
        <v>5.8977452912630001E-3</v>
      </c>
    </row>
    <row r="1438" spans="1:17" hidden="1" x14ac:dyDescent="0.3">
      <c r="A1438" t="s">
        <v>3030</v>
      </c>
      <c r="B1438" t="s">
        <v>3031</v>
      </c>
      <c r="C1438" t="str">
        <f>IFERROR(VLOOKUP(Table1[[#This Row],[Ticker]],[1]!Table1[[Symbol]:[Industry]],2,FALSE),"-")</f>
        <v>-</v>
      </c>
      <c r="E1438">
        <v>999.875</v>
      </c>
      <c r="F1438">
        <v>399.95</v>
      </c>
      <c r="G1438">
        <v>150.02319560146299</v>
      </c>
      <c r="H1438">
        <v>-11.0708040228557</v>
      </c>
      <c r="I1438">
        <v>-4.7604561773478604</v>
      </c>
      <c r="J1438">
        <v>-2.8227554355726201</v>
      </c>
      <c r="K1438">
        <v>427.47996542642198</v>
      </c>
      <c r="L1438">
        <v>371.64772353993402</v>
      </c>
      <c r="M1438">
        <v>35.584229686118</v>
      </c>
      <c r="N1438">
        <v>0.24191355992424499</v>
      </c>
      <c r="O1438">
        <v>136.054506813351</v>
      </c>
      <c r="P1438">
        <v>206.82777138473301</v>
      </c>
    </row>
    <row r="1439" spans="1:17" hidden="1" x14ac:dyDescent="0.3">
      <c r="A1439" t="s">
        <v>3032</v>
      </c>
      <c r="B1439" t="s">
        <v>3033</v>
      </c>
      <c r="C1439" t="str">
        <f>IFERROR(VLOOKUP(Table1[[#This Row],[Ticker]],[1]!Table1[[Symbol]:[Industry]],2,FALSE),"-")</f>
        <v>-</v>
      </c>
      <c r="D1439" t="s">
        <v>710</v>
      </c>
      <c r="E1439">
        <v>995.34995000000004</v>
      </c>
      <c r="F1439">
        <v>249.8</v>
      </c>
      <c r="G1439">
        <v>71.850026908249205</v>
      </c>
      <c r="H1439">
        <v>-9.4898844874060995</v>
      </c>
      <c r="I1439">
        <v>-13.036583445226</v>
      </c>
      <c r="J1439">
        <v>-0.56378090822853</v>
      </c>
      <c r="K1439">
        <v>260.01530896589497</v>
      </c>
      <c r="L1439">
        <v>253.63608732234701</v>
      </c>
      <c r="M1439">
        <v>49.003368332923003</v>
      </c>
      <c r="N1439">
        <v>1.0087865448979401</v>
      </c>
      <c r="O1439">
        <v>59.727782225780601</v>
      </c>
      <c r="P1439">
        <v>105.59670781893</v>
      </c>
    </row>
    <row r="1440" spans="1:17" hidden="1" x14ac:dyDescent="0.3">
      <c r="A1440" t="s">
        <v>3034</v>
      </c>
      <c r="B1440" t="s">
        <v>3035</v>
      </c>
      <c r="C1440" t="str">
        <f>IFERROR(VLOOKUP(Table1[[#This Row],[Ticker]],[1]!Table1[[Symbol]:[Industry]],2,FALSE),"-")</f>
        <v>-</v>
      </c>
      <c r="D1440" t="s">
        <v>193</v>
      </c>
      <c r="E1440">
        <v>993.34488399999998</v>
      </c>
      <c r="F1440">
        <v>1085.5999999999999</v>
      </c>
      <c r="G1440">
        <v>12.7710497826187</v>
      </c>
      <c r="H1440">
        <v>-2.9055469462525698</v>
      </c>
      <c r="I1440">
        <v>6.5180647980608102</v>
      </c>
      <c r="J1440">
        <v>1.3156524686897799</v>
      </c>
      <c r="K1440">
        <v>1051.1904009063701</v>
      </c>
      <c r="L1440">
        <v>924.64913411613099</v>
      </c>
      <c r="M1440">
        <v>54.936046463476103</v>
      </c>
      <c r="N1440">
        <v>0.75899024014373495</v>
      </c>
      <c r="O1440">
        <v>9.5891672807664197</v>
      </c>
      <c r="P1440">
        <v>52.654151726077401</v>
      </c>
      <c r="Q1440">
        <v>5.6321804668607998E-2</v>
      </c>
    </row>
    <row r="1441" spans="1:17" hidden="1" x14ac:dyDescent="0.3">
      <c r="A1441" t="s">
        <v>3036</v>
      </c>
      <c r="B1441" t="s">
        <v>3037</v>
      </c>
      <c r="C1441" t="str">
        <f>IFERROR(VLOOKUP(Table1[[#This Row],[Ticker]],[1]!Table1[[Symbol]:[Industry]],2,FALSE),"-")</f>
        <v>-</v>
      </c>
      <c r="D1441" t="s">
        <v>396</v>
      </c>
      <c r="E1441">
        <v>990.73110496000004</v>
      </c>
      <c r="F1441">
        <v>198.76</v>
      </c>
      <c r="G1441">
        <v>33.140031625674197</v>
      </c>
      <c r="H1441">
        <v>10.561156156073199</v>
      </c>
      <c r="I1441">
        <v>50.606056651740801</v>
      </c>
      <c r="J1441">
        <v>0.12812215841880201</v>
      </c>
      <c r="K1441">
        <v>166.818699102209</v>
      </c>
      <c r="L1441">
        <v>136.56197623009299</v>
      </c>
      <c r="M1441">
        <v>64.968903206890303</v>
      </c>
      <c r="N1441">
        <v>0.46534556038354702</v>
      </c>
      <c r="O1441">
        <v>8.1706580800966009</v>
      </c>
      <c r="P1441">
        <v>124.841628959275</v>
      </c>
      <c r="Q1441">
        <v>5.5964069637237997E-2</v>
      </c>
    </row>
    <row r="1442" spans="1:17" hidden="1" x14ac:dyDescent="0.3">
      <c r="A1442" t="s">
        <v>3038</v>
      </c>
      <c r="B1442" t="s">
        <v>3039</v>
      </c>
      <c r="C1442" t="str">
        <f>IFERROR(VLOOKUP(Table1[[#This Row],[Ticker]],[1]!Table1[[Symbol]:[Industry]],2,FALSE),"-")</f>
        <v>-</v>
      </c>
      <c r="D1442" t="s">
        <v>62</v>
      </c>
      <c r="E1442">
        <v>990.541543539999</v>
      </c>
      <c r="F1442">
        <v>1487.4</v>
      </c>
      <c r="G1442">
        <v>219.981962992148</v>
      </c>
      <c r="H1442">
        <v>-0.114003511546783</v>
      </c>
      <c r="I1442">
        <v>81.543417758088097</v>
      </c>
      <c r="J1442">
        <v>-6.6205458924960103</v>
      </c>
      <c r="K1442">
        <v>1463.48471277618</v>
      </c>
      <c r="L1442">
        <v>1123.0580822981501</v>
      </c>
      <c r="M1442">
        <v>46.642304191983399</v>
      </c>
      <c r="N1442">
        <v>0.36452901083606398</v>
      </c>
      <c r="O1442">
        <v>22.677154766706899</v>
      </c>
      <c r="P1442">
        <v>256.64788394676901</v>
      </c>
      <c r="Q1442">
        <v>0.12479200814590601</v>
      </c>
    </row>
    <row r="1443" spans="1:17" hidden="1" x14ac:dyDescent="0.3">
      <c r="A1443" t="s">
        <v>3040</v>
      </c>
      <c r="B1443" t="s">
        <v>3041</v>
      </c>
      <c r="C1443" t="str">
        <f>IFERROR(VLOOKUP(Table1[[#This Row],[Ticker]],[1]!Table1[[Symbol]:[Industry]],2,FALSE),"-")</f>
        <v>-</v>
      </c>
      <c r="D1443" t="s">
        <v>109</v>
      </c>
      <c r="E1443">
        <v>987.07979999999998</v>
      </c>
      <c r="F1443">
        <v>417.9</v>
      </c>
      <c r="G1443">
        <v>-15.555083126208901</v>
      </c>
      <c r="H1443">
        <v>5.3595965832745502</v>
      </c>
      <c r="I1443">
        <v>-1.4639498747513899</v>
      </c>
      <c r="J1443">
        <v>9.4476201475224002</v>
      </c>
      <c r="O1443">
        <v>0</v>
      </c>
      <c r="P1443">
        <v>15.7617728531855</v>
      </c>
    </row>
    <row r="1444" spans="1:17" hidden="1" x14ac:dyDescent="0.3">
      <c r="A1444" t="s">
        <v>3042</v>
      </c>
      <c r="B1444" t="s">
        <v>3043</v>
      </c>
      <c r="C1444" t="str">
        <f>IFERROR(VLOOKUP(Table1[[#This Row],[Ticker]],[1]!Table1[[Symbol]:[Industry]],2,FALSE),"-")</f>
        <v>-</v>
      </c>
      <c r="D1444" t="s">
        <v>21</v>
      </c>
      <c r="E1444">
        <v>983.90296581500002</v>
      </c>
      <c r="F1444">
        <v>386.95</v>
      </c>
      <c r="G1444">
        <v>148.53095147184399</v>
      </c>
      <c r="H1444">
        <v>25.8190821498542</v>
      </c>
      <c r="I1444">
        <v>46.9378291568893</v>
      </c>
      <c r="J1444">
        <v>12.5171532480081</v>
      </c>
      <c r="K1444">
        <v>307.23308684380999</v>
      </c>
      <c r="L1444">
        <v>249.18408377239999</v>
      </c>
      <c r="M1444">
        <v>81.066907405452497</v>
      </c>
      <c r="N1444">
        <v>1.6278911238304601</v>
      </c>
      <c r="O1444">
        <v>6.2152732911228803</v>
      </c>
      <c r="P1444">
        <v>225.16806722689</v>
      </c>
      <c r="Q1444">
        <v>0.100593185615157</v>
      </c>
    </row>
    <row r="1445" spans="1:17" hidden="1" x14ac:dyDescent="0.3">
      <c r="A1445" t="s">
        <v>3044</v>
      </c>
      <c r="B1445" t="s">
        <v>3045</v>
      </c>
      <c r="C1445" t="str">
        <f>IFERROR(VLOOKUP(Table1[[#This Row],[Ticker]],[1]!Table1[[Symbol]:[Industry]],2,FALSE),"-")</f>
        <v>-</v>
      </c>
      <c r="D1445" t="s">
        <v>193</v>
      </c>
      <c r="E1445">
        <v>977.62840000000006</v>
      </c>
      <c r="F1445">
        <v>804.5</v>
      </c>
      <c r="G1445">
        <v>6.8856968100375804</v>
      </c>
      <c r="H1445">
        <v>-5.3897108959498103</v>
      </c>
      <c r="I1445">
        <v>-5.4595427663775196</v>
      </c>
      <c r="J1445">
        <v>-4.7008109231882802</v>
      </c>
      <c r="K1445">
        <v>800.402148088628</v>
      </c>
      <c r="L1445">
        <v>751.02227913363299</v>
      </c>
      <c r="M1445">
        <v>45.362303938277201</v>
      </c>
      <c r="N1445">
        <v>0.45165677636011903</v>
      </c>
      <c r="O1445">
        <v>16.221255438160298</v>
      </c>
      <c r="P1445">
        <v>33.782323106344002</v>
      </c>
      <c r="Q1445">
        <v>3.8431418001342997E-2</v>
      </c>
    </row>
    <row r="1446" spans="1:17" hidden="1" x14ac:dyDescent="0.3">
      <c r="A1446" t="s">
        <v>3046</v>
      </c>
      <c r="B1446" t="s">
        <v>3047</v>
      </c>
      <c r="C1446" t="str">
        <f>IFERROR(VLOOKUP(Table1[[#This Row],[Ticker]],[1]!Table1[[Symbol]:[Industry]],2,FALSE),"-")</f>
        <v>-</v>
      </c>
      <c r="D1446" t="s">
        <v>253</v>
      </c>
      <c r="E1446">
        <v>977.510709615</v>
      </c>
      <c r="F1446">
        <v>77.680000000000007</v>
      </c>
      <c r="G1446">
        <v>-23.053067854110498</v>
      </c>
      <c r="H1446">
        <v>-5.75716847982532</v>
      </c>
      <c r="I1446">
        <v>-19.016359979274</v>
      </c>
      <c r="J1446">
        <v>-2.4345987241070399</v>
      </c>
      <c r="K1446">
        <v>77.381762676106106</v>
      </c>
      <c r="L1446">
        <v>78.119910289257007</v>
      </c>
      <c r="M1446">
        <v>42.973433018682897</v>
      </c>
      <c r="N1446">
        <v>1.09781195387775</v>
      </c>
      <c r="O1446">
        <v>29.956230690010301</v>
      </c>
      <c r="P1446">
        <v>18.054711246200601</v>
      </c>
      <c r="Q1446">
        <v>-8.9535970129222001E-2</v>
      </c>
    </row>
    <row r="1447" spans="1:17" hidden="1" x14ac:dyDescent="0.3">
      <c r="A1447" t="s">
        <v>3048</v>
      </c>
      <c r="B1447" t="s">
        <v>3049</v>
      </c>
      <c r="C1447" t="str">
        <f>IFERROR(VLOOKUP(Table1[[#This Row],[Ticker]],[1]!Table1[[Symbol]:[Industry]],2,FALSE),"-")</f>
        <v>-</v>
      </c>
      <c r="D1447" t="s">
        <v>285</v>
      </c>
      <c r="E1447">
        <v>976.35135935999995</v>
      </c>
      <c r="F1447">
        <v>207.05</v>
      </c>
      <c r="G1447">
        <v>9.8326876782221095</v>
      </c>
      <c r="H1447">
        <v>-16.2885646425004</v>
      </c>
      <c r="I1447">
        <v>-24.8998401632</v>
      </c>
      <c r="J1447">
        <v>-2.82046667442498</v>
      </c>
      <c r="K1447">
        <v>204.60511729816801</v>
      </c>
      <c r="L1447">
        <v>185.54078522703301</v>
      </c>
      <c r="M1447">
        <v>43.0787186504432</v>
      </c>
      <c r="N1447">
        <v>0.69940828286596401</v>
      </c>
      <c r="O1447">
        <v>23.6174836995894</v>
      </c>
      <c r="P1447">
        <v>76.212765957446805</v>
      </c>
      <c r="Q1447">
        <v>8.2302538795781005E-2</v>
      </c>
    </row>
    <row r="1448" spans="1:17" hidden="1" x14ac:dyDescent="0.3">
      <c r="A1448" t="s">
        <v>3050</v>
      </c>
      <c r="B1448" t="s">
        <v>3051</v>
      </c>
      <c r="C1448" t="str">
        <f>IFERROR(VLOOKUP(Table1[[#This Row],[Ticker]],[1]!Table1[[Symbol]:[Industry]],2,FALSE),"-")</f>
        <v>-</v>
      </c>
      <c r="D1448" t="s">
        <v>557</v>
      </c>
      <c r="E1448">
        <v>975.68786446599995</v>
      </c>
      <c r="F1448">
        <v>165.45</v>
      </c>
      <c r="G1448">
        <v>138.91560939456599</v>
      </c>
      <c r="H1448">
        <v>3.70148407260363</v>
      </c>
      <c r="I1448">
        <v>14.488115643735901</v>
      </c>
      <c r="J1448">
        <v>3.9740878973774598</v>
      </c>
      <c r="K1448">
        <v>150.82451585146899</v>
      </c>
      <c r="L1448">
        <v>119.996301515414</v>
      </c>
      <c r="M1448">
        <v>62.858295117037898</v>
      </c>
      <c r="N1448">
        <v>1.12969352451247</v>
      </c>
      <c r="O1448">
        <v>10.8491991538229</v>
      </c>
      <c r="P1448">
        <v>179.00505902192199</v>
      </c>
      <c r="Q1448">
        <v>6.6193156273297998E-2</v>
      </c>
    </row>
    <row r="1449" spans="1:17" hidden="1" x14ac:dyDescent="0.3">
      <c r="A1449" t="s">
        <v>3052</v>
      </c>
      <c r="B1449" t="s">
        <v>3053</v>
      </c>
      <c r="C1449" t="str">
        <f>IFERROR(VLOOKUP(Table1[[#This Row],[Ticker]],[1]!Table1[[Symbol]:[Industry]],2,FALSE),"-")</f>
        <v>-</v>
      </c>
      <c r="D1449" t="s">
        <v>75</v>
      </c>
      <c r="E1449">
        <v>974.180362895999</v>
      </c>
      <c r="F1449">
        <v>31.05</v>
      </c>
      <c r="G1449">
        <v>91.8420387123181</v>
      </c>
      <c r="H1449">
        <v>-15.4796389535037</v>
      </c>
      <c r="I1449">
        <v>33.8916965252658</v>
      </c>
      <c r="J1449">
        <v>-5.2310936682138003</v>
      </c>
      <c r="K1449">
        <v>31.019210259190501</v>
      </c>
      <c r="L1449">
        <v>25.227243769573601</v>
      </c>
      <c r="M1449">
        <v>42.246145163265702</v>
      </c>
      <c r="N1449">
        <v>2.03904584802671</v>
      </c>
      <c r="O1449">
        <v>26.537842190016001</v>
      </c>
      <c r="P1449">
        <v>123.087590050695</v>
      </c>
      <c r="Q1449">
        <v>7.1712799549151995E-2</v>
      </c>
    </row>
    <row r="1450" spans="1:17" hidden="1" x14ac:dyDescent="0.3">
      <c r="A1450" t="s">
        <v>3054</v>
      </c>
      <c r="B1450" t="s">
        <v>3055</v>
      </c>
      <c r="C1450" t="str">
        <f>IFERROR(VLOOKUP(Table1[[#This Row],[Ticker]],[1]!Table1[[Symbol]:[Industry]],2,FALSE),"-")</f>
        <v>-</v>
      </c>
      <c r="D1450" t="s">
        <v>97</v>
      </c>
      <c r="E1450">
        <v>972.73224773999902</v>
      </c>
      <c r="F1450">
        <v>142.53</v>
      </c>
      <c r="G1450">
        <v>41.092564898079502</v>
      </c>
      <c r="H1450">
        <v>25.623316232709801</v>
      </c>
      <c r="I1450">
        <v>-4.9492124101555302</v>
      </c>
      <c r="J1450">
        <v>9.5465337129611694</v>
      </c>
      <c r="K1450">
        <v>123.323085762731</v>
      </c>
      <c r="L1450">
        <v>115.907015121162</v>
      </c>
      <c r="M1450">
        <v>71.544689272614093</v>
      </c>
      <c r="N1450">
        <v>3.35264606121499</v>
      </c>
      <c r="O1450">
        <v>7.9772679435908103</v>
      </c>
      <c r="P1450">
        <v>70.490430622009598</v>
      </c>
      <c r="Q1450">
        <v>4.3241679205625001E-2</v>
      </c>
    </row>
    <row r="1451" spans="1:17" hidden="1" x14ac:dyDescent="0.3">
      <c r="A1451" t="s">
        <v>3056</v>
      </c>
      <c r="B1451" t="s">
        <v>3057</v>
      </c>
      <c r="C1451" t="str">
        <f>IFERROR(VLOOKUP(Table1[[#This Row],[Ticker]],[1]!Table1[[Symbol]:[Industry]],2,FALSE),"-")</f>
        <v>-</v>
      </c>
      <c r="E1451">
        <v>970.78898000000004</v>
      </c>
      <c r="F1451">
        <v>1208.6500000000001</v>
      </c>
      <c r="G1451">
        <v>62.1952983041949</v>
      </c>
      <c r="H1451">
        <v>-5.0178524303413496</v>
      </c>
      <c r="I1451">
        <v>-15.375779273312499</v>
      </c>
      <c r="J1451">
        <v>-0.46530859416044801</v>
      </c>
      <c r="K1451">
        <v>1218.8529562502099</v>
      </c>
      <c r="L1451">
        <v>1124.4562176796701</v>
      </c>
      <c r="M1451">
        <v>52.772373062497401</v>
      </c>
      <c r="N1451">
        <v>1.0292300351617101</v>
      </c>
      <c r="O1451">
        <v>34.017292020022303</v>
      </c>
      <c r="P1451">
        <v>110.933682373472</v>
      </c>
      <c r="Q1451">
        <v>0.223221376938781</v>
      </c>
    </row>
    <row r="1452" spans="1:17" hidden="1" x14ac:dyDescent="0.3">
      <c r="A1452" t="s">
        <v>3058</v>
      </c>
      <c r="B1452" t="s">
        <v>3059</v>
      </c>
      <c r="C1452" t="str">
        <f>IFERROR(VLOOKUP(Table1[[#This Row],[Ticker]],[1]!Table1[[Symbol]:[Industry]],2,FALSE),"-")</f>
        <v>-</v>
      </c>
      <c r="D1452" t="s">
        <v>609</v>
      </c>
      <c r="E1452">
        <v>969.83607823199998</v>
      </c>
      <c r="F1452">
        <v>40.4</v>
      </c>
      <c r="G1452">
        <v>71.750621619505495</v>
      </c>
      <c r="H1452">
        <v>13.6330163767774</v>
      </c>
      <c r="I1452">
        <v>20.312886436873899</v>
      </c>
      <c r="J1452">
        <v>-7.8633937251080797</v>
      </c>
      <c r="K1452">
        <v>36.347371378380501</v>
      </c>
      <c r="L1452">
        <v>31.5044755951306</v>
      </c>
      <c r="M1452">
        <v>47.7753758984854</v>
      </c>
      <c r="N1452">
        <v>1.4253117457351001</v>
      </c>
      <c r="O1452">
        <v>30.445544554455399</v>
      </c>
      <c r="P1452">
        <v>103.52644836272</v>
      </c>
      <c r="Q1452">
        <v>-2.9653499415511E-2</v>
      </c>
    </row>
    <row r="1453" spans="1:17" hidden="1" x14ac:dyDescent="0.3">
      <c r="A1453" t="s">
        <v>3060</v>
      </c>
      <c r="B1453" t="s">
        <v>3061</v>
      </c>
      <c r="C1453" t="str">
        <f>IFERROR(VLOOKUP(Table1[[#This Row],[Ticker]],[1]!Table1[[Symbol]:[Industry]],2,FALSE),"-")</f>
        <v>-</v>
      </c>
      <c r="D1453" t="s">
        <v>21</v>
      </c>
      <c r="E1453">
        <v>969.78879967299997</v>
      </c>
      <c r="F1453">
        <v>94.48</v>
      </c>
      <c r="G1453">
        <v>-21.291116269150098</v>
      </c>
      <c r="H1453">
        <v>3.05214956916645</v>
      </c>
      <c r="I1453">
        <v>-29.520999850713402</v>
      </c>
      <c r="J1453">
        <v>-2.8694159950630902</v>
      </c>
      <c r="K1453">
        <v>91.214407568043598</v>
      </c>
      <c r="L1453">
        <v>91.111511434470799</v>
      </c>
      <c r="M1453">
        <v>50.811013242177303</v>
      </c>
      <c r="N1453">
        <v>1.4396473197486599</v>
      </c>
      <c r="O1453">
        <v>31.456392887383501</v>
      </c>
      <c r="P1453">
        <v>42.503770739064798</v>
      </c>
    </row>
    <row r="1454" spans="1:17" hidden="1" x14ac:dyDescent="0.3">
      <c r="A1454" t="s">
        <v>3062</v>
      </c>
      <c r="B1454" t="s">
        <v>3063</v>
      </c>
      <c r="C1454" t="str">
        <f>IFERROR(VLOOKUP(Table1[[#This Row],[Ticker]],[1]!Table1[[Symbol]:[Industry]],2,FALSE),"-")</f>
        <v>-</v>
      </c>
      <c r="D1454" t="s">
        <v>308</v>
      </c>
      <c r="E1454">
        <v>969.75560240000004</v>
      </c>
      <c r="F1454">
        <v>359.75</v>
      </c>
      <c r="G1454">
        <v>-12.923938769851199</v>
      </c>
      <c r="H1454">
        <v>-10.6717519297894</v>
      </c>
      <c r="I1454">
        <v>-7.9491962060092103</v>
      </c>
      <c r="J1454">
        <v>-1.9755274658551201</v>
      </c>
      <c r="K1454">
        <v>363.462851889565</v>
      </c>
      <c r="L1454">
        <v>352.45841162491399</v>
      </c>
      <c r="M1454">
        <v>40.723360514382101</v>
      </c>
      <c r="N1454">
        <v>0.90975544124573504</v>
      </c>
      <c r="O1454">
        <v>24.808895066018</v>
      </c>
      <c r="P1454">
        <v>28.3446307527649</v>
      </c>
      <c r="Q1454">
        <v>0.134487647611226</v>
      </c>
    </row>
    <row r="1455" spans="1:17" hidden="1" x14ac:dyDescent="0.3">
      <c r="A1455" t="s">
        <v>3064</v>
      </c>
      <c r="B1455" t="s">
        <v>3065</v>
      </c>
      <c r="C1455" t="str">
        <f>IFERROR(VLOOKUP(Table1[[#This Row],[Ticker]],[1]!Table1[[Symbol]:[Industry]],2,FALSE),"-")</f>
        <v>-</v>
      </c>
      <c r="D1455" t="s">
        <v>550</v>
      </c>
      <c r="E1455">
        <v>969.43150196499903</v>
      </c>
      <c r="F1455">
        <v>263.5</v>
      </c>
      <c r="G1455">
        <v>-26.7628570591074</v>
      </c>
      <c r="H1455">
        <v>-1.10946698394637</v>
      </c>
      <c r="I1455">
        <v>-18.5543391994769</v>
      </c>
      <c r="J1455">
        <v>-1.27178887363503</v>
      </c>
      <c r="K1455">
        <v>257.69363667448101</v>
      </c>
      <c r="L1455">
        <v>264.33310061081397</v>
      </c>
      <c r="M1455">
        <v>52.945390424515899</v>
      </c>
      <c r="N1455">
        <v>1.32950720940943</v>
      </c>
      <c r="O1455">
        <v>21.2333965844402</v>
      </c>
      <c r="P1455">
        <v>16.851441241685102</v>
      </c>
      <c r="Q1455">
        <v>-0.11421050945538699</v>
      </c>
    </row>
    <row r="1456" spans="1:17" hidden="1" x14ac:dyDescent="0.3">
      <c r="A1456" t="s">
        <v>3066</v>
      </c>
      <c r="B1456" t="s">
        <v>3067</v>
      </c>
      <c r="C1456" t="str">
        <f>IFERROR(VLOOKUP(Table1[[#This Row],[Ticker]],[1]!Table1[[Symbol]:[Industry]],2,FALSE),"-")</f>
        <v>-</v>
      </c>
      <c r="D1456" t="s">
        <v>253</v>
      </c>
      <c r="E1456">
        <v>968.64029129699998</v>
      </c>
      <c r="F1456">
        <v>251.3</v>
      </c>
      <c r="G1456">
        <v>10.180457879415099</v>
      </c>
      <c r="H1456">
        <v>-0.14374708392389399</v>
      </c>
      <c r="I1456">
        <v>24.2715911308727</v>
      </c>
      <c r="J1456">
        <v>-3.8644324297411901</v>
      </c>
      <c r="K1456">
        <v>238.18959025983901</v>
      </c>
      <c r="M1456">
        <v>49.870554306937997</v>
      </c>
      <c r="N1456">
        <v>0.94020793772254097</v>
      </c>
      <c r="O1456">
        <v>9.2319936331078196</v>
      </c>
      <c r="P1456">
        <v>46.658885322439403</v>
      </c>
    </row>
    <row r="1457" spans="1:17" hidden="1" x14ac:dyDescent="0.3">
      <c r="A1457" t="s">
        <v>3068</v>
      </c>
      <c r="B1457" t="s">
        <v>3069</v>
      </c>
      <c r="C1457" t="str">
        <f>IFERROR(VLOOKUP(Table1[[#This Row],[Ticker]],[1]!Table1[[Symbol]:[Industry]],2,FALSE),"-")</f>
        <v>-</v>
      </c>
      <c r="D1457" t="s">
        <v>100</v>
      </c>
      <c r="E1457">
        <v>965.10948131999999</v>
      </c>
      <c r="F1457">
        <v>9391.5499999999993</v>
      </c>
      <c r="G1457">
        <v>256.34653206144998</v>
      </c>
      <c r="H1457">
        <v>32.3729890513168</v>
      </c>
      <c r="I1457">
        <v>179.49308053225801</v>
      </c>
      <c r="J1457">
        <v>-11.505950264153499</v>
      </c>
      <c r="K1457">
        <v>7429.4321072667699</v>
      </c>
      <c r="L1457">
        <v>5261.27819771347</v>
      </c>
      <c r="M1457">
        <v>62.629779079718404</v>
      </c>
      <c r="N1457">
        <v>1.54957794520843</v>
      </c>
      <c r="O1457">
        <v>11.8894112260489</v>
      </c>
      <c r="P1457">
        <v>317.14266678511098</v>
      </c>
      <c r="Q1457">
        <v>0.104747692484152</v>
      </c>
    </row>
    <row r="1458" spans="1:17" hidden="1" x14ac:dyDescent="0.3">
      <c r="A1458" t="s">
        <v>3070</v>
      </c>
      <c r="B1458" t="s">
        <v>3071</v>
      </c>
      <c r="C1458" t="str">
        <f>IFERROR(VLOOKUP(Table1[[#This Row],[Ticker]],[1]!Table1[[Symbol]:[Industry]],2,FALSE),"-")</f>
        <v>-</v>
      </c>
      <c r="D1458" t="s">
        <v>114</v>
      </c>
      <c r="E1458">
        <v>963.35480245999997</v>
      </c>
      <c r="F1458">
        <v>3111.7</v>
      </c>
      <c r="G1458">
        <v>36.683857592623703</v>
      </c>
      <c r="H1458">
        <v>-0.45742820279755397</v>
      </c>
      <c r="I1458">
        <v>-10.4539016754856</v>
      </c>
      <c r="J1458">
        <v>-5.7023210608596502</v>
      </c>
      <c r="K1458">
        <v>2877.5473799125998</v>
      </c>
      <c r="L1458">
        <v>2677.09716502418</v>
      </c>
      <c r="M1458">
        <v>57.580961103072198</v>
      </c>
      <c r="N1458">
        <v>1.08668727398751</v>
      </c>
      <c r="O1458">
        <v>14.760420349005299</v>
      </c>
      <c r="P1458">
        <v>63.782304331806898</v>
      </c>
      <c r="Q1458">
        <v>0.13369434784987</v>
      </c>
    </row>
    <row r="1459" spans="1:17" hidden="1" x14ac:dyDescent="0.3">
      <c r="A1459" t="s">
        <v>3072</v>
      </c>
      <c r="B1459" t="s">
        <v>3073</v>
      </c>
      <c r="C1459" t="str">
        <f>IFERROR(VLOOKUP(Table1[[#This Row],[Ticker]],[1]!Table1[[Symbol]:[Industry]],2,FALSE),"-")</f>
        <v>-</v>
      </c>
      <c r="D1459" t="s">
        <v>253</v>
      </c>
      <c r="E1459">
        <v>960.07552756500002</v>
      </c>
      <c r="F1459">
        <v>1706.65</v>
      </c>
      <c r="G1459">
        <v>-37.794179946123798</v>
      </c>
      <c r="H1459">
        <v>-9.7047513212460892</v>
      </c>
      <c r="I1459">
        <v>-29.192647146785699</v>
      </c>
      <c r="J1459">
        <v>-1.1235384103380299</v>
      </c>
      <c r="K1459">
        <v>1750.8626834249101</v>
      </c>
      <c r="L1459">
        <v>1801.98224449644</v>
      </c>
      <c r="M1459">
        <v>39.695331425773603</v>
      </c>
      <c r="N1459">
        <v>0.87309184318935595</v>
      </c>
      <c r="O1459">
        <v>28.028594029238501</v>
      </c>
      <c r="P1459">
        <v>13.023178807947</v>
      </c>
      <c r="Q1459">
        <v>-5.2822253079898997E-2</v>
      </c>
    </row>
    <row r="1460" spans="1:17" hidden="1" x14ac:dyDescent="0.3">
      <c r="A1460" t="s">
        <v>3074</v>
      </c>
      <c r="B1460" t="s">
        <v>3075</v>
      </c>
      <c r="C1460" t="str">
        <f>IFERROR(VLOOKUP(Table1[[#This Row],[Ticker]],[1]!Table1[[Symbol]:[Industry]],2,FALSE),"-")</f>
        <v>-</v>
      </c>
      <c r="D1460" t="s">
        <v>647</v>
      </c>
      <c r="E1460">
        <v>959.96112300000004</v>
      </c>
      <c r="F1460">
        <v>1059.0999999999999</v>
      </c>
      <c r="G1460">
        <v>20.831181107304101</v>
      </c>
      <c r="H1460">
        <v>8.7915687895882009</v>
      </c>
      <c r="I1460">
        <v>6.9334686864656101</v>
      </c>
      <c r="J1460">
        <v>-2.9492437226793999</v>
      </c>
      <c r="K1460">
        <v>991.941291050514</v>
      </c>
      <c r="L1460">
        <v>914.36659426149299</v>
      </c>
      <c r="M1460">
        <v>51.9353514597586</v>
      </c>
      <c r="N1460">
        <v>0.87407033559574199</v>
      </c>
      <c r="O1460">
        <v>12.1707109810216</v>
      </c>
      <c r="P1460">
        <v>53.604060913705503</v>
      </c>
      <c r="Q1460">
        <v>-4.0792812952428002E-2</v>
      </c>
    </row>
    <row r="1461" spans="1:17" hidden="1" x14ac:dyDescent="0.3">
      <c r="A1461" t="s">
        <v>3076</v>
      </c>
      <c r="B1461" t="s">
        <v>3077</v>
      </c>
      <c r="C1461" t="str">
        <f>IFERROR(VLOOKUP(Table1[[#This Row],[Ticker]],[1]!Table1[[Symbol]:[Industry]],2,FALSE),"-")</f>
        <v>-</v>
      </c>
      <c r="D1461" t="s">
        <v>253</v>
      </c>
      <c r="E1461">
        <v>959.244888379999</v>
      </c>
      <c r="F1461">
        <v>689</v>
      </c>
      <c r="G1461">
        <v>60.286088800373498</v>
      </c>
      <c r="H1461">
        <v>-4.2731695425663601</v>
      </c>
      <c r="I1461">
        <v>63.8281439199096</v>
      </c>
      <c r="J1461">
        <v>3.5495291374184199</v>
      </c>
      <c r="K1461">
        <v>614.74549617861203</v>
      </c>
      <c r="L1461">
        <v>518.63179595761903</v>
      </c>
      <c r="M1461">
        <v>67.933221126168405</v>
      </c>
      <c r="N1461">
        <v>1.24545174077259</v>
      </c>
      <c r="O1461">
        <v>7.9825834542815697</v>
      </c>
      <c r="P1461">
        <v>122.258064516129</v>
      </c>
      <c r="Q1461">
        <v>0.11370715623517</v>
      </c>
    </row>
    <row r="1462" spans="1:17" hidden="1" x14ac:dyDescent="0.3">
      <c r="A1462" t="s">
        <v>3078</v>
      </c>
      <c r="B1462" t="s">
        <v>3079</v>
      </c>
      <c r="C1462" t="str">
        <f>IFERROR(VLOOKUP(Table1[[#This Row],[Ticker]],[1]!Table1[[Symbol]:[Industry]],2,FALSE),"-")</f>
        <v>-</v>
      </c>
      <c r="D1462" t="s">
        <v>62</v>
      </c>
      <c r="E1462">
        <v>959.07027374999996</v>
      </c>
      <c r="F1462">
        <v>368.15</v>
      </c>
      <c r="G1462">
        <v>-23.795523883349599</v>
      </c>
      <c r="H1462">
        <v>0.42696545500892502</v>
      </c>
      <c r="I1462">
        <v>-16.682281618302</v>
      </c>
      <c r="J1462">
        <v>7.1655501962205799</v>
      </c>
      <c r="K1462">
        <v>337.36272928709502</v>
      </c>
      <c r="L1462">
        <v>346.63903420670198</v>
      </c>
      <c r="M1462">
        <v>76.304677903451903</v>
      </c>
      <c r="N1462">
        <v>1.1624785729478999</v>
      </c>
      <c r="O1462">
        <v>39.847888089094099</v>
      </c>
      <c r="P1462">
        <v>34.557748538011602</v>
      </c>
      <c r="Q1462">
        <v>6.4520374536347E-2</v>
      </c>
    </row>
    <row r="1463" spans="1:17" hidden="1" x14ac:dyDescent="0.3">
      <c r="A1463" t="s">
        <v>3080</v>
      </c>
      <c r="B1463" t="s">
        <v>3081</v>
      </c>
      <c r="C1463" t="str">
        <f>IFERROR(VLOOKUP(Table1[[#This Row],[Ticker]],[1]!Table1[[Symbol]:[Industry]],2,FALSE),"-")</f>
        <v>-</v>
      </c>
      <c r="D1463" t="s">
        <v>338</v>
      </c>
      <c r="E1463">
        <v>958.55697696000004</v>
      </c>
      <c r="F1463">
        <v>5.17</v>
      </c>
      <c r="G1463">
        <v>35.758109394566603</v>
      </c>
      <c r="H1463">
        <v>-2.1008662744358602</v>
      </c>
      <c r="I1463">
        <v>-33.968896451720099</v>
      </c>
      <c r="J1463">
        <v>-4.3530892008608397</v>
      </c>
      <c r="K1463">
        <v>5.2660409354735203</v>
      </c>
      <c r="L1463">
        <v>5.2248459294032399</v>
      </c>
      <c r="M1463">
        <v>33.736220549673298</v>
      </c>
      <c r="N1463">
        <v>0.73161427325346295</v>
      </c>
      <c r="O1463">
        <v>54.738878143133398</v>
      </c>
      <c r="P1463">
        <v>72.3333333333333</v>
      </c>
      <c r="Q1463">
        <v>1.8844303849724998E-2</v>
      </c>
    </row>
    <row r="1464" spans="1:17" hidden="1" x14ac:dyDescent="0.3">
      <c r="A1464" t="s">
        <v>3082</v>
      </c>
      <c r="B1464" t="s">
        <v>3083</v>
      </c>
      <c r="C1464" t="str">
        <f>IFERROR(VLOOKUP(Table1[[#This Row],[Ticker]],[1]!Table1[[Symbol]:[Industry]],2,FALSE),"-")</f>
        <v>-</v>
      </c>
      <c r="D1464" t="s">
        <v>258</v>
      </c>
      <c r="E1464">
        <v>956.84880399999997</v>
      </c>
      <c r="F1464">
        <v>598.79999999999995</v>
      </c>
      <c r="G1464">
        <v>80.393956502004698</v>
      </c>
      <c r="H1464">
        <v>-12.631143917756599</v>
      </c>
      <c r="I1464">
        <v>-7.6012865637471201</v>
      </c>
      <c r="J1464">
        <v>-1.9119636485898699</v>
      </c>
      <c r="K1464">
        <v>597.09507028198698</v>
      </c>
      <c r="L1464">
        <v>570.854804880252</v>
      </c>
      <c r="M1464">
        <v>46.751838276436999</v>
      </c>
      <c r="N1464">
        <v>0.72119720086870098</v>
      </c>
      <c r="O1464">
        <v>42.000668002672001</v>
      </c>
      <c r="P1464">
        <v>111.515365595196</v>
      </c>
      <c r="Q1464">
        <v>4.5417363248490002E-2</v>
      </c>
    </row>
    <row r="1465" spans="1:17" hidden="1" x14ac:dyDescent="0.3">
      <c r="A1465" t="s">
        <v>3084</v>
      </c>
      <c r="B1465" t="s">
        <v>3085</v>
      </c>
      <c r="C1465" t="str">
        <f>IFERROR(VLOOKUP(Table1[[#This Row],[Ticker]],[1]!Table1[[Symbol]:[Industry]],2,FALSE),"-")</f>
        <v>-</v>
      </c>
      <c r="D1465" t="s">
        <v>46</v>
      </c>
      <c r="E1465">
        <v>954.66715499999998</v>
      </c>
      <c r="F1465">
        <v>379.15</v>
      </c>
      <c r="G1465">
        <v>601.65148046133504</v>
      </c>
      <c r="H1465">
        <v>-2.55637756261648</v>
      </c>
      <c r="I1465">
        <v>-63.410817708138403</v>
      </c>
      <c r="J1465">
        <v>-1.49837805078631</v>
      </c>
      <c r="K1465">
        <v>439.72871457896599</v>
      </c>
      <c r="L1465">
        <v>392.43330526421897</v>
      </c>
      <c r="M1465">
        <v>41.222915068791202</v>
      </c>
      <c r="N1465">
        <v>2.1030567685589499</v>
      </c>
      <c r="O1465">
        <v>164.19622840564401</v>
      </c>
      <c r="P1465">
        <v>627.45587106676805</v>
      </c>
    </row>
    <row r="1466" spans="1:17" hidden="1" x14ac:dyDescent="0.3">
      <c r="A1466" t="s">
        <v>3086</v>
      </c>
      <c r="B1466" t="s">
        <v>3087</v>
      </c>
      <c r="C1466" t="str">
        <f>IFERROR(VLOOKUP(Table1[[#This Row],[Ticker]],[1]!Table1[[Symbol]:[Industry]],2,FALSE),"-")</f>
        <v>-</v>
      </c>
      <c r="D1466" t="s">
        <v>734</v>
      </c>
      <c r="E1466">
        <v>951.89563227999997</v>
      </c>
      <c r="F1466">
        <v>221.92</v>
      </c>
      <c r="G1466">
        <v>-12.2322309329665</v>
      </c>
      <c r="H1466">
        <v>-5.2658170906400796</v>
      </c>
      <c r="I1466">
        <v>-25.597619014821699</v>
      </c>
      <c r="J1466">
        <v>2.9588546287570301</v>
      </c>
      <c r="K1466">
        <v>219.57990303080999</v>
      </c>
      <c r="L1466">
        <v>222.33195008052101</v>
      </c>
      <c r="M1466">
        <v>63.671302189222402</v>
      </c>
      <c r="N1466">
        <v>1.7984843604301199</v>
      </c>
      <c r="O1466">
        <v>50.0540735400144</v>
      </c>
      <c r="P1466">
        <v>32.489552238805899</v>
      </c>
    </row>
    <row r="1467" spans="1:17" hidden="1" x14ac:dyDescent="0.3">
      <c r="A1467" t="s">
        <v>3088</v>
      </c>
      <c r="B1467" t="s">
        <v>3089</v>
      </c>
      <c r="C1467" t="str">
        <f>IFERROR(VLOOKUP(Table1[[#This Row],[Ticker]],[1]!Table1[[Symbol]:[Industry]],2,FALSE),"-")</f>
        <v>-</v>
      </c>
      <c r="D1467" t="s">
        <v>78</v>
      </c>
      <c r="E1467">
        <v>948.63786003999996</v>
      </c>
      <c r="F1467">
        <v>111.38</v>
      </c>
      <c r="G1467">
        <v>4.2364733758859998</v>
      </c>
      <c r="H1467">
        <v>-11.1322386500061</v>
      </c>
      <c r="I1467">
        <v>-3.4722466639854801</v>
      </c>
      <c r="J1467">
        <v>-5.0824196769504404</v>
      </c>
      <c r="K1467">
        <v>111.607644541656</v>
      </c>
      <c r="L1467">
        <v>106.448028501118</v>
      </c>
      <c r="M1467">
        <v>31.862470470718002</v>
      </c>
      <c r="N1467">
        <v>1.0476468903651801</v>
      </c>
      <c r="O1467">
        <v>59.768360567426797</v>
      </c>
      <c r="P1467">
        <v>39.225000000000001</v>
      </c>
      <c r="Q1467">
        <v>-5.7471478852441998E-2</v>
      </c>
    </row>
    <row r="1468" spans="1:17" hidden="1" x14ac:dyDescent="0.3">
      <c r="A1468" t="s">
        <v>3090</v>
      </c>
      <c r="B1468" t="s">
        <v>3091</v>
      </c>
      <c r="C1468" t="str">
        <f>IFERROR(VLOOKUP(Table1[[#This Row],[Ticker]],[1]!Table1[[Symbol]:[Industry]],2,FALSE),"-")</f>
        <v>-</v>
      </c>
      <c r="D1468" t="s">
        <v>647</v>
      </c>
      <c r="E1468">
        <v>948.06</v>
      </c>
      <c r="F1468">
        <v>1665.2</v>
      </c>
      <c r="G1468">
        <v>-21.959795800157501</v>
      </c>
      <c r="H1468">
        <v>-3.5958726105138701</v>
      </c>
      <c r="I1468">
        <v>-17.8568713771974</v>
      </c>
      <c r="J1468">
        <v>-2.6512448538258599</v>
      </c>
      <c r="K1468">
        <v>1607.8823153202</v>
      </c>
      <c r="L1468">
        <v>1602.5397620700101</v>
      </c>
      <c r="M1468">
        <v>52.138566909362197</v>
      </c>
      <c r="N1468">
        <v>1.3645849047635701</v>
      </c>
      <c r="O1468">
        <v>13.1996156617823</v>
      </c>
      <c r="P1468">
        <v>20.174647277451001</v>
      </c>
      <c r="Q1468">
        <v>-5.7183574479490002E-3</v>
      </c>
    </row>
    <row r="1469" spans="1:17" hidden="1" x14ac:dyDescent="0.3">
      <c r="A1469" t="s">
        <v>3092</v>
      </c>
      <c r="B1469" t="s">
        <v>3093</v>
      </c>
      <c r="C1469" t="str">
        <f>IFERROR(VLOOKUP(Table1[[#This Row],[Ticker]],[1]!Table1[[Symbol]:[Industry]],2,FALSE),"-")</f>
        <v>-</v>
      </c>
      <c r="D1469" t="s">
        <v>253</v>
      </c>
      <c r="E1469">
        <v>947.42704000000003</v>
      </c>
      <c r="F1469">
        <v>155.63999999999999</v>
      </c>
      <c r="G1469">
        <v>33.990270585531697</v>
      </c>
      <c r="H1469">
        <v>12.8950575582165</v>
      </c>
      <c r="I1469">
        <v>-17.156756746442301</v>
      </c>
      <c r="J1469">
        <v>1.23389676092426E-2</v>
      </c>
      <c r="K1469">
        <v>141.858408098957</v>
      </c>
      <c r="L1469">
        <v>131.70709763430099</v>
      </c>
      <c r="M1469">
        <v>73.856040855078305</v>
      </c>
      <c r="N1469">
        <v>2.5589420738620499</v>
      </c>
      <c r="O1469">
        <v>9.2264199434592697</v>
      </c>
      <c r="P1469">
        <v>71.409691629955901</v>
      </c>
      <c r="Q1469">
        <v>0.118048884151807</v>
      </c>
    </row>
    <row r="1470" spans="1:17" hidden="1" x14ac:dyDescent="0.3">
      <c r="A1470" t="s">
        <v>3094</v>
      </c>
      <c r="B1470" t="s">
        <v>3095</v>
      </c>
      <c r="C1470" t="str">
        <f>IFERROR(VLOOKUP(Table1[[#This Row],[Ticker]],[1]!Table1[[Symbol]:[Industry]],2,FALSE),"-")</f>
        <v>-</v>
      </c>
      <c r="D1470" t="s">
        <v>293</v>
      </c>
      <c r="E1470">
        <v>946.55789279999999</v>
      </c>
      <c r="F1470">
        <v>583.04999999999995</v>
      </c>
      <c r="G1470">
        <v>23.7531315184604</v>
      </c>
      <c r="H1470">
        <v>-11.6832546203535</v>
      </c>
      <c r="I1470">
        <v>-19.158292674239199</v>
      </c>
      <c r="J1470">
        <v>-3.2638722056515399</v>
      </c>
      <c r="K1470">
        <v>578.39541018881096</v>
      </c>
      <c r="L1470">
        <v>531.18627046065603</v>
      </c>
      <c r="M1470">
        <v>46.4915394200954</v>
      </c>
      <c r="N1470">
        <v>0.90280913213325198</v>
      </c>
      <c r="O1470">
        <v>25.203670354172001</v>
      </c>
      <c r="P1470">
        <v>63.296457078840398</v>
      </c>
    </row>
    <row r="1471" spans="1:17" hidden="1" x14ac:dyDescent="0.3">
      <c r="A1471" t="s">
        <v>3096</v>
      </c>
      <c r="B1471" t="s">
        <v>3097</v>
      </c>
      <c r="C1471" t="str">
        <f>IFERROR(VLOOKUP(Table1[[#This Row],[Ticker]],[1]!Table1[[Symbol]:[Industry]],2,FALSE),"-")</f>
        <v>-</v>
      </c>
      <c r="D1471" t="s">
        <v>253</v>
      </c>
      <c r="E1471">
        <v>946.15876600000001</v>
      </c>
      <c r="F1471">
        <v>112.7</v>
      </c>
      <c r="G1471">
        <v>47.867664821818401</v>
      </c>
      <c r="H1471">
        <v>-10.2445770242966</v>
      </c>
      <c r="I1471">
        <v>3.90020181713626</v>
      </c>
      <c r="J1471">
        <v>-5.0579212096039496</v>
      </c>
      <c r="K1471">
        <v>108.048024506719</v>
      </c>
      <c r="L1471">
        <v>93.482561310999799</v>
      </c>
      <c r="M1471">
        <v>36.836364829240402</v>
      </c>
      <c r="N1471">
        <v>0.57345954358426099</v>
      </c>
      <c r="O1471">
        <v>12.5998225377107</v>
      </c>
      <c r="P1471">
        <v>94.310344827586206</v>
      </c>
      <c r="Q1471">
        <v>-4.5529276650233E-2</v>
      </c>
    </row>
    <row r="1472" spans="1:17" hidden="1" x14ac:dyDescent="0.3">
      <c r="A1472" t="s">
        <v>3098</v>
      </c>
      <c r="B1472" t="s">
        <v>3099</v>
      </c>
      <c r="C1472" t="str">
        <f>IFERROR(VLOOKUP(Table1[[#This Row],[Ticker]],[1]!Table1[[Symbol]:[Industry]],2,FALSE),"-")</f>
        <v>-</v>
      </c>
      <c r="D1472" t="s">
        <v>1533</v>
      </c>
      <c r="E1472">
        <v>944.90542222999898</v>
      </c>
      <c r="F1472">
        <v>382.15</v>
      </c>
      <c r="G1472">
        <v>248.48552124569301</v>
      </c>
      <c r="H1472">
        <v>-1.4721577044604499</v>
      </c>
      <c r="I1472">
        <v>130.92166328094399</v>
      </c>
      <c r="J1472">
        <v>-5.5420107025985796</v>
      </c>
      <c r="K1472">
        <v>333.95650909803499</v>
      </c>
      <c r="L1472">
        <v>223.89778277453701</v>
      </c>
      <c r="M1472">
        <v>50.652624481765798</v>
      </c>
      <c r="N1472">
        <v>0.84411062959536398</v>
      </c>
      <c r="O1472">
        <v>20.8949365432421</v>
      </c>
      <c r="P1472">
        <v>302.26315789473603</v>
      </c>
    </row>
    <row r="1473" spans="1:17" hidden="1" x14ac:dyDescent="0.3">
      <c r="A1473" t="s">
        <v>3100</v>
      </c>
      <c r="B1473" t="s">
        <v>3101</v>
      </c>
      <c r="C1473" t="str">
        <f>IFERROR(VLOOKUP(Table1[[#This Row],[Ticker]],[1]!Table1[[Symbol]:[Industry]],2,FALSE),"-")</f>
        <v>-</v>
      </c>
      <c r="D1473" t="s">
        <v>21</v>
      </c>
      <c r="E1473">
        <v>944.79790500000001</v>
      </c>
      <c r="F1473">
        <v>741.95</v>
      </c>
      <c r="G1473">
        <v>69.368567437444497</v>
      </c>
      <c r="H1473">
        <v>-9.2908143796221196</v>
      </c>
      <c r="I1473">
        <v>-4.6497652904836801</v>
      </c>
      <c r="J1473">
        <v>0.75218713159796202</v>
      </c>
      <c r="K1473">
        <v>743.63415290648402</v>
      </c>
      <c r="L1473">
        <v>671.20251660344695</v>
      </c>
      <c r="M1473">
        <v>60.420522531407599</v>
      </c>
      <c r="N1473">
        <v>1.0452215733684</v>
      </c>
      <c r="O1473">
        <v>11.456297594177499</v>
      </c>
      <c r="P1473">
        <v>97.274660994416294</v>
      </c>
      <c r="Q1473">
        <v>0.17742254455568501</v>
      </c>
    </row>
    <row r="1474" spans="1:17" hidden="1" x14ac:dyDescent="0.3">
      <c r="A1474" t="s">
        <v>3102</v>
      </c>
      <c r="B1474" t="s">
        <v>3103</v>
      </c>
      <c r="C1474" t="str">
        <f>IFERROR(VLOOKUP(Table1[[#This Row],[Ticker]],[1]!Table1[[Symbol]:[Industry]],2,FALSE),"-")</f>
        <v>-</v>
      </c>
      <c r="D1474" t="s">
        <v>332</v>
      </c>
      <c r="E1474">
        <v>944.22664035000003</v>
      </c>
      <c r="F1474">
        <v>143.16999999999999</v>
      </c>
      <c r="G1474">
        <v>-22.1181217757693</v>
      </c>
      <c r="H1474">
        <v>-13.142946830846601</v>
      </c>
      <c r="I1474">
        <v>-41.463012015408502</v>
      </c>
      <c r="J1474">
        <v>-1.7151821413905399</v>
      </c>
      <c r="K1474">
        <v>152.74953914861001</v>
      </c>
      <c r="L1474">
        <v>158.58376204499399</v>
      </c>
      <c r="M1474">
        <v>41.778916496738297</v>
      </c>
      <c r="N1474">
        <v>1.7676943187018299</v>
      </c>
      <c r="O1474">
        <v>52.126842215547903</v>
      </c>
      <c r="P1474">
        <v>7.2354130776720798</v>
      </c>
      <c r="Q1474">
        <v>0.20787918362503999</v>
      </c>
    </row>
    <row r="1475" spans="1:17" hidden="1" x14ac:dyDescent="0.3">
      <c r="A1475" t="s">
        <v>3104</v>
      </c>
      <c r="B1475" t="s">
        <v>3105</v>
      </c>
      <c r="C1475" t="str">
        <f>IFERROR(VLOOKUP(Table1[[#This Row],[Ticker]],[1]!Table1[[Symbol]:[Industry]],2,FALSE),"-")</f>
        <v>-</v>
      </c>
      <c r="D1475" t="s">
        <v>1405</v>
      </c>
      <c r="E1475">
        <v>942.17116747</v>
      </c>
      <c r="F1475">
        <v>349.75</v>
      </c>
      <c r="G1475">
        <v>-5.6153871690071897</v>
      </c>
      <c r="H1475">
        <v>2.7586203772269302</v>
      </c>
      <c r="I1475">
        <v>-18.558376544280701</v>
      </c>
      <c r="J1475">
        <v>-5.6110875229849198</v>
      </c>
      <c r="K1475">
        <v>335.028567754731</v>
      </c>
      <c r="L1475">
        <v>330.65543301561303</v>
      </c>
      <c r="M1475">
        <v>51.0756483195592</v>
      </c>
      <c r="N1475">
        <v>1.3876219903965099</v>
      </c>
      <c r="O1475">
        <v>16.3402430307362</v>
      </c>
      <c r="P1475">
        <v>34.003831417624497</v>
      </c>
      <c r="Q1475">
        <v>2.4821089639116001E-2</v>
      </c>
    </row>
    <row r="1476" spans="1:17" hidden="1" x14ac:dyDescent="0.3">
      <c r="A1476" t="s">
        <v>3106</v>
      </c>
      <c r="B1476" t="s">
        <v>3107</v>
      </c>
      <c r="C1476" t="str">
        <f>IFERROR(VLOOKUP(Table1[[#This Row],[Ticker]],[1]!Table1[[Symbol]:[Industry]],2,FALSE),"-")</f>
        <v>-</v>
      </c>
      <c r="D1476" t="s">
        <v>422</v>
      </c>
      <c r="E1476">
        <v>941.620992</v>
      </c>
      <c r="F1476">
        <v>9.39</v>
      </c>
      <c r="G1476">
        <v>257.460915517015</v>
      </c>
      <c r="H1476">
        <v>1.0574256679268199</v>
      </c>
      <c r="I1476">
        <v>22.429599788881301</v>
      </c>
      <c r="J1476">
        <v>-3.1367127124126299</v>
      </c>
      <c r="K1476">
        <v>9.2682268013661293</v>
      </c>
      <c r="L1476">
        <v>7.9868789872451602</v>
      </c>
      <c r="M1476">
        <v>53.827842558745402</v>
      </c>
      <c r="N1476">
        <v>2.1885709412290901</v>
      </c>
      <c r="O1476">
        <v>65.601703940362</v>
      </c>
      <c r="P1476">
        <v>310.04366812226999</v>
      </c>
      <c r="Q1476">
        <v>0.17084831530011199</v>
      </c>
    </row>
    <row r="1477" spans="1:17" hidden="1" x14ac:dyDescent="0.3">
      <c r="A1477" t="s">
        <v>3108</v>
      </c>
      <c r="B1477" t="s">
        <v>3109</v>
      </c>
      <c r="C1477" t="str">
        <f>IFERROR(VLOOKUP(Table1[[#This Row],[Ticker]],[1]!Table1[[Symbol]:[Industry]],2,FALSE),"-")</f>
        <v>-</v>
      </c>
      <c r="D1477" t="s">
        <v>369</v>
      </c>
      <c r="E1477">
        <v>940.16466612399995</v>
      </c>
      <c r="F1477">
        <v>221.18</v>
      </c>
      <c r="G1477">
        <v>10.6252706701235</v>
      </c>
      <c r="H1477">
        <v>10.958133216819601</v>
      </c>
      <c r="I1477">
        <v>-15.064797664222599</v>
      </c>
      <c r="J1477">
        <v>-6.5207931942072399</v>
      </c>
      <c r="K1477">
        <v>204.37672282334501</v>
      </c>
      <c r="L1477">
        <v>188.91769581807699</v>
      </c>
      <c r="M1477">
        <v>52.983773672091203</v>
      </c>
      <c r="N1477">
        <v>1.28314314868385</v>
      </c>
      <c r="O1477">
        <v>16.6470747807215</v>
      </c>
      <c r="P1477">
        <v>63.473762010347301</v>
      </c>
      <c r="Q1477">
        <v>3.9447734593086002E-2</v>
      </c>
    </row>
    <row r="1478" spans="1:17" hidden="1" x14ac:dyDescent="0.3">
      <c r="A1478" t="s">
        <v>3110</v>
      </c>
      <c r="B1478" t="s">
        <v>3111</v>
      </c>
      <c r="C1478" t="str">
        <f>IFERROR(VLOOKUP(Table1[[#This Row],[Ticker]],[1]!Table1[[Symbol]:[Industry]],2,FALSE),"-")</f>
        <v>-</v>
      </c>
      <c r="D1478" t="s">
        <v>140</v>
      </c>
      <c r="E1478">
        <v>939.05150000000003</v>
      </c>
      <c r="F1478">
        <v>1009.5</v>
      </c>
      <c r="G1478">
        <v>4.5966944556013702</v>
      </c>
      <c r="H1478">
        <v>-15.9992999370457</v>
      </c>
      <c r="I1478">
        <v>17.123447387266001</v>
      </c>
      <c r="J1478">
        <v>-5.7665379468162099</v>
      </c>
      <c r="K1478">
        <v>1003.83587040195</v>
      </c>
      <c r="L1478">
        <v>880.49598077928295</v>
      </c>
      <c r="M1478">
        <v>25.315127185943499</v>
      </c>
      <c r="N1478">
        <v>0.41266448790822102</v>
      </c>
      <c r="O1478">
        <v>16.394254581475899</v>
      </c>
      <c r="P1478">
        <v>50.987137301824703</v>
      </c>
      <c r="Q1478">
        <v>1.2155728940717E-2</v>
      </c>
    </row>
    <row r="1479" spans="1:17" hidden="1" x14ac:dyDescent="0.3">
      <c r="A1479" t="s">
        <v>3112</v>
      </c>
      <c r="B1479" t="s">
        <v>3113</v>
      </c>
      <c r="C1479" t="str">
        <f>IFERROR(VLOOKUP(Table1[[#This Row],[Ticker]],[1]!Table1[[Symbol]:[Industry]],2,FALSE),"-")</f>
        <v>-</v>
      </c>
      <c r="D1479" t="s">
        <v>557</v>
      </c>
      <c r="E1479">
        <v>937.90452180099999</v>
      </c>
      <c r="F1479">
        <v>180.74</v>
      </c>
      <c r="G1479">
        <v>102.98041952114799</v>
      </c>
      <c r="H1479">
        <v>18.253165844567299</v>
      </c>
      <c r="I1479">
        <v>18.973655155062499</v>
      </c>
      <c r="J1479">
        <v>-5.7720451551192804</v>
      </c>
      <c r="K1479">
        <v>156.71316069498499</v>
      </c>
      <c r="L1479">
        <v>133.327171406454</v>
      </c>
      <c r="M1479">
        <v>59.839469587159797</v>
      </c>
      <c r="N1479">
        <v>3.51427188724309</v>
      </c>
      <c r="O1479">
        <v>9.9922540666150308</v>
      </c>
      <c r="P1479">
        <v>143.913630229419</v>
      </c>
      <c r="Q1479">
        <v>4.2734808332134E-2</v>
      </c>
    </row>
    <row r="1480" spans="1:17" hidden="1" x14ac:dyDescent="0.3">
      <c r="A1480" t="s">
        <v>3114</v>
      </c>
      <c r="B1480" t="s">
        <v>3115</v>
      </c>
      <c r="C1480" t="str">
        <f>IFERROR(VLOOKUP(Table1[[#This Row],[Ticker]],[1]!Table1[[Symbol]:[Industry]],2,FALSE),"-")</f>
        <v>-</v>
      </c>
      <c r="D1480" t="s">
        <v>18</v>
      </c>
      <c r="E1480">
        <v>937.1984013</v>
      </c>
      <c r="F1480">
        <v>906.1</v>
      </c>
      <c r="G1480">
        <v>20.6360134349707</v>
      </c>
      <c r="H1480">
        <v>-12.493771809655399</v>
      </c>
      <c r="I1480">
        <v>-40.161158803022197</v>
      </c>
      <c r="J1480">
        <v>-3.5843610485208499</v>
      </c>
      <c r="K1480">
        <v>1004.59467243961</v>
      </c>
      <c r="L1480">
        <v>983.74798495496805</v>
      </c>
      <c r="M1480">
        <v>35.076799057121498</v>
      </c>
      <c r="N1480">
        <v>0.43537344799577099</v>
      </c>
      <c r="O1480">
        <v>74.594415627414094</v>
      </c>
      <c r="P1480">
        <v>69.348659003831401</v>
      </c>
      <c r="Q1480">
        <v>0.21155212970558801</v>
      </c>
    </row>
    <row r="1481" spans="1:17" hidden="1" x14ac:dyDescent="0.3">
      <c r="A1481" t="s">
        <v>3116</v>
      </c>
      <c r="B1481" t="s">
        <v>3117</v>
      </c>
      <c r="C1481" t="str">
        <f>IFERROR(VLOOKUP(Table1[[#This Row],[Ticker]],[1]!Table1[[Symbol]:[Industry]],2,FALSE),"-")</f>
        <v>-</v>
      </c>
      <c r="D1481" t="s">
        <v>253</v>
      </c>
      <c r="E1481">
        <v>937.03575000000001</v>
      </c>
      <c r="F1481">
        <v>87.72</v>
      </c>
      <c r="G1481">
        <v>-37.767457646782098</v>
      </c>
      <c r="H1481">
        <v>-7.2770379820720903</v>
      </c>
      <c r="I1481">
        <v>-29.6552592248831</v>
      </c>
      <c r="J1481">
        <v>-3.8380348494324599</v>
      </c>
      <c r="K1481">
        <v>89.559482426277697</v>
      </c>
      <c r="L1481">
        <v>96.486842128335397</v>
      </c>
      <c r="M1481">
        <v>41.5855050759953</v>
      </c>
      <c r="N1481">
        <v>0.85918004305545304</v>
      </c>
      <c r="O1481">
        <v>51.333789329685303</v>
      </c>
      <c r="P1481">
        <v>18.236959158916299</v>
      </c>
      <c r="Q1481">
        <v>6.4098462987634997E-2</v>
      </c>
    </row>
    <row r="1482" spans="1:17" hidden="1" x14ac:dyDescent="0.3">
      <c r="A1482" t="s">
        <v>3118</v>
      </c>
      <c r="B1482" t="s">
        <v>3119</v>
      </c>
      <c r="C1482" t="str">
        <f>IFERROR(VLOOKUP(Table1[[#This Row],[Ticker]],[1]!Table1[[Symbol]:[Industry]],2,FALSE),"-")</f>
        <v>-</v>
      </c>
      <c r="D1482" t="s">
        <v>550</v>
      </c>
      <c r="E1482">
        <v>936.10639196</v>
      </c>
      <c r="F1482">
        <v>158.88999999999999</v>
      </c>
      <c r="G1482">
        <v>15.4311649501222</v>
      </c>
      <c r="H1482">
        <v>-1.45247942965812</v>
      </c>
      <c r="I1482">
        <v>-10.444933580871799</v>
      </c>
      <c r="J1482">
        <v>-3.44855153286364</v>
      </c>
      <c r="K1482">
        <v>131.36702677136299</v>
      </c>
      <c r="L1482">
        <v>128.840896118773</v>
      </c>
      <c r="M1482">
        <v>48.841566093908398</v>
      </c>
      <c r="N1482">
        <v>2.1667318100806701</v>
      </c>
      <c r="O1482">
        <v>16.181005727232598</v>
      </c>
      <c r="P1482">
        <v>57.005928853754902</v>
      </c>
      <c r="Q1482">
        <v>1.3930967075727E-2</v>
      </c>
    </row>
    <row r="1483" spans="1:17" hidden="1" x14ac:dyDescent="0.3">
      <c r="A1483" t="s">
        <v>3120</v>
      </c>
      <c r="B1483" t="s">
        <v>3121</v>
      </c>
      <c r="C1483" t="str">
        <f>IFERROR(VLOOKUP(Table1[[#This Row],[Ticker]],[1]!Table1[[Symbol]:[Industry]],2,FALSE),"-")</f>
        <v>-</v>
      </c>
      <c r="D1483" t="s">
        <v>78</v>
      </c>
      <c r="E1483">
        <v>932.61935000000005</v>
      </c>
      <c r="F1483">
        <v>664.9</v>
      </c>
      <c r="G1483">
        <v>8.0591084885872206</v>
      </c>
      <c r="H1483">
        <v>-11.009282243947499</v>
      </c>
      <c r="I1483">
        <v>-2.7846859254043199</v>
      </c>
      <c r="J1483">
        <v>-1.8935687845728</v>
      </c>
      <c r="K1483">
        <v>649.86208159451996</v>
      </c>
      <c r="L1483">
        <v>600.02320527579695</v>
      </c>
      <c r="M1483">
        <v>47.785125313034101</v>
      </c>
      <c r="N1483">
        <v>0.74791918627769005</v>
      </c>
      <c r="O1483">
        <v>10.5429387877876</v>
      </c>
      <c r="P1483">
        <v>41.588586030664302</v>
      </c>
      <c r="Q1483">
        <v>-7.6119476735827002E-2</v>
      </c>
    </row>
    <row r="1484" spans="1:17" hidden="1" x14ac:dyDescent="0.3">
      <c r="A1484" t="s">
        <v>3122</v>
      </c>
      <c r="B1484" t="s">
        <v>3123</v>
      </c>
      <c r="C1484" t="str">
        <f>IFERROR(VLOOKUP(Table1[[#This Row],[Ticker]],[1]!Table1[[Symbol]:[Industry]],2,FALSE),"-")</f>
        <v>-</v>
      </c>
      <c r="E1484">
        <v>932.37701842000001</v>
      </c>
      <c r="F1484">
        <v>8.57</v>
      </c>
      <c r="G1484">
        <v>-6.8757200531158</v>
      </c>
      <c r="H1484">
        <v>-15.5897108959498</v>
      </c>
      <c r="I1484">
        <v>-10.996369353035499</v>
      </c>
      <c r="J1484">
        <v>-6.9991663232986099</v>
      </c>
      <c r="K1484">
        <v>9.2582849518990304</v>
      </c>
      <c r="L1484">
        <v>9.0241992863845599</v>
      </c>
      <c r="M1484">
        <v>45.092784332523699</v>
      </c>
      <c r="N1484">
        <v>2.4416820908277201</v>
      </c>
      <c r="O1484">
        <v>40.023337222870403</v>
      </c>
      <c r="P1484">
        <v>27.529761904761902</v>
      </c>
    </row>
    <row r="1485" spans="1:17" hidden="1" x14ac:dyDescent="0.3">
      <c r="A1485" t="s">
        <v>3124</v>
      </c>
      <c r="B1485" t="s">
        <v>3125</v>
      </c>
      <c r="C1485" t="str">
        <f>IFERROR(VLOOKUP(Table1[[#This Row],[Ticker]],[1]!Table1[[Symbol]:[Industry]],2,FALSE),"-")</f>
        <v>-</v>
      </c>
      <c r="E1485">
        <v>930.58806279500004</v>
      </c>
      <c r="F1485">
        <v>337.3</v>
      </c>
      <c r="G1485">
        <v>-50.823858844391999</v>
      </c>
      <c r="H1485">
        <v>-6.8005469593230394E-2</v>
      </c>
      <c r="I1485">
        <v>-31.1062553226697</v>
      </c>
      <c r="J1485">
        <v>-4.76475551352015</v>
      </c>
      <c r="K1485">
        <v>335.441703582294</v>
      </c>
      <c r="L1485">
        <v>407.088211329449</v>
      </c>
      <c r="M1485">
        <v>51.530756982003503</v>
      </c>
      <c r="N1485">
        <v>1.0728337841659401</v>
      </c>
      <c r="O1485">
        <v>112.82241328194399</v>
      </c>
      <c r="P1485">
        <v>25.811264453562099</v>
      </c>
      <c r="Q1485">
        <v>3.5855785084314001E-2</v>
      </c>
    </row>
    <row r="1486" spans="1:17" hidden="1" x14ac:dyDescent="0.3">
      <c r="A1486" t="s">
        <v>3126</v>
      </c>
      <c r="B1486" t="s">
        <v>3127</v>
      </c>
      <c r="C1486" t="str">
        <f>IFERROR(VLOOKUP(Table1[[#This Row],[Ticker]],[1]!Table1[[Symbol]:[Industry]],2,FALSE),"-")</f>
        <v>-</v>
      </c>
      <c r="D1486" t="s">
        <v>594</v>
      </c>
      <c r="E1486">
        <v>930.01244715999997</v>
      </c>
      <c r="F1486">
        <v>14.57</v>
      </c>
      <c r="G1486">
        <v>7.8653341652088802</v>
      </c>
      <c r="H1486">
        <v>-2.1291863962948798</v>
      </c>
      <c r="I1486">
        <v>-20.934441154598801</v>
      </c>
      <c r="J1486">
        <v>-6.5611810025880404</v>
      </c>
      <c r="K1486">
        <v>14.046363738163301</v>
      </c>
      <c r="L1486">
        <v>13.4089502612253</v>
      </c>
      <c r="M1486">
        <v>49.649174947978203</v>
      </c>
      <c r="N1486">
        <v>1.12605996494563</v>
      </c>
      <c r="O1486">
        <v>25.600549073438501</v>
      </c>
      <c r="P1486">
        <v>51.7708333333333</v>
      </c>
      <c r="Q1486">
        <v>1.7705286603483E-2</v>
      </c>
    </row>
    <row r="1487" spans="1:17" hidden="1" x14ac:dyDescent="0.3">
      <c r="A1487" t="s">
        <v>3128</v>
      </c>
      <c r="B1487" t="s">
        <v>3129</v>
      </c>
      <c r="C1487" t="str">
        <f>IFERROR(VLOOKUP(Table1[[#This Row],[Ticker]],[1]!Table1[[Symbol]:[Industry]],2,FALSE),"-")</f>
        <v>-</v>
      </c>
      <c r="D1487" t="s">
        <v>220</v>
      </c>
      <c r="E1487">
        <v>929.21875</v>
      </c>
      <c r="F1487">
        <v>775</v>
      </c>
      <c r="G1487">
        <v>282.090346236671</v>
      </c>
      <c r="H1487">
        <v>37.6421652424836</v>
      </c>
      <c r="I1487">
        <v>61.606657663356202</v>
      </c>
      <c r="J1487">
        <v>-4.0773362810221201</v>
      </c>
      <c r="K1487">
        <v>589.70816196919498</v>
      </c>
      <c r="L1487">
        <v>435.42393741900202</v>
      </c>
      <c r="M1487">
        <v>68.8803833696102</v>
      </c>
      <c r="N1487">
        <v>2.08979875086745</v>
      </c>
      <c r="O1487">
        <v>12.6451612903225</v>
      </c>
      <c r="P1487">
        <v>340.34090909090901</v>
      </c>
    </row>
    <row r="1488" spans="1:17" hidden="1" x14ac:dyDescent="0.3">
      <c r="A1488" t="s">
        <v>3130</v>
      </c>
      <c r="B1488" t="s">
        <v>3131</v>
      </c>
      <c r="C1488" t="str">
        <f>IFERROR(VLOOKUP(Table1[[#This Row],[Ticker]],[1]!Table1[[Symbol]:[Industry]],2,FALSE),"-")</f>
        <v>-</v>
      </c>
      <c r="D1488" t="s">
        <v>550</v>
      </c>
      <c r="E1488">
        <v>927.45</v>
      </c>
      <c r="F1488">
        <v>308.2</v>
      </c>
      <c r="G1488">
        <v>14.573655397754999</v>
      </c>
      <c r="H1488">
        <v>-7.6727297638743499</v>
      </c>
      <c r="I1488">
        <v>-6.1170857626322503E-3</v>
      </c>
      <c r="J1488">
        <v>-7.7262695987499903</v>
      </c>
      <c r="K1488">
        <v>288.646268591487</v>
      </c>
      <c r="L1488">
        <v>250.25074896098701</v>
      </c>
      <c r="M1488">
        <v>41.097519274860304</v>
      </c>
      <c r="N1488">
        <v>0.74799170324376896</v>
      </c>
      <c r="O1488">
        <v>13.40038935756</v>
      </c>
      <c r="P1488">
        <v>66.684694429421199</v>
      </c>
      <c r="Q1488">
        <v>5.2153296205170001E-3</v>
      </c>
    </row>
    <row r="1489" spans="1:17" hidden="1" x14ac:dyDescent="0.3">
      <c r="A1489" t="s">
        <v>3132</v>
      </c>
      <c r="B1489" t="s">
        <v>3133</v>
      </c>
      <c r="C1489" t="str">
        <f>IFERROR(VLOOKUP(Table1[[#This Row],[Ticker]],[1]!Table1[[Symbol]:[Industry]],2,FALSE),"-")</f>
        <v>-</v>
      </c>
      <c r="D1489" t="s">
        <v>97</v>
      </c>
      <c r="E1489">
        <v>924.05419080000001</v>
      </c>
      <c r="F1489">
        <v>99.11</v>
      </c>
      <c r="G1489">
        <v>-27.187475182547701</v>
      </c>
      <c r="H1489">
        <v>-14.3765347517057</v>
      </c>
      <c r="I1489">
        <v>-23.458582376237501</v>
      </c>
      <c r="J1489">
        <v>-6.2219771867744296</v>
      </c>
      <c r="K1489">
        <v>104.651233245702</v>
      </c>
      <c r="L1489">
        <v>107.32848180391601</v>
      </c>
      <c r="M1489">
        <v>20.138998005883899</v>
      </c>
      <c r="N1489">
        <v>1.46591169874505</v>
      </c>
      <c r="O1489">
        <v>47.664211482191497</v>
      </c>
      <c r="P1489">
        <v>6.5698924731182702</v>
      </c>
      <c r="Q1489">
        <v>-3.5558734516783E-2</v>
      </c>
    </row>
    <row r="1490" spans="1:17" hidden="1" x14ac:dyDescent="0.3">
      <c r="A1490" t="s">
        <v>3134</v>
      </c>
      <c r="B1490" t="s">
        <v>3135</v>
      </c>
      <c r="C1490" t="str">
        <f>IFERROR(VLOOKUP(Table1[[#This Row],[Ticker]],[1]!Table1[[Symbol]:[Industry]],2,FALSE),"-")</f>
        <v>-</v>
      </c>
      <c r="E1490">
        <v>921.30671114999996</v>
      </c>
      <c r="F1490">
        <v>1086.45</v>
      </c>
      <c r="G1490">
        <v>132.505167169174</v>
      </c>
      <c r="H1490">
        <v>-7.9554504661141703</v>
      </c>
      <c r="I1490">
        <v>29.045957519380401</v>
      </c>
      <c r="J1490">
        <v>-10.215189441406601</v>
      </c>
      <c r="K1490">
        <v>1021.01859917152</v>
      </c>
      <c r="L1490">
        <v>828.51962578397695</v>
      </c>
      <c r="M1490">
        <v>35.157666507238297</v>
      </c>
      <c r="N1490">
        <v>0.80459158892990301</v>
      </c>
      <c r="O1490">
        <v>17.2488379584886</v>
      </c>
      <c r="P1490">
        <v>160.946319202593</v>
      </c>
      <c r="Q1490">
        <v>3.1172464609365999E-2</v>
      </c>
    </row>
    <row r="1491" spans="1:17" hidden="1" x14ac:dyDescent="0.3">
      <c r="A1491" t="s">
        <v>3136</v>
      </c>
      <c r="B1491" t="s">
        <v>3137</v>
      </c>
      <c r="C1491" t="str">
        <f>IFERROR(VLOOKUP(Table1[[#This Row],[Ticker]],[1]!Table1[[Symbol]:[Industry]],2,FALSE),"-")</f>
        <v>-</v>
      </c>
      <c r="D1491" t="s">
        <v>989</v>
      </c>
      <c r="E1491">
        <v>921.19419884000001</v>
      </c>
      <c r="F1491">
        <v>138.97999999999999</v>
      </c>
      <c r="G1491">
        <v>-44.099511122776001</v>
      </c>
      <c r="H1491">
        <v>-13.6062427030677</v>
      </c>
      <c r="I1491">
        <v>-18.5318963080488</v>
      </c>
      <c r="J1491">
        <v>-0.24367588159690601</v>
      </c>
      <c r="K1491">
        <v>138.073539634437</v>
      </c>
      <c r="L1491">
        <v>142.65783880446801</v>
      </c>
      <c r="M1491">
        <v>41.468975752415801</v>
      </c>
      <c r="N1491">
        <v>0.80995992266692296</v>
      </c>
      <c r="O1491">
        <v>35.631026046913199</v>
      </c>
      <c r="P1491">
        <v>23.647686832740099</v>
      </c>
    </row>
    <row r="1492" spans="1:17" hidden="1" x14ac:dyDescent="0.3">
      <c r="A1492" t="s">
        <v>3138</v>
      </c>
      <c r="B1492" t="s">
        <v>3139</v>
      </c>
      <c r="C1492" t="str">
        <f>IFERROR(VLOOKUP(Table1[[#This Row],[Ticker]],[1]!Table1[[Symbol]:[Industry]],2,FALSE),"-")</f>
        <v>-</v>
      </c>
      <c r="D1492" t="s">
        <v>156</v>
      </c>
      <c r="E1492">
        <v>917.92785001499999</v>
      </c>
      <c r="F1492">
        <v>1065.95</v>
      </c>
      <c r="G1492">
        <v>-57.945552181632003</v>
      </c>
      <c r="H1492">
        <v>-12.604959858605399</v>
      </c>
      <c r="I1492">
        <v>-36.720292671268503</v>
      </c>
      <c r="J1492">
        <v>-5.4847230459876899</v>
      </c>
      <c r="K1492">
        <v>1098.4895640566499</v>
      </c>
      <c r="L1492">
        <v>1170.8645043818101</v>
      </c>
      <c r="M1492">
        <v>42.973523870781897</v>
      </c>
      <c r="N1492">
        <v>0.73755268356334902</v>
      </c>
      <c r="O1492">
        <v>61.452225714151602</v>
      </c>
      <c r="P1492">
        <v>18.2155927692137</v>
      </c>
      <c r="Q1492">
        <v>9.7444980702301995E-2</v>
      </c>
    </row>
    <row r="1493" spans="1:17" hidden="1" x14ac:dyDescent="0.3">
      <c r="A1493" t="s">
        <v>3140</v>
      </c>
      <c r="B1493" t="s">
        <v>3141</v>
      </c>
      <c r="C1493" t="str">
        <f>IFERROR(VLOOKUP(Table1[[#This Row],[Ticker]],[1]!Table1[[Symbol]:[Industry]],2,FALSE),"-")</f>
        <v>-</v>
      </c>
      <c r="D1493" t="s">
        <v>989</v>
      </c>
      <c r="E1493">
        <v>915.97500000000002</v>
      </c>
      <c r="F1493">
        <v>82.66</v>
      </c>
      <c r="G1493">
        <v>-60.3570430203185</v>
      </c>
      <c r="H1493">
        <v>-11.510558547725299</v>
      </c>
      <c r="I1493">
        <v>-9.7268292231922899</v>
      </c>
      <c r="J1493">
        <v>-0.60503049787700103</v>
      </c>
      <c r="K1493">
        <v>79.811451435518606</v>
      </c>
      <c r="L1493">
        <v>83.972514463067398</v>
      </c>
      <c r="M1493">
        <v>44.954148083881499</v>
      </c>
      <c r="N1493">
        <v>0.98100457508378902</v>
      </c>
      <c r="O1493">
        <v>64.408420033873696</v>
      </c>
      <c r="P1493">
        <v>29.055425448868</v>
      </c>
      <c r="Q1493">
        <v>7.4536602552933998E-2</v>
      </c>
    </row>
    <row r="1494" spans="1:17" hidden="1" x14ac:dyDescent="0.3">
      <c r="A1494" t="s">
        <v>3142</v>
      </c>
      <c r="B1494" t="s">
        <v>3143</v>
      </c>
      <c r="C1494" t="str">
        <f>IFERROR(VLOOKUP(Table1[[#This Row],[Ticker]],[1]!Table1[[Symbol]:[Industry]],2,FALSE),"-")</f>
        <v>-</v>
      </c>
      <c r="D1494" t="s">
        <v>844</v>
      </c>
      <c r="E1494">
        <v>915.56100000000004</v>
      </c>
      <c r="F1494">
        <v>1915.75</v>
      </c>
      <c r="G1494">
        <v>84.083311394018807</v>
      </c>
      <c r="H1494">
        <v>35.965177466103803</v>
      </c>
      <c r="I1494">
        <v>86.532719776463495</v>
      </c>
      <c r="J1494">
        <v>-10.5772992990637</v>
      </c>
      <c r="K1494">
        <v>1648.3277109742</v>
      </c>
      <c r="L1494">
        <v>1180.6362497816599</v>
      </c>
      <c r="M1494">
        <v>50.999474076161398</v>
      </c>
      <c r="N1494">
        <v>1.15696767713739</v>
      </c>
      <c r="O1494">
        <v>20.5637478794205</v>
      </c>
      <c r="P1494">
        <v>182.892793857058</v>
      </c>
      <c r="Q1494">
        <v>0.16372777984645601</v>
      </c>
    </row>
    <row r="1495" spans="1:17" hidden="1" x14ac:dyDescent="0.3">
      <c r="A1495" t="s">
        <v>3144</v>
      </c>
      <c r="B1495" t="s">
        <v>3145</v>
      </c>
      <c r="C1495" t="str">
        <f>IFERROR(VLOOKUP(Table1[[#This Row],[Ticker]],[1]!Table1[[Symbol]:[Industry]],2,FALSE),"-")</f>
        <v>-</v>
      </c>
      <c r="D1495" t="s">
        <v>258</v>
      </c>
      <c r="E1495">
        <v>914.45786555999996</v>
      </c>
      <c r="F1495">
        <v>267.05</v>
      </c>
      <c r="G1495">
        <v>-14.324532538223901</v>
      </c>
      <c r="H1495">
        <v>1.57158136250188</v>
      </c>
      <c r="I1495">
        <v>-18.5183524508174</v>
      </c>
      <c r="J1495">
        <v>-7.25273320971215</v>
      </c>
      <c r="K1495">
        <v>262.676954985701</v>
      </c>
      <c r="L1495">
        <v>251.94607604782499</v>
      </c>
      <c r="M1495">
        <v>44.818327625495897</v>
      </c>
      <c r="N1495">
        <v>1.0561486550122701</v>
      </c>
      <c r="O1495">
        <v>23.0293952443362</v>
      </c>
      <c r="P1495">
        <v>37.654639175257699</v>
      </c>
      <c r="Q1495">
        <v>0.132073807486146</v>
      </c>
    </row>
    <row r="1496" spans="1:17" hidden="1" x14ac:dyDescent="0.3">
      <c r="A1496" t="s">
        <v>3146</v>
      </c>
      <c r="B1496" t="s">
        <v>3147</v>
      </c>
      <c r="C1496" t="str">
        <f>IFERROR(VLOOKUP(Table1[[#This Row],[Ticker]],[1]!Table1[[Symbol]:[Industry]],2,FALSE),"-")</f>
        <v>-</v>
      </c>
      <c r="D1496" t="s">
        <v>193</v>
      </c>
      <c r="E1496">
        <v>913.83187499999997</v>
      </c>
      <c r="F1496">
        <v>584.75</v>
      </c>
      <c r="G1496">
        <v>40.317768485475703</v>
      </c>
      <c r="H1496">
        <v>27.593136445388001</v>
      </c>
      <c r="I1496">
        <v>16.732651487320201</v>
      </c>
      <c r="J1496">
        <v>2.7685439790589901</v>
      </c>
      <c r="K1496">
        <v>494.45529604444499</v>
      </c>
      <c r="L1496">
        <v>436.78797690317703</v>
      </c>
      <c r="M1496">
        <v>77.338131284971396</v>
      </c>
      <c r="N1496">
        <v>2.3868435736511602</v>
      </c>
      <c r="O1496">
        <v>11.1586147926464</v>
      </c>
      <c r="P1496">
        <v>68.128234617596306</v>
      </c>
      <c r="Q1496">
        <v>5.1310365910635002E-2</v>
      </c>
    </row>
    <row r="1497" spans="1:17" hidden="1" x14ac:dyDescent="0.3">
      <c r="A1497" t="s">
        <v>3148</v>
      </c>
      <c r="B1497" t="s">
        <v>3149</v>
      </c>
      <c r="C1497" t="str">
        <f>IFERROR(VLOOKUP(Table1[[#This Row],[Ticker]],[1]!Table1[[Symbol]:[Industry]],2,FALSE),"-")</f>
        <v>-</v>
      </c>
      <c r="E1497">
        <v>907.09067245999995</v>
      </c>
      <c r="F1497">
        <v>37.130000000000003</v>
      </c>
      <c r="G1497">
        <v>-71.265612697090106</v>
      </c>
      <c r="H1497">
        <v>-11.895922076073999</v>
      </c>
      <c r="I1497">
        <v>-37.199911979703202</v>
      </c>
      <c r="J1497">
        <v>-4.58060764018526</v>
      </c>
      <c r="K1497">
        <v>39.460334160382402</v>
      </c>
      <c r="L1497">
        <v>46.133303872011297</v>
      </c>
      <c r="M1497">
        <v>32.822546342046401</v>
      </c>
      <c r="N1497">
        <v>0.77165321720052005</v>
      </c>
      <c r="O1497">
        <v>86.910853757069702</v>
      </c>
      <c r="P1497">
        <v>12.5151515151515</v>
      </c>
      <c r="Q1497">
        <v>5.2155051715415998E-2</v>
      </c>
    </row>
    <row r="1498" spans="1:17" hidden="1" x14ac:dyDescent="0.3">
      <c r="A1498" t="s">
        <v>3150</v>
      </c>
      <c r="B1498" t="s">
        <v>3151</v>
      </c>
      <c r="C1498" t="str">
        <f>IFERROR(VLOOKUP(Table1[[#This Row],[Ticker]],[1]!Table1[[Symbol]:[Industry]],2,FALSE),"-")</f>
        <v>-</v>
      </c>
      <c r="D1498" t="s">
        <v>258</v>
      </c>
      <c r="E1498">
        <v>907.06050000000005</v>
      </c>
      <c r="F1498">
        <v>884</v>
      </c>
      <c r="G1498">
        <v>65.124335096510507</v>
      </c>
      <c r="H1498">
        <v>-15.050138703436399</v>
      </c>
      <c r="I1498">
        <v>14.4823172356031</v>
      </c>
      <c r="J1498">
        <v>-17.633370500018799</v>
      </c>
      <c r="K1498">
        <v>874.00938216551504</v>
      </c>
      <c r="L1498">
        <v>688.26612395558095</v>
      </c>
      <c r="M1498">
        <v>33.004609646497599</v>
      </c>
      <c r="N1498">
        <v>0.76510067114093905</v>
      </c>
      <c r="O1498">
        <v>25.678733031674199</v>
      </c>
      <c r="P1498">
        <v>145.555555555555</v>
      </c>
      <c r="Q1498">
        <v>0.14018106275255399</v>
      </c>
    </row>
    <row r="1499" spans="1:17" hidden="1" x14ac:dyDescent="0.3">
      <c r="A1499" t="s">
        <v>3152</v>
      </c>
      <c r="B1499" t="s">
        <v>3153</v>
      </c>
      <c r="C1499" t="str">
        <f>IFERROR(VLOOKUP(Table1[[#This Row],[Ticker]],[1]!Table1[[Symbol]:[Industry]],2,FALSE),"-")</f>
        <v>-</v>
      </c>
      <c r="D1499" t="s">
        <v>170</v>
      </c>
      <c r="E1499">
        <v>906.71175971499997</v>
      </c>
      <c r="F1499">
        <v>99.22</v>
      </c>
      <c r="G1499">
        <v>-12.3322954544726</v>
      </c>
      <c r="H1499">
        <v>-7.2958897255368997</v>
      </c>
      <c r="I1499">
        <v>-10.4166774662779</v>
      </c>
      <c r="J1499">
        <v>-3.3622409649199598</v>
      </c>
      <c r="K1499">
        <v>99.460097025484998</v>
      </c>
      <c r="L1499">
        <v>99.407245266631307</v>
      </c>
      <c r="M1499">
        <v>47.018552069583301</v>
      </c>
      <c r="N1499">
        <v>1.28457550386473</v>
      </c>
      <c r="O1499">
        <v>32.029832695021099</v>
      </c>
      <c r="P1499">
        <v>16.441732191057302</v>
      </c>
      <c r="Q1499">
        <v>2.1240143912999998E-3</v>
      </c>
    </row>
    <row r="1500" spans="1:17" hidden="1" x14ac:dyDescent="0.3">
      <c r="A1500" t="s">
        <v>3154</v>
      </c>
      <c r="B1500" t="s">
        <v>3155</v>
      </c>
      <c r="C1500" t="str">
        <f>IFERROR(VLOOKUP(Table1[[#This Row],[Ticker]],[1]!Table1[[Symbol]:[Industry]],2,FALSE),"-")</f>
        <v>-</v>
      </c>
      <c r="D1500" t="s">
        <v>78</v>
      </c>
      <c r="E1500">
        <v>904.393037679999</v>
      </c>
      <c r="F1500">
        <v>98.17</v>
      </c>
      <c r="G1500">
        <v>-9.0743073711883504</v>
      </c>
      <c r="H1500">
        <v>-10.0786180367363</v>
      </c>
      <c r="I1500">
        <v>-33.334015837009602</v>
      </c>
      <c r="J1500">
        <v>-0.62812939397864298</v>
      </c>
      <c r="K1500">
        <v>95.293361783846507</v>
      </c>
      <c r="L1500">
        <v>93.653199322041701</v>
      </c>
      <c r="M1500">
        <v>59.043678011077603</v>
      </c>
      <c r="N1500">
        <v>0.59652236814637005</v>
      </c>
      <c r="O1500">
        <v>41.794845675868302</v>
      </c>
      <c r="P1500">
        <v>29.171052631578899</v>
      </c>
      <c r="Q1500">
        <v>-5.5315415960968999E-2</v>
      </c>
    </row>
    <row r="1501" spans="1:17" hidden="1" x14ac:dyDescent="0.3">
      <c r="A1501" t="s">
        <v>3156</v>
      </c>
      <c r="B1501" t="s">
        <v>3157</v>
      </c>
      <c r="C1501" t="str">
        <f>IFERROR(VLOOKUP(Table1[[#This Row],[Ticker]],[1]!Table1[[Symbol]:[Industry]],2,FALSE),"-")</f>
        <v>-</v>
      </c>
      <c r="D1501" t="s">
        <v>21</v>
      </c>
      <c r="E1501">
        <v>900.95435057999896</v>
      </c>
      <c r="F1501">
        <v>556.79999999999995</v>
      </c>
      <c r="G1501">
        <v>137.644864185198</v>
      </c>
      <c r="H1501">
        <v>1.3325969445433199</v>
      </c>
      <c r="I1501">
        <v>16.198527621902901</v>
      </c>
      <c r="J1501">
        <v>7.23122802879959</v>
      </c>
      <c r="K1501">
        <v>528.091456915153</v>
      </c>
      <c r="L1501">
        <v>458.25313775974303</v>
      </c>
      <c r="M1501">
        <v>58.949683631683897</v>
      </c>
      <c r="N1501">
        <v>0.91837200832637</v>
      </c>
      <c r="O1501">
        <v>25.538793103448199</v>
      </c>
      <c r="P1501">
        <v>205.51440329218099</v>
      </c>
      <c r="Q1501">
        <v>9.9842436427942993E-2</v>
      </c>
    </row>
    <row r="1502" spans="1:17" hidden="1" x14ac:dyDescent="0.3">
      <c r="A1502" t="s">
        <v>3158</v>
      </c>
      <c r="B1502" t="s">
        <v>3159</v>
      </c>
      <c r="C1502" t="str">
        <f>IFERROR(VLOOKUP(Table1[[#This Row],[Ticker]],[1]!Table1[[Symbol]:[Industry]],2,FALSE),"-")</f>
        <v>-</v>
      </c>
      <c r="D1502" t="s">
        <v>21</v>
      </c>
      <c r="E1502">
        <v>899.420831880999</v>
      </c>
      <c r="F1502">
        <v>82.43</v>
      </c>
      <c r="G1502">
        <v>153.61933820812601</v>
      </c>
      <c r="H1502">
        <v>31.261050932438302</v>
      </c>
      <c r="I1502">
        <v>16.184337680934998</v>
      </c>
      <c r="J1502">
        <v>16.046213562998599</v>
      </c>
      <c r="K1502">
        <v>67.279609919027905</v>
      </c>
      <c r="L1502">
        <v>55.087148243377101</v>
      </c>
      <c r="M1502">
        <v>87.116724462933306</v>
      </c>
      <c r="N1502">
        <v>2.20658937834957</v>
      </c>
      <c r="O1502">
        <v>5.5440980225645902</v>
      </c>
      <c r="P1502">
        <v>186.71304347826</v>
      </c>
    </row>
    <row r="1503" spans="1:17" hidden="1" x14ac:dyDescent="0.3">
      <c r="A1503" t="s">
        <v>3160</v>
      </c>
      <c r="B1503" t="s">
        <v>3161</v>
      </c>
      <c r="C1503" t="str">
        <f>IFERROR(VLOOKUP(Table1[[#This Row],[Ticker]],[1]!Table1[[Symbol]:[Industry]],2,FALSE),"-")</f>
        <v>-</v>
      </c>
      <c r="D1503" t="s">
        <v>647</v>
      </c>
      <c r="E1503">
        <v>898.66051119999997</v>
      </c>
      <c r="F1503">
        <v>822.1</v>
      </c>
      <c r="G1503">
        <v>-15.4109435797854</v>
      </c>
      <c r="H1503">
        <v>-6.9322236616546098</v>
      </c>
      <c r="I1503">
        <v>-22.456430905900099</v>
      </c>
      <c r="J1503">
        <v>-2.4470909325127499</v>
      </c>
      <c r="K1503">
        <v>837.76608646759803</v>
      </c>
      <c r="L1503">
        <v>828.55088254740804</v>
      </c>
      <c r="M1503">
        <v>39.7095145956159</v>
      </c>
      <c r="N1503">
        <v>1.0463817269737301</v>
      </c>
      <c r="O1503">
        <v>21.481571584965302</v>
      </c>
      <c r="P1503">
        <v>23.318082952073802</v>
      </c>
    </row>
    <row r="1504" spans="1:17" hidden="1" x14ac:dyDescent="0.3">
      <c r="A1504" t="s">
        <v>3162</v>
      </c>
      <c r="B1504" t="s">
        <v>3163</v>
      </c>
      <c r="C1504" t="str">
        <f>IFERROR(VLOOKUP(Table1[[#This Row],[Ticker]],[1]!Table1[[Symbol]:[Industry]],2,FALSE),"-")</f>
        <v>-</v>
      </c>
      <c r="D1504" t="s">
        <v>122</v>
      </c>
      <c r="E1504">
        <v>897.65353034500004</v>
      </c>
      <c r="F1504">
        <v>700.75</v>
      </c>
      <c r="G1504">
        <v>172.805235063015</v>
      </c>
      <c r="H1504">
        <v>24.671960867556798</v>
      </c>
      <c r="I1504">
        <v>103.73639675824499</v>
      </c>
      <c r="J1504">
        <v>-4.7783356833503303</v>
      </c>
      <c r="K1504">
        <v>529.93599593055103</v>
      </c>
      <c r="L1504">
        <v>386.33957621368</v>
      </c>
      <c r="M1504">
        <v>68.143392805069496</v>
      </c>
      <c r="N1504">
        <v>0.96581394183010705</v>
      </c>
      <c r="O1504">
        <v>6.6000713521227201</v>
      </c>
      <c r="P1504">
        <v>228.99061032863801</v>
      </c>
      <c r="Q1504">
        <v>0.208814641660305</v>
      </c>
    </row>
    <row r="1505" spans="1:17" hidden="1" x14ac:dyDescent="0.3">
      <c r="A1505" t="s">
        <v>3164</v>
      </c>
      <c r="B1505" t="s">
        <v>3165</v>
      </c>
      <c r="C1505" t="str">
        <f>IFERROR(VLOOKUP(Table1[[#This Row],[Ticker]],[1]!Table1[[Symbol]:[Industry]],2,FALSE),"-")</f>
        <v>-</v>
      </c>
      <c r="D1505" t="s">
        <v>140</v>
      </c>
      <c r="E1505">
        <v>896.26396491000003</v>
      </c>
      <c r="F1505">
        <v>35.65</v>
      </c>
      <c r="G1505">
        <v>27.1999012400602</v>
      </c>
      <c r="H1505">
        <v>-2.2426520724204102</v>
      </c>
      <c r="I1505">
        <v>5.5564794881294999</v>
      </c>
      <c r="J1505">
        <v>-5.8357009371441499</v>
      </c>
      <c r="K1505">
        <v>35.179223974963797</v>
      </c>
      <c r="L1505">
        <v>32.057696163913903</v>
      </c>
      <c r="M1505">
        <v>38.133151343906299</v>
      </c>
      <c r="N1505">
        <v>0.79333047795990896</v>
      </c>
      <c r="O1505">
        <v>38.5694249649368</v>
      </c>
      <c r="P1505">
        <v>57.743362831858299</v>
      </c>
      <c r="Q1505">
        <v>1.2330440365517E-2</v>
      </c>
    </row>
    <row r="1506" spans="1:17" hidden="1" x14ac:dyDescent="0.3">
      <c r="A1506" t="s">
        <v>3166</v>
      </c>
      <c r="B1506" t="s">
        <v>3167</v>
      </c>
      <c r="C1506" t="str">
        <f>IFERROR(VLOOKUP(Table1[[#This Row],[Ticker]],[1]!Table1[[Symbol]:[Industry]],2,FALSE),"-")</f>
        <v>-</v>
      </c>
      <c r="D1506" t="s">
        <v>484</v>
      </c>
      <c r="E1506">
        <v>895.51063387999898</v>
      </c>
      <c r="F1506">
        <v>627.9</v>
      </c>
      <c r="G1506">
        <v>-43.305376021278803</v>
      </c>
      <c r="H1506">
        <v>-14.1011908205765</v>
      </c>
      <c r="I1506">
        <v>-37.881756383901099</v>
      </c>
      <c r="J1506">
        <v>-2.1172694965042398</v>
      </c>
      <c r="K1506">
        <v>690.842198020777</v>
      </c>
      <c r="L1506">
        <v>738.40523025560299</v>
      </c>
      <c r="M1506">
        <v>36.791213072552203</v>
      </c>
      <c r="N1506">
        <v>1.3842940754781601</v>
      </c>
      <c r="O1506">
        <v>56.075808249721199</v>
      </c>
      <c r="P1506">
        <v>2.4139618333061299</v>
      </c>
      <c r="Q1506">
        <v>4.4744782171835001E-2</v>
      </c>
    </row>
    <row r="1507" spans="1:17" hidden="1" x14ac:dyDescent="0.3">
      <c r="A1507" t="s">
        <v>3168</v>
      </c>
      <c r="B1507" t="s">
        <v>3169</v>
      </c>
      <c r="C1507" t="str">
        <f>IFERROR(VLOOKUP(Table1[[#This Row],[Ticker]],[1]!Table1[[Symbol]:[Industry]],2,FALSE),"-")</f>
        <v>-</v>
      </c>
      <c r="D1507" t="s">
        <v>308</v>
      </c>
      <c r="E1507">
        <v>894.99599999999998</v>
      </c>
      <c r="F1507">
        <v>1596.25</v>
      </c>
      <c r="G1507">
        <v>132.09910357093901</v>
      </c>
      <c r="H1507">
        <v>-4.4412260474649603</v>
      </c>
      <c r="I1507">
        <v>22.538214471087301</v>
      </c>
      <c r="J1507">
        <v>-3.3075696846431399</v>
      </c>
      <c r="K1507">
        <v>1662.9161122016501</v>
      </c>
      <c r="L1507">
        <v>1373.1061161335699</v>
      </c>
      <c r="M1507">
        <v>46.840428831478697</v>
      </c>
      <c r="N1507">
        <v>0.43278829296218102</v>
      </c>
      <c r="O1507">
        <v>25.2310101801096</v>
      </c>
      <c r="P1507">
        <v>170.527921362596</v>
      </c>
      <c r="Q1507">
        <v>0.15462649150254701</v>
      </c>
    </row>
    <row r="1508" spans="1:17" hidden="1" x14ac:dyDescent="0.3">
      <c r="A1508" t="s">
        <v>3170</v>
      </c>
      <c r="B1508" t="s">
        <v>3171</v>
      </c>
      <c r="C1508" t="str">
        <f>IFERROR(VLOOKUP(Table1[[#This Row],[Ticker]],[1]!Table1[[Symbol]:[Industry]],2,FALSE),"-")</f>
        <v>-</v>
      </c>
      <c r="D1508" t="s">
        <v>21</v>
      </c>
      <c r="E1508">
        <v>890.06903999999997</v>
      </c>
      <c r="F1508">
        <v>479.4</v>
      </c>
      <c r="G1508">
        <v>18.7598065115629</v>
      </c>
      <c r="H1508">
        <v>-10.280173922902099</v>
      </c>
      <c r="I1508">
        <v>-27.3860805729731</v>
      </c>
      <c r="J1508">
        <v>-2.79596018913703</v>
      </c>
      <c r="K1508">
        <v>482.10681264809102</v>
      </c>
      <c r="L1508">
        <v>447.522153494311</v>
      </c>
      <c r="M1508">
        <v>50.603080217790797</v>
      </c>
      <c r="N1508">
        <v>0.60066531076287999</v>
      </c>
      <c r="O1508">
        <v>35.408844388819297</v>
      </c>
      <c r="P1508">
        <v>59.504621072088703</v>
      </c>
    </row>
    <row r="1509" spans="1:17" hidden="1" x14ac:dyDescent="0.3">
      <c r="A1509" t="s">
        <v>3172</v>
      </c>
      <c r="B1509" t="s">
        <v>3173</v>
      </c>
      <c r="C1509" t="str">
        <f>IFERROR(VLOOKUP(Table1[[#This Row],[Ticker]],[1]!Table1[[Symbol]:[Industry]],2,FALSE),"-")</f>
        <v>-</v>
      </c>
      <c r="D1509" t="s">
        <v>21</v>
      </c>
      <c r="E1509">
        <v>887.31376072499995</v>
      </c>
      <c r="F1509">
        <v>1761.3</v>
      </c>
      <c r="G1509">
        <v>104.145345016996</v>
      </c>
      <c r="H1509">
        <v>-12.7425181797131</v>
      </c>
      <c r="I1509">
        <v>-3.2855301931779302</v>
      </c>
      <c r="J1509">
        <v>-8.6451717509654191</v>
      </c>
      <c r="K1509">
        <v>1837.76697919704</v>
      </c>
      <c r="L1509">
        <v>1567.9096434212699</v>
      </c>
      <c r="M1509">
        <v>28.943871818693001</v>
      </c>
      <c r="N1509">
        <v>0.958451955823728</v>
      </c>
      <c r="O1509">
        <v>31.153125532277201</v>
      </c>
      <c r="P1509">
        <v>183.21273516642501</v>
      </c>
      <c r="Q1509">
        <v>0.153695745871511</v>
      </c>
    </row>
    <row r="1510" spans="1:17" hidden="1" x14ac:dyDescent="0.3">
      <c r="A1510" t="s">
        <v>3174</v>
      </c>
      <c r="B1510" t="s">
        <v>3175</v>
      </c>
      <c r="C1510" t="str">
        <f>IFERROR(VLOOKUP(Table1[[#This Row],[Ticker]],[1]!Table1[[Symbol]:[Industry]],2,FALSE),"-")</f>
        <v>-</v>
      </c>
      <c r="D1510" t="s">
        <v>193</v>
      </c>
      <c r="E1510">
        <v>884.9</v>
      </c>
      <c r="F1510">
        <v>90.16</v>
      </c>
      <c r="G1510">
        <v>36.208188010918803</v>
      </c>
      <c r="H1510">
        <v>-3.2899871072514602</v>
      </c>
      <c r="I1510">
        <v>-29.300094648308399</v>
      </c>
      <c r="J1510">
        <v>-3.6732903683396598</v>
      </c>
      <c r="K1510">
        <v>86.839073956715893</v>
      </c>
      <c r="L1510">
        <v>80.138480855036605</v>
      </c>
      <c r="M1510">
        <v>46.995670457644202</v>
      </c>
      <c r="N1510">
        <v>1.02586345059744</v>
      </c>
      <c r="O1510">
        <v>27.5510204081632</v>
      </c>
      <c r="P1510">
        <v>78.534653465346494</v>
      </c>
      <c r="Q1510">
        <v>1.0667280715651E-2</v>
      </c>
    </row>
    <row r="1511" spans="1:17" hidden="1" x14ac:dyDescent="0.3">
      <c r="A1511" t="s">
        <v>3176</v>
      </c>
      <c r="B1511" t="s">
        <v>3177</v>
      </c>
      <c r="C1511" t="str">
        <f>IFERROR(VLOOKUP(Table1[[#This Row],[Ticker]],[1]!Table1[[Symbol]:[Industry]],2,FALSE),"-")</f>
        <v>-</v>
      </c>
      <c r="D1511" t="s">
        <v>258</v>
      </c>
      <c r="E1511">
        <v>884.88400000000001</v>
      </c>
      <c r="F1511">
        <v>1724.05</v>
      </c>
      <c r="G1511">
        <v>12.5825622121252</v>
      </c>
      <c r="H1511">
        <v>10.793497805613701</v>
      </c>
      <c r="I1511">
        <v>27.677129515895199</v>
      </c>
      <c r="J1511">
        <v>2.96050779024924</v>
      </c>
      <c r="K1511">
        <v>1506.7634085735299</v>
      </c>
      <c r="L1511">
        <v>1298.2323151865</v>
      </c>
      <c r="M1511">
        <v>64.948794873859796</v>
      </c>
      <c r="N1511">
        <v>1.0951581572129201</v>
      </c>
      <c r="O1511">
        <v>8.1349148806589096</v>
      </c>
      <c r="P1511">
        <v>84.183537204209102</v>
      </c>
      <c r="Q1511">
        <v>1.6808359075248001E-2</v>
      </c>
    </row>
    <row r="1512" spans="1:17" hidden="1" x14ac:dyDescent="0.3">
      <c r="A1512" t="s">
        <v>3178</v>
      </c>
      <c r="B1512" t="s">
        <v>3179</v>
      </c>
      <c r="C1512" t="str">
        <f>IFERROR(VLOOKUP(Table1[[#This Row],[Ticker]],[1]!Table1[[Symbol]:[Industry]],2,FALSE),"-")</f>
        <v>-</v>
      </c>
      <c r="D1512" t="s">
        <v>244</v>
      </c>
      <c r="E1512">
        <v>884.47370606000004</v>
      </c>
      <c r="F1512">
        <v>864.25</v>
      </c>
      <c r="G1512">
        <v>34.971351186027903</v>
      </c>
      <c r="H1512">
        <v>4.4682303569745301</v>
      </c>
      <c r="I1512">
        <v>27.133236340296801</v>
      </c>
      <c r="J1512">
        <v>-5.1880509680656104</v>
      </c>
      <c r="K1512">
        <v>797.75249853494097</v>
      </c>
      <c r="L1512">
        <v>695.74330645484304</v>
      </c>
      <c r="M1512">
        <v>40.157480542260998</v>
      </c>
      <c r="N1512">
        <v>0.88746167669511999</v>
      </c>
      <c r="O1512">
        <v>12.195545270465701</v>
      </c>
      <c r="P1512">
        <v>92.0555555555555</v>
      </c>
      <c r="Q1512">
        <v>0.211504565987535</v>
      </c>
    </row>
    <row r="1513" spans="1:17" hidden="1" x14ac:dyDescent="0.3">
      <c r="A1513" t="s">
        <v>3180</v>
      </c>
      <c r="B1513" t="s">
        <v>3181</v>
      </c>
      <c r="C1513" t="str">
        <f>IFERROR(VLOOKUP(Table1[[#This Row],[Ticker]],[1]!Table1[[Symbol]:[Industry]],2,FALSE),"-")</f>
        <v>-</v>
      </c>
      <c r="D1513" t="s">
        <v>250</v>
      </c>
      <c r="E1513">
        <v>883.8</v>
      </c>
      <c r="F1513">
        <v>346.25</v>
      </c>
      <c r="G1513">
        <v>-1.8337497174991899</v>
      </c>
      <c r="H1513">
        <v>41.919232193481001</v>
      </c>
      <c r="I1513">
        <v>12.257383533958301</v>
      </c>
      <c r="J1513">
        <v>-3.97863103143388</v>
      </c>
      <c r="M1513">
        <v>51.166852755624397</v>
      </c>
      <c r="O1513">
        <v>22.7436823104693</v>
      </c>
      <c r="P1513">
        <v>82.236842105263094</v>
      </c>
    </row>
    <row r="1514" spans="1:17" hidden="1" x14ac:dyDescent="0.3">
      <c r="A1514" t="s">
        <v>3182</v>
      </c>
      <c r="B1514" t="s">
        <v>3183</v>
      </c>
      <c r="C1514" t="str">
        <f>IFERROR(VLOOKUP(Table1[[#This Row],[Ticker]],[1]!Table1[[Symbol]:[Industry]],2,FALSE),"-")</f>
        <v>-</v>
      </c>
      <c r="D1514" t="s">
        <v>3184</v>
      </c>
      <c r="E1514">
        <v>883.06175522499996</v>
      </c>
      <c r="F1514">
        <v>345.1</v>
      </c>
      <c r="G1514">
        <v>209.56975905442999</v>
      </c>
      <c r="H1514">
        <v>31.538860532621602</v>
      </c>
      <c r="I1514">
        <v>96.240945719239093</v>
      </c>
      <c r="J1514">
        <v>6.8613230278349002</v>
      </c>
      <c r="K1514">
        <v>268.18146115086603</v>
      </c>
      <c r="M1514">
        <v>59.885079061736803</v>
      </c>
      <c r="N1514">
        <v>0.91921477584965505</v>
      </c>
      <c r="O1514">
        <v>21.703853955375202</v>
      </c>
      <c r="P1514">
        <v>263.26315789473603</v>
      </c>
    </row>
    <row r="1515" spans="1:17" hidden="1" x14ac:dyDescent="0.3">
      <c r="A1515" t="s">
        <v>3185</v>
      </c>
      <c r="B1515" t="s">
        <v>3186</v>
      </c>
      <c r="C1515" t="str">
        <f>IFERROR(VLOOKUP(Table1[[#This Row],[Ticker]],[1]!Table1[[Symbol]:[Industry]],2,FALSE),"-")</f>
        <v>-</v>
      </c>
      <c r="D1515" t="s">
        <v>484</v>
      </c>
      <c r="E1515">
        <v>877.68825336499901</v>
      </c>
      <c r="F1515">
        <v>620.25</v>
      </c>
      <c r="G1515">
        <v>-33.028981137181098</v>
      </c>
      <c r="H1515">
        <v>-4.0110962068770597</v>
      </c>
      <c r="I1515">
        <v>-18.582626723345101</v>
      </c>
      <c r="J1515">
        <v>-8.1722520689151104</v>
      </c>
      <c r="K1515">
        <v>590.79731631923403</v>
      </c>
      <c r="L1515">
        <v>603.70505541531395</v>
      </c>
      <c r="M1515">
        <v>41.6093709373338</v>
      </c>
      <c r="N1515">
        <v>1.86778829215665</v>
      </c>
      <c r="O1515">
        <v>45.102781136638399</v>
      </c>
      <c r="P1515">
        <v>33.905440414507702</v>
      </c>
      <c r="Q1515">
        <v>0.102669646152837</v>
      </c>
    </row>
    <row r="1516" spans="1:17" hidden="1" x14ac:dyDescent="0.3">
      <c r="A1516" t="s">
        <v>3187</v>
      </c>
      <c r="B1516" t="s">
        <v>3188</v>
      </c>
      <c r="C1516" t="str">
        <f>IFERROR(VLOOKUP(Table1[[#This Row],[Ticker]],[1]!Table1[[Symbol]:[Industry]],2,FALSE),"-")</f>
        <v>-</v>
      </c>
      <c r="D1516" t="s">
        <v>713</v>
      </c>
      <c r="E1516">
        <v>875.43042120999996</v>
      </c>
      <c r="F1516">
        <v>271.22000000000003</v>
      </c>
      <c r="G1516">
        <v>0.86881475629664695</v>
      </c>
      <c r="H1516">
        <v>3.8015779477246797E-2</v>
      </c>
      <c r="I1516">
        <v>0.77948424701969299</v>
      </c>
      <c r="J1516">
        <v>0.47787694495250899</v>
      </c>
      <c r="K1516">
        <v>258.62120727105599</v>
      </c>
      <c r="L1516">
        <v>240.29980436563599</v>
      </c>
      <c r="M1516">
        <v>62.3816521735951</v>
      </c>
      <c r="N1516">
        <v>0.33109085303474001</v>
      </c>
      <c r="O1516">
        <v>0.58255290907749302</v>
      </c>
      <c r="P1516">
        <v>31.468734852156999</v>
      </c>
      <c r="Q1516">
        <v>1.7242551089885001E-2</v>
      </c>
    </row>
    <row r="1517" spans="1:17" hidden="1" x14ac:dyDescent="0.3">
      <c r="A1517" t="s">
        <v>3189</v>
      </c>
      <c r="B1517" t="s">
        <v>3190</v>
      </c>
      <c r="C1517" t="str">
        <f>IFERROR(VLOOKUP(Table1[[#This Row],[Ticker]],[1]!Table1[[Symbol]:[Industry]],2,FALSE),"-")</f>
        <v>-</v>
      </c>
      <c r="D1517" t="s">
        <v>258</v>
      </c>
      <c r="E1517">
        <v>874.74800000000005</v>
      </c>
      <c r="F1517">
        <v>1545.7</v>
      </c>
      <c r="G1517">
        <v>26.294010378576498</v>
      </c>
      <c r="H1517">
        <v>-1.71599887481376</v>
      </c>
      <c r="I1517">
        <v>-14.1465854271965</v>
      </c>
      <c r="J1517">
        <v>-4.0803251025998</v>
      </c>
      <c r="K1517">
        <v>1533.5378307606099</v>
      </c>
      <c r="L1517">
        <v>1462.71807652593</v>
      </c>
      <c r="M1517">
        <v>50.554723298102097</v>
      </c>
      <c r="N1517">
        <v>0.88370186358976099</v>
      </c>
      <c r="O1517">
        <v>15.452545772142001</v>
      </c>
      <c r="P1517">
        <v>57.724489795918302</v>
      </c>
      <c r="Q1517">
        <v>4.9348675579284997E-2</v>
      </c>
    </row>
    <row r="1518" spans="1:17" hidden="1" x14ac:dyDescent="0.3">
      <c r="A1518" t="s">
        <v>3191</v>
      </c>
      <c r="B1518" t="s">
        <v>3192</v>
      </c>
      <c r="C1518" t="str">
        <f>IFERROR(VLOOKUP(Table1[[#This Row],[Ticker]],[1]!Table1[[Symbol]:[Industry]],2,FALSE),"-")</f>
        <v>-</v>
      </c>
      <c r="D1518" t="s">
        <v>623</v>
      </c>
      <c r="E1518">
        <v>874.36458176399901</v>
      </c>
      <c r="F1518">
        <v>81.83</v>
      </c>
      <c r="G1518">
        <v>-38.145044060173497</v>
      </c>
      <c r="H1518">
        <v>-5.8565951115649897</v>
      </c>
      <c r="I1518">
        <v>-20.942320027297999</v>
      </c>
      <c r="J1518">
        <v>0.67199687882434</v>
      </c>
      <c r="K1518">
        <v>81.782091620190997</v>
      </c>
      <c r="L1518">
        <v>86.285451612223198</v>
      </c>
      <c r="M1518">
        <v>52.167108087674798</v>
      </c>
      <c r="N1518">
        <v>1.6042908509182301</v>
      </c>
      <c r="O1518">
        <v>39.679824025418498</v>
      </c>
      <c r="P1518">
        <v>15.0914205344585</v>
      </c>
    </row>
    <row r="1519" spans="1:17" hidden="1" x14ac:dyDescent="0.3">
      <c r="A1519" t="s">
        <v>3193</v>
      </c>
      <c r="B1519" t="s">
        <v>3194</v>
      </c>
      <c r="C1519" t="str">
        <f>IFERROR(VLOOKUP(Table1[[#This Row],[Ticker]],[1]!Table1[[Symbol]:[Industry]],2,FALSE),"-")</f>
        <v>-</v>
      </c>
      <c r="D1519" t="s">
        <v>623</v>
      </c>
      <c r="E1519">
        <v>873.6</v>
      </c>
      <c r="F1519">
        <v>1379.6</v>
      </c>
      <c r="G1519">
        <v>4.9200136206528198</v>
      </c>
      <c r="H1519">
        <v>25.640291438862199</v>
      </c>
      <c r="I1519">
        <v>16.532152824969099</v>
      </c>
      <c r="J1519">
        <v>2.84310317626985</v>
      </c>
      <c r="K1519">
        <v>1149.94332080596</v>
      </c>
      <c r="L1519">
        <v>1045.1577107329899</v>
      </c>
      <c r="M1519">
        <v>62.129938642745799</v>
      </c>
      <c r="N1519">
        <v>3.14051607191788</v>
      </c>
      <c r="O1519">
        <v>13.728616990432</v>
      </c>
      <c r="P1519">
        <v>72.449999999999903</v>
      </c>
      <c r="Q1519">
        <v>3.9252371403763003E-2</v>
      </c>
    </row>
    <row r="1520" spans="1:17" hidden="1" x14ac:dyDescent="0.3">
      <c r="A1520" t="s">
        <v>3195</v>
      </c>
      <c r="B1520" t="s">
        <v>3196</v>
      </c>
      <c r="C1520" t="str">
        <f>IFERROR(VLOOKUP(Table1[[#This Row],[Ticker]],[1]!Table1[[Symbol]:[Industry]],2,FALSE),"-")</f>
        <v>-</v>
      </c>
      <c r="E1520">
        <v>873.57815458099901</v>
      </c>
      <c r="F1520">
        <v>71.62</v>
      </c>
      <c r="G1520">
        <v>180.012546948031</v>
      </c>
      <c r="H1520">
        <v>10.9109080973715</v>
      </c>
      <c r="I1520">
        <v>18.718358016630699</v>
      </c>
      <c r="J1520">
        <v>-5.0317829803615401</v>
      </c>
      <c r="K1520">
        <v>65.872132115357701</v>
      </c>
      <c r="L1520">
        <v>54.2133674344756</v>
      </c>
      <c r="M1520">
        <v>50.662714540325901</v>
      </c>
      <c r="N1520">
        <v>1.6777510907190101</v>
      </c>
      <c r="O1520">
        <v>9.8855068416643306</v>
      </c>
      <c r="P1520">
        <v>258.99749373433502</v>
      </c>
      <c r="Q1520">
        <v>2.5771081521935E-2</v>
      </c>
    </row>
    <row r="1521" spans="1:17" hidden="1" x14ac:dyDescent="0.3">
      <c r="A1521" t="s">
        <v>3197</v>
      </c>
      <c r="B1521" t="s">
        <v>3198</v>
      </c>
      <c r="C1521" t="str">
        <f>IFERROR(VLOOKUP(Table1[[#This Row],[Ticker]],[1]!Table1[[Symbol]:[Industry]],2,FALSE),"-")</f>
        <v>-</v>
      </c>
      <c r="D1521" t="s">
        <v>253</v>
      </c>
      <c r="E1521">
        <v>872.72329779999995</v>
      </c>
      <c r="F1521">
        <v>106.45</v>
      </c>
      <c r="G1521">
        <v>4.9695651685224496</v>
      </c>
      <c r="H1521">
        <v>1.8318706526498501</v>
      </c>
      <c r="I1521">
        <v>-8.0618454747157706</v>
      </c>
      <c r="J1521">
        <v>-9.6951089604339097E-2</v>
      </c>
      <c r="K1521">
        <v>92.361351582267304</v>
      </c>
      <c r="L1521">
        <v>90.458618140263198</v>
      </c>
      <c r="M1521">
        <v>51.388846723599997</v>
      </c>
      <c r="N1521">
        <v>2.5281068679838898</v>
      </c>
      <c r="O1521">
        <v>7.0925317050258396</v>
      </c>
      <c r="P1521">
        <v>40.806878306878303</v>
      </c>
      <c r="Q1521">
        <v>-7.4834464343797993E-2</v>
      </c>
    </row>
    <row r="1522" spans="1:17" hidden="1" x14ac:dyDescent="0.3">
      <c r="A1522" t="s">
        <v>3199</v>
      </c>
      <c r="B1522" t="s">
        <v>3200</v>
      </c>
      <c r="C1522" t="str">
        <f>IFERROR(VLOOKUP(Table1[[#This Row],[Ticker]],[1]!Table1[[Symbol]:[Industry]],2,FALSE),"-")</f>
        <v>-</v>
      </c>
      <c r="D1522" t="s">
        <v>409</v>
      </c>
      <c r="E1522">
        <v>869.98074999999994</v>
      </c>
      <c r="F1522">
        <v>809.55</v>
      </c>
      <c r="G1522">
        <v>111.46114280605499</v>
      </c>
      <c r="H1522">
        <v>-1.70507801335156</v>
      </c>
      <c r="I1522">
        <v>71.587999297218602</v>
      </c>
      <c r="J1522">
        <v>-5.0189434757573403</v>
      </c>
      <c r="K1522">
        <v>789.24446152659095</v>
      </c>
      <c r="L1522">
        <v>609.55422324048197</v>
      </c>
      <c r="M1522">
        <v>50.497542299082603</v>
      </c>
      <c r="N1522">
        <v>1.84509364153238</v>
      </c>
      <c r="O1522">
        <v>21.221666357853099</v>
      </c>
      <c r="P1522">
        <v>174.37722419928801</v>
      </c>
      <c r="Q1522">
        <v>0.13577435144938599</v>
      </c>
    </row>
    <row r="1523" spans="1:17" hidden="1" x14ac:dyDescent="0.3">
      <c r="A1523" t="s">
        <v>3201</v>
      </c>
      <c r="B1523" t="s">
        <v>3202</v>
      </c>
      <c r="C1523" t="str">
        <f>IFERROR(VLOOKUP(Table1[[#This Row],[Ticker]],[1]!Table1[[Symbol]:[Industry]],2,FALSE),"-")</f>
        <v>-</v>
      </c>
      <c r="D1523" t="s">
        <v>557</v>
      </c>
      <c r="E1523">
        <v>865.03066762499998</v>
      </c>
      <c r="F1523">
        <v>259.87</v>
      </c>
      <c r="G1523">
        <v>69.807201415643107</v>
      </c>
      <c r="H1523">
        <v>21.6624363433139</v>
      </c>
      <c r="I1523">
        <v>29.635668400715499</v>
      </c>
      <c r="J1523">
        <v>4.4432106274817098</v>
      </c>
      <c r="K1523">
        <v>213.51767167363201</v>
      </c>
      <c r="L1523">
        <v>182.133288584186</v>
      </c>
      <c r="M1523">
        <v>92.673404662064598</v>
      </c>
      <c r="N1523">
        <v>0.69306589663908302</v>
      </c>
      <c r="O1523">
        <v>1.158271443414</v>
      </c>
      <c r="P1523">
        <v>103.65987460815001</v>
      </c>
      <c r="Q1523">
        <v>7.9639363408655003E-2</v>
      </c>
    </row>
    <row r="1524" spans="1:17" hidden="1" x14ac:dyDescent="0.3">
      <c r="A1524" t="s">
        <v>3203</v>
      </c>
      <c r="B1524" t="s">
        <v>3204</v>
      </c>
      <c r="C1524" t="str">
        <f>IFERROR(VLOOKUP(Table1[[#This Row],[Ticker]],[1]!Table1[[Symbol]:[Industry]],2,FALSE),"-")</f>
        <v>-</v>
      </c>
      <c r="D1524" t="s">
        <v>125</v>
      </c>
      <c r="E1524">
        <v>864.36654876</v>
      </c>
      <c r="F1524">
        <v>864.15</v>
      </c>
      <c r="G1524">
        <v>123.481632761074</v>
      </c>
      <c r="H1524">
        <v>18.270635563035501</v>
      </c>
      <c r="I1524">
        <v>27.868393429419399</v>
      </c>
      <c r="J1524">
        <v>-5.9423981737246203</v>
      </c>
      <c r="K1524">
        <v>760.97676710207895</v>
      </c>
      <c r="L1524">
        <v>634.56684289316797</v>
      </c>
      <c r="M1524">
        <v>46.382664390574803</v>
      </c>
      <c r="N1524">
        <v>0.613803387143109</v>
      </c>
      <c r="O1524">
        <v>12.8276340913035</v>
      </c>
      <c r="P1524">
        <v>171.23352165725001</v>
      </c>
      <c r="Q1524">
        <v>0.169320458751828</v>
      </c>
    </row>
    <row r="1525" spans="1:17" hidden="1" x14ac:dyDescent="0.3">
      <c r="A1525" t="s">
        <v>3205</v>
      </c>
      <c r="B1525" t="s">
        <v>3206</v>
      </c>
      <c r="C1525" t="str">
        <f>IFERROR(VLOOKUP(Table1[[#This Row],[Ticker]],[1]!Table1[[Symbol]:[Industry]],2,FALSE),"-")</f>
        <v>-</v>
      </c>
      <c r="D1525" t="s">
        <v>647</v>
      </c>
      <c r="E1525">
        <v>864.00554099999999</v>
      </c>
      <c r="F1525">
        <v>103.18</v>
      </c>
      <c r="G1525">
        <v>72.237835882090593</v>
      </c>
      <c r="H1525">
        <v>1.5432787947718201</v>
      </c>
      <c r="I1525">
        <v>61.407548015151697</v>
      </c>
      <c r="J1525">
        <v>-3.2213470670516902</v>
      </c>
      <c r="K1525">
        <v>91.945435784728005</v>
      </c>
      <c r="L1525">
        <v>70.328248000063397</v>
      </c>
      <c r="M1525">
        <v>53.091599379261197</v>
      </c>
      <c r="N1525">
        <v>0.59369628241693395</v>
      </c>
      <c r="O1525">
        <v>9.5173483233184708</v>
      </c>
      <c r="P1525">
        <v>133.175141242937</v>
      </c>
      <c r="Q1525">
        <v>8.2862525320598998E-2</v>
      </c>
    </row>
    <row r="1526" spans="1:17" hidden="1" x14ac:dyDescent="0.3">
      <c r="A1526" t="s">
        <v>3207</v>
      </c>
      <c r="B1526" t="s">
        <v>3208</v>
      </c>
      <c r="C1526" t="str">
        <f>IFERROR(VLOOKUP(Table1[[#This Row],[Ticker]],[1]!Table1[[Symbol]:[Industry]],2,FALSE),"-")</f>
        <v>-</v>
      </c>
      <c r="D1526" t="s">
        <v>422</v>
      </c>
      <c r="E1526">
        <v>860.7</v>
      </c>
      <c r="F1526">
        <v>207.16</v>
      </c>
      <c r="G1526">
        <v>-16.3696309646514</v>
      </c>
      <c r="H1526">
        <v>12.5769557707168</v>
      </c>
      <c r="I1526">
        <v>-2.9393009349681298</v>
      </c>
      <c r="J1526">
        <v>-2.4117385183003899</v>
      </c>
      <c r="K1526">
        <v>174.732371672543</v>
      </c>
      <c r="L1526">
        <v>178.54459356960899</v>
      </c>
      <c r="M1526">
        <v>52.946503234223698</v>
      </c>
      <c r="N1526">
        <v>1.9683486979293401</v>
      </c>
      <c r="O1526">
        <v>11.218381927012899</v>
      </c>
      <c r="P1526">
        <v>83.327433628318502</v>
      </c>
    </row>
    <row r="1527" spans="1:17" hidden="1" x14ac:dyDescent="0.3">
      <c r="A1527" t="s">
        <v>3209</v>
      </c>
      <c r="B1527" t="s">
        <v>3210</v>
      </c>
      <c r="C1527" t="str">
        <f>IFERROR(VLOOKUP(Table1[[#This Row],[Ticker]],[1]!Table1[[Symbol]:[Industry]],2,FALSE),"-")</f>
        <v>-</v>
      </c>
      <c r="D1527" t="s">
        <v>550</v>
      </c>
      <c r="E1527">
        <v>857.51365399999997</v>
      </c>
      <c r="F1527">
        <v>321.89999999999998</v>
      </c>
      <c r="G1527">
        <v>40.509223447782801</v>
      </c>
      <c r="H1527">
        <v>17.449925737346401</v>
      </c>
      <c r="I1527">
        <v>-2.9816241839031399</v>
      </c>
      <c r="J1527">
        <v>12.1948880107637</v>
      </c>
      <c r="K1527">
        <v>277.55427508539799</v>
      </c>
      <c r="L1527">
        <v>264.63419977446102</v>
      </c>
      <c r="M1527">
        <v>85.194222970379101</v>
      </c>
      <c r="N1527">
        <v>3.3314810444489602</v>
      </c>
      <c r="O1527">
        <v>11.214662938800799</v>
      </c>
      <c r="P1527">
        <v>70.905229625696805</v>
      </c>
      <c r="Q1527">
        <v>-8.5481134437479997E-3</v>
      </c>
    </row>
    <row r="1528" spans="1:17" hidden="1" x14ac:dyDescent="0.3">
      <c r="A1528" t="s">
        <v>3211</v>
      </c>
      <c r="B1528" t="s">
        <v>3212</v>
      </c>
      <c r="C1528" t="str">
        <f>IFERROR(VLOOKUP(Table1[[#This Row],[Ticker]],[1]!Table1[[Symbol]:[Industry]],2,FALSE),"-")</f>
        <v>-</v>
      </c>
      <c r="D1528" t="s">
        <v>647</v>
      </c>
      <c r="E1528">
        <v>856.44864256000005</v>
      </c>
      <c r="F1528">
        <v>91.58</v>
      </c>
      <c r="G1528">
        <v>-7.2542287931355798</v>
      </c>
      <c r="H1528">
        <v>-3.8530911776399601</v>
      </c>
      <c r="I1528">
        <v>3.6994710644237401</v>
      </c>
      <c r="J1528">
        <v>-5.9027562278814498</v>
      </c>
      <c r="K1528">
        <v>86.850575151805401</v>
      </c>
      <c r="L1528">
        <v>81.044566009840594</v>
      </c>
      <c r="M1528">
        <v>44.854994889865502</v>
      </c>
      <c r="N1528">
        <v>0.96186129455130998</v>
      </c>
      <c r="O1528">
        <v>7.2832496178204904</v>
      </c>
      <c r="P1528">
        <v>34.676470588235198</v>
      </c>
    </row>
    <row r="1529" spans="1:17" hidden="1" x14ac:dyDescent="0.3">
      <c r="A1529" t="s">
        <v>3213</v>
      </c>
      <c r="B1529" t="s">
        <v>3214</v>
      </c>
      <c r="C1529" t="str">
        <f>IFERROR(VLOOKUP(Table1[[#This Row],[Ticker]],[1]!Table1[[Symbol]:[Industry]],2,FALSE),"-")</f>
        <v>-</v>
      </c>
      <c r="D1529" t="s">
        <v>1533</v>
      </c>
      <c r="E1529">
        <v>855.97777995000001</v>
      </c>
      <c r="F1529">
        <v>458.95</v>
      </c>
      <c r="G1529">
        <v>89.614525142043703</v>
      </c>
      <c r="H1529">
        <v>23.671904710589502</v>
      </c>
      <c r="I1529">
        <v>90.067353769348003</v>
      </c>
      <c r="J1529">
        <v>15.3025310305809</v>
      </c>
      <c r="K1529">
        <v>387.061833387175</v>
      </c>
      <c r="L1529">
        <v>305.35155561148002</v>
      </c>
      <c r="M1529">
        <v>85.385823243192107</v>
      </c>
      <c r="N1529">
        <v>2.3703533382857702</v>
      </c>
      <c r="O1529">
        <v>3.4862185423248699</v>
      </c>
      <c r="P1529">
        <v>162.557208237986</v>
      </c>
      <c r="Q1529">
        <v>8.8608116546609994E-2</v>
      </c>
    </row>
    <row r="1530" spans="1:17" hidden="1" x14ac:dyDescent="0.3">
      <c r="A1530" t="s">
        <v>3215</v>
      </c>
      <c r="B1530" t="s">
        <v>3216</v>
      </c>
      <c r="C1530" t="str">
        <f>IFERROR(VLOOKUP(Table1[[#This Row],[Ticker]],[1]!Table1[[Symbol]:[Industry]],2,FALSE),"-")</f>
        <v>-</v>
      </c>
      <c r="D1530" t="s">
        <v>550</v>
      </c>
      <c r="E1530">
        <v>855.84135000000003</v>
      </c>
      <c r="F1530">
        <v>79.83</v>
      </c>
      <c r="G1530">
        <v>20.270632267393701</v>
      </c>
      <c r="H1530">
        <v>-1.78199427756688</v>
      </c>
      <c r="I1530">
        <v>-28.686736293133301</v>
      </c>
      <c r="J1530">
        <v>-3.55876631828915</v>
      </c>
      <c r="K1530">
        <v>77.709169893069998</v>
      </c>
      <c r="L1530">
        <v>80.138623291074794</v>
      </c>
      <c r="M1530">
        <v>45.540345454884303</v>
      </c>
      <c r="N1530">
        <v>0.65767859086859104</v>
      </c>
      <c r="O1530">
        <v>48.377802831015899</v>
      </c>
      <c r="P1530">
        <v>48.659217877094903</v>
      </c>
      <c r="Q1530">
        <v>-1.0825123326435E-2</v>
      </c>
    </row>
    <row r="1531" spans="1:17" hidden="1" x14ac:dyDescent="0.3">
      <c r="A1531" t="s">
        <v>3217</v>
      </c>
      <c r="B1531" t="s">
        <v>3218</v>
      </c>
      <c r="C1531" t="str">
        <f>IFERROR(VLOOKUP(Table1[[#This Row],[Ticker]],[1]!Table1[[Symbol]:[Industry]],2,FALSE),"-")</f>
        <v>-</v>
      </c>
      <c r="D1531" t="s">
        <v>130</v>
      </c>
      <c r="E1531">
        <v>854.08710834999999</v>
      </c>
      <c r="F1531">
        <v>669.95</v>
      </c>
      <c r="G1531">
        <v>700.78413499604699</v>
      </c>
      <c r="H1531">
        <v>-19.686458863429401</v>
      </c>
      <c r="I1531">
        <v>108.628791651122</v>
      </c>
      <c r="J1531">
        <v>-12.252275407949099</v>
      </c>
      <c r="K1531">
        <v>725.45341643384802</v>
      </c>
      <c r="L1531">
        <v>516.03037853616104</v>
      </c>
      <c r="M1531">
        <v>17.4825261703627</v>
      </c>
      <c r="N1531">
        <v>0.83751877981302902</v>
      </c>
      <c r="O1531">
        <v>26.128815583252401</v>
      </c>
      <c r="P1531">
        <v>745.89646464646398</v>
      </c>
      <c r="Q1531">
        <v>0.12231718527975401</v>
      </c>
    </row>
    <row r="1532" spans="1:17" hidden="1" x14ac:dyDescent="0.3">
      <c r="A1532" t="s">
        <v>3219</v>
      </c>
      <c r="B1532" t="s">
        <v>3220</v>
      </c>
      <c r="C1532" t="str">
        <f>IFERROR(VLOOKUP(Table1[[#This Row],[Ticker]],[1]!Table1[[Symbol]:[Industry]],2,FALSE),"-")</f>
        <v>-</v>
      </c>
      <c r="D1532" t="s">
        <v>1533</v>
      </c>
      <c r="E1532">
        <v>852.40144131599902</v>
      </c>
      <c r="F1532">
        <v>242.42</v>
      </c>
      <c r="G1532">
        <v>-7.5507320688479496</v>
      </c>
      <c r="H1532">
        <v>-0.34582699823041002</v>
      </c>
      <c r="I1532">
        <v>-28.862949766825999</v>
      </c>
      <c r="J1532">
        <v>-3.31497877684455</v>
      </c>
      <c r="K1532">
        <v>236.805343903666</v>
      </c>
      <c r="L1532">
        <v>241.25570304672399</v>
      </c>
      <c r="M1532">
        <v>57.111157789258399</v>
      </c>
      <c r="N1532">
        <v>1.30284560098442</v>
      </c>
      <c r="O1532">
        <v>38.189918323570602</v>
      </c>
      <c r="P1532">
        <v>29.601710772520601</v>
      </c>
      <c r="Q1532">
        <v>4.5474654570749E-2</v>
      </c>
    </row>
    <row r="1533" spans="1:17" hidden="1" x14ac:dyDescent="0.3">
      <c r="A1533" t="s">
        <v>3221</v>
      </c>
      <c r="B1533" t="s">
        <v>3222</v>
      </c>
      <c r="C1533" t="str">
        <f>IFERROR(VLOOKUP(Table1[[#This Row],[Ticker]],[1]!Table1[[Symbol]:[Industry]],2,FALSE),"-")</f>
        <v>-</v>
      </c>
      <c r="D1533" t="s">
        <v>710</v>
      </c>
      <c r="E1533">
        <v>850.95500000000004</v>
      </c>
      <c r="F1533">
        <v>495.15</v>
      </c>
      <c r="G1533">
        <v>47.506774952844602</v>
      </c>
      <c r="H1533">
        <v>3.2850907129207099</v>
      </c>
      <c r="I1533">
        <v>-11.1853921626246</v>
      </c>
      <c r="J1533">
        <v>-1.30163733670147</v>
      </c>
      <c r="K1533">
        <v>473.28953975620499</v>
      </c>
      <c r="L1533">
        <v>431.13607925705998</v>
      </c>
      <c r="M1533">
        <v>55.335543018633103</v>
      </c>
      <c r="N1533">
        <v>1.60391589998446</v>
      </c>
      <c r="O1533">
        <v>10.673533272745599</v>
      </c>
      <c r="P1533">
        <v>84.070631970260195</v>
      </c>
      <c r="Q1533">
        <v>5.9790219859270001E-2</v>
      </c>
    </row>
    <row r="1534" spans="1:17" hidden="1" x14ac:dyDescent="0.3">
      <c r="A1534" t="s">
        <v>3223</v>
      </c>
      <c r="B1534" t="s">
        <v>3224</v>
      </c>
      <c r="C1534" t="str">
        <f>IFERROR(VLOOKUP(Table1[[#This Row],[Ticker]],[1]!Table1[[Symbol]:[Industry]],2,FALSE),"-")</f>
        <v>-</v>
      </c>
      <c r="D1534" t="s">
        <v>220</v>
      </c>
      <c r="E1534">
        <v>848.63338325999996</v>
      </c>
      <c r="F1534">
        <v>337.8</v>
      </c>
      <c r="G1534">
        <v>-22.3592826587176</v>
      </c>
      <c r="H1534">
        <v>7.5296439427598498</v>
      </c>
      <c r="I1534">
        <v>-8.2681494072600898</v>
      </c>
      <c r="J1534">
        <v>-1.4148343443926801</v>
      </c>
      <c r="O1534">
        <v>17.4511545293072</v>
      </c>
      <c r="P1534">
        <v>13.7373737373737</v>
      </c>
    </row>
    <row r="1535" spans="1:17" hidden="1" x14ac:dyDescent="0.3">
      <c r="A1535" t="s">
        <v>3225</v>
      </c>
      <c r="B1535" t="s">
        <v>3226</v>
      </c>
      <c r="C1535" t="str">
        <f>IFERROR(VLOOKUP(Table1[[#This Row],[Ticker]],[1]!Table1[[Symbol]:[Industry]],2,FALSE),"-")</f>
        <v>-</v>
      </c>
      <c r="E1535">
        <v>847.85020840000004</v>
      </c>
      <c r="F1535">
        <v>30.9</v>
      </c>
      <c r="G1535">
        <v>-55.084390605433299</v>
      </c>
      <c r="H1535">
        <v>-3.1791845801603298</v>
      </c>
      <c r="I1535">
        <v>-45.701721357393801</v>
      </c>
      <c r="J1535">
        <v>-3.69113456788287</v>
      </c>
      <c r="K1535">
        <v>31.844401427666</v>
      </c>
      <c r="L1535">
        <v>37.397838016797699</v>
      </c>
      <c r="M1535">
        <v>37.234070962298802</v>
      </c>
      <c r="N1535">
        <v>0.37958424525995399</v>
      </c>
      <c r="O1535">
        <v>90.938511326860805</v>
      </c>
      <c r="P1535">
        <v>18.481595092024499</v>
      </c>
      <c r="Q1535">
        <v>9.0729713250293997E-2</v>
      </c>
    </row>
    <row r="1536" spans="1:17" hidden="1" x14ac:dyDescent="0.3">
      <c r="A1536" t="s">
        <v>3227</v>
      </c>
      <c r="B1536" t="s">
        <v>3228</v>
      </c>
      <c r="C1536" t="str">
        <f>IFERROR(VLOOKUP(Table1[[#This Row],[Ticker]],[1]!Table1[[Symbol]:[Industry]],2,FALSE),"-")</f>
        <v>-</v>
      </c>
      <c r="D1536" t="s">
        <v>609</v>
      </c>
      <c r="E1536">
        <v>847.5</v>
      </c>
      <c r="F1536">
        <v>289.89</v>
      </c>
      <c r="G1536">
        <v>44.970278024905397</v>
      </c>
      <c r="H1536">
        <v>5.9380647023239996</v>
      </c>
      <c r="I1536">
        <v>-5.2534703543430004</v>
      </c>
      <c r="J1536">
        <v>13.3351152217302</v>
      </c>
      <c r="K1536">
        <v>251.10168011703499</v>
      </c>
      <c r="L1536">
        <v>253.96993833368899</v>
      </c>
      <c r="M1536">
        <v>84.186680027985503</v>
      </c>
      <c r="N1536">
        <v>3.5823460886801399</v>
      </c>
      <c r="O1536">
        <v>48.2286384490668</v>
      </c>
      <c r="P1536">
        <v>74.212740384615302</v>
      </c>
      <c r="Q1536">
        <v>7.0965199871159998E-2</v>
      </c>
    </row>
    <row r="1537" spans="1:17" hidden="1" x14ac:dyDescent="0.3">
      <c r="A1537" t="s">
        <v>3229</v>
      </c>
      <c r="B1537" t="s">
        <v>3230</v>
      </c>
      <c r="C1537" t="str">
        <f>IFERROR(VLOOKUP(Table1[[#This Row],[Ticker]],[1]!Table1[[Symbol]:[Industry]],2,FALSE),"-")</f>
        <v>-</v>
      </c>
      <c r="D1537" t="s">
        <v>550</v>
      </c>
      <c r="E1537">
        <v>847.44386831999998</v>
      </c>
      <c r="F1537">
        <v>633.29999999999995</v>
      </c>
      <c r="G1537">
        <v>24.106841493039799</v>
      </c>
      <c r="H1537">
        <v>-4.8659013721402999</v>
      </c>
      <c r="I1537">
        <v>-2.99842740004461E-2</v>
      </c>
      <c r="J1537">
        <v>-4.5882359231975096</v>
      </c>
      <c r="K1537">
        <v>594.38361430658495</v>
      </c>
      <c r="L1537">
        <v>516.66197025485098</v>
      </c>
      <c r="M1537">
        <v>48.491020906897504</v>
      </c>
      <c r="N1537">
        <v>0.39253579616254303</v>
      </c>
      <c r="O1537">
        <v>17.353544923417001</v>
      </c>
      <c r="P1537">
        <v>91.967262806911194</v>
      </c>
      <c r="Q1537">
        <v>9.0471872147890001E-2</v>
      </c>
    </row>
    <row r="1538" spans="1:17" hidden="1" x14ac:dyDescent="0.3">
      <c r="A1538" t="s">
        <v>3231</v>
      </c>
      <c r="B1538" t="s">
        <v>3232</v>
      </c>
      <c r="C1538" t="str">
        <f>IFERROR(VLOOKUP(Table1[[#This Row],[Ticker]],[1]!Table1[[Symbol]:[Industry]],2,FALSE),"-")</f>
        <v>-</v>
      </c>
      <c r="D1538" t="s">
        <v>1391</v>
      </c>
      <c r="E1538">
        <v>846.28244241999903</v>
      </c>
      <c r="F1538">
        <v>565.75</v>
      </c>
      <c r="G1538">
        <v>54.227431192498202</v>
      </c>
      <c r="H1538">
        <v>-8.1077248723107793</v>
      </c>
      <c r="I1538">
        <v>23.278391417200499</v>
      </c>
      <c r="J1538">
        <v>-5.9509221334268396</v>
      </c>
      <c r="K1538">
        <v>544.42964270149298</v>
      </c>
      <c r="L1538">
        <v>455.88251938160499</v>
      </c>
      <c r="M1538">
        <v>43.2270851495161</v>
      </c>
      <c r="N1538">
        <v>0.440813960618817</v>
      </c>
      <c r="O1538">
        <v>11.7101193106495</v>
      </c>
      <c r="P1538">
        <v>89.721663313212602</v>
      </c>
      <c r="Q1538">
        <v>0.107148769370318</v>
      </c>
    </row>
    <row r="1539" spans="1:17" hidden="1" x14ac:dyDescent="0.3">
      <c r="A1539" t="s">
        <v>3233</v>
      </c>
      <c r="B1539" t="s">
        <v>3234</v>
      </c>
      <c r="C1539" t="str">
        <f>IFERROR(VLOOKUP(Table1[[#This Row],[Ticker]],[1]!Table1[[Symbol]:[Industry]],2,FALSE),"-")</f>
        <v>-</v>
      </c>
      <c r="D1539" t="s">
        <v>409</v>
      </c>
      <c r="E1539">
        <v>846.13742009999999</v>
      </c>
      <c r="F1539">
        <v>107.9</v>
      </c>
      <c r="G1539">
        <v>-26.247276746787701</v>
      </c>
      <c r="H1539">
        <v>-10.237536982906301</v>
      </c>
      <c r="I1539">
        <v>-27.052606118197001</v>
      </c>
      <c r="J1539">
        <v>3.1123938138827398</v>
      </c>
      <c r="K1539">
        <v>112.16612947796</v>
      </c>
      <c r="L1539">
        <v>120.048579889956</v>
      </c>
      <c r="M1539">
        <v>60.749515164903698</v>
      </c>
      <c r="N1539">
        <v>0.74255968306889097</v>
      </c>
      <c r="O1539">
        <v>52.641334569045299</v>
      </c>
      <c r="P1539">
        <v>10.6099436186571</v>
      </c>
      <c r="Q1539">
        <v>-6.2185614834236999E-2</v>
      </c>
    </row>
    <row r="1540" spans="1:17" hidden="1" x14ac:dyDescent="0.3">
      <c r="A1540" t="s">
        <v>3235</v>
      </c>
      <c r="B1540" t="s">
        <v>3236</v>
      </c>
      <c r="C1540" t="str">
        <f>IFERROR(VLOOKUP(Table1[[#This Row],[Ticker]],[1]!Table1[[Symbol]:[Industry]],2,FALSE),"-")</f>
        <v>-</v>
      </c>
      <c r="D1540" t="s">
        <v>396</v>
      </c>
      <c r="E1540">
        <v>845.20118487499997</v>
      </c>
      <c r="F1540">
        <v>71.05</v>
      </c>
      <c r="G1540">
        <v>415.73524354090802</v>
      </c>
      <c r="H1540">
        <v>-15.332748870633299</v>
      </c>
      <c r="I1540">
        <v>402.02499282679003</v>
      </c>
      <c r="J1540">
        <v>-10.0965591265737</v>
      </c>
      <c r="K1540">
        <v>70.909703546134097</v>
      </c>
      <c r="L1540">
        <v>48.970277657297601</v>
      </c>
      <c r="M1540">
        <v>44.407936634374899</v>
      </c>
      <c r="N1540">
        <v>0.73163824932784904</v>
      </c>
      <c r="O1540">
        <v>31.555242786769799</v>
      </c>
      <c r="P1540">
        <v>685.95132743362797</v>
      </c>
      <c r="Q1540">
        <v>0.108275444387955</v>
      </c>
    </row>
    <row r="1541" spans="1:17" hidden="1" x14ac:dyDescent="0.3">
      <c r="A1541" t="s">
        <v>3237</v>
      </c>
      <c r="B1541" t="s">
        <v>3238</v>
      </c>
      <c r="C1541" t="str">
        <f>IFERROR(VLOOKUP(Table1[[#This Row],[Ticker]],[1]!Table1[[Symbol]:[Industry]],2,FALSE),"-")</f>
        <v>-</v>
      </c>
      <c r="D1541" t="s">
        <v>498</v>
      </c>
      <c r="E1541">
        <v>842.01400526199996</v>
      </c>
      <c r="F1541">
        <v>137.33000000000001</v>
      </c>
      <c r="G1541">
        <v>-16.091701060341499</v>
      </c>
      <c r="H1541">
        <v>-2.2618646846769499</v>
      </c>
      <c r="I1541">
        <v>-31.215015853389499</v>
      </c>
      <c r="J1541">
        <v>-2.8187935326998401</v>
      </c>
      <c r="K1541">
        <v>136.801041179658</v>
      </c>
      <c r="L1541">
        <v>143.474613765931</v>
      </c>
      <c r="M1541">
        <v>48.398394739401503</v>
      </c>
      <c r="N1541">
        <v>1.9448737006667101</v>
      </c>
      <c r="O1541">
        <v>47.455035316391097</v>
      </c>
      <c r="P1541">
        <v>22.234089897641301</v>
      </c>
      <c r="Q1541">
        <v>-0.124460595884073</v>
      </c>
    </row>
    <row r="1542" spans="1:17" hidden="1" x14ac:dyDescent="0.3">
      <c r="A1542" t="s">
        <v>3239</v>
      </c>
      <c r="B1542" t="s">
        <v>3240</v>
      </c>
      <c r="C1542" t="str">
        <f>IFERROR(VLOOKUP(Table1[[#This Row],[Ticker]],[1]!Table1[[Symbol]:[Industry]],2,FALSE),"-")</f>
        <v>-</v>
      </c>
      <c r="D1542" t="s">
        <v>288</v>
      </c>
      <c r="E1542">
        <v>837.79892868000002</v>
      </c>
      <c r="F1542">
        <v>79.03</v>
      </c>
      <c r="G1542">
        <v>-23.800512130966499</v>
      </c>
      <c r="H1542">
        <v>-0.60739527342800204</v>
      </c>
      <c r="I1542">
        <v>-45.189688330406703</v>
      </c>
      <c r="J1542">
        <v>8.7816460016313602</v>
      </c>
      <c r="K1542">
        <v>73.951706574867799</v>
      </c>
      <c r="L1542">
        <v>84.471178381228498</v>
      </c>
      <c r="M1542">
        <v>74.811698218506095</v>
      </c>
      <c r="N1542">
        <v>2.2045037293781702</v>
      </c>
      <c r="O1542">
        <v>62.469948120966698</v>
      </c>
      <c r="P1542">
        <v>32.712006717044503</v>
      </c>
      <c r="Q1542">
        <v>-6.2347036216605999E-2</v>
      </c>
    </row>
    <row r="1543" spans="1:17" hidden="1" x14ac:dyDescent="0.3">
      <c r="A1543" t="s">
        <v>3241</v>
      </c>
      <c r="B1543" t="s">
        <v>3242</v>
      </c>
      <c r="C1543" t="str">
        <f>IFERROR(VLOOKUP(Table1[[#This Row],[Ticker]],[1]!Table1[[Symbol]:[Industry]],2,FALSE),"-")</f>
        <v>-</v>
      </c>
      <c r="D1543" t="s">
        <v>258</v>
      </c>
      <c r="E1543">
        <v>837.19042848000004</v>
      </c>
      <c r="F1543">
        <v>172.56</v>
      </c>
      <c r="G1543">
        <v>7.60109837794512</v>
      </c>
      <c r="H1543">
        <v>33.2062891040501</v>
      </c>
      <c r="I1543">
        <v>37.818805037705303</v>
      </c>
      <c r="J1543">
        <v>0.14568108935066101</v>
      </c>
      <c r="K1543">
        <v>145.93908705316699</v>
      </c>
      <c r="L1543">
        <v>129.40630001096</v>
      </c>
      <c r="M1543">
        <v>67.354375141034595</v>
      </c>
      <c r="N1543">
        <v>1.1301263566175901</v>
      </c>
      <c r="O1543">
        <v>2.4455261937876598</v>
      </c>
      <c r="P1543">
        <v>61.120448179271698</v>
      </c>
    </row>
    <row r="1544" spans="1:17" hidden="1" x14ac:dyDescent="0.3">
      <c r="A1544" t="s">
        <v>3243</v>
      </c>
      <c r="B1544" t="s">
        <v>3244</v>
      </c>
      <c r="C1544" t="str">
        <f>IFERROR(VLOOKUP(Table1[[#This Row],[Ticker]],[1]!Table1[[Symbol]:[Industry]],2,FALSE),"-")</f>
        <v>-</v>
      </c>
      <c r="E1544">
        <v>837.17735946000005</v>
      </c>
      <c r="F1544">
        <v>309.2</v>
      </c>
      <c r="G1544">
        <v>41.105191040990398</v>
      </c>
      <c r="H1544">
        <v>1.77136292955354</v>
      </c>
      <c r="I1544">
        <v>-2.1455748592911301</v>
      </c>
      <c r="J1544">
        <v>-7.3163932140548997</v>
      </c>
      <c r="K1544">
        <v>286.16374942455298</v>
      </c>
      <c r="L1544">
        <v>254.94992337655799</v>
      </c>
      <c r="M1544">
        <v>57.243440697405802</v>
      </c>
      <c r="N1544">
        <v>0.973917503113781</v>
      </c>
      <c r="O1544">
        <v>15.216688227684299</v>
      </c>
      <c r="P1544">
        <v>74.295377677564801</v>
      </c>
    </row>
    <row r="1545" spans="1:17" hidden="1" x14ac:dyDescent="0.3">
      <c r="A1545" t="s">
        <v>3245</v>
      </c>
      <c r="B1545" t="s">
        <v>3246</v>
      </c>
      <c r="C1545" t="str">
        <f>IFERROR(VLOOKUP(Table1[[#This Row],[Ticker]],[1]!Table1[[Symbol]:[Industry]],2,FALSE),"-")</f>
        <v>-</v>
      </c>
      <c r="D1545" t="s">
        <v>647</v>
      </c>
      <c r="E1545">
        <v>833.72133929999995</v>
      </c>
      <c r="F1545">
        <v>44.6</v>
      </c>
      <c r="G1545">
        <v>195.05891874708399</v>
      </c>
      <c r="H1545">
        <v>8.9846346537883903</v>
      </c>
      <c r="I1545">
        <v>115.258752824141</v>
      </c>
      <c r="J1545">
        <v>-5.8027792731738996</v>
      </c>
      <c r="K1545">
        <v>36.272400916936903</v>
      </c>
      <c r="L1545">
        <v>25.005935643430998</v>
      </c>
      <c r="M1545">
        <v>51.018516114413103</v>
      </c>
      <c r="N1545">
        <v>1.0236749505202201</v>
      </c>
      <c r="O1545">
        <v>15.6950672645739</v>
      </c>
      <c r="P1545">
        <v>256.8</v>
      </c>
      <c r="Q1545">
        <v>6.3455342246820007E-2</v>
      </c>
    </row>
    <row r="1546" spans="1:17" hidden="1" x14ac:dyDescent="0.3">
      <c r="A1546" t="s">
        <v>3247</v>
      </c>
      <c r="B1546" t="s">
        <v>3248</v>
      </c>
      <c r="C1546" t="str">
        <f>IFERROR(VLOOKUP(Table1[[#This Row],[Ticker]],[1]!Table1[[Symbol]:[Industry]],2,FALSE),"-")</f>
        <v>-</v>
      </c>
      <c r="D1546" t="s">
        <v>62</v>
      </c>
      <c r="E1546">
        <v>831.94298879999997</v>
      </c>
      <c r="F1546">
        <v>141.9</v>
      </c>
      <c r="G1546">
        <v>44.0340295022866</v>
      </c>
      <c r="H1546">
        <v>12.727864912253301</v>
      </c>
      <c r="I1546">
        <v>23.622937209686601</v>
      </c>
      <c r="J1546">
        <v>5.6311496174249598</v>
      </c>
      <c r="K1546">
        <v>121.843111454362</v>
      </c>
      <c r="L1546">
        <v>107.449701755014</v>
      </c>
      <c r="M1546">
        <v>73.025710465440895</v>
      </c>
      <c r="N1546">
        <v>1.1277283956233</v>
      </c>
      <c r="O1546">
        <v>3.7350246652572099</v>
      </c>
      <c r="P1546">
        <v>73.365913255956002</v>
      </c>
      <c r="Q1546">
        <v>1.0741672244015E-2</v>
      </c>
    </row>
    <row r="1547" spans="1:17" hidden="1" x14ac:dyDescent="0.3">
      <c r="A1547" t="s">
        <v>3249</v>
      </c>
      <c r="B1547" t="s">
        <v>3250</v>
      </c>
      <c r="C1547" t="str">
        <f>IFERROR(VLOOKUP(Table1[[#This Row],[Ticker]],[1]!Table1[[Symbol]:[Industry]],2,FALSE),"-")</f>
        <v>-</v>
      </c>
      <c r="D1547" t="s">
        <v>532</v>
      </c>
      <c r="E1547">
        <v>831.56039187299996</v>
      </c>
      <c r="F1547">
        <v>171.74</v>
      </c>
      <c r="G1547">
        <v>-49.543289362094001</v>
      </c>
      <c r="H1547">
        <v>-4.3722690354847096</v>
      </c>
      <c r="I1547">
        <v>-32.405938028184899</v>
      </c>
      <c r="J1547">
        <v>-2.9466600601959401E-3</v>
      </c>
      <c r="K1547">
        <v>177.060289598889</v>
      </c>
      <c r="L1547">
        <v>193.22415659985501</v>
      </c>
      <c r="M1547">
        <v>50.092010629227701</v>
      </c>
      <c r="N1547">
        <v>1.2320096903659199</v>
      </c>
      <c r="O1547">
        <v>67.171305461744495</v>
      </c>
      <c r="P1547">
        <v>12.3952879581151</v>
      </c>
      <c r="Q1547">
        <v>8.2263846583078004E-2</v>
      </c>
    </row>
    <row r="1548" spans="1:17" hidden="1" x14ac:dyDescent="0.3">
      <c r="A1548" t="s">
        <v>3251</v>
      </c>
      <c r="B1548" t="s">
        <v>3252</v>
      </c>
      <c r="C1548" t="str">
        <f>IFERROR(VLOOKUP(Table1[[#This Row],[Ticker]],[1]!Table1[[Symbol]:[Industry]],2,FALSE),"-")</f>
        <v>-</v>
      </c>
      <c r="D1548" t="s">
        <v>3253</v>
      </c>
      <c r="E1548">
        <v>830.41399999999999</v>
      </c>
      <c r="F1548">
        <v>319.2</v>
      </c>
      <c r="G1548">
        <v>-24.471057272099898</v>
      </c>
      <c r="H1548">
        <v>7.1769557707168401</v>
      </c>
      <c r="I1548">
        <v>-10.379924020642401</v>
      </c>
      <c r="J1548">
        <v>-10.181741240057701</v>
      </c>
      <c r="O1548">
        <v>19.924812030075099</v>
      </c>
      <c r="P1548">
        <v>11.999999999999901</v>
      </c>
    </row>
    <row r="1549" spans="1:17" hidden="1" x14ac:dyDescent="0.3">
      <c r="A1549" t="s">
        <v>3254</v>
      </c>
      <c r="B1549" t="s">
        <v>3255</v>
      </c>
      <c r="C1549" t="str">
        <f>IFERROR(VLOOKUP(Table1[[#This Row],[Ticker]],[1]!Table1[[Symbol]:[Industry]],2,FALSE),"-")</f>
        <v>-</v>
      </c>
      <c r="D1549" t="s">
        <v>476</v>
      </c>
      <c r="E1549">
        <v>830.15790000000004</v>
      </c>
      <c r="F1549">
        <v>25.99</v>
      </c>
      <c r="G1549">
        <v>68.150833275163606</v>
      </c>
      <c r="H1549">
        <v>-14.7483803202862</v>
      </c>
      <c r="I1549">
        <v>-5.3421795913563699</v>
      </c>
      <c r="J1549">
        <v>-6.0896264841829604</v>
      </c>
      <c r="K1549">
        <v>27.551344122985</v>
      </c>
      <c r="L1549">
        <v>23.476440755272399</v>
      </c>
      <c r="M1549">
        <v>22.605203647202401</v>
      </c>
      <c r="N1549">
        <v>0.73196734943798303</v>
      </c>
      <c r="O1549">
        <v>30.242400923432101</v>
      </c>
      <c r="P1549">
        <v>103.046875</v>
      </c>
      <c r="Q1549">
        <v>0.15874718963052101</v>
      </c>
    </row>
    <row r="1550" spans="1:17" hidden="1" x14ac:dyDescent="0.3">
      <c r="A1550" t="s">
        <v>3256</v>
      </c>
      <c r="B1550" t="s">
        <v>3257</v>
      </c>
      <c r="C1550" t="str">
        <f>IFERROR(VLOOKUP(Table1[[#This Row],[Ticker]],[1]!Table1[[Symbol]:[Industry]],2,FALSE),"-")</f>
        <v>-</v>
      </c>
      <c r="E1550">
        <v>828.76312350000001</v>
      </c>
      <c r="F1550">
        <v>2122.4499999999998</v>
      </c>
      <c r="G1550">
        <v>60.026551791388499</v>
      </c>
      <c r="H1550">
        <v>-18.0821424579465</v>
      </c>
      <c r="I1550">
        <v>76.213960637878202</v>
      </c>
      <c r="J1550">
        <v>-5.15317775043866</v>
      </c>
      <c r="K1550">
        <v>2234.99950278296</v>
      </c>
      <c r="L1550">
        <v>1791.0010911019899</v>
      </c>
      <c r="M1550">
        <v>37.980786085111703</v>
      </c>
      <c r="N1550">
        <v>0.41242033790625099</v>
      </c>
      <c r="O1550">
        <v>31.9230134985512</v>
      </c>
      <c r="P1550">
        <v>112.244999999999</v>
      </c>
      <c r="Q1550">
        <v>0.26277250346768799</v>
      </c>
    </row>
    <row r="1551" spans="1:17" hidden="1" x14ac:dyDescent="0.3">
      <c r="A1551" t="s">
        <v>3258</v>
      </c>
      <c r="B1551" t="s">
        <v>3259</v>
      </c>
      <c r="C1551" t="str">
        <f>IFERROR(VLOOKUP(Table1[[#This Row],[Ticker]],[1]!Table1[[Symbol]:[Industry]],2,FALSE),"-")</f>
        <v>-</v>
      </c>
      <c r="D1551" t="s">
        <v>647</v>
      </c>
      <c r="E1551">
        <v>828.69232</v>
      </c>
      <c r="F1551">
        <v>425.35</v>
      </c>
      <c r="G1551">
        <v>34.947688003788102</v>
      </c>
      <c r="H1551">
        <v>-2.3323495192767698</v>
      </c>
      <c r="I1551">
        <v>6.6203078150324597</v>
      </c>
      <c r="J1551">
        <v>-0.85991488498018398</v>
      </c>
      <c r="K1551">
        <v>396.92654964273697</v>
      </c>
      <c r="L1551">
        <v>345.75253298703899</v>
      </c>
      <c r="M1551">
        <v>52.4485275576397</v>
      </c>
      <c r="N1551">
        <v>1.1412701078013201</v>
      </c>
      <c r="O1551">
        <v>8.1462325143998893</v>
      </c>
      <c r="P1551">
        <v>88.124723573639997</v>
      </c>
    </row>
    <row r="1552" spans="1:17" hidden="1" x14ac:dyDescent="0.3">
      <c r="A1552" t="s">
        <v>3260</v>
      </c>
      <c r="B1552" t="s">
        <v>3261</v>
      </c>
      <c r="C1552" t="str">
        <f>IFERROR(VLOOKUP(Table1[[#This Row],[Ticker]],[1]!Table1[[Symbol]:[Industry]],2,FALSE),"-")</f>
        <v>-</v>
      </c>
      <c r="D1552" t="s">
        <v>710</v>
      </c>
      <c r="E1552">
        <v>825.207042</v>
      </c>
      <c r="F1552">
        <v>143.71</v>
      </c>
      <c r="G1552">
        <v>-5.8961719988417203</v>
      </c>
      <c r="H1552">
        <v>5.4662761590663598</v>
      </c>
      <c r="I1552">
        <v>5.2192080650641097</v>
      </c>
      <c r="J1552">
        <v>-8.58968084170737</v>
      </c>
      <c r="K1552">
        <v>124.10186281263999</v>
      </c>
      <c r="L1552">
        <v>123.88098035527899</v>
      </c>
      <c r="M1552">
        <v>54.960682799072899</v>
      </c>
      <c r="N1552">
        <v>3.4086845518676001</v>
      </c>
      <c r="O1552">
        <v>5.6989771066731496</v>
      </c>
      <c r="P1552">
        <v>42.923918448533001</v>
      </c>
      <c r="Q1552">
        <v>-3.9879315206331999E-2</v>
      </c>
    </row>
    <row r="1553" spans="1:17" hidden="1" x14ac:dyDescent="0.3">
      <c r="A1553" t="s">
        <v>3262</v>
      </c>
      <c r="B1553" t="s">
        <v>3263</v>
      </c>
      <c r="C1553" t="str">
        <f>IFERROR(VLOOKUP(Table1[[#This Row],[Ticker]],[1]!Table1[[Symbol]:[Industry]],2,FALSE),"-")</f>
        <v>-</v>
      </c>
      <c r="D1553" t="s">
        <v>446</v>
      </c>
      <c r="E1553">
        <v>823.82157845999996</v>
      </c>
      <c r="F1553">
        <v>599.1</v>
      </c>
      <c r="G1553">
        <v>45.1472430084916</v>
      </c>
      <c r="H1553">
        <v>38.428470922232002</v>
      </c>
      <c r="I1553">
        <v>67.497032804564398</v>
      </c>
      <c r="J1553">
        <v>-1.4085121405915599</v>
      </c>
      <c r="K1553">
        <v>450.835130658141</v>
      </c>
      <c r="L1553">
        <v>372.53933826640798</v>
      </c>
      <c r="M1553">
        <v>66.011188618819503</v>
      </c>
      <c r="N1553">
        <v>0.76525891065738205</v>
      </c>
      <c r="O1553">
        <v>16.750125187781599</v>
      </c>
      <c r="P1553">
        <v>124.256035934868</v>
      </c>
      <c r="Q1553">
        <v>1.7350612342275001E-2</v>
      </c>
    </row>
    <row r="1554" spans="1:17" hidden="1" x14ac:dyDescent="0.3">
      <c r="A1554" t="s">
        <v>3264</v>
      </c>
      <c r="B1554" t="s">
        <v>3265</v>
      </c>
      <c r="C1554" t="str">
        <f>IFERROR(VLOOKUP(Table1[[#This Row],[Ticker]],[1]!Table1[[Symbol]:[Industry]],2,FALSE),"-")</f>
        <v>-</v>
      </c>
      <c r="D1554" t="s">
        <v>258</v>
      </c>
      <c r="E1554">
        <v>820.62</v>
      </c>
      <c r="F1554">
        <v>1822</v>
      </c>
      <c r="G1554">
        <v>142.58080549104901</v>
      </c>
      <c r="H1554">
        <v>-7.5271908745937104</v>
      </c>
      <c r="I1554">
        <v>32.0342771627895</v>
      </c>
      <c r="J1554">
        <v>-4.0589817614102</v>
      </c>
      <c r="K1554">
        <v>1845.71593986118</v>
      </c>
      <c r="L1554">
        <v>1473.5251851033699</v>
      </c>
      <c r="M1554">
        <v>31.509521672212799</v>
      </c>
      <c r="N1554">
        <v>0.20677113188691701</v>
      </c>
      <c r="O1554">
        <v>15.257958287596001</v>
      </c>
      <c r="P1554">
        <v>178.77443292659601</v>
      </c>
      <c r="Q1554">
        <v>9.7003895502624005E-2</v>
      </c>
    </row>
    <row r="1555" spans="1:17" hidden="1" x14ac:dyDescent="0.3">
      <c r="A1555" t="s">
        <v>3266</v>
      </c>
      <c r="B1555" t="s">
        <v>3267</v>
      </c>
      <c r="C1555" t="str">
        <f>IFERROR(VLOOKUP(Table1[[#This Row],[Ticker]],[1]!Table1[[Symbol]:[Industry]],2,FALSE),"-")</f>
        <v>-</v>
      </c>
      <c r="D1555" t="s">
        <v>46</v>
      </c>
      <c r="E1555">
        <v>820.41581440000004</v>
      </c>
      <c r="F1555">
        <v>71.73</v>
      </c>
      <c r="G1555">
        <v>218.22438637298299</v>
      </c>
      <c r="H1555">
        <v>34.829915272274398</v>
      </c>
      <c r="I1555">
        <v>33.195833555115101</v>
      </c>
      <c r="J1555">
        <v>-9.6320324957463601</v>
      </c>
      <c r="K1555">
        <v>60.0700869720879</v>
      </c>
      <c r="L1555">
        <v>47.936887951855702</v>
      </c>
      <c r="M1555">
        <v>59.686210089978097</v>
      </c>
      <c r="N1555">
        <v>1.6108062580759099</v>
      </c>
      <c r="O1555">
        <v>18.625400808587699</v>
      </c>
      <c r="P1555">
        <v>260.45226130653202</v>
      </c>
      <c r="Q1555">
        <v>9.439299914134E-2</v>
      </c>
    </row>
    <row r="1556" spans="1:17" hidden="1" x14ac:dyDescent="0.3">
      <c r="A1556" t="s">
        <v>3268</v>
      </c>
      <c r="B1556" t="s">
        <v>3269</v>
      </c>
      <c r="C1556" t="str">
        <f>IFERROR(VLOOKUP(Table1[[#This Row],[Ticker]],[1]!Table1[[Symbol]:[Industry]],2,FALSE),"-")</f>
        <v>-</v>
      </c>
      <c r="D1556" t="s">
        <v>647</v>
      </c>
      <c r="E1556">
        <v>818.87872000000004</v>
      </c>
      <c r="F1556">
        <v>242.59</v>
      </c>
      <c r="G1556">
        <v>-13.2336249441804</v>
      </c>
      <c r="H1556">
        <v>8.6383373191637602</v>
      </c>
      <c r="I1556">
        <v>-12.229968446860701</v>
      </c>
      <c r="J1556">
        <v>-1.65998692684367</v>
      </c>
      <c r="K1556">
        <v>221.50419943501899</v>
      </c>
      <c r="L1556">
        <v>216.68232620779401</v>
      </c>
      <c r="M1556">
        <v>68.321393782063595</v>
      </c>
      <c r="N1556">
        <v>1.83839893589495</v>
      </c>
      <c r="O1556">
        <v>11.958448410899001</v>
      </c>
      <c r="P1556">
        <v>37.056497175141203</v>
      </c>
      <c r="Q1556">
        <v>4.2886040000617E-2</v>
      </c>
    </row>
    <row r="1557" spans="1:17" hidden="1" x14ac:dyDescent="0.3">
      <c r="A1557" t="s">
        <v>3270</v>
      </c>
      <c r="B1557" t="s">
        <v>3271</v>
      </c>
      <c r="C1557" t="str">
        <f>IFERROR(VLOOKUP(Table1[[#This Row],[Ticker]],[1]!Table1[[Symbol]:[Industry]],2,FALSE),"-")</f>
        <v>-</v>
      </c>
      <c r="D1557" t="s">
        <v>288</v>
      </c>
      <c r="E1557">
        <v>816.35144561999903</v>
      </c>
      <c r="F1557">
        <v>511.45</v>
      </c>
      <c r="G1557">
        <v>31.419710224569702</v>
      </c>
      <c r="H1557">
        <v>15.0561152552444</v>
      </c>
      <c r="I1557">
        <v>-30.453327261824398</v>
      </c>
      <c r="J1557">
        <v>13.810077374180301</v>
      </c>
      <c r="K1557">
        <v>448.45144982583702</v>
      </c>
      <c r="L1557">
        <v>493.92350526693701</v>
      </c>
      <c r="M1557">
        <v>79.702910993389693</v>
      </c>
      <c r="N1557">
        <v>2.0177236358124699</v>
      </c>
      <c r="O1557">
        <v>40.971746993841002</v>
      </c>
      <c r="P1557">
        <v>68.129520052596902</v>
      </c>
      <c r="Q1557">
        <v>0.15236520795575101</v>
      </c>
    </row>
    <row r="1558" spans="1:17" hidden="1" x14ac:dyDescent="0.3">
      <c r="A1558" t="s">
        <v>3272</v>
      </c>
      <c r="B1558" t="s">
        <v>3273</v>
      </c>
      <c r="C1558" t="str">
        <f>IFERROR(VLOOKUP(Table1[[#This Row],[Ticker]],[1]!Table1[[Symbol]:[Industry]],2,FALSE),"-")</f>
        <v>-</v>
      </c>
      <c r="D1558" t="s">
        <v>647</v>
      </c>
      <c r="E1558">
        <v>816.34361249999995</v>
      </c>
      <c r="F1558">
        <v>1397.6</v>
      </c>
      <c r="G1558">
        <v>-11.602723666390901</v>
      </c>
      <c r="H1558">
        <v>-12.2239284025811</v>
      </c>
      <c r="I1558">
        <v>-17.525839488288501</v>
      </c>
      <c r="J1558">
        <v>-0.73365768509808105</v>
      </c>
      <c r="K1558">
        <v>1424.4211174771399</v>
      </c>
      <c r="L1558">
        <v>1354.9680052136</v>
      </c>
      <c r="M1558">
        <v>38.435425420611701</v>
      </c>
      <c r="N1558">
        <v>0.63359067506005595</v>
      </c>
      <c r="O1558">
        <v>16.392386949055499</v>
      </c>
      <c r="P1558">
        <v>23.681415929203499</v>
      </c>
      <c r="Q1558">
        <v>-5.3220232288006E-2</v>
      </c>
    </row>
    <row r="1559" spans="1:17" hidden="1" x14ac:dyDescent="0.3">
      <c r="A1559" t="s">
        <v>3274</v>
      </c>
      <c r="B1559" t="s">
        <v>3275</v>
      </c>
      <c r="C1559" t="str">
        <f>IFERROR(VLOOKUP(Table1[[#This Row],[Ticker]],[1]!Table1[[Symbol]:[Industry]],2,FALSE),"-")</f>
        <v>-</v>
      </c>
      <c r="D1559" t="s">
        <v>384</v>
      </c>
      <c r="E1559">
        <v>815.06362495999997</v>
      </c>
      <c r="F1559">
        <v>399.85</v>
      </c>
      <c r="G1559">
        <v>-13.202306685410701</v>
      </c>
      <c r="H1559">
        <v>1.77695577071684</v>
      </c>
      <c r="I1559">
        <v>29.029438879744699</v>
      </c>
      <c r="J1559">
        <v>4.6678395897357303</v>
      </c>
      <c r="K1559">
        <v>330.67500470841202</v>
      </c>
      <c r="L1559">
        <v>308.33212956272502</v>
      </c>
      <c r="M1559">
        <v>58.389036964531599</v>
      </c>
      <c r="N1559">
        <v>3.4731520672931802</v>
      </c>
      <c r="O1559">
        <v>26.4599224709265</v>
      </c>
      <c r="P1559">
        <v>73.6967854039965</v>
      </c>
      <c r="Q1559">
        <v>4.9706931704980001E-2</v>
      </c>
    </row>
    <row r="1560" spans="1:17" hidden="1" x14ac:dyDescent="0.3">
      <c r="A1560" t="s">
        <v>3276</v>
      </c>
      <c r="B1560" t="s">
        <v>3277</v>
      </c>
      <c r="C1560" t="str">
        <f>IFERROR(VLOOKUP(Table1[[#This Row],[Ticker]],[1]!Table1[[Symbol]:[Industry]],2,FALSE),"-")</f>
        <v>-</v>
      </c>
      <c r="D1560" t="s">
        <v>140</v>
      </c>
      <c r="E1560">
        <v>814.54857600000003</v>
      </c>
      <c r="F1560">
        <v>15.59</v>
      </c>
      <c r="G1560">
        <v>328.27327929747901</v>
      </c>
      <c r="H1560">
        <v>-13.6492640999474</v>
      </c>
      <c r="I1560">
        <v>13.440609384049401</v>
      </c>
      <c r="J1560">
        <v>-14.722929705523301</v>
      </c>
      <c r="K1560">
        <v>17.0704564627145</v>
      </c>
      <c r="L1560">
        <v>13.5554699168983</v>
      </c>
      <c r="M1560">
        <v>32.093438503578199</v>
      </c>
      <c r="N1560">
        <v>0.720021688997736</v>
      </c>
      <c r="O1560">
        <v>40.410519563822902</v>
      </c>
      <c r="P1560">
        <v>405.62162162162099</v>
      </c>
    </row>
    <row r="1561" spans="1:17" hidden="1" x14ac:dyDescent="0.3">
      <c r="A1561" t="s">
        <v>3278</v>
      </c>
      <c r="B1561" t="s">
        <v>3279</v>
      </c>
      <c r="C1561" t="str">
        <f>IFERROR(VLOOKUP(Table1[[#This Row],[Ticker]],[1]!Table1[[Symbol]:[Industry]],2,FALSE),"-")</f>
        <v>-</v>
      </c>
      <c r="D1561" t="s">
        <v>153</v>
      </c>
      <c r="E1561">
        <v>813.00040000000001</v>
      </c>
      <c r="F1561">
        <v>45.11</v>
      </c>
      <c r="G1561">
        <v>660.08411113672605</v>
      </c>
      <c r="H1561">
        <v>-43.499197575611902</v>
      </c>
      <c r="I1561">
        <v>225.68390046203001</v>
      </c>
      <c r="J1561">
        <v>-14.5658348307892</v>
      </c>
      <c r="K1561">
        <v>57.734434519784699</v>
      </c>
      <c r="L1561">
        <v>37.2985902939336</v>
      </c>
      <c r="M1561">
        <v>18.893672540938098</v>
      </c>
      <c r="N1561">
        <v>2.7002413506293199</v>
      </c>
      <c r="O1561">
        <v>74.041232542673399</v>
      </c>
      <c r="P1561">
        <v>811.31313131313095</v>
      </c>
      <c r="Q1561">
        <v>0.15596765741726301</v>
      </c>
    </row>
    <row r="1562" spans="1:17" hidden="1" x14ac:dyDescent="0.3">
      <c r="A1562" t="s">
        <v>3280</v>
      </c>
      <c r="B1562" t="s">
        <v>3281</v>
      </c>
      <c r="C1562" t="str">
        <f>IFERROR(VLOOKUP(Table1[[#This Row],[Ticker]],[1]!Table1[[Symbol]:[Industry]],2,FALSE),"-")</f>
        <v>-</v>
      </c>
      <c r="D1562" t="s">
        <v>46</v>
      </c>
      <c r="E1562">
        <v>811.48518681999997</v>
      </c>
      <c r="F1562">
        <v>145</v>
      </c>
      <c r="G1562">
        <v>346.50831297762801</v>
      </c>
      <c r="H1562">
        <v>-11.412880985470601</v>
      </c>
      <c r="I1562">
        <v>62.147653917007403</v>
      </c>
      <c r="J1562">
        <v>-7.1892944510163996</v>
      </c>
      <c r="K1562">
        <v>134.35771098611701</v>
      </c>
      <c r="L1562">
        <v>105.40514221206</v>
      </c>
      <c r="M1562">
        <v>51.768351148087902</v>
      </c>
      <c r="N1562">
        <v>1.21046365682646</v>
      </c>
      <c r="O1562">
        <v>11.020689655172401</v>
      </c>
      <c r="P1562">
        <v>383.33333333333297</v>
      </c>
      <c r="Q1562">
        <v>8.6446331950906993E-2</v>
      </c>
    </row>
    <row r="1563" spans="1:17" hidden="1" x14ac:dyDescent="0.3">
      <c r="A1563" t="s">
        <v>3282</v>
      </c>
      <c r="B1563" t="s">
        <v>3283</v>
      </c>
      <c r="C1563" t="str">
        <f>IFERROR(VLOOKUP(Table1[[#This Row],[Ticker]],[1]!Table1[[Symbol]:[Industry]],2,FALSE),"-")</f>
        <v>-</v>
      </c>
      <c r="D1563" t="s">
        <v>244</v>
      </c>
      <c r="E1563">
        <v>808.97357704000001</v>
      </c>
      <c r="F1563">
        <v>1314.6</v>
      </c>
      <c r="G1563">
        <v>55.5322533010429</v>
      </c>
      <c r="H1563">
        <v>12.7970018945415</v>
      </c>
      <c r="I1563">
        <v>-4.3902105746468401</v>
      </c>
      <c r="J1563">
        <v>-3.31096393995356</v>
      </c>
      <c r="K1563">
        <v>1254.0457513207</v>
      </c>
      <c r="L1563">
        <v>1136.74353403176</v>
      </c>
      <c r="M1563">
        <v>50.841343877987498</v>
      </c>
      <c r="N1563">
        <v>1.17369261444689</v>
      </c>
      <c r="O1563">
        <v>24.0681576144835</v>
      </c>
      <c r="P1563">
        <v>93.608247422680293</v>
      </c>
      <c r="Q1563">
        <v>5.7978959258573E-2</v>
      </c>
    </row>
    <row r="1564" spans="1:17" hidden="1" x14ac:dyDescent="0.3">
      <c r="A1564" t="s">
        <v>3284</v>
      </c>
      <c r="B1564" t="s">
        <v>3285</v>
      </c>
      <c r="C1564" t="str">
        <f>IFERROR(VLOOKUP(Table1[[#This Row],[Ticker]],[1]!Table1[[Symbol]:[Industry]],2,FALSE),"-")</f>
        <v>-</v>
      </c>
      <c r="D1564" t="s">
        <v>1492</v>
      </c>
      <c r="E1564">
        <v>806.02562399999999</v>
      </c>
      <c r="F1564">
        <v>658.75</v>
      </c>
      <c r="G1564">
        <v>8.11510522705297</v>
      </c>
      <c r="H1564">
        <v>5.5543680514185896</v>
      </c>
      <c r="I1564">
        <v>-3.1698399870289702</v>
      </c>
      <c r="J1564">
        <v>1.2344773849064401</v>
      </c>
      <c r="K1564">
        <v>602.54612568982304</v>
      </c>
      <c r="L1564">
        <v>576.41828689821398</v>
      </c>
      <c r="M1564">
        <v>71.139014694527901</v>
      </c>
      <c r="N1564">
        <v>1.3096921458850901</v>
      </c>
      <c r="O1564">
        <v>18.102466793168801</v>
      </c>
      <c r="P1564">
        <v>41.514500537056897</v>
      </c>
      <c r="Q1564">
        <v>-1.0503036249649E-2</v>
      </c>
    </row>
    <row r="1565" spans="1:17" hidden="1" x14ac:dyDescent="0.3">
      <c r="A1565" t="s">
        <v>3286</v>
      </c>
      <c r="B1565" t="s">
        <v>3287</v>
      </c>
      <c r="C1565" t="str">
        <f>IFERROR(VLOOKUP(Table1[[#This Row],[Ticker]],[1]!Table1[[Symbol]:[Industry]],2,FALSE),"-")</f>
        <v>-</v>
      </c>
      <c r="D1565" t="s">
        <v>308</v>
      </c>
      <c r="E1565">
        <v>800.46316122999997</v>
      </c>
      <c r="F1565">
        <v>126.74</v>
      </c>
      <c r="G1565">
        <v>5155.0289427278904</v>
      </c>
      <c r="H1565">
        <v>16.636801713120999</v>
      </c>
      <c r="I1565">
        <v>193.316826881884</v>
      </c>
      <c r="J1565">
        <v>-0.80168733170197304</v>
      </c>
      <c r="K1565">
        <v>52.636117086373702</v>
      </c>
      <c r="L1565">
        <v>18.7472792673769</v>
      </c>
      <c r="M1565">
        <v>99.912193781301397</v>
      </c>
      <c r="N1565">
        <v>0.505878401074907</v>
      </c>
      <c r="O1565">
        <v>0</v>
      </c>
      <c r="P1565">
        <v>6237</v>
      </c>
      <c r="Q1565">
        <v>0.12405627005953899</v>
      </c>
    </row>
    <row r="1566" spans="1:17" hidden="1" x14ac:dyDescent="0.3">
      <c r="A1566" t="s">
        <v>3288</v>
      </c>
      <c r="B1566" t="s">
        <v>3289</v>
      </c>
      <c r="C1566" t="str">
        <f>IFERROR(VLOOKUP(Table1[[#This Row],[Ticker]],[1]!Table1[[Symbol]:[Industry]],2,FALSE),"-")</f>
        <v>-</v>
      </c>
      <c r="D1566" t="s">
        <v>114</v>
      </c>
      <c r="E1566">
        <v>800.03665739999997</v>
      </c>
      <c r="F1566">
        <v>624.6</v>
      </c>
      <c r="G1566">
        <v>95.718112111276497</v>
      </c>
      <c r="H1566">
        <v>-8.7269201982753994</v>
      </c>
      <c r="I1566">
        <v>80.204596846826206</v>
      </c>
      <c r="J1566">
        <v>-2.9550238201070802</v>
      </c>
      <c r="K1566">
        <v>620.37195686220105</v>
      </c>
      <c r="L1566">
        <v>488.10575003024002</v>
      </c>
      <c r="M1566">
        <v>38.9253163616903</v>
      </c>
      <c r="N1566">
        <v>0.241623520115265</v>
      </c>
      <c r="O1566">
        <v>27.481588216458501</v>
      </c>
      <c r="P1566">
        <v>156.10144234253801</v>
      </c>
      <c r="Q1566">
        <v>0.13788552529686901</v>
      </c>
    </row>
    <row r="1567" spans="1:17" hidden="1" x14ac:dyDescent="0.3">
      <c r="A1567" t="s">
        <v>3290</v>
      </c>
      <c r="B1567" t="s">
        <v>3291</v>
      </c>
      <c r="C1567" t="str">
        <f>IFERROR(VLOOKUP(Table1[[#This Row],[Ticker]],[1]!Table1[[Symbol]:[Industry]],2,FALSE),"-")</f>
        <v>-</v>
      </c>
      <c r="D1567" t="s">
        <v>140</v>
      </c>
      <c r="E1567">
        <v>795.795847095</v>
      </c>
      <c r="F1567">
        <v>387.1</v>
      </c>
      <c r="G1567">
        <v>88.181236813029898</v>
      </c>
      <c r="H1567">
        <v>1.1573839904929699</v>
      </c>
      <c r="I1567">
        <v>41.836921146619197</v>
      </c>
      <c r="J1567">
        <v>-5.66418733170197</v>
      </c>
      <c r="K1567">
        <v>354.59017805689302</v>
      </c>
      <c r="L1567">
        <v>283.409533868707</v>
      </c>
      <c r="M1567">
        <v>46.950019448245698</v>
      </c>
      <c r="N1567">
        <v>0.69272887471679101</v>
      </c>
      <c r="O1567">
        <v>8.0986825109790708</v>
      </c>
      <c r="P1567">
        <v>138.50893407270399</v>
      </c>
      <c r="Q1567">
        <v>6.4221742878036003E-2</v>
      </c>
    </row>
    <row r="1568" spans="1:17" hidden="1" x14ac:dyDescent="0.3">
      <c r="A1568" t="s">
        <v>3292</v>
      </c>
      <c r="B1568" t="s">
        <v>3293</v>
      </c>
      <c r="C1568" t="str">
        <f>IFERROR(VLOOKUP(Table1[[#This Row],[Ticker]],[1]!Table1[[Symbol]:[Industry]],2,FALSE),"-")</f>
        <v>-</v>
      </c>
      <c r="D1568" t="s">
        <v>258</v>
      </c>
      <c r="E1568">
        <v>793.60391685000002</v>
      </c>
      <c r="F1568">
        <v>426.5</v>
      </c>
      <c r="G1568">
        <v>89.817449637235995</v>
      </c>
      <c r="H1568">
        <v>-8.4739805588711601</v>
      </c>
      <c r="I1568">
        <v>6.9567482108545198</v>
      </c>
      <c r="J1568">
        <v>-1.5075424578301799</v>
      </c>
      <c r="K1568">
        <v>422.95690140523101</v>
      </c>
      <c r="L1568">
        <v>354.65148397837498</v>
      </c>
      <c r="M1568">
        <v>47.134067706203197</v>
      </c>
      <c r="N1568">
        <v>0.81699789303069703</v>
      </c>
      <c r="O1568">
        <v>11.547479484173399</v>
      </c>
      <c r="P1568">
        <v>143.57509994288901</v>
      </c>
      <c r="Q1568">
        <v>0.17896395281586</v>
      </c>
    </row>
    <row r="1569" spans="1:17" hidden="1" x14ac:dyDescent="0.3">
      <c r="A1569" t="s">
        <v>3294</v>
      </c>
      <c r="B1569" t="s">
        <v>3295</v>
      </c>
      <c r="C1569" t="str">
        <f>IFERROR(VLOOKUP(Table1[[#This Row],[Ticker]],[1]!Table1[[Symbol]:[Industry]],2,FALSE),"-")</f>
        <v>-</v>
      </c>
      <c r="D1569" t="s">
        <v>130</v>
      </c>
      <c r="E1569">
        <v>791.78700000000003</v>
      </c>
      <c r="F1569">
        <v>679.95</v>
      </c>
      <c r="G1569">
        <v>257.65219663094001</v>
      </c>
      <c r="H1569">
        <v>-17.194003825242699</v>
      </c>
      <c r="I1569">
        <v>53.443410122341902</v>
      </c>
      <c r="J1569">
        <v>-17.3221200240096</v>
      </c>
      <c r="K1569">
        <v>712.95498169512302</v>
      </c>
      <c r="L1569">
        <v>527.23937478592802</v>
      </c>
      <c r="M1569">
        <v>38.904951933591597</v>
      </c>
      <c r="N1569">
        <v>0.61371901596142298</v>
      </c>
      <c r="O1569">
        <v>39.863225237149699</v>
      </c>
      <c r="P1569">
        <v>302.21827861579402</v>
      </c>
      <c r="Q1569">
        <v>0.19637337326620899</v>
      </c>
    </row>
    <row r="1570" spans="1:17" hidden="1" x14ac:dyDescent="0.3">
      <c r="A1570" t="s">
        <v>3296</v>
      </c>
      <c r="B1570" t="s">
        <v>3297</v>
      </c>
      <c r="C1570" t="str">
        <f>IFERROR(VLOOKUP(Table1[[#This Row],[Ticker]],[1]!Table1[[Symbol]:[Industry]],2,FALSE),"-")</f>
        <v>-</v>
      </c>
      <c r="D1570" t="s">
        <v>46</v>
      </c>
      <c r="E1570">
        <v>789.09320749999995</v>
      </c>
      <c r="F1570">
        <v>271.3</v>
      </c>
      <c r="G1570">
        <v>-11.307661337655199</v>
      </c>
      <c r="H1570">
        <v>-1.1246336780488</v>
      </c>
      <c r="I1570">
        <v>-12.788918247321201</v>
      </c>
      <c r="J1570">
        <v>-6.1325066666351198</v>
      </c>
      <c r="K1570">
        <v>253.31231148377901</v>
      </c>
      <c r="L1570">
        <v>249.82495015463499</v>
      </c>
      <c r="M1570">
        <v>62.903666808263097</v>
      </c>
      <c r="N1570">
        <v>1.0728039462965999</v>
      </c>
      <c r="O1570">
        <v>46.903796535200797</v>
      </c>
      <c r="P1570">
        <v>50.7222222222222</v>
      </c>
      <c r="Q1570">
        <v>8.8433701570715006E-2</v>
      </c>
    </row>
    <row r="1571" spans="1:17" hidden="1" x14ac:dyDescent="0.3">
      <c r="A1571" t="s">
        <v>3298</v>
      </c>
      <c r="B1571" t="s">
        <v>3299</v>
      </c>
      <c r="C1571" t="str">
        <f>IFERROR(VLOOKUP(Table1[[#This Row],[Ticker]],[1]!Table1[[Symbol]:[Industry]],2,FALSE),"-")</f>
        <v>-</v>
      </c>
      <c r="D1571" t="s">
        <v>647</v>
      </c>
      <c r="E1571">
        <v>787.12525000000005</v>
      </c>
      <c r="F1571">
        <v>895.7</v>
      </c>
      <c r="G1571">
        <v>13.98491879761</v>
      </c>
      <c r="H1571">
        <v>32.744286041263003</v>
      </c>
      <c r="I1571">
        <v>23.896129474184701</v>
      </c>
      <c r="J1571">
        <v>2.3843057796642699</v>
      </c>
      <c r="K1571">
        <v>718.84153052346301</v>
      </c>
      <c r="L1571">
        <v>666.08266250905103</v>
      </c>
      <c r="M1571">
        <v>80.347630376696799</v>
      </c>
      <c r="N1571">
        <v>2.3007162861511299</v>
      </c>
      <c r="O1571">
        <v>8.5184771686948704</v>
      </c>
      <c r="P1571">
        <v>82.609582059123298</v>
      </c>
      <c r="Q1571">
        <v>-5.7279013218632997E-2</v>
      </c>
    </row>
    <row r="1572" spans="1:17" hidden="1" x14ac:dyDescent="0.3">
      <c r="A1572" t="s">
        <v>3300</v>
      </c>
      <c r="B1572" t="s">
        <v>3301</v>
      </c>
      <c r="C1572" t="str">
        <f>IFERROR(VLOOKUP(Table1[[#This Row],[Ticker]],[1]!Table1[[Symbol]:[Industry]],2,FALSE),"-")</f>
        <v>-</v>
      </c>
      <c r="D1572" t="s">
        <v>409</v>
      </c>
      <c r="E1572">
        <v>784.61795462999999</v>
      </c>
      <c r="F1572">
        <v>62.35</v>
      </c>
      <c r="G1572">
        <v>-41.124233060954097</v>
      </c>
      <c r="H1572">
        <v>-0.48390400871147099</v>
      </c>
      <c r="I1572">
        <v>-13.771064454195599</v>
      </c>
      <c r="J1572">
        <v>9.3496928998207292</v>
      </c>
      <c r="K1572">
        <v>59.513147732982198</v>
      </c>
      <c r="L1572">
        <v>63.431755945521203</v>
      </c>
      <c r="M1572">
        <v>71.161023636790105</v>
      </c>
      <c r="N1572">
        <v>0.99101583319008602</v>
      </c>
      <c r="O1572">
        <v>57.177225340817898</v>
      </c>
      <c r="P1572">
        <v>33.798283261802503</v>
      </c>
      <c r="Q1572">
        <v>1.1977919685247E-2</v>
      </c>
    </row>
    <row r="1573" spans="1:17" hidden="1" x14ac:dyDescent="0.3">
      <c r="A1573" t="s">
        <v>3302</v>
      </c>
      <c r="B1573" t="s">
        <v>3303</v>
      </c>
      <c r="C1573" t="str">
        <f>IFERROR(VLOOKUP(Table1[[#This Row],[Ticker]],[1]!Table1[[Symbol]:[Industry]],2,FALSE),"-")</f>
        <v>-</v>
      </c>
      <c r="D1573" t="s">
        <v>338</v>
      </c>
      <c r="E1573">
        <v>784.08615599999996</v>
      </c>
      <c r="F1573">
        <v>97.66</v>
      </c>
      <c r="G1573">
        <v>93.164219260037498</v>
      </c>
      <c r="H1573">
        <v>4.7525229609436996</v>
      </c>
      <c r="I1573">
        <v>48.5164391185426</v>
      </c>
      <c r="J1573">
        <v>3.4721715894598399</v>
      </c>
      <c r="K1573">
        <v>90.089812269625497</v>
      </c>
      <c r="L1573">
        <v>71.552739914875303</v>
      </c>
      <c r="M1573">
        <v>63.312730276254399</v>
      </c>
      <c r="N1573">
        <v>0.97404666282754704</v>
      </c>
      <c r="O1573">
        <v>11.0178169158304</v>
      </c>
      <c r="P1573">
        <v>153.00518134715</v>
      </c>
      <c r="Q1573">
        <v>0.11086620533772901</v>
      </c>
    </row>
    <row r="1574" spans="1:17" hidden="1" x14ac:dyDescent="0.3">
      <c r="A1574" t="s">
        <v>3304</v>
      </c>
      <c r="B1574" t="s">
        <v>3305</v>
      </c>
      <c r="C1574" t="str">
        <f>IFERROR(VLOOKUP(Table1[[#This Row],[Ticker]],[1]!Table1[[Symbol]:[Industry]],2,FALSE),"-")</f>
        <v>-</v>
      </c>
      <c r="D1574" t="s">
        <v>1391</v>
      </c>
      <c r="E1574">
        <v>783.05209200000002</v>
      </c>
      <c r="F1574">
        <v>734.35</v>
      </c>
      <c r="G1574">
        <v>530.74455888048499</v>
      </c>
      <c r="H1574">
        <v>13.553837491146901</v>
      </c>
      <c r="I1574">
        <v>43.4748237956438</v>
      </c>
      <c r="J1574">
        <v>-7.8459911291703204</v>
      </c>
      <c r="K1574">
        <v>625.22227914040195</v>
      </c>
      <c r="L1574">
        <v>410.951228864477</v>
      </c>
      <c r="M1574">
        <v>63.880325686275299</v>
      </c>
      <c r="N1574">
        <v>2.3632551934438699</v>
      </c>
      <c r="O1574">
        <v>14.046435623340299</v>
      </c>
      <c r="P1574">
        <v>556.548949485918</v>
      </c>
    </row>
    <row r="1575" spans="1:17" hidden="1" x14ac:dyDescent="0.3">
      <c r="A1575" t="s">
        <v>3306</v>
      </c>
      <c r="B1575" t="s">
        <v>3307</v>
      </c>
      <c r="C1575" t="str">
        <f>IFERROR(VLOOKUP(Table1[[#This Row],[Ticker]],[1]!Table1[[Symbol]:[Industry]],2,FALSE),"-")</f>
        <v>-</v>
      </c>
      <c r="E1575">
        <v>780.19500000000005</v>
      </c>
      <c r="F1575">
        <v>635.20000000000005</v>
      </c>
      <c r="G1575">
        <v>-5.2959481846402898</v>
      </c>
      <c r="H1575">
        <v>41.853713869825</v>
      </c>
      <c r="I1575">
        <v>31.430404617855199</v>
      </c>
      <c r="J1575">
        <v>3.7924071248110098</v>
      </c>
      <c r="K1575">
        <v>504.62750958147598</v>
      </c>
      <c r="L1575">
        <v>440.01835873181801</v>
      </c>
      <c r="M1575">
        <v>72.319986513082199</v>
      </c>
      <c r="N1575">
        <v>1.8464002440512499</v>
      </c>
      <c r="O1575">
        <v>5.4785894206549104</v>
      </c>
      <c r="P1575">
        <v>91.325301204819297</v>
      </c>
      <c r="Q1575">
        <v>0.120152041904812</v>
      </c>
    </row>
    <row r="1576" spans="1:17" hidden="1" x14ac:dyDescent="0.3">
      <c r="A1576" t="s">
        <v>3308</v>
      </c>
      <c r="B1576" t="s">
        <v>3309</v>
      </c>
      <c r="C1576" t="str">
        <f>IFERROR(VLOOKUP(Table1[[#This Row],[Ticker]],[1]!Table1[[Symbol]:[Industry]],2,FALSE),"-")</f>
        <v>-</v>
      </c>
      <c r="D1576" t="s">
        <v>193</v>
      </c>
      <c r="E1576">
        <v>777.586373245</v>
      </c>
      <c r="F1576">
        <v>979.25</v>
      </c>
      <c r="G1576">
        <v>-13.7043390914959</v>
      </c>
      <c r="H1576">
        <v>0.30767472496521397</v>
      </c>
      <c r="I1576">
        <v>-3.9909098483379899</v>
      </c>
      <c r="J1576">
        <v>-3.8846874762176</v>
      </c>
      <c r="K1576">
        <v>949.56495385873404</v>
      </c>
      <c r="L1576">
        <v>860.82450186630604</v>
      </c>
      <c r="M1576">
        <v>48.362771042892298</v>
      </c>
      <c r="N1576">
        <v>0.47995198365492697</v>
      </c>
      <c r="O1576">
        <v>11.661986213939199</v>
      </c>
      <c r="P1576">
        <v>52.305778054280999</v>
      </c>
      <c r="Q1576">
        <v>-3.8930834738889003E-2</v>
      </c>
    </row>
    <row r="1577" spans="1:17" hidden="1" x14ac:dyDescent="0.3">
      <c r="A1577" t="s">
        <v>3310</v>
      </c>
      <c r="B1577" t="s">
        <v>3311</v>
      </c>
      <c r="C1577" t="str">
        <f>IFERROR(VLOOKUP(Table1[[#This Row],[Ticker]],[1]!Table1[[Symbol]:[Industry]],2,FALSE),"-")</f>
        <v>-</v>
      </c>
      <c r="D1577" t="s">
        <v>130</v>
      </c>
      <c r="E1577">
        <v>775.71821626099995</v>
      </c>
      <c r="F1577">
        <v>246.23</v>
      </c>
      <c r="G1577">
        <v>-28.0940731451158</v>
      </c>
      <c r="H1577">
        <v>-6.8938775626164901</v>
      </c>
      <c r="I1577">
        <v>-14.002939893658301</v>
      </c>
      <c r="J1577">
        <v>-3.6157369184788299</v>
      </c>
      <c r="O1577">
        <v>10.871948990780901</v>
      </c>
      <c r="P1577">
        <v>8.9272284892722702</v>
      </c>
    </row>
    <row r="1578" spans="1:17" hidden="1" x14ac:dyDescent="0.3">
      <c r="A1578" t="s">
        <v>3312</v>
      </c>
      <c r="B1578" t="s">
        <v>3313</v>
      </c>
      <c r="C1578" t="str">
        <f>IFERROR(VLOOKUP(Table1[[#This Row],[Ticker]],[1]!Table1[[Symbol]:[Industry]],2,FALSE),"-")</f>
        <v>-</v>
      </c>
      <c r="D1578" t="s">
        <v>244</v>
      </c>
      <c r="E1578">
        <v>775.40384107499995</v>
      </c>
      <c r="F1578">
        <v>416.4</v>
      </c>
      <c r="G1578">
        <v>130.362942522834</v>
      </c>
      <c r="H1578">
        <v>-1.2237725614025901</v>
      </c>
      <c r="I1578">
        <v>26.648596774617001</v>
      </c>
      <c r="J1578">
        <v>-7.0173692996351997</v>
      </c>
      <c r="K1578">
        <v>406.15500473674501</v>
      </c>
      <c r="L1578">
        <v>324.343240120134</v>
      </c>
      <c r="M1578">
        <v>29.612725386784401</v>
      </c>
      <c r="N1578">
        <v>0.26372785623311201</v>
      </c>
      <c r="O1578">
        <v>14.5413064361191</v>
      </c>
      <c r="P1578">
        <v>181.35135135135101</v>
      </c>
      <c r="Q1578">
        <v>0.12248601029749499</v>
      </c>
    </row>
    <row r="1579" spans="1:17" hidden="1" x14ac:dyDescent="0.3">
      <c r="A1579" t="s">
        <v>3314</v>
      </c>
      <c r="B1579" t="s">
        <v>3315</v>
      </c>
      <c r="C1579" t="str">
        <f>IFERROR(VLOOKUP(Table1[[#This Row],[Ticker]],[1]!Table1[[Symbol]:[Industry]],2,FALSE),"-")</f>
        <v>-</v>
      </c>
      <c r="D1579" t="s">
        <v>173</v>
      </c>
      <c r="E1579">
        <v>772.2394352</v>
      </c>
      <c r="F1579">
        <v>302.3</v>
      </c>
      <c r="G1579">
        <v>22.709488048459999</v>
      </c>
      <c r="H1579">
        <v>2.6386981949592601</v>
      </c>
      <c r="I1579">
        <v>33.798174655651202</v>
      </c>
      <c r="J1579">
        <v>-0.203680687183696</v>
      </c>
      <c r="K1579">
        <v>281.483904411683</v>
      </c>
      <c r="L1579">
        <v>251.582025986708</v>
      </c>
      <c r="M1579">
        <v>76.208303345640999</v>
      </c>
      <c r="N1579">
        <v>2.5569987692525502</v>
      </c>
      <c r="O1579">
        <v>6.9136619252398104</v>
      </c>
      <c r="P1579">
        <v>65.553121577217894</v>
      </c>
      <c r="Q1579">
        <v>6.7814202788225003E-2</v>
      </c>
    </row>
    <row r="1580" spans="1:17" hidden="1" x14ac:dyDescent="0.3">
      <c r="A1580" t="s">
        <v>3316</v>
      </c>
      <c r="B1580" t="s">
        <v>3317</v>
      </c>
      <c r="C1580" t="str">
        <f>IFERROR(VLOOKUP(Table1[[#This Row],[Ticker]],[1]!Table1[[Symbol]:[Industry]],2,FALSE),"-")</f>
        <v>-</v>
      </c>
      <c r="D1580" t="s">
        <v>170</v>
      </c>
      <c r="E1580">
        <v>772.14032568000005</v>
      </c>
      <c r="F1580">
        <v>308.7</v>
      </c>
      <c r="G1580">
        <v>-24.4583630282829</v>
      </c>
      <c r="H1580">
        <v>-8.8003254210894699</v>
      </c>
      <c r="I1580">
        <v>-22.286837887000001</v>
      </c>
      <c r="J1580">
        <v>-3.4585022979022502</v>
      </c>
      <c r="K1580">
        <v>315.47929699767599</v>
      </c>
      <c r="L1580">
        <v>312.79420915929597</v>
      </c>
      <c r="M1580">
        <v>43.039954945458497</v>
      </c>
      <c r="N1580">
        <v>0.58744556494857803</v>
      </c>
      <c r="O1580">
        <v>23.096857790735299</v>
      </c>
      <c r="P1580">
        <v>25.871559633027498</v>
      </c>
      <c r="Q1580">
        <v>-9.3661443585870002E-3</v>
      </c>
    </row>
    <row r="1581" spans="1:17" hidden="1" x14ac:dyDescent="0.3">
      <c r="A1581" t="s">
        <v>3318</v>
      </c>
      <c r="B1581" t="s">
        <v>3319</v>
      </c>
      <c r="C1581" t="str">
        <f>IFERROR(VLOOKUP(Table1[[#This Row],[Ticker]],[1]!Table1[[Symbol]:[Industry]],2,FALSE),"-")</f>
        <v>-</v>
      </c>
      <c r="D1581" t="s">
        <v>258</v>
      </c>
      <c r="E1581">
        <v>771.43364890500004</v>
      </c>
      <c r="F1581">
        <v>394.7</v>
      </c>
      <c r="G1581">
        <v>64.046499245456502</v>
      </c>
      <c r="H1581">
        <v>-6.2270602935401804</v>
      </c>
      <c r="I1581">
        <v>78.137632496913994</v>
      </c>
      <c r="J1581">
        <v>-5.0686969178604899</v>
      </c>
      <c r="K1581">
        <v>379.88105916367198</v>
      </c>
      <c r="M1581">
        <v>43.134208958035302</v>
      </c>
      <c r="N1581">
        <v>0.63935588668674903</v>
      </c>
      <c r="O1581">
        <v>24.1449201925513</v>
      </c>
      <c r="P1581">
        <v>102.410256410256</v>
      </c>
    </row>
    <row r="1582" spans="1:17" hidden="1" x14ac:dyDescent="0.3">
      <c r="A1582" t="s">
        <v>3320</v>
      </c>
      <c r="B1582" t="s">
        <v>3321</v>
      </c>
      <c r="C1582" t="str">
        <f>IFERROR(VLOOKUP(Table1[[#This Row],[Ticker]],[1]!Table1[[Symbol]:[Industry]],2,FALSE),"-")</f>
        <v>-</v>
      </c>
      <c r="D1582" t="s">
        <v>384</v>
      </c>
      <c r="E1582">
        <v>770.89108391000002</v>
      </c>
      <c r="F1582">
        <v>306.35000000000002</v>
      </c>
      <c r="G1582">
        <v>-13.6088220282496</v>
      </c>
      <c r="H1582">
        <v>9.8590025607456599</v>
      </c>
      <c r="I1582">
        <v>-3.1170148867655398</v>
      </c>
      <c r="J1582">
        <v>-4.3007665213889004</v>
      </c>
      <c r="K1582">
        <v>283.15067978924799</v>
      </c>
      <c r="L1582">
        <v>253.88440934265799</v>
      </c>
      <c r="M1582">
        <v>55.228408222446603</v>
      </c>
      <c r="N1582">
        <v>0.968836417550069</v>
      </c>
      <c r="O1582">
        <v>11.310592459604999</v>
      </c>
      <c r="P1582">
        <v>61.961406291303199</v>
      </c>
      <c r="Q1582">
        <v>0.102251762644676</v>
      </c>
    </row>
    <row r="1583" spans="1:17" hidden="1" x14ac:dyDescent="0.3">
      <c r="A1583" t="s">
        <v>3322</v>
      </c>
      <c r="B1583" t="s">
        <v>3323</v>
      </c>
      <c r="C1583" t="str">
        <f>IFERROR(VLOOKUP(Table1[[#This Row],[Ticker]],[1]!Table1[[Symbol]:[Industry]],2,FALSE),"-")</f>
        <v>-</v>
      </c>
      <c r="D1583" t="s">
        <v>193</v>
      </c>
      <c r="E1583">
        <v>769.76544000000001</v>
      </c>
      <c r="F1583">
        <v>135.91999999999999</v>
      </c>
      <c r="G1583">
        <v>-23.106997330027198</v>
      </c>
      <c r="H1583">
        <v>2.5066925442378301</v>
      </c>
      <c r="I1583">
        <v>-14.4190554928447</v>
      </c>
      <c r="J1583">
        <v>-0.33357732585058703</v>
      </c>
      <c r="K1583">
        <v>131.54486254648</v>
      </c>
      <c r="L1583">
        <v>130.29743208622099</v>
      </c>
      <c r="M1583">
        <v>53.126941270096196</v>
      </c>
      <c r="N1583">
        <v>0.86298273581107499</v>
      </c>
      <c r="O1583">
        <v>22.424955856386099</v>
      </c>
      <c r="P1583">
        <v>25.7354301572617</v>
      </c>
      <c r="Q1583">
        <v>3.2273196901268002E-2</v>
      </c>
    </row>
    <row r="1584" spans="1:17" hidden="1" x14ac:dyDescent="0.3">
      <c r="A1584" t="s">
        <v>3324</v>
      </c>
      <c r="B1584" t="s">
        <v>3325</v>
      </c>
      <c r="C1584" t="str">
        <f>IFERROR(VLOOKUP(Table1[[#This Row],[Ticker]],[1]!Table1[[Symbol]:[Industry]],2,FALSE),"-")</f>
        <v>-</v>
      </c>
      <c r="D1584" t="s">
        <v>220</v>
      </c>
      <c r="E1584">
        <v>768.20985050000002</v>
      </c>
      <c r="F1584">
        <v>158.55000000000001</v>
      </c>
      <c r="G1584">
        <v>163.78465049045701</v>
      </c>
      <c r="H1584">
        <v>31.870675172031699</v>
      </c>
      <c r="I1584">
        <v>32.096266455547998</v>
      </c>
      <c r="J1584">
        <v>2.0383252905763398</v>
      </c>
      <c r="K1584">
        <v>133.73101689736799</v>
      </c>
      <c r="L1584">
        <v>106.86798734532201</v>
      </c>
      <c r="M1584">
        <v>68.451495845273897</v>
      </c>
      <c r="N1584">
        <v>1.83542423734364</v>
      </c>
      <c r="O1584">
        <v>11.0059918006937</v>
      </c>
      <c r="P1584">
        <v>202.865329512893</v>
      </c>
      <c r="Q1584">
        <v>9.3450526327832004E-2</v>
      </c>
    </row>
    <row r="1585" spans="1:17" hidden="1" x14ac:dyDescent="0.3">
      <c r="A1585" t="s">
        <v>3326</v>
      </c>
      <c r="B1585" t="s">
        <v>3327</v>
      </c>
      <c r="C1585" t="str">
        <f>IFERROR(VLOOKUP(Table1[[#This Row],[Ticker]],[1]!Table1[[Symbol]:[Industry]],2,FALSE),"-")</f>
        <v>-</v>
      </c>
      <c r="D1585" t="s">
        <v>220</v>
      </c>
      <c r="E1585">
        <v>767.41980330000001</v>
      </c>
      <c r="F1585">
        <v>30.48</v>
      </c>
      <c r="G1585">
        <v>62.926259549365398</v>
      </c>
      <c r="H1585">
        <v>-10.654199182016299</v>
      </c>
      <c r="I1585">
        <v>-51.152955347220299</v>
      </c>
      <c r="J1585">
        <v>0.25616390796744898</v>
      </c>
      <c r="K1585">
        <v>32.218143063575603</v>
      </c>
      <c r="L1585">
        <v>31.7951004049132</v>
      </c>
      <c r="M1585">
        <v>39.3741792669028</v>
      </c>
      <c r="N1585">
        <v>1.13331448906218</v>
      </c>
      <c r="O1585">
        <v>137.467191601049</v>
      </c>
      <c r="P1585">
        <v>126.280623608017</v>
      </c>
      <c r="Q1585">
        <v>0.144484436692117</v>
      </c>
    </row>
    <row r="1586" spans="1:17" hidden="1" x14ac:dyDescent="0.3">
      <c r="A1586" t="s">
        <v>3328</v>
      </c>
      <c r="B1586" t="s">
        <v>3329</v>
      </c>
      <c r="C1586" t="str">
        <f>IFERROR(VLOOKUP(Table1[[#This Row],[Ticker]],[1]!Table1[[Symbol]:[Industry]],2,FALSE),"-")</f>
        <v>-</v>
      </c>
      <c r="D1586" t="s">
        <v>130</v>
      </c>
      <c r="E1586">
        <v>766.77539000000002</v>
      </c>
      <c r="F1586">
        <v>311</v>
      </c>
      <c r="G1586">
        <v>199.67964916432001</v>
      </c>
      <c r="H1586">
        <v>3.9765936423364701</v>
      </c>
      <c r="I1586">
        <v>213.770782415778</v>
      </c>
      <c r="J1586">
        <v>-10.6667678481679</v>
      </c>
      <c r="K1586">
        <v>279.12230031199101</v>
      </c>
      <c r="M1586">
        <v>41.487321405982399</v>
      </c>
      <c r="N1586">
        <v>0.90949920169654697</v>
      </c>
      <c r="O1586">
        <v>26.6559485530546</v>
      </c>
      <c r="P1586">
        <v>245.36368684064399</v>
      </c>
    </row>
    <row r="1587" spans="1:17" hidden="1" x14ac:dyDescent="0.3">
      <c r="A1587" t="s">
        <v>3330</v>
      </c>
      <c r="B1587" t="s">
        <v>3331</v>
      </c>
      <c r="C1587" t="str">
        <f>IFERROR(VLOOKUP(Table1[[#This Row],[Ticker]],[1]!Table1[[Symbol]:[Industry]],2,FALSE),"-")</f>
        <v>-</v>
      </c>
      <c r="D1587" t="s">
        <v>550</v>
      </c>
      <c r="E1587">
        <v>764.30563331999997</v>
      </c>
      <c r="F1587">
        <v>215.53</v>
      </c>
      <c r="G1587">
        <v>90.482613910371995</v>
      </c>
      <c r="H1587">
        <v>7.9227891040501701</v>
      </c>
      <c r="I1587">
        <v>18.477017487461801</v>
      </c>
      <c r="J1587">
        <v>-4.5991556861323497</v>
      </c>
      <c r="K1587">
        <v>197.081780469264</v>
      </c>
      <c r="L1587">
        <v>165.09124541904501</v>
      </c>
      <c r="M1587">
        <v>47.8113452525564</v>
      </c>
      <c r="N1587">
        <v>0.74414675037927003</v>
      </c>
      <c r="O1587">
        <v>9.4975177469493808</v>
      </c>
      <c r="P1587">
        <v>123.578838174273</v>
      </c>
      <c r="Q1587">
        <v>0.111773819699637</v>
      </c>
    </row>
    <row r="1588" spans="1:17" hidden="1" x14ac:dyDescent="0.3">
      <c r="A1588" t="s">
        <v>3332</v>
      </c>
      <c r="B1588" t="s">
        <v>3333</v>
      </c>
      <c r="C1588" t="str">
        <f>IFERROR(VLOOKUP(Table1[[#This Row],[Ticker]],[1]!Table1[[Symbol]:[Industry]],2,FALSE),"-")</f>
        <v>-</v>
      </c>
      <c r="D1588" t="s">
        <v>901</v>
      </c>
      <c r="E1588">
        <v>762.44799999999998</v>
      </c>
      <c r="F1588">
        <v>2411.25</v>
      </c>
      <c r="G1588">
        <v>32.310363492927301</v>
      </c>
      <c r="H1588">
        <v>-8.2344027948585801</v>
      </c>
      <c r="I1588">
        <v>17.1926794025931</v>
      </c>
      <c r="J1588">
        <v>-6.4393110940782003</v>
      </c>
      <c r="K1588">
        <v>2305.1915132671202</v>
      </c>
      <c r="L1588">
        <v>1973.2434845320799</v>
      </c>
      <c r="M1588">
        <v>39.581909204862598</v>
      </c>
      <c r="N1588">
        <v>0.54782504888808004</v>
      </c>
      <c r="O1588">
        <v>8.9891135303265806</v>
      </c>
      <c r="P1588">
        <v>65.267306374228895</v>
      </c>
      <c r="Q1588">
        <v>-6.1591210574502002E-2</v>
      </c>
    </row>
    <row r="1589" spans="1:17" hidden="1" x14ac:dyDescent="0.3">
      <c r="A1589" t="s">
        <v>3334</v>
      </c>
      <c r="B1589" t="s">
        <v>3335</v>
      </c>
      <c r="C1589" t="str">
        <f>IFERROR(VLOOKUP(Table1[[#This Row],[Ticker]],[1]!Table1[[Symbol]:[Industry]],2,FALSE),"-")</f>
        <v>-</v>
      </c>
      <c r="D1589" t="s">
        <v>369</v>
      </c>
      <c r="E1589">
        <v>758.16457639999999</v>
      </c>
      <c r="F1589">
        <v>78.14</v>
      </c>
      <c r="G1589">
        <v>-5.0315930783854004</v>
      </c>
      <c r="H1589">
        <v>12.570845077002801</v>
      </c>
      <c r="I1589">
        <v>-2.5029149360861598</v>
      </c>
      <c r="J1589">
        <v>-6.3364305341188896</v>
      </c>
      <c r="K1589">
        <v>73.344452190915405</v>
      </c>
      <c r="L1589">
        <v>72.070583228106798</v>
      </c>
      <c r="M1589">
        <v>55.097165417898097</v>
      </c>
      <c r="N1589">
        <v>1.91456718845105</v>
      </c>
      <c r="O1589">
        <v>23.1763501407729</v>
      </c>
      <c r="P1589">
        <v>31.7706576728499</v>
      </c>
      <c r="Q1589">
        <v>8.0227300801199997E-3</v>
      </c>
    </row>
    <row r="1590" spans="1:17" hidden="1" x14ac:dyDescent="0.3">
      <c r="A1590" t="s">
        <v>3336</v>
      </c>
      <c r="B1590" t="s">
        <v>3337</v>
      </c>
      <c r="C1590" t="str">
        <f>IFERROR(VLOOKUP(Table1[[#This Row],[Ticker]],[1]!Table1[[Symbol]:[Industry]],2,FALSE),"-")</f>
        <v>-</v>
      </c>
      <c r="D1590" t="s">
        <v>550</v>
      </c>
      <c r="E1590">
        <v>757.87279763000004</v>
      </c>
      <c r="F1590">
        <v>412.4</v>
      </c>
      <c r="G1590">
        <v>-43.5956793525677</v>
      </c>
      <c r="H1590">
        <v>-6.3911408292195997</v>
      </c>
      <c r="I1590">
        <v>-20.413722264314401</v>
      </c>
      <c r="J1590">
        <v>-2.8052439410677001</v>
      </c>
      <c r="K1590">
        <v>394.15276969684197</v>
      </c>
      <c r="L1590">
        <v>404.44513952353401</v>
      </c>
      <c r="M1590">
        <v>51.712921367146201</v>
      </c>
      <c r="N1590">
        <v>1.0432701295054601</v>
      </c>
      <c r="O1590">
        <v>26.0911736178467</v>
      </c>
      <c r="P1590">
        <v>32.434168272318502</v>
      </c>
      <c r="Q1590">
        <v>8.2395085780947994E-2</v>
      </c>
    </row>
    <row r="1591" spans="1:17" hidden="1" x14ac:dyDescent="0.3">
      <c r="A1591" t="s">
        <v>3338</v>
      </c>
      <c r="B1591" t="s">
        <v>3339</v>
      </c>
      <c r="C1591" t="str">
        <f>IFERROR(VLOOKUP(Table1[[#This Row],[Ticker]],[1]!Table1[[Symbol]:[Industry]],2,FALSE),"-")</f>
        <v>-</v>
      </c>
      <c r="D1591" t="s">
        <v>550</v>
      </c>
      <c r="E1591">
        <v>757.56632951999995</v>
      </c>
      <c r="F1591">
        <v>235.1</v>
      </c>
      <c r="G1591">
        <v>0.35606015925678802</v>
      </c>
      <c r="H1591">
        <v>11.2508951646562</v>
      </c>
      <c r="I1591">
        <v>-1.3635741810116699</v>
      </c>
      <c r="J1591">
        <v>-4.60088411885057</v>
      </c>
      <c r="K1591">
        <v>208.189237291019</v>
      </c>
      <c r="L1591">
        <v>195.75039874670301</v>
      </c>
      <c r="M1591">
        <v>59.6620988971803</v>
      </c>
      <c r="N1591">
        <v>2.0626480562349698</v>
      </c>
      <c r="O1591">
        <v>10.5912377711612</v>
      </c>
      <c r="P1591">
        <v>51.530776667740803</v>
      </c>
      <c r="Q1591">
        <v>1.8984484482952001E-2</v>
      </c>
    </row>
    <row r="1592" spans="1:17" hidden="1" x14ac:dyDescent="0.3">
      <c r="A1592" t="s">
        <v>3340</v>
      </c>
      <c r="B1592" t="s">
        <v>3341</v>
      </c>
      <c r="C1592" t="str">
        <f>IFERROR(VLOOKUP(Table1[[#This Row],[Ticker]],[1]!Table1[[Symbol]:[Industry]],2,FALSE),"-")</f>
        <v>-</v>
      </c>
      <c r="D1592" t="s">
        <v>46</v>
      </c>
      <c r="E1592">
        <v>756.55499999999995</v>
      </c>
      <c r="F1592">
        <v>48.85</v>
      </c>
      <c r="G1592">
        <v>174.810994009951</v>
      </c>
      <c r="H1592">
        <v>7.8031039534052604E-2</v>
      </c>
      <c r="I1592">
        <v>39.7596108630785</v>
      </c>
      <c r="J1592">
        <v>-4.66223489916307</v>
      </c>
      <c r="K1592">
        <v>45.378804142219103</v>
      </c>
      <c r="L1592">
        <v>34.411117697839103</v>
      </c>
      <c r="M1592">
        <v>42.585132550248197</v>
      </c>
      <c r="N1592">
        <v>0.70414280537088203</v>
      </c>
      <c r="O1592">
        <v>24.8720573183213</v>
      </c>
      <c r="Q1592">
        <v>0.101865969792147</v>
      </c>
    </row>
    <row r="1593" spans="1:17" hidden="1" x14ac:dyDescent="0.3">
      <c r="A1593" t="s">
        <v>3342</v>
      </c>
      <c r="B1593" t="s">
        <v>3343</v>
      </c>
      <c r="C1593" t="str">
        <f>IFERROR(VLOOKUP(Table1[[#This Row],[Ticker]],[1]!Table1[[Symbol]:[Industry]],2,FALSE),"-")</f>
        <v>-</v>
      </c>
      <c r="D1593" t="s">
        <v>173</v>
      </c>
      <c r="E1593">
        <v>754.48385280000002</v>
      </c>
      <c r="F1593">
        <v>139.41999999999999</v>
      </c>
      <c r="G1593">
        <v>-40.453916164049701</v>
      </c>
      <c r="H1593">
        <v>-6.3042380902351303</v>
      </c>
      <c r="I1593">
        <v>-18.017020794835901</v>
      </c>
      <c r="J1593">
        <v>-0.30421076356931398</v>
      </c>
      <c r="K1593">
        <v>142.014676814388</v>
      </c>
      <c r="L1593">
        <v>136.232136553781</v>
      </c>
      <c r="M1593">
        <v>43.623137047556703</v>
      </c>
      <c r="N1593">
        <v>0.77187080825016596</v>
      </c>
      <c r="O1593">
        <v>33.320183617845302</v>
      </c>
      <c r="P1593">
        <v>116.32273079906901</v>
      </c>
      <c r="Q1593">
        <v>8.7727411022071003E-2</v>
      </c>
    </row>
    <row r="1594" spans="1:17" hidden="1" x14ac:dyDescent="0.3">
      <c r="A1594" t="s">
        <v>3344</v>
      </c>
      <c r="B1594" t="s">
        <v>3345</v>
      </c>
      <c r="C1594" t="str">
        <f>IFERROR(VLOOKUP(Table1[[#This Row],[Ticker]],[1]!Table1[[Symbol]:[Industry]],2,FALSE),"-")</f>
        <v>-</v>
      </c>
      <c r="D1594" t="s">
        <v>83</v>
      </c>
      <c r="E1594">
        <v>751.24022711400005</v>
      </c>
      <c r="F1594">
        <v>83.52</v>
      </c>
      <c r="G1594">
        <v>13.279705980744801</v>
      </c>
      <c r="H1594">
        <v>-15.856213989613099</v>
      </c>
      <c r="I1594">
        <v>-27.562123852716301</v>
      </c>
      <c r="J1594">
        <v>-4.87065284894335</v>
      </c>
      <c r="K1594">
        <v>89.418075606198002</v>
      </c>
      <c r="L1594">
        <v>90.562607253713395</v>
      </c>
      <c r="M1594">
        <v>39.057919605203999</v>
      </c>
      <c r="N1594">
        <v>1.33576516024674</v>
      </c>
      <c r="O1594">
        <v>66.786398467432903</v>
      </c>
      <c r="P1594">
        <v>44.248704663212401</v>
      </c>
      <c r="Q1594">
        <v>-1.6967978340770001E-2</v>
      </c>
    </row>
    <row r="1595" spans="1:17" hidden="1" x14ac:dyDescent="0.3">
      <c r="A1595" t="s">
        <v>3346</v>
      </c>
      <c r="B1595" t="s">
        <v>3347</v>
      </c>
      <c r="C1595" t="str">
        <f>IFERROR(VLOOKUP(Table1[[#This Row],[Ticker]],[1]!Table1[[Symbol]:[Industry]],2,FALSE),"-")</f>
        <v>-</v>
      </c>
      <c r="D1595" t="s">
        <v>594</v>
      </c>
      <c r="E1595">
        <v>749.64693951999902</v>
      </c>
      <c r="F1595">
        <v>307.37</v>
      </c>
      <c r="G1595">
        <v>22642.343757542701</v>
      </c>
      <c r="H1595">
        <v>43.634087122895302</v>
      </c>
      <c r="I1595">
        <v>8670.2867426460198</v>
      </c>
      <c r="J1595">
        <v>9.5923075682728793</v>
      </c>
      <c r="K1595">
        <v>203.795425755015</v>
      </c>
      <c r="L1595">
        <v>90.706261155131898</v>
      </c>
      <c r="M1595">
        <v>99.955653054197001</v>
      </c>
      <c r="N1595">
        <v>0.91195097037793604</v>
      </c>
      <c r="O1595">
        <v>0</v>
      </c>
      <c r="P1595">
        <v>24489.599999999999</v>
      </c>
      <c r="Q1595">
        <v>0.22536304960242001</v>
      </c>
    </row>
    <row r="1596" spans="1:17" hidden="1" x14ac:dyDescent="0.3">
      <c r="A1596" t="s">
        <v>3348</v>
      </c>
      <c r="B1596" t="s">
        <v>3349</v>
      </c>
      <c r="C1596" t="str">
        <f>IFERROR(VLOOKUP(Table1[[#This Row],[Ticker]],[1]!Table1[[Symbol]:[Industry]],2,FALSE),"-")</f>
        <v>-</v>
      </c>
      <c r="D1596" t="s">
        <v>1391</v>
      </c>
      <c r="E1596">
        <v>744.46104500000001</v>
      </c>
      <c r="F1596">
        <v>139.19999999999999</v>
      </c>
      <c r="G1596">
        <v>52.634271104603798</v>
      </c>
      <c r="H1596">
        <v>-10.4793496144228</v>
      </c>
      <c r="I1596">
        <v>-11.0624981348868</v>
      </c>
      <c r="J1596">
        <v>-4.6211317761464104</v>
      </c>
      <c r="K1596">
        <v>143.152840039002</v>
      </c>
      <c r="L1596">
        <v>136.612486808905</v>
      </c>
      <c r="M1596">
        <v>41.932212663447501</v>
      </c>
      <c r="N1596">
        <v>1.5908822829906299</v>
      </c>
      <c r="O1596">
        <v>35.704022988505699</v>
      </c>
      <c r="P1596">
        <v>85.352862849533906</v>
      </c>
      <c r="Q1596">
        <v>0.11502378309960699</v>
      </c>
    </row>
    <row r="1597" spans="1:17" hidden="1" x14ac:dyDescent="0.3">
      <c r="A1597" t="s">
        <v>3350</v>
      </c>
      <c r="B1597" t="s">
        <v>3351</v>
      </c>
      <c r="C1597" t="str">
        <f>IFERROR(VLOOKUP(Table1[[#This Row],[Ticker]],[1]!Table1[[Symbol]:[Industry]],2,FALSE),"-")</f>
        <v>-</v>
      </c>
      <c r="D1597" t="s">
        <v>70</v>
      </c>
      <c r="E1597">
        <v>742.51968639999996</v>
      </c>
      <c r="F1597">
        <v>825.35</v>
      </c>
      <c r="G1597">
        <v>36.986993283619398</v>
      </c>
      <c r="H1597">
        <v>-6.0943146290287196</v>
      </c>
      <c r="I1597">
        <v>23.026763868781501</v>
      </c>
      <c r="J1597">
        <v>-0.83185870510288995</v>
      </c>
      <c r="K1597">
        <v>807.37015328826601</v>
      </c>
      <c r="L1597">
        <v>683.48983192977505</v>
      </c>
      <c r="M1597">
        <v>49.984299537566599</v>
      </c>
      <c r="N1597">
        <v>0.38808972070414099</v>
      </c>
      <c r="O1597">
        <v>28.2849700127218</v>
      </c>
      <c r="P1597">
        <v>70.140177283034404</v>
      </c>
      <c r="Q1597">
        <v>3.2572983569217999E-2</v>
      </c>
    </row>
    <row r="1598" spans="1:17" hidden="1" x14ac:dyDescent="0.3">
      <c r="A1598" t="s">
        <v>3352</v>
      </c>
      <c r="B1598" t="s">
        <v>3353</v>
      </c>
      <c r="C1598" t="str">
        <f>IFERROR(VLOOKUP(Table1[[#This Row],[Ticker]],[1]!Table1[[Symbol]:[Industry]],2,FALSE),"-")</f>
        <v>-</v>
      </c>
      <c r="D1598" t="s">
        <v>550</v>
      </c>
      <c r="E1598">
        <v>741.51461819999997</v>
      </c>
      <c r="F1598">
        <v>167.37</v>
      </c>
      <c r="G1598">
        <v>-20.174854474161599</v>
      </c>
      <c r="H1598">
        <v>-3.07261585709746</v>
      </c>
      <c r="I1598">
        <v>-7.3027770046307801</v>
      </c>
      <c r="J1598">
        <v>-3.4645444745591099</v>
      </c>
      <c r="K1598">
        <v>167.784473674922</v>
      </c>
      <c r="L1598">
        <v>164.27670500668299</v>
      </c>
      <c r="M1598">
        <v>49.981613141388799</v>
      </c>
      <c r="N1598">
        <v>0.76907344478227402</v>
      </c>
      <c r="O1598">
        <v>22.393499432395199</v>
      </c>
      <c r="P1598">
        <v>19.55</v>
      </c>
      <c r="Q1598">
        <v>-9.8199182534217999E-2</v>
      </c>
    </row>
    <row r="1599" spans="1:17" hidden="1" x14ac:dyDescent="0.3">
      <c r="A1599" t="s">
        <v>3354</v>
      </c>
      <c r="B1599" t="s">
        <v>3355</v>
      </c>
      <c r="C1599" t="str">
        <f>IFERROR(VLOOKUP(Table1[[#This Row],[Ticker]],[1]!Table1[[Symbol]:[Industry]],2,FALSE),"-")</f>
        <v>-</v>
      </c>
      <c r="D1599" t="s">
        <v>550</v>
      </c>
      <c r="E1599">
        <v>740.93109089999996</v>
      </c>
      <c r="F1599">
        <v>1009.5</v>
      </c>
      <c r="G1599">
        <v>-14.754973614872499</v>
      </c>
      <c r="H1599">
        <v>-0.97612937589208004</v>
      </c>
      <c r="I1599">
        <v>-4.4109614356084004</v>
      </c>
      <c r="J1599">
        <v>-3.4441994089966599</v>
      </c>
      <c r="K1599">
        <v>945.78806228503504</v>
      </c>
      <c r="L1599">
        <v>858.11463865658402</v>
      </c>
      <c r="M1599">
        <v>48.130761761981901</v>
      </c>
      <c r="N1599">
        <v>0.60099363959521201</v>
      </c>
      <c r="O1599">
        <v>10.2526002971768</v>
      </c>
      <c r="P1599">
        <v>38.287671232876697</v>
      </c>
      <c r="Q1599">
        <v>8.8630664277230001E-2</v>
      </c>
    </row>
    <row r="1600" spans="1:17" hidden="1" x14ac:dyDescent="0.3">
      <c r="A1600" t="s">
        <v>3356</v>
      </c>
      <c r="B1600" t="s">
        <v>3357</v>
      </c>
      <c r="C1600" t="str">
        <f>IFERROR(VLOOKUP(Table1[[#This Row],[Ticker]],[1]!Table1[[Symbol]:[Industry]],2,FALSE),"-")</f>
        <v>-</v>
      </c>
      <c r="E1600">
        <v>739.20787499999994</v>
      </c>
      <c r="F1600">
        <v>1350.55</v>
      </c>
      <c r="G1600">
        <v>21.917786042091901</v>
      </c>
      <c r="H1600">
        <v>42.827774030837404</v>
      </c>
      <c r="I1600">
        <v>36.008919293549503</v>
      </c>
      <c r="J1600">
        <v>20.7433162118841</v>
      </c>
      <c r="O1600">
        <v>0</v>
      </c>
      <c r="P1600">
        <v>55.101923629055399</v>
      </c>
    </row>
    <row r="1601" spans="1:17" hidden="1" x14ac:dyDescent="0.3">
      <c r="A1601" t="s">
        <v>3358</v>
      </c>
      <c r="B1601" t="s">
        <v>3359</v>
      </c>
      <c r="C1601" t="str">
        <f>IFERROR(VLOOKUP(Table1[[#This Row],[Ticker]],[1]!Table1[[Symbol]:[Industry]],2,FALSE),"-")</f>
        <v>-</v>
      </c>
      <c r="E1601">
        <v>730.52020800000003</v>
      </c>
      <c r="F1601">
        <v>307.8</v>
      </c>
      <c r="G1601">
        <v>79.916769667257498</v>
      </c>
      <c r="H1601">
        <v>122.443622437383</v>
      </c>
      <c r="I1601">
        <v>94.007902918715004</v>
      </c>
      <c r="J1601">
        <v>38.922272124843197</v>
      </c>
      <c r="O1601">
        <v>5.3931124106562498</v>
      </c>
      <c r="P1601">
        <v>116</v>
      </c>
    </row>
    <row r="1602" spans="1:17" hidden="1" x14ac:dyDescent="0.3">
      <c r="A1602" t="s">
        <v>3360</v>
      </c>
      <c r="B1602" t="s">
        <v>3361</v>
      </c>
      <c r="C1602" t="str">
        <f>IFERROR(VLOOKUP(Table1[[#This Row],[Ticker]],[1]!Table1[[Symbol]:[Industry]],2,FALSE),"-")</f>
        <v>-</v>
      </c>
      <c r="D1602" t="s">
        <v>550</v>
      </c>
      <c r="E1602">
        <v>730.50921359999995</v>
      </c>
      <c r="F1602">
        <v>803.05</v>
      </c>
      <c r="G1602">
        <v>-19.5738198004859</v>
      </c>
      <c r="H1602">
        <v>-7.3151292806211696</v>
      </c>
      <c r="I1602">
        <v>-31.360045426819401</v>
      </c>
      <c r="J1602">
        <v>-5.4699337771995999</v>
      </c>
      <c r="K1602">
        <v>838.86424917113197</v>
      </c>
      <c r="L1602">
        <v>860.63132014140899</v>
      </c>
      <c r="M1602">
        <v>32.718715083305497</v>
      </c>
      <c r="N1602">
        <v>1.02485792959116</v>
      </c>
      <c r="O1602">
        <v>47.437893032812397</v>
      </c>
      <c r="P1602">
        <v>15.165638892872501</v>
      </c>
      <c r="Q1602">
        <v>9.3349202149347998E-2</v>
      </c>
    </row>
    <row r="1603" spans="1:17" hidden="1" x14ac:dyDescent="0.3">
      <c r="A1603" t="s">
        <v>3362</v>
      </c>
      <c r="B1603" t="s">
        <v>3363</v>
      </c>
      <c r="C1603" t="str">
        <f>IFERROR(VLOOKUP(Table1[[#This Row],[Ticker]],[1]!Table1[[Symbol]:[Industry]],2,FALSE),"-")</f>
        <v>-</v>
      </c>
      <c r="D1603" t="s">
        <v>62</v>
      </c>
      <c r="E1603">
        <v>729.60359008</v>
      </c>
      <c r="F1603">
        <v>1264.05</v>
      </c>
      <c r="G1603">
        <v>63.368012866580997</v>
      </c>
      <c r="H1603">
        <v>-6.5512493574882704</v>
      </c>
      <c r="I1603">
        <v>6.0041946855101802</v>
      </c>
      <c r="J1603">
        <v>-4.3914309214455498</v>
      </c>
      <c r="K1603">
        <v>1249.4481854799401</v>
      </c>
      <c r="L1603">
        <v>1105.5987734284799</v>
      </c>
      <c r="M1603">
        <v>40.041834546555002</v>
      </c>
      <c r="N1603">
        <v>0.76107642281610999</v>
      </c>
      <c r="O1603">
        <v>27.202246746568498</v>
      </c>
      <c r="P1603">
        <v>91.450208254448995</v>
      </c>
      <c r="Q1603">
        <v>7.3355114897961995E-2</v>
      </c>
    </row>
    <row r="1604" spans="1:17" hidden="1" x14ac:dyDescent="0.3">
      <c r="A1604" t="s">
        <v>3364</v>
      </c>
      <c r="B1604" t="s">
        <v>3365</v>
      </c>
      <c r="C1604" t="str">
        <f>IFERROR(VLOOKUP(Table1[[#This Row],[Ticker]],[1]!Table1[[Symbol]:[Industry]],2,FALSE),"-")</f>
        <v>-</v>
      </c>
      <c r="E1604">
        <v>727.91525000000001</v>
      </c>
      <c r="F1604">
        <v>71.22</v>
      </c>
      <c r="G1604">
        <v>1043.65373747338</v>
      </c>
      <c r="H1604">
        <v>15.12681802967</v>
      </c>
      <c r="I1604">
        <v>69.831478817321695</v>
      </c>
      <c r="J1604">
        <v>-2.68006571008035</v>
      </c>
      <c r="K1604">
        <v>59.613488349467303</v>
      </c>
      <c r="L1604">
        <v>42.063889763584598</v>
      </c>
      <c r="M1604">
        <v>72.230367558759994</v>
      </c>
      <c r="N1604">
        <v>1.8064886503717601</v>
      </c>
      <c r="O1604">
        <v>5.3074978938500301</v>
      </c>
      <c r="P1604">
        <v>1216.45101663585</v>
      </c>
      <c r="Q1604">
        <v>0.207579296512994</v>
      </c>
    </row>
    <row r="1605" spans="1:17" hidden="1" x14ac:dyDescent="0.3">
      <c r="A1605" t="s">
        <v>3366</v>
      </c>
      <c r="B1605" t="s">
        <v>3367</v>
      </c>
      <c r="C1605" t="str">
        <f>IFERROR(VLOOKUP(Table1[[#This Row],[Ticker]],[1]!Table1[[Symbol]:[Industry]],2,FALSE),"-")</f>
        <v>-</v>
      </c>
      <c r="D1605" t="s">
        <v>62</v>
      </c>
      <c r="E1605">
        <v>725.68574715</v>
      </c>
      <c r="F1605">
        <v>333.65</v>
      </c>
      <c r="G1605">
        <v>1.1552745391633199</v>
      </c>
      <c r="H1605">
        <v>-4.0586441084007099</v>
      </c>
      <c r="I1605">
        <v>-30.086346038991</v>
      </c>
      <c r="J1605">
        <v>-6.2832737339682598</v>
      </c>
      <c r="K1605">
        <v>333.14613878726402</v>
      </c>
      <c r="L1605">
        <v>344.35654856443301</v>
      </c>
      <c r="M1605">
        <v>57.3073740409612</v>
      </c>
      <c r="N1605">
        <v>2.1041877317683002</v>
      </c>
      <c r="O1605">
        <v>43.563614566162101</v>
      </c>
      <c r="P1605">
        <v>41.3771186440677</v>
      </c>
      <c r="Q1605">
        <v>5.2123412026167999E-2</v>
      </c>
    </row>
    <row r="1606" spans="1:17" hidden="1" x14ac:dyDescent="0.3">
      <c r="A1606" t="s">
        <v>3368</v>
      </c>
      <c r="B1606" t="s">
        <v>3369</v>
      </c>
      <c r="C1606" t="str">
        <f>IFERROR(VLOOKUP(Table1[[#This Row],[Ticker]],[1]!Table1[[Symbol]:[Industry]],2,FALSE),"-")</f>
        <v>-</v>
      </c>
      <c r="D1606" t="s">
        <v>409</v>
      </c>
      <c r="E1606">
        <v>722.02226800000005</v>
      </c>
      <c r="F1606">
        <v>75.36</v>
      </c>
      <c r="G1606">
        <v>66.195609394566603</v>
      </c>
      <c r="H1606">
        <v>-7.6269371733220597</v>
      </c>
      <c r="I1606">
        <v>-6.4618607059310502</v>
      </c>
      <c r="J1606">
        <v>-2.0979836279982602</v>
      </c>
      <c r="K1606">
        <v>68.430841311127296</v>
      </c>
      <c r="L1606">
        <v>64.976877602338106</v>
      </c>
      <c r="M1606">
        <v>43.803665500708803</v>
      </c>
      <c r="N1606">
        <v>1.1465675769383501</v>
      </c>
      <c r="O1606">
        <v>11.9294055201698</v>
      </c>
      <c r="P1606">
        <v>99.101717305151894</v>
      </c>
      <c r="Q1606">
        <v>6.2925589465056997E-2</v>
      </c>
    </row>
    <row r="1607" spans="1:17" hidden="1" x14ac:dyDescent="0.3">
      <c r="A1607" t="s">
        <v>3370</v>
      </c>
      <c r="B1607" t="s">
        <v>3371</v>
      </c>
      <c r="C1607" t="str">
        <f>IFERROR(VLOOKUP(Table1[[#This Row],[Ticker]],[1]!Table1[[Symbol]:[Industry]],2,FALSE),"-")</f>
        <v>-</v>
      </c>
      <c r="D1607" t="s">
        <v>541</v>
      </c>
      <c r="E1607">
        <v>721.04759999999999</v>
      </c>
      <c r="F1607">
        <v>416.3</v>
      </c>
      <c r="G1607">
        <v>52.597152141513298</v>
      </c>
      <c r="H1607">
        <v>6.6416544177033101</v>
      </c>
      <c r="I1607">
        <v>22.339230168162299</v>
      </c>
      <c r="J1607">
        <v>6.83961009559476E-2</v>
      </c>
      <c r="K1607">
        <v>371.20640183162601</v>
      </c>
      <c r="L1607">
        <v>318.50225904408899</v>
      </c>
      <c r="M1607">
        <v>58.341960042478</v>
      </c>
      <c r="N1607">
        <v>1.5778934886651901</v>
      </c>
      <c r="O1607">
        <v>7.8549123228440898</v>
      </c>
      <c r="P1607">
        <v>85.063347410535698</v>
      </c>
      <c r="Q1607">
        <v>7.0731599733834999E-2</v>
      </c>
    </row>
    <row r="1608" spans="1:17" hidden="1" x14ac:dyDescent="0.3">
      <c r="A1608" t="s">
        <v>3372</v>
      </c>
      <c r="B1608" t="s">
        <v>3373</v>
      </c>
      <c r="C1608" t="str">
        <f>IFERROR(VLOOKUP(Table1[[#This Row],[Ticker]],[1]!Table1[[Symbol]:[Industry]],2,FALSE),"-")</f>
        <v>-</v>
      </c>
      <c r="D1608" t="s">
        <v>1465</v>
      </c>
      <c r="E1608">
        <v>716.40193064499999</v>
      </c>
      <c r="F1608">
        <v>98.85</v>
      </c>
      <c r="G1608">
        <v>34.796746681325402</v>
      </c>
      <c r="H1608">
        <v>-11.493122818510599</v>
      </c>
      <c r="I1608">
        <v>-16.665180430898801</v>
      </c>
      <c r="J1608">
        <v>-5.9136639626659404</v>
      </c>
      <c r="K1608">
        <v>100.853345533949</v>
      </c>
      <c r="L1608">
        <v>94.511858568174304</v>
      </c>
      <c r="M1608">
        <v>36.781562088343001</v>
      </c>
      <c r="N1608">
        <v>0.94822623223235902</v>
      </c>
      <c r="O1608">
        <v>29.438543247344398</v>
      </c>
      <c r="P1608">
        <v>65.577889447236103</v>
      </c>
      <c r="Q1608">
        <v>-1.7498451011083001E-2</v>
      </c>
    </row>
    <row r="1609" spans="1:17" hidden="1" x14ac:dyDescent="0.3">
      <c r="A1609" t="s">
        <v>3374</v>
      </c>
      <c r="B1609" t="s">
        <v>3375</v>
      </c>
      <c r="C1609" t="str">
        <f>IFERROR(VLOOKUP(Table1[[#This Row],[Ticker]],[1]!Table1[[Symbol]:[Industry]],2,FALSE),"-")</f>
        <v>-</v>
      </c>
      <c r="D1609" t="s">
        <v>288</v>
      </c>
      <c r="E1609">
        <v>715.89097579999998</v>
      </c>
      <c r="F1609">
        <v>501.05</v>
      </c>
      <c r="G1609">
        <v>147.54530934001099</v>
      </c>
      <c r="H1609">
        <v>44.910909396473699</v>
      </c>
      <c r="I1609">
        <v>53.377352201213697</v>
      </c>
      <c r="J1609">
        <v>23.958460269774001</v>
      </c>
      <c r="K1609">
        <v>365.974879427487</v>
      </c>
      <c r="L1609">
        <v>290.43803650344302</v>
      </c>
      <c r="M1609">
        <v>78.375520340475305</v>
      </c>
      <c r="N1609">
        <v>2.7223377706476102</v>
      </c>
      <c r="O1609">
        <v>11.555732960782301</v>
      </c>
      <c r="P1609">
        <v>233.47753743760299</v>
      </c>
      <c r="Q1609">
        <v>0.122553659251253</v>
      </c>
    </row>
    <row r="1610" spans="1:17" hidden="1" x14ac:dyDescent="0.3">
      <c r="A1610" t="s">
        <v>3376</v>
      </c>
      <c r="B1610" t="s">
        <v>3377</v>
      </c>
      <c r="C1610" t="str">
        <f>IFERROR(VLOOKUP(Table1[[#This Row],[Ticker]],[1]!Table1[[Symbol]:[Industry]],2,FALSE),"-")</f>
        <v>-</v>
      </c>
      <c r="D1610" t="s">
        <v>1161</v>
      </c>
      <c r="E1610">
        <v>708.87525457599997</v>
      </c>
      <c r="F1610">
        <v>69.87</v>
      </c>
      <c r="G1610">
        <v>36.306978304079401</v>
      </c>
      <c r="H1610">
        <v>-2.6153161784149699</v>
      </c>
      <c r="I1610">
        <v>-36.055433856412101</v>
      </c>
      <c r="J1610">
        <v>-5.5961143225501999</v>
      </c>
      <c r="K1610">
        <v>71.274702837185004</v>
      </c>
      <c r="L1610">
        <v>75.015478000659598</v>
      </c>
      <c r="M1610">
        <v>51.073906965719601</v>
      </c>
      <c r="N1610">
        <v>1.6514431094839901</v>
      </c>
      <c r="O1610">
        <v>105.667668527264</v>
      </c>
      <c r="P1610">
        <v>64.206815511163299</v>
      </c>
      <c r="Q1610">
        <v>-8.7283550905730006E-3</v>
      </c>
    </row>
    <row r="1611" spans="1:17" hidden="1" x14ac:dyDescent="0.3">
      <c r="A1611" t="s">
        <v>3378</v>
      </c>
      <c r="B1611" t="s">
        <v>3379</v>
      </c>
      <c r="C1611" t="str">
        <f>IFERROR(VLOOKUP(Table1[[#This Row],[Ticker]],[1]!Table1[[Symbol]:[Industry]],2,FALSE),"-")</f>
        <v>-</v>
      </c>
      <c r="D1611" t="s">
        <v>97</v>
      </c>
      <c r="E1611">
        <v>706.11199999999997</v>
      </c>
      <c r="F1611">
        <v>59.09</v>
      </c>
      <c r="G1611">
        <v>39.713816677479798</v>
      </c>
      <c r="H1611">
        <v>-5.07319713448193</v>
      </c>
      <c r="I1611">
        <v>6.1132630847081897</v>
      </c>
      <c r="J1611">
        <v>-0.90185427661014494</v>
      </c>
      <c r="K1611">
        <v>60.697202032365098</v>
      </c>
      <c r="L1611">
        <v>55.630484510609897</v>
      </c>
      <c r="M1611">
        <v>48.664061639887898</v>
      </c>
      <c r="N1611">
        <v>1.0416475153119999</v>
      </c>
      <c r="O1611">
        <v>29.463530208157</v>
      </c>
      <c r="P1611">
        <v>90.612903225806406</v>
      </c>
    </row>
    <row r="1612" spans="1:17" hidden="1" x14ac:dyDescent="0.3">
      <c r="A1612" t="s">
        <v>3380</v>
      </c>
      <c r="B1612" t="s">
        <v>3381</v>
      </c>
      <c r="C1612" t="str">
        <f>IFERROR(VLOOKUP(Table1[[#This Row],[Ticker]],[1]!Table1[[Symbol]:[Industry]],2,FALSE),"-")</f>
        <v>-</v>
      </c>
      <c r="D1612" t="s">
        <v>819</v>
      </c>
      <c r="E1612">
        <v>702.09201394499996</v>
      </c>
      <c r="F1612">
        <v>293.64999999999998</v>
      </c>
      <c r="G1612">
        <v>17.614412813369999</v>
      </c>
      <c r="H1612">
        <v>-2.14833158560499</v>
      </c>
      <c r="I1612">
        <v>31.705546064827601</v>
      </c>
      <c r="J1612">
        <v>2.4738759265302499</v>
      </c>
      <c r="K1612">
        <v>266.682017275693</v>
      </c>
      <c r="M1612">
        <v>50.656973552458702</v>
      </c>
      <c r="N1612">
        <v>0.49895471797682101</v>
      </c>
      <c r="O1612">
        <v>8.8370509109484097</v>
      </c>
      <c r="P1612">
        <v>89.024782748632106</v>
      </c>
    </row>
    <row r="1613" spans="1:17" hidden="1" x14ac:dyDescent="0.3">
      <c r="A1613" t="s">
        <v>3382</v>
      </c>
      <c r="B1613" t="s">
        <v>3383</v>
      </c>
      <c r="C1613" t="str">
        <f>IFERROR(VLOOKUP(Table1[[#This Row],[Ticker]],[1]!Table1[[Symbol]:[Industry]],2,FALSE),"-")</f>
        <v>-</v>
      </c>
      <c r="D1613" t="s">
        <v>369</v>
      </c>
      <c r="E1613">
        <v>699.73605351000003</v>
      </c>
      <c r="F1613">
        <v>11.74</v>
      </c>
      <c r="G1613">
        <v>1.8043050467406101</v>
      </c>
      <c r="H1613">
        <v>-17.3803616064958</v>
      </c>
      <c r="I1613">
        <v>-24.101317055468201</v>
      </c>
      <c r="J1613">
        <v>-7.7229283818213101</v>
      </c>
      <c r="K1613">
        <v>11.767967261048801</v>
      </c>
      <c r="L1613">
        <v>11.1202926655853</v>
      </c>
      <c r="M1613">
        <v>33.375982077734101</v>
      </c>
      <c r="N1613">
        <v>1.0427087818360701</v>
      </c>
      <c r="O1613">
        <v>35.008517887563798</v>
      </c>
      <c r="P1613">
        <v>48.6075949367088</v>
      </c>
      <c r="Q1613">
        <v>-1.1578857470439E-2</v>
      </c>
    </row>
    <row r="1614" spans="1:17" hidden="1" x14ac:dyDescent="0.3">
      <c r="A1614" t="s">
        <v>3384</v>
      </c>
      <c r="B1614" t="s">
        <v>3385</v>
      </c>
      <c r="C1614" t="str">
        <f>IFERROR(VLOOKUP(Table1[[#This Row],[Ticker]],[1]!Table1[[Symbol]:[Industry]],2,FALSE),"-")</f>
        <v>-</v>
      </c>
      <c r="D1614" t="s">
        <v>422</v>
      </c>
      <c r="E1614">
        <v>699.25</v>
      </c>
      <c r="F1614">
        <v>225.42</v>
      </c>
      <c r="G1614">
        <v>-22.731688273471701</v>
      </c>
      <c r="H1614">
        <v>-7.58583196048279</v>
      </c>
      <c r="I1614">
        <v>-23.243869598873701</v>
      </c>
      <c r="J1614">
        <v>-4.2452016149504397</v>
      </c>
      <c r="K1614">
        <v>224.198429622204</v>
      </c>
      <c r="L1614">
        <v>223.540695927439</v>
      </c>
      <c r="M1614">
        <v>41.014256009823001</v>
      </c>
      <c r="N1614">
        <v>0.82665571192585297</v>
      </c>
      <c r="O1614">
        <v>26.785555851299801</v>
      </c>
      <c r="P1614">
        <v>19.713223579394501</v>
      </c>
      <c r="Q1614">
        <v>-9.5985684746457994E-2</v>
      </c>
    </row>
    <row r="1615" spans="1:17" hidden="1" x14ac:dyDescent="0.3">
      <c r="A1615" t="s">
        <v>3386</v>
      </c>
      <c r="B1615" t="s">
        <v>3387</v>
      </c>
      <c r="C1615" t="str">
        <f>IFERROR(VLOOKUP(Table1[[#This Row],[Ticker]],[1]!Table1[[Symbol]:[Industry]],2,FALSE),"-")</f>
        <v>-</v>
      </c>
      <c r="D1615" t="s">
        <v>332</v>
      </c>
      <c r="E1615">
        <v>696.63108222400001</v>
      </c>
      <c r="F1615">
        <v>136.13999999999999</v>
      </c>
      <c r="G1615">
        <v>103.387528586485</v>
      </c>
      <c r="H1615">
        <v>29.9349336538132</v>
      </c>
      <c r="I1615">
        <v>42.291267532901998</v>
      </c>
      <c r="J1615">
        <v>3.7865479624156801</v>
      </c>
      <c r="K1615">
        <v>118.158354070849</v>
      </c>
      <c r="L1615">
        <v>98.992327997147598</v>
      </c>
      <c r="M1615">
        <v>67.456411892890003</v>
      </c>
      <c r="N1615">
        <v>0.93614922990087401</v>
      </c>
      <c r="O1615">
        <v>8.6014396944322105</v>
      </c>
      <c r="P1615">
        <v>130.74576271186399</v>
      </c>
      <c r="Q1615">
        <v>9.5737966482471001E-2</v>
      </c>
    </row>
    <row r="1616" spans="1:17" hidden="1" x14ac:dyDescent="0.3">
      <c r="A1616" t="s">
        <v>3388</v>
      </c>
      <c r="B1616" t="s">
        <v>3389</v>
      </c>
      <c r="C1616" t="str">
        <f>IFERROR(VLOOKUP(Table1[[#This Row],[Ticker]],[1]!Table1[[Symbol]:[Industry]],2,FALSE),"-")</f>
        <v>-</v>
      </c>
      <c r="D1616" t="s">
        <v>647</v>
      </c>
      <c r="E1616">
        <v>696.51911577600004</v>
      </c>
      <c r="F1616">
        <v>47.82</v>
      </c>
      <c r="G1616">
        <v>121.967630119955</v>
      </c>
      <c r="H1616">
        <v>-1.64239906799283</v>
      </c>
      <c r="I1616">
        <v>60.611066970348503</v>
      </c>
      <c r="J1616">
        <v>1.7837827537681099</v>
      </c>
      <c r="K1616">
        <v>44.723378280901997</v>
      </c>
      <c r="L1616">
        <v>36.111611042926199</v>
      </c>
      <c r="M1616">
        <v>53.629203423181998</v>
      </c>
      <c r="N1616">
        <v>0.76827010487580805</v>
      </c>
      <c r="O1616">
        <v>20.3262233375156</v>
      </c>
      <c r="P1616">
        <v>158.486486486486</v>
      </c>
      <c r="Q1616">
        <v>6.2870080504225004E-2</v>
      </c>
    </row>
    <row r="1617" spans="1:17" hidden="1" x14ac:dyDescent="0.3">
      <c r="A1617" t="s">
        <v>3390</v>
      </c>
      <c r="B1617" t="s">
        <v>3391</v>
      </c>
      <c r="C1617" t="str">
        <f>IFERROR(VLOOKUP(Table1[[#This Row],[Ticker]],[1]!Table1[[Symbol]:[Industry]],2,FALSE),"-")</f>
        <v>-</v>
      </c>
      <c r="D1617" t="s">
        <v>261</v>
      </c>
      <c r="E1617">
        <v>694.2</v>
      </c>
      <c r="F1617">
        <v>241.7</v>
      </c>
      <c r="G1617">
        <v>127.357071901738</v>
      </c>
      <c r="H1617">
        <v>1.57095463000762</v>
      </c>
      <c r="I1617">
        <v>1.9773790672696201</v>
      </c>
      <c r="J1617">
        <v>-2.3336022253189901</v>
      </c>
      <c r="K1617">
        <v>218.19510037137701</v>
      </c>
      <c r="M1617">
        <v>50.479458362406199</v>
      </c>
      <c r="N1617">
        <v>1.6381448748585601</v>
      </c>
      <c r="O1617">
        <v>18.9672137849428</v>
      </c>
      <c r="P1617">
        <v>209.09248329363999</v>
      </c>
    </row>
    <row r="1618" spans="1:17" hidden="1" x14ac:dyDescent="0.3">
      <c r="A1618" t="s">
        <v>3392</v>
      </c>
      <c r="B1618" t="s">
        <v>3393</v>
      </c>
      <c r="C1618" t="str">
        <f>IFERROR(VLOOKUP(Table1[[#This Row],[Ticker]],[1]!Table1[[Symbol]:[Industry]],2,FALSE),"-")</f>
        <v>-</v>
      </c>
      <c r="D1618" t="s">
        <v>647</v>
      </c>
      <c r="E1618">
        <v>693.65181410100001</v>
      </c>
      <c r="F1618">
        <v>285.91000000000003</v>
      </c>
      <c r="G1618">
        <v>-3.4899521027595002</v>
      </c>
      <c r="H1618">
        <v>19.612694329346901</v>
      </c>
      <c r="I1618">
        <v>13.989094811335301</v>
      </c>
      <c r="J1618">
        <v>-15.3397061138891</v>
      </c>
      <c r="K1618">
        <v>245.019568935384</v>
      </c>
      <c r="L1618">
        <v>226.483707133716</v>
      </c>
      <c r="M1618">
        <v>46.755850658128502</v>
      </c>
      <c r="N1618">
        <v>2.9093651227931399</v>
      </c>
      <c r="O1618">
        <v>17.131265083417802</v>
      </c>
      <c r="P1618">
        <v>70.896592946802102</v>
      </c>
      <c r="Q1618">
        <v>2.7135204199797001E-2</v>
      </c>
    </row>
    <row r="1619" spans="1:17" hidden="1" x14ac:dyDescent="0.3">
      <c r="A1619" t="s">
        <v>3394</v>
      </c>
      <c r="B1619" t="s">
        <v>3395</v>
      </c>
      <c r="C1619" t="str">
        <f>IFERROR(VLOOKUP(Table1[[#This Row],[Ticker]],[1]!Table1[[Symbol]:[Industry]],2,FALSE),"-")</f>
        <v>-</v>
      </c>
      <c r="D1619" t="s">
        <v>75</v>
      </c>
      <c r="E1619">
        <v>693.39989519999995</v>
      </c>
      <c r="F1619">
        <v>108.2</v>
      </c>
      <c r="G1619">
        <v>-34.726949527992197</v>
      </c>
      <c r="H1619">
        <v>-6.2096926893043802</v>
      </c>
      <c r="I1619">
        <v>-5.5828012480414699</v>
      </c>
      <c r="J1619">
        <v>-2.2562327862474199</v>
      </c>
      <c r="K1619">
        <v>110.187378867239</v>
      </c>
      <c r="L1619">
        <v>111.946260744466</v>
      </c>
      <c r="M1619">
        <v>49.515311804875601</v>
      </c>
      <c r="N1619">
        <v>1.4893537074957099</v>
      </c>
      <c r="O1619">
        <v>29.667282809611802</v>
      </c>
      <c r="P1619">
        <v>23.024445707788502</v>
      </c>
      <c r="Q1619">
        <v>0.17661726503221201</v>
      </c>
    </row>
    <row r="1620" spans="1:17" hidden="1" x14ac:dyDescent="0.3">
      <c r="A1620" t="s">
        <v>3396</v>
      </c>
      <c r="B1620" t="s">
        <v>3397</v>
      </c>
      <c r="C1620" t="str">
        <f>IFERROR(VLOOKUP(Table1[[#This Row],[Ticker]],[1]!Table1[[Symbol]:[Industry]],2,FALSE),"-")</f>
        <v>-</v>
      </c>
      <c r="D1620" t="s">
        <v>130</v>
      </c>
      <c r="E1620">
        <v>692.8669089</v>
      </c>
      <c r="F1620">
        <v>216.62</v>
      </c>
      <c r="G1620">
        <v>197.02720402943999</v>
      </c>
      <c r="H1620">
        <v>-24.032025886462101</v>
      </c>
      <c r="I1620">
        <v>-11.053406052860501</v>
      </c>
      <c r="J1620">
        <v>-6.3225068075566897</v>
      </c>
      <c r="K1620">
        <v>229.861670237369</v>
      </c>
      <c r="L1620">
        <v>199.48746664555301</v>
      </c>
      <c r="M1620">
        <v>32.268834693815698</v>
      </c>
      <c r="N1620">
        <v>1.20877839080724</v>
      </c>
      <c r="O1620">
        <v>45.1389530052626</v>
      </c>
      <c r="P1620">
        <v>249.387096774193</v>
      </c>
      <c r="Q1620">
        <v>0.133490754550846</v>
      </c>
    </row>
    <row r="1621" spans="1:17" hidden="1" x14ac:dyDescent="0.3">
      <c r="A1621" t="s">
        <v>3398</v>
      </c>
      <c r="B1621" t="s">
        <v>3399</v>
      </c>
      <c r="C1621" t="str">
        <f>IFERROR(VLOOKUP(Table1[[#This Row],[Ticker]],[1]!Table1[[Symbol]:[Industry]],2,FALSE),"-")</f>
        <v>-</v>
      </c>
      <c r="D1621" t="s">
        <v>308</v>
      </c>
      <c r="E1621">
        <v>692.04768138500003</v>
      </c>
      <c r="F1621">
        <v>396</v>
      </c>
      <c r="G1621">
        <v>-21.4094837286627</v>
      </c>
      <c r="H1621">
        <v>27.566282398266399</v>
      </c>
      <c r="I1621">
        <v>25.429599788881301</v>
      </c>
      <c r="J1621">
        <v>-2.72571910925907</v>
      </c>
      <c r="K1621">
        <v>344.227053637133</v>
      </c>
      <c r="L1621">
        <v>319.68548595676702</v>
      </c>
      <c r="M1621">
        <v>68.246704863941304</v>
      </c>
      <c r="N1621">
        <v>1.22183084167269</v>
      </c>
      <c r="O1621">
        <v>13.366736876020299</v>
      </c>
      <c r="P1621">
        <v>60.323886639676097</v>
      </c>
      <c r="Q1621">
        <v>4.7586604173381002E-2</v>
      </c>
    </row>
    <row r="1622" spans="1:17" hidden="1" x14ac:dyDescent="0.3">
      <c r="A1622" t="s">
        <v>3400</v>
      </c>
      <c r="B1622" t="s">
        <v>3401</v>
      </c>
      <c r="C1622" t="str">
        <f>IFERROR(VLOOKUP(Table1[[#This Row],[Ticker]],[1]!Table1[[Symbol]:[Industry]],2,FALSE),"-")</f>
        <v>-</v>
      </c>
      <c r="D1622" t="s">
        <v>130</v>
      </c>
      <c r="E1622">
        <v>691.78481571999998</v>
      </c>
      <c r="F1622">
        <v>453.25</v>
      </c>
      <c r="G1622">
        <v>-35.466057853427699</v>
      </c>
      <c r="H1622">
        <v>-8.4653833600310602</v>
      </c>
      <c r="I1622">
        <v>-32.2723669850335</v>
      </c>
      <c r="J1622">
        <v>-3.7694012136456498</v>
      </c>
      <c r="K1622">
        <v>464.76202047206698</v>
      </c>
      <c r="L1622">
        <v>491.05657409792599</v>
      </c>
      <c r="M1622">
        <v>36.705695361282601</v>
      </c>
      <c r="N1622">
        <v>0.60085946434255399</v>
      </c>
      <c r="O1622">
        <v>50.3474903474903</v>
      </c>
      <c r="P1622">
        <v>8.9412330248768104</v>
      </c>
      <c r="Q1622">
        <v>8.7185204018390999E-2</v>
      </c>
    </row>
    <row r="1623" spans="1:17" hidden="1" x14ac:dyDescent="0.3">
      <c r="A1623" t="s">
        <v>3402</v>
      </c>
      <c r="B1623" t="s">
        <v>3403</v>
      </c>
      <c r="C1623" t="str">
        <f>IFERROR(VLOOKUP(Table1[[#This Row],[Ticker]],[1]!Table1[[Symbol]:[Industry]],2,FALSE),"-")</f>
        <v>-</v>
      </c>
      <c r="D1623" t="s">
        <v>3253</v>
      </c>
      <c r="E1623">
        <v>691.49924438000005</v>
      </c>
      <c r="F1623">
        <v>766.85</v>
      </c>
      <c r="G1623">
        <v>19.432351818809099</v>
      </c>
      <c r="H1623">
        <v>-8.4319626192074093</v>
      </c>
      <c r="I1623">
        <v>14.7566032875679</v>
      </c>
      <c r="J1623">
        <v>-7.8043333227179001</v>
      </c>
      <c r="K1623">
        <v>806.976173284271</v>
      </c>
      <c r="L1623">
        <v>736.45451755145598</v>
      </c>
      <c r="M1623">
        <v>27.4407443458791</v>
      </c>
      <c r="N1623">
        <v>0.74678367501311105</v>
      </c>
      <c r="O1623">
        <v>31.577231531590201</v>
      </c>
      <c r="P1623">
        <v>55.784662265109098</v>
      </c>
      <c r="Q1623">
        <v>5.4135381604977002E-2</v>
      </c>
    </row>
    <row r="1624" spans="1:17" hidden="1" x14ac:dyDescent="0.3">
      <c r="A1624" t="s">
        <v>3404</v>
      </c>
      <c r="B1624" t="s">
        <v>3405</v>
      </c>
      <c r="C1624" t="str">
        <f>IFERROR(VLOOKUP(Table1[[#This Row],[Ticker]],[1]!Table1[[Symbol]:[Industry]],2,FALSE),"-")</f>
        <v>-</v>
      </c>
      <c r="E1624">
        <v>690.41584499999999</v>
      </c>
      <c r="F1624">
        <v>1211.95</v>
      </c>
      <c r="G1624">
        <v>-23.23386944468</v>
      </c>
      <c r="H1624">
        <v>23.322669040015999</v>
      </c>
      <c r="I1624">
        <v>2.9624298296359299</v>
      </c>
      <c r="J1624">
        <v>18.6168017339043</v>
      </c>
      <c r="K1624">
        <v>998.13993952914097</v>
      </c>
      <c r="L1624">
        <v>1001.9852358788</v>
      </c>
      <c r="M1624">
        <v>78.065329386859901</v>
      </c>
      <c r="N1624">
        <v>2.1046619228437402</v>
      </c>
      <c r="O1624">
        <v>51.970415909557502</v>
      </c>
      <c r="P1624">
        <v>51.3046192259675</v>
      </c>
      <c r="Q1624">
        <v>-7.5861093559901005E-2</v>
      </c>
    </row>
    <row r="1625" spans="1:17" hidden="1" x14ac:dyDescent="0.3">
      <c r="A1625" t="s">
        <v>3406</v>
      </c>
      <c r="B1625" t="s">
        <v>3407</v>
      </c>
      <c r="C1625" t="str">
        <f>IFERROR(VLOOKUP(Table1[[#This Row],[Ticker]],[1]!Table1[[Symbol]:[Industry]],2,FALSE),"-")</f>
        <v>-</v>
      </c>
      <c r="D1625" t="s">
        <v>557</v>
      </c>
      <c r="E1625">
        <v>690.096</v>
      </c>
      <c r="F1625">
        <v>1075.05</v>
      </c>
      <c r="G1625">
        <v>82.862146661647401</v>
      </c>
      <c r="H1625">
        <v>-9.4882510419352304</v>
      </c>
      <c r="I1625">
        <v>20.7228375028151</v>
      </c>
      <c r="J1625">
        <v>-4.3530202345707103</v>
      </c>
      <c r="K1625">
        <v>1031.41239600322</v>
      </c>
      <c r="L1625">
        <v>890.29571372093801</v>
      </c>
      <c r="M1625">
        <v>40.595041801884904</v>
      </c>
      <c r="N1625">
        <v>1.4543257127057301</v>
      </c>
      <c r="O1625">
        <v>9.7623366355053207</v>
      </c>
      <c r="P1625">
        <v>115.01</v>
      </c>
      <c r="Q1625">
        <v>6.6506977424978006E-2</v>
      </c>
    </row>
    <row r="1626" spans="1:17" hidden="1" x14ac:dyDescent="0.3">
      <c r="A1626" t="s">
        <v>3408</v>
      </c>
      <c r="B1626" t="s">
        <v>3409</v>
      </c>
      <c r="C1626" t="str">
        <f>IFERROR(VLOOKUP(Table1[[#This Row],[Ticker]],[1]!Table1[[Symbol]:[Industry]],2,FALSE),"-")</f>
        <v>-</v>
      </c>
      <c r="D1626" t="s">
        <v>308</v>
      </c>
      <c r="E1626">
        <v>689.13</v>
      </c>
      <c r="F1626">
        <v>147.80000000000001</v>
      </c>
      <c r="G1626">
        <v>-17.921178926601101</v>
      </c>
      <c r="H1626">
        <v>-4.85574350464546</v>
      </c>
      <c r="I1626">
        <v>-13.961934602652899</v>
      </c>
      <c r="J1626">
        <v>-3.2205077425701001</v>
      </c>
      <c r="K1626">
        <v>147.480089366122</v>
      </c>
      <c r="L1626">
        <v>143.99425543941501</v>
      </c>
      <c r="M1626">
        <v>41.897671802133999</v>
      </c>
      <c r="N1626">
        <v>1.00524693845258</v>
      </c>
      <c r="O1626">
        <v>19.0798376184032</v>
      </c>
      <c r="P1626">
        <v>27.1397849462365</v>
      </c>
      <c r="Q1626">
        <v>0.105789584321287</v>
      </c>
    </row>
    <row r="1627" spans="1:17" hidden="1" x14ac:dyDescent="0.3">
      <c r="A1627" t="s">
        <v>3410</v>
      </c>
      <c r="B1627" t="s">
        <v>3411</v>
      </c>
      <c r="C1627" t="str">
        <f>IFERROR(VLOOKUP(Table1[[#This Row],[Ticker]],[1]!Table1[[Symbol]:[Industry]],2,FALSE),"-")</f>
        <v>-</v>
      </c>
      <c r="E1627">
        <v>688.40221450000001</v>
      </c>
      <c r="F1627">
        <v>703.5</v>
      </c>
      <c r="G1627">
        <v>265.02894272790002</v>
      </c>
      <c r="H1627">
        <v>35.858320600113103</v>
      </c>
      <c r="I1627">
        <v>11.41617294269</v>
      </c>
      <c r="J1627">
        <v>-8.4184584409467593</v>
      </c>
      <c r="K1627">
        <v>589.91253427970901</v>
      </c>
      <c r="L1627">
        <v>484.66351732344998</v>
      </c>
      <c r="M1627">
        <v>70.731411975148305</v>
      </c>
      <c r="N1627">
        <v>1.8957055214723899</v>
      </c>
      <c r="O1627">
        <v>10.0213219616204</v>
      </c>
      <c r="P1627">
        <v>372.14765100671099</v>
      </c>
    </row>
    <row r="1628" spans="1:17" hidden="1" x14ac:dyDescent="0.3">
      <c r="A1628" t="s">
        <v>3412</v>
      </c>
      <c r="B1628" t="s">
        <v>3413</v>
      </c>
      <c r="C1628" t="str">
        <f>IFERROR(VLOOKUP(Table1[[#This Row],[Ticker]],[1]!Table1[[Symbol]:[Industry]],2,FALSE),"-")</f>
        <v>-</v>
      </c>
      <c r="D1628" t="s">
        <v>541</v>
      </c>
      <c r="E1628">
        <v>688.16695663999997</v>
      </c>
      <c r="F1628">
        <v>293.45</v>
      </c>
      <c r="G1628">
        <v>15.787889249813899</v>
      </c>
      <c r="H1628">
        <v>-4.4164181305678101</v>
      </c>
      <c r="I1628">
        <v>-29.109457213229799</v>
      </c>
      <c r="J1628">
        <v>0.23519861084435001</v>
      </c>
      <c r="K1628">
        <v>292.395119681013</v>
      </c>
      <c r="L1628">
        <v>290.06497463396801</v>
      </c>
      <c r="M1628">
        <v>55.821504263666696</v>
      </c>
      <c r="N1628">
        <v>1.0819507018344601</v>
      </c>
      <c r="O1628">
        <v>47.793491225080899</v>
      </c>
      <c r="P1628">
        <v>44.913580246913497</v>
      </c>
      <c r="Q1628">
        <v>2.7128426878556999E-2</v>
      </c>
    </row>
    <row r="1629" spans="1:17" hidden="1" x14ac:dyDescent="0.3">
      <c r="A1629" t="s">
        <v>3414</v>
      </c>
      <c r="B1629" t="s">
        <v>3415</v>
      </c>
      <c r="C1629" t="str">
        <f>IFERROR(VLOOKUP(Table1[[#This Row],[Ticker]],[1]!Table1[[Symbol]:[Industry]],2,FALSE),"-")</f>
        <v>-</v>
      </c>
      <c r="D1629" t="s">
        <v>901</v>
      </c>
      <c r="E1629">
        <v>684.00927000000001</v>
      </c>
      <c r="F1629">
        <v>482.75</v>
      </c>
      <c r="G1629">
        <v>-8.84497207121162</v>
      </c>
      <c r="H1629">
        <v>-2.9462672885690901</v>
      </c>
      <c r="I1629">
        <v>-18.769476067876401</v>
      </c>
      <c r="J1629">
        <v>-3.1445384978979698</v>
      </c>
      <c r="K1629">
        <v>462.28724015690398</v>
      </c>
      <c r="L1629">
        <v>459.68299357865499</v>
      </c>
      <c r="M1629">
        <v>27.7449860613611</v>
      </c>
      <c r="N1629">
        <v>0.97754037951746897</v>
      </c>
      <c r="O1629">
        <v>23.852925945106101</v>
      </c>
      <c r="P1629">
        <v>25.064766839378201</v>
      </c>
      <c r="Q1629">
        <v>6.5553681229453001E-2</v>
      </c>
    </row>
    <row r="1630" spans="1:17" hidden="1" x14ac:dyDescent="0.3">
      <c r="A1630" t="s">
        <v>3416</v>
      </c>
      <c r="B1630" t="s">
        <v>3417</v>
      </c>
      <c r="C1630" t="str">
        <f>IFERROR(VLOOKUP(Table1[[#This Row],[Ticker]],[1]!Table1[[Symbol]:[Industry]],2,FALSE),"-")</f>
        <v>-</v>
      </c>
      <c r="D1630" t="s">
        <v>384</v>
      </c>
      <c r="E1630">
        <v>680.56227869999998</v>
      </c>
      <c r="F1630">
        <v>486.35</v>
      </c>
      <c r="G1630">
        <v>138.87588150341</v>
      </c>
      <c r="H1630">
        <v>-6.5563775626164897</v>
      </c>
      <c r="I1630">
        <v>116.780987419338</v>
      </c>
      <c r="J1630">
        <v>-2.4785959870503702</v>
      </c>
      <c r="K1630">
        <v>432.60493004807699</v>
      </c>
      <c r="M1630">
        <v>53.134275241408297</v>
      </c>
      <c r="N1630">
        <v>0.79145237232886601</v>
      </c>
      <c r="O1630">
        <v>5.0272437544977899</v>
      </c>
      <c r="P1630">
        <v>208.59771573603999</v>
      </c>
    </row>
    <row r="1631" spans="1:17" hidden="1" x14ac:dyDescent="0.3">
      <c r="A1631" t="s">
        <v>3418</v>
      </c>
      <c r="B1631" t="s">
        <v>3419</v>
      </c>
      <c r="C1631" t="str">
        <f>IFERROR(VLOOKUP(Table1[[#This Row],[Ticker]],[1]!Table1[[Symbol]:[Industry]],2,FALSE),"-")</f>
        <v>-</v>
      </c>
      <c r="D1631" t="s">
        <v>97</v>
      </c>
      <c r="E1631">
        <v>678.44110950000004</v>
      </c>
      <c r="F1631">
        <v>324</v>
      </c>
      <c r="G1631">
        <v>922.739298714955</v>
      </c>
      <c r="H1631">
        <v>-10.6723195916019</v>
      </c>
      <c r="I1631">
        <v>52.795501214188697</v>
      </c>
      <c r="J1631">
        <v>-4.0893993221810003</v>
      </c>
      <c r="K1631">
        <v>325.85620774032401</v>
      </c>
      <c r="L1631">
        <v>227.48747538680601</v>
      </c>
      <c r="M1631">
        <v>33.808840773461398</v>
      </c>
      <c r="N1631">
        <v>0.49688285102819302</v>
      </c>
      <c r="O1631">
        <v>22.422839506172799</v>
      </c>
      <c r="P1631">
        <v>948.54368932038801</v>
      </c>
    </row>
    <row r="1632" spans="1:17" hidden="1" x14ac:dyDescent="0.3">
      <c r="A1632" t="s">
        <v>3420</v>
      </c>
      <c r="B1632" t="s">
        <v>3421</v>
      </c>
      <c r="C1632" t="str">
        <f>IFERROR(VLOOKUP(Table1[[#This Row],[Ticker]],[1]!Table1[[Symbol]:[Industry]],2,FALSE),"-")</f>
        <v>-</v>
      </c>
      <c r="D1632" t="s">
        <v>1391</v>
      </c>
      <c r="E1632">
        <v>677.06977430999996</v>
      </c>
      <c r="F1632">
        <v>1103.8</v>
      </c>
      <c r="G1632">
        <v>9.5439322843565702</v>
      </c>
      <c r="H1632">
        <v>5.4991372331771</v>
      </c>
      <c r="I1632">
        <v>-7.3300713877362202</v>
      </c>
      <c r="J1632">
        <v>-6.0715140477587498E-2</v>
      </c>
      <c r="K1632">
        <v>1052.7072236722399</v>
      </c>
      <c r="L1632">
        <v>996.78413770232999</v>
      </c>
      <c r="M1632">
        <v>70.099452703976596</v>
      </c>
      <c r="N1632">
        <v>1.5798514890171</v>
      </c>
      <c r="O1632">
        <v>12.973364739989099</v>
      </c>
      <c r="P1632">
        <v>42.4258064516128</v>
      </c>
      <c r="Q1632">
        <v>-3.1983409315879999E-3</v>
      </c>
    </row>
    <row r="1633" spans="1:17" hidden="1" x14ac:dyDescent="0.3">
      <c r="A1633" t="s">
        <v>3422</v>
      </c>
      <c r="B1633" t="s">
        <v>3423</v>
      </c>
      <c r="C1633" t="str">
        <f>IFERROR(VLOOKUP(Table1[[#This Row],[Ticker]],[1]!Table1[[Symbol]:[Industry]],2,FALSE),"-")</f>
        <v>-</v>
      </c>
      <c r="D1633" t="s">
        <v>713</v>
      </c>
      <c r="E1633">
        <v>676.62342616799901</v>
      </c>
      <c r="F1633">
        <v>890.02</v>
      </c>
      <c r="G1633">
        <v>-3.1614251927283399</v>
      </c>
      <c r="H1633">
        <v>-0.42046329729294402</v>
      </c>
      <c r="I1633">
        <v>-0.441284758771601</v>
      </c>
      <c r="J1633">
        <v>1.9520525992531399</v>
      </c>
      <c r="K1633">
        <v>849.25863781935197</v>
      </c>
      <c r="L1633">
        <v>794.57490614758206</v>
      </c>
      <c r="M1633">
        <v>64.306050640641899</v>
      </c>
      <c r="N1633">
        <v>1.35909819931471</v>
      </c>
      <c r="O1633">
        <v>0.55167299611245102</v>
      </c>
      <c r="P1633">
        <v>31.856768248418401</v>
      </c>
      <c r="Q1633">
        <v>2.0547319375944E-2</v>
      </c>
    </row>
    <row r="1634" spans="1:17" hidden="1" x14ac:dyDescent="0.3">
      <c r="A1634" t="s">
        <v>3424</v>
      </c>
      <c r="B1634" t="s">
        <v>3425</v>
      </c>
      <c r="C1634" t="str">
        <f>IFERROR(VLOOKUP(Table1[[#This Row],[Ticker]],[1]!Table1[[Symbol]:[Industry]],2,FALSE),"-")</f>
        <v>-</v>
      </c>
      <c r="D1634" t="s">
        <v>193</v>
      </c>
      <c r="E1634">
        <v>676.29964114999996</v>
      </c>
      <c r="F1634">
        <v>191.7</v>
      </c>
      <c r="G1634">
        <v>260.53176417086598</v>
      </c>
      <c r="H1634">
        <v>-3.22767555803759</v>
      </c>
      <c r="I1634">
        <v>3.62970293483288</v>
      </c>
      <c r="J1634">
        <v>-5.0486009119488804</v>
      </c>
      <c r="K1634">
        <v>193.37320658052101</v>
      </c>
      <c r="L1634">
        <v>160.38809966408499</v>
      </c>
      <c r="M1634">
        <v>36.827553290082797</v>
      </c>
      <c r="N1634">
        <v>0.97151037740087098</v>
      </c>
      <c r="O1634">
        <v>14.762649973917499</v>
      </c>
      <c r="Q1634">
        <v>0.13184445372234499</v>
      </c>
    </row>
    <row r="1635" spans="1:17" hidden="1" x14ac:dyDescent="0.3">
      <c r="A1635" t="s">
        <v>3426</v>
      </c>
      <c r="B1635" t="s">
        <v>3427</v>
      </c>
      <c r="C1635" t="str">
        <f>IFERROR(VLOOKUP(Table1[[#This Row],[Ticker]],[1]!Table1[[Symbol]:[Industry]],2,FALSE),"-")</f>
        <v>-</v>
      </c>
      <c r="D1635" t="s">
        <v>114</v>
      </c>
      <c r="E1635">
        <v>676.26</v>
      </c>
      <c r="F1635">
        <v>139.5</v>
      </c>
      <c r="G1635">
        <v>-23.979573087185099</v>
      </c>
      <c r="H1635">
        <v>-2.5748960811349999</v>
      </c>
      <c r="I1635">
        <v>-17.837079695833001</v>
      </c>
      <c r="J1635">
        <v>-2.6521684567944899</v>
      </c>
      <c r="K1635">
        <v>133.16000115199199</v>
      </c>
      <c r="L1635">
        <v>137.92063646637999</v>
      </c>
      <c r="M1635">
        <v>37.862148254277898</v>
      </c>
      <c r="N1635">
        <v>1.1447693394210801</v>
      </c>
      <c r="O1635">
        <v>24.157706093189901</v>
      </c>
      <c r="P1635">
        <v>18.220338983050802</v>
      </c>
      <c r="Q1635">
        <v>-9.6732600860980997E-2</v>
      </c>
    </row>
    <row r="1636" spans="1:17" hidden="1" x14ac:dyDescent="0.3">
      <c r="A1636" t="s">
        <v>3428</v>
      </c>
      <c r="B1636" t="s">
        <v>3429</v>
      </c>
      <c r="C1636" t="str">
        <f>IFERROR(VLOOKUP(Table1[[#This Row],[Ticker]],[1]!Table1[[Symbol]:[Industry]],2,FALSE),"-")</f>
        <v>-</v>
      </c>
      <c r="D1636" t="s">
        <v>288</v>
      </c>
      <c r="E1636">
        <v>675.27347450000002</v>
      </c>
      <c r="F1636">
        <v>3.97</v>
      </c>
      <c r="G1636">
        <v>15.9813236802809</v>
      </c>
      <c r="H1636">
        <v>-3.6076596138985302</v>
      </c>
      <c r="I1636">
        <v>-33.870120099073702</v>
      </c>
      <c r="J1636">
        <v>-4.6946313706314102</v>
      </c>
      <c r="K1636">
        <v>4.0114618672818301</v>
      </c>
      <c r="L1636">
        <v>3.8695749708976002</v>
      </c>
      <c r="M1636">
        <v>39.572911007173303</v>
      </c>
      <c r="N1636">
        <v>0.96831372944375105</v>
      </c>
      <c r="O1636">
        <v>67.506297229219101</v>
      </c>
      <c r="P1636">
        <v>80.454545454545396</v>
      </c>
      <c r="Q1636">
        <v>5.5570234928833999E-2</v>
      </c>
    </row>
    <row r="1637" spans="1:17" hidden="1" x14ac:dyDescent="0.3">
      <c r="A1637" t="s">
        <v>3430</v>
      </c>
      <c r="B1637" t="s">
        <v>3431</v>
      </c>
      <c r="C1637" t="str">
        <f>IFERROR(VLOOKUP(Table1[[#This Row],[Ticker]],[1]!Table1[[Symbol]:[Industry]],2,FALSE),"-")</f>
        <v>-</v>
      </c>
      <c r="D1637" t="s">
        <v>220</v>
      </c>
      <c r="E1637">
        <v>674.245</v>
      </c>
      <c r="F1637">
        <v>643.54999999999995</v>
      </c>
      <c r="G1637">
        <v>115.94992945467099</v>
      </c>
      <c r="H1637">
        <v>0.68211135689206803</v>
      </c>
      <c r="I1637">
        <v>110.200535749472</v>
      </c>
      <c r="J1637">
        <v>7.92558539557076</v>
      </c>
      <c r="K1637">
        <v>538.62301598967804</v>
      </c>
      <c r="L1637">
        <v>394.56636819439302</v>
      </c>
      <c r="M1637">
        <v>75.617540743765602</v>
      </c>
      <c r="N1637">
        <v>0.36505886318694802</v>
      </c>
      <c r="O1637">
        <v>0</v>
      </c>
      <c r="P1637">
        <v>183.19031903190299</v>
      </c>
      <c r="Q1637">
        <v>0.24140864598596901</v>
      </c>
    </row>
    <row r="1638" spans="1:17" hidden="1" x14ac:dyDescent="0.3">
      <c r="A1638" t="s">
        <v>3432</v>
      </c>
      <c r="B1638" t="s">
        <v>3433</v>
      </c>
      <c r="C1638" t="str">
        <f>IFERROR(VLOOKUP(Table1[[#This Row],[Ticker]],[1]!Table1[[Symbol]:[Industry]],2,FALSE),"-")</f>
        <v>-</v>
      </c>
      <c r="D1638" t="s">
        <v>550</v>
      </c>
      <c r="E1638">
        <v>673.87699514399901</v>
      </c>
      <c r="F1638">
        <v>3.82</v>
      </c>
      <c r="G1638">
        <v>-2.57858415382041</v>
      </c>
      <c r="H1638">
        <v>-4.8897108959498201</v>
      </c>
      <c r="I1638">
        <v>-17.392269699654701</v>
      </c>
      <c r="J1638">
        <v>-3.8629118214978901</v>
      </c>
      <c r="K1638">
        <v>3.8678025263279898</v>
      </c>
      <c r="L1638">
        <v>3.8289376453883501</v>
      </c>
      <c r="M1638">
        <v>42.319227263937101</v>
      </c>
      <c r="N1638">
        <v>1.29183612703752</v>
      </c>
      <c r="O1638">
        <v>47.905759162303603</v>
      </c>
      <c r="P1638">
        <v>36.428571428571402</v>
      </c>
      <c r="Q1638">
        <v>6.3146167033321002E-2</v>
      </c>
    </row>
    <row r="1639" spans="1:17" hidden="1" x14ac:dyDescent="0.3">
      <c r="A1639" t="s">
        <v>3434</v>
      </c>
      <c r="B1639" t="s">
        <v>3435</v>
      </c>
      <c r="C1639" t="str">
        <f>IFERROR(VLOOKUP(Table1[[#This Row],[Ticker]],[1]!Table1[[Symbol]:[Industry]],2,FALSE),"-")</f>
        <v>-</v>
      </c>
      <c r="D1639" t="s">
        <v>59</v>
      </c>
      <c r="E1639">
        <v>673.552197804</v>
      </c>
      <c r="F1639">
        <v>32</v>
      </c>
      <c r="G1639">
        <v>97.192125074009098</v>
      </c>
      <c r="H1639">
        <v>-13.5484545292265</v>
      </c>
      <c r="I1639">
        <v>61.259715618997198</v>
      </c>
      <c r="J1639">
        <v>1.2533237337422301</v>
      </c>
      <c r="K1639">
        <v>32.916651978144202</v>
      </c>
      <c r="L1639">
        <v>25.412801206946199</v>
      </c>
      <c r="M1639">
        <v>44.539209901145597</v>
      </c>
      <c r="N1639">
        <v>0.225887464110514</v>
      </c>
      <c r="O1639">
        <v>51.875</v>
      </c>
      <c r="P1639">
        <v>152.96442687747</v>
      </c>
      <c r="Q1639">
        <v>0.104405463677102</v>
      </c>
    </row>
    <row r="1640" spans="1:17" hidden="1" x14ac:dyDescent="0.3">
      <c r="A1640" t="s">
        <v>3436</v>
      </c>
      <c r="B1640" t="s">
        <v>3437</v>
      </c>
      <c r="C1640" t="str">
        <f>IFERROR(VLOOKUP(Table1[[#This Row],[Ticker]],[1]!Table1[[Symbol]:[Industry]],2,FALSE),"-")</f>
        <v>-</v>
      </c>
      <c r="E1640">
        <v>672.46653000000003</v>
      </c>
      <c r="F1640">
        <v>1180.3499999999999</v>
      </c>
      <c r="G1640">
        <v>275.538689979401</v>
      </c>
      <c r="H1640">
        <v>12.650021433619401</v>
      </c>
      <c r="I1640">
        <v>13.6358638694087</v>
      </c>
      <c r="J1640">
        <v>-7.0443895835785204</v>
      </c>
      <c r="K1640">
        <v>968.13623292720297</v>
      </c>
      <c r="L1640">
        <v>745.630104738147</v>
      </c>
      <c r="M1640">
        <v>49.976469590613299</v>
      </c>
      <c r="N1640">
        <v>0.86491677336747697</v>
      </c>
      <c r="O1640">
        <v>12.0006777650697</v>
      </c>
      <c r="P1640">
        <v>330.784671532846</v>
      </c>
    </row>
    <row r="1641" spans="1:17" hidden="1" x14ac:dyDescent="0.3">
      <c r="A1641" t="s">
        <v>3438</v>
      </c>
      <c r="B1641" t="s">
        <v>3439</v>
      </c>
      <c r="C1641" t="str">
        <f>IFERROR(VLOOKUP(Table1[[#This Row],[Ticker]],[1]!Table1[[Symbol]:[Industry]],2,FALSE),"-")</f>
        <v>-</v>
      </c>
      <c r="D1641" t="s">
        <v>173</v>
      </c>
      <c r="E1641">
        <v>669.49080857599995</v>
      </c>
      <c r="F1641">
        <v>40.04</v>
      </c>
      <c r="G1641">
        <v>-6.9336625222237904</v>
      </c>
      <c r="H1641">
        <v>-19.095116301355201</v>
      </c>
      <c r="I1641">
        <v>-33.9656845384417</v>
      </c>
      <c r="J1641">
        <v>-2.4621582115037102</v>
      </c>
      <c r="K1641">
        <v>45.9940500535536</v>
      </c>
      <c r="L1641">
        <v>45.988017564045599</v>
      </c>
      <c r="M1641">
        <v>27.031802031404599</v>
      </c>
      <c r="N1641">
        <v>0.57111668946979</v>
      </c>
      <c r="O1641">
        <v>56.593406593406598</v>
      </c>
      <c r="P1641">
        <v>25.085910652920901</v>
      </c>
      <c r="Q1641">
        <v>0.14793458318727001</v>
      </c>
    </row>
    <row r="1642" spans="1:17" hidden="1" x14ac:dyDescent="0.3">
      <c r="A1642" t="s">
        <v>3440</v>
      </c>
      <c r="B1642" t="s">
        <v>3441</v>
      </c>
      <c r="C1642" t="str">
        <f>IFERROR(VLOOKUP(Table1[[#This Row],[Ticker]],[1]!Table1[[Symbol]:[Industry]],2,FALSE),"-")</f>
        <v>-</v>
      </c>
      <c r="D1642" t="s">
        <v>384</v>
      </c>
      <c r="E1642">
        <v>669.36485719999996</v>
      </c>
      <c r="F1642">
        <v>498.55</v>
      </c>
      <c r="G1642">
        <v>61.620421424641798</v>
      </c>
      <c r="H1642">
        <v>-5.22317896385605</v>
      </c>
      <c r="I1642">
        <v>3.87913773065211</v>
      </c>
      <c r="J1642">
        <v>4.57224429222964</v>
      </c>
      <c r="K1642">
        <v>501.34860986400798</v>
      </c>
      <c r="L1642">
        <v>444.71368174281997</v>
      </c>
      <c r="M1642">
        <v>55.669794598979401</v>
      </c>
      <c r="N1642">
        <v>1.0815542341221001</v>
      </c>
      <c r="O1642">
        <v>34.068799518603903</v>
      </c>
      <c r="P1642">
        <v>109.34285114423599</v>
      </c>
      <c r="Q1642">
        <v>0.22205837104387</v>
      </c>
    </row>
    <row r="1643" spans="1:17" hidden="1" x14ac:dyDescent="0.3">
      <c r="A1643" t="s">
        <v>3442</v>
      </c>
      <c r="B1643" t="s">
        <v>3443</v>
      </c>
      <c r="C1643" t="str">
        <f>IFERROR(VLOOKUP(Table1[[#This Row],[Ticker]],[1]!Table1[[Symbol]:[Industry]],2,FALSE),"-")</f>
        <v>-</v>
      </c>
      <c r="E1643">
        <v>669.24387999999999</v>
      </c>
      <c r="F1643">
        <v>451</v>
      </c>
      <c r="G1643">
        <v>34.011342916891202</v>
      </c>
      <c r="H1643">
        <v>-7.0173704704178999</v>
      </c>
      <c r="I1643">
        <v>-21.5132573539757</v>
      </c>
      <c r="J1643">
        <v>-4.7682844089462302</v>
      </c>
      <c r="K1643">
        <v>465.79309033222</v>
      </c>
      <c r="L1643">
        <v>439.92336955927499</v>
      </c>
      <c r="M1643">
        <v>47.9000097226969</v>
      </c>
      <c r="N1643">
        <v>0.49859418931583799</v>
      </c>
      <c r="O1643">
        <v>26.829268292682901</v>
      </c>
      <c r="P1643">
        <v>67.037037037036995</v>
      </c>
    </row>
    <row r="1644" spans="1:17" hidden="1" x14ac:dyDescent="0.3">
      <c r="A1644" t="s">
        <v>3444</v>
      </c>
      <c r="B1644" t="s">
        <v>3445</v>
      </c>
      <c r="C1644" t="str">
        <f>IFERROR(VLOOKUP(Table1[[#This Row],[Ticker]],[1]!Table1[[Symbol]:[Industry]],2,FALSE),"-")</f>
        <v>-</v>
      </c>
      <c r="D1644" t="s">
        <v>916</v>
      </c>
      <c r="E1644">
        <v>668.52064871000005</v>
      </c>
      <c r="F1644">
        <v>361.1</v>
      </c>
      <c r="G1644">
        <v>-35.484230525393201</v>
      </c>
      <c r="H1644">
        <v>3.3216098587671499</v>
      </c>
      <c r="I1644">
        <v>-13.1328587735771</v>
      </c>
      <c r="J1644">
        <v>-3.91021551118568</v>
      </c>
      <c r="K1644">
        <v>335.40432392296901</v>
      </c>
      <c r="L1644">
        <v>331.04237240968098</v>
      </c>
      <c r="M1644">
        <v>55.681152212286399</v>
      </c>
      <c r="N1644">
        <v>0.70288688655008702</v>
      </c>
      <c r="O1644">
        <v>15.411243422874501</v>
      </c>
      <c r="P1644">
        <v>51.7226890756302</v>
      </c>
      <c r="Q1644">
        <v>5.5345607320706001E-2</v>
      </c>
    </row>
    <row r="1645" spans="1:17" hidden="1" x14ac:dyDescent="0.3">
      <c r="A1645" t="s">
        <v>3446</v>
      </c>
      <c r="B1645" t="s">
        <v>3447</v>
      </c>
      <c r="C1645" t="str">
        <f>IFERROR(VLOOKUP(Table1[[#This Row],[Ticker]],[1]!Table1[[Symbol]:[Industry]],2,FALSE),"-")</f>
        <v>-</v>
      </c>
      <c r="D1645" t="s">
        <v>83</v>
      </c>
      <c r="E1645">
        <v>666.84591699999999</v>
      </c>
      <c r="F1645">
        <v>601.4</v>
      </c>
      <c r="G1645">
        <v>54.363374523386298</v>
      </c>
      <c r="H1645">
        <v>-15.3474230841287</v>
      </c>
      <c r="I1645">
        <v>-40.461554255818001</v>
      </c>
      <c r="J1645">
        <v>-4.4997214921918198</v>
      </c>
      <c r="K1645">
        <v>658.82508151929903</v>
      </c>
      <c r="L1645">
        <v>643.11552383413095</v>
      </c>
      <c r="M1645">
        <v>36.793317663596802</v>
      </c>
      <c r="N1645">
        <v>1.93128794457197</v>
      </c>
      <c r="O1645">
        <v>60.641835716661099</v>
      </c>
      <c r="P1645">
        <v>83.773873185637896</v>
      </c>
      <c r="Q1645">
        <v>0.223660526547037</v>
      </c>
    </row>
    <row r="1646" spans="1:17" hidden="1" x14ac:dyDescent="0.3">
      <c r="A1646" t="s">
        <v>3448</v>
      </c>
      <c r="B1646" t="s">
        <v>3449</v>
      </c>
      <c r="C1646" t="str">
        <f>IFERROR(VLOOKUP(Table1[[#This Row],[Ticker]],[1]!Table1[[Symbol]:[Industry]],2,FALSE),"-")</f>
        <v>-</v>
      </c>
      <c r="D1646" t="s">
        <v>220</v>
      </c>
      <c r="E1646">
        <v>664.57610099999999</v>
      </c>
      <c r="F1646">
        <v>676.9</v>
      </c>
      <c r="G1646">
        <v>61.201779391803903</v>
      </c>
      <c r="H1646">
        <v>6.2463001366307598</v>
      </c>
      <c r="I1646">
        <v>6.2135719143169199</v>
      </c>
      <c r="J1646">
        <v>0.72587172341614403</v>
      </c>
      <c r="K1646">
        <v>577.88065570505103</v>
      </c>
      <c r="L1646">
        <v>504.60038493060603</v>
      </c>
      <c r="M1646">
        <v>51.912568765402199</v>
      </c>
      <c r="N1646">
        <v>0.92057688125271797</v>
      </c>
      <c r="O1646">
        <v>12.099276111685599</v>
      </c>
      <c r="P1646">
        <v>102.111989171327</v>
      </c>
      <c r="Q1646">
        <v>0.230613046919624</v>
      </c>
    </row>
    <row r="1647" spans="1:17" hidden="1" x14ac:dyDescent="0.3">
      <c r="A1647" t="s">
        <v>3450</v>
      </c>
      <c r="B1647" t="s">
        <v>3451</v>
      </c>
      <c r="C1647" t="str">
        <f>IFERROR(VLOOKUP(Table1[[#This Row],[Ticker]],[1]!Table1[[Symbol]:[Industry]],2,FALSE),"-")</f>
        <v>-</v>
      </c>
      <c r="D1647" t="s">
        <v>46</v>
      </c>
      <c r="E1647">
        <v>663.96415750000006</v>
      </c>
      <c r="F1647">
        <v>169.58</v>
      </c>
      <c r="G1647">
        <v>143.79815311475701</v>
      </c>
      <c r="H1647">
        <v>32.139758652183701</v>
      </c>
      <c r="I1647">
        <v>10.242873534193899</v>
      </c>
      <c r="J1647">
        <v>21.135375605360899</v>
      </c>
      <c r="K1647">
        <v>136.649752272726</v>
      </c>
      <c r="L1647">
        <v>113.37086368449999</v>
      </c>
      <c r="M1647">
        <v>70.639831374642398</v>
      </c>
      <c r="N1647">
        <v>3.61767168507598</v>
      </c>
      <c r="O1647">
        <v>9.0340842080433905</v>
      </c>
      <c r="P1647">
        <v>199.611307420494</v>
      </c>
      <c r="Q1647">
        <v>7.6757365330567998E-2</v>
      </c>
    </row>
    <row r="1648" spans="1:17" hidden="1" x14ac:dyDescent="0.3">
      <c r="A1648" t="s">
        <v>3452</v>
      </c>
      <c r="B1648" t="s">
        <v>3453</v>
      </c>
      <c r="C1648" t="str">
        <f>IFERROR(VLOOKUP(Table1[[#This Row],[Ticker]],[1]!Table1[[Symbol]:[Industry]],2,FALSE),"-")</f>
        <v>-</v>
      </c>
      <c r="E1648">
        <v>663.26400000000001</v>
      </c>
      <c r="F1648">
        <v>16.02</v>
      </c>
      <c r="G1648">
        <v>-81.580788120961202</v>
      </c>
      <c r="H1648">
        <v>-11.144163097118</v>
      </c>
      <c r="I1648">
        <v>-51.842193166364801</v>
      </c>
      <c r="J1648">
        <v>-18.592791779477999</v>
      </c>
      <c r="K1648">
        <v>19.4734225480255</v>
      </c>
      <c r="L1648">
        <v>23.342344432357699</v>
      </c>
      <c r="M1648">
        <v>38.157758299454898</v>
      </c>
      <c r="N1648">
        <v>1.99047241670951</v>
      </c>
      <c r="O1648">
        <v>180.36828963795199</v>
      </c>
      <c r="P1648">
        <v>9.5384615384615401</v>
      </c>
      <c r="Q1648">
        <v>0.18470362064431201</v>
      </c>
    </row>
    <row r="1649" spans="1:17" hidden="1" x14ac:dyDescent="0.3">
      <c r="A1649" t="s">
        <v>3454</v>
      </c>
      <c r="B1649" t="s">
        <v>3455</v>
      </c>
      <c r="C1649" t="str">
        <f>IFERROR(VLOOKUP(Table1[[#This Row],[Ticker]],[1]!Table1[[Symbol]:[Industry]],2,FALSE),"-")</f>
        <v>-</v>
      </c>
      <c r="D1649" t="s">
        <v>338</v>
      </c>
      <c r="E1649">
        <v>661.05964080000001</v>
      </c>
      <c r="F1649">
        <v>183.59</v>
      </c>
      <c r="G1649">
        <v>-22.460737354659301</v>
      </c>
      <c r="H1649">
        <v>0.20385635551216899</v>
      </c>
      <c r="I1649">
        <v>-12.8761106514185</v>
      </c>
      <c r="J1649">
        <v>-4.5971905436934097</v>
      </c>
      <c r="K1649">
        <v>167.511837637159</v>
      </c>
      <c r="L1649">
        <v>176.39774464156901</v>
      </c>
      <c r="M1649">
        <v>54.106322915813898</v>
      </c>
      <c r="N1649">
        <v>2.1892303617250399</v>
      </c>
      <c r="O1649">
        <v>30.372024620077301</v>
      </c>
      <c r="P1649">
        <v>36.599702380952301</v>
      </c>
    </row>
    <row r="1650" spans="1:17" hidden="1" x14ac:dyDescent="0.3">
      <c r="A1650" t="s">
        <v>3456</v>
      </c>
      <c r="B1650" t="s">
        <v>3457</v>
      </c>
      <c r="C1650" t="str">
        <f>IFERROR(VLOOKUP(Table1[[#This Row],[Ticker]],[1]!Table1[[Symbol]:[Industry]],2,FALSE),"-")</f>
        <v>-</v>
      </c>
      <c r="D1650" t="s">
        <v>541</v>
      </c>
      <c r="E1650">
        <v>660.66308211</v>
      </c>
      <c r="F1650">
        <v>368.9</v>
      </c>
      <c r="G1650">
        <v>22.975605361495401</v>
      </c>
      <c r="H1650">
        <v>1.50734792757958</v>
      </c>
      <c r="I1650">
        <v>-5.5397072028748804</v>
      </c>
      <c r="J1650">
        <v>-1.5152868925637799</v>
      </c>
      <c r="K1650">
        <v>348.852084466441</v>
      </c>
      <c r="L1650">
        <v>335.35472031946301</v>
      </c>
      <c r="M1650">
        <v>55.935972131849098</v>
      </c>
      <c r="N1650">
        <v>0.98174849516134699</v>
      </c>
      <c r="O1650">
        <v>15.166711846028701</v>
      </c>
      <c r="P1650">
        <v>65.797752808988704</v>
      </c>
      <c r="Q1650">
        <v>3.8944288937520001E-3</v>
      </c>
    </row>
    <row r="1651" spans="1:17" hidden="1" x14ac:dyDescent="0.3">
      <c r="A1651" t="s">
        <v>3458</v>
      </c>
      <c r="B1651" t="s">
        <v>3459</v>
      </c>
      <c r="C1651" t="str">
        <f>IFERROR(VLOOKUP(Table1[[#This Row],[Ticker]],[1]!Table1[[Symbol]:[Industry]],2,FALSE),"-")</f>
        <v>-</v>
      </c>
      <c r="D1651" t="s">
        <v>193</v>
      </c>
      <c r="E1651">
        <v>660.31875000000002</v>
      </c>
      <c r="F1651">
        <v>240.2</v>
      </c>
      <c r="G1651">
        <v>59.678234877192097</v>
      </c>
      <c r="H1651">
        <v>46.282164104050104</v>
      </c>
      <c r="I1651">
        <v>55.092298201579702</v>
      </c>
      <c r="J1651">
        <v>1.1642632155213799</v>
      </c>
      <c r="K1651">
        <v>194.966498083445</v>
      </c>
      <c r="L1651">
        <v>159.812562969645</v>
      </c>
      <c r="M1651">
        <v>71.524380125088896</v>
      </c>
      <c r="N1651">
        <v>1.28312804247086</v>
      </c>
      <c r="O1651">
        <v>9.7835137385511892</v>
      </c>
      <c r="P1651">
        <v>95.284552845528395</v>
      </c>
      <c r="Q1651">
        <v>5.8701089257718997E-2</v>
      </c>
    </row>
    <row r="1652" spans="1:17" hidden="1" x14ac:dyDescent="0.3">
      <c r="A1652" t="s">
        <v>3460</v>
      </c>
      <c r="B1652" t="s">
        <v>3461</v>
      </c>
      <c r="C1652" t="str">
        <f>IFERROR(VLOOKUP(Table1[[#This Row],[Ticker]],[1]!Table1[[Symbol]:[Industry]],2,FALSE),"-")</f>
        <v>-</v>
      </c>
      <c r="D1652" t="s">
        <v>62</v>
      </c>
      <c r="E1652">
        <v>657.30890306999902</v>
      </c>
      <c r="F1652">
        <v>29.1</v>
      </c>
      <c r="G1652">
        <v>9.5444466038690194</v>
      </c>
      <c r="H1652">
        <v>-19.3130685601834</v>
      </c>
      <c r="I1652">
        <v>-25.2348026734408</v>
      </c>
      <c r="J1652">
        <v>-6.7991215844280797</v>
      </c>
      <c r="K1652">
        <v>32.003453914661499</v>
      </c>
      <c r="L1652">
        <v>31.181939085088501</v>
      </c>
      <c r="M1652">
        <v>23.5725014502109</v>
      </c>
      <c r="N1652">
        <v>1.7913304816776701</v>
      </c>
      <c r="O1652">
        <v>57.044673539518897</v>
      </c>
      <c r="P1652">
        <v>36.941176470588204</v>
      </c>
      <c r="Q1652">
        <v>-4.0760145690433999E-2</v>
      </c>
    </row>
    <row r="1653" spans="1:17" hidden="1" x14ac:dyDescent="0.3">
      <c r="A1653" t="s">
        <v>3462</v>
      </c>
      <c r="B1653" t="s">
        <v>3463</v>
      </c>
      <c r="C1653" t="str">
        <f>IFERROR(VLOOKUP(Table1[[#This Row],[Ticker]],[1]!Table1[[Symbol]:[Industry]],2,FALSE),"-")</f>
        <v>-</v>
      </c>
      <c r="D1653" t="s">
        <v>901</v>
      </c>
      <c r="E1653">
        <v>655.47142020000001</v>
      </c>
      <c r="F1653">
        <v>257.55</v>
      </c>
      <c r="G1653">
        <v>83.161126635946005</v>
      </c>
      <c r="H1653">
        <v>79.758176427993803</v>
      </c>
      <c r="I1653">
        <v>58.680391339375198</v>
      </c>
      <c r="J1653">
        <v>-1.12481981602055</v>
      </c>
      <c r="K1653">
        <v>185.08112447215399</v>
      </c>
      <c r="L1653">
        <v>150.381659012916</v>
      </c>
      <c r="M1653">
        <v>67.119974287567501</v>
      </c>
      <c r="N1653">
        <v>2.5806899544369699</v>
      </c>
      <c r="O1653">
        <v>15.239759270044599</v>
      </c>
      <c r="P1653">
        <v>129.955357142857</v>
      </c>
      <c r="Q1653">
        <v>5.3032697625182E-2</v>
      </c>
    </row>
    <row r="1654" spans="1:17" hidden="1" x14ac:dyDescent="0.3">
      <c r="A1654" t="s">
        <v>3464</v>
      </c>
      <c r="B1654" t="s">
        <v>3465</v>
      </c>
      <c r="C1654" t="str">
        <f>IFERROR(VLOOKUP(Table1[[#This Row],[Ticker]],[1]!Table1[[Symbol]:[Industry]],2,FALSE),"-")</f>
        <v>-</v>
      </c>
      <c r="D1654" t="s">
        <v>647</v>
      </c>
      <c r="E1654">
        <v>655.20000000000005</v>
      </c>
      <c r="F1654">
        <v>136.74</v>
      </c>
      <c r="G1654">
        <v>12.596419111165799</v>
      </c>
      <c r="H1654">
        <v>-8.8405918356188007</v>
      </c>
      <c r="I1654">
        <v>17.3476204185584</v>
      </c>
      <c r="J1654">
        <v>-0.61871199359536599</v>
      </c>
      <c r="K1654">
        <v>120.72644300331901</v>
      </c>
      <c r="L1654">
        <v>107.775719986506</v>
      </c>
      <c r="M1654">
        <v>45.296534301431898</v>
      </c>
      <c r="N1654">
        <v>0.77219486478728705</v>
      </c>
      <c r="O1654">
        <v>6.9182389937106601</v>
      </c>
      <c r="P1654">
        <v>56.632302405498301</v>
      </c>
      <c r="Q1654">
        <v>7.1606551921712003E-2</v>
      </c>
    </row>
    <row r="1655" spans="1:17" hidden="1" x14ac:dyDescent="0.3">
      <c r="A1655" t="s">
        <v>3466</v>
      </c>
      <c r="B1655" t="s">
        <v>3467</v>
      </c>
      <c r="C1655" t="str">
        <f>IFERROR(VLOOKUP(Table1[[#This Row],[Ticker]],[1]!Table1[[Symbol]:[Industry]],2,FALSE),"-")</f>
        <v>-</v>
      </c>
      <c r="D1655" t="s">
        <v>21</v>
      </c>
      <c r="E1655">
        <v>652.68137475200001</v>
      </c>
      <c r="F1655">
        <v>37.950000000000003</v>
      </c>
      <c r="G1655">
        <v>-17.0651355911066</v>
      </c>
      <c r="H1655">
        <v>-0.61713112309961804</v>
      </c>
      <c r="I1655">
        <v>-41.694807169473897</v>
      </c>
      <c r="J1655">
        <v>-6.0596725896872297</v>
      </c>
      <c r="K1655">
        <v>38.2334259493228</v>
      </c>
      <c r="L1655">
        <v>40.909548438540199</v>
      </c>
      <c r="M1655">
        <v>53.260294974945502</v>
      </c>
      <c r="N1655">
        <v>1.5709453651405301</v>
      </c>
      <c r="O1655">
        <v>68.379446640316104</v>
      </c>
      <c r="P1655">
        <v>25.4545454545454</v>
      </c>
      <c r="Q1655">
        <v>2.7422176725491999E-2</v>
      </c>
    </row>
    <row r="1656" spans="1:17" hidden="1" x14ac:dyDescent="0.3">
      <c r="A1656" t="s">
        <v>3468</v>
      </c>
      <c r="B1656" t="s">
        <v>3469</v>
      </c>
      <c r="C1656" t="str">
        <f>IFERROR(VLOOKUP(Table1[[#This Row],[Ticker]],[1]!Table1[[Symbol]:[Industry]],2,FALSE),"-")</f>
        <v>-</v>
      </c>
      <c r="D1656" t="s">
        <v>422</v>
      </c>
      <c r="E1656">
        <v>651.93079999999998</v>
      </c>
      <c r="F1656">
        <v>249.75</v>
      </c>
      <c r="G1656">
        <v>-24.588585134308602</v>
      </c>
      <c r="H1656">
        <v>-5.8100790432087299</v>
      </c>
      <c r="I1656">
        <v>-46.6063751850497</v>
      </c>
      <c r="J1656">
        <v>-5.6258272509792997</v>
      </c>
      <c r="K1656">
        <v>259.55305163799102</v>
      </c>
      <c r="L1656">
        <v>285.529327493501</v>
      </c>
      <c r="M1656">
        <v>30.5647947432047</v>
      </c>
      <c r="N1656">
        <v>0.445744775264585</v>
      </c>
      <c r="O1656">
        <v>124.38438438438401</v>
      </c>
      <c r="P1656">
        <v>16.162790697674399</v>
      </c>
      <c r="Q1656">
        <v>8.6939731729716002E-2</v>
      </c>
    </row>
    <row r="1657" spans="1:17" hidden="1" x14ac:dyDescent="0.3">
      <c r="A1657" t="s">
        <v>3470</v>
      </c>
      <c r="B1657" t="s">
        <v>3471</v>
      </c>
      <c r="C1657" t="str">
        <f>IFERROR(VLOOKUP(Table1[[#This Row],[Ticker]],[1]!Table1[[Symbol]:[Industry]],2,FALSE),"-")</f>
        <v>-</v>
      </c>
      <c r="D1657" t="s">
        <v>1633</v>
      </c>
      <c r="E1657">
        <v>651.53970000000004</v>
      </c>
      <c r="F1657">
        <v>62.95</v>
      </c>
      <c r="G1657">
        <v>-1.15092525889865</v>
      </c>
      <c r="H1657">
        <v>-2.3632235283866598</v>
      </c>
      <c r="I1657">
        <v>6.5027050873387999</v>
      </c>
      <c r="J1657">
        <v>0.56817568199665902</v>
      </c>
      <c r="K1657">
        <v>61.247316003670299</v>
      </c>
      <c r="L1657">
        <v>57.008376989068502</v>
      </c>
      <c r="M1657">
        <v>63.305866194264297</v>
      </c>
      <c r="N1657">
        <v>0.43036343695240398</v>
      </c>
      <c r="O1657">
        <v>2.5416997617156301</v>
      </c>
      <c r="P1657">
        <v>30.737279335410101</v>
      </c>
      <c r="Q1657">
        <v>-3.0371808196612001E-2</v>
      </c>
    </row>
    <row r="1658" spans="1:17" hidden="1" x14ac:dyDescent="0.3">
      <c r="A1658" t="s">
        <v>3472</v>
      </c>
      <c r="B1658" t="s">
        <v>3473</v>
      </c>
      <c r="C1658" t="str">
        <f>IFERROR(VLOOKUP(Table1[[#This Row],[Ticker]],[1]!Table1[[Symbol]:[Industry]],2,FALSE),"-")</f>
        <v>-</v>
      </c>
      <c r="D1658" t="s">
        <v>308</v>
      </c>
      <c r="E1658">
        <v>648.73339299999998</v>
      </c>
      <c r="F1658">
        <v>69.81</v>
      </c>
      <c r="G1658">
        <v>26.121615923402299</v>
      </c>
      <c r="H1658">
        <v>-5.83537074069221</v>
      </c>
      <c r="I1658">
        <v>8.7526615416238904</v>
      </c>
      <c r="J1658">
        <v>-1.8311613128047599</v>
      </c>
      <c r="K1658">
        <v>72.463788859739196</v>
      </c>
      <c r="L1658">
        <v>67.351166895545006</v>
      </c>
      <c r="M1658">
        <v>43.397709555842901</v>
      </c>
      <c r="N1658">
        <v>0.69224135996917502</v>
      </c>
      <c r="O1658">
        <v>31.284916201117301</v>
      </c>
      <c r="P1658">
        <v>77.633587786259497</v>
      </c>
      <c r="Q1658">
        <v>5.9987686685981E-2</v>
      </c>
    </row>
    <row r="1659" spans="1:17" hidden="1" x14ac:dyDescent="0.3">
      <c r="A1659" t="s">
        <v>3474</v>
      </c>
      <c r="B1659" t="s">
        <v>3475</v>
      </c>
      <c r="C1659" t="str">
        <f>IFERROR(VLOOKUP(Table1[[#This Row],[Ticker]],[1]!Table1[[Symbol]:[Industry]],2,FALSE),"-")</f>
        <v>-</v>
      </c>
      <c r="D1659" t="s">
        <v>409</v>
      </c>
      <c r="E1659">
        <v>645.87151382000002</v>
      </c>
      <c r="F1659">
        <v>68.59</v>
      </c>
      <c r="G1659">
        <v>-18.6994561894433</v>
      </c>
      <c r="H1659">
        <v>-9.9526479588868906</v>
      </c>
      <c r="I1659">
        <v>-26.803626257169601</v>
      </c>
      <c r="J1659">
        <v>-1.72126111655091</v>
      </c>
      <c r="K1659">
        <v>70.144338160897703</v>
      </c>
      <c r="L1659">
        <v>70.840005329680906</v>
      </c>
      <c r="M1659">
        <v>47.405258054399802</v>
      </c>
      <c r="N1659">
        <v>0.74959862211447204</v>
      </c>
      <c r="O1659">
        <v>42.863391164892803</v>
      </c>
      <c r="P1659">
        <v>22.263814616755699</v>
      </c>
      <c r="Q1659">
        <v>-1.0636703882243999E-2</v>
      </c>
    </row>
    <row r="1660" spans="1:17" hidden="1" x14ac:dyDescent="0.3">
      <c r="A1660" t="s">
        <v>3476</v>
      </c>
      <c r="B1660" t="s">
        <v>3477</v>
      </c>
      <c r="C1660" t="str">
        <f>IFERROR(VLOOKUP(Table1[[#This Row],[Ticker]],[1]!Table1[[Symbol]:[Industry]],2,FALSE),"-")</f>
        <v>-</v>
      </c>
      <c r="D1660" t="s">
        <v>647</v>
      </c>
      <c r="E1660">
        <v>645.13764000000003</v>
      </c>
      <c r="F1660">
        <v>404.35</v>
      </c>
      <c r="G1660">
        <v>252.092805656248</v>
      </c>
      <c r="H1660">
        <v>0.46766193083704299</v>
      </c>
      <c r="I1660">
        <v>233.885033244314</v>
      </c>
      <c r="J1660">
        <v>-11.9164200566041</v>
      </c>
      <c r="K1660">
        <v>341.05458071144301</v>
      </c>
      <c r="L1660">
        <v>196.08674237903901</v>
      </c>
      <c r="M1660">
        <v>36.8101686939115</v>
      </c>
      <c r="N1660">
        <v>6.5067466266866505E-2</v>
      </c>
      <c r="O1660">
        <v>28.6014591319401</v>
      </c>
      <c r="P1660">
        <v>375.70588235294099</v>
      </c>
    </row>
    <row r="1661" spans="1:17" hidden="1" x14ac:dyDescent="0.3">
      <c r="A1661" t="s">
        <v>3478</v>
      </c>
      <c r="B1661" t="s">
        <v>3479</v>
      </c>
      <c r="C1661" t="str">
        <f>IFERROR(VLOOKUP(Table1[[#This Row],[Ticker]],[1]!Table1[[Symbol]:[Industry]],2,FALSE),"-")</f>
        <v>-</v>
      </c>
      <c r="D1661" t="s">
        <v>140</v>
      </c>
      <c r="E1661">
        <v>645.03058048000003</v>
      </c>
      <c r="F1661">
        <v>47.82</v>
      </c>
      <c r="G1661">
        <v>223.24670428507699</v>
      </c>
      <c r="H1661">
        <v>0.42674480025269701</v>
      </c>
      <c r="I1661">
        <v>159.99128810056899</v>
      </c>
      <c r="J1661">
        <v>-3.1074089371673899</v>
      </c>
      <c r="K1661">
        <v>42.350888870052103</v>
      </c>
      <c r="L1661">
        <v>30.019535584552401</v>
      </c>
      <c r="M1661">
        <v>42.1438172555997</v>
      </c>
      <c r="N1661">
        <v>1.9818223356948299</v>
      </c>
      <c r="O1661">
        <v>10.853199498117901</v>
      </c>
      <c r="P1661">
        <v>272.140077821011</v>
      </c>
      <c r="Q1661">
        <v>2.1651649074819999E-2</v>
      </c>
    </row>
    <row r="1662" spans="1:17" hidden="1" x14ac:dyDescent="0.3">
      <c r="A1662" t="s">
        <v>3480</v>
      </c>
      <c r="B1662" t="s">
        <v>3481</v>
      </c>
      <c r="C1662" t="str">
        <f>IFERROR(VLOOKUP(Table1[[#This Row],[Ticker]],[1]!Table1[[Symbol]:[Industry]],2,FALSE),"-")</f>
        <v>-</v>
      </c>
      <c r="D1662" t="s">
        <v>62</v>
      </c>
      <c r="E1662">
        <v>640.93095000000005</v>
      </c>
      <c r="F1662">
        <v>142.58000000000001</v>
      </c>
      <c r="G1662">
        <v>-40.707404631097198</v>
      </c>
      <c r="H1662">
        <v>-4.5427721204396203</v>
      </c>
      <c r="I1662">
        <v>-35.852656130245997</v>
      </c>
      <c r="J1662">
        <v>5.6652920981067396</v>
      </c>
      <c r="K1662">
        <v>145.918601659666</v>
      </c>
      <c r="M1662">
        <v>61.073855468291697</v>
      </c>
      <c r="N1662">
        <v>1.1600158764194399</v>
      </c>
      <c r="O1662">
        <v>50.757469490812099</v>
      </c>
      <c r="P1662">
        <v>10.270688321732401</v>
      </c>
    </row>
    <row r="1663" spans="1:17" hidden="1" x14ac:dyDescent="0.3">
      <c r="A1663" t="s">
        <v>3482</v>
      </c>
      <c r="B1663" t="s">
        <v>3483</v>
      </c>
      <c r="C1663" t="str">
        <f>IFERROR(VLOOKUP(Table1[[#This Row],[Ticker]],[1]!Table1[[Symbol]:[Industry]],2,FALSE),"-")</f>
        <v>-</v>
      </c>
      <c r="D1663" t="s">
        <v>541</v>
      </c>
      <c r="E1663">
        <v>639.87479699999994</v>
      </c>
      <c r="F1663">
        <v>46.09</v>
      </c>
      <c r="G1663">
        <v>-29.983184784227401</v>
      </c>
      <c r="H1663">
        <v>-2.0008220070609402</v>
      </c>
      <c r="I1663">
        <v>-36.5256553963901</v>
      </c>
      <c r="J1663">
        <v>0.73340038759626303</v>
      </c>
      <c r="K1663">
        <v>45.284443144170297</v>
      </c>
      <c r="L1663">
        <v>46.527522548057902</v>
      </c>
      <c r="M1663">
        <v>57.005896453740398</v>
      </c>
      <c r="N1663">
        <v>2.5763878005275398</v>
      </c>
      <c r="O1663">
        <v>37.990887394228601</v>
      </c>
      <c r="P1663">
        <v>16.536030341340101</v>
      </c>
      <c r="Q1663">
        <v>0.12700581045438</v>
      </c>
    </row>
    <row r="1664" spans="1:17" hidden="1" x14ac:dyDescent="0.3">
      <c r="A1664" t="s">
        <v>3484</v>
      </c>
      <c r="B1664" t="s">
        <v>3485</v>
      </c>
      <c r="C1664" t="str">
        <f>IFERROR(VLOOKUP(Table1[[#This Row],[Ticker]],[1]!Table1[[Symbol]:[Industry]],2,FALSE),"-")</f>
        <v>-</v>
      </c>
      <c r="D1664" t="s">
        <v>710</v>
      </c>
      <c r="E1664">
        <v>639.72933871999999</v>
      </c>
      <c r="F1664">
        <v>25.3</v>
      </c>
      <c r="G1664">
        <v>19.597908245141401</v>
      </c>
      <c r="H1664">
        <v>8.0589488041864605</v>
      </c>
      <c r="I1664">
        <v>12.917284517945401</v>
      </c>
      <c r="J1664">
        <v>15.9119276917721</v>
      </c>
      <c r="K1664">
        <v>21.665140125654901</v>
      </c>
      <c r="L1664">
        <v>20.541626436010301</v>
      </c>
      <c r="M1664">
        <v>76.736635825445603</v>
      </c>
      <c r="N1664">
        <v>2.7561771939731901</v>
      </c>
      <c r="O1664">
        <v>12.6482213438735</v>
      </c>
      <c r="P1664">
        <v>64.820846905537394</v>
      </c>
      <c r="Q1664">
        <v>7.0520641574519996E-2</v>
      </c>
    </row>
    <row r="1665" spans="1:17" hidden="1" x14ac:dyDescent="0.3">
      <c r="A1665" t="s">
        <v>3486</v>
      </c>
      <c r="B1665" t="s">
        <v>3487</v>
      </c>
      <c r="C1665" t="str">
        <f>IFERROR(VLOOKUP(Table1[[#This Row],[Ticker]],[1]!Table1[[Symbol]:[Industry]],2,FALSE),"-")</f>
        <v>-</v>
      </c>
      <c r="D1665" t="s">
        <v>156</v>
      </c>
      <c r="E1665">
        <v>639.61232800000005</v>
      </c>
      <c r="F1665">
        <v>100.03</v>
      </c>
      <c r="G1665">
        <v>-58.489451170709202</v>
      </c>
      <c r="H1665">
        <v>-7.6979164326954903</v>
      </c>
      <c r="I1665">
        <v>-37.008253619845803</v>
      </c>
      <c r="J1665">
        <v>-1.2707878823852301</v>
      </c>
      <c r="K1665">
        <v>102.03045055418301</v>
      </c>
      <c r="L1665">
        <v>114.94077592234601</v>
      </c>
      <c r="M1665">
        <v>42.565721398414397</v>
      </c>
      <c r="N1665">
        <v>1.10348202449321</v>
      </c>
      <c r="O1665">
        <v>55.9032290312905</v>
      </c>
      <c r="P1665">
        <v>9.8024149286498297</v>
      </c>
      <c r="Q1665">
        <v>2.0472472435907999E-2</v>
      </c>
    </row>
    <row r="1666" spans="1:17" hidden="1" x14ac:dyDescent="0.3">
      <c r="A1666" t="s">
        <v>3488</v>
      </c>
      <c r="B1666" t="s">
        <v>3489</v>
      </c>
      <c r="C1666" t="str">
        <f>IFERROR(VLOOKUP(Table1[[#This Row],[Ticker]],[1]!Table1[[Symbol]:[Industry]],2,FALSE),"-")</f>
        <v>-</v>
      </c>
      <c r="D1666" t="s">
        <v>244</v>
      </c>
      <c r="E1666">
        <v>639.02760308799998</v>
      </c>
      <c r="F1666">
        <v>197.22</v>
      </c>
      <c r="G1666">
        <v>21.264960624991701</v>
      </c>
      <c r="H1666">
        <v>-6.8827698944624496</v>
      </c>
      <c r="I1666">
        <v>-43.553589132099098</v>
      </c>
      <c r="J1666">
        <v>-1.60955526285756</v>
      </c>
      <c r="K1666">
        <v>208.625203051867</v>
      </c>
      <c r="L1666">
        <v>217.208844213145</v>
      </c>
      <c r="M1666">
        <v>51.196119310905701</v>
      </c>
      <c r="N1666">
        <v>0.70769694822708695</v>
      </c>
      <c r="O1666">
        <v>75.920292059628807</v>
      </c>
      <c r="P1666">
        <v>57.776000000000003</v>
      </c>
      <c r="Q1666">
        <v>3.3698918704451998E-2</v>
      </c>
    </row>
    <row r="1667" spans="1:17" hidden="1" x14ac:dyDescent="0.3">
      <c r="A1667" t="s">
        <v>3490</v>
      </c>
      <c r="B1667" t="s">
        <v>3491</v>
      </c>
      <c r="C1667" t="str">
        <f>IFERROR(VLOOKUP(Table1[[#This Row],[Ticker]],[1]!Table1[[Symbol]:[Industry]],2,FALSE),"-")</f>
        <v>-</v>
      </c>
      <c r="E1667">
        <v>637.00085654500003</v>
      </c>
      <c r="F1667">
        <v>699.95</v>
      </c>
      <c r="G1667">
        <v>98.718464246210601</v>
      </c>
      <c r="H1667">
        <v>-21.274136112266198</v>
      </c>
      <c r="I1667">
        <v>50.688134757393101</v>
      </c>
      <c r="J1667">
        <v>-17.801687331701899</v>
      </c>
      <c r="K1667">
        <v>694.69252717370898</v>
      </c>
      <c r="L1667">
        <v>521.23907559527902</v>
      </c>
      <c r="M1667">
        <v>26.0787145454042</v>
      </c>
      <c r="N1667">
        <v>0.44065972725203301</v>
      </c>
      <c r="O1667">
        <v>28.580612900921398</v>
      </c>
      <c r="P1667">
        <v>152.59833994947601</v>
      </c>
    </row>
    <row r="1668" spans="1:17" hidden="1" x14ac:dyDescent="0.3">
      <c r="A1668" t="s">
        <v>3492</v>
      </c>
      <c r="B1668" t="s">
        <v>3493</v>
      </c>
      <c r="C1668" t="str">
        <f>IFERROR(VLOOKUP(Table1[[#This Row],[Ticker]],[1]!Table1[[Symbol]:[Industry]],2,FALSE),"-")</f>
        <v>-</v>
      </c>
      <c r="D1668" t="s">
        <v>2856</v>
      </c>
      <c r="E1668">
        <v>635.73360710500003</v>
      </c>
      <c r="F1668">
        <v>15.6</v>
      </c>
      <c r="G1668">
        <v>-5.3410701421128399</v>
      </c>
      <c r="H1668">
        <v>-11.421777404263301</v>
      </c>
      <c r="I1668">
        <v>-34.676220316938704</v>
      </c>
      <c r="J1668">
        <v>-2.7331515061567999</v>
      </c>
      <c r="K1668">
        <v>19.664548482620901</v>
      </c>
      <c r="L1668">
        <v>18.906945854366299</v>
      </c>
      <c r="M1668">
        <v>40.981295370293303</v>
      </c>
      <c r="N1668">
        <v>0.90046792202046799</v>
      </c>
      <c r="O1668">
        <v>566.02564102564099</v>
      </c>
      <c r="P1668">
        <v>36.244541484716102</v>
      </c>
      <c r="Q1668">
        <v>-8.0410086211365001E-2</v>
      </c>
    </row>
    <row r="1669" spans="1:17" hidden="1" x14ac:dyDescent="0.3">
      <c r="A1669" t="s">
        <v>3494</v>
      </c>
      <c r="B1669" t="s">
        <v>3495</v>
      </c>
      <c r="C1669" t="str">
        <f>IFERROR(VLOOKUP(Table1[[#This Row],[Ticker]],[1]!Table1[[Symbol]:[Industry]],2,FALSE),"-")</f>
        <v>-</v>
      </c>
      <c r="D1669" t="s">
        <v>258</v>
      </c>
      <c r="E1669">
        <v>634.18265959999997</v>
      </c>
      <c r="F1669">
        <v>3059.8</v>
      </c>
      <c r="G1669">
        <v>3.3147147854307</v>
      </c>
      <c r="H1669">
        <v>-12.851832108070999</v>
      </c>
      <c r="I1669">
        <v>10.186268561326401</v>
      </c>
      <c r="J1669">
        <v>-6.6963426376663397</v>
      </c>
      <c r="K1669">
        <v>3148.26590303491</v>
      </c>
      <c r="L1669">
        <v>2784.3747175718299</v>
      </c>
      <c r="M1669">
        <v>19.522671249089001</v>
      </c>
      <c r="N1669">
        <v>0.46952048977768102</v>
      </c>
      <c r="O1669">
        <v>42.885155892541903</v>
      </c>
      <c r="P1669">
        <v>47.3892100192678</v>
      </c>
      <c r="Q1669">
        <v>-6.5383352103E-4</v>
      </c>
    </row>
    <row r="1670" spans="1:17" hidden="1" x14ac:dyDescent="0.3">
      <c r="A1670" t="s">
        <v>3496</v>
      </c>
      <c r="B1670" t="s">
        <v>3497</v>
      </c>
      <c r="C1670" t="str">
        <f>IFERROR(VLOOKUP(Table1[[#This Row],[Ticker]],[1]!Table1[[Symbol]:[Industry]],2,FALSE),"-")</f>
        <v>-</v>
      </c>
      <c r="D1670" t="s">
        <v>193</v>
      </c>
      <c r="E1670">
        <v>634.12072499999999</v>
      </c>
      <c r="F1670">
        <v>161.06</v>
      </c>
      <c r="G1670">
        <v>-18.787779309752199</v>
      </c>
      <c r="H1670">
        <v>-8.2423472872939207</v>
      </c>
      <c r="I1670">
        <v>-11.800105989211399</v>
      </c>
      <c r="J1670">
        <v>-1.7636462298217701</v>
      </c>
      <c r="K1670">
        <v>160.38110751099501</v>
      </c>
      <c r="L1670">
        <v>155.806117971742</v>
      </c>
      <c r="M1670">
        <v>43.220113045686801</v>
      </c>
      <c r="N1670">
        <v>1.0349398279077799</v>
      </c>
      <c r="O1670">
        <v>31.5658760710294</v>
      </c>
      <c r="P1670">
        <v>27.420886075949301</v>
      </c>
      <c r="Q1670">
        <v>-3.2616084569627002E-2</v>
      </c>
    </row>
    <row r="1671" spans="1:17" hidden="1" x14ac:dyDescent="0.3">
      <c r="A1671" t="s">
        <v>3498</v>
      </c>
      <c r="B1671" t="s">
        <v>3499</v>
      </c>
      <c r="C1671" t="str">
        <f>IFERROR(VLOOKUP(Table1[[#This Row],[Ticker]],[1]!Table1[[Symbol]:[Industry]],2,FALSE),"-")</f>
        <v>-</v>
      </c>
      <c r="D1671" t="s">
        <v>130</v>
      </c>
      <c r="E1671">
        <v>633.89029000000005</v>
      </c>
      <c r="F1671">
        <v>550</v>
      </c>
      <c r="G1671">
        <v>-15.8043906054333</v>
      </c>
      <c r="H1671">
        <v>-4.8897108959498201</v>
      </c>
      <c r="I1671">
        <v>-11.713257353975701</v>
      </c>
      <c r="J1671">
        <v>-0.80168733170197304</v>
      </c>
      <c r="K1671">
        <v>553.65209956961598</v>
      </c>
      <c r="L1671">
        <v>523.83753667073097</v>
      </c>
      <c r="M1671">
        <v>60.720766881890903</v>
      </c>
      <c r="N1671">
        <v>4.5454545454545396</v>
      </c>
      <c r="O1671">
        <v>12.363636363636299</v>
      </c>
      <c r="P1671">
        <v>23.595505617977501</v>
      </c>
    </row>
    <row r="1672" spans="1:17" hidden="1" x14ac:dyDescent="0.3">
      <c r="A1672" t="s">
        <v>3500</v>
      </c>
      <c r="B1672" t="s">
        <v>3501</v>
      </c>
      <c r="C1672" t="str">
        <f>IFERROR(VLOOKUP(Table1[[#This Row],[Ticker]],[1]!Table1[[Symbol]:[Industry]],2,FALSE),"-")</f>
        <v>-</v>
      </c>
      <c r="D1672" t="s">
        <v>364</v>
      </c>
      <c r="E1672">
        <v>633.82419593999998</v>
      </c>
      <c r="F1672">
        <v>20.39</v>
      </c>
      <c r="G1672">
        <v>43.407227651828002</v>
      </c>
      <c r="H1672">
        <v>14.160632353478</v>
      </c>
      <c r="I1672">
        <v>-15.7603161775051</v>
      </c>
      <c r="J1672">
        <v>-2.2694903620050102</v>
      </c>
      <c r="K1672">
        <v>20.535672671349499</v>
      </c>
      <c r="L1672">
        <v>18.763179838117502</v>
      </c>
      <c r="M1672">
        <v>55.2335555835162</v>
      </c>
      <c r="N1672">
        <v>4.2107874502250597</v>
      </c>
      <c r="O1672">
        <v>41.000490436488398</v>
      </c>
      <c r="P1672">
        <v>109.128205128205</v>
      </c>
      <c r="Q1672">
        <v>6.7702224946868006E-2</v>
      </c>
    </row>
    <row r="1673" spans="1:17" hidden="1" x14ac:dyDescent="0.3">
      <c r="A1673" t="s">
        <v>3502</v>
      </c>
      <c r="B1673" t="s">
        <v>3503</v>
      </c>
      <c r="C1673" t="str">
        <f>IFERROR(VLOOKUP(Table1[[#This Row],[Ticker]],[1]!Table1[[Symbol]:[Industry]],2,FALSE),"-")</f>
        <v>-</v>
      </c>
      <c r="D1673" t="s">
        <v>140</v>
      </c>
      <c r="E1673">
        <v>632.520541149</v>
      </c>
      <c r="F1673">
        <v>24.51</v>
      </c>
      <c r="G1673">
        <v>119.295609394566</v>
      </c>
      <c r="H1673">
        <v>-21.102197960454799</v>
      </c>
      <c r="I1673">
        <v>49.536742646024202</v>
      </c>
      <c r="J1673">
        <v>-11.4345055804142</v>
      </c>
      <c r="K1673">
        <v>26.937975308784001</v>
      </c>
      <c r="L1673">
        <v>23.620170045218199</v>
      </c>
      <c r="M1673">
        <v>34.5740400299619</v>
      </c>
      <c r="N1673">
        <v>1.2107061518209401</v>
      </c>
      <c r="O1673">
        <v>77.274581803345498</v>
      </c>
      <c r="P1673">
        <v>162.13903743315501</v>
      </c>
      <c r="Q1673">
        <v>0.116180650002918</v>
      </c>
    </row>
    <row r="1674" spans="1:17" hidden="1" x14ac:dyDescent="0.3">
      <c r="A1674" t="s">
        <v>3504</v>
      </c>
      <c r="B1674" t="s">
        <v>3505</v>
      </c>
      <c r="C1674" t="str">
        <f>IFERROR(VLOOKUP(Table1[[#This Row],[Ticker]],[1]!Table1[[Symbol]:[Industry]],2,FALSE),"-")</f>
        <v>-</v>
      </c>
      <c r="D1674" t="s">
        <v>253</v>
      </c>
      <c r="E1674">
        <v>632.17568000000006</v>
      </c>
      <c r="F1674">
        <v>135.15</v>
      </c>
      <c r="G1674">
        <v>-16.9879654846603</v>
      </c>
      <c r="H1674">
        <v>12.2665258005167</v>
      </c>
      <c r="I1674">
        <v>-4.4938999561177502</v>
      </c>
      <c r="J1674">
        <v>8.2315931754295502</v>
      </c>
      <c r="K1674">
        <v>125.190447555213</v>
      </c>
      <c r="L1674">
        <v>124.39190726576101</v>
      </c>
      <c r="M1674">
        <v>65.403224863342501</v>
      </c>
      <c r="N1674">
        <v>1.81734851600616</v>
      </c>
      <c r="O1674">
        <v>13.133555308916</v>
      </c>
      <c r="P1674">
        <v>35.15</v>
      </c>
      <c r="Q1674">
        <v>3.2315400231174997E-2</v>
      </c>
    </row>
    <row r="1675" spans="1:17" hidden="1" x14ac:dyDescent="0.3">
      <c r="A1675" t="s">
        <v>3506</v>
      </c>
      <c r="B1675" t="s">
        <v>3507</v>
      </c>
      <c r="C1675" t="str">
        <f>IFERROR(VLOOKUP(Table1[[#This Row],[Ticker]],[1]!Table1[[Symbol]:[Industry]],2,FALSE),"-")</f>
        <v>-</v>
      </c>
      <c r="D1675" t="s">
        <v>21</v>
      </c>
      <c r="E1675">
        <v>631.32842603999995</v>
      </c>
      <c r="F1675">
        <v>201.27</v>
      </c>
      <c r="G1675">
        <v>29.018686317643599</v>
      </c>
      <c r="H1675">
        <v>27.1102891040501</v>
      </c>
      <c r="I1675">
        <v>-10.826039308862899</v>
      </c>
      <c r="J1675">
        <v>10.5502679755605</v>
      </c>
      <c r="K1675">
        <v>166.826959958717</v>
      </c>
      <c r="L1675">
        <v>159.983792105052</v>
      </c>
      <c r="M1675">
        <v>80.745422277856903</v>
      </c>
      <c r="N1675">
        <v>2.5214785064274299</v>
      </c>
      <c r="O1675">
        <v>7.02042033089878</v>
      </c>
      <c r="P1675">
        <v>68.992443324937</v>
      </c>
      <c r="Q1675">
        <v>-2.4526149482458001E-2</v>
      </c>
    </row>
    <row r="1676" spans="1:17" hidden="1" x14ac:dyDescent="0.3">
      <c r="A1676" t="s">
        <v>3508</v>
      </c>
      <c r="B1676" t="s">
        <v>3509</v>
      </c>
      <c r="C1676" t="str">
        <f>IFERROR(VLOOKUP(Table1[[#This Row],[Ticker]],[1]!Table1[[Symbol]:[Industry]],2,FALSE),"-")</f>
        <v>-</v>
      </c>
      <c r="D1676" t="s">
        <v>62</v>
      </c>
      <c r="E1676">
        <v>630.87476446799997</v>
      </c>
      <c r="F1676">
        <v>192.31</v>
      </c>
      <c r="G1676">
        <v>266.66499714966801</v>
      </c>
      <c r="H1676">
        <v>15.5227891040501</v>
      </c>
      <c r="I1676">
        <v>25.7001045609938</v>
      </c>
      <c r="J1676">
        <v>18.1242385942239</v>
      </c>
      <c r="K1676">
        <v>159.37362748887</v>
      </c>
      <c r="L1676">
        <v>132.73341412587899</v>
      </c>
      <c r="M1676">
        <v>88.570127931649196</v>
      </c>
      <c r="N1676">
        <v>1.9830679149917301</v>
      </c>
      <c r="O1676">
        <v>5.1895377255472797</v>
      </c>
      <c r="P1676">
        <v>312.682403433476</v>
      </c>
      <c r="Q1676">
        <v>6.2244162608412999E-2</v>
      </c>
    </row>
    <row r="1677" spans="1:17" hidden="1" x14ac:dyDescent="0.3">
      <c r="A1677" t="s">
        <v>3510</v>
      </c>
      <c r="B1677" t="s">
        <v>3511</v>
      </c>
      <c r="C1677" t="str">
        <f>IFERROR(VLOOKUP(Table1[[#This Row],[Ticker]],[1]!Table1[[Symbol]:[Industry]],2,FALSE),"-")</f>
        <v>-</v>
      </c>
      <c r="D1677" t="s">
        <v>550</v>
      </c>
      <c r="E1677">
        <v>630.77498951500002</v>
      </c>
      <c r="F1677">
        <v>704</v>
      </c>
      <c r="G1677">
        <v>-10.6964769363685</v>
      </c>
      <c r="H1677">
        <v>-1.20431437054457</v>
      </c>
      <c r="I1677">
        <v>-10.7161983194732</v>
      </c>
      <c r="J1677">
        <v>-0.35098310634985302</v>
      </c>
      <c r="K1677">
        <v>685.24624902439803</v>
      </c>
      <c r="L1677">
        <v>663.15638209029498</v>
      </c>
      <c r="M1677">
        <v>57.9931407635002</v>
      </c>
      <c r="N1677">
        <v>0.61945612123679294</v>
      </c>
      <c r="O1677">
        <v>15.0568181818181</v>
      </c>
      <c r="P1677">
        <v>28.431998540545401</v>
      </c>
      <c r="Q1677">
        <v>-0.101051929600997</v>
      </c>
    </row>
    <row r="1678" spans="1:17" hidden="1" x14ac:dyDescent="0.3">
      <c r="A1678" t="s">
        <v>3512</v>
      </c>
      <c r="B1678" t="s">
        <v>3513</v>
      </c>
      <c r="C1678" t="str">
        <f>IFERROR(VLOOKUP(Table1[[#This Row],[Ticker]],[1]!Table1[[Symbol]:[Industry]],2,FALSE),"-")</f>
        <v>-</v>
      </c>
      <c r="E1678">
        <v>630.55875000000003</v>
      </c>
      <c r="F1678">
        <v>763.6</v>
      </c>
      <c r="G1678">
        <v>27.713904529267101</v>
      </c>
      <c r="H1678">
        <v>3.9774766040501701</v>
      </c>
      <c r="I1678">
        <v>23.437185123900299</v>
      </c>
      <c r="J1678">
        <v>-3.50382390480629</v>
      </c>
      <c r="K1678">
        <v>656.40853714847503</v>
      </c>
      <c r="L1678">
        <v>600.55484513689703</v>
      </c>
      <c r="M1678">
        <v>58.657281756893198</v>
      </c>
      <c r="N1678">
        <v>1.3919272006487</v>
      </c>
      <c r="O1678">
        <v>13.8030382399161</v>
      </c>
      <c r="P1678">
        <v>70.446428571428498</v>
      </c>
    </row>
    <row r="1679" spans="1:17" hidden="1" x14ac:dyDescent="0.3">
      <c r="A1679" t="s">
        <v>3514</v>
      </c>
      <c r="B1679" t="s">
        <v>3515</v>
      </c>
      <c r="C1679" t="str">
        <f>IFERROR(VLOOKUP(Table1[[#This Row],[Ticker]],[1]!Table1[[Symbol]:[Industry]],2,FALSE),"-")</f>
        <v>-</v>
      </c>
      <c r="D1679" t="s">
        <v>156</v>
      </c>
      <c r="E1679">
        <v>630.13966640000001</v>
      </c>
      <c r="F1679">
        <v>52.14</v>
      </c>
      <c r="G1679">
        <v>23.8082349325867</v>
      </c>
      <c r="H1679">
        <v>-4.1822539169823099</v>
      </c>
      <c r="I1679">
        <v>-18.188593676845699</v>
      </c>
      <c r="J1679">
        <v>-5.9178826118316703</v>
      </c>
      <c r="K1679">
        <v>50.8805245028678</v>
      </c>
      <c r="L1679">
        <v>48.6821021551699</v>
      </c>
      <c r="M1679">
        <v>52.455604012027202</v>
      </c>
      <c r="N1679">
        <v>1.9259307121392599</v>
      </c>
      <c r="O1679">
        <v>38.761028001534299</v>
      </c>
      <c r="P1679">
        <v>70.392156862745097</v>
      </c>
      <c r="Q1679">
        <v>2.8797292232156001E-2</v>
      </c>
    </row>
    <row r="1680" spans="1:17" hidden="1" x14ac:dyDescent="0.3">
      <c r="A1680" t="s">
        <v>3516</v>
      </c>
      <c r="B1680" t="s">
        <v>3517</v>
      </c>
      <c r="C1680" t="str">
        <f>IFERROR(VLOOKUP(Table1[[#This Row],[Ticker]],[1]!Table1[[Symbol]:[Industry]],2,FALSE),"-")</f>
        <v>-</v>
      </c>
      <c r="D1680" t="s">
        <v>46</v>
      </c>
      <c r="E1680">
        <v>626.53240000000005</v>
      </c>
      <c r="F1680">
        <v>173.5</v>
      </c>
      <c r="G1680">
        <v>52.803803753224301</v>
      </c>
      <c r="H1680">
        <v>-16.504294229283101</v>
      </c>
      <c r="I1680">
        <v>5.3187831181996197</v>
      </c>
      <c r="J1680">
        <v>4.0484825787088896</v>
      </c>
      <c r="K1680">
        <v>169.19823649639</v>
      </c>
      <c r="L1680">
        <v>141.87375028756301</v>
      </c>
      <c r="M1680">
        <v>49.054407667158102</v>
      </c>
      <c r="N1680">
        <v>0.66904734569255397</v>
      </c>
      <c r="O1680">
        <v>25.706051873198799</v>
      </c>
      <c r="P1680">
        <v>97.069513857337498</v>
      </c>
      <c r="Q1680">
        <v>8.9741710569335997E-2</v>
      </c>
    </row>
    <row r="1681" spans="1:17" hidden="1" x14ac:dyDescent="0.3">
      <c r="A1681" t="s">
        <v>3518</v>
      </c>
      <c r="B1681" t="s">
        <v>3519</v>
      </c>
      <c r="C1681" t="str">
        <f>IFERROR(VLOOKUP(Table1[[#This Row],[Ticker]],[1]!Table1[[Symbol]:[Industry]],2,FALSE),"-")</f>
        <v>-</v>
      </c>
      <c r="D1681" t="s">
        <v>156</v>
      </c>
      <c r="E1681">
        <v>625.98763440000005</v>
      </c>
      <c r="F1681">
        <v>90.09</v>
      </c>
      <c r="G1681">
        <v>3.0797295662405202</v>
      </c>
      <c r="H1681">
        <v>-2.0132303544946599</v>
      </c>
      <c r="I1681">
        <v>3.0510738562153299</v>
      </c>
      <c r="J1681">
        <v>-9.6016873317019709</v>
      </c>
      <c r="K1681">
        <v>86.457305677318104</v>
      </c>
      <c r="L1681">
        <v>78.871865432122107</v>
      </c>
      <c r="M1681">
        <v>49.664400123163396</v>
      </c>
      <c r="N1681">
        <v>1.8350292186703201</v>
      </c>
      <c r="O1681">
        <v>18.215118215118199</v>
      </c>
      <c r="P1681">
        <v>57.042417199302697</v>
      </c>
      <c r="Q1681">
        <v>0.116725814550277</v>
      </c>
    </row>
    <row r="1682" spans="1:17" hidden="1" x14ac:dyDescent="0.3">
      <c r="A1682" t="s">
        <v>3520</v>
      </c>
      <c r="B1682" t="s">
        <v>3521</v>
      </c>
      <c r="C1682" t="str">
        <f>IFERROR(VLOOKUP(Table1[[#This Row],[Ticker]],[1]!Table1[[Symbol]:[Industry]],2,FALSE),"-")</f>
        <v>-</v>
      </c>
      <c r="D1682" t="s">
        <v>422</v>
      </c>
      <c r="E1682">
        <v>623.85749999999996</v>
      </c>
      <c r="F1682">
        <v>468.25</v>
      </c>
      <c r="G1682">
        <v>-9.3098017262194706</v>
      </c>
      <c r="H1682">
        <v>-9.2539208687830499</v>
      </c>
      <c r="I1682">
        <v>26.9247885379561</v>
      </c>
      <c r="J1682">
        <v>-1.97890366784251</v>
      </c>
      <c r="K1682">
        <v>525.63380725710294</v>
      </c>
      <c r="L1682">
        <v>456.39076538770502</v>
      </c>
      <c r="M1682">
        <v>63.720929559376501</v>
      </c>
      <c r="N1682">
        <v>1.5174668448608</v>
      </c>
      <c r="O1682">
        <v>35.5045381740523</v>
      </c>
      <c r="P1682">
        <v>47.132757266299997</v>
      </c>
    </row>
    <row r="1683" spans="1:17" hidden="1" x14ac:dyDescent="0.3">
      <c r="A1683" t="s">
        <v>3522</v>
      </c>
      <c r="B1683" t="s">
        <v>3523</v>
      </c>
      <c r="C1683" t="str">
        <f>IFERROR(VLOOKUP(Table1[[#This Row],[Ticker]],[1]!Table1[[Symbol]:[Industry]],2,FALSE),"-")</f>
        <v>-</v>
      </c>
      <c r="D1683" t="s">
        <v>253</v>
      </c>
      <c r="E1683">
        <v>622.57808999999997</v>
      </c>
      <c r="F1683">
        <v>205.63</v>
      </c>
      <c r="G1683">
        <v>38.371258097161501</v>
      </c>
      <c r="H1683">
        <v>10.4688335207465</v>
      </c>
      <c r="I1683">
        <v>-11.3324909395261</v>
      </c>
      <c r="J1683">
        <v>-5.2255505761967802</v>
      </c>
      <c r="K1683">
        <v>179.86295360048001</v>
      </c>
      <c r="L1683">
        <v>172.541715094636</v>
      </c>
      <c r="M1683">
        <v>58.012183434803099</v>
      </c>
      <c r="N1683">
        <v>3.5319428177594299</v>
      </c>
      <c r="O1683">
        <v>15.741866459174201</v>
      </c>
      <c r="P1683">
        <v>66.975233455136006</v>
      </c>
      <c r="Q1683">
        <v>1.6122133594410001E-2</v>
      </c>
    </row>
    <row r="1684" spans="1:17" hidden="1" x14ac:dyDescent="0.3">
      <c r="A1684" t="s">
        <v>3524</v>
      </c>
      <c r="B1684" t="s">
        <v>3525</v>
      </c>
      <c r="C1684" t="str">
        <f>IFERROR(VLOOKUP(Table1[[#This Row],[Ticker]],[1]!Table1[[Symbol]:[Industry]],2,FALSE),"-")</f>
        <v>-</v>
      </c>
      <c r="D1684" t="s">
        <v>62</v>
      </c>
      <c r="E1684">
        <v>622.24150999999995</v>
      </c>
      <c r="F1684">
        <v>290.60000000000002</v>
      </c>
      <c r="G1684">
        <v>-33.550422351465002</v>
      </c>
      <c r="H1684">
        <v>-4.9573012981127098</v>
      </c>
      <c r="I1684">
        <v>-16.512602153320501</v>
      </c>
      <c r="J1684">
        <v>0.46543595596925602</v>
      </c>
      <c r="K1684">
        <v>285.28623737188502</v>
      </c>
      <c r="M1684">
        <v>57.149447126355398</v>
      </c>
      <c r="N1684">
        <v>1.08783906318816</v>
      </c>
      <c r="O1684">
        <v>25.258086717136901</v>
      </c>
      <c r="P1684">
        <v>29.732142857142801</v>
      </c>
    </row>
    <row r="1685" spans="1:17" hidden="1" x14ac:dyDescent="0.3">
      <c r="A1685" t="s">
        <v>3526</v>
      </c>
      <c r="B1685" t="s">
        <v>3527</v>
      </c>
      <c r="C1685" t="str">
        <f>IFERROR(VLOOKUP(Table1[[#This Row],[Ticker]],[1]!Table1[[Symbol]:[Industry]],2,FALSE),"-")</f>
        <v>-</v>
      </c>
      <c r="D1685" t="s">
        <v>557</v>
      </c>
      <c r="E1685">
        <v>620.95204899999999</v>
      </c>
      <c r="F1685">
        <v>24.7</v>
      </c>
      <c r="G1685">
        <v>94.731323680280894</v>
      </c>
      <c r="H1685">
        <v>2.4216098587671602</v>
      </c>
      <c r="I1685">
        <v>-2.9026846667510799</v>
      </c>
      <c r="J1685">
        <v>-7.9066281238620304</v>
      </c>
      <c r="K1685">
        <v>21.2372263285888</v>
      </c>
      <c r="L1685">
        <v>17.8139870190113</v>
      </c>
      <c r="M1685">
        <v>48.532227906190499</v>
      </c>
      <c r="N1685">
        <v>2.4461096445148902</v>
      </c>
      <c r="O1685">
        <v>6.8825910931173899</v>
      </c>
      <c r="P1685">
        <v>155.95854922279699</v>
      </c>
      <c r="Q1685">
        <v>5.171159039635E-3</v>
      </c>
    </row>
    <row r="1686" spans="1:17" hidden="1" x14ac:dyDescent="0.3">
      <c r="A1686" t="s">
        <v>3528</v>
      </c>
      <c r="B1686" t="s">
        <v>3529</v>
      </c>
      <c r="C1686" t="str">
        <f>IFERROR(VLOOKUP(Table1[[#This Row],[Ticker]],[1]!Table1[[Symbol]:[Industry]],2,FALSE),"-")</f>
        <v>-</v>
      </c>
      <c r="D1686" t="s">
        <v>409</v>
      </c>
      <c r="E1686">
        <v>620.1756858</v>
      </c>
      <c r="F1686">
        <v>587.6</v>
      </c>
      <c r="G1686">
        <v>57.906723979528302</v>
      </c>
      <c r="H1686">
        <v>16.3155075757834</v>
      </c>
      <c r="I1686">
        <v>27.429532132171499</v>
      </c>
      <c r="J1686">
        <v>-2.5557788130280401</v>
      </c>
      <c r="K1686">
        <v>535.12670158718004</v>
      </c>
      <c r="L1686">
        <v>462.77321612447997</v>
      </c>
      <c r="M1686">
        <v>55.192729924381702</v>
      </c>
      <c r="N1686">
        <v>1.63417373742751</v>
      </c>
      <c r="O1686">
        <v>7.2072838665758896</v>
      </c>
      <c r="P1686">
        <v>92.655737704917996</v>
      </c>
      <c r="Q1686">
        <v>4.5451755884736003E-2</v>
      </c>
    </row>
    <row r="1687" spans="1:17" hidden="1" x14ac:dyDescent="0.3">
      <c r="A1687" t="s">
        <v>3530</v>
      </c>
      <c r="B1687" t="s">
        <v>3531</v>
      </c>
      <c r="C1687" t="str">
        <f>IFERROR(VLOOKUP(Table1[[#This Row],[Ticker]],[1]!Table1[[Symbol]:[Industry]],2,FALSE),"-")</f>
        <v>-</v>
      </c>
      <c r="D1687" t="s">
        <v>140</v>
      </c>
      <c r="E1687">
        <v>620.00507375999996</v>
      </c>
      <c r="F1687">
        <v>329.45</v>
      </c>
      <c r="G1687">
        <v>127.477759106658</v>
      </c>
      <c r="H1687">
        <v>-14.547630939911899</v>
      </c>
      <c r="I1687">
        <v>-25.5149318699359</v>
      </c>
      <c r="J1687">
        <v>-5.99199875038709</v>
      </c>
      <c r="K1687">
        <v>352.16205970484202</v>
      </c>
      <c r="L1687">
        <v>306.50228098455602</v>
      </c>
      <c r="M1687">
        <v>27.445696417794199</v>
      </c>
      <c r="N1687">
        <v>0.88185905848768698</v>
      </c>
      <c r="O1687">
        <v>37.8054332979207</v>
      </c>
      <c r="P1687">
        <v>199.5</v>
      </c>
      <c r="Q1687">
        <v>0.21514056309722401</v>
      </c>
    </row>
    <row r="1688" spans="1:17" hidden="1" x14ac:dyDescent="0.3">
      <c r="A1688" t="s">
        <v>3532</v>
      </c>
      <c r="B1688" t="s">
        <v>3533</v>
      </c>
      <c r="C1688" t="str">
        <f>IFERROR(VLOOKUP(Table1[[#This Row],[Ticker]],[1]!Table1[[Symbol]:[Industry]],2,FALSE),"-")</f>
        <v>-</v>
      </c>
      <c r="D1688" t="s">
        <v>258</v>
      </c>
      <c r="E1688">
        <v>617.14498114499997</v>
      </c>
      <c r="F1688">
        <v>1524.2</v>
      </c>
      <c r="G1688">
        <v>219.50598547068799</v>
      </c>
      <c r="H1688">
        <v>-1.4367679718419399</v>
      </c>
      <c r="I1688">
        <v>9.6837399778708395</v>
      </c>
      <c r="J1688">
        <v>-1.69036538356787</v>
      </c>
      <c r="K1688">
        <v>1480.9136572772099</v>
      </c>
      <c r="L1688">
        <v>1181.1374667001301</v>
      </c>
      <c r="M1688">
        <v>44.295149863159097</v>
      </c>
      <c r="N1688">
        <v>0.559482322351183</v>
      </c>
      <c r="O1688">
        <v>9.5000656081878994</v>
      </c>
      <c r="P1688">
        <v>261.44178325823998</v>
      </c>
      <c r="Q1688">
        <v>0.17155546759186699</v>
      </c>
    </row>
    <row r="1689" spans="1:17" hidden="1" x14ac:dyDescent="0.3">
      <c r="A1689" t="s">
        <v>3534</v>
      </c>
      <c r="B1689" t="s">
        <v>3535</v>
      </c>
      <c r="C1689" t="str">
        <f>IFERROR(VLOOKUP(Table1[[#This Row],[Ticker]],[1]!Table1[[Symbol]:[Industry]],2,FALSE),"-")</f>
        <v>-</v>
      </c>
      <c r="D1689" t="s">
        <v>288</v>
      </c>
      <c r="E1689">
        <v>616.63276478</v>
      </c>
      <c r="F1689">
        <v>551</v>
      </c>
      <c r="G1689">
        <v>-21.419526477309201</v>
      </c>
      <c r="H1689">
        <v>-14.560221604351799</v>
      </c>
      <c r="I1689">
        <v>-5.1404482841417796</v>
      </c>
      <c r="J1689">
        <v>1.2930896909216101</v>
      </c>
      <c r="K1689">
        <v>551.76527948426894</v>
      </c>
      <c r="L1689">
        <v>524.83412130470094</v>
      </c>
      <c r="M1689">
        <v>45.543832934108501</v>
      </c>
      <c r="N1689">
        <v>0.98717206314977302</v>
      </c>
      <c r="O1689">
        <v>54.480441848524002</v>
      </c>
      <c r="P1689">
        <v>34.554334554334503</v>
      </c>
      <c r="Q1689">
        <v>0.12458777242598</v>
      </c>
    </row>
    <row r="1690" spans="1:17" hidden="1" x14ac:dyDescent="0.3">
      <c r="A1690" t="s">
        <v>3536</v>
      </c>
      <c r="B1690" t="s">
        <v>3537</v>
      </c>
      <c r="C1690" t="str">
        <f>IFERROR(VLOOKUP(Table1[[#This Row],[Ticker]],[1]!Table1[[Symbol]:[Industry]],2,FALSE),"-")</f>
        <v>-</v>
      </c>
      <c r="D1690" t="s">
        <v>1790</v>
      </c>
      <c r="E1690">
        <v>612.28612799999996</v>
      </c>
      <c r="F1690">
        <v>443.15</v>
      </c>
      <c r="G1690">
        <v>-25.248456863658799</v>
      </c>
      <c r="H1690">
        <v>9.4902028752903398</v>
      </c>
      <c r="I1690">
        <v>-12.585642993165999</v>
      </c>
      <c r="J1690">
        <v>-1.6808082108228499</v>
      </c>
      <c r="K1690">
        <v>423.71848633485899</v>
      </c>
      <c r="L1690">
        <v>427.61366491404499</v>
      </c>
      <c r="M1690">
        <v>63.562228766549403</v>
      </c>
      <c r="N1690">
        <v>2.4225913689543299</v>
      </c>
      <c r="O1690">
        <v>33.916281168904398</v>
      </c>
      <c r="P1690">
        <v>41.063186375934997</v>
      </c>
    </row>
    <row r="1691" spans="1:17" hidden="1" x14ac:dyDescent="0.3">
      <c r="A1691" t="s">
        <v>3538</v>
      </c>
      <c r="B1691" t="s">
        <v>3539</v>
      </c>
      <c r="C1691" t="str">
        <f>IFERROR(VLOOKUP(Table1[[#This Row],[Ticker]],[1]!Table1[[Symbol]:[Industry]],2,FALSE),"-")</f>
        <v>-</v>
      </c>
      <c r="D1691" t="s">
        <v>258</v>
      </c>
      <c r="E1691">
        <v>612.00405000000001</v>
      </c>
      <c r="F1691">
        <v>1454.55</v>
      </c>
      <c r="G1691">
        <v>42.721852008400496</v>
      </c>
      <c r="H1691">
        <v>4.4008054822507097</v>
      </c>
      <c r="I1691">
        <v>-16.1260851124038</v>
      </c>
      <c r="J1691">
        <v>5.8533466937735001</v>
      </c>
      <c r="K1691">
        <v>1419.5015125319401</v>
      </c>
      <c r="L1691">
        <v>1314.0720085472999</v>
      </c>
      <c r="M1691">
        <v>61.723144093841199</v>
      </c>
      <c r="N1691">
        <v>2.60040711539957</v>
      </c>
      <c r="O1691">
        <v>14.1899556563885</v>
      </c>
      <c r="P1691">
        <v>72.136094674556205</v>
      </c>
      <c r="Q1691">
        <v>8.6840089776933999E-2</v>
      </c>
    </row>
    <row r="1692" spans="1:17" hidden="1" x14ac:dyDescent="0.3">
      <c r="A1692" t="s">
        <v>3540</v>
      </c>
      <c r="B1692" t="s">
        <v>3541</v>
      </c>
      <c r="C1692" t="str">
        <f>IFERROR(VLOOKUP(Table1[[#This Row],[Ticker]],[1]!Table1[[Symbol]:[Industry]],2,FALSE),"-")</f>
        <v>-</v>
      </c>
      <c r="D1692" t="s">
        <v>623</v>
      </c>
      <c r="E1692">
        <v>611.55821030000004</v>
      </c>
      <c r="F1692">
        <v>434.95</v>
      </c>
      <c r="G1692">
        <v>396.97205170225902</v>
      </c>
      <c r="H1692">
        <v>-16.834721079249199</v>
      </c>
      <c r="I1692">
        <v>131.819777360469</v>
      </c>
      <c r="J1692">
        <v>-3.7969756422247301</v>
      </c>
      <c r="K1692">
        <v>412.77381916871502</v>
      </c>
      <c r="L1692">
        <v>276.80138946592302</v>
      </c>
      <c r="M1692">
        <v>40.144887864531398</v>
      </c>
      <c r="N1692">
        <v>0.80528283735797901</v>
      </c>
      <c r="O1692">
        <v>16.726060466720298</v>
      </c>
      <c r="P1692">
        <v>447.45122718690902</v>
      </c>
      <c r="Q1692">
        <v>0.19432121100682001</v>
      </c>
    </row>
    <row r="1693" spans="1:17" hidden="1" x14ac:dyDescent="0.3">
      <c r="A1693" t="s">
        <v>3542</v>
      </c>
      <c r="B1693" t="s">
        <v>3543</v>
      </c>
      <c r="C1693" t="str">
        <f>IFERROR(VLOOKUP(Table1[[#This Row],[Ticker]],[1]!Table1[[Symbol]:[Industry]],2,FALSE),"-")</f>
        <v>-</v>
      </c>
      <c r="D1693" t="s">
        <v>1204</v>
      </c>
      <c r="E1693">
        <v>611.51704900000004</v>
      </c>
      <c r="F1693">
        <v>2009.65</v>
      </c>
      <c r="G1693">
        <v>119.125530174578</v>
      </c>
      <c r="H1693">
        <v>59.671239100011</v>
      </c>
      <c r="I1693">
        <v>90.658224444523796</v>
      </c>
      <c r="J1693">
        <v>-15.495992189323401</v>
      </c>
      <c r="K1693">
        <v>1539.8731874611899</v>
      </c>
      <c r="L1693">
        <v>1209.49283050707</v>
      </c>
      <c r="M1693">
        <v>62.062846666380103</v>
      </c>
      <c r="N1693">
        <v>2.6122650645499101</v>
      </c>
      <c r="O1693">
        <v>18.826661358942999</v>
      </c>
      <c r="P1693">
        <v>204.51549359799901</v>
      </c>
      <c r="Q1693">
        <v>0.110454422915555</v>
      </c>
    </row>
    <row r="1694" spans="1:17" hidden="1" x14ac:dyDescent="0.3">
      <c r="A1694" t="s">
        <v>3544</v>
      </c>
      <c r="B1694" t="s">
        <v>2563</v>
      </c>
      <c r="C1694" t="str">
        <f>IFERROR(VLOOKUP(Table1[[#This Row],[Ticker]],[1]!Table1[[Symbol]:[Industry]],2,FALSE),"-")</f>
        <v>-</v>
      </c>
      <c r="D1694" t="s">
        <v>261</v>
      </c>
      <c r="E1694">
        <v>611.22</v>
      </c>
      <c r="F1694">
        <v>1548.55</v>
      </c>
      <c r="G1694">
        <v>571.42658643193704</v>
      </c>
      <c r="H1694">
        <v>9.8754907897816597</v>
      </c>
      <c r="I1694">
        <v>88.099645871830603</v>
      </c>
      <c r="J1694">
        <v>-6.3744427496586296</v>
      </c>
      <c r="K1694">
        <v>1348.42888001796</v>
      </c>
      <c r="L1694">
        <v>883.91806305259502</v>
      </c>
      <c r="M1694">
        <v>44.488604313382098</v>
      </c>
      <c r="N1694">
        <v>0.82849022186399601</v>
      </c>
      <c r="O1694">
        <v>21.923735107035601</v>
      </c>
      <c r="P1694">
        <v>674.27499999999998</v>
      </c>
    </row>
    <row r="1695" spans="1:17" hidden="1" x14ac:dyDescent="0.3">
      <c r="A1695" t="s">
        <v>3545</v>
      </c>
      <c r="B1695" t="s">
        <v>3546</v>
      </c>
      <c r="C1695" t="str">
        <f>IFERROR(VLOOKUP(Table1[[#This Row],[Ticker]],[1]!Table1[[Symbol]:[Industry]],2,FALSE),"-")</f>
        <v>-</v>
      </c>
      <c r="D1695" t="s">
        <v>647</v>
      </c>
      <c r="E1695">
        <v>611.00963103999902</v>
      </c>
      <c r="F1695">
        <v>75.78</v>
      </c>
      <c r="G1695">
        <v>144.83846653742299</v>
      </c>
      <c r="H1695">
        <v>6.0743413916318598</v>
      </c>
      <c r="I1695">
        <v>65.549900540761001</v>
      </c>
      <c r="J1695">
        <v>4.8290483970271998</v>
      </c>
      <c r="K1695">
        <v>64.625241021666398</v>
      </c>
      <c r="L1695">
        <v>53.990560241524797</v>
      </c>
      <c r="M1695">
        <v>59.689465634287302</v>
      </c>
      <c r="N1695">
        <v>0.97833601700918504</v>
      </c>
      <c r="O1695">
        <v>2.9295328582739502</v>
      </c>
      <c r="P1695">
        <v>184.24606151537799</v>
      </c>
      <c r="Q1695">
        <v>0.109893779817667</v>
      </c>
    </row>
    <row r="1696" spans="1:17" hidden="1" x14ac:dyDescent="0.3">
      <c r="A1696" t="s">
        <v>3547</v>
      </c>
      <c r="B1696" t="s">
        <v>3548</v>
      </c>
      <c r="C1696" t="str">
        <f>IFERROR(VLOOKUP(Table1[[#This Row],[Ticker]],[1]!Table1[[Symbol]:[Industry]],2,FALSE),"-")</f>
        <v>-</v>
      </c>
      <c r="D1696" t="s">
        <v>775</v>
      </c>
      <c r="E1696">
        <v>609.822045</v>
      </c>
      <c r="F1696">
        <v>108.69</v>
      </c>
      <c r="G1696">
        <v>-20.576391767210801</v>
      </c>
      <c r="H1696">
        <v>-15.0921334632207</v>
      </c>
      <c r="I1696">
        <v>11.938619779130001</v>
      </c>
      <c r="J1696">
        <v>-8.0483075349096396</v>
      </c>
      <c r="K1696">
        <v>118.351525081768</v>
      </c>
      <c r="L1696">
        <v>109.278483169989</v>
      </c>
      <c r="M1696">
        <v>31.795938677366301</v>
      </c>
      <c r="N1696">
        <v>0.33791715675733103</v>
      </c>
      <c r="O1696">
        <v>39.341245744778703</v>
      </c>
      <c r="P1696">
        <v>35.879484935616901</v>
      </c>
      <c r="Q1696">
        <v>-2.7942212026190998E-2</v>
      </c>
    </row>
    <row r="1697" spans="1:17" hidden="1" x14ac:dyDescent="0.3">
      <c r="A1697" t="s">
        <v>3549</v>
      </c>
      <c r="B1697" t="s">
        <v>3550</v>
      </c>
      <c r="C1697" t="str">
        <f>IFERROR(VLOOKUP(Table1[[#This Row],[Ticker]],[1]!Table1[[Symbol]:[Industry]],2,FALSE),"-")</f>
        <v>-</v>
      </c>
      <c r="D1697" t="s">
        <v>1465</v>
      </c>
      <c r="E1697">
        <v>609.00028003099999</v>
      </c>
      <c r="F1697">
        <v>27.7</v>
      </c>
      <c r="G1697">
        <v>2.7338924572116898</v>
      </c>
      <c r="H1697">
        <v>-7.0086700037565102</v>
      </c>
      <c r="I1697">
        <v>-20.444723581323299</v>
      </c>
      <c r="J1697">
        <v>-4.1778341206927996</v>
      </c>
      <c r="K1697">
        <v>27.033719528328099</v>
      </c>
      <c r="L1697">
        <v>26.661883365860501</v>
      </c>
      <c r="M1697">
        <v>35.457882460774997</v>
      </c>
      <c r="N1697">
        <v>1.1400210112186699</v>
      </c>
      <c r="O1697">
        <v>33.2129963898917</v>
      </c>
      <c r="P1697">
        <v>34.793187347931799</v>
      </c>
      <c r="Q1697">
        <v>-4.4175565703854003E-2</v>
      </c>
    </row>
    <row r="1698" spans="1:17" hidden="1" x14ac:dyDescent="0.3">
      <c r="A1698" t="s">
        <v>3551</v>
      </c>
      <c r="B1698" t="s">
        <v>3552</v>
      </c>
      <c r="C1698" t="str">
        <f>IFERROR(VLOOKUP(Table1[[#This Row],[Ticker]],[1]!Table1[[Symbol]:[Industry]],2,FALSE),"-")</f>
        <v>-</v>
      </c>
      <c r="D1698" t="s">
        <v>308</v>
      </c>
      <c r="E1698">
        <v>607.49578123999902</v>
      </c>
      <c r="F1698">
        <v>470</v>
      </c>
      <c r="G1698">
        <v>-18.535190559786798</v>
      </c>
      <c r="H1698">
        <v>3.7051368792258099</v>
      </c>
      <c r="I1698">
        <v>-15.921960095237299</v>
      </c>
      <c r="J1698">
        <v>2.2427571127424599</v>
      </c>
      <c r="K1698">
        <v>447.613006712566</v>
      </c>
      <c r="L1698">
        <v>447.31889528330998</v>
      </c>
      <c r="M1698">
        <v>58.1755335219191</v>
      </c>
      <c r="N1698">
        <v>1.48891570674062</v>
      </c>
      <c r="O1698">
        <v>15.7446808510638</v>
      </c>
      <c r="P1698">
        <v>19.8673807702116</v>
      </c>
      <c r="Q1698">
        <v>-3.8221380662293997E-2</v>
      </c>
    </row>
    <row r="1699" spans="1:17" hidden="1" x14ac:dyDescent="0.3">
      <c r="A1699" t="s">
        <v>3553</v>
      </c>
      <c r="B1699" t="s">
        <v>3554</v>
      </c>
      <c r="C1699" t="str">
        <f>IFERROR(VLOOKUP(Table1[[#This Row],[Ticker]],[1]!Table1[[Symbol]:[Industry]],2,FALSE),"-")</f>
        <v>-</v>
      </c>
      <c r="D1699" t="s">
        <v>46</v>
      </c>
      <c r="E1699">
        <v>606.75143850500001</v>
      </c>
      <c r="F1699">
        <v>246</v>
      </c>
      <c r="G1699">
        <v>195.134944032531</v>
      </c>
      <c r="H1699">
        <v>13.593701426325</v>
      </c>
      <c r="I1699">
        <v>-49.3716455952327</v>
      </c>
      <c r="J1699">
        <v>-4.7217488228626099</v>
      </c>
      <c r="K1699">
        <v>226.20375031632901</v>
      </c>
      <c r="M1699">
        <v>61.592177492244197</v>
      </c>
      <c r="N1699">
        <v>1.6760812003530401</v>
      </c>
      <c r="O1699">
        <v>89.207317073170699</v>
      </c>
      <c r="P1699">
        <v>236.98630136986301</v>
      </c>
    </row>
    <row r="1700" spans="1:17" hidden="1" x14ac:dyDescent="0.3">
      <c r="A1700" t="s">
        <v>3555</v>
      </c>
      <c r="B1700" t="s">
        <v>3556</v>
      </c>
      <c r="C1700" t="str">
        <f>IFERROR(VLOOKUP(Table1[[#This Row],[Ticker]],[1]!Table1[[Symbol]:[Industry]],2,FALSE),"-")</f>
        <v>-</v>
      </c>
      <c r="D1700" t="s">
        <v>647</v>
      </c>
      <c r="E1700">
        <v>603.80350412799999</v>
      </c>
      <c r="F1700">
        <v>120.27</v>
      </c>
      <c r="G1700">
        <v>34.2355295542473</v>
      </c>
      <c r="H1700">
        <v>20.0001107199998</v>
      </c>
      <c r="I1700">
        <v>30.955781791931699</v>
      </c>
      <c r="J1700">
        <v>2.7570005652787799</v>
      </c>
      <c r="K1700">
        <v>101.61872079131</v>
      </c>
      <c r="L1700">
        <v>87.734042122690795</v>
      </c>
      <c r="M1700">
        <v>66.140009719052799</v>
      </c>
      <c r="N1700">
        <v>1.6623966538738899</v>
      </c>
      <c r="O1700">
        <v>4.1739419639145403</v>
      </c>
      <c r="P1700">
        <v>90.451306413301594</v>
      </c>
      <c r="Q1700">
        <v>2.8105472174840999E-2</v>
      </c>
    </row>
    <row r="1701" spans="1:17" hidden="1" x14ac:dyDescent="0.3">
      <c r="A1701" t="s">
        <v>3557</v>
      </c>
      <c r="B1701" t="s">
        <v>3558</v>
      </c>
      <c r="C1701" t="str">
        <f>IFERROR(VLOOKUP(Table1[[#This Row],[Ticker]],[1]!Table1[[Symbol]:[Industry]],2,FALSE),"-")</f>
        <v>-</v>
      </c>
      <c r="D1701" t="s">
        <v>384</v>
      </c>
      <c r="E1701">
        <v>603.53436874499903</v>
      </c>
      <c r="F1701">
        <v>39.53</v>
      </c>
      <c r="G1701">
        <v>39.0231956014632</v>
      </c>
      <c r="H1701">
        <v>-6.7881203366886496</v>
      </c>
      <c r="I1701">
        <v>-2.36332651026897</v>
      </c>
      <c r="J1701">
        <v>-5.1538634197459796</v>
      </c>
      <c r="K1701">
        <v>38.483723553998203</v>
      </c>
      <c r="L1701">
        <v>35.832764054989802</v>
      </c>
      <c r="M1701">
        <v>45.757057137474497</v>
      </c>
      <c r="N1701">
        <v>0.560004752159173</v>
      </c>
      <c r="O1701">
        <v>24.7154060207437</v>
      </c>
      <c r="P1701">
        <v>84.289044289044199</v>
      </c>
      <c r="Q1701">
        <v>2.3150062734134998E-2</v>
      </c>
    </row>
    <row r="1702" spans="1:17" hidden="1" x14ac:dyDescent="0.3">
      <c r="A1702" t="s">
        <v>3559</v>
      </c>
      <c r="B1702" t="s">
        <v>3560</v>
      </c>
      <c r="C1702" t="str">
        <f>IFERROR(VLOOKUP(Table1[[#This Row],[Ticker]],[1]!Table1[[Symbol]:[Industry]],2,FALSE),"-")</f>
        <v>-</v>
      </c>
      <c r="D1702" t="s">
        <v>369</v>
      </c>
      <c r="E1702">
        <v>603.13274709999996</v>
      </c>
      <c r="F1702">
        <v>67.010000000000005</v>
      </c>
      <c r="G1702">
        <v>-9.7870745881172905</v>
      </c>
      <c r="H1702">
        <v>4.3909937199366498</v>
      </c>
      <c r="I1702">
        <v>4.3213746806562803</v>
      </c>
      <c r="J1702">
        <v>-9.4463559981868404</v>
      </c>
      <c r="K1702">
        <v>61.078709255933198</v>
      </c>
      <c r="M1702">
        <v>54.093446844565399</v>
      </c>
      <c r="N1702">
        <v>1.86936681406998</v>
      </c>
      <c r="O1702">
        <v>15.206685569317999</v>
      </c>
      <c r="P1702">
        <v>48.911111111111097</v>
      </c>
    </row>
    <row r="1703" spans="1:17" hidden="1" x14ac:dyDescent="0.3">
      <c r="A1703" t="s">
        <v>3561</v>
      </c>
      <c r="B1703" t="s">
        <v>3562</v>
      </c>
      <c r="C1703" t="str">
        <f>IFERROR(VLOOKUP(Table1[[#This Row],[Ticker]],[1]!Table1[[Symbol]:[Industry]],2,FALSE),"-")</f>
        <v>-</v>
      </c>
      <c r="D1703" t="s">
        <v>21</v>
      </c>
      <c r="E1703">
        <v>601.72161736499902</v>
      </c>
      <c r="F1703">
        <v>417.05</v>
      </c>
      <c r="G1703">
        <v>65.854616747507805</v>
      </c>
      <c r="H1703">
        <v>5.9075864013474702</v>
      </c>
      <c r="I1703">
        <v>33.6256518636579</v>
      </c>
      <c r="J1703">
        <v>13.9980886414147</v>
      </c>
      <c r="K1703">
        <v>354.65545598461603</v>
      </c>
      <c r="L1703">
        <v>306.33536701264501</v>
      </c>
      <c r="M1703">
        <v>77.648908213838197</v>
      </c>
      <c r="N1703">
        <v>0.64844343204251997</v>
      </c>
      <c r="O1703">
        <v>4.30404028293969</v>
      </c>
      <c r="P1703">
        <v>123.439592820787</v>
      </c>
    </row>
    <row r="1704" spans="1:17" hidden="1" x14ac:dyDescent="0.3">
      <c r="A1704" t="s">
        <v>3563</v>
      </c>
      <c r="B1704" t="s">
        <v>3564</v>
      </c>
      <c r="C1704" t="str">
        <f>IFERROR(VLOOKUP(Table1[[#This Row],[Ticker]],[1]!Table1[[Symbol]:[Industry]],2,FALSE),"-")</f>
        <v>-</v>
      </c>
      <c r="D1704" t="s">
        <v>62</v>
      </c>
      <c r="E1704">
        <v>600.12911999999994</v>
      </c>
      <c r="F1704">
        <v>476.3</v>
      </c>
      <c r="G1704">
        <v>-59.453481641164998</v>
      </c>
      <c r="H1704">
        <v>-5.5981180216920796</v>
      </c>
      <c r="I1704">
        <v>-27.916635256860999</v>
      </c>
      <c r="J1704">
        <v>-1.97340031386704</v>
      </c>
      <c r="K1704">
        <v>481.11923802934598</v>
      </c>
      <c r="L1704">
        <v>535.67911076346502</v>
      </c>
      <c r="M1704">
        <v>46.629460767132699</v>
      </c>
      <c r="N1704">
        <v>1.34293631525445</v>
      </c>
      <c r="O1704">
        <v>77.409195884946399</v>
      </c>
      <c r="P1704">
        <v>33.999155999437299</v>
      </c>
      <c r="Q1704">
        <v>-1.3369423638148E-2</v>
      </c>
    </row>
    <row r="1705" spans="1:17" hidden="1" x14ac:dyDescent="0.3">
      <c r="A1705" t="s">
        <v>3565</v>
      </c>
      <c r="B1705" t="s">
        <v>3566</v>
      </c>
      <c r="C1705" t="str">
        <f>IFERROR(VLOOKUP(Table1[[#This Row],[Ticker]],[1]!Table1[[Symbol]:[Industry]],2,FALSE),"-")</f>
        <v>-</v>
      </c>
      <c r="D1705" t="s">
        <v>713</v>
      </c>
      <c r="E1705">
        <v>599.22049201000004</v>
      </c>
      <c r="F1705">
        <v>78.489999999999995</v>
      </c>
      <c r="G1705">
        <v>41.9582054663002</v>
      </c>
      <c r="H1705">
        <v>-2.3450156068985302</v>
      </c>
      <c r="I1705">
        <v>23.567680253745699</v>
      </c>
      <c r="J1705">
        <v>-0.22572419334282401</v>
      </c>
      <c r="K1705">
        <v>73.8791332371149</v>
      </c>
      <c r="L1705">
        <v>63.230339955041899</v>
      </c>
      <c r="M1705">
        <v>47.3837917882664</v>
      </c>
      <c r="N1705">
        <v>1.2321829628074099</v>
      </c>
      <c r="O1705">
        <v>2.6882405401962002</v>
      </c>
      <c r="P1705">
        <v>75.005574136008903</v>
      </c>
      <c r="Q1705">
        <v>1.14306047313E-3</v>
      </c>
    </row>
    <row r="1706" spans="1:17" hidden="1" x14ac:dyDescent="0.3">
      <c r="A1706" t="s">
        <v>3567</v>
      </c>
      <c r="B1706" t="s">
        <v>3568</v>
      </c>
      <c r="C1706" t="str">
        <f>IFERROR(VLOOKUP(Table1[[#This Row],[Ticker]],[1]!Table1[[Symbol]:[Industry]],2,FALSE),"-")</f>
        <v>-</v>
      </c>
      <c r="D1706" t="s">
        <v>332</v>
      </c>
      <c r="E1706">
        <v>598.21076340000002</v>
      </c>
      <c r="F1706">
        <v>289.60000000000002</v>
      </c>
      <c r="G1706">
        <v>173.98857005709201</v>
      </c>
      <c r="H1706">
        <v>12.418377188018001</v>
      </c>
      <c r="I1706">
        <v>-18.803408139987901</v>
      </c>
      <c r="J1706">
        <v>-5.8175180265861597</v>
      </c>
      <c r="K1706">
        <v>274.70984322927501</v>
      </c>
      <c r="M1706">
        <v>41.041084392298302</v>
      </c>
      <c r="N1706">
        <v>0.68015602145294896</v>
      </c>
      <c r="O1706">
        <v>22.582872928176698</v>
      </c>
      <c r="P1706">
        <v>228.53091321610799</v>
      </c>
    </row>
    <row r="1707" spans="1:17" hidden="1" x14ac:dyDescent="0.3">
      <c r="A1707" t="s">
        <v>3569</v>
      </c>
      <c r="B1707" t="s">
        <v>3570</v>
      </c>
      <c r="C1707" t="str">
        <f>IFERROR(VLOOKUP(Table1[[#This Row],[Ticker]],[1]!Table1[[Symbol]:[Industry]],2,FALSE),"-")</f>
        <v>-</v>
      </c>
      <c r="D1707" t="s">
        <v>288</v>
      </c>
      <c r="E1707">
        <v>597.281352094</v>
      </c>
      <c r="F1707">
        <v>243.93</v>
      </c>
      <c r="G1707">
        <v>474.26941013257402</v>
      </c>
      <c r="H1707">
        <v>22.066573257055602</v>
      </c>
      <c r="I1707">
        <v>277.32980484698101</v>
      </c>
      <c r="J1707">
        <v>-20.687894228253601</v>
      </c>
      <c r="K1707">
        <v>230.26238682782201</v>
      </c>
      <c r="L1707">
        <v>163.14902029323201</v>
      </c>
      <c r="M1707">
        <v>37.457040604240298</v>
      </c>
      <c r="N1707">
        <v>1.8394796083685701</v>
      </c>
      <c r="O1707">
        <v>25.035870946583</v>
      </c>
      <c r="P1707">
        <v>531.12548512289698</v>
      </c>
      <c r="Q1707">
        <v>0.150184978989271</v>
      </c>
    </row>
    <row r="1708" spans="1:17" hidden="1" x14ac:dyDescent="0.3">
      <c r="A1708" t="s">
        <v>3571</v>
      </c>
      <c r="B1708" t="s">
        <v>3572</v>
      </c>
      <c r="C1708" t="str">
        <f>IFERROR(VLOOKUP(Table1[[#This Row],[Ticker]],[1]!Table1[[Symbol]:[Industry]],2,FALSE),"-")</f>
        <v>-</v>
      </c>
      <c r="D1708" t="s">
        <v>901</v>
      </c>
      <c r="E1708">
        <v>596.13168096000004</v>
      </c>
      <c r="F1708">
        <v>119.04</v>
      </c>
      <c r="G1708">
        <v>74.768482183109199</v>
      </c>
      <c r="H1708">
        <v>-3.03199323479067</v>
      </c>
      <c r="I1708">
        <v>-2.1504409710949401</v>
      </c>
      <c r="J1708">
        <v>-10.6653236953383</v>
      </c>
      <c r="K1708">
        <v>110.651228534626</v>
      </c>
      <c r="L1708">
        <v>97.776744866886503</v>
      </c>
      <c r="M1708">
        <v>57.835730909967602</v>
      </c>
      <c r="N1708">
        <v>2.6996077552584401</v>
      </c>
      <c r="O1708">
        <v>15.078965053763399</v>
      </c>
      <c r="P1708">
        <v>101.59187129551199</v>
      </c>
    </row>
    <row r="1709" spans="1:17" hidden="1" x14ac:dyDescent="0.3">
      <c r="A1709" t="s">
        <v>3573</v>
      </c>
      <c r="B1709" t="s">
        <v>3574</v>
      </c>
      <c r="C1709" t="str">
        <f>IFERROR(VLOOKUP(Table1[[#This Row],[Ticker]],[1]!Table1[[Symbol]:[Industry]],2,FALSE),"-")</f>
        <v>-</v>
      </c>
      <c r="D1709" t="s">
        <v>193</v>
      </c>
      <c r="E1709">
        <v>595.53576120000002</v>
      </c>
      <c r="F1709">
        <v>766.55</v>
      </c>
      <c r="G1709">
        <v>-5.5931859894901201</v>
      </c>
      <c r="H1709">
        <v>-1.87035303188851</v>
      </c>
      <c r="I1709">
        <v>-12.2495918825592</v>
      </c>
      <c r="J1709">
        <v>1.0670674632677399</v>
      </c>
      <c r="K1709">
        <v>693.254666678474</v>
      </c>
      <c r="L1709">
        <v>542.79544946107296</v>
      </c>
      <c r="M1709">
        <v>72.794479082948499</v>
      </c>
      <c r="N1709">
        <v>1</v>
      </c>
      <c r="Q1709">
        <v>-5.0546889445763001E-2</v>
      </c>
    </row>
    <row r="1710" spans="1:17" hidden="1" x14ac:dyDescent="0.3">
      <c r="A1710" t="s">
        <v>3575</v>
      </c>
      <c r="B1710" t="s">
        <v>3576</v>
      </c>
      <c r="C1710" t="str">
        <f>IFERROR(VLOOKUP(Table1[[#This Row],[Ticker]],[1]!Table1[[Symbol]:[Industry]],2,FALSE),"-")</f>
        <v>-</v>
      </c>
      <c r="D1710" t="s">
        <v>21</v>
      </c>
      <c r="E1710">
        <v>594.24571800000001</v>
      </c>
      <c r="F1710">
        <v>584.95000000000005</v>
      </c>
      <c r="G1710">
        <v>66.297415634303903</v>
      </c>
      <c r="H1710">
        <v>-11.452750619611299</v>
      </c>
      <c r="I1710">
        <v>80.388548885761494</v>
      </c>
      <c r="J1710">
        <v>-7.3724110159125003</v>
      </c>
      <c r="K1710">
        <v>531.77309356321996</v>
      </c>
      <c r="M1710">
        <v>47.446182854150898</v>
      </c>
      <c r="N1710">
        <v>0.59232874849108197</v>
      </c>
      <c r="O1710">
        <v>29.925634669629801</v>
      </c>
      <c r="P1710">
        <v>124.032937571811</v>
      </c>
    </row>
    <row r="1711" spans="1:17" hidden="1" x14ac:dyDescent="0.3">
      <c r="A1711" t="s">
        <v>3577</v>
      </c>
      <c r="B1711" t="s">
        <v>3578</v>
      </c>
      <c r="C1711" t="str">
        <f>IFERROR(VLOOKUP(Table1[[#This Row],[Ticker]],[1]!Table1[[Symbol]:[Industry]],2,FALSE),"-")</f>
        <v>-</v>
      </c>
      <c r="D1711" t="s">
        <v>647</v>
      </c>
      <c r="E1711">
        <v>592.55999999999995</v>
      </c>
      <c r="F1711">
        <v>500.1</v>
      </c>
      <c r="G1711">
        <v>160.79414954055201</v>
      </c>
      <c r="H1711">
        <v>15.2718755895441</v>
      </c>
      <c r="I1711">
        <v>50.288686280620901</v>
      </c>
      <c r="J1711">
        <v>-4.9329501503366</v>
      </c>
      <c r="K1711">
        <v>446.64394880522002</v>
      </c>
      <c r="L1711">
        <v>346.47543639237102</v>
      </c>
      <c r="M1711">
        <v>48.3501072419362</v>
      </c>
      <c r="N1711">
        <v>0.62318436674581401</v>
      </c>
      <c r="O1711">
        <v>11.677664467106499</v>
      </c>
      <c r="P1711">
        <v>236.88110474907299</v>
      </c>
      <c r="Q1711">
        <v>5.0141428333648E-2</v>
      </c>
    </row>
    <row r="1712" spans="1:17" hidden="1" x14ac:dyDescent="0.3">
      <c r="A1712" t="s">
        <v>3579</v>
      </c>
      <c r="B1712" t="s">
        <v>3580</v>
      </c>
      <c r="C1712" t="str">
        <f>IFERROR(VLOOKUP(Table1[[#This Row],[Ticker]],[1]!Table1[[Symbol]:[Industry]],2,FALSE),"-")</f>
        <v>-</v>
      </c>
      <c r="D1712" t="s">
        <v>140</v>
      </c>
      <c r="E1712">
        <v>591.97536216000003</v>
      </c>
      <c r="F1712">
        <v>44.57</v>
      </c>
      <c r="G1712">
        <v>21.291318965523701</v>
      </c>
      <c r="H1712">
        <v>-5.3411781645728302</v>
      </c>
      <c r="I1712">
        <v>10.731797591079101</v>
      </c>
      <c r="J1712">
        <v>-3.5794651094797398</v>
      </c>
      <c r="K1712">
        <v>44.800588506462503</v>
      </c>
      <c r="L1712">
        <v>41.393954035458897</v>
      </c>
      <c r="M1712">
        <v>40.166877877072999</v>
      </c>
      <c r="N1712">
        <v>0.69437782808261805</v>
      </c>
      <c r="O1712">
        <v>32.376037693515798</v>
      </c>
      <c r="P1712">
        <v>71.094049904030697</v>
      </c>
      <c r="Q1712">
        <v>7.8547876542733E-2</v>
      </c>
    </row>
    <row r="1713" spans="1:17" hidden="1" x14ac:dyDescent="0.3">
      <c r="A1713" t="s">
        <v>3581</v>
      </c>
      <c r="B1713" t="s">
        <v>3582</v>
      </c>
      <c r="C1713" t="str">
        <f>IFERROR(VLOOKUP(Table1[[#This Row],[Ticker]],[1]!Table1[[Symbol]:[Industry]],2,FALSE),"-")</f>
        <v>-</v>
      </c>
      <c r="D1713" t="s">
        <v>114</v>
      </c>
      <c r="E1713">
        <v>590.03515000000004</v>
      </c>
      <c r="F1713">
        <v>1893.2</v>
      </c>
      <c r="G1713">
        <v>50.413787828038103</v>
      </c>
      <c r="H1713">
        <v>13.5625782978223</v>
      </c>
      <c r="I1713">
        <v>13.2215761828309</v>
      </c>
      <c r="J1713">
        <v>5.9205348905202397</v>
      </c>
      <c r="K1713">
        <v>1683.2154740915701</v>
      </c>
      <c r="L1713">
        <v>1464.4967481414999</v>
      </c>
      <c r="M1713">
        <v>82.016250527321304</v>
      </c>
      <c r="N1713">
        <v>2.04664428833442</v>
      </c>
      <c r="O1713">
        <v>13.5115148954151</v>
      </c>
      <c r="P1713">
        <v>93.183673469387699</v>
      </c>
      <c r="Q1713">
        <v>9.1734936602662007E-2</v>
      </c>
    </row>
    <row r="1714" spans="1:17" hidden="1" x14ac:dyDescent="0.3">
      <c r="A1714" t="s">
        <v>3583</v>
      </c>
      <c r="B1714" t="s">
        <v>3584</v>
      </c>
      <c r="C1714" t="str">
        <f>IFERROR(VLOOKUP(Table1[[#This Row],[Ticker]],[1]!Table1[[Symbol]:[Industry]],2,FALSE),"-")</f>
        <v>-</v>
      </c>
      <c r="E1714">
        <v>589.59590400000002</v>
      </c>
      <c r="F1714">
        <v>520</v>
      </c>
      <c r="G1714">
        <v>66.282889563168794</v>
      </c>
      <c r="H1714">
        <v>-2.4897108959498202</v>
      </c>
      <c r="I1714">
        <v>20.367006806552499</v>
      </c>
      <c r="J1714">
        <v>-4.6965723622040798</v>
      </c>
      <c r="K1714">
        <v>516.93405878253702</v>
      </c>
      <c r="L1714">
        <v>404.30875250005602</v>
      </c>
      <c r="M1714">
        <v>41.982704062014399</v>
      </c>
      <c r="N1714">
        <v>0.594196413204364</v>
      </c>
      <c r="O1714">
        <v>18.6538461538461</v>
      </c>
      <c r="P1714">
        <v>180.626011872638</v>
      </c>
      <c r="Q1714">
        <v>0.20206157337344099</v>
      </c>
    </row>
    <row r="1715" spans="1:17" hidden="1" x14ac:dyDescent="0.3">
      <c r="A1715" t="s">
        <v>3585</v>
      </c>
      <c r="B1715" t="s">
        <v>3586</v>
      </c>
      <c r="C1715" t="str">
        <f>IFERROR(VLOOKUP(Table1[[#This Row],[Ticker]],[1]!Table1[[Symbol]:[Industry]],2,FALSE),"-")</f>
        <v>-</v>
      </c>
      <c r="D1715" t="s">
        <v>335</v>
      </c>
      <c r="E1715">
        <v>588.420281295</v>
      </c>
      <c r="F1715">
        <v>505.85</v>
      </c>
      <c r="G1715">
        <v>0.65810939456669304</v>
      </c>
      <c r="H1715">
        <v>4.0434444588094003</v>
      </c>
      <c r="I1715">
        <v>-41.921590687308999</v>
      </c>
      <c r="J1715">
        <v>-4.6708428228219203</v>
      </c>
      <c r="K1715">
        <v>508.41288998696803</v>
      </c>
      <c r="L1715">
        <v>530.10271522862899</v>
      </c>
      <c r="M1715">
        <v>56.810435128966802</v>
      </c>
      <c r="N1715">
        <v>0.956311941759451</v>
      </c>
      <c r="O1715">
        <v>69.170702777503195</v>
      </c>
      <c r="P1715">
        <v>36.531713900134903</v>
      </c>
      <c r="Q1715">
        <v>0.27018573690984599</v>
      </c>
    </row>
    <row r="1716" spans="1:17" hidden="1" x14ac:dyDescent="0.3">
      <c r="A1716" t="s">
        <v>3587</v>
      </c>
      <c r="B1716" t="s">
        <v>3588</v>
      </c>
      <c r="C1716" t="str">
        <f>IFERROR(VLOOKUP(Table1[[#This Row],[Ticker]],[1]!Table1[[Symbol]:[Industry]],2,FALSE),"-")</f>
        <v>-</v>
      </c>
      <c r="D1716" t="s">
        <v>476</v>
      </c>
      <c r="E1716">
        <v>586.60115149499995</v>
      </c>
      <c r="F1716">
        <v>477.75</v>
      </c>
      <c r="G1716">
        <v>104.04886895675</v>
      </c>
      <c r="H1716">
        <v>-2.3913124334257998</v>
      </c>
      <c r="I1716">
        <v>42.524030781617398</v>
      </c>
      <c r="J1716">
        <v>3.0944165644019201</v>
      </c>
      <c r="K1716">
        <v>443.85691486725801</v>
      </c>
      <c r="L1716">
        <v>361.17176114124902</v>
      </c>
      <c r="M1716">
        <v>56.078527368309999</v>
      </c>
      <c r="N1716">
        <v>1.0868000263518101</v>
      </c>
      <c r="O1716">
        <v>6.8864468864468797</v>
      </c>
      <c r="P1716">
        <v>158.243243243243</v>
      </c>
      <c r="Q1716">
        <v>6.2166147487596003E-2</v>
      </c>
    </row>
    <row r="1717" spans="1:17" hidden="1" x14ac:dyDescent="0.3">
      <c r="A1717" t="s">
        <v>3589</v>
      </c>
      <c r="B1717" t="s">
        <v>3590</v>
      </c>
      <c r="C1717" t="str">
        <f>IFERROR(VLOOKUP(Table1[[#This Row],[Ticker]],[1]!Table1[[Symbol]:[Industry]],2,FALSE),"-")</f>
        <v>-</v>
      </c>
      <c r="D1717" t="s">
        <v>244</v>
      </c>
      <c r="E1717">
        <v>584.84819374999995</v>
      </c>
      <c r="F1717">
        <v>471.75</v>
      </c>
      <c r="G1717">
        <v>211.03959368589099</v>
      </c>
      <c r="H1717">
        <v>50.041323586808801</v>
      </c>
      <c r="I1717">
        <v>23.944542789805599</v>
      </c>
      <c r="J1717">
        <v>-6.1777017800625098E-2</v>
      </c>
      <c r="K1717">
        <v>342.653333133594</v>
      </c>
      <c r="L1717">
        <v>279.13617991176</v>
      </c>
      <c r="M1717">
        <v>71.592102274174096</v>
      </c>
      <c r="N1717">
        <v>2.90267460104101</v>
      </c>
      <c r="O1717">
        <v>5.28881822999469</v>
      </c>
      <c r="P1717">
        <v>246.875</v>
      </c>
      <c r="Q1717">
        <v>0.10954621057444899</v>
      </c>
    </row>
    <row r="1718" spans="1:17" hidden="1" x14ac:dyDescent="0.3">
      <c r="A1718" t="s">
        <v>3591</v>
      </c>
      <c r="B1718" t="s">
        <v>3592</v>
      </c>
      <c r="C1718" t="str">
        <f>IFERROR(VLOOKUP(Table1[[#This Row],[Ticker]],[1]!Table1[[Symbol]:[Industry]],2,FALSE),"-")</f>
        <v>-</v>
      </c>
      <c r="D1718" t="s">
        <v>393</v>
      </c>
      <c r="E1718">
        <v>582.98830799999996</v>
      </c>
      <c r="F1718">
        <v>43.22</v>
      </c>
      <c r="G1718">
        <v>3.3451695118687299</v>
      </c>
      <c r="H1718">
        <v>-5.0257653177185304</v>
      </c>
      <c r="I1718">
        <v>-16.515019468513199</v>
      </c>
      <c r="J1718">
        <v>-7.0995596721274996</v>
      </c>
      <c r="K1718">
        <v>43.9828241185268</v>
      </c>
      <c r="L1718">
        <v>42.154511487742703</v>
      </c>
      <c r="M1718">
        <v>31.650141690612202</v>
      </c>
      <c r="N1718">
        <v>1.2365149815406</v>
      </c>
      <c r="O1718">
        <v>25.173530772790301</v>
      </c>
      <c r="P1718">
        <v>34.641744548286503</v>
      </c>
      <c r="Q1718">
        <v>3.5302566530134999E-2</v>
      </c>
    </row>
    <row r="1719" spans="1:17" hidden="1" x14ac:dyDescent="0.3">
      <c r="A1719" t="s">
        <v>3593</v>
      </c>
      <c r="B1719" t="s">
        <v>3594</v>
      </c>
      <c r="C1719" t="str">
        <f>IFERROR(VLOOKUP(Table1[[#This Row],[Ticker]],[1]!Table1[[Symbol]:[Industry]],2,FALSE),"-")</f>
        <v>-</v>
      </c>
      <c r="D1719" t="s">
        <v>46</v>
      </c>
      <c r="E1719">
        <v>581.02353000000005</v>
      </c>
      <c r="F1719">
        <v>569.85</v>
      </c>
      <c r="G1719">
        <v>880.997729535909</v>
      </c>
      <c r="H1719">
        <v>-9.0397108959498098</v>
      </c>
      <c r="I1719">
        <v>-11.7395731434494</v>
      </c>
      <c r="J1719">
        <v>-2.6617555910876298</v>
      </c>
      <c r="K1719">
        <v>552.68404529588702</v>
      </c>
      <c r="L1719">
        <v>459.25175223045198</v>
      </c>
      <c r="M1719">
        <v>52.907315827916399</v>
      </c>
      <c r="N1719">
        <v>0.89774252593044501</v>
      </c>
      <c r="O1719">
        <v>30.560673861542501</v>
      </c>
      <c r="P1719">
        <v>1028.41584158415</v>
      </c>
    </row>
    <row r="1720" spans="1:17" hidden="1" x14ac:dyDescent="0.3">
      <c r="A1720" t="s">
        <v>3595</v>
      </c>
      <c r="B1720" t="s">
        <v>3596</v>
      </c>
      <c r="C1720" t="str">
        <f>IFERROR(VLOOKUP(Table1[[#This Row],[Ticker]],[1]!Table1[[Symbol]:[Industry]],2,FALSE),"-")</f>
        <v>-</v>
      </c>
      <c r="D1720" t="s">
        <v>130</v>
      </c>
      <c r="E1720">
        <v>580.91662499999995</v>
      </c>
      <c r="F1720">
        <v>2929.8</v>
      </c>
      <c r="G1720">
        <v>135.878353231651</v>
      </c>
      <c r="H1720">
        <v>19.6830608466332</v>
      </c>
      <c r="I1720">
        <v>-18.9084932620515</v>
      </c>
      <c r="J1720">
        <v>-4.3639824136691798</v>
      </c>
      <c r="K1720">
        <v>2702.3523570498101</v>
      </c>
      <c r="L1720">
        <v>2586.7824195907401</v>
      </c>
      <c r="M1720">
        <v>60.755033895989101</v>
      </c>
      <c r="N1720">
        <v>0.94475118811934999</v>
      </c>
      <c r="O1720">
        <v>36.490545429722097</v>
      </c>
      <c r="P1720">
        <v>181.373349339735</v>
      </c>
      <c r="Q1720">
        <v>0.114388356448771</v>
      </c>
    </row>
    <row r="1721" spans="1:17" hidden="1" x14ac:dyDescent="0.3">
      <c r="A1721" t="s">
        <v>3597</v>
      </c>
      <c r="B1721" t="s">
        <v>3598</v>
      </c>
      <c r="C1721" t="str">
        <f>IFERROR(VLOOKUP(Table1[[#This Row],[Ticker]],[1]!Table1[[Symbol]:[Industry]],2,FALSE),"-")</f>
        <v>-</v>
      </c>
      <c r="D1721" t="s">
        <v>253</v>
      </c>
      <c r="E1721">
        <v>580.190607</v>
      </c>
      <c r="F1721">
        <v>594.15</v>
      </c>
      <c r="G1721">
        <v>-14.8312863842902</v>
      </c>
      <c r="H1721">
        <v>5.8832540032286502</v>
      </c>
      <c r="I1721">
        <v>0.40109305644030402</v>
      </c>
      <c r="J1721">
        <v>-8.9595820685440799</v>
      </c>
      <c r="K1721">
        <v>559.58157374337998</v>
      </c>
      <c r="L1721">
        <v>535.38502856236505</v>
      </c>
      <c r="M1721">
        <v>48.285394524256702</v>
      </c>
      <c r="N1721">
        <v>3.54607737667108</v>
      </c>
      <c r="O1721">
        <v>16.704535891609801</v>
      </c>
      <c r="P1721">
        <v>33.187626092804301</v>
      </c>
    </row>
    <row r="1722" spans="1:17" hidden="1" x14ac:dyDescent="0.3">
      <c r="A1722" t="s">
        <v>3599</v>
      </c>
      <c r="B1722" t="s">
        <v>3600</v>
      </c>
      <c r="C1722" t="str">
        <f>IFERROR(VLOOKUP(Table1[[#This Row],[Ticker]],[1]!Table1[[Symbol]:[Industry]],2,FALSE),"-")</f>
        <v>-</v>
      </c>
      <c r="D1722" t="s">
        <v>989</v>
      </c>
      <c r="E1722">
        <v>579.85114569999996</v>
      </c>
      <c r="F1722">
        <v>51.89</v>
      </c>
      <c r="G1722">
        <v>85.130568744160101</v>
      </c>
      <c r="H1722">
        <v>7.0630036399521003</v>
      </c>
      <c r="I1722">
        <v>34.868663549978997</v>
      </c>
      <c r="J1722">
        <v>13.733587024401</v>
      </c>
      <c r="K1722">
        <v>43.0234422885013</v>
      </c>
      <c r="L1722">
        <v>38.043396544179402</v>
      </c>
      <c r="M1722">
        <v>65.093876406321698</v>
      </c>
      <c r="N1722">
        <v>2.1959129662885801</v>
      </c>
      <c r="O1722">
        <v>5.0298708807091801</v>
      </c>
      <c r="P1722">
        <v>113.539094650205</v>
      </c>
      <c r="Q1722">
        <v>5.6842028426053001E-2</v>
      </c>
    </row>
    <row r="1723" spans="1:17" hidden="1" x14ac:dyDescent="0.3">
      <c r="A1723" t="s">
        <v>3601</v>
      </c>
      <c r="B1723" t="s">
        <v>3602</v>
      </c>
      <c r="C1723" t="str">
        <f>IFERROR(VLOOKUP(Table1[[#This Row],[Ticker]],[1]!Table1[[Symbol]:[Industry]],2,FALSE),"-")</f>
        <v>-</v>
      </c>
      <c r="D1723" t="s">
        <v>1833</v>
      </c>
      <c r="E1723">
        <v>579.71199999999999</v>
      </c>
      <c r="F1723">
        <v>185.65</v>
      </c>
      <c r="G1723">
        <v>18.4458036447609</v>
      </c>
      <c r="H1723">
        <v>-4.3569694975036404</v>
      </c>
      <c r="I1723">
        <v>-15.893902515265999</v>
      </c>
      <c r="J1723">
        <v>7.0316460016313496</v>
      </c>
      <c r="K1723">
        <v>176.625700475429</v>
      </c>
      <c r="L1723">
        <v>170.688850052497</v>
      </c>
      <c r="M1723">
        <v>60.158312801327803</v>
      </c>
      <c r="N1723">
        <v>1.6040205303255299</v>
      </c>
      <c r="O1723">
        <v>27.659574468085101</v>
      </c>
      <c r="P1723">
        <v>61.1545138888888</v>
      </c>
      <c r="Q1723">
        <v>0.10735977261100101</v>
      </c>
    </row>
    <row r="1724" spans="1:17" hidden="1" x14ac:dyDescent="0.3">
      <c r="A1724" t="s">
        <v>3603</v>
      </c>
      <c r="B1724" t="s">
        <v>3604</v>
      </c>
      <c r="C1724" t="str">
        <f>IFERROR(VLOOKUP(Table1[[#This Row],[Ticker]],[1]!Table1[[Symbol]:[Industry]],2,FALSE),"-")</f>
        <v>-</v>
      </c>
      <c r="D1724" t="s">
        <v>647</v>
      </c>
      <c r="E1724">
        <v>579.343635629</v>
      </c>
      <c r="F1724">
        <v>136.44</v>
      </c>
      <c r="G1724">
        <v>-21.6517188497081</v>
      </c>
      <c r="H1724">
        <v>-4.7029206986993701</v>
      </c>
      <c r="I1724">
        <v>-5.5755677390399399</v>
      </c>
      <c r="J1724">
        <v>-7.0127805680452502</v>
      </c>
      <c r="K1724">
        <v>130.88593699383199</v>
      </c>
      <c r="L1724">
        <v>128.091801451826</v>
      </c>
      <c r="M1724">
        <v>43.433678022061599</v>
      </c>
      <c r="N1724">
        <v>1.4772473460695399</v>
      </c>
      <c r="O1724">
        <v>18.6602169451773</v>
      </c>
      <c r="P1724">
        <v>29.2045454545454</v>
      </c>
      <c r="Q1724">
        <v>8.6352658108299995E-4</v>
      </c>
    </row>
    <row r="1725" spans="1:17" hidden="1" x14ac:dyDescent="0.3">
      <c r="A1725" t="s">
        <v>3605</v>
      </c>
      <c r="B1725" t="s">
        <v>3606</v>
      </c>
      <c r="C1725" t="str">
        <f>IFERROR(VLOOKUP(Table1[[#This Row],[Ticker]],[1]!Table1[[Symbol]:[Industry]],2,FALSE),"-")</f>
        <v>-</v>
      </c>
      <c r="E1725">
        <v>577.62651053499997</v>
      </c>
      <c r="F1725">
        <v>213.15</v>
      </c>
      <c r="G1725">
        <v>25.526812802447399</v>
      </c>
      <c r="H1725">
        <v>10.7461272543392</v>
      </c>
      <c r="I1725">
        <v>19.455973415254999</v>
      </c>
      <c r="J1725">
        <v>-0.97633803030476396</v>
      </c>
      <c r="K1725">
        <v>176.27749517227599</v>
      </c>
      <c r="L1725">
        <v>167.565046472391</v>
      </c>
      <c r="M1725">
        <v>67.373480995278399</v>
      </c>
      <c r="N1725">
        <v>3.0323256330907999</v>
      </c>
      <c r="O1725">
        <v>2.7680037532254298</v>
      </c>
      <c r="P1725">
        <v>56.039531478770101</v>
      </c>
      <c r="Q1725">
        <v>-6.6750288664224999E-2</v>
      </c>
    </row>
    <row r="1726" spans="1:17" hidden="1" x14ac:dyDescent="0.3">
      <c r="A1726" t="s">
        <v>3607</v>
      </c>
      <c r="B1726" t="s">
        <v>3608</v>
      </c>
      <c r="C1726" t="str">
        <f>IFERROR(VLOOKUP(Table1[[#This Row],[Ticker]],[1]!Table1[[Symbol]:[Industry]],2,FALSE),"-")</f>
        <v>-</v>
      </c>
      <c r="E1726">
        <v>577.12049999999999</v>
      </c>
      <c r="F1726">
        <v>132.80000000000001</v>
      </c>
      <c r="G1726">
        <v>-2.9551769144064601</v>
      </c>
      <c r="H1726">
        <v>3.2950540959464401</v>
      </c>
      <c r="I1726">
        <v>-5.1321979639275899</v>
      </c>
      <c r="J1726">
        <v>-2.63992262581962</v>
      </c>
      <c r="K1726">
        <v>123.57994217437999</v>
      </c>
      <c r="L1726">
        <v>115.725772007725</v>
      </c>
      <c r="M1726">
        <v>63.372651665846</v>
      </c>
      <c r="N1726">
        <v>1.23219991834765</v>
      </c>
      <c r="O1726">
        <v>19.7289156626505</v>
      </c>
      <c r="P1726">
        <v>59.423769507803101</v>
      </c>
      <c r="Q1726">
        <v>0.116461138643992</v>
      </c>
    </row>
    <row r="1727" spans="1:17" hidden="1" x14ac:dyDescent="0.3">
      <c r="A1727" t="s">
        <v>3609</v>
      </c>
      <c r="B1727" t="s">
        <v>3610</v>
      </c>
      <c r="C1727" t="str">
        <f>IFERROR(VLOOKUP(Table1[[#This Row],[Ticker]],[1]!Table1[[Symbol]:[Industry]],2,FALSE),"-")</f>
        <v>-</v>
      </c>
      <c r="D1727" t="s">
        <v>46</v>
      </c>
      <c r="E1727">
        <v>575.06880000000001</v>
      </c>
      <c r="F1727">
        <v>339.95</v>
      </c>
      <c r="G1727">
        <v>159.98795912134199</v>
      </c>
      <c r="H1727">
        <v>-16.043504283245699</v>
      </c>
      <c r="I1727">
        <v>174.07909237280001</v>
      </c>
      <c r="J1727">
        <v>-8.20803563024357</v>
      </c>
      <c r="K1727">
        <v>318.89076364626499</v>
      </c>
      <c r="M1727">
        <v>40.9681054380478</v>
      </c>
      <c r="N1727">
        <v>1.0208368341455201</v>
      </c>
      <c r="O1727">
        <v>46.139138108545303</v>
      </c>
      <c r="P1727">
        <v>254.114583333333</v>
      </c>
    </row>
    <row r="1728" spans="1:17" hidden="1" x14ac:dyDescent="0.3">
      <c r="A1728" t="s">
        <v>3611</v>
      </c>
      <c r="B1728" t="s">
        <v>3612</v>
      </c>
      <c r="C1728" t="str">
        <f>IFERROR(VLOOKUP(Table1[[#This Row],[Ticker]],[1]!Table1[[Symbol]:[Industry]],2,FALSE),"-")</f>
        <v>-</v>
      </c>
      <c r="D1728" t="s">
        <v>734</v>
      </c>
      <c r="E1728">
        <v>575.02629439999998</v>
      </c>
      <c r="F1728">
        <v>396.7</v>
      </c>
      <c r="G1728">
        <v>-52.180173096323699</v>
      </c>
      <c r="H1728">
        <v>3.9500681095750299</v>
      </c>
      <c r="I1728">
        <v>-12.414133449094599</v>
      </c>
      <c r="J1728">
        <v>-6.2719368518555196</v>
      </c>
      <c r="K1728">
        <v>385.44542909406903</v>
      </c>
      <c r="L1728">
        <v>399.664382347414</v>
      </c>
      <c r="M1728">
        <v>42.178998435478299</v>
      </c>
      <c r="N1728">
        <v>1.2443894340309101</v>
      </c>
      <c r="O1728">
        <v>37.874968490042797</v>
      </c>
      <c r="P1728">
        <v>31.3576158940397</v>
      </c>
      <c r="Q1728">
        <v>-9.8477165445529993E-3</v>
      </c>
    </row>
    <row r="1729" spans="1:17" hidden="1" x14ac:dyDescent="0.3">
      <c r="A1729" t="s">
        <v>3613</v>
      </c>
      <c r="B1729" t="s">
        <v>3614</v>
      </c>
      <c r="C1729" t="str">
        <f>IFERROR(VLOOKUP(Table1[[#This Row],[Ticker]],[1]!Table1[[Symbol]:[Industry]],2,FALSE),"-")</f>
        <v>-</v>
      </c>
      <c r="D1729" t="s">
        <v>125</v>
      </c>
      <c r="E1729">
        <v>573.27818400000001</v>
      </c>
      <c r="F1729">
        <v>364.7</v>
      </c>
      <c r="G1729">
        <v>-2.1772719613655198</v>
      </c>
      <c r="H1729">
        <v>10.327680408398001</v>
      </c>
      <c r="I1729">
        <v>83.679188400109396</v>
      </c>
      <c r="J1729">
        <v>-5.6612847159820001</v>
      </c>
      <c r="K1729">
        <v>309.21217133833198</v>
      </c>
      <c r="L1729">
        <v>239.82568143559499</v>
      </c>
      <c r="M1729">
        <v>57.085901453509102</v>
      </c>
      <c r="N1729">
        <v>1.06409006889598</v>
      </c>
      <c r="O1729">
        <v>9.8711269536605393</v>
      </c>
      <c r="P1729">
        <v>177.33840304182499</v>
      </c>
    </row>
    <row r="1730" spans="1:17" hidden="1" x14ac:dyDescent="0.3">
      <c r="A1730" t="s">
        <v>3615</v>
      </c>
      <c r="B1730" t="s">
        <v>3616</v>
      </c>
      <c r="C1730" t="str">
        <f>IFERROR(VLOOKUP(Table1[[#This Row],[Ticker]],[1]!Table1[[Symbol]:[Industry]],2,FALSE),"-")</f>
        <v>-</v>
      </c>
      <c r="E1730">
        <v>571.93499999999995</v>
      </c>
      <c r="F1730">
        <v>142.05000000000001</v>
      </c>
      <c r="G1730">
        <v>213.128180278531</v>
      </c>
      <c r="H1730">
        <v>-0.88261869736825804</v>
      </c>
      <c r="I1730">
        <v>28.721740174447302</v>
      </c>
      <c r="J1730">
        <v>12.006004975990299</v>
      </c>
      <c r="K1730">
        <v>179.18125031288599</v>
      </c>
      <c r="L1730">
        <v>148.04778139458901</v>
      </c>
      <c r="M1730">
        <v>46.7825657525186</v>
      </c>
      <c r="N1730">
        <v>0.58691831577431897</v>
      </c>
      <c r="O1730">
        <v>190.95388947553599</v>
      </c>
      <c r="P1730">
        <v>273.81578947368399</v>
      </c>
      <c r="Q1730">
        <v>0.21228015922458701</v>
      </c>
    </row>
    <row r="1731" spans="1:17" hidden="1" x14ac:dyDescent="0.3">
      <c r="A1731" t="s">
        <v>3617</v>
      </c>
      <c r="B1731" t="s">
        <v>3618</v>
      </c>
      <c r="C1731" t="str">
        <f>IFERROR(VLOOKUP(Table1[[#This Row],[Ticker]],[1]!Table1[[Symbol]:[Industry]],2,FALSE),"-")</f>
        <v>-</v>
      </c>
      <c r="D1731" t="s">
        <v>78</v>
      </c>
      <c r="E1731">
        <v>571.48603361999994</v>
      </c>
      <c r="F1731">
        <v>195.55</v>
      </c>
      <c r="G1731">
        <v>-19.728990551188598</v>
      </c>
      <c r="H1731">
        <v>-6.7755669753542902</v>
      </c>
      <c r="I1731">
        <v>-20.823180663294799</v>
      </c>
      <c r="J1731">
        <v>-1.09923133291232</v>
      </c>
      <c r="K1731">
        <v>192.30635967757399</v>
      </c>
      <c r="L1731">
        <v>194.57431094452701</v>
      </c>
      <c r="M1731">
        <v>40.601068304066899</v>
      </c>
      <c r="N1731">
        <v>1.12608685151193</v>
      </c>
      <c r="O1731">
        <v>18.614165175147001</v>
      </c>
      <c r="P1731">
        <v>26.733635774465299</v>
      </c>
      <c r="Q1731">
        <v>-0.12452793748297999</v>
      </c>
    </row>
    <row r="1732" spans="1:17" hidden="1" x14ac:dyDescent="0.3">
      <c r="A1732" t="s">
        <v>3619</v>
      </c>
      <c r="B1732" t="s">
        <v>3620</v>
      </c>
      <c r="C1732" t="str">
        <f>IFERROR(VLOOKUP(Table1[[#This Row],[Ticker]],[1]!Table1[[Symbol]:[Industry]],2,FALSE),"-")</f>
        <v>-</v>
      </c>
      <c r="D1732" t="s">
        <v>21</v>
      </c>
      <c r="E1732">
        <v>569.20396551199997</v>
      </c>
      <c r="F1732">
        <v>17.25</v>
      </c>
      <c r="G1732">
        <v>-4.3255173659966797</v>
      </c>
      <c r="H1732">
        <v>-10.3143684301963</v>
      </c>
      <c r="I1732">
        <v>-32.765888932923097</v>
      </c>
      <c r="J1732">
        <v>3.1742162827558502</v>
      </c>
      <c r="K1732">
        <v>17.317339684079499</v>
      </c>
      <c r="L1732">
        <v>17.694594711530801</v>
      </c>
      <c r="M1732">
        <v>65.152055706521594</v>
      </c>
      <c r="N1732">
        <v>1.18404349474119</v>
      </c>
      <c r="O1732">
        <v>53.043478260869499</v>
      </c>
      <c r="P1732">
        <v>25.912408759123998</v>
      </c>
      <c r="Q1732">
        <v>3.2634844438860001E-3</v>
      </c>
    </row>
    <row r="1733" spans="1:17" hidden="1" x14ac:dyDescent="0.3">
      <c r="A1733" t="s">
        <v>3621</v>
      </c>
      <c r="B1733" t="s">
        <v>3622</v>
      </c>
      <c r="C1733" t="str">
        <f>IFERROR(VLOOKUP(Table1[[#This Row],[Ticker]],[1]!Table1[[Symbol]:[Industry]],2,FALSE),"-")</f>
        <v>-</v>
      </c>
      <c r="D1733" t="s">
        <v>901</v>
      </c>
      <c r="E1733">
        <v>568.90282864999995</v>
      </c>
      <c r="F1733">
        <v>313.10000000000002</v>
      </c>
      <c r="G1733">
        <v>24.796859995817201</v>
      </c>
      <c r="H1733">
        <v>7.6260010810657999</v>
      </c>
      <c r="I1733">
        <v>38.8879932472748</v>
      </c>
      <c r="J1733">
        <v>-12.548166204941399</v>
      </c>
      <c r="M1733">
        <v>42.912720854441602</v>
      </c>
      <c r="O1733">
        <v>27.531140210795201</v>
      </c>
      <c r="P1733">
        <v>58.1313131313131</v>
      </c>
    </row>
    <row r="1734" spans="1:17" hidden="1" x14ac:dyDescent="0.3">
      <c r="A1734" t="s">
        <v>3623</v>
      </c>
      <c r="B1734" t="s">
        <v>3624</v>
      </c>
      <c r="C1734" t="str">
        <f>IFERROR(VLOOKUP(Table1[[#This Row],[Ticker]],[1]!Table1[[Symbol]:[Industry]],2,FALSE),"-")</f>
        <v>-</v>
      </c>
      <c r="D1734" t="s">
        <v>647</v>
      </c>
      <c r="E1734">
        <v>566.57522228400001</v>
      </c>
      <c r="F1734">
        <v>166.05</v>
      </c>
      <c r="G1734">
        <v>-22.92334971324</v>
      </c>
      <c r="H1734">
        <v>4.5166878348804103</v>
      </c>
      <c r="I1734">
        <v>-8.5445714266691208</v>
      </c>
      <c r="J1734">
        <v>-3.21899763180221</v>
      </c>
      <c r="K1734">
        <v>155.13094421238699</v>
      </c>
      <c r="L1734">
        <v>151.11400431612901</v>
      </c>
      <c r="M1734">
        <v>55.433507872778797</v>
      </c>
      <c r="N1734">
        <v>2.0939864810170001</v>
      </c>
      <c r="O1734">
        <v>8.4010840108400906</v>
      </c>
      <c r="P1734">
        <v>24.8027057497181</v>
      </c>
      <c r="Q1734">
        <v>4.0939640502913002E-2</v>
      </c>
    </row>
    <row r="1735" spans="1:17" hidden="1" x14ac:dyDescent="0.3">
      <c r="A1735" t="s">
        <v>3625</v>
      </c>
      <c r="B1735" t="s">
        <v>3626</v>
      </c>
      <c r="C1735" t="str">
        <f>IFERROR(VLOOKUP(Table1[[#This Row],[Ticker]],[1]!Table1[[Symbol]:[Industry]],2,FALSE),"-")</f>
        <v>-</v>
      </c>
      <c r="D1735" t="s">
        <v>62</v>
      </c>
      <c r="E1735">
        <v>565.85240324999995</v>
      </c>
      <c r="F1735">
        <v>180.25</v>
      </c>
      <c r="G1735">
        <v>91.353676376143298</v>
      </c>
      <c r="H1735">
        <v>-2.79635870358773</v>
      </c>
      <c r="I1735">
        <v>14.4533174991225</v>
      </c>
      <c r="J1735">
        <v>-3.2083936594467</v>
      </c>
      <c r="K1735">
        <v>175.93562792047101</v>
      </c>
      <c r="L1735">
        <v>146.55017396810101</v>
      </c>
      <c r="M1735">
        <v>47.821168518173202</v>
      </c>
      <c r="N1735">
        <v>0.55425599461014297</v>
      </c>
      <c r="O1735">
        <v>21.315725667870499</v>
      </c>
      <c r="P1735">
        <v>120.218021561771</v>
      </c>
      <c r="Q1735">
        <v>0.117352293259747</v>
      </c>
    </row>
    <row r="1736" spans="1:17" hidden="1" x14ac:dyDescent="0.3">
      <c r="A1736" t="s">
        <v>3627</v>
      </c>
      <c r="B1736" t="s">
        <v>3628</v>
      </c>
      <c r="C1736" t="str">
        <f>IFERROR(VLOOKUP(Table1[[#This Row],[Ticker]],[1]!Table1[[Symbol]:[Industry]],2,FALSE),"-")</f>
        <v>-</v>
      </c>
      <c r="D1736" t="s">
        <v>550</v>
      </c>
      <c r="E1736">
        <v>564.46315200000004</v>
      </c>
      <c r="F1736">
        <v>150.22</v>
      </c>
      <c r="G1736">
        <v>-31.516165649369999</v>
      </c>
      <c r="H1736">
        <v>-7.3704801267190501</v>
      </c>
      <c r="I1736">
        <v>-17.4250323979124</v>
      </c>
      <c r="J1736">
        <v>-4.5168772051196902</v>
      </c>
      <c r="M1736">
        <v>38.961724996132503</v>
      </c>
      <c r="O1736">
        <v>15.7236053787777</v>
      </c>
      <c r="P1736">
        <v>4.4790652385588903</v>
      </c>
    </row>
    <row r="1737" spans="1:17" hidden="1" x14ac:dyDescent="0.3">
      <c r="A1737" t="s">
        <v>3629</v>
      </c>
      <c r="B1737" t="s">
        <v>3630</v>
      </c>
      <c r="C1737" t="str">
        <f>IFERROR(VLOOKUP(Table1[[#This Row],[Ticker]],[1]!Table1[[Symbol]:[Industry]],2,FALSE),"-")</f>
        <v>-</v>
      </c>
      <c r="D1737" t="s">
        <v>308</v>
      </c>
      <c r="E1737">
        <v>563.91125999999997</v>
      </c>
      <c r="F1737">
        <v>109.42</v>
      </c>
      <c r="G1737">
        <v>62.850781808359798</v>
      </c>
      <c r="H1737">
        <v>-11.550155491232299</v>
      </c>
      <c r="I1737">
        <v>-35.990073962972197</v>
      </c>
      <c r="J1737">
        <v>-2.62230312822137</v>
      </c>
      <c r="K1737">
        <v>116.468864947744</v>
      </c>
      <c r="L1737">
        <v>109.30900736329799</v>
      </c>
      <c r="M1737">
        <v>29.467048221708801</v>
      </c>
      <c r="N1737">
        <v>0.93037764135839995</v>
      </c>
      <c r="O1737">
        <v>59.751416560043801</v>
      </c>
      <c r="P1737">
        <v>93.150926743159701</v>
      </c>
    </row>
    <row r="1738" spans="1:17" hidden="1" x14ac:dyDescent="0.3">
      <c r="A1738" t="s">
        <v>3631</v>
      </c>
      <c r="B1738" t="s">
        <v>3632</v>
      </c>
      <c r="C1738" t="str">
        <f>IFERROR(VLOOKUP(Table1[[#This Row],[Ticker]],[1]!Table1[[Symbol]:[Industry]],2,FALSE),"-")</f>
        <v>-</v>
      </c>
      <c r="D1738" t="s">
        <v>193</v>
      </c>
      <c r="E1738">
        <v>562.996576</v>
      </c>
      <c r="F1738">
        <v>493.75</v>
      </c>
      <c r="G1738">
        <v>36.747049723784798</v>
      </c>
      <c r="H1738">
        <v>-19.082600527435901</v>
      </c>
      <c r="I1738">
        <v>-16.59670948266</v>
      </c>
      <c r="J1738">
        <v>-2.0410035710182099</v>
      </c>
      <c r="K1738">
        <v>517.92612302641999</v>
      </c>
      <c r="L1738">
        <v>473.37075072506201</v>
      </c>
      <c r="M1738">
        <v>25.3413583743983</v>
      </c>
      <c r="N1738">
        <v>1.4219821840297</v>
      </c>
      <c r="O1738">
        <v>29.792405063291099</v>
      </c>
      <c r="P1738">
        <v>83.141691394658693</v>
      </c>
      <c r="Q1738">
        <v>0.14361936267015199</v>
      </c>
    </row>
    <row r="1739" spans="1:17" hidden="1" x14ac:dyDescent="0.3">
      <c r="A1739" t="s">
        <v>3633</v>
      </c>
      <c r="B1739" t="s">
        <v>3634</v>
      </c>
      <c r="C1739" t="str">
        <f>IFERROR(VLOOKUP(Table1[[#This Row],[Ticker]],[1]!Table1[[Symbol]:[Industry]],2,FALSE),"-")</f>
        <v>-</v>
      </c>
      <c r="D1739" t="s">
        <v>140</v>
      </c>
      <c r="E1739">
        <v>562.47377759999995</v>
      </c>
      <c r="F1739">
        <v>13.56</v>
      </c>
      <c r="G1739">
        <v>120.74106394002099</v>
      </c>
      <c r="H1739">
        <v>16.642203997667099</v>
      </c>
      <c r="I1739">
        <v>19.9372280829174</v>
      </c>
      <c r="J1739">
        <v>9.4685829385682894</v>
      </c>
      <c r="K1739">
        <v>12.0437152583621</v>
      </c>
      <c r="L1739">
        <v>10.3326182111041</v>
      </c>
      <c r="M1739">
        <v>80.086477271395594</v>
      </c>
      <c r="N1739">
        <v>1.7614167349996599</v>
      </c>
      <c r="O1739">
        <v>9.2182890855457096</v>
      </c>
      <c r="P1739">
        <v>176.734693877551</v>
      </c>
      <c r="Q1739">
        <v>6.3197252036407997E-2</v>
      </c>
    </row>
    <row r="1740" spans="1:17" hidden="1" x14ac:dyDescent="0.3">
      <c r="A1740" t="s">
        <v>3635</v>
      </c>
      <c r="B1740" t="s">
        <v>3636</v>
      </c>
      <c r="C1740" t="str">
        <f>IFERROR(VLOOKUP(Table1[[#This Row],[Ticker]],[1]!Table1[[Symbol]:[Industry]],2,FALSE),"-")</f>
        <v>-</v>
      </c>
      <c r="D1740" t="s">
        <v>1229</v>
      </c>
      <c r="E1740">
        <v>560.28133439999999</v>
      </c>
      <c r="F1740">
        <v>303.55</v>
      </c>
      <c r="G1740">
        <v>864.57081330973801</v>
      </c>
      <c r="H1740">
        <v>18.304282610543599</v>
      </c>
      <c r="I1740">
        <v>131.90632531054999</v>
      </c>
      <c r="J1740">
        <v>3.6725855989467902</v>
      </c>
      <c r="K1740">
        <v>244.63637114247501</v>
      </c>
      <c r="L1740">
        <v>170.195548316604</v>
      </c>
      <c r="M1740">
        <v>74.143931902273707</v>
      </c>
      <c r="N1740">
        <v>0.99965253648366903</v>
      </c>
      <c r="O1740">
        <v>11.9914346895074</v>
      </c>
      <c r="P1740">
        <v>987.99283154121804</v>
      </c>
      <c r="Q1740">
        <v>0.150423411304062</v>
      </c>
    </row>
    <row r="1741" spans="1:17" hidden="1" x14ac:dyDescent="0.3">
      <c r="A1741" t="s">
        <v>3637</v>
      </c>
      <c r="B1741" t="s">
        <v>3638</v>
      </c>
      <c r="C1741" t="str">
        <f>IFERROR(VLOOKUP(Table1[[#This Row],[Ticker]],[1]!Table1[[Symbol]:[Industry]],2,FALSE),"-")</f>
        <v>-</v>
      </c>
      <c r="D1741" t="s">
        <v>647</v>
      </c>
      <c r="E1741">
        <v>560.27183130000003</v>
      </c>
      <c r="F1741">
        <v>322.39999999999998</v>
      </c>
      <c r="G1741">
        <v>222.92465212036399</v>
      </c>
      <c r="H1741">
        <v>33.086960257033503</v>
      </c>
      <c r="I1741">
        <v>173.849187287299</v>
      </c>
      <c r="J1741">
        <v>5.61699778940529</v>
      </c>
      <c r="K1741">
        <v>247.40577286241199</v>
      </c>
      <c r="L1741">
        <v>174.033181078468</v>
      </c>
      <c r="M1741">
        <v>67.071311751007102</v>
      </c>
      <c r="N1741">
        <v>1.6656584072263101</v>
      </c>
      <c r="O1741">
        <v>0.155086848635233</v>
      </c>
      <c r="P1741">
        <v>283.35315101070103</v>
      </c>
      <c r="Q1741">
        <v>0.221181551463451</v>
      </c>
    </row>
    <row r="1742" spans="1:17" hidden="1" x14ac:dyDescent="0.3">
      <c r="A1742" t="s">
        <v>3639</v>
      </c>
      <c r="B1742" t="s">
        <v>3640</v>
      </c>
      <c r="C1742" t="str">
        <f>IFERROR(VLOOKUP(Table1[[#This Row],[Ticker]],[1]!Table1[[Symbol]:[Industry]],2,FALSE),"-")</f>
        <v>-</v>
      </c>
      <c r="D1742" t="s">
        <v>550</v>
      </c>
      <c r="E1742">
        <v>559.27466240000001</v>
      </c>
      <c r="F1742">
        <v>128.18</v>
      </c>
      <c r="G1742">
        <v>-3.2613695729285102</v>
      </c>
      <c r="H1742">
        <v>4.4092388094553501</v>
      </c>
      <c r="I1742">
        <v>-24.248228353634499</v>
      </c>
      <c r="J1742">
        <v>-4.1979137467963099</v>
      </c>
      <c r="K1742">
        <v>123.346953778908</v>
      </c>
      <c r="L1742">
        <v>123.682259802117</v>
      </c>
      <c r="M1742">
        <v>50.128674152303702</v>
      </c>
      <c r="N1742">
        <v>1.3153820842444099</v>
      </c>
      <c r="O1742">
        <v>22.484006865345499</v>
      </c>
      <c r="P1742">
        <v>26.223535204332801</v>
      </c>
      <c r="Q1742">
        <v>-3.6902085504779997E-2</v>
      </c>
    </row>
    <row r="1743" spans="1:17" hidden="1" x14ac:dyDescent="0.3">
      <c r="A1743" t="s">
        <v>3641</v>
      </c>
      <c r="B1743" t="s">
        <v>3642</v>
      </c>
      <c r="C1743" t="str">
        <f>IFERROR(VLOOKUP(Table1[[#This Row],[Ticker]],[1]!Table1[[Symbol]:[Industry]],2,FALSE),"-")</f>
        <v>-</v>
      </c>
      <c r="D1743" t="s">
        <v>21</v>
      </c>
      <c r="E1743">
        <v>558.08288995099997</v>
      </c>
      <c r="F1743">
        <v>147.91</v>
      </c>
      <c r="G1743">
        <v>67.542014623324803</v>
      </c>
      <c r="H1743">
        <v>57.8716986938826</v>
      </c>
      <c r="I1743">
        <v>25.2404463497279</v>
      </c>
      <c r="J1743">
        <v>13.7267679528508</v>
      </c>
      <c r="K1743">
        <v>113.17112979341999</v>
      </c>
      <c r="L1743">
        <v>89.055965907428501</v>
      </c>
      <c r="M1743">
        <v>94.144781624636707</v>
      </c>
      <c r="N1743">
        <v>1.0596849901610901</v>
      </c>
      <c r="O1743">
        <v>0</v>
      </c>
      <c r="P1743">
        <v>159.03677758318699</v>
      </c>
      <c r="Q1743">
        <v>6.9783729061102001E-2</v>
      </c>
    </row>
    <row r="1744" spans="1:17" hidden="1" x14ac:dyDescent="0.3">
      <c r="A1744" t="s">
        <v>3643</v>
      </c>
      <c r="B1744" t="s">
        <v>3644</v>
      </c>
      <c r="C1744" t="str">
        <f>IFERROR(VLOOKUP(Table1[[#This Row],[Ticker]],[1]!Table1[[Symbol]:[Industry]],2,FALSE),"-")</f>
        <v>-</v>
      </c>
      <c r="D1744" t="s">
        <v>193</v>
      </c>
      <c r="E1744">
        <v>557.03599999999994</v>
      </c>
      <c r="F1744">
        <v>171.35</v>
      </c>
      <c r="G1744">
        <v>-4.21267040557606</v>
      </c>
      <c r="H1744">
        <v>9.5988337958862608</v>
      </c>
      <c r="I1744">
        <v>-14.9873188837527</v>
      </c>
      <c r="J1744">
        <v>12.227939938129101</v>
      </c>
      <c r="K1744">
        <v>159.20098169658399</v>
      </c>
      <c r="L1744">
        <v>150.73049796050199</v>
      </c>
      <c r="M1744">
        <v>78.807746757235904</v>
      </c>
      <c r="N1744">
        <v>2.3553834194402699</v>
      </c>
      <c r="O1744">
        <v>19.1712868398015</v>
      </c>
      <c r="P1744">
        <v>47.715517241379303</v>
      </c>
      <c r="Q1744">
        <v>6.4505826550342996E-2</v>
      </c>
    </row>
    <row r="1745" spans="1:17" hidden="1" x14ac:dyDescent="0.3">
      <c r="A1745" t="s">
        <v>3645</v>
      </c>
      <c r="B1745" t="s">
        <v>3646</v>
      </c>
      <c r="C1745" t="str">
        <f>IFERROR(VLOOKUP(Table1[[#This Row],[Ticker]],[1]!Table1[[Symbol]:[Industry]],2,FALSE),"-")</f>
        <v>-</v>
      </c>
      <c r="D1745" t="s">
        <v>409</v>
      </c>
      <c r="E1745">
        <v>555.72951720000003</v>
      </c>
      <c r="F1745">
        <v>2197.8000000000002</v>
      </c>
      <c r="G1745">
        <v>20.715609394566599</v>
      </c>
      <c r="H1745">
        <v>19.3107009091291</v>
      </c>
      <c r="I1745">
        <v>4.8963725704173999</v>
      </c>
      <c r="J1745">
        <v>-2.45386124474545</v>
      </c>
      <c r="K1745">
        <v>2032.64727728401</v>
      </c>
      <c r="L1745">
        <v>1865.22882389753</v>
      </c>
      <c r="M1745">
        <v>52.413391126782201</v>
      </c>
      <c r="N1745">
        <v>1.12372731640037</v>
      </c>
      <c r="O1745">
        <v>26.444626444626401</v>
      </c>
      <c r="P1745">
        <v>51.046355795333497</v>
      </c>
      <c r="Q1745">
        <v>-4.5789887898402E-2</v>
      </c>
    </row>
    <row r="1746" spans="1:17" hidden="1" x14ac:dyDescent="0.3">
      <c r="A1746" t="s">
        <v>3647</v>
      </c>
      <c r="B1746" t="s">
        <v>3648</v>
      </c>
      <c r="C1746" t="str">
        <f>IFERROR(VLOOKUP(Table1[[#This Row],[Ticker]],[1]!Table1[[Symbol]:[Industry]],2,FALSE),"-")</f>
        <v>-</v>
      </c>
      <c r="D1746" t="s">
        <v>647</v>
      </c>
      <c r="E1746">
        <v>554.88752301599902</v>
      </c>
      <c r="F1746">
        <v>21.21</v>
      </c>
      <c r="G1746">
        <v>-15.3356406054333</v>
      </c>
      <c r="H1746">
        <v>-10.1880189992445</v>
      </c>
      <c r="I1746">
        <v>-42.625309471239497</v>
      </c>
      <c r="J1746">
        <v>-1.0829812838819901</v>
      </c>
      <c r="K1746">
        <v>21.717845846953999</v>
      </c>
      <c r="L1746">
        <v>23.165453875670998</v>
      </c>
      <c r="M1746">
        <v>45.872770606558902</v>
      </c>
      <c r="N1746">
        <v>0.65332084192517303</v>
      </c>
      <c r="O1746">
        <v>66.902404526166805</v>
      </c>
      <c r="P1746">
        <v>11.3385826771653</v>
      </c>
      <c r="Q1746">
        <v>4.3255574372069998E-2</v>
      </c>
    </row>
    <row r="1747" spans="1:17" hidden="1" x14ac:dyDescent="0.3">
      <c r="A1747" t="s">
        <v>3649</v>
      </c>
      <c r="B1747" t="s">
        <v>3650</v>
      </c>
      <c r="C1747" t="str">
        <f>IFERROR(VLOOKUP(Table1[[#This Row],[Ticker]],[1]!Table1[[Symbol]:[Industry]],2,FALSE),"-")</f>
        <v>-</v>
      </c>
      <c r="D1747" t="s">
        <v>258</v>
      </c>
      <c r="E1747">
        <v>552.53152651999903</v>
      </c>
      <c r="F1747">
        <v>514.04999999999995</v>
      </c>
      <c r="G1747">
        <v>144.74824097351399</v>
      </c>
      <c r="H1747">
        <v>-20.744667104511599</v>
      </c>
      <c r="I1747">
        <v>86.646765798638498</v>
      </c>
      <c r="J1747">
        <v>-2.8782733480860401</v>
      </c>
      <c r="K1747">
        <v>546.19886790702606</v>
      </c>
      <c r="L1747">
        <v>427.47733431321302</v>
      </c>
      <c r="M1747">
        <v>10.8200166542624</v>
      </c>
      <c r="N1747">
        <v>0.44145179840418203</v>
      </c>
      <c r="O1747">
        <v>30.142982200174998</v>
      </c>
      <c r="P1747">
        <v>179.52691680261</v>
      </c>
      <c r="Q1747">
        <v>0.10819148807147901</v>
      </c>
    </row>
    <row r="1748" spans="1:17" hidden="1" x14ac:dyDescent="0.3">
      <c r="A1748" t="s">
        <v>3651</v>
      </c>
      <c r="B1748" t="s">
        <v>3652</v>
      </c>
      <c r="C1748" t="str">
        <f>IFERROR(VLOOKUP(Table1[[#This Row],[Ticker]],[1]!Table1[[Symbol]:[Industry]],2,FALSE),"-")</f>
        <v>-</v>
      </c>
      <c r="E1748">
        <v>550.19082439199997</v>
      </c>
      <c r="F1748">
        <v>39.130000000000003</v>
      </c>
      <c r="G1748">
        <v>197.85152337306101</v>
      </c>
      <c r="H1748">
        <v>-24.869810398437298</v>
      </c>
      <c r="I1748">
        <v>-15.7279752607623</v>
      </c>
      <c r="J1748">
        <v>-17.894470836856598</v>
      </c>
      <c r="K1748">
        <v>45.7016964696885</v>
      </c>
      <c r="L1748">
        <v>39.437908646349101</v>
      </c>
      <c r="M1748">
        <v>22.027042913812402</v>
      </c>
      <c r="N1748">
        <v>0.87362481504381395</v>
      </c>
      <c r="O1748">
        <v>45.412726808075597</v>
      </c>
      <c r="P1748">
        <v>223.655913978494</v>
      </c>
      <c r="Q1748">
        <v>0.28883025585861299</v>
      </c>
    </row>
    <row r="1749" spans="1:17" hidden="1" x14ac:dyDescent="0.3">
      <c r="A1749" t="s">
        <v>3653</v>
      </c>
      <c r="B1749" t="s">
        <v>3654</v>
      </c>
      <c r="C1749" t="str">
        <f>IFERROR(VLOOKUP(Table1[[#This Row],[Ticker]],[1]!Table1[[Symbol]:[Industry]],2,FALSE),"-")</f>
        <v>-</v>
      </c>
      <c r="D1749" t="s">
        <v>550</v>
      </c>
      <c r="E1749">
        <v>548.63399127000002</v>
      </c>
      <c r="F1749">
        <v>748.2</v>
      </c>
      <c r="G1749">
        <v>69.803452531821605</v>
      </c>
      <c r="H1749">
        <v>17.216425090783101</v>
      </c>
      <c r="I1749">
        <v>69.932773235973201</v>
      </c>
      <c r="J1749">
        <v>9.9201171795762093</v>
      </c>
      <c r="K1749">
        <v>620.03045024403104</v>
      </c>
      <c r="L1749">
        <v>525.54783882997799</v>
      </c>
      <c r="M1749">
        <v>81.162641309508203</v>
      </c>
      <c r="N1749">
        <v>1.59250147981409</v>
      </c>
      <c r="O1749">
        <v>2.91365944934509</v>
      </c>
      <c r="P1749">
        <v>129.05250267870801</v>
      </c>
      <c r="Q1749">
        <v>4.2608822294010001E-2</v>
      </c>
    </row>
    <row r="1750" spans="1:17" hidden="1" x14ac:dyDescent="0.3">
      <c r="A1750" t="s">
        <v>3655</v>
      </c>
      <c r="B1750" t="s">
        <v>3656</v>
      </c>
      <c r="C1750" t="str">
        <f>IFERROR(VLOOKUP(Table1[[#This Row],[Ticker]],[1]!Table1[[Symbol]:[Industry]],2,FALSE),"-")</f>
        <v>-</v>
      </c>
      <c r="D1750" t="s">
        <v>49</v>
      </c>
      <c r="E1750">
        <v>547.67355313500002</v>
      </c>
      <c r="F1750">
        <v>49.82</v>
      </c>
      <c r="G1750">
        <v>-23.923000012386201</v>
      </c>
      <c r="H1750">
        <v>-11.7155148020457</v>
      </c>
      <c r="I1750">
        <v>-49.632260469240499</v>
      </c>
      <c r="J1750">
        <v>-2.4468351867623701</v>
      </c>
      <c r="K1750">
        <v>54.623693489814002</v>
      </c>
      <c r="L1750">
        <v>62.709286891257399</v>
      </c>
      <c r="M1750">
        <v>37.637459691618197</v>
      </c>
      <c r="N1750">
        <v>1.60272859153447</v>
      </c>
      <c r="O1750">
        <v>74.829385788839801</v>
      </c>
      <c r="P1750">
        <v>8.1632653061224296</v>
      </c>
      <c r="Q1750">
        <v>-6.3389567783509002E-2</v>
      </c>
    </row>
    <row r="1751" spans="1:17" hidden="1" x14ac:dyDescent="0.3">
      <c r="A1751" t="s">
        <v>3657</v>
      </c>
      <c r="B1751" t="s">
        <v>3658</v>
      </c>
      <c r="C1751" t="str">
        <f>IFERROR(VLOOKUP(Table1[[#This Row],[Ticker]],[1]!Table1[[Symbol]:[Industry]],2,FALSE),"-")</f>
        <v>-</v>
      </c>
      <c r="D1751" t="s">
        <v>62</v>
      </c>
      <c r="E1751">
        <v>545.93560070399997</v>
      </c>
      <c r="F1751">
        <v>70.87</v>
      </c>
      <c r="G1751">
        <v>119.845522739454</v>
      </c>
      <c r="H1751">
        <v>55.488497118458</v>
      </c>
      <c r="I1751">
        <v>20.015367181340199</v>
      </c>
      <c r="J1751">
        <v>27.558673028658301</v>
      </c>
      <c r="K1751">
        <v>52.6385018361524</v>
      </c>
      <c r="L1751">
        <v>46.462280201808198</v>
      </c>
      <c r="M1751">
        <v>80.955676616676996</v>
      </c>
      <c r="N1751">
        <v>3.53554551736676</v>
      </c>
      <c r="O1751">
        <v>9.6373641879497605</v>
      </c>
      <c r="P1751">
        <v>172.05374280230299</v>
      </c>
      <c r="Q1751">
        <v>6.8966689135386006E-2</v>
      </c>
    </row>
    <row r="1752" spans="1:17" hidden="1" x14ac:dyDescent="0.3">
      <c r="A1752" t="s">
        <v>3659</v>
      </c>
      <c r="B1752" t="s">
        <v>3660</v>
      </c>
      <c r="C1752" t="str">
        <f>IFERROR(VLOOKUP(Table1[[#This Row],[Ticker]],[1]!Table1[[Symbol]:[Industry]],2,FALSE),"-")</f>
        <v>-</v>
      </c>
      <c r="D1752" t="s">
        <v>647</v>
      </c>
      <c r="E1752">
        <v>544.79151999999999</v>
      </c>
      <c r="F1752">
        <v>755</v>
      </c>
      <c r="G1752">
        <v>150.752385951343</v>
      </c>
      <c r="H1752">
        <v>-4.3283898333559803</v>
      </c>
      <c r="I1752">
        <v>164.8435192028</v>
      </c>
      <c r="J1752">
        <v>6.4968710637294604</v>
      </c>
      <c r="K1752">
        <v>594.11296274099402</v>
      </c>
      <c r="M1752">
        <v>63.162295230021101</v>
      </c>
      <c r="N1752">
        <v>0.85440122824974396</v>
      </c>
      <c r="O1752">
        <v>10.596026490066199</v>
      </c>
      <c r="P1752">
        <v>190.38461538461499</v>
      </c>
    </row>
    <row r="1753" spans="1:17" hidden="1" x14ac:dyDescent="0.3">
      <c r="A1753" t="s">
        <v>3661</v>
      </c>
      <c r="B1753" t="s">
        <v>3662</v>
      </c>
      <c r="C1753" t="str">
        <f>IFERROR(VLOOKUP(Table1[[#This Row],[Ticker]],[1]!Table1[[Symbol]:[Industry]],2,FALSE),"-")</f>
        <v>-</v>
      </c>
      <c r="D1753" t="s">
        <v>130</v>
      </c>
      <c r="E1753">
        <v>544.01004</v>
      </c>
      <c r="F1753">
        <v>20.190000000000001</v>
      </c>
      <c r="G1753">
        <v>258.76703796599497</v>
      </c>
      <c r="H1753">
        <v>-5.85917284456833</v>
      </c>
      <c r="I1753">
        <v>60.1165298800668</v>
      </c>
      <c r="J1753">
        <v>-3.4696244446128701</v>
      </c>
      <c r="K1753">
        <v>20.0447029436069</v>
      </c>
      <c r="L1753">
        <v>15.811217321036199</v>
      </c>
      <c r="M1753">
        <v>56.222507947717297</v>
      </c>
      <c r="N1753">
        <v>1.25200921453659</v>
      </c>
      <c r="O1753">
        <v>21.347201584943001</v>
      </c>
      <c r="P1753">
        <v>303.8</v>
      </c>
      <c r="Q1753">
        <v>0.15383389151271301</v>
      </c>
    </row>
    <row r="1754" spans="1:17" hidden="1" x14ac:dyDescent="0.3">
      <c r="A1754" t="s">
        <v>3663</v>
      </c>
      <c r="B1754" t="s">
        <v>3664</v>
      </c>
      <c r="C1754" t="str">
        <f>IFERROR(VLOOKUP(Table1[[#This Row],[Ticker]],[1]!Table1[[Symbol]:[Industry]],2,FALSE),"-")</f>
        <v>-</v>
      </c>
      <c r="D1754" t="s">
        <v>140</v>
      </c>
      <c r="E1754">
        <v>540.49501313999997</v>
      </c>
      <c r="F1754">
        <v>12.3</v>
      </c>
      <c r="G1754">
        <v>37.616662026145598</v>
      </c>
      <c r="H1754">
        <v>-16.238747298519399</v>
      </c>
      <c r="I1754">
        <v>-10.0603647919922</v>
      </c>
      <c r="J1754">
        <v>-7.0658382750981996</v>
      </c>
      <c r="K1754">
        <v>13.1562400311291</v>
      </c>
      <c r="L1754">
        <v>12.5213482775585</v>
      </c>
      <c r="M1754">
        <v>40.246654592927101</v>
      </c>
      <c r="N1754">
        <v>1.3001626439860301</v>
      </c>
      <c r="O1754">
        <v>40.243902439024303</v>
      </c>
      <c r="P1754">
        <v>73.239436619718305</v>
      </c>
      <c r="Q1754">
        <v>-2.6286393547555E-2</v>
      </c>
    </row>
    <row r="1755" spans="1:17" hidden="1" x14ac:dyDescent="0.3">
      <c r="A1755" t="s">
        <v>3665</v>
      </c>
      <c r="B1755" t="s">
        <v>3666</v>
      </c>
      <c r="C1755" t="str">
        <f>IFERROR(VLOOKUP(Table1[[#This Row],[Ticker]],[1]!Table1[[Symbol]:[Industry]],2,FALSE),"-")</f>
        <v>-</v>
      </c>
      <c r="D1755" t="s">
        <v>308</v>
      </c>
      <c r="E1755">
        <v>539.90099068500001</v>
      </c>
      <c r="F1755">
        <v>209.41</v>
      </c>
      <c r="G1755">
        <v>-35.287857214467202</v>
      </c>
      <c r="H1755">
        <v>-21.727342184518999</v>
      </c>
      <c r="I1755">
        <v>-48.274905339434703</v>
      </c>
      <c r="J1755">
        <v>-6.5060432167807498</v>
      </c>
      <c r="K1755">
        <v>235.94746220089399</v>
      </c>
      <c r="L1755">
        <v>245.25827814476301</v>
      </c>
      <c r="M1755">
        <v>16.7737958475564</v>
      </c>
      <c r="N1755">
        <v>0.80202524459861901</v>
      </c>
      <c r="O1755">
        <v>77.641946420896801</v>
      </c>
      <c r="P1755">
        <v>12.1638993036957</v>
      </c>
      <c r="Q1755">
        <v>0.12691247184149201</v>
      </c>
    </row>
    <row r="1756" spans="1:17" hidden="1" x14ac:dyDescent="0.3">
      <c r="A1756" t="s">
        <v>3667</v>
      </c>
      <c r="B1756" t="s">
        <v>3668</v>
      </c>
      <c r="C1756" t="str">
        <f>IFERROR(VLOOKUP(Table1[[#This Row],[Ticker]],[1]!Table1[[Symbol]:[Industry]],2,FALSE),"-")</f>
        <v>-</v>
      </c>
      <c r="E1756">
        <v>535.59693673999902</v>
      </c>
      <c r="F1756">
        <v>40</v>
      </c>
      <c r="G1756">
        <v>-37.930928391022</v>
      </c>
      <c r="H1756">
        <v>-5.87299506507469</v>
      </c>
      <c r="I1756">
        <v>-25.876347482731099</v>
      </c>
      <c r="J1756">
        <v>-1.34489720824518</v>
      </c>
      <c r="K1756">
        <v>41.016832305225698</v>
      </c>
      <c r="L1756">
        <v>41.7310835564003</v>
      </c>
      <c r="M1756">
        <v>40.626702112074703</v>
      </c>
      <c r="N1756">
        <v>0.51409034252688401</v>
      </c>
      <c r="O1756">
        <v>30.2</v>
      </c>
      <c r="P1756">
        <v>21.2121212121212</v>
      </c>
      <c r="Q1756">
        <v>-1.3458596022765E-2</v>
      </c>
    </row>
    <row r="1757" spans="1:17" hidden="1" x14ac:dyDescent="0.3">
      <c r="A1757" t="s">
        <v>3669</v>
      </c>
      <c r="B1757" t="s">
        <v>3670</v>
      </c>
      <c r="C1757" t="str">
        <f>IFERROR(VLOOKUP(Table1[[#This Row],[Ticker]],[1]!Table1[[Symbol]:[Industry]],2,FALSE),"-")</f>
        <v>-</v>
      </c>
      <c r="D1757" t="s">
        <v>62</v>
      </c>
      <c r="E1757">
        <v>535.54122270000005</v>
      </c>
      <c r="F1757">
        <v>333.65</v>
      </c>
      <c r="G1757">
        <v>54.937754573331503</v>
      </c>
      <c r="H1757">
        <v>0.18491596972181901</v>
      </c>
      <c r="I1757">
        <v>-28.5813276168386</v>
      </c>
      <c r="J1757">
        <v>-1.3385621550983999</v>
      </c>
      <c r="K1757">
        <v>341.21338435013803</v>
      </c>
      <c r="L1757">
        <v>329.44986906706703</v>
      </c>
      <c r="M1757">
        <v>40.210278248122499</v>
      </c>
      <c r="N1757">
        <v>1.11966899722197</v>
      </c>
      <c r="O1757">
        <v>40.866177131724797</v>
      </c>
      <c r="Q1757">
        <v>4.4616811057766E-2</v>
      </c>
    </row>
    <row r="1758" spans="1:17" hidden="1" x14ac:dyDescent="0.3">
      <c r="A1758" t="s">
        <v>3671</v>
      </c>
      <c r="B1758" t="s">
        <v>3672</v>
      </c>
      <c r="C1758" t="str">
        <f>IFERROR(VLOOKUP(Table1[[#This Row],[Ticker]],[1]!Table1[[Symbol]:[Industry]],2,FALSE),"-")</f>
        <v>-</v>
      </c>
      <c r="D1758" t="s">
        <v>46</v>
      </c>
      <c r="E1758">
        <v>535.00216599999999</v>
      </c>
      <c r="F1758">
        <v>427.8</v>
      </c>
      <c r="G1758">
        <v>200.138466537423</v>
      </c>
      <c r="H1758">
        <v>3.3263085215259101</v>
      </c>
      <c r="I1758">
        <v>214.22959978888099</v>
      </c>
      <c r="J1758">
        <v>-15.683321543232999</v>
      </c>
      <c r="K1758">
        <v>367.69068378250103</v>
      </c>
      <c r="M1758">
        <v>34.965189190186997</v>
      </c>
      <c r="N1758">
        <v>0.40586972083035</v>
      </c>
      <c r="O1758">
        <v>42.566619915848499</v>
      </c>
      <c r="P1758">
        <v>247.80487804878001</v>
      </c>
    </row>
    <row r="1759" spans="1:17" hidden="1" x14ac:dyDescent="0.3">
      <c r="A1759" t="s">
        <v>3673</v>
      </c>
      <c r="B1759" t="s">
        <v>3674</v>
      </c>
      <c r="C1759" t="str">
        <f>IFERROR(VLOOKUP(Table1[[#This Row],[Ticker]],[1]!Table1[[Symbol]:[Industry]],2,FALSE),"-")</f>
        <v>-</v>
      </c>
      <c r="D1759" t="s">
        <v>253</v>
      </c>
      <c r="E1759">
        <v>534.99942341999997</v>
      </c>
      <c r="F1759">
        <v>101.49</v>
      </c>
      <c r="G1759">
        <v>-36.228044621320301</v>
      </c>
      <c r="H1759">
        <v>-1.8038569393350901</v>
      </c>
      <c r="I1759">
        <v>3.28957550721403</v>
      </c>
      <c r="J1759">
        <v>0.62115835968079403</v>
      </c>
      <c r="K1759">
        <v>98.481956233541894</v>
      </c>
      <c r="L1759">
        <v>101.160200071682</v>
      </c>
      <c r="M1759">
        <v>63.831963717755997</v>
      </c>
      <c r="N1759">
        <v>0.98232908774154104</v>
      </c>
      <c r="O1759">
        <v>30.5054685190659</v>
      </c>
      <c r="P1759">
        <v>31.822314586309901</v>
      </c>
      <c r="Q1759">
        <v>0.16345458812128799</v>
      </c>
    </row>
    <row r="1760" spans="1:17" hidden="1" x14ac:dyDescent="0.3">
      <c r="A1760" t="s">
        <v>3675</v>
      </c>
      <c r="B1760" t="s">
        <v>3676</v>
      </c>
      <c r="C1760" t="str">
        <f>IFERROR(VLOOKUP(Table1[[#This Row],[Ticker]],[1]!Table1[[Symbol]:[Industry]],2,FALSE),"-")</f>
        <v>-</v>
      </c>
      <c r="D1760" t="s">
        <v>332</v>
      </c>
      <c r="E1760">
        <v>534.64358174300003</v>
      </c>
      <c r="F1760">
        <v>87.26</v>
      </c>
      <c r="G1760">
        <v>-12.4944308599457</v>
      </c>
      <c r="H1760">
        <v>-4.40667466823274</v>
      </c>
      <c r="I1760">
        <v>-32.851983065679299</v>
      </c>
      <c r="J1760">
        <v>-6.8352429350575301</v>
      </c>
      <c r="K1760">
        <v>87.787634993670196</v>
      </c>
      <c r="L1760">
        <v>91.412831202133006</v>
      </c>
      <c r="M1760">
        <v>40.9008363394721</v>
      </c>
      <c r="N1760">
        <v>1.2922650614908</v>
      </c>
      <c r="O1760">
        <v>54.022461608984599</v>
      </c>
      <c r="P1760">
        <v>21.110340041637699</v>
      </c>
      <c r="Q1760">
        <v>2.4461006940539001E-2</v>
      </c>
    </row>
    <row r="1761" spans="1:17" hidden="1" x14ac:dyDescent="0.3">
      <c r="A1761" t="s">
        <v>3677</v>
      </c>
      <c r="B1761" t="s">
        <v>3678</v>
      </c>
      <c r="C1761" t="str">
        <f>IFERROR(VLOOKUP(Table1[[#This Row],[Ticker]],[1]!Table1[[Symbol]:[Industry]],2,FALSE),"-")</f>
        <v>-</v>
      </c>
      <c r="D1761" t="s">
        <v>46</v>
      </c>
      <c r="E1761">
        <v>528.60963479999998</v>
      </c>
      <c r="F1761">
        <v>31.54</v>
      </c>
      <c r="G1761">
        <v>168.96196453475301</v>
      </c>
      <c r="H1761">
        <v>-1.4657431215288701</v>
      </c>
      <c r="I1761">
        <v>31.976947657413699</v>
      </c>
      <c r="J1761">
        <v>-2.99216352217816</v>
      </c>
      <c r="K1761">
        <v>29.155603971246101</v>
      </c>
      <c r="L1761">
        <v>25.318846198026701</v>
      </c>
      <c r="M1761">
        <v>56.659839349189397</v>
      </c>
      <c r="N1761">
        <v>1.05323599164063</v>
      </c>
      <c r="O1761">
        <v>27.774254914394401</v>
      </c>
      <c r="P1761">
        <v>215.39999999999901</v>
      </c>
      <c r="Q1761">
        <v>-5.2611868499371002E-2</v>
      </c>
    </row>
    <row r="1762" spans="1:17" hidden="1" x14ac:dyDescent="0.3">
      <c r="A1762" t="s">
        <v>3679</v>
      </c>
      <c r="B1762" t="s">
        <v>3680</v>
      </c>
      <c r="C1762" t="str">
        <f>IFERROR(VLOOKUP(Table1[[#This Row],[Ticker]],[1]!Table1[[Symbol]:[Industry]],2,FALSE),"-")</f>
        <v>-</v>
      </c>
      <c r="D1762" t="s">
        <v>122</v>
      </c>
      <c r="E1762">
        <v>527.96384999999998</v>
      </c>
      <c r="F1762">
        <v>299.64999999999998</v>
      </c>
      <c r="G1762">
        <v>-21.396725100206801</v>
      </c>
      <c r="H1762">
        <v>-4.8397108959498301</v>
      </c>
      <c r="I1762">
        <v>-18.625341852267098</v>
      </c>
      <c r="J1762">
        <v>-7.0048123317019799</v>
      </c>
      <c r="K1762">
        <v>326.43054972204698</v>
      </c>
      <c r="L1762">
        <v>322.73387791590898</v>
      </c>
      <c r="M1762">
        <v>28.0350728732482</v>
      </c>
      <c r="N1762">
        <v>1.0386635541289699</v>
      </c>
      <c r="O1762">
        <v>42.499582846654398</v>
      </c>
      <c r="P1762">
        <v>19.0741108682694</v>
      </c>
    </row>
    <row r="1763" spans="1:17" hidden="1" x14ac:dyDescent="0.3">
      <c r="A1763" t="s">
        <v>3681</v>
      </c>
      <c r="B1763" t="s">
        <v>3682</v>
      </c>
      <c r="C1763" t="str">
        <f>IFERROR(VLOOKUP(Table1[[#This Row],[Ticker]],[1]!Table1[[Symbol]:[Industry]],2,FALSE),"-")</f>
        <v>-</v>
      </c>
      <c r="D1763" t="s">
        <v>647</v>
      </c>
      <c r="E1763">
        <v>525.57889883999997</v>
      </c>
      <c r="F1763">
        <v>66.83</v>
      </c>
      <c r="G1763">
        <v>0.17110421077780899</v>
      </c>
      <c r="H1763">
        <v>9.9478659258236597</v>
      </c>
      <c r="I1763">
        <v>-10.532333811205101</v>
      </c>
      <c r="J1763">
        <v>7.4764583636622701</v>
      </c>
      <c r="K1763">
        <v>57.668029977918899</v>
      </c>
      <c r="L1763">
        <v>57.502860201971501</v>
      </c>
      <c r="M1763">
        <v>74.251332762217899</v>
      </c>
      <c r="N1763">
        <v>3.2338591014911402</v>
      </c>
      <c r="O1763">
        <v>12.0754152326799</v>
      </c>
      <c r="P1763">
        <v>33.927855711422801</v>
      </c>
      <c r="Q1763">
        <v>-2.8369383689991999E-2</v>
      </c>
    </row>
    <row r="1764" spans="1:17" hidden="1" x14ac:dyDescent="0.3">
      <c r="A1764" t="s">
        <v>3683</v>
      </c>
      <c r="B1764" t="s">
        <v>3684</v>
      </c>
      <c r="C1764" t="str">
        <f>IFERROR(VLOOKUP(Table1[[#This Row],[Ticker]],[1]!Table1[[Symbol]:[Industry]],2,FALSE),"-")</f>
        <v>-</v>
      </c>
      <c r="D1764" t="s">
        <v>3685</v>
      </c>
      <c r="E1764">
        <v>524.84</v>
      </c>
      <c r="F1764">
        <v>130.71</v>
      </c>
      <c r="G1764">
        <v>-1.3186763197190099</v>
      </c>
      <c r="H1764">
        <v>-3.1765326013761701</v>
      </c>
      <c r="I1764">
        <v>-54.944527712281896</v>
      </c>
      <c r="J1764">
        <v>-1.24178142078307</v>
      </c>
      <c r="K1764">
        <v>134.84989207965501</v>
      </c>
      <c r="M1764">
        <v>43.4541601273325</v>
      </c>
      <c r="N1764">
        <v>0.50782125585120497</v>
      </c>
      <c r="O1764">
        <v>95.356131895034807</v>
      </c>
      <c r="P1764">
        <v>36.15625</v>
      </c>
    </row>
    <row r="1765" spans="1:17" hidden="1" x14ac:dyDescent="0.3">
      <c r="A1765" t="s">
        <v>3686</v>
      </c>
      <c r="B1765" t="s">
        <v>3687</v>
      </c>
      <c r="C1765" t="str">
        <f>IFERROR(VLOOKUP(Table1[[#This Row],[Ticker]],[1]!Table1[[Symbol]:[Industry]],2,FALSE),"-")</f>
        <v>-</v>
      </c>
      <c r="D1765" t="s">
        <v>882</v>
      </c>
      <c r="E1765">
        <v>524.49329999999998</v>
      </c>
      <c r="F1765">
        <v>1625.65</v>
      </c>
      <c r="G1765">
        <v>-10.4973653001776</v>
      </c>
      <c r="H1765">
        <v>11.589808878061399</v>
      </c>
      <c r="I1765">
        <v>-4.4556451084045499</v>
      </c>
      <c r="J1765">
        <v>6.6478240689494799</v>
      </c>
      <c r="K1765">
        <v>1481.1087574277501</v>
      </c>
      <c r="L1765">
        <v>1455.4869176144</v>
      </c>
      <c r="M1765">
        <v>82.319148848600705</v>
      </c>
      <c r="N1765">
        <v>1.01864719477114</v>
      </c>
      <c r="O1765">
        <v>10.7249407929135</v>
      </c>
      <c r="P1765">
        <v>25.970554048818201</v>
      </c>
      <c r="Q1765">
        <v>0.153172339350235</v>
      </c>
    </row>
    <row r="1766" spans="1:17" hidden="1" x14ac:dyDescent="0.3">
      <c r="A1766" t="s">
        <v>3688</v>
      </c>
      <c r="B1766" t="s">
        <v>3689</v>
      </c>
      <c r="C1766" t="str">
        <f>IFERROR(VLOOKUP(Table1[[#This Row],[Ticker]],[1]!Table1[[Symbol]:[Industry]],2,FALSE),"-")</f>
        <v>-</v>
      </c>
      <c r="D1766" t="s">
        <v>46</v>
      </c>
      <c r="E1766">
        <v>524.399</v>
      </c>
      <c r="F1766">
        <v>247.45</v>
      </c>
      <c r="G1766">
        <v>188.41783161678799</v>
      </c>
      <c r="H1766">
        <v>7.0200355567135899</v>
      </c>
      <c r="I1766">
        <v>202.50896486824601</v>
      </c>
      <c r="J1766">
        <v>-12.1849991755037</v>
      </c>
      <c r="M1766">
        <v>47.952229139208796</v>
      </c>
      <c r="O1766">
        <v>14.366538694685801</v>
      </c>
      <c r="P1766">
        <v>229.933333333333</v>
      </c>
    </row>
    <row r="1767" spans="1:17" hidden="1" x14ac:dyDescent="0.3">
      <c r="A1767" t="s">
        <v>3690</v>
      </c>
      <c r="B1767" t="s">
        <v>3691</v>
      </c>
      <c r="C1767" t="str">
        <f>IFERROR(VLOOKUP(Table1[[#This Row],[Ticker]],[1]!Table1[[Symbol]:[Industry]],2,FALSE),"-")</f>
        <v>-</v>
      </c>
      <c r="D1767" t="s">
        <v>62</v>
      </c>
      <c r="E1767">
        <v>524.04612956999995</v>
      </c>
      <c r="F1767">
        <v>108.04</v>
      </c>
      <c r="G1767">
        <v>-36.218984303608998</v>
      </c>
      <c r="H1767">
        <v>1.2995975886014299</v>
      </c>
      <c r="I1767">
        <v>-15.162765843698701</v>
      </c>
      <c r="J1767">
        <v>-2.37455759263477</v>
      </c>
      <c r="K1767">
        <v>107.737276789376</v>
      </c>
      <c r="L1767">
        <v>107.76382534438299</v>
      </c>
      <c r="M1767">
        <v>46.403374988422698</v>
      </c>
      <c r="N1767">
        <v>0.50715682444548105</v>
      </c>
      <c r="O1767">
        <v>41.336542021473498</v>
      </c>
      <c r="P1767">
        <v>20.715083798882599</v>
      </c>
    </row>
    <row r="1768" spans="1:17" hidden="1" x14ac:dyDescent="0.3">
      <c r="A1768" t="s">
        <v>3692</v>
      </c>
      <c r="B1768" t="s">
        <v>3693</v>
      </c>
      <c r="C1768" t="str">
        <f>IFERROR(VLOOKUP(Table1[[#This Row],[Ticker]],[1]!Table1[[Symbol]:[Industry]],2,FALSE),"-")</f>
        <v>-</v>
      </c>
      <c r="D1768" t="s">
        <v>258</v>
      </c>
      <c r="E1768">
        <v>523.42499999999995</v>
      </c>
      <c r="F1768">
        <v>148.1</v>
      </c>
      <c r="G1768">
        <v>-2.8998262900806102</v>
      </c>
      <c r="H1768">
        <v>3.7554035246822099</v>
      </c>
      <c r="I1768">
        <v>-15.4819383156391</v>
      </c>
      <c r="J1768">
        <v>2.5143748444638301</v>
      </c>
      <c r="K1768">
        <v>142.486787337528</v>
      </c>
      <c r="L1768">
        <v>136.262000399079</v>
      </c>
      <c r="M1768">
        <v>61.3476478190195</v>
      </c>
      <c r="N1768">
        <v>1.20604518553897</v>
      </c>
      <c r="O1768">
        <v>14.5847400405131</v>
      </c>
      <c r="P1768">
        <v>44.417357386640603</v>
      </c>
      <c r="Q1768">
        <v>6.9403397819842005E-2</v>
      </c>
    </row>
    <row r="1769" spans="1:17" hidden="1" x14ac:dyDescent="0.3">
      <c r="A1769" t="s">
        <v>3694</v>
      </c>
      <c r="B1769" t="s">
        <v>3695</v>
      </c>
      <c r="C1769" t="str">
        <f>IFERROR(VLOOKUP(Table1[[#This Row],[Ticker]],[1]!Table1[[Symbol]:[Industry]],2,FALSE),"-")</f>
        <v>-</v>
      </c>
      <c r="D1769" t="s">
        <v>1465</v>
      </c>
      <c r="E1769">
        <v>521.20150000000001</v>
      </c>
      <c r="F1769">
        <v>51.2</v>
      </c>
      <c r="G1769">
        <v>169.72230492126201</v>
      </c>
      <c r="H1769">
        <v>57.596128236595902</v>
      </c>
      <c r="I1769">
        <v>268.39067731566001</v>
      </c>
      <c r="J1769">
        <v>7.2831441894520799</v>
      </c>
      <c r="K1769">
        <v>36.890250033884001</v>
      </c>
      <c r="L1769">
        <v>24.730052283538299</v>
      </c>
      <c r="M1769">
        <v>97.865187773030001</v>
      </c>
      <c r="N1769">
        <v>1.95994652534685</v>
      </c>
      <c r="O1769">
        <v>0</v>
      </c>
      <c r="P1769">
        <v>438.94736842105198</v>
      </c>
    </row>
    <row r="1770" spans="1:17" hidden="1" x14ac:dyDescent="0.3">
      <c r="A1770" t="s">
        <v>3696</v>
      </c>
      <c r="B1770" t="s">
        <v>3697</v>
      </c>
      <c r="C1770" t="str">
        <f>IFERROR(VLOOKUP(Table1[[#This Row],[Ticker]],[1]!Table1[[Symbol]:[Industry]],2,FALSE),"-")</f>
        <v>-</v>
      </c>
      <c r="D1770" t="s">
        <v>21</v>
      </c>
      <c r="E1770">
        <v>521.03533512499996</v>
      </c>
      <c r="F1770">
        <v>280.89999999999998</v>
      </c>
      <c r="G1770">
        <v>124.999180823138</v>
      </c>
      <c r="H1770">
        <v>-4.6956389128870102</v>
      </c>
      <c r="I1770">
        <v>-10.542718906289799</v>
      </c>
      <c r="J1770">
        <v>6.3492560645244298</v>
      </c>
      <c r="K1770">
        <v>262.26527457617601</v>
      </c>
      <c r="L1770">
        <v>239.193895865614</v>
      </c>
      <c r="M1770">
        <v>65.505457115592193</v>
      </c>
      <c r="N1770">
        <v>1.16487958177272</v>
      </c>
      <c r="O1770">
        <v>19.4019223923104</v>
      </c>
      <c r="P1770">
        <v>157.70642201834801</v>
      </c>
    </row>
    <row r="1771" spans="1:17" hidden="1" x14ac:dyDescent="0.3">
      <c r="A1771" t="s">
        <v>3698</v>
      </c>
      <c r="B1771" t="s">
        <v>3699</v>
      </c>
      <c r="C1771" t="str">
        <f>IFERROR(VLOOKUP(Table1[[#This Row],[Ticker]],[1]!Table1[[Symbol]:[Industry]],2,FALSE),"-")</f>
        <v>-</v>
      </c>
      <c r="E1771">
        <v>519.66540995599996</v>
      </c>
      <c r="F1771">
        <v>35.450000000000003</v>
      </c>
      <c r="G1771">
        <v>656.07606970853999</v>
      </c>
      <c r="H1771">
        <v>31.906825900586899</v>
      </c>
      <c r="I1771">
        <v>451.87974741549903</v>
      </c>
      <c r="J1771">
        <v>7.3838090890885502</v>
      </c>
      <c r="K1771">
        <v>25.734418629508699</v>
      </c>
      <c r="L1771">
        <v>14.8846373658891</v>
      </c>
      <c r="M1771">
        <v>93.130692720626996</v>
      </c>
      <c r="N1771">
        <v>0.62197614376523502</v>
      </c>
      <c r="O1771">
        <v>0</v>
      </c>
      <c r="P1771">
        <v>1266.43800825013</v>
      </c>
      <c r="Q1771">
        <v>0.16558793855652801</v>
      </c>
    </row>
    <row r="1772" spans="1:17" hidden="1" x14ac:dyDescent="0.3">
      <c r="A1772" t="s">
        <v>3700</v>
      </c>
      <c r="B1772" t="s">
        <v>3701</v>
      </c>
      <c r="C1772" t="str">
        <f>IFERROR(VLOOKUP(Table1[[#This Row],[Ticker]],[1]!Table1[[Symbol]:[Industry]],2,FALSE),"-")</f>
        <v>-</v>
      </c>
      <c r="D1772" t="s">
        <v>220</v>
      </c>
      <c r="E1772">
        <v>518.11532</v>
      </c>
      <c r="F1772">
        <v>288.39999999999998</v>
      </c>
      <c r="G1772">
        <v>62.323463275845199</v>
      </c>
      <c r="H1772">
        <v>32.880242155693303</v>
      </c>
      <c r="I1772">
        <v>8.9561987129698402</v>
      </c>
      <c r="J1772">
        <v>-8.7966708714417408</v>
      </c>
      <c r="K1772">
        <v>268.57161884918702</v>
      </c>
      <c r="M1772">
        <v>45.996329075961697</v>
      </c>
      <c r="N1772">
        <v>1.0609499944724901</v>
      </c>
      <c r="O1772">
        <v>27.947295423023501</v>
      </c>
      <c r="P1772">
        <v>97.534246575342394</v>
      </c>
    </row>
    <row r="1773" spans="1:17" hidden="1" x14ac:dyDescent="0.3">
      <c r="A1773" t="s">
        <v>3702</v>
      </c>
      <c r="B1773" t="s">
        <v>3703</v>
      </c>
      <c r="C1773" t="str">
        <f>IFERROR(VLOOKUP(Table1[[#This Row],[Ticker]],[1]!Table1[[Symbol]:[Industry]],2,FALSE),"-")</f>
        <v>-</v>
      </c>
      <c r="D1773" t="s">
        <v>734</v>
      </c>
      <c r="E1773">
        <v>517.24075808999999</v>
      </c>
      <c r="F1773">
        <v>75.61</v>
      </c>
      <c r="G1773">
        <v>234.99761440709801</v>
      </c>
      <c r="H1773">
        <v>-23.372157102065302</v>
      </c>
      <c r="I1773">
        <v>89.377168177939097</v>
      </c>
      <c r="J1773">
        <v>-9.2240791892083198</v>
      </c>
      <c r="K1773">
        <v>74.408789391690505</v>
      </c>
      <c r="L1773">
        <v>55.959183868450701</v>
      </c>
      <c r="M1773">
        <v>24.479685304379501</v>
      </c>
      <c r="N1773">
        <v>0.85738014479501401</v>
      </c>
      <c r="O1773">
        <v>17.5770400740642</v>
      </c>
      <c r="P1773">
        <v>344.76470588235202</v>
      </c>
      <c r="Q1773">
        <v>8.6851189004092999E-2</v>
      </c>
    </row>
    <row r="1774" spans="1:17" hidden="1" x14ac:dyDescent="0.3">
      <c r="A1774" t="s">
        <v>3704</v>
      </c>
      <c r="B1774" t="s">
        <v>3705</v>
      </c>
      <c r="C1774" t="str">
        <f>IFERROR(VLOOKUP(Table1[[#This Row],[Ticker]],[1]!Table1[[Symbol]:[Industry]],2,FALSE),"-")</f>
        <v>-</v>
      </c>
      <c r="D1774" t="s">
        <v>130</v>
      </c>
      <c r="E1774">
        <v>516.87105802799999</v>
      </c>
      <c r="F1774">
        <v>51.66</v>
      </c>
      <c r="G1774">
        <v>90.089233098890801</v>
      </c>
      <c r="H1774">
        <v>15.827420578153699</v>
      </c>
      <c r="I1774">
        <v>48.971035025495397</v>
      </c>
      <c r="J1774">
        <v>2.0126839257830502</v>
      </c>
      <c r="K1774">
        <v>47.461708032764797</v>
      </c>
      <c r="L1774">
        <v>39.389521326481599</v>
      </c>
      <c r="M1774">
        <v>46.171908623297199</v>
      </c>
      <c r="N1774">
        <v>0.71852954209487097</v>
      </c>
      <c r="O1774">
        <v>12.272551296941501</v>
      </c>
      <c r="P1774">
        <v>124.097169504392</v>
      </c>
      <c r="Q1774">
        <v>0.13802271233504701</v>
      </c>
    </row>
    <row r="1775" spans="1:17" hidden="1" x14ac:dyDescent="0.3">
      <c r="A1775" t="s">
        <v>3706</v>
      </c>
      <c r="B1775" t="s">
        <v>3707</v>
      </c>
      <c r="C1775" t="str">
        <f>IFERROR(VLOOKUP(Table1[[#This Row],[Ticker]],[1]!Table1[[Symbol]:[Industry]],2,FALSE),"-")</f>
        <v>-</v>
      </c>
      <c r="D1775" t="s">
        <v>143</v>
      </c>
      <c r="E1775">
        <v>515.44481096999903</v>
      </c>
      <c r="F1775">
        <v>67.06</v>
      </c>
      <c r="G1775">
        <v>-49.720887088301403</v>
      </c>
      <c r="H1775">
        <v>-22.824775831014701</v>
      </c>
      <c r="I1775">
        <v>-34.677071254033102</v>
      </c>
      <c r="J1775">
        <v>-7.0201497834680699</v>
      </c>
      <c r="K1775">
        <v>72.228892809231894</v>
      </c>
      <c r="L1775">
        <v>76.573602167561802</v>
      </c>
      <c r="M1775">
        <v>25.723946264468101</v>
      </c>
      <c r="N1775">
        <v>2.0399941228909499</v>
      </c>
      <c r="O1775">
        <v>65.374291679093304</v>
      </c>
      <c r="P1775">
        <v>6.6136724960254396</v>
      </c>
      <c r="Q1775">
        <v>5.7203348594889E-2</v>
      </c>
    </row>
    <row r="1776" spans="1:17" hidden="1" x14ac:dyDescent="0.3">
      <c r="A1776" t="s">
        <v>3708</v>
      </c>
      <c r="B1776" t="s">
        <v>3709</v>
      </c>
      <c r="C1776" t="str">
        <f>IFERROR(VLOOKUP(Table1[[#This Row],[Ticker]],[1]!Table1[[Symbol]:[Industry]],2,FALSE),"-")</f>
        <v>-</v>
      </c>
      <c r="D1776" t="s">
        <v>122</v>
      </c>
      <c r="E1776">
        <v>515.01775710000004</v>
      </c>
      <c r="F1776">
        <v>231</v>
      </c>
      <c r="G1776">
        <v>-43.304390605433298</v>
      </c>
      <c r="H1776">
        <v>-4.01634845053497</v>
      </c>
      <c r="I1776">
        <v>-19.1837159960746</v>
      </c>
      <c r="J1776">
        <v>-0.80168733170197304</v>
      </c>
      <c r="K1776">
        <v>239.61823918639999</v>
      </c>
      <c r="L1776">
        <v>255.09777794332101</v>
      </c>
      <c r="M1776">
        <v>60.904327251689502</v>
      </c>
      <c r="N1776">
        <v>0.52162849872773498</v>
      </c>
      <c r="O1776">
        <v>34.090909090909001</v>
      </c>
      <c r="P1776">
        <v>7.4418604651162701</v>
      </c>
      <c r="Q1776">
        <v>0.16795546016337701</v>
      </c>
    </row>
    <row r="1777" spans="1:17" hidden="1" x14ac:dyDescent="0.3">
      <c r="A1777" t="s">
        <v>3710</v>
      </c>
      <c r="B1777" t="s">
        <v>3711</v>
      </c>
      <c r="C1777" t="str">
        <f>IFERROR(VLOOKUP(Table1[[#This Row],[Ticker]],[1]!Table1[[Symbol]:[Industry]],2,FALSE),"-")</f>
        <v>-</v>
      </c>
      <c r="D1777" t="s">
        <v>1161</v>
      </c>
      <c r="E1777">
        <v>514.61058774699995</v>
      </c>
      <c r="F1777">
        <v>131.93</v>
      </c>
      <c r="G1777">
        <v>31.818070565414899</v>
      </c>
      <c r="H1777">
        <v>1.77428910405018</v>
      </c>
      <c r="I1777">
        <v>-10.4622980293403</v>
      </c>
      <c r="J1777">
        <v>-3.4094302097151101</v>
      </c>
      <c r="K1777">
        <v>131.400304693214</v>
      </c>
      <c r="L1777">
        <v>125.470033826364</v>
      </c>
      <c r="M1777">
        <v>49.650036185874498</v>
      </c>
      <c r="N1777">
        <v>0.78421165344922605</v>
      </c>
      <c r="O1777">
        <v>31.7744258318805</v>
      </c>
      <c r="P1777">
        <v>60.498783454987802</v>
      </c>
      <c r="Q1777">
        <v>2.7347957877849999E-3</v>
      </c>
    </row>
    <row r="1778" spans="1:17" hidden="1" x14ac:dyDescent="0.3">
      <c r="A1778" t="s">
        <v>3712</v>
      </c>
      <c r="B1778" t="s">
        <v>3713</v>
      </c>
      <c r="C1778" t="str">
        <f>IFERROR(VLOOKUP(Table1[[#This Row],[Ticker]],[1]!Table1[[Symbol]:[Industry]],2,FALSE),"-")</f>
        <v>-</v>
      </c>
      <c r="D1778" t="s">
        <v>244</v>
      </c>
      <c r="E1778">
        <v>514.19105773499996</v>
      </c>
      <c r="F1778">
        <v>326.45</v>
      </c>
      <c r="G1778">
        <v>-15.7403312662559</v>
      </c>
      <c r="H1778">
        <v>-2.4543480936145299</v>
      </c>
      <c r="I1778">
        <v>-6.5255660377199201</v>
      </c>
      <c r="J1778">
        <v>-5.8573459587891596</v>
      </c>
      <c r="K1778">
        <v>304.180577833234</v>
      </c>
      <c r="L1778">
        <v>300.19975191876199</v>
      </c>
      <c r="M1778">
        <v>38.914457755225598</v>
      </c>
      <c r="N1778">
        <v>1.73169445403294</v>
      </c>
      <c r="O1778">
        <v>9.9096339408791501</v>
      </c>
      <c r="P1778">
        <v>23.8899430740037</v>
      </c>
      <c r="Q1778">
        <v>1.6446783538844999E-2</v>
      </c>
    </row>
    <row r="1779" spans="1:17" hidden="1" x14ac:dyDescent="0.3">
      <c r="A1779" t="s">
        <v>3714</v>
      </c>
      <c r="B1779" t="s">
        <v>3715</v>
      </c>
      <c r="C1779" t="str">
        <f>IFERROR(VLOOKUP(Table1[[#This Row],[Ticker]],[1]!Table1[[Symbol]:[Industry]],2,FALSE),"-")</f>
        <v>-</v>
      </c>
      <c r="D1779" t="s">
        <v>409</v>
      </c>
      <c r="E1779">
        <v>513.35242996499903</v>
      </c>
      <c r="F1779">
        <v>186.05</v>
      </c>
      <c r="G1779">
        <v>12.010424209381499</v>
      </c>
      <c r="H1779">
        <v>7.4051264660316702</v>
      </c>
      <c r="I1779">
        <v>6.0026553318831404</v>
      </c>
      <c r="J1779">
        <v>-2.8068956650353001</v>
      </c>
      <c r="K1779">
        <v>179.31558634804</v>
      </c>
      <c r="L1779">
        <v>167.90923328137501</v>
      </c>
      <c r="M1779">
        <v>53.477930326825899</v>
      </c>
      <c r="N1779">
        <v>0.85667398307946396</v>
      </c>
      <c r="O1779">
        <v>10.185434023112</v>
      </c>
      <c r="P1779">
        <v>39.887218045112697</v>
      </c>
      <c r="Q1779">
        <v>-1.2051019924577E-2</v>
      </c>
    </row>
    <row r="1780" spans="1:17" hidden="1" x14ac:dyDescent="0.3">
      <c r="A1780" t="s">
        <v>3716</v>
      </c>
      <c r="B1780" t="s">
        <v>3717</v>
      </c>
      <c r="C1780" t="str">
        <f>IFERROR(VLOOKUP(Table1[[#This Row],[Ticker]],[1]!Table1[[Symbol]:[Industry]],2,FALSE),"-")</f>
        <v>-</v>
      </c>
      <c r="D1780" t="s">
        <v>62</v>
      </c>
      <c r="E1780">
        <v>512.63606218999996</v>
      </c>
      <c r="F1780">
        <v>497.4</v>
      </c>
      <c r="G1780">
        <v>20.597375398981601</v>
      </c>
      <c r="H1780">
        <v>-14.071696190067399</v>
      </c>
      <c r="I1780">
        <v>-6.3542232510314696</v>
      </c>
      <c r="J1780">
        <v>-0.62934345497852895</v>
      </c>
      <c r="K1780">
        <v>508.046892747963</v>
      </c>
      <c r="L1780">
        <v>459.22009352354002</v>
      </c>
      <c r="M1780">
        <v>39.5368389698071</v>
      </c>
      <c r="N1780">
        <v>0.96813885814702505</v>
      </c>
      <c r="O1780">
        <v>18.616807398472002</v>
      </c>
      <c r="P1780">
        <v>61.127308066083501</v>
      </c>
      <c r="Q1780">
        <v>7.5797401675760004E-2</v>
      </c>
    </row>
    <row r="1781" spans="1:17" hidden="1" x14ac:dyDescent="0.3">
      <c r="A1781" t="s">
        <v>3718</v>
      </c>
      <c r="B1781" t="s">
        <v>3719</v>
      </c>
      <c r="C1781" t="str">
        <f>IFERROR(VLOOKUP(Table1[[#This Row],[Ticker]],[1]!Table1[[Symbol]:[Industry]],2,FALSE),"-")</f>
        <v>-</v>
      </c>
      <c r="D1781" t="s">
        <v>258</v>
      </c>
      <c r="E1781">
        <v>512.42444999999998</v>
      </c>
      <c r="F1781">
        <v>351.1</v>
      </c>
      <c r="G1781">
        <v>49.745609394566699</v>
      </c>
      <c r="H1781">
        <v>2.1656396575557002</v>
      </c>
      <c r="I1781">
        <v>-13.4347409089092</v>
      </c>
      <c r="J1781">
        <v>-11.632766751421601</v>
      </c>
      <c r="K1781">
        <v>357.16757581444398</v>
      </c>
      <c r="L1781">
        <v>317.88923081290898</v>
      </c>
      <c r="M1781">
        <v>41.642169376249001</v>
      </c>
      <c r="N1781">
        <v>2.5885936234965898</v>
      </c>
      <c r="O1781">
        <v>24.4374821988037</v>
      </c>
      <c r="P1781">
        <v>89.783783783783804</v>
      </c>
      <c r="Q1781">
        <v>5.5328100837233003E-2</v>
      </c>
    </row>
    <row r="1782" spans="1:17" hidden="1" x14ac:dyDescent="0.3">
      <c r="A1782" t="s">
        <v>3720</v>
      </c>
      <c r="B1782" t="s">
        <v>3721</v>
      </c>
      <c r="C1782" t="str">
        <f>IFERROR(VLOOKUP(Table1[[#This Row],[Ticker]],[1]!Table1[[Symbol]:[Industry]],2,FALSE),"-")</f>
        <v>-</v>
      </c>
      <c r="D1782" t="s">
        <v>647</v>
      </c>
      <c r="E1782">
        <v>511.88749999999999</v>
      </c>
      <c r="F1782">
        <v>135.4</v>
      </c>
      <c r="G1782">
        <v>-25.097808232803999</v>
      </c>
      <c r="H1782">
        <v>7.1543942779263299</v>
      </c>
      <c r="I1782">
        <v>0.79193583256351296</v>
      </c>
      <c r="J1782">
        <v>9.4654245213865007</v>
      </c>
      <c r="K1782">
        <v>119.023100419597</v>
      </c>
      <c r="L1782">
        <v>121.28954593282999</v>
      </c>
      <c r="M1782">
        <v>82.143003934984804</v>
      </c>
      <c r="N1782">
        <v>3.6993184637926801</v>
      </c>
      <c r="O1782">
        <v>14.1802067946824</v>
      </c>
      <c r="P1782">
        <v>33.728395061728399</v>
      </c>
      <c r="Q1782">
        <v>0.121408469952435</v>
      </c>
    </row>
    <row r="1783" spans="1:17" hidden="1" x14ac:dyDescent="0.3">
      <c r="A1783" t="s">
        <v>3722</v>
      </c>
      <c r="B1783" t="s">
        <v>3723</v>
      </c>
      <c r="C1783" t="str">
        <f>IFERROR(VLOOKUP(Table1[[#This Row],[Ticker]],[1]!Table1[[Symbol]:[Industry]],2,FALSE),"-")</f>
        <v>-</v>
      </c>
      <c r="D1783" t="s">
        <v>285</v>
      </c>
      <c r="E1783">
        <v>509.57083840000001</v>
      </c>
      <c r="F1783">
        <v>544.5</v>
      </c>
      <c r="G1783">
        <v>-25.036369878126902</v>
      </c>
      <c r="H1783">
        <v>12.365359390561601</v>
      </c>
      <c r="I1783">
        <v>-1.7576838483214701</v>
      </c>
      <c r="J1783">
        <v>-5.7842960273541397</v>
      </c>
      <c r="K1783">
        <v>490.70958781275101</v>
      </c>
      <c r="L1783">
        <v>480.82206980702699</v>
      </c>
      <c r="M1783">
        <v>52.406231342826899</v>
      </c>
      <c r="N1783">
        <v>4.4181679149534299</v>
      </c>
      <c r="O1783">
        <v>20.055096418732798</v>
      </c>
      <c r="P1783">
        <v>40.335051546391703</v>
      </c>
      <c r="Q1783">
        <v>-3.9768388966448999E-2</v>
      </c>
    </row>
    <row r="1784" spans="1:17" hidden="1" x14ac:dyDescent="0.3">
      <c r="A1784" t="s">
        <v>3724</v>
      </c>
      <c r="B1784" t="s">
        <v>3725</v>
      </c>
      <c r="C1784" t="str">
        <f>IFERROR(VLOOKUP(Table1[[#This Row],[Ticker]],[1]!Table1[[Symbol]:[Industry]],2,FALSE),"-")</f>
        <v>-</v>
      </c>
      <c r="D1784" t="s">
        <v>62</v>
      </c>
      <c r="E1784">
        <v>509.28224280000001</v>
      </c>
      <c r="F1784">
        <v>388.8</v>
      </c>
      <c r="G1784">
        <v>12.607855745581199</v>
      </c>
      <c r="H1784">
        <v>-4.2956514900092202</v>
      </c>
      <c r="I1784">
        <v>-12.0720477178916</v>
      </c>
      <c r="J1784">
        <v>-1.06346743641401</v>
      </c>
      <c r="K1784">
        <v>351.840094547408</v>
      </c>
      <c r="L1784">
        <v>326.72290110382698</v>
      </c>
      <c r="M1784">
        <v>55.1074106596447</v>
      </c>
      <c r="N1784">
        <v>1.28218290064009</v>
      </c>
      <c r="O1784">
        <v>10.59670781893</v>
      </c>
      <c r="P1784">
        <v>75.135135135135101</v>
      </c>
      <c r="Q1784">
        <v>-2.6790275876685001E-2</v>
      </c>
    </row>
    <row r="1785" spans="1:17" hidden="1" x14ac:dyDescent="0.3">
      <c r="A1785" t="s">
        <v>3726</v>
      </c>
      <c r="B1785" t="s">
        <v>3727</v>
      </c>
      <c r="C1785" t="str">
        <f>IFERROR(VLOOKUP(Table1[[#This Row],[Ticker]],[1]!Table1[[Symbol]:[Industry]],2,FALSE),"-")</f>
        <v>-</v>
      </c>
      <c r="D1785" t="s">
        <v>308</v>
      </c>
      <c r="E1785">
        <v>509.16970500000002</v>
      </c>
      <c r="F1785">
        <v>661.25</v>
      </c>
      <c r="G1785">
        <v>93.225089354818394</v>
      </c>
      <c r="H1785">
        <v>0.87249435147626997</v>
      </c>
      <c r="I1785">
        <v>-3.4181377994392399</v>
      </c>
      <c r="J1785">
        <v>1.9324041272866399</v>
      </c>
      <c r="K1785">
        <v>618.85708453644395</v>
      </c>
      <c r="L1785">
        <v>549.92384303014603</v>
      </c>
      <c r="M1785">
        <v>62.331796517589197</v>
      </c>
      <c r="N1785">
        <v>1.12176262514042</v>
      </c>
      <c r="O1785">
        <v>18.109640831758</v>
      </c>
      <c r="P1785">
        <v>123.62191410213001</v>
      </c>
      <c r="Q1785">
        <v>0.18261406069393901</v>
      </c>
    </row>
    <row r="1786" spans="1:17" hidden="1" x14ac:dyDescent="0.3">
      <c r="A1786" t="s">
        <v>3728</v>
      </c>
      <c r="B1786" t="s">
        <v>3729</v>
      </c>
      <c r="C1786" t="str">
        <f>IFERROR(VLOOKUP(Table1[[#This Row],[Ticker]],[1]!Table1[[Symbol]:[Industry]],2,FALSE),"-")</f>
        <v>-</v>
      </c>
      <c r="D1786" t="s">
        <v>258</v>
      </c>
      <c r="E1786">
        <v>508.61647499999998</v>
      </c>
      <c r="F1786">
        <v>80.84</v>
      </c>
      <c r="G1786">
        <v>-17.221449033908701</v>
      </c>
      <c r="H1786">
        <v>-11.835443734539799</v>
      </c>
      <c r="I1786">
        <v>-23.7001925744439</v>
      </c>
      <c r="J1786">
        <v>-4.2312902197886002</v>
      </c>
      <c r="K1786">
        <v>82.855441553042894</v>
      </c>
      <c r="L1786">
        <v>83.404087245602199</v>
      </c>
      <c r="M1786">
        <v>34.495416630655498</v>
      </c>
      <c r="N1786">
        <v>0.709416636621365</v>
      </c>
      <c r="O1786">
        <v>54.317169717961299</v>
      </c>
      <c r="P1786">
        <v>16.316546762589901</v>
      </c>
      <c r="Q1786">
        <v>5.8927539601130001E-3</v>
      </c>
    </row>
    <row r="1787" spans="1:17" hidden="1" x14ac:dyDescent="0.3">
      <c r="A1787" t="s">
        <v>3730</v>
      </c>
      <c r="B1787" t="s">
        <v>3731</v>
      </c>
      <c r="C1787" t="str">
        <f>IFERROR(VLOOKUP(Table1[[#This Row],[Ticker]],[1]!Table1[[Symbol]:[Industry]],2,FALSE),"-")</f>
        <v>-</v>
      </c>
      <c r="E1787">
        <v>506.622717384</v>
      </c>
      <c r="F1787">
        <v>25.74</v>
      </c>
      <c r="G1787">
        <v>57.398456369655598</v>
      </c>
      <c r="H1787">
        <v>-6.5684594651981998</v>
      </c>
      <c r="I1787">
        <v>10.625145687849299</v>
      </c>
      <c r="J1787">
        <v>-0.56831510299719301</v>
      </c>
      <c r="K1787">
        <v>26.297001380065801</v>
      </c>
      <c r="L1787">
        <v>24.203426759807002</v>
      </c>
      <c r="M1787">
        <v>45.6712411914745</v>
      </c>
      <c r="N1787">
        <v>0.827200834789106</v>
      </c>
      <c r="O1787">
        <v>25.291375291375299</v>
      </c>
      <c r="P1787">
        <v>92.089552238805894</v>
      </c>
      <c r="Q1787">
        <v>0.161184519226446</v>
      </c>
    </row>
    <row r="1788" spans="1:17" hidden="1" x14ac:dyDescent="0.3">
      <c r="A1788" t="s">
        <v>3732</v>
      </c>
      <c r="B1788" t="s">
        <v>3733</v>
      </c>
      <c r="C1788" t="str">
        <f>IFERROR(VLOOKUP(Table1[[#This Row],[Ticker]],[1]!Table1[[Symbol]:[Industry]],2,FALSE),"-")</f>
        <v>-</v>
      </c>
      <c r="D1788" t="s">
        <v>130</v>
      </c>
      <c r="E1788">
        <v>506.49461874999997</v>
      </c>
      <c r="F1788">
        <v>182.5</v>
      </c>
      <c r="G1788">
        <v>754.13775018530896</v>
      </c>
      <c r="H1788">
        <v>-0.25673857344680401</v>
      </c>
      <c r="I1788">
        <v>135.47623201349001</v>
      </c>
      <c r="J1788">
        <v>3.33004919524413</v>
      </c>
      <c r="K1788">
        <v>163.10163596734799</v>
      </c>
      <c r="L1788">
        <v>115.112266739772</v>
      </c>
      <c r="M1788">
        <v>63.6689745187009</v>
      </c>
      <c r="N1788">
        <v>1.1749947378804999</v>
      </c>
      <c r="O1788">
        <v>16.575342465753401</v>
      </c>
      <c r="P1788">
        <v>913.888888888888</v>
      </c>
      <c r="Q1788">
        <v>0.167507414571964</v>
      </c>
    </row>
    <row r="1789" spans="1:17" hidden="1" x14ac:dyDescent="0.3">
      <c r="A1789" t="s">
        <v>3734</v>
      </c>
      <c r="B1789" t="s">
        <v>3735</v>
      </c>
      <c r="C1789" t="str">
        <f>IFERROR(VLOOKUP(Table1[[#This Row],[Ticker]],[1]!Table1[[Symbol]:[Industry]],2,FALSE),"-")</f>
        <v>-</v>
      </c>
      <c r="D1789" t="s">
        <v>1391</v>
      </c>
      <c r="E1789">
        <v>506.03280203999998</v>
      </c>
      <c r="F1789">
        <v>246.44</v>
      </c>
      <c r="G1789">
        <v>-21.930839499005401</v>
      </c>
      <c r="H1789">
        <v>-2.4397948813650401</v>
      </c>
      <c r="I1789">
        <v>-21.475249298318499</v>
      </c>
      <c r="J1789">
        <v>-0.85764033118241501</v>
      </c>
      <c r="K1789">
        <v>251.43657773191001</v>
      </c>
      <c r="L1789">
        <v>255.71624707402299</v>
      </c>
      <c r="M1789">
        <v>47.233538657118203</v>
      </c>
      <c r="N1789">
        <v>0.84940079987128903</v>
      </c>
      <c r="O1789">
        <v>27.5361142671644</v>
      </c>
      <c r="P1789">
        <v>9.04424778761061</v>
      </c>
      <c r="Q1789">
        <v>9.9156510672793005E-2</v>
      </c>
    </row>
    <row r="1790" spans="1:17" hidden="1" x14ac:dyDescent="0.3">
      <c r="A1790" t="s">
        <v>3736</v>
      </c>
      <c r="B1790" t="s">
        <v>3737</v>
      </c>
      <c r="C1790" t="str">
        <f>IFERROR(VLOOKUP(Table1[[#This Row],[Ticker]],[1]!Table1[[Symbol]:[Industry]],2,FALSE),"-")</f>
        <v>-</v>
      </c>
      <c r="D1790" t="s">
        <v>46</v>
      </c>
      <c r="E1790">
        <v>504.49706959999997</v>
      </c>
      <c r="F1790">
        <v>208.42</v>
      </c>
      <c r="G1790">
        <v>-33.5831516673802</v>
      </c>
      <c r="H1790">
        <v>12.067735912560799</v>
      </c>
      <c r="I1790">
        <v>-19.492018415922601</v>
      </c>
      <c r="J1790">
        <v>18.711303210748198</v>
      </c>
      <c r="K1790">
        <v>188.28696699336999</v>
      </c>
      <c r="M1790">
        <v>88.618094840453594</v>
      </c>
      <c r="N1790">
        <v>2.40467853970965</v>
      </c>
      <c r="O1790">
        <v>13.8566356395739</v>
      </c>
      <c r="P1790">
        <v>45.901295064753199</v>
      </c>
    </row>
    <row r="1791" spans="1:17" hidden="1" x14ac:dyDescent="0.3">
      <c r="A1791" t="s">
        <v>3738</v>
      </c>
      <c r="B1791" t="s">
        <v>3739</v>
      </c>
      <c r="C1791" t="str">
        <f>IFERROR(VLOOKUP(Table1[[#This Row],[Ticker]],[1]!Table1[[Symbol]:[Industry]],2,FALSE),"-")</f>
        <v>-</v>
      </c>
      <c r="D1791" t="s">
        <v>21</v>
      </c>
      <c r="E1791">
        <v>503.11167961999899</v>
      </c>
      <c r="F1791">
        <v>70.5</v>
      </c>
      <c r="G1791">
        <v>82.4673966914647</v>
      </c>
      <c r="H1791">
        <v>-3.0986661198304102</v>
      </c>
      <c r="I1791">
        <v>-1.03821810750794</v>
      </c>
      <c r="J1791">
        <v>-3.8578351639691899</v>
      </c>
      <c r="K1791">
        <v>69.658365865731994</v>
      </c>
      <c r="L1791">
        <v>64.710550158767205</v>
      </c>
      <c r="M1791">
        <v>45.628382076179797</v>
      </c>
      <c r="N1791">
        <v>1.5774213172020799</v>
      </c>
      <c r="O1791">
        <v>52.127659574467998</v>
      </c>
      <c r="P1791">
        <v>114.93902439024301</v>
      </c>
      <c r="Q1791">
        <v>0.121123140997916</v>
      </c>
    </row>
    <row r="1792" spans="1:17" hidden="1" x14ac:dyDescent="0.3">
      <c r="A1792" t="s">
        <v>3740</v>
      </c>
      <c r="B1792" t="s">
        <v>3741</v>
      </c>
      <c r="C1792" t="str">
        <f>IFERROR(VLOOKUP(Table1[[#This Row],[Ticker]],[1]!Table1[[Symbol]:[Industry]],2,FALSE),"-")</f>
        <v>-</v>
      </c>
      <c r="D1792" t="s">
        <v>409</v>
      </c>
      <c r="E1792">
        <v>502.96555913999998</v>
      </c>
      <c r="F1792">
        <v>306.3</v>
      </c>
      <c r="G1792">
        <v>-51.6307618368172</v>
      </c>
      <c r="H1792">
        <v>-6.7223802186589801</v>
      </c>
      <c r="I1792">
        <v>-34.936718940640702</v>
      </c>
      <c r="J1792">
        <v>-2.0995562629629898</v>
      </c>
      <c r="K1792">
        <v>305.57792749786199</v>
      </c>
      <c r="L1792">
        <v>324.911474357808</v>
      </c>
      <c r="M1792">
        <v>42.9073726260944</v>
      </c>
      <c r="N1792">
        <v>0.93666588825239905</v>
      </c>
      <c r="O1792">
        <v>50.179562520404801</v>
      </c>
      <c r="P1792">
        <v>16.9083969465648</v>
      </c>
      <c r="Q1792">
        <v>-6.9791666236362002E-2</v>
      </c>
    </row>
    <row r="1793" spans="1:17" hidden="1" x14ac:dyDescent="0.3">
      <c r="A1793" t="s">
        <v>3742</v>
      </c>
      <c r="B1793" t="s">
        <v>3743</v>
      </c>
      <c r="C1793" t="str">
        <f>IFERROR(VLOOKUP(Table1[[#This Row],[Ticker]],[1]!Table1[[Symbol]:[Industry]],2,FALSE),"-")</f>
        <v>-</v>
      </c>
      <c r="D1793" t="s">
        <v>173</v>
      </c>
      <c r="E1793">
        <v>502.86250000000001</v>
      </c>
      <c r="F1793">
        <v>205</v>
      </c>
      <c r="G1793">
        <v>47.924422953888701</v>
      </c>
      <c r="H1793">
        <v>-3.4045623810983301</v>
      </c>
      <c r="I1793">
        <v>2.1756315349131299</v>
      </c>
      <c r="J1793">
        <v>-0.31149125327060001</v>
      </c>
      <c r="K1793">
        <v>195.138548397151</v>
      </c>
      <c r="L1793">
        <v>175.89139381176199</v>
      </c>
      <c r="M1793">
        <v>55.2262929945407</v>
      </c>
      <c r="N1793">
        <v>0.90275001723068404</v>
      </c>
      <c r="O1793">
        <v>12.1951219512195</v>
      </c>
      <c r="P1793">
        <v>74.245643858903506</v>
      </c>
      <c r="Q1793">
        <v>0.104085687458169</v>
      </c>
    </row>
    <row r="1794" spans="1:17" hidden="1" x14ac:dyDescent="0.3">
      <c r="A1794" t="s">
        <v>3744</v>
      </c>
      <c r="B1794" t="s">
        <v>3745</v>
      </c>
      <c r="C1794" t="str">
        <f>IFERROR(VLOOKUP(Table1[[#This Row],[Ticker]],[1]!Table1[[Symbol]:[Industry]],2,FALSE),"-")</f>
        <v>-</v>
      </c>
      <c r="D1794" t="s">
        <v>97</v>
      </c>
      <c r="E1794">
        <v>502.50339750000001</v>
      </c>
      <c r="F1794">
        <v>1023</v>
      </c>
      <c r="G1794">
        <v>20.338466537423798</v>
      </c>
      <c r="H1794">
        <v>-2.4873084935474199</v>
      </c>
      <c r="I1794">
        <v>17.780413532100098</v>
      </c>
      <c r="J1794">
        <v>1.7033226883381001</v>
      </c>
      <c r="K1794">
        <v>962.33277949804597</v>
      </c>
      <c r="L1794">
        <v>842.67584706380001</v>
      </c>
      <c r="M1794">
        <v>78.825438781135006</v>
      </c>
      <c r="N1794">
        <v>4.0991735537189999</v>
      </c>
      <c r="O1794">
        <v>7.42913000977516</v>
      </c>
      <c r="P1794">
        <v>52.686567164179003</v>
      </c>
      <c r="Q1794">
        <v>0.15080977205646701</v>
      </c>
    </row>
    <row r="1795" spans="1:17" hidden="1" x14ac:dyDescent="0.3">
      <c r="A1795" t="s">
        <v>3746</v>
      </c>
      <c r="B1795" t="s">
        <v>3747</v>
      </c>
      <c r="C1795" t="str">
        <f>IFERROR(VLOOKUP(Table1[[#This Row],[Ticker]],[1]!Table1[[Symbol]:[Industry]],2,FALSE),"-")</f>
        <v>-</v>
      </c>
      <c r="D1795" t="s">
        <v>332</v>
      </c>
      <c r="E1795">
        <v>502.321946325</v>
      </c>
      <c r="F1795">
        <v>21.21</v>
      </c>
      <c r="G1795">
        <v>-32.162006499473001</v>
      </c>
      <c r="H1795">
        <v>-4.5668326671675299</v>
      </c>
      <c r="I1795">
        <v>16.832197191478699</v>
      </c>
      <c r="J1795">
        <v>-0.52506215881124496</v>
      </c>
      <c r="K1795">
        <v>21.323240824810998</v>
      </c>
      <c r="L1795">
        <v>20.681141719618001</v>
      </c>
      <c r="M1795">
        <v>63.8868657067488</v>
      </c>
      <c r="N1795">
        <v>0.76204508621107203</v>
      </c>
      <c r="O1795">
        <v>43.564356435643496</v>
      </c>
      <c r="P1795">
        <v>36.838709677419303</v>
      </c>
      <c r="Q1795">
        <v>9.7533735310199998E-3</v>
      </c>
    </row>
    <row r="1796" spans="1:17" hidden="1" x14ac:dyDescent="0.3">
      <c r="A1796" t="s">
        <v>3748</v>
      </c>
      <c r="B1796" t="s">
        <v>3749</v>
      </c>
      <c r="C1796" t="str">
        <f>IFERROR(VLOOKUP(Table1[[#This Row],[Ticker]],[1]!Table1[[Symbol]:[Industry]],2,FALSE),"-")</f>
        <v>-</v>
      </c>
      <c r="D1796" t="s">
        <v>1833</v>
      </c>
      <c r="E1796">
        <v>502.23842786199998</v>
      </c>
      <c r="F1796">
        <v>258.45</v>
      </c>
      <c r="G1796">
        <v>-7.8176295919660701</v>
      </c>
      <c r="H1796">
        <v>-0.95273610603385395</v>
      </c>
      <c r="I1796">
        <v>-21.456578464504801</v>
      </c>
      <c r="J1796">
        <v>3.1352874582139898</v>
      </c>
      <c r="K1796">
        <v>239.993009027981</v>
      </c>
      <c r="L1796">
        <v>248.47738642920399</v>
      </c>
      <c r="M1796">
        <v>72.649554172988999</v>
      </c>
      <c r="N1796">
        <v>1.46840621357719</v>
      </c>
      <c r="O1796">
        <v>23.428129231959701</v>
      </c>
      <c r="P1796">
        <v>32.538461538461497</v>
      </c>
      <c r="Q1796">
        <v>-6.0399730517020002E-2</v>
      </c>
    </row>
    <row r="1797" spans="1:17" hidden="1" x14ac:dyDescent="0.3">
      <c r="A1797" t="s">
        <v>3750</v>
      </c>
      <c r="B1797" t="s">
        <v>3751</v>
      </c>
      <c r="C1797" t="str">
        <f>IFERROR(VLOOKUP(Table1[[#This Row],[Ticker]],[1]!Table1[[Symbol]:[Industry]],2,FALSE),"-")</f>
        <v>-</v>
      </c>
      <c r="D1797" t="s">
        <v>989</v>
      </c>
      <c r="E1797">
        <v>501.22724326000002</v>
      </c>
      <c r="F1797">
        <v>61.34</v>
      </c>
      <c r="G1797">
        <v>13.4464606999015</v>
      </c>
      <c r="H1797">
        <v>-11.3914996655874</v>
      </c>
      <c r="I1797">
        <v>1.25175185412738</v>
      </c>
      <c r="J1797">
        <v>3.37508909810738</v>
      </c>
      <c r="K1797">
        <v>58.982956027783501</v>
      </c>
      <c r="L1797">
        <v>55.774740573194897</v>
      </c>
      <c r="M1797">
        <v>58.135319410995997</v>
      </c>
      <c r="N1797">
        <v>1.2466898972666101</v>
      </c>
      <c r="O1797">
        <v>16.889468536028598</v>
      </c>
      <c r="P1797">
        <v>44.669811320754697</v>
      </c>
      <c r="Q1797">
        <v>2.8865272648508002E-2</v>
      </c>
    </row>
    <row r="1798" spans="1:17" hidden="1" x14ac:dyDescent="0.3">
      <c r="A1798" t="s">
        <v>3752</v>
      </c>
      <c r="B1798" t="s">
        <v>3753</v>
      </c>
      <c r="C1798" t="str">
        <f>IFERROR(VLOOKUP(Table1[[#This Row],[Ticker]],[1]!Table1[[Symbol]:[Industry]],2,FALSE),"-")</f>
        <v>-</v>
      </c>
      <c r="D1798" t="s">
        <v>21</v>
      </c>
      <c r="E1798">
        <v>500.82064703999998</v>
      </c>
      <c r="F1798">
        <v>264.19</v>
      </c>
      <c r="G1798">
        <v>214.20847940743599</v>
      </c>
      <c r="H1798">
        <v>9.4784709222320007</v>
      </c>
      <c r="I1798">
        <v>82.258842499181299</v>
      </c>
      <c r="J1798">
        <v>4.4744632959130897</v>
      </c>
      <c r="K1798">
        <v>210.910503448528</v>
      </c>
      <c r="L1798">
        <v>159.092159148354</v>
      </c>
      <c r="M1798">
        <v>75.548581287841301</v>
      </c>
      <c r="N1798">
        <v>0.61061294850241798</v>
      </c>
      <c r="O1798">
        <v>0.49585525568720501</v>
      </c>
      <c r="P1798">
        <v>250.617120106171</v>
      </c>
      <c r="Q1798">
        <v>5.5097247036115002E-2</v>
      </c>
    </row>
    <row r="1799" spans="1:17" hidden="1" x14ac:dyDescent="0.3">
      <c r="A1799" t="s">
        <v>3754</v>
      </c>
      <c r="B1799" t="s">
        <v>3755</v>
      </c>
      <c r="C1799" t="str">
        <f>IFERROR(VLOOKUP(Table1[[#This Row],[Ticker]],[1]!Table1[[Symbol]:[Industry]],2,FALSE),"-")</f>
        <v>-</v>
      </c>
      <c r="D1799" t="s">
        <v>258</v>
      </c>
      <c r="E1799">
        <v>500.054643</v>
      </c>
      <c r="F1799">
        <v>1505</v>
      </c>
      <c r="G1799">
        <v>-10.918894422227201</v>
      </c>
      <c r="H1799">
        <v>0.65466492807349896</v>
      </c>
      <c r="I1799">
        <v>-5.23243097786143</v>
      </c>
      <c r="J1799">
        <v>-9.1751813076055804</v>
      </c>
      <c r="K1799">
        <v>1544.30869853492</v>
      </c>
      <c r="L1799">
        <v>1482.9682683486601</v>
      </c>
      <c r="M1799">
        <v>39.482544931139898</v>
      </c>
      <c r="N1799">
        <v>0.78572246393404999</v>
      </c>
      <c r="O1799">
        <v>28.571428571428498</v>
      </c>
      <c r="P1799">
        <v>20.496397117694102</v>
      </c>
      <c r="Q1799">
        <v>0.18638610263629099</v>
      </c>
    </row>
    <row r="1800" spans="1:17" hidden="1" x14ac:dyDescent="0.3">
      <c r="A1800" t="s">
        <v>3756</v>
      </c>
      <c r="B1800" t="s">
        <v>3757</v>
      </c>
      <c r="C1800" t="str">
        <f>IFERROR(VLOOKUP(Table1[[#This Row],[Ticker]],[1]!Table1[[Symbol]:[Industry]],2,FALSE),"-")</f>
        <v>-</v>
      </c>
      <c r="D1800" t="s">
        <v>75</v>
      </c>
      <c r="E1800">
        <v>499.76483300000001</v>
      </c>
      <c r="F1800">
        <v>142.30000000000001</v>
      </c>
      <c r="G1800">
        <v>300.62653537598698</v>
      </c>
      <c r="H1800">
        <v>12.0843041920636</v>
      </c>
      <c r="I1800">
        <v>239.298089463981</v>
      </c>
      <c r="J1800">
        <v>14.9594076496335</v>
      </c>
      <c r="K1800">
        <v>112.898830170914</v>
      </c>
      <c r="L1800">
        <v>71.972579589660697</v>
      </c>
      <c r="M1800">
        <v>86.653876504814704</v>
      </c>
      <c r="N1800">
        <v>0.89860510743225297</v>
      </c>
      <c r="O1800">
        <v>0</v>
      </c>
      <c r="P1800">
        <v>326.43092598141999</v>
      </c>
      <c r="Q1800">
        <v>0.12730507024792401</v>
      </c>
    </row>
    <row r="1801" spans="1:17" hidden="1" x14ac:dyDescent="0.3">
      <c r="A1801" t="s">
        <v>3758</v>
      </c>
      <c r="B1801" t="s">
        <v>3759</v>
      </c>
      <c r="C1801" t="str">
        <f>IFERROR(VLOOKUP(Table1[[#This Row],[Ticker]],[1]!Table1[[Symbol]:[Industry]],2,FALSE),"-")</f>
        <v>-</v>
      </c>
      <c r="D1801" t="s">
        <v>49</v>
      </c>
      <c r="E1801">
        <v>499.5</v>
      </c>
      <c r="F1801">
        <v>366.85</v>
      </c>
      <c r="G1801">
        <v>43.6413368772456</v>
      </c>
      <c r="H1801">
        <v>1.2486176343095401</v>
      </c>
      <c r="I1801">
        <v>8.1919559161664299</v>
      </c>
      <c r="J1801">
        <v>-4.74013281944322</v>
      </c>
      <c r="K1801">
        <v>325.51798095879599</v>
      </c>
      <c r="L1801">
        <v>283.31703946963597</v>
      </c>
      <c r="M1801">
        <v>57.648889138951901</v>
      </c>
      <c r="N1801">
        <v>3.1444960578599601</v>
      </c>
      <c r="O1801">
        <v>13.029848712007601</v>
      </c>
      <c r="P1801">
        <v>70.390153274500605</v>
      </c>
    </row>
    <row r="1802" spans="1:17" hidden="1" x14ac:dyDescent="0.3">
      <c r="A1802" t="s">
        <v>3760</v>
      </c>
      <c r="B1802" t="s">
        <v>3761</v>
      </c>
      <c r="C1802" t="str">
        <f>IFERROR(VLOOKUP(Table1[[#This Row],[Ticker]],[1]!Table1[[Symbol]:[Industry]],2,FALSE),"-")</f>
        <v>-</v>
      </c>
      <c r="D1802" t="s">
        <v>1022</v>
      </c>
      <c r="E1802">
        <v>498.3272</v>
      </c>
      <c r="F1802">
        <v>57</v>
      </c>
      <c r="G1802">
        <v>61.080855296206003</v>
      </c>
      <c r="H1802">
        <v>7.3150135134990002</v>
      </c>
      <c r="I1802">
        <v>-24.9552664863958</v>
      </c>
      <c r="J1802">
        <v>-10.4545641743077</v>
      </c>
      <c r="K1802">
        <v>55.512436477992601</v>
      </c>
      <c r="L1802">
        <v>54.696216555777703</v>
      </c>
      <c r="M1802">
        <v>65.027797231360196</v>
      </c>
      <c r="N1802">
        <v>1.47685249782795</v>
      </c>
      <c r="O1802">
        <v>72.807017543859601</v>
      </c>
      <c r="P1802">
        <v>91.919191919191903</v>
      </c>
      <c r="Q1802">
        <v>4.9112186452013998E-2</v>
      </c>
    </row>
    <row r="1803" spans="1:17" hidden="1" x14ac:dyDescent="0.3">
      <c r="A1803" t="s">
        <v>3762</v>
      </c>
      <c r="B1803" t="s">
        <v>3763</v>
      </c>
      <c r="C1803" t="str">
        <f>IFERROR(VLOOKUP(Table1[[#This Row],[Ticker]],[1]!Table1[[Symbol]:[Industry]],2,FALSE),"-")</f>
        <v>-</v>
      </c>
      <c r="D1803" t="s">
        <v>550</v>
      </c>
      <c r="E1803">
        <v>498.18862842999999</v>
      </c>
      <c r="F1803">
        <v>431.1</v>
      </c>
      <c r="G1803">
        <v>60.014574911807998</v>
      </c>
      <c r="H1803">
        <v>-7.8799550630547402E-2</v>
      </c>
      <c r="I1803">
        <v>27.037949598068</v>
      </c>
      <c r="J1803">
        <v>-8.2978571719295893</v>
      </c>
      <c r="K1803">
        <v>408.15217200060999</v>
      </c>
      <c r="L1803">
        <v>340.084685532881</v>
      </c>
      <c r="M1803">
        <v>34.457741735450497</v>
      </c>
      <c r="N1803">
        <v>0.53089397210390199</v>
      </c>
      <c r="O1803">
        <v>15.0545117142194</v>
      </c>
      <c r="P1803">
        <v>97.435310281657905</v>
      </c>
      <c r="Q1803">
        <v>-8.0435606432130002E-3</v>
      </c>
    </row>
    <row r="1804" spans="1:17" hidden="1" x14ac:dyDescent="0.3">
      <c r="A1804" t="s">
        <v>3764</v>
      </c>
      <c r="B1804" t="s">
        <v>3765</v>
      </c>
      <c r="C1804" t="str">
        <f>IFERROR(VLOOKUP(Table1[[#This Row],[Ticker]],[1]!Table1[[Symbol]:[Industry]],2,FALSE),"-")</f>
        <v>-</v>
      </c>
      <c r="D1804" t="s">
        <v>369</v>
      </c>
      <c r="E1804">
        <v>497.92924349999998</v>
      </c>
      <c r="F1804">
        <v>604.04999999999995</v>
      </c>
      <c r="G1804">
        <v>112.699330506983</v>
      </c>
      <c r="H1804">
        <v>10.078806562550399</v>
      </c>
      <c r="I1804">
        <v>15.952387790270199</v>
      </c>
      <c r="J1804">
        <v>1.31677720520167</v>
      </c>
      <c r="K1804">
        <v>566.90120860964203</v>
      </c>
      <c r="L1804">
        <v>487.20124460842601</v>
      </c>
      <c r="M1804">
        <v>58.825041956455799</v>
      </c>
      <c r="N1804">
        <v>0.63010177379607601</v>
      </c>
      <c r="O1804">
        <v>6.7792401291283797</v>
      </c>
      <c r="P1804">
        <v>141.37862137862101</v>
      </c>
      <c r="Q1804">
        <v>4.2224261160864002E-2</v>
      </c>
    </row>
    <row r="1805" spans="1:17" hidden="1" x14ac:dyDescent="0.3">
      <c r="A1805" t="s">
        <v>3766</v>
      </c>
      <c r="B1805" t="s">
        <v>3767</v>
      </c>
      <c r="C1805" t="str">
        <f>IFERROR(VLOOKUP(Table1[[#This Row],[Ticker]],[1]!Table1[[Symbol]:[Industry]],2,FALSE),"-")</f>
        <v>-</v>
      </c>
      <c r="D1805" t="s">
        <v>1533</v>
      </c>
      <c r="E1805">
        <v>497.70448879999998</v>
      </c>
      <c r="F1805">
        <v>89.92</v>
      </c>
      <c r="G1805">
        <v>-2.5418820379213098</v>
      </c>
      <c r="H1805">
        <v>-2.4398222545244299</v>
      </c>
      <c r="I1805">
        <v>-24.071931817913299</v>
      </c>
      <c r="J1805">
        <v>-5.7603650176523802</v>
      </c>
      <c r="K1805">
        <v>85.942623603261396</v>
      </c>
      <c r="L1805">
        <v>84.086117353774995</v>
      </c>
      <c r="M1805">
        <v>56.351617728548199</v>
      </c>
      <c r="N1805">
        <v>2.3077818630400899</v>
      </c>
      <c r="O1805">
        <v>26.779359430604899</v>
      </c>
      <c r="P1805">
        <v>40.940438871473297</v>
      </c>
      <c r="Q1805">
        <v>8.9826970244861998E-2</v>
      </c>
    </row>
    <row r="1806" spans="1:17" hidden="1" x14ac:dyDescent="0.3">
      <c r="A1806" t="s">
        <v>3768</v>
      </c>
      <c r="B1806" t="s">
        <v>3769</v>
      </c>
      <c r="C1806" t="str">
        <f>IFERROR(VLOOKUP(Table1[[#This Row],[Ticker]],[1]!Table1[[Symbol]:[Industry]],2,FALSE),"-")</f>
        <v>-</v>
      </c>
      <c r="D1806" t="s">
        <v>288</v>
      </c>
      <c r="E1806">
        <v>497.35104999999999</v>
      </c>
      <c r="F1806">
        <v>200.7</v>
      </c>
      <c r="G1806">
        <v>7.6397583307368802</v>
      </c>
      <c r="H1806">
        <v>-17.910544229283101</v>
      </c>
      <c r="I1806">
        <v>21.730891582194399</v>
      </c>
      <c r="J1806">
        <v>-0.96907135848341397</v>
      </c>
      <c r="K1806">
        <v>221.150436903116</v>
      </c>
      <c r="M1806">
        <v>48.958745878943702</v>
      </c>
      <c r="N1806">
        <v>0.33632169035312798</v>
      </c>
      <c r="O1806">
        <v>57.448928749377103</v>
      </c>
      <c r="P1806">
        <v>47.356828193832598</v>
      </c>
    </row>
    <row r="1807" spans="1:17" hidden="1" x14ac:dyDescent="0.3">
      <c r="A1807" t="s">
        <v>3770</v>
      </c>
      <c r="B1807" t="s">
        <v>3771</v>
      </c>
      <c r="C1807" t="str">
        <f>IFERROR(VLOOKUP(Table1[[#This Row],[Ticker]],[1]!Table1[[Symbol]:[Industry]],2,FALSE),"-")</f>
        <v>-</v>
      </c>
      <c r="D1807" t="s">
        <v>140</v>
      </c>
      <c r="E1807">
        <v>496.52062866</v>
      </c>
      <c r="F1807">
        <v>140.72999999999999</v>
      </c>
      <c r="G1807">
        <v>33.122769191291603</v>
      </c>
      <c r="H1807">
        <v>1.8113200318852201</v>
      </c>
      <c r="I1807">
        <v>-15.8481347381719</v>
      </c>
      <c r="J1807">
        <v>7.4133985532868198</v>
      </c>
      <c r="K1807">
        <v>131.10708970461201</v>
      </c>
      <c r="L1807">
        <v>124.996743080039</v>
      </c>
      <c r="M1807">
        <v>76.003044140939906</v>
      </c>
      <c r="N1807">
        <v>1.21734434952424</v>
      </c>
      <c r="O1807">
        <v>31.386342641938398</v>
      </c>
      <c r="Q1807">
        <v>9.1736632111345001E-2</v>
      </c>
    </row>
    <row r="1808" spans="1:17" hidden="1" x14ac:dyDescent="0.3">
      <c r="A1808" t="s">
        <v>3772</v>
      </c>
      <c r="B1808" t="s">
        <v>3773</v>
      </c>
      <c r="C1808" t="str">
        <f>IFERROR(VLOOKUP(Table1[[#This Row],[Ticker]],[1]!Table1[[Symbol]:[Industry]],2,FALSE),"-")</f>
        <v>-</v>
      </c>
      <c r="D1808" t="s">
        <v>335</v>
      </c>
      <c r="E1808">
        <v>495.60105600000003</v>
      </c>
      <c r="F1808">
        <v>413.05</v>
      </c>
      <c r="G1808">
        <v>-20.902803303845999</v>
      </c>
      <c r="H1808">
        <v>7.9636224373835001</v>
      </c>
      <c r="I1808">
        <v>-6.8116700523884504</v>
      </c>
      <c r="J1808">
        <v>2.9238028643764502</v>
      </c>
      <c r="M1808">
        <v>59.393306117955397</v>
      </c>
      <c r="O1808">
        <v>13.7876770366783</v>
      </c>
      <c r="P1808">
        <v>18.031147306758101</v>
      </c>
    </row>
    <row r="1809" spans="1:17" hidden="1" x14ac:dyDescent="0.3">
      <c r="A1809" t="s">
        <v>3774</v>
      </c>
      <c r="B1809" t="s">
        <v>3775</v>
      </c>
      <c r="C1809" t="str">
        <f>IFERROR(VLOOKUP(Table1[[#This Row],[Ticker]],[1]!Table1[[Symbol]:[Industry]],2,FALSE),"-")</f>
        <v>-</v>
      </c>
      <c r="D1809" t="s">
        <v>75</v>
      </c>
      <c r="E1809">
        <v>495.19925194499899</v>
      </c>
      <c r="F1809">
        <v>168.85</v>
      </c>
      <c r="G1809">
        <v>39.168740806388797</v>
      </c>
      <c r="H1809">
        <v>20.776753811714499</v>
      </c>
      <c r="I1809">
        <v>-8.9439329474024198</v>
      </c>
      <c r="J1809">
        <v>-6.7050558243865499</v>
      </c>
      <c r="K1809">
        <v>144.370473324377</v>
      </c>
      <c r="L1809">
        <v>134.00558212837001</v>
      </c>
      <c r="M1809">
        <v>56.047927759257803</v>
      </c>
      <c r="N1809">
        <v>4.2651675946659298</v>
      </c>
      <c r="O1809">
        <v>15.427894580988999</v>
      </c>
      <c r="P1809">
        <v>65.539215686274503</v>
      </c>
      <c r="Q1809">
        <v>3.6587610564339998E-2</v>
      </c>
    </row>
    <row r="1810" spans="1:17" hidden="1" x14ac:dyDescent="0.3">
      <c r="A1810" t="s">
        <v>3776</v>
      </c>
      <c r="B1810" t="s">
        <v>3777</v>
      </c>
      <c r="C1810" t="str">
        <f>IFERROR(VLOOKUP(Table1[[#This Row],[Ticker]],[1]!Table1[[Symbol]:[Industry]],2,FALSE),"-")</f>
        <v>-</v>
      </c>
      <c r="D1810" t="s">
        <v>21</v>
      </c>
      <c r="E1810">
        <v>494.65</v>
      </c>
      <c r="F1810">
        <v>399.52</v>
      </c>
      <c r="G1810">
        <v>127.376851473147</v>
      </c>
      <c r="H1810">
        <v>59.921654807692903</v>
      </c>
      <c r="I1810">
        <v>80.456054815336302</v>
      </c>
      <c r="J1810">
        <v>21.317832534784898</v>
      </c>
      <c r="K1810">
        <v>259.526850653373</v>
      </c>
      <c r="L1810">
        <v>213.34443753785001</v>
      </c>
      <c r="M1810">
        <v>94.694113887961393</v>
      </c>
      <c r="N1810">
        <v>1.08137886407768</v>
      </c>
      <c r="O1810">
        <v>0</v>
      </c>
      <c r="Q1810">
        <v>0.180263011341152</v>
      </c>
    </row>
    <row r="1811" spans="1:17" hidden="1" x14ac:dyDescent="0.3">
      <c r="A1811" t="s">
        <v>3778</v>
      </c>
      <c r="B1811" t="s">
        <v>3779</v>
      </c>
      <c r="C1811" t="str">
        <f>IFERROR(VLOOKUP(Table1[[#This Row],[Ticker]],[1]!Table1[[Symbol]:[Industry]],2,FALSE),"-")</f>
        <v>-</v>
      </c>
      <c r="E1811">
        <v>494.21531249999998</v>
      </c>
      <c r="F1811">
        <v>463.8</v>
      </c>
      <c r="G1811">
        <v>189.81316638673999</v>
      </c>
      <c r="H1811">
        <v>25.482781940726301</v>
      </c>
      <c r="I1811">
        <v>99.826081300528202</v>
      </c>
      <c r="J1811">
        <v>-0.80168733170197304</v>
      </c>
      <c r="K1811">
        <v>374.30081144694299</v>
      </c>
      <c r="L1811">
        <v>272.40739348160503</v>
      </c>
      <c r="M1811">
        <v>65.853988116743807</v>
      </c>
      <c r="N1811">
        <v>0.55150879966611999</v>
      </c>
      <c r="O1811">
        <v>0.90556274256143798</v>
      </c>
      <c r="P1811">
        <v>226.50475184794001</v>
      </c>
      <c r="Q1811">
        <v>0.35175992166431302</v>
      </c>
    </row>
    <row r="1812" spans="1:17" hidden="1" x14ac:dyDescent="0.3">
      <c r="A1812" t="s">
        <v>3780</v>
      </c>
      <c r="B1812" t="s">
        <v>3781</v>
      </c>
      <c r="C1812" t="str">
        <f>IFERROR(VLOOKUP(Table1[[#This Row],[Ticker]],[1]!Table1[[Symbol]:[Industry]],2,FALSE),"-")</f>
        <v>-</v>
      </c>
      <c r="D1812" t="s">
        <v>75</v>
      </c>
      <c r="E1812">
        <v>493.80897836000003</v>
      </c>
      <c r="F1812">
        <v>677.85</v>
      </c>
      <c r="G1812">
        <v>57.894796386436603</v>
      </c>
      <c r="H1812">
        <v>19.454992874247601</v>
      </c>
      <c r="I1812">
        <v>-6.3507019797626496</v>
      </c>
      <c r="J1812">
        <v>10.1919024118877</v>
      </c>
      <c r="K1812">
        <v>599.27884167348896</v>
      </c>
      <c r="L1812">
        <v>535.586556403945</v>
      </c>
      <c r="M1812">
        <v>71.605126521511295</v>
      </c>
      <c r="N1812">
        <v>2.5543698403059198</v>
      </c>
      <c r="O1812">
        <v>8.4310688205355007</v>
      </c>
      <c r="P1812">
        <v>101.08276475823099</v>
      </c>
      <c r="Q1812">
        <v>5.1147778437470003E-2</v>
      </c>
    </row>
    <row r="1813" spans="1:17" hidden="1" x14ac:dyDescent="0.3">
      <c r="A1813" t="s">
        <v>3782</v>
      </c>
      <c r="B1813" t="s">
        <v>3783</v>
      </c>
      <c r="C1813" t="str">
        <f>IFERROR(VLOOKUP(Table1[[#This Row],[Ticker]],[1]!Table1[[Symbol]:[Industry]],2,FALSE),"-")</f>
        <v>-</v>
      </c>
      <c r="D1813" t="s">
        <v>220</v>
      </c>
      <c r="E1813">
        <v>492.25635</v>
      </c>
      <c r="F1813">
        <v>865.75</v>
      </c>
      <c r="G1813">
        <v>447.53998025549299</v>
      </c>
      <c r="H1813">
        <v>-3.7055165162713299</v>
      </c>
      <c r="I1813">
        <v>204.19624821070201</v>
      </c>
      <c r="J1813">
        <v>-17.522220611168699</v>
      </c>
      <c r="K1813">
        <v>750.98028707599303</v>
      </c>
      <c r="L1813">
        <v>444.44923205277701</v>
      </c>
      <c r="M1813">
        <v>33.734746297575697</v>
      </c>
      <c r="N1813">
        <v>0.84973535741289996</v>
      </c>
      <c r="O1813">
        <v>26.728270285879201</v>
      </c>
      <c r="P1813">
        <v>562.14149139579297</v>
      </c>
    </row>
    <row r="1814" spans="1:17" hidden="1" x14ac:dyDescent="0.3">
      <c r="A1814" t="s">
        <v>3784</v>
      </c>
      <c r="B1814" t="s">
        <v>3785</v>
      </c>
      <c r="C1814" t="str">
        <f>IFERROR(VLOOKUP(Table1[[#This Row],[Ticker]],[1]!Table1[[Symbol]:[Industry]],2,FALSE),"-")</f>
        <v>-</v>
      </c>
      <c r="D1814" t="s">
        <v>146</v>
      </c>
      <c r="E1814">
        <v>492.228467639999</v>
      </c>
      <c r="F1814">
        <v>205.1</v>
      </c>
      <c r="G1814">
        <v>108.061059793654</v>
      </c>
      <c r="H1814">
        <v>9.3636827692085394</v>
      </c>
      <c r="I1814">
        <v>100.715536017334</v>
      </c>
      <c r="J1814">
        <v>20.156396500633299</v>
      </c>
      <c r="K1814">
        <v>175.683691162136</v>
      </c>
      <c r="L1814">
        <v>146.01597417160301</v>
      </c>
      <c r="M1814">
        <v>77.380590843828799</v>
      </c>
      <c r="N1814">
        <v>2.3128884282591402</v>
      </c>
      <c r="O1814">
        <v>4.0468064358849301</v>
      </c>
      <c r="P1814">
        <v>160.94147582697201</v>
      </c>
    </row>
    <row r="1815" spans="1:17" hidden="1" x14ac:dyDescent="0.3">
      <c r="A1815" t="s">
        <v>3786</v>
      </c>
      <c r="B1815" t="s">
        <v>3787</v>
      </c>
      <c r="C1815" t="str">
        <f>IFERROR(VLOOKUP(Table1[[#This Row],[Ticker]],[1]!Table1[[Symbol]:[Industry]],2,FALSE),"-")</f>
        <v>-</v>
      </c>
      <c r="D1815" t="s">
        <v>21</v>
      </c>
      <c r="E1815">
        <v>492.11729307799999</v>
      </c>
      <c r="F1815">
        <v>11.78</v>
      </c>
      <c r="G1815">
        <v>-81.098508252492095</v>
      </c>
      <c r="H1815">
        <v>4.9308745620294099</v>
      </c>
      <c r="I1815">
        <v>-63.827078492187098</v>
      </c>
      <c r="J1815">
        <v>-7.31294135099456</v>
      </c>
      <c r="K1815">
        <v>12.4276520630305</v>
      </c>
      <c r="L1815">
        <v>17.7515140671421</v>
      </c>
      <c r="M1815">
        <v>46.766995800617501</v>
      </c>
      <c r="N1815">
        <v>1.2837938499263299</v>
      </c>
      <c r="O1815">
        <v>148.55687606111999</v>
      </c>
      <c r="P1815">
        <v>23.350785340314101</v>
      </c>
      <c r="Q1815">
        <v>0.13439967700434099</v>
      </c>
    </row>
    <row r="1816" spans="1:17" hidden="1" x14ac:dyDescent="0.3">
      <c r="A1816" t="s">
        <v>3788</v>
      </c>
      <c r="B1816" t="s">
        <v>3789</v>
      </c>
      <c r="C1816" t="str">
        <f>IFERROR(VLOOKUP(Table1[[#This Row],[Ticker]],[1]!Table1[[Symbol]:[Industry]],2,FALSE),"-")</f>
        <v>-</v>
      </c>
      <c r="D1816" t="s">
        <v>21</v>
      </c>
      <c r="E1816">
        <v>488.18588</v>
      </c>
      <c r="F1816">
        <v>70</v>
      </c>
      <c r="G1816">
        <v>42.957761047191397</v>
      </c>
      <c r="H1816">
        <v>-15.7550329519029</v>
      </c>
      <c r="I1816">
        <v>11.093760189883801</v>
      </c>
      <c r="J1816">
        <v>-9.4683539983686398</v>
      </c>
      <c r="K1816">
        <v>74.698975943953499</v>
      </c>
      <c r="L1816">
        <v>66.217005014194498</v>
      </c>
      <c r="M1816">
        <v>34.759728065060699</v>
      </c>
      <c r="N1816">
        <v>2.0903635721849598</v>
      </c>
      <c r="O1816">
        <v>29.214285714285701</v>
      </c>
      <c r="P1816">
        <v>88.933873144399399</v>
      </c>
      <c r="Q1816">
        <v>0.21744944407575401</v>
      </c>
    </row>
    <row r="1817" spans="1:17" hidden="1" x14ac:dyDescent="0.3">
      <c r="A1817" t="s">
        <v>3790</v>
      </c>
      <c r="B1817" t="s">
        <v>3791</v>
      </c>
      <c r="C1817" t="str">
        <f>IFERROR(VLOOKUP(Table1[[#This Row],[Ticker]],[1]!Table1[[Symbol]:[Industry]],2,FALSE),"-")</f>
        <v>-</v>
      </c>
      <c r="D1817" t="s">
        <v>193</v>
      </c>
      <c r="E1817">
        <v>488.0136291</v>
      </c>
      <c r="F1817">
        <v>128.13999999999999</v>
      </c>
      <c r="G1817">
        <v>50.940436980773498</v>
      </c>
      <c r="H1817">
        <v>0.21720734304389</v>
      </c>
      <c r="I1817">
        <v>-11.799027334482499</v>
      </c>
      <c r="J1817">
        <v>-10.486079895471899</v>
      </c>
      <c r="K1817">
        <v>125.692396567806</v>
      </c>
      <c r="L1817">
        <v>118.62793309470101</v>
      </c>
      <c r="M1817">
        <v>38.2132106049295</v>
      </c>
      <c r="N1817">
        <v>1.58577049788085</v>
      </c>
      <c r="O1817">
        <v>28.999531762135099</v>
      </c>
      <c r="P1817">
        <v>83.057142857142793</v>
      </c>
      <c r="Q1817">
        <v>7.3684220872131001E-2</v>
      </c>
    </row>
    <row r="1818" spans="1:17" hidden="1" x14ac:dyDescent="0.3">
      <c r="A1818" t="s">
        <v>3792</v>
      </c>
      <c r="B1818" t="s">
        <v>3793</v>
      </c>
      <c r="C1818" t="str">
        <f>IFERROR(VLOOKUP(Table1[[#This Row],[Ticker]],[1]!Table1[[Symbol]:[Industry]],2,FALSE),"-")</f>
        <v>-</v>
      </c>
      <c r="E1818">
        <v>488.006448210999</v>
      </c>
      <c r="F1818">
        <v>63.1</v>
      </c>
      <c r="G1818">
        <v>998.97279299527895</v>
      </c>
      <c r="H1818">
        <v>5.2254522518428699</v>
      </c>
      <c r="I1818">
        <v>51.2516186790821</v>
      </c>
      <c r="J1818">
        <v>16.759788078134001</v>
      </c>
      <c r="K1818">
        <v>53.362106261751798</v>
      </c>
      <c r="L1818">
        <v>42.114510649957701</v>
      </c>
      <c r="M1818">
        <v>79.474664737235898</v>
      </c>
      <c r="N1818">
        <v>1.70284990789376</v>
      </c>
      <c r="O1818">
        <v>6.9889064976228203</v>
      </c>
      <c r="P1818">
        <v>1024.77718360071</v>
      </c>
    </row>
    <row r="1819" spans="1:17" hidden="1" x14ac:dyDescent="0.3">
      <c r="A1819" t="s">
        <v>3794</v>
      </c>
      <c r="B1819" t="s">
        <v>3795</v>
      </c>
      <c r="C1819" t="str">
        <f>IFERROR(VLOOKUP(Table1[[#This Row],[Ticker]],[1]!Table1[[Symbol]:[Industry]],2,FALSE),"-")</f>
        <v>-</v>
      </c>
      <c r="D1819" t="s">
        <v>220</v>
      </c>
      <c r="E1819">
        <v>487.98909500000002</v>
      </c>
      <c r="F1819">
        <v>1568.45</v>
      </c>
      <c r="G1819">
        <v>543.32671378405303</v>
      </c>
      <c r="H1819">
        <v>43.6929705301037</v>
      </c>
      <c r="I1819">
        <v>335.61778672743299</v>
      </c>
      <c r="J1819">
        <v>7.4374989562647897</v>
      </c>
      <c r="K1819">
        <v>1069.0915252013399</v>
      </c>
      <c r="L1819">
        <v>608.89257817819805</v>
      </c>
      <c r="M1819">
        <v>99.615797439840094</v>
      </c>
      <c r="N1819">
        <v>0.28296238210568703</v>
      </c>
      <c r="O1819">
        <v>0</v>
      </c>
      <c r="P1819">
        <v>654.0625</v>
      </c>
      <c r="Q1819">
        <v>0.246687807683973</v>
      </c>
    </row>
    <row r="1820" spans="1:17" hidden="1" x14ac:dyDescent="0.3">
      <c r="A1820" t="s">
        <v>3796</v>
      </c>
      <c r="B1820" t="s">
        <v>3797</v>
      </c>
      <c r="C1820" t="str">
        <f>IFERROR(VLOOKUP(Table1[[#This Row],[Ticker]],[1]!Table1[[Symbol]:[Industry]],2,FALSE),"-")</f>
        <v>-</v>
      </c>
      <c r="D1820" t="s">
        <v>130</v>
      </c>
      <c r="E1820">
        <v>487.89936</v>
      </c>
      <c r="F1820">
        <v>93.27</v>
      </c>
      <c r="G1820">
        <v>53.492033846700402</v>
      </c>
      <c r="H1820">
        <v>-3.52163272005405</v>
      </c>
      <c r="I1820">
        <v>-12.3841838715476</v>
      </c>
      <c r="J1820">
        <v>-5.5363812092529896</v>
      </c>
      <c r="K1820">
        <v>94.295257437948095</v>
      </c>
      <c r="L1820">
        <v>87.811072115372994</v>
      </c>
      <c r="M1820">
        <v>49.352518492710203</v>
      </c>
      <c r="N1820">
        <v>1.02636019343574</v>
      </c>
      <c r="O1820">
        <v>35.627747400021399</v>
      </c>
      <c r="P1820">
        <v>541.73661758634898</v>
      </c>
      <c r="Q1820">
        <v>0.126416928529728</v>
      </c>
    </row>
    <row r="1821" spans="1:17" hidden="1" x14ac:dyDescent="0.3">
      <c r="A1821" t="s">
        <v>3798</v>
      </c>
      <c r="B1821" t="s">
        <v>3799</v>
      </c>
      <c r="C1821" t="str">
        <f>IFERROR(VLOOKUP(Table1[[#This Row],[Ticker]],[1]!Table1[[Symbol]:[Industry]],2,FALSE),"-")</f>
        <v>-</v>
      </c>
      <c r="D1821" t="s">
        <v>338</v>
      </c>
      <c r="E1821">
        <v>487.73601530000002</v>
      </c>
      <c r="F1821">
        <v>135.19999999999999</v>
      </c>
      <c r="G1821">
        <v>-23.7409784262687</v>
      </c>
      <c r="H1821">
        <v>-8.2747602612530695</v>
      </c>
      <c r="I1821">
        <v>7.0916635599082403</v>
      </c>
      <c r="J1821">
        <v>0.30532373840872801</v>
      </c>
      <c r="K1821">
        <v>136.66246816958099</v>
      </c>
      <c r="L1821">
        <v>124.96121795322</v>
      </c>
      <c r="M1821">
        <v>57.1347204895525</v>
      </c>
      <c r="N1821">
        <v>0.50037265777508</v>
      </c>
      <c r="O1821">
        <v>27.2559171597633</v>
      </c>
      <c r="P1821">
        <v>36.565656565656496</v>
      </c>
      <c r="Q1821">
        <v>0.14067788236636</v>
      </c>
    </row>
    <row r="1822" spans="1:17" hidden="1" x14ac:dyDescent="0.3">
      <c r="A1822" t="s">
        <v>3800</v>
      </c>
      <c r="B1822" t="s">
        <v>3801</v>
      </c>
      <c r="C1822" t="str">
        <f>IFERROR(VLOOKUP(Table1[[#This Row],[Ticker]],[1]!Table1[[Symbol]:[Industry]],2,FALSE),"-")</f>
        <v>-</v>
      </c>
      <c r="D1822" t="s">
        <v>609</v>
      </c>
      <c r="E1822">
        <v>487.5855952</v>
      </c>
      <c r="F1822">
        <v>626.45000000000005</v>
      </c>
      <c r="G1822">
        <v>175.88113792815599</v>
      </c>
      <c r="H1822">
        <v>1.5549185794873199</v>
      </c>
      <c r="I1822">
        <v>91.185528071125404</v>
      </c>
      <c r="J1822">
        <v>-9.4874016174162499</v>
      </c>
      <c r="K1822">
        <v>602.82155266387599</v>
      </c>
      <c r="L1822">
        <v>448.63955399703002</v>
      </c>
      <c r="M1822">
        <v>38.7295741927554</v>
      </c>
      <c r="N1822">
        <v>0.48040973111395602</v>
      </c>
      <c r="O1822">
        <v>12.874132013728101</v>
      </c>
      <c r="P1822">
        <v>226.106194690265</v>
      </c>
      <c r="Q1822">
        <v>0.17394069628327599</v>
      </c>
    </row>
    <row r="1823" spans="1:17" hidden="1" x14ac:dyDescent="0.3">
      <c r="A1823" t="s">
        <v>3802</v>
      </c>
      <c r="B1823" t="s">
        <v>3803</v>
      </c>
      <c r="C1823" t="str">
        <f>IFERROR(VLOOKUP(Table1[[#This Row],[Ticker]],[1]!Table1[[Symbol]:[Industry]],2,FALSE),"-")</f>
        <v>-</v>
      </c>
      <c r="E1823">
        <v>487.12213800000001</v>
      </c>
      <c r="F1823">
        <v>31.25</v>
      </c>
      <c r="G1823">
        <v>725.46229422158899</v>
      </c>
      <c r="H1823">
        <v>-5.7946882715154198</v>
      </c>
      <c r="I1823">
        <v>82.627538665924703</v>
      </c>
      <c r="J1823">
        <v>-20.777326795770101</v>
      </c>
      <c r="K1823">
        <v>35.897645634003702</v>
      </c>
      <c r="L1823">
        <v>24.507270368365301</v>
      </c>
      <c r="M1823">
        <v>24.4360457479956</v>
      </c>
      <c r="N1823">
        <v>2.24534915886644</v>
      </c>
      <c r="O1823">
        <v>55.3599999999999</v>
      </c>
      <c r="P1823">
        <v>751.266684827022</v>
      </c>
      <c r="Q1823">
        <v>0.20268596087597399</v>
      </c>
    </row>
    <row r="1824" spans="1:17" hidden="1" x14ac:dyDescent="0.3">
      <c r="A1824" t="s">
        <v>3804</v>
      </c>
      <c r="B1824" t="s">
        <v>3805</v>
      </c>
      <c r="C1824" t="str">
        <f>IFERROR(VLOOKUP(Table1[[#This Row],[Ticker]],[1]!Table1[[Symbol]:[Industry]],2,FALSE),"-")</f>
        <v>-</v>
      </c>
      <c r="D1824" t="s">
        <v>647</v>
      </c>
      <c r="E1824">
        <v>485.50725</v>
      </c>
      <c r="F1824">
        <v>401.8</v>
      </c>
      <c r="G1824">
        <v>117.85843534969</v>
      </c>
      <c r="H1824">
        <v>43.801204584633503</v>
      </c>
      <c r="I1824">
        <v>75.518802291876995</v>
      </c>
      <c r="J1824">
        <v>5.0394633874975296</v>
      </c>
      <c r="K1824">
        <v>338.31776919197102</v>
      </c>
      <c r="L1824">
        <v>265.24054819147602</v>
      </c>
      <c r="M1824">
        <v>74.634697077363995</v>
      </c>
      <c r="N1824">
        <v>2.2818445400387501</v>
      </c>
      <c r="O1824">
        <v>11.996017919362799</v>
      </c>
      <c r="P1824">
        <v>174.82900136798901</v>
      </c>
      <c r="Q1824">
        <v>0.103915690495196</v>
      </c>
    </row>
    <row r="1825" spans="1:17" hidden="1" x14ac:dyDescent="0.3">
      <c r="A1825" t="s">
        <v>3806</v>
      </c>
      <c r="B1825" t="s">
        <v>3807</v>
      </c>
      <c r="C1825" t="str">
        <f>IFERROR(VLOOKUP(Table1[[#This Row],[Ticker]],[1]!Table1[[Symbol]:[Industry]],2,FALSE),"-")</f>
        <v>-</v>
      </c>
      <c r="D1825" t="s">
        <v>989</v>
      </c>
      <c r="E1825">
        <v>485.16646419199998</v>
      </c>
      <c r="F1825">
        <v>120.94</v>
      </c>
      <c r="G1825">
        <v>-4.6220258759743897</v>
      </c>
      <c r="H1825">
        <v>-2.3007944360656198</v>
      </c>
      <c r="I1825">
        <v>12.902919874257099</v>
      </c>
      <c r="J1825">
        <v>4.1217540015185703</v>
      </c>
      <c r="K1825">
        <v>112.69427818574</v>
      </c>
      <c r="L1825">
        <v>102.478551122677</v>
      </c>
      <c r="M1825">
        <v>57.106001682477</v>
      </c>
      <c r="N1825">
        <v>1.27693850388429</v>
      </c>
      <c r="O1825">
        <v>12.535141392425899</v>
      </c>
      <c r="P1825">
        <v>45.0119904076738</v>
      </c>
      <c r="Q1825">
        <v>8.1518814943970005E-3</v>
      </c>
    </row>
    <row r="1826" spans="1:17" hidden="1" x14ac:dyDescent="0.3">
      <c r="A1826" t="s">
        <v>3808</v>
      </c>
      <c r="B1826" t="s">
        <v>3809</v>
      </c>
      <c r="C1826" t="str">
        <f>IFERROR(VLOOKUP(Table1[[#This Row],[Ticker]],[1]!Table1[[Symbol]:[Industry]],2,FALSE),"-")</f>
        <v>-</v>
      </c>
      <c r="D1826" t="s">
        <v>21</v>
      </c>
      <c r="E1826">
        <v>484.66765498999899</v>
      </c>
      <c r="F1826">
        <v>136.80000000000001</v>
      </c>
      <c r="G1826">
        <v>-4.0420408057003101</v>
      </c>
      <c r="H1826">
        <v>9.6493541579893698</v>
      </c>
      <c r="I1826">
        <v>-29.6004122159205</v>
      </c>
      <c r="J1826">
        <v>-4.92673863831026</v>
      </c>
      <c r="K1826">
        <v>133.34350333811599</v>
      </c>
      <c r="L1826">
        <v>124.77499824143</v>
      </c>
      <c r="M1826">
        <v>52.221538961841603</v>
      </c>
      <c r="N1826">
        <v>1.05588244450854</v>
      </c>
      <c r="O1826">
        <v>26.973684210526301</v>
      </c>
      <c r="P1826">
        <v>73.493975903614398</v>
      </c>
      <c r="Q1826">
        <v>0.16632271061385301</v>
      </c>
    </row>
    <row r="1827" spans="1:17" hidden="1" x14ac:dyDescent="0.3">
      <c r="A1827" t="s">
        <v>3810</v>
      </c>
      <c r="B1827" t="s">
        <v>3811</v>
      </c>
      <c r="C1827" t="str">
        <f>IFERROR(VLOOKUP(Table1[[#This Row],[Ticker]],[1]!Table1[[Symbol]:[Industry]],2,FALSE),"-")</f>
        <v>-</v>
      </c>
      <c r="D1827" t="s">
        <v>550</v>
      </c>
      <c r="E1827">
        <v>483.99999120000001</v>
      </c>
      <c r="F1827">
        <v>381.25</v>
      </c>
      <c r="G1827">
        <v>-41.363637560029098</v>
      </c>
      <c r="H1827">
        <v>-16.5341553403942</v>
      </c>
      <c r="I1827">
        <v>-27.272504308571499</v>
      </c>
      <c r="J1827">
        <v>-5.0175389337255796</v>
      </c>
      <c r="M1827">
        <v>38.301621195216498</v>
      </c>
      <c r="O1827">
        <v>43.449180327868802</v>
      </c>
      <c r="P1827">
        <v>40.942698706099797</v>
      </c>
    </row>
    <row r="1828" spans="1:17" hidden="1" x14ac:dyDescent="0.3">
      <c r="A1828" t="s">
        <v>3812</v>
      </c>
      <c r="B1828" t="s">
        <v>3813</v>
      </c>
      <c r="C1828" t="str">
        <f>IFERROR(VLOOKUP(Table1[[#This Row],[Ticker]],[1]!Table1[[Symbol]:[Industry]],2,FALSE),"-")</f>
        <v>-</v>
      </c>
      <c r="D1828" t="s">
        <v>159</v>
      </c>
      <c r="E1828">
        <v>483.129669898999</v>
      </c>
      <c r="F1828">
        <v>42.65</v>
      </c>
      <c r="G1828">
        <v>-24.4979773037706</v>
      </c>
      <c r="H1828">
        <v>-9.07984380876802</v>
      </c>
      <c r="I1828">
        <v>-37.019737213870599</v>
      </c>
      <c r="J1828">
        <v>1.80386152233903</v>
      </c>
      <c r="K1828">
        <v>44.056641998528001</v>
      </c>
      <c r="L1828">
        <v>50.675620004107401</v>
      </c>
      <c r="M1828">
        <v>58.921069160510299</v>
      </c>
      <c r="N1828">
        <v>1.21485666729905</v>
      </c>
      <c r="O1828">
        <v>75.8499413833528</v>
      </c>
      <c r="P1828">
        <v>19.3006993006992</v>
      </c>
      <c r="Q1828">
        <v>-7.3543953485584998E-2</v>
      </c>
    </row>
    <row r="1829" spans="1:17" hidden="1" x14ac:dyDescent="0.3">
      <c r="A1829" t="s">
        <v>3814</v>
      </c>
      <c r="B1829" t="s">
        <v>3815</v>
      </c>
      <c r="C1829" t="str">
        <f>IFERROR(VLOOKUP(Table1[[#This Row],[Ticker]],[1]!Table1[[Symbol]:[Industry]],2,FALSE),"-")</f>
        <v>-</v>
      </c>
      <c r="D1829" t="s">
        <v>713</v>
      </c>
      <c r="E1829">
        <v>481.92970355999898</v>
      </c>
      <c r="F1829">
        <v>28.19</v>
      </c>
      <c r="G1829">
        <v>0.66487812493906495</v>
      </c>
      <c r="H1829">
        <v>0.62855905185032801</v>
      </c>
      <c r="I1829">
        <v>1.0016566804104801</v>
      </c>
      <c r="J1829">
        <v>1.18029465028001</v>
      </c>
      <c r="K1829">
        <v>26.865166701214001</v>
      </c>
      <c r="L1829">
        <v>24.954194640881202</v>
      </c>
      <c r="M1829">
        <v>56.344784633490001</v>
      </c>
      <c r="N1829">
        <v>1.1484615513575001</v>
      </c>
      <c r="O1829">
        <v>6.45619013834692</v>
      </c>
      <c r="P1829">
        <v>40.949999999999903</v>
      </c>
      <c r="Q1829">
        <v>3.3094991646369998E-3</v>
      </c>
    </row>
    <row r="1830" spans="1:17" hidden="1" x14ac:dyDescent="0.3">
      <c r="A1830" t="s">
        <v>3816</v>
      </c>
      <c r="B1830" t="s">
        <v>3817</v>
      </c>
      <c r="C1830" t="str">
        <f>IFERROR(VLOOKUP(Table1[[#This Row],[Ticker]],[1]!Table1[[Symbol]:[Industry]],2,FALSE),"-")</f>
        <v>-</v>
      </c>
      <c r="D1830" t="s">
        <v>140</v>
      </c>
      <c r="E1830">
        <v>480.69908144999999</v>
      </c>
      <c r="F1830">
        <v>31.91</v>
      </c>
      <c r="G1830">
        <v>-3.7776219629858798</v>
      </c>
      <c r="H1830">
        <v>-12.1062057413106</v>
      </c>
      <c r="I1830">
        <v>-27.849919640440898</v>
      </c>
      <c r="J1830">
        <v>5.4377730392929697</v>
      </c>
      <c r="K1830">
        <v>31.258164440916101</v>
      </c>
      <c r="L1830">
        <v>31.960488959301699</v>
      </c>
      <c r="M1830">
        <v>57.643575742249901</v>
      </c>
      <c r="N1830">
        <v>1.4689566253745601</v>
      </c>
      <c r="O1830">
        <v>40.394860545283599</v>
      </c>
      <c r="P1830">
        <v>28.669354838709602</v>
      </c>
      <c r="Q1830">
        <v>-3.3052476352780002E-3</v>
      </c>
    </row>
    <row r="1831" spans="1:17" hidden="1" x14ac:dyDescent="0.3">
      <c r="A1831" t="s">
        <v>3818</v>
      </c>
      <c r="B1831" t="s">
        <v>3819</v>
      </c>
      <c r="C1831" t="str">
        <f>IFERROR(VLOOKUP(Table1[[#This Row],[Ticker]],[1]!Table1[[Symbol]:[Industry]],2,FALSE),"-")</f>
        <v>-</v>
      </c>
      <c r="D1831" t="s">
        <v>989</v>
      </c>
      <c r="E1831">
        <v>478.63093796999999</v>
      </c>
      <c r="F1831">
        <v>569.95000000000005</v>
      </c>
      <c r="G1831">
        <v>23.592726039389699</v>
      </c>
      <c r="H1831">
        <v>7.6065521832728997</v>
      </c>
      <c r="I1831">
        <v>25.359854719136301</v>
      </c>
      <c r="J1831">
        <v>4.9698857967530197</v>
      </c>
      <c r="K1831">
        <v>483.04682332083502</v>
      </c>
      <c r="L1831">
        <v>438.44966940932301</v>
      </c>
      <c r="M1831">
        <v>62.9279865813592</v>
      </c>
      <c r="N1831">
        <v>2.02761771876557</v>
      </c>
      <c r="O1831">
        <v>5.0793929292042899</v>
      </c>
      <c r="P1831">
        <v>56.9029593943565</v>
      </c>
      <c r="Q1831">
        <v>5.9060644255265998E-2</v>
      </c>
    </row>
    <row r="1832" spans="1:17" hidden="1" x14ac:dyDescent="0.3">
      <c r="A1832" t="s">
        <v>3820</v>
      </c>
      <c r="B1832" t="s">
        <v>3821</v>
      </c>
      <c r="C1832" t="str">
        <f>IFERROR(VLOOKUP(Table1[[#This Row],[Ticker]],[1]!Table1[[Symbol]:[Industry]],2,FALSE),"-")</f>
        <v>-</v>
      </c>
      <c r="D1832" t="s">
        <v>1533</v>
      </c>
      <c r="E1832">
        <v>477.610154639999</v>
      </c>
      <c r="F1832">
        <v>298.10000000000002</v>
      </c>
      <c r="G1832">
        <v>-24.5819797395589</v>
      </c>
      <c r="H1832">
        <v>-9.5012080532460992</v>
      </c>
      <c r="I1832">
        <v>-10.490846488101299</v>
      </c>
      <c r="J1832">
        <v>-3.06705949998676</v>
      </c>
      <c r="K1832">
        <v>299.775953864592</v>
      </c>
      <c r="M1832">
        <v>43.443594435743599</v>
      </c>
      <c r="N1832">
        <v>0.60672905525846699</v>
      </c>
      <c r="O1832">
        <v>22.106675612210601</v>
      </c>
      <c r="P1832">
        <v>58.986666666666601</v>
      </c>
    </row>
    <row r="1833" spans="1:17" hidden="1" x14ac:dyDescent="0.3">
      <c r="A1833" t="s">
        <v>3822</v>
      </c>
      <c r="B1833" t="s">
        <v>3823</v>
      </c>
      <c r="C1833" t="str">
        <f>IFERROR(VLOOKUP(Table1[[#This Row],[Ticker]],[1]!Table1[[Symbol]:[Industry]],2,FALSE),"-")</f>
        <v>-</v>
      </c>
      <c r="D1833" t="s">
        <v>193</v>
      </c>
      <c r="E1833">
        <v>476.29999913400002</v>
      </c>
      <c r="F1833">
        <v>39.270000000000003</v>
      </c>
      <c r="G1833">
        <v>20.180739506090799</v>
      </c>
      <c r="H1833">
        <v>-7.7292170687893202</v>
      </c>
      <c r="I1833">
        <v>-11.406743944014</v>
      </c>
      <c r="J1833">
        <v>-4.3319643603854603</v>
      </c>
      <c r="K1833">
        <v>39.810145895575097</v>
      </c>
      <c r="L1833">
        <v>37.780001589319902</v>
      </c>
      <c r="M1833">
        <v>35.914358114914599</v>
      </c>
      <c r="N1833">
        <v>0.73118021333220695</v>
      </c>
      <c r="O1833">
        <v>26.6870384517443</v>
      </c>
      <c r="P1833">
        <v>55.524752475247503</v>
      </c>
      <c r="Q1833">
        <v>4.9550838464070997E-2</v>
      </c>
    </row>
    <row r="1834" spans="1:17" hidden="1" x14ac:dyDescent="0.3">
      <c r="A1834" t="s">
        <v>3824</v>
      </c>
      <c r="B1834" t="s">
        <v>3825</v>
      </c>
      <c r="C1834" t="str">
        <f>IFERROR(VLOOKUP(Table1[[#This Row],[Ticker]],[1]!Table1[[Symbol]:[Industry]],2,FALSE),"-")</f>
        <v>-</v>
      </c>
      <c r="D1834" t="s">
        <v>647</v>
      </c>
      <c r="E1834">
        <v>475.75155095000002</v>
      </c>
      <c r="F1834">
        <v>180.26</v>
      </c>
      <c r="G1834">
        <v>-35.113169616533199</v>
      </c>
      <c r="H1834">
        <v>-6.9866607870173496</v>
      </c>
      <c r="I1834">
        <v>-11.5409872789549</v>
      </c>
      <c r="J1834">
        <v>1.2709986421765</v>
      </c>
      <c r="K1834">
        <v>175.312107226455</v>
      </c>
      <c r="L1834">
        <v>172.898097746383</v>
      </c>
      <c r="M1834">
        <v>53.532691598059401</v>
      </c>
      <c r="N1834">
        <v>0.78579494245252701</v>
      </c>
      <c r="O1834">
        <v>27.260623543770102</v>
      </c>
      <c r="P1834">
        <v>32.935103244837698</v>
      </c>
      <c r="Q1834">
        <v>7.8646775112287001E-2</v>
      </c>
    </row>
    <row r="1835" spans="1:17" hidden="1" x14ac:dyDescent="0.3">
      <c r="A1835" t="s">
        <v>3826</v>
      </c>
      <c r="B1835" t="s">
        <v>3827</v>
      </c>
      <c r="C1835" t="str">
        <f>IFERROR(VLOOKUP(Table1[[#This Row],[Ticker]],[1]!Table1[[Symbol]:[Industry]],2,FALSE),"-")</f>
        <v>-</v>
      </c>
      <c r="D1835" t="s">
        <v>130</v>
      </c>
      <c r="E1835">
        <v>475.48325822499999</v>
      </c>
      <c r="F1835">
        <v>248.85</v>
      </c>
      <c r="G1835">
        <v>-70.039684723080299</v>
      </c>
      <c r="H1835">
        <v>-10.8878364817042</v>
      </c>
      <c r="I1835">
        <v>-55.9485514716228</v>
      </c>
      <c r="J1835">
        <v>-1.1395251695398001</v>
      </c>
      <c r="K1835">
        <v>262.64564543277299</v>
      </c>
      <c r="M1835">
        <v>33.0470035841035</v>
      </c>
      <c r="N1835">
        <v>0.49069587489730998</v>
      </c>
      <c r="O1835">
        <v>79.324894514767905</v>
      </c>
      <c r="P1835">
        <v>12.2462787550744</v>
      </c>
    </row>
    <row r="1836" spans="1:17" hidden="1" x14ac:dyDescent="0.3">
      <c r="A1836" t="s">
        <v>3828</v>
      </c>
      <c r="B1836" t="s">
        <v>3829</v>
      </c>
      <c r="C1836" t="str">
        <f>IFERROR(VLOOKUP(Table1[[#This Row],[Ticker]],[1]!Table1[[Symbol]:[Industry]],2,FALSE),"-")</f>
        <v>-</v>
      </c>
      <c r="D1836" t="s">
        <v>288</v>
      </c>
      <c r="E1836">
        <v>475.24314891</v>
      </c>
      <c r="F1836">
        <v>318.05</v>
      </c>
      <c r="G1836">
        <v>33.699119926161401</v>
      </c>
      <c r="H1836">
        <v>29.291197816013401</v>
      </c>
      <c r="I1836">
        <v>0.97053361148040196</v>
      </c>
      <c r="J1836">
        <v>-7.4702869257872102</v>
      </c>
      <c r="K1836">
        <v>283.39603025358298</v>
      </c>
      <c r="L1836">
        <v>252.559153944668</v>
      </c>
      <c r="M1836">
        <v>52.2749332808228</v>
      </c>
      <c r="N1836">
        <v>1.4381351003480001</v>
      </c>
      <c r="O1836">
        <v>15.6579154221034</v>
      </c>
      <c r="P1836">
        <v>74.130851355050595</v>
      </c>
      <c r="Q1836">
        <v>6.9531283532122998E-2</v>
      </c>
    </row>
    <row r="1837" spans="1:17" hidden="1" x14ac:dyDescent="0.3">
      <c r="A1837" t="s">
        <v>3830</v>
      </c>
      <c r="B1837" t="s">
        <v>3831</v>
      </c>
      <c r="C1837" t="str">
        <f>IFERROR(VLOOKUP(Table1[[#This Row],[Ticker]],[1]!Table1[[Symbol]:[Industry]],2,FALSE),"-")</f>
        <v>-</v>
      </c>
      <c r="D1837" t="s">
        <v>550</v>
      </c>
      <c r="E1837">
        <v>473.22215923499999</v>
      </c>
      <c r="F1837">
        <v>536.25</v>
      </c>
      <c r="G1837">
        <v>-9.0633434736166194</v>
      </c>
      <c r="H1837">
        <v>-1.7900208649529299</v>
      </c>
      <c r="I1837">
        <v>-11.442127959809699</v>
      </c>
      <c r="J1837">
        <v>-1.9426269290174101</v>
      </c>
      <c r="K1837">
        <v>500.25538662680299</v>
      </c>
      <c r="L1837">
        <v>470.19009379776901</v>
      </c>
      <c r="M1837">
        <v>45.688358888596099</v>
      </c>
      <c r="N1837">
        <v>1.2183771167266</v>
      </c>
      <c r="O1837">
        <v>7.9720279720279601</v>
      </c>
      <c r="P1837">
        <v>30.633373934226501</v>
      </c>
      <c r="Q1837">
        <v>-3.6604534770313002E-2</v>
      </c>
    </row>
    <row r="1838" spans="1:17" hidden="1" x14ac:dyDescent="0.3">
      <c r="A1838" t="s">
        <v>3832</v>
      </c>
      <c r="B1838" t="s">
        <v>3833</v>
      </c>
      <c r="C1838" t="str">
        <f>IFERROR(VLOOKUP(Table1[[#This Row],[Ticker]],[1]!Table1[[Symbol]:[Industry]],2,FALSE),"-")</f>
        <v>-</v>
      </c>
      <c r="D1838" t="s">
        <v>989</v>
      </c>
      <c r="E1838">
        <v>472.78146520799999</v>
      </c>
      <c r="F1838">
        <v>39.61</v>
      </c>
      <c r="G1838">
        <v>35.539804913914899</v>
      </c>
      <c r="H1838">
        <v>-12.1942616544095</v>
      </c>
      <c r="I1838">
        <v>27.758573631939701</v>
      </c>
      <c r="J1838">
        <v>5.11831266829802</v>
      </c>
      <c r="K1838">
        <v>37.5612121833598</v>
      </c>
      <c r="L1838">
        <v>33.485759449090502</v>
      </c>
      <c r="M1838">
        <v>52.202596222380102</v>
      </c>
      <c r="N1838">
        <v>1.24596586193557</v>
      </c>
      <c r="O1838">
        <v>18.025751072961299</v>
      </c>
      <c r="P1838">
        <v>65.732217573221703</v>
      </c>
      <c r="Q1838">
        <v>6.3842335538785003E-2</v>
      </c>
    </row>
    <row r="1839" spans="1:17" hidden="1" x14ac:dyDescent="0.3">
      <c r="A1839" t="s">
        <v>3834</v>
      </c>
      <c r="B1839" t="s">
        <v>3835</v>
      </c>
      <c r="C1839" t="str">
        <f>IFERROR(VLOOKUP(Table1[[#This Row],[Ticker]],[1]!Table1[[Symbol]:[Industry]],2,FALSE),"-")</f>
        <v>-</v>
      </c>
      <c r="D1839" t="s">
        <v>46</v>
      </c>
      <c r="E1839">
        <v>472.42411600000003</v>
      </c>
      <c r="F1839">
        <v>404</v>
      </c>
      <c r="G1839">
        <v>-20.390170122719599</v>
      </c>
      <c r="H1839">
        <v>-33.485898070993102</v>
      </c>
      <c r="I1839">
        <v>-6.2990368712621203</v>
      </c>
      <c r="J1839">
        <v>-6.0781558913065199</v>
      </c>
      <c r="M1839">
        <v>38.951009660156302</v>
      </c>
      <c r="O1839">
        <v>46.534653465346501</v>
      </c>
      <c r="P1839">
        <v>32.459016393442603</v>
      </c>
    </row>
    <row r="1840" spans="1:17" hidden="1" x14ac:dyDescent="0.3">
      <c r="A1840" t="s">
        <v>3836</v>
      </c>
      <c r="B1840" t="s">
        <v>3837</v>
      </c>
      <c r="C1840" t="str">
        <f>IFERROR(VLOOKUP(Table1[[#This Row],[Ticker]],[1]!Table1[[Symbol]:[Industry]],2,FALSE),"-")</f>
        <v>-</v>
      </c>
      <c r="D1840" t="s">
        <v>1103</v>
      </c>
      <c r="E1840">
        <v>471.13165255000001</v>
      </c>
      <c r="F1840">
        <v>221.3</v>
      </c>
      <c r="G1840">
        <v>76.296066015571199</v>
      </c>
      <c r="H1840">
        <v>-6.0325680388069598</v>
      </c>
      <c r="I1840">
        <v>32.456123753516103</v>
      </c>
      <c r="J1840">
        <v>-4.2366379542867696</v>
      </c>
      <c r="K1840">
        <v>209.572717836745</v>
      </c>
      <c r="L1840">
        <v>177.390243732258</v>
      </c>
      <c r="M1840">
        <v>55.038052304978599</v>
      </c>
      <c r="N1840">
        <v>2.1512410453897899</v>
      </c>
      <c r="O1840">
        <v>14.731134206958799</v>
      </c>
      <c r="P1840">
        <v>125.816326530612</v>
      </c>
      <c r="Q1840">
        <v>9.3213054727417005E-2</v>
      </c>
    </row>
    <row r="1841" spans="1:17" hidden="1" x14ac:dyDescent="0.3">
      <c r="A1841" t="s">
        <v>3838</v>
      </c>
      <c r="B1841" t="s">
        <v>3839</v>
      </c>
      <c r="C1841" t="str">
        <f>IFERROR(VLOOKUP(Table1[[#This Row],[Ticker]],[1]!Table1[[Symbol]:[Industry]],2,FALSE),"-")</f>
        <v>-</v>
      </c>
      <c r="D1841" t="s">
        <v>253</v>
      </c>
      <c r="E1841">
        <v>470.89379558000002</v>
      </c>
      <c r="F1841">
        <v>378.8</v>
      </c>
      <c r="G1841">
        <v>9.0958942948515897</v>
      </c>
      <c r="H1841">
        <v>-0.24685375309268501</v>
      </c>
      <c r="I1841">
        <v>-15.055946815573</v>
      </c>
      <c r="J1841">
        <v>-4.3468886484910296</v>
      </c>
      <c r="K1841">
        <v>373.903430729256</v>
      </c>
      <c r="L1841">
        <v>359.35379596015002</v>
      </c>
      <c r="M1841">
        <v>57.925812600975298</v>
      </c>
      <c r="N1841">
        <v>0.79099405267629497</v>
      </c>
      <c r="O1841">
        <v>29.039070749735998</v>
      </c>
      <c r="P1841">
        <v>48.840864440078498</v>
      </c>
      <c r="Q1841">
        <v>-1.8371911819001999E-2</v>
      </c>
    </row>
    <row r="1842" spans="1:17" hidden="1" x14ac:dyDescent="0.3">
      <c r="A1842" t="s">
        <v>3840</v>
      </c>
      <c r="B1842" t="s">
        <v>3841</v>
      </c>
      <c r="C1842" t="str">
        <f>IFERROR(VLOOKUP(Table1[[#This Row],[Ticker]],[1]!Table1[[Symbol]:[Industry]],2,FALSE),"-")</f>
        <v>-</v>
      </c>
      <c r="D1842" t="s">
        <v>29</v>
      </c>
      <c r="E1842">
        <v>469.26744255</v>
      </c>
      <c r="F1842">
        <v>1.71</v>
      </c>
      <c r="G1842">
        <v>5.73407093302822</v>
      </c>
      <c r="H1842">
        <v>-24.229333537459201</v>
      </c>
      <c r="I1842">
        <v>-16.713257353975699</v>
      </c>
      <c r="J1842">
        <v>-0.80168733170197304</v>
      </c>
      <c r="K1842">
        <v>1.73994936640819</v>
      </c>
      <c r="L1842">
        <v>1.73391962702324</v>
      </c>
      <c r="M1842">
        <v>13.4162950703556</v>
      </c>
      <c r="N1842">
        <v>0.78544127363064298</v>
      </c>
      <c r="O1842">
        <v>34.502923976608102</v>
      </c>
      <c r="P1842">
        <v>42.5</v>
      </c>
      <c r="Q1842">
        <v>-4.3989313489500997E-2</v>
      </c>
    </row>
    <row r="1843" spans="1:17" hidden="1" x14ac:dyDescent="0.3">
      <c r="A1843" t="s">
        <v>3842</v>
      </c>
      <c r="B1843" t="s">
        <v>3843</v>
      </c>
      <c r="C1843" t="str">
        <f>IFERROR(VLOOKUP(Table1[[#This Row],[Ticker]],[1]!Table1[[Symbol]:[Industry]],2,FALSE),"-")</f>
        <v>-</v>
      </c>
      <c r="D1843" t="s">
        <v>901</v>
      </c>
      <c r="E1843">
        <v>468.75266399999998</v>
      </c>
      <c r="F1843">
        <v>237.49</v>
      </c>
      <c r="G1843">
        <v>-12.1999897443952</v>
      </c>
      <c r="H1843">
        <v>15.3735753059029</v>
      </c>
      <c r="I1843">
        <v>2.38234677766008</v>
      </c>
      <c r="J1843">
        <v>-4.4501248317019702</v>
      </c>
      <c r="K1843">
        <v>218.19801074704799</v>
      </c>
      <c r="L1843">
        <v>204.03673072850401</v>
      </c>
      <c r="M1843">
        <v>58.831708048029597</v>
      </c>
      <c r="N1843">
        <v>2.2723288587402499</v>
      </c>
      <c r="O1843">
        <v>11.293107078192699</v>
      </c>
      <c r="P1843">
        <v>42.081962309303002</v>
      </c>
      <c r="Q1843">
        <v>-7.4978645182608994E-2</v>
      </c>
    </row>
    <row r="1844" spans="1:17" hidden="1" x14ac:dyDescent="0.3">
      <c r="A1844" t="s">
        <v>3844</v>
      </c>
      <c r="B1844" t="s">
        <v>3845</v>
      </c>
      <c r="C1844" t="str">
        <f>IFERROR(VLOOKUP(Table1[[#This Row],[Ticker]],[1]!Table1[[Symbol]:[Industry]],2,FALSE),"-")</f>
        <v>-</v>
      </c>
      <c r="D1844" t="s">
        <v>258</v>
      </c>
      <c r="E1844">
        <v>468.49895429999998</v>
      </c>
      <c r="F1844">
        <v>955.6</v>
      </c>
      <c r="G1844">
        <v>96.946192145149396</v>
      </c>
      <c r="H1844">
        <v>-1.3005217067606201</v>
      </c>
      <c r="I1844">
        <v>34.907379393243197</v>
      </c>
      <c r="J1844">
        <v>-2.82622720900258</v>
      </c>
      <c r="K1844">
        <v>945.97515194322796</v>
      </c>
      <c r="L1844">
        <v>763.46137091808896</v>
      </c>
      <c r="M1844">
        <v>47.049033673765699</v>
      </c>
      <c r="N1844">
        <v>0.47114475217370499</v>
      </c>
      <c r="O1844">
        <v>19.380493930514799</v>
      </c>
      <c r="P1844">
        <v>161.70067095714001</v>
      </c>
      <c r="Q1844">
        <v>0.13061190961602001</v>
      </c>
    </row>
    <row r="1845" spans="1:17" hidden="1" x14ac:dyDescent="0.3">
      <c r="A1845" t="s">
        <v>3846</v>
      </c>
      <c r="B1845" t="s">
        <v>3847</v>
      </c>
      <c r="C1845" t="str">
        <f>IFERROR(VLOOKUP(Table1[[#This Row],[Ticker]],[1]!Table1[[Symbol]:[Industry]],2,FALSE),"-")</f>
        <v>-</v>
      </c>
      <c r="D1845" t="s">
        <v>193</v>
      </c>
      <c r="E1845">
        <v>466.06144</v>
      </c>
      <c r="F1845">
        <v>200.1</v>
      </c>
      <c r="G1845">
        <v>-23.2678802287999</v>
      </c>
      <c r="H1845">
        <v>-13.7132403077145</v>
      </c>
      <c r="I1845">
        <v>-9.1767469773424004</v>
      </c>
      <c r="J1845">
        <v>-4.8493063793210203</v>
      </c>
      <c r="K1845">
        <v>197.58114203333</v>
      </c>
      <c r="M1845">
        <v>40.063563735733801</v>
      </c>
      <c r="N1845">
        <v>0.72732348611745501</v>
      </c>
      <c r="O1845">
        <v>30.759620189905</v>
      </c>
      <c r="P1845">
        <v>52.631578947368403</v>
      </c>
    </row>
    <row r="1846" spans="1:17" hidden="1" x14ac:dyDescent="0.3">
      <c r="A1846" t="s">
        <v>3848</v>
      </c>
      <c r="B1846" t="s">
        <v>3849</v>
      </c>
      <c r="C1846" t="str">
        <f>IFERROR(VLOOKUP(Table1[[#This Row],[Ticker]],[1]!Table1[[Symbol]:[Industry]],2,FALSE),"-")</f>
        <v>-</v>
      </c>
      <c r="E1846">
        <v>464.22719999999998</v>
      </c>
      <c r="F1846">
        <v>548</v>
      </c>
      <c r="G1846">
        <v>516.86008693649205</v>
      </c>
      <c r="H1846">
        <v>4.1624506628080304</v>
      </c>
      <c r="I1846">
        <v>52.826601526072203</v>
      </c>
      <c r="J1846">
        <v>5.0910994243090597</v>
      </c>
      <c r="K1846">
        <v>463.26212735667099</v>
      </c>
      <c r="L1846">
        <v>354.06691651235798</v>
      </c>
      <c r="M1846">
        <v>75.697000415383798</v>
      </c>
      <c r="N1846">
        <v>0.78922727623105304</v>
      </c>
      <c r="O1846">
        <v>0</v>
      </c>
      <c r="P1846">
        <v>566.66666666666595</v>
      </c>
      <c r="Q1846">
        <v>0.184509173193143</v>
      </c>
    </row>
    <row r="1847" spans="1:17" hidden="1" x14ac:dyDescent="0.3">
      <c r="A1847" t="s">
        <v>3850</v>
      </c>
      <c r="B1847" t="s">
        <v>3851</v>
      </c>
      <c r="C1847" t="str">
        <f>IFERROR(VLOOKUP(Table1[[#This Row],[Ticker]],[1]!Table1[[Symbol]:[Industry]],2,FALSE),"-")</f>
        <v>-</v>
      </c>
      <c r="D1847" t="s">
        <v>253</v>
      </c>
      <c r="E1847">
        <v>463.51995140000002</v>
      </c>
      <c r="F1847">
        <v>29.14</v>
      </c>
      <c r="G1847">
        <v>42.404102691078101</v>
      </c>
      <c r="H1847">
        <v>25.5833874342913</v>
      </c>
      <c r="I1847">
        <v>32.641708775793198</v>
      </c>
      <c r="J1847">
        <v>-0.90822142261106797</v>
      </c>
      <c r="K1847">
        <v>23.2766752043553</v>
      </c>
      <c r="L1847">
        <v>21.021150674102799</v>
      </c>
      <c r="M1847">
        <v>62.698655038384999</v>
      </c>
      <c r="N1847">
        <v>2.93789075333983</v>
      </c>
      <c r="O1847">
        <v>9.8146877144818099</v>
      </c>
      <c r="P1847">
        <v>133.36435235998201</v>
      </c>
      <c r="Q1847">
        <v>8.1057470292597994E-2</v>
      </c>
    </row>
    <row r="1848" spans="1:17" hidden="1" x14ac:dyDescent="0.3">
      <c r="A1848" t="s">
        <v>3852</v>
      </c>
      <c r="B1848" t="s">
        <v>3853</v>
      </c>
      <c r="C1848" t="str">
        <f>IFERROR(VLOOKUP(Table1[[#This Row],[Ticker]],[1]!Table1[[Symbol]:[Industry]],2,FALSE),"-")</f>
        <v>-</v>
      </c>
      <c r="D1848" t="s">
        <v>253</v>
      </c>
      <c r="E1848">
        <v>463.336162602</v>
      </c>
      <c r="F1848">
        <v>84.55</v>
      </c>
      <c r="G1848">
        <v>-11.824881303734699</v>
      </c>
      <c r="H1848">
        <v>2.9269326196455698</v>
      </c>
      <c r="I1848">
        <v>-8.5657643687372502</v>
      </c>
      <c r="J1848">
        <v>-3.3248064092222398</v>
      </c>
      <c r="K1848">
        <v>80.203224475334906</v>
      </c>
      <c r="L1848">
        <v>78.499801492494896</v>
      </c>
      <c r="M1848">
        <v>56.216053940267102</v>
      </c>
      <c r="N1848">
        <v>1.76132560078476</v>
      </c>
      <c r="O1848">
        <v>15.5529272619751</v>
      </c>
      <c r="P1848">
        <v>28.106060606060598</v>
      </c>
      <c r="Q1848">
        <v>-5.5941325800454002E-2</v>
      </c>
    </row>
    <row r="1849" spans="1:17" hidden="1" x14ac:dyDescent="0.3">
      <c r="A1849" t="s">
        <v>3854</v>
      </c>
      <c r="B1849" t="s">
        <v>3855</v>
      </c>
      <c r="C1849" t="str">
        <f>IFERROR(VLOOKUP(Table1[[#This Row],[Ticker]],[1]!Table1[[Symbol]:[Industry]],2,FALSE),"-")</f>
        <v>-</v>
      </c>
      <c r="D1849" t="s">
        <v>258</v>
      </c>
      <c r="E1849">
        <v>462.44136009599998</v>
      </c>
      <c r="F1849">
        <v>69.16</v>
      </c>
      <c r="G1849">
        <v>40.565587744338103</v>
      </c>
      <c r="H1849">
        <v>16.2721148301912</v>
      </c>
      <c r="I1849">
        <v>23.417653157942901</v>
      </c>
      <c r="J1849">
        <v>15.862204794151101</v>
      </c>
      <c r="K1849">
        <v>60.927786023361399</v>
      </c>
      <c r="L1849">
        <v>56.702803030647203</v>
      </c>
      <c r="M1849">
        <v>83.399958955647804</v>
      </c>
      <c r="N1849">
        <v>1.9348843226333801</v>
      </c>
      <c r="O1849">
        <v>10.8877964141122</v>
      </c>
      <c r="P1849">
        <v>79.589716956634604</v>
      </c>
      <c r="Q1849">
        <v>0.121943386504235</v>
      </c>
    </row>
    <row r="1850" spans="1:17" hidden="1" x14ac:dyDescent="0.3">
      <c r="A1850" t="s">
        <v>3856</v>
      </c>
      <c r="B1850" t="s">
        <v>3857</v>
      </c>
      <c r="C1850" t="str">
        <f>IFERROR(VLOOKUP(Table1[[#This Row],[Ticker]],[1]!Table1[[Symbol]:[Industry]],2,FALSE),"-")</f>
        <v>-</v>
      </c>
      <c r="D1850" t="s">
        <v>220</v>
      </c>
      <c r="E1850">
        <v>462.20784336000003</v>
      </c>
      <c r="F1850">
        <v>197.1</v>
      </c>
      <c r="G1850">
        <v>124.48132368028</v>
      </c>
      <c r="H1850">
        <v>18.933732541641501</v>
      </c>
      <c r="I1850">
        <v>-1.8776485492947801</v>
      </c>
      <c r="J1850">
        <v>3.27693674692211</v>
      </c>
      <c r="K1850">
        <v>173.35477764251499</v>
      </c>
      <c r="L1850">
        <v>144.71639316900999</v>
      </c>
      <c r="M1850">
        <v>67.2616679153641</v>
      </c>
      <c r="N1850">
        <v>1.17489205558584</v>
      </c>
      <c r="O1850">
        <v>11.466260781329201</v>
      </c>
      <c r="P1850">
        <v>182.98636037329501</v>
      </c>
      <c r="Q1850">
        <v>0.135402668717681</v>
      </c>
    </row>
    <row r="1851" spans="1:17" hidden="1" x14ac:dyDescent="0.3">
      <c r="A1851" t="s">
        <v>3858</v>
      </c>
      <c r="B1851" t="s">
        <v>3859</v>
      </c>
      <c r="C1851" t="str">
        <f>IFERROR(VLOOKUP(Table1[[#This Row],[Ticker]],[1]!Table1[[Symbol]:[Industry]],2,FALSE),"-")</f>
        <v>-</v>
      </c>
      <c r="D1851" t="s">
        <v>288</v>
      </c>
      <c r="E1851">
        <v>461.87361420000002</v>
      </c>
      <c r="F1851">
        <v>362.15</v>
      </c>
      <c r="G1851">
        <v>113.792036784576</v>
      </c>
      <c r="H1851">
        <v>3.4485243981678302</v>
      </c>
      <c r="I1851">
        <v>17.556776556429298</v>
      </c>
      <c r="J1851">
        <v>-0.132105478736669</v>
      </c>
      <c r="K1851">
        <v>343.444608028809</v>
      </c>
      <c r="L1851">
        <v>287.72590133675101</v>
      </c>
      <c r="M1851">
        <v>49.584643379463998</v>
      </c>
      <c r="N1851">
        <v>0.702573953814153</v>
      </c>
      <c r="O1851">
        <v>9.3331492475493505</v>
      </c>
      <c r="P1851">
        <v>162.33248822890201</v>
      </c>
      <c r="Q1851">
        <v>0.10788239746999601</v>
      </c>
    </row>
    <row r="1852" spans="1:17" hidden="1" x14ac:dyDescent="0.3">
      <c r="A1852" t="s">
        <v>3860</v>
      </c>
      <c r="B1852" t="s">
        <v>3861</v>
      </c>
      <c r="C1852" t="str">
        <f>IFERROR(VLOOKUP(Table1[[#This Row],[Ticker]],[1]!Table1[[Symbol]:[Industry]],2,FALSE),"-")</f>
        <v>-</v>
      </c>
      <c r="D1852" t="s">
        <v>122</v>
      </c>
      <c r="E1852">
        <v>461.311488</v>
      </c>
      <c r="F1852">
        <v>282.75</v>
      </c>
      <c r="G1852">
        <v>-12.7043906054333</v>
      </c>
      <c r="H1852">
        <v>23.643383916214699</v>
      </c>
      <c r="I1852">
        <v>-41.087554843672201</v>
      </c>
      <c r="J1852">
        <v>12.3479189675106</v>
      </c>
      <c r="K1852">
        <v>223.16824803625701</v>
      </c>
      <c r="L1852">
        <v>250.337220777537</v>
      </c>
      <c r="M1852">
        <v>81.050222566366202</v>
      </c>
      <c r="N1852">
        <v>2.56030925086643</v>
      </c>
      <c r="O1852">
        <v>103.76657824933601</v>
      </c>
      <c r="P1852">
        <v>75.512104283054001</v>
      </c>
      <c r="Q1852">
        <v>0.15761955288686999</v>
      </c>
    </row>
    <row r="1853" spans="1:17" hidden="1" x14ac:dyDescent="0.3">
      <c r="A1853" t="s">
        <v>3862</v>
      </c>
      <c r="B1853" t="s">
        <v>3863</v>
      </c>
      <c r="C1853" t="str">
        <f>IFERROR(VLOOKUP(Table1[[#This Row],[Ticker]],[1]!Table1[[Symbol]:[Industry]],2,FALSE),"-")</f>
        <v>-</v>
      </c>
      <c r="D1853" t="s">
        <v>647</v>
      </c>
      <c r="E1853">
        <v>461.07891181399998</v>
      </c>
      <c r="F1853">
        <v>241.04</v>
      </c>
      <c r="G1853">
        <v>25.223178316872399</v>
      </c>
      <c r="H1853">
        <v>14.3317708001769</v>
      </c>
      <c r="I1853">
        <v>22.945960523119201</v>
      </c>
      <c r="J1853">
        <v>-10.864351278073199</v>
      </c>
      <c r="K1853">
        <v>227.21489516716201</v>
      </c>
      <c r="L1853">
        <v>199.14035157185299</v>
      </c>
      <c r="M1853">
        <v>45.629279906879397</v>
      </c>
      <c r="N1853">
        <v>2.1491043899268401</v>
      </c>
      <c r="O1853">
        <v>23.547958845004899</v>
      </c>
      <c r="P1853">
        <v>73.347716648687495</v>
      </c>
      <c r="Q1853">
        <v>3.8056018771335E-2</v>
      </c>
    </row>
    <row r="1854" spans="1:17" hidden="1" x14ac:dyDescent="0.3">
      <c r="A1854" t="s">
        <v>3864</v>
      </c>
      <c r="B1854" t="s">
        <v>3865</v>
      </c>
      <c r="C1854" t="str">
        <f>IFERROR(VLOOKUP(Table1[[#This Row],[Ticker]],[1]!Table1[[Symbol]:[Industry]],2,FALSE),"-")</f>
        <v>-</v>
      </c>
      <c r="D1854" t="s">
        <v>1405</v>
      </c>
      <c r="E1854">
        <v>459.75980637499998</v>
      </c>
      <c r="F1854">
        <v>422.7</v>
      </c>
      <c r="G1854">
        <v>61.148285201731603</v>
      </c>
      <c r="H1854">
        <v>18.673925467686502</v>
      </c>
      <c r="I1854">
        <v>3.6682084574067799</v>
      </c>
      <c r="J1854">
        <v>8.2763814921295609</v>
      </c>
      <c r="K1854">
        <v>335.14622575831601</v>
      </c>
      <c r="L1854">
        <v>307.30895770849497</v>
      </c>
      <c r="M1854">
        <v>77.709862970617294</v>
      </c>
      <c r="N1854">
        <v>2.0192571770559802</v>
      </c>
      <c r="O1854">
        <v>10.007097232079399</v>
      </c>
      <c r="P1854">
        <v>92.136363636363598</v>
      </c>
      <c r="Q1854">
        <v>0.15060733773559201</v>
      </c>
    </row>
    <row r="1855" spans="1:17" hidden="1" x14ac:dyDescent="0.3">
      <c r="A1855" t="s">
        <v>3866</v>
      </c>
      <c r="B1855" t="s">
        <v>3867</v>
      </c>
      <c r="C1855" t="str">
        <f>IFERROR(VLOOKUP(Table1[[#This Row],[Ticker]],[1]!Table1[[Symbol]:[Industry]],2,FALSE),"-")</f>
        <v>-</v>
      </c>
      <c r="D1855" t="s">
        <v>647</v>
      </c>
      <c r="E1855">
        <v>459.029077564999</v>
      </c>
      <c r="F1855">
        <v>188.55</v>
      </c>
      <c r="G1855">
        <v>-8.8015981760197199</v>
      </c>
      <c r="H1855">
        <v>15.044440555711301</v>
      </c>
      <c r="I1855">
        <v>-18.579150167016</v>
      </c>
      <c r="J1855">
        <v>21.437482894045399</v>
      </c>
      <c r="K1855">
        <v>173.726098368717</v>
      </c>
      <c r="L1855">
        <v>180.18715492422299</v>
      </c>
      <c r="M1855">
        <v>76.461777079449206</v>
      </c>
      <c r="N1855">
        <v>3.27608608904595</v>
      </c>
      <c r="O1855">
        <v>32.2195704057279</v>
      </c>
      <c r="P1855">
        <v>25.7</v>
      </c>
      <c r="Q1855">
        <v>0.29699829644057102</v>
      </c>
    </row>
    <row r="1856" spans="1:17" hidden="1" x14ac:dyDescent="0.3">
      <c r="A1856" t="s">
        <v>3868</v>
      </c>
      <c r="B1856" t="s">
        <v>3869</v>
      </c>
      <c r="C1856" t="str">
        <f>IFERROR(VLOOKUP(Table1[[#This Row],[Ticker]],[1]!Table1[[Symbol]:[Industry]],2,FALSE),"-")</f>
        <v>-</v>
      </c>
      <c r="D1856" t="s">
        <v>409</v>
      </c>
      <c r="E1856">
        <v>458.09628526199998</v>
      </c>
      <c r="F1856">
        <v>4.21</v>
      </c>
      <c r="G1856">
        <v>18.022953266088798</v>
      </c>
      <c r="H1856">
        <v>-16.0476056327919</v>
      </c>
      <c r="I1856">
        <v>-31.3161213967546</v>
      </c>
      <c r="J1856">
        <v>-4.4546553682316503</v>
      </c>
      <c r="K1856">
        <v>4.3960741985801999</v>
      </c>
      <c r="L1856">
        <v>4.3062968006844704</v>
      </c>
      <c r="M1856">
        <v>36.722572880877998</v>
      </c>
      <c r="N1856">
        <v>0.91309062131278695</v>
      </c>
      <c r="O1856">
        <v>65.558194774346703</v>
      </c>
      <c r="P1856">
        <v>56.532939619889802</v>
      </c>
      <c r="Q1856">
        <v>5.0852784351031001E-2</v>
      </c>
    </row>
    <row r="1857" spans="1:17" hidden="1" x14ac:dyDescent="0.3">
      <c r="A1857" t="s">
        <v>3870</v>
      </c>
      <c r="B1857" t="s">
        <v>3871</v>
      </c>
      <c r="C1857" t="str">
        <f>IFERROR(VLOOKUP(Table1[[#This Row],[Ticker]],[1]!Table1[[Symbol]:[Industry]],2,FALSE),"-")</f>
        <v>-</v>
      </c>
      <c r="D1857" t="s">
        <v>193</v>
      </c>
      <c r="E1857">
        <v>455.43</v>
      </c>
      <c r="F1857">
        <v>88.83</v>
      </c>
      <c r="G1857">
        <v>31.807390799818599</v>
      </c>
      <c r="H1857">
        <v>-9.8391520880732894</v>
      </c>
      <c r="I1857">
        <v>-12.903468699915599</v>
      </c>
      <c r="J1857">
        <v>-0.18196902184282099</v>
      </c>
      <c r="K1857">
        <v>90.831192529428293</v>
      </c>
      <c r="L1857">
        <v>86.232549921850406</v>
      </c>
      <c r="M1857">
        <v>46.3554286964971</v>
      </c>
      <c r="N1857">
        <v>0.95606121168367098</v>
      </c>
      <c r="O1857">
        <v>41.731397050546001</v>
      </c>
      <c r="P1857">
        <v>81.285714285714207</v>
      </c>
      <c r="Q1857">
        <v>0.10108905856293</v>
      </c>
    </row>
    <row r="1858" spans="1:17" hidden="1" x14ac:dyDescent="0.3">
      <c r="A1858" t="s">
        <v>3872</v>
      </c>
      <c r="B1858" t="s">
        <v>3873</v>
      </c>
      <c r="C1858" t="str">
        <f>IFERROR(VLOOKUP(Table1[[#This Row],[Ticker]],[1]!Table1[[Symbol]:[Industry]],2,FALSE),"-")</f>
        <v>-</v>
      </c>
      <c r="D1858" t="s">
        <v>550</v>
      </c>
      <c r="E1858">
        <v>454.26715000000002</v>
      </c>
      <c r="F1858">
        <v>433.8</v>
      </c>
      <c r="G1858">
        <v>13.905754322102901</v>
      </c>
      <c r="H1858">
        <v>1.87109890160077</v>
      </c>
      <c r="I1858">
        <v>7.8567536713825596</v>
      </c>
      <c r="J1858">
        <v>-3.49970745658559E-2</v>
      </c>
      <c r="K1858">
        <v>411.24846374325898</v>
      </c>
      <c r="L1858">
        <v>371.77753007474598</v>
      </c>
      <c r="M1858">
        <v>46.643839849826797</v>
      </c>
      <c r="N1858">
        <v>0.49354278306417299</v>
      </c>
      <c r="O1858">
        <v>9.7625633932687705</v>
      </c>
      <c r="P1858">
        <v>41.695247427731502</v>
      </c>
      <c r="Q1858">
        <v>-3.6068282670784997E-2</v>
      </c>
    </row>
    <row r="1859" spans="1:17" hidden="1" x14ac:dyDescent="0.3">
      <c r="A1859" t="s">
        <v>3874</v>
      </c>
      <c r="B1859" t="s">
        <v>3875</v>
      </c>
      <c r="C1859" t="str">
        <f>IFERROR(VLOOKUP(Table1[[#This Row],[Ticker]],[1]!Table1[[Symbol]:[Industry]],2,FALSE),"-")</f>
        <v>-</v>
      </c>
      <c r="D1859" t="s">
        <v>220</v>
      </c>
      <c r="E1859">
        <v>453.87815000000001</v>
      </c>
      <c r="F1859">
        <v>138.53</v>
      </c>
      <c r="G1859">
        <v>34.160967362234103</v>
      </c>
      <c r="H1859">
        <v>5.2441473717667098</v>
      </c>
      <c r="I1859">
        <v>-3.69766281206542</v>
      </c>
      <c r="J1859">
        <v>-8.4782549884676399</v>
      </c>
      <c r="K1859">
        <v>130.54396480074601</v>
      </c>
      <c r="L1859">
        <v>119.465659201875</v>
      </c>
      <c r="M1859">
        <v>67.558520871864403</v>
      </c>
      <c r="N1859">
        <v>1.1582668554745901</v>
      </c>
      <c r="O1859">
        <v>14.5600230996895</v>
      </c>
      <c r="P1859">
        <v>97.195729537366503</v>
      </c>
      <c r="Q1859">
        <v>3.5963624814513998E-2</v>
      </c>
    </row>
    <row r="1860" spans="1:17" hidden="1" x14ac:dyDescent="0.3">
      <c r="A1860" t="s">
        <v>3876</v>
      </c>
      <c r="B1860" t="s">
        <v>3877</v>
      </c>
      <c r="C1860" t="str">
        <f>IFERROR(VLOOKUP(Table1[[#This Row],[Ticker]],[1]!Table1[[Symbol]:[Industry]],2,FALSE),"-")</f>
        <v>-</v>
      </c>
      <c r="D1860" t="s">
        <v>244</v>
      </c>
      <c r="E1860">
        <v>451.49214119999999</v>
      </c>
      <c r="F1860">
        <v>197.05</v>
      </c>
      <c r="G1860">
        <v>56.396256643757603</v>
      </c>
      <c r="H1860">
        <v>10.1907488741651</v>
      </c>
      <c r="I1860">
        <v>-25.439176793555401</v>
      </c>
      <c r="J1860">
        <v>-2.6448245866039199</v>
      </c>
      <c r="K1860">
        <v>180.61744803970001</v>
      </c>
      <c r="L1860">
        <v>174.615352775529</v>
      </c>
      <c r="M1860">
        <v>60.248126575178603</v>
      </c>
      <c r="N1860">
        <v>1.4711736176049299</v>
      </c>
      <c r="O1860">
        <v>42.0959147424511</v>
      </c>
      <c r="P1860">
        <v>100.968893421723</v>
      </c>
      <c r="Q1860">
        <v>8.6112183563419001E-2</v>
      </c>
    </row>
    <row r="1861" spans="1:17" hidden="1" x14ac:dyDescent="0.3">
      <c r="A1861" t="s">
        <v>3878</v>
      </c>
      <c r="B1861" t="s">
        <v>3879</v>
      </c>
      <c r="C1861" t="str">
        <f>IFERROR(VLOOKUP(Table1[[#This Row],[Ticker]],[1]!Table1[[Symbol]:[Industry]],2,FALSE),"-")</f>
        <v>-</v>
      </c>
      <c r="D1861" t="s">
        <v>253</v>
      </c>
      <c r="E1861">
        <v>451.00437056499999</v>
      </c>
      <c r="F1861">
        <v>370.05</v>
      </c>
      <c r="G1861">
        <v>7.4029528070936799</v>
      </c>
      <c r="H1861">
        <v>33.595977008020597</v>
      </c>
      <c r="I1861">
        <v>20.0709306802122</v>
      </c>
      <c r="J1861">
        <v>1.8821412319020201</v>
      </c>
      <c r="K1861">
        <v>304.43270268620398</v>
      </c>
      <c r="L1861">
        <v>297.60375949373002</v>
      </c>
      <c r="M1861">
        <v>78.742693155931903</v>
      </c>
      <c r="N1861">
        <v>2.8044161011587199</v>
      </c>
      <c r="O1861">
        <v>13.1468720443183</v>
      </c>
      <c r="P1861">
        <v>57.468085106382901</v>
      </c>
      <c r="Q1861">
        <v>-3.8125649595378001E-2</v>
      </c>
    </row>
    <row r="1862" spans="1:17" hidden="1" x14ac:dyDescent="0.3">
      <c r="A1862" t="s">
        <v>3880</v>
      </c>
      <c r="B1862" t="s">
        <v>3881</v>
      </c>
      <c r="C1862" t="str">
        <f>IFERROR(VLOOKUP(Table1[[#This Row],[Ticker]],[1]!Table1[[Symbol]:[Industry]],2,FALSE),"-")</f>
        <v>-</v>
      </c>
      <c r="E1862">
        <v>450.11490748999898</v>
      </c>
      <c r="F1862">
        <v>230.2</v>
      </c>
      <c r="G1862">
        <v>217.05275225170899</v>
      </c>
      <c r="H1862">
        <v>-17.057935195015201</v>
      </c>
      <c r="I1862">
        <v>-18.974814409066902</v>
      </c>
      <c r="J1862">
        <v>-8.2470290689483807</v>
      </c>
      <c r="K1862">
        <v>259.44895783017301</v>
      </c>
      <c r="L1862">
        <v>235.85056246061899</v>
      </c>
      <c r="M1862">
        <v>40.003306820969399</v>
      </c>
      <c r="N1862">
        <v>1.3426663084316399</v>
      </c>
      <c r="O1862">
        <v>58.731537793223197</v>
      </c>
      <c r="P1862">
        <v>241.03703703703701</v>
      </c>
    </row>
    <row r="1863" spans="1:17" hidden="1" x14ac:dyDescent="0.3">
      <c r="A1863" t="s">
        <v>3882</v>
      </c>
      <c r="B1863" t="s">
        <v>3883</v>
      </c>
      <c r="C1863" t="str">
        <f>IFERROR(VLOOKUP(Table1[[#This Row],[Ticker]],[1]!Table1[[Symbol]:[Industry]],2,FALSE),"-")</f>
        <v>-</v>
      </c>
      <c r="D1863" t="s">
        <v>409</v>
      </c>
      <c r="E1863">
        <v>449.53317142700001</v>
      </c>
      <c r="F1863">
        <v>24.28</v>
      </c>
      <c r="G1863">
        <v>-37.673719099081197</v>
      </c>
      <c r="H1863">
        <v>-14.560964718579701</v>
      </c>
      <c r="I1863">
        <v>-19.847952775844799</v>
      </c>
      <c r="J1863">
        <v>-3.0762944450187599</v>
      </c>
      <c r="K1863">
        <v>25.345744583044301</v>
      </c>
      <c r="L1863">
        <v>25.539328146253101</v>
      </c>
      <c r="M1863">
        <v>31.922666783448499</v>
      </c>
      <c r="N1863">
        <v>1.2562945559107399</v>
      </c>
      <c r="O1863">
        <v>50.164744645798997</v>
      </c>
      <c r="P1863">
        <v>8.7326466636811606</v>
      </c>
      <c r="Q1863">
        <v>0.103373836586006</v>
      </c>
    </row>
    <row r="1864" spans="1:17" hidden="1" x14ac:dyDescent="0.3">
      <c r="A1864" t="s">
        <v>3884</v>
      </c>
      <c r="B1864" t="s">
        <v>3885</v>
      </c>
      <c r="C1864" t="str">
        <f>IFERROR(VLOOKUP(Table1[[#This Row],[Ticker]],[1]!Table1[[Symbol]:[Industry]],2,FALSE),"-")</f>
        <v>-</v>
      </c>
      <c r="D1864" t="s">
        <v>594</v>
      </c>
      <c r="E1864">
        <v>448.99851225600003</v>
      </c>
      <c r="F1864">
        <v>82.16</v>
      </c>
      <c r="G1864">
        <v>54.3710479910579</v>
      </c>
      <c r="H1864">
        <v>-32.391806453368098</v>
      </c>
      <c r="I1864">
        <v>11.2807546220721</v>
      </c>
      <c r="J1864">
        <v>-19.199649403595501</v>
      </c>
      <c r="K1864">
        <v>102.36681693454</v>
      </c>
      <c r="L1864">
        <v>80.170055095729793</v>
      </c>
      <c r="M1864">
        <v>24.4632129403339</v>
      </c>
      <c r="N1864">
        <v>1.82489833066439</v>
      </c>
      <c r="O1864">
        <v>70.764362220058402</v>
      </c>
      <c r="P1864">
        <v>92.6377491207502</v>
      </c>
      <c r="Q1864">
        <v>5.4450806454784E-2</v>
      </c>
    </row>
    <row r="1865" spans="1:17" hidden="1" x14ac:dyDescent="0.3">
      <c r="A1865" t="s">
        <v>3886</v>
      </c>
      <c r="B1865" t="s">
        <v>3887</v>
      </c>
      <c r="C1865" t="str">
        <f>IFERROR(VLOOKUP(Table1[[#This Row],[Ticker]],[1]!Table1[[Symbol]:[Industry]],2,FALSE),"-")</f>
        <v>-</v>
      </c>
      <c r="D1865" t="s">
        <v>193</v>
      </c>
      <c r="E1865">
        <v>447.32987750000001</v>
      </c>
      <c r="F1865">
        <v>197.8</v>
      </c>
      <c r="G1865">
        <v>29.1878090825542</v>
      </c>
      <c r="H1865">
        <v>8.5091655085445499</v>
      </c>
      <c r="I1865">
        <v>34.103182012039703</v>
      </c>
      <c r="J1865">
        <v>-1.4171476960545</v>
      </c>
      <c r="K1865">
        <v>188.528994166671</v>
      </c>
      <c r="L1865">
        <v>163.02254236005999</v>
      </c>
      <c r="M1865">
        <v>56.1126599539434</v>
      </c>
      <c r="N1865">
        <v>0.77142542777197898</v>
      </c>
      <c r="O1865">
        <v>19.261880687563099</v>
      </c>
      <c r="P1865">
        <v>71.850564726324905</v>
      </c>
      <c r="Q1865">
        <v>9.2330088438732E-2</v>
      </c>
    </row>
    <row r="1866" spans="1:17" hidden="1" x14ac:dyDescent="0.3">
      <c r="A1866" t="s">
        <v>3888</v>
      </c>
      <c r="B1866" t="s">
        <v>3889</v>
      </c>
      <c r="C1866" t="str">
        <f>IFERROR(VLOOKUP(Table1[[#This Row],[Ticker]],[1]!Table1[[Symbol]:[Industry]],2,FALSE),"-")</f>
        <v>-</v>
      </c>
      <c r="D1866" t="s">
        <v>484</v>
      </c>
      <c r="E1866">
        <v>446.74097</v>
      </c>
      <c r="F1866">
        <v>193.1</v>
      </c>
      <c r="G1866">
        <v>-16.244106917490001</v>
      </c>
      <c r="H1866">
        <v>-6.8107635275287697</v>
      </c>
      <c r="I1866">
        <v>-2.1529736660324899</v>
      </c>
      <c r="J1866">
        <v>2.7260904460758</v>
      </c>
      <c r="K1866">
        <v>197.97461893764901</v>
      </c>
      <c r="M1866">
        <v>52.113577857015898</v>
      </c>
      <c r="N1866">
        <v>0.51984722653994697</v>
      </c>
      <c r="O1866">
        <v>71.776281719316401</v>
      </c>
      <c r="P1866">
        <v>29.9899023897677</v>
      </c>
    </row>
    <row r="1867" spans="1:17" hidden="1" x14ac:dyDescent="0.3">
      <c r="A1867" t="s">
        <v>3890</v>
      </c>
      <c r="B1867" t="s">
        <v>3891</v>
      </c>
      <c r="C1867" t="str">
        <f>IFERROR(VLOOKUP(Table1[[#This Row],[Ticker]],[1]!Table1[[Symbol]:[Industry]],2,FALSE),"-")</f>
        <v>-</v>
      </c>
      <c r="D1867" t="s">
        <v>409</v>
      </c>
      <c r="E1867">
        <v>445.86500000000001</v>
      </c>
      <c r="F1867">
        <v>621.85</v>
      </c>
      <c r="G1867">
        <v>300.12026692881301</v>
      </c>
      <c r="H1867">
        <v>2.1607092721174102</v>
      </c>
      <c r="I1867">
        <v>10.218115195043801</v>
      </c>
      <c r="J1867">
        <v>-2.3245692117266898</v>
      </c>
      <c r="K1867">
        <v>606.953085094882</v>
      </c>
      <c r="L1867">
        <v>500.83566525818998</v>
      </c>
      <c r="M1867">
        <v>63.026756159859502</v>
      </c>
      <c r="N1867">
        <v>2.14636109325899</v>
      </c>
      <c r="O1867">
        <v>5.4755970089249697</v>
      </c>
      <c r="P1867">
        <v>350.61594202898499</v>
      </c>
      <c r="Q1867">
        <v>0.15338802880285499</v>
      </c>
    </row>
    <row r="1868" spans="1:17" hidden="1" x14ac:dyDescent="0.3">
      <c r="A1868" t="s">
        <v>3892</v>
      </c>
      <c r="B1868" t="s">
        <v>3893</v>
      </c>
      <c r="C1868" t="str">
        <f>IFERROR(VLOOKUP(Table1[[#This Row],[Ticker]],[1]!Table1[[Symbol]:[Industry]],2,FALSE),"-")</f>
        <v>-</v>
      </c>
      <c r="D1868" t="s">
        <v>557</v>
      </c>
      <c r="E1868">
        <v>443.49778438499999</v>
      </c>
      <c r="F1868">
        <v>253.6</v>
      </c>
      <c r="G1868">
        <v>151.05150459107301</v>
      </c>
      <c r="H1868">
        <v>-12.6925482913663</v>
      </c>
      <c r="I1868">
        <v>52.482275180825098</v>
      </c>
      <c r="J1868">
        <v>6.5923804649081896</v>
      </c>
      <c r="K1868">
        <v>226.30521957596901</v>
      </c>
      <c r="L1868">
        <v>183.88605246642899</v>
      </c>
      <c r="M1868">
        <v>62.7213239668339</v>
      </c>
      <c r="N1868">
        <v>0.78197979033085896</v>
      </c>
      <c r="O1868">
        <v>13.801261829653001</v>
      </c>
      <c r="P1868">
        <v>190.759000229305</v>
      </c>
      <c r="Q1868">
        <v>0.100799475054692</v>
      </c>
    </row>
    <row r="1869" spans="1:17" hidden="1" x14ac:dyDescent="0.3">
      <c r="A1869" t="s">
        <v>3894</v>
      </c>
      <c r="B1869" t="s">
        <v>3895</v>
      </c>
      <c r="C1869" t="str">
        <f>IFERROR(VLOOKUP(Table1[[#This Row],[Ticker]],[1]!Table1[[Symbol]:[Industry]],2,FALSE),"-")</f>
        <v>-</v>
      </c>
      <c r="D1869" t="s">
        <v>46</v>
      </c>
      <c r="E1869">
        <v>442.73311472</v>
      </c>
      <c r="F1869">
        <v>235.2</v>
      </c>
      <c r="G1869">
        <v>23.2401953818278</v>
      </c>
      <c r="H1869">
        <v>15.4436224373835</v>
      </c>
      <c r="I1869">
        <v>-8.5553626171336496</v>
      </c>
      <c r="J1869">
        <v>2.72798396765827</v>
      </c>
      <c r="K1869">
        <v>209.03463285596499</v>
      </c>
      <c r="L1869">
        <v>192.844700695688</v>
      </c>
      <c r="M1869">
        <v>59.572122808561097</v>
      </c>
      <c r="N1869">
        <v>0.93431718221802096</v>
      </c>
      <c r="O1869">
        <v>22.6615646258503</v>
      </c>
      <c r="P1869">
        <v>66.749379652605398</v>
      </c>
      <c r="Q1869">
        <v>0.13146943527718299</v>
      </c>
    </row>
    <row r="1870" spans="1:17" hidden="1" x14ac:dyDescent="0.3">
      <c r="A1870" t="s">
        <v>3896</v>
      </c>
      <c r="B1870" t="s">
        <v>3897</v>
      </c>
      <c r="C1870" t="str">
        <f>IFERROR(VLOOKUP(Table1[[#This Row],[Ticker]],[1]!Table1[[Symbol]:[Industry]],2,FALSE),"-")</f>
        <v>-</v>
      </c>
      <c r="D1870" t="s">
        <v>258</v>
      </c>
      <c r="E1870">
        <v>442.3884726</v>
      </c>
      <c r="F1870">
        <v>15.15</v>
      </c>
      <c r="G1870">
        <v>3.40669681460931</v>
      </c>
      <c r="H1870">
        <v>4.43597059615922</v>
      </c>
      <c r="I1870">
        <v>-21.7755903904851</v>
      </c>
      <c r="J1870">
        <v>-7.0170719470865803</v>
      </c>
      <c r="K1870">
        <v>14.2105847710774</v>
      </c>
      <c r="L1870">
        <v>13.8945103926528</v>
      </c>
      <c r="M1870">
        <v>52.906799335091897</v>
      </c>
      <c r="N1870">
        <v>2.07693582531645</v>
      </c>
      <c r="O1870">
        <v>41.9141914191419</v>
      </c>
      <c r="P1870">
        <v>56.1855670103092</v>
      </c>
      <c r="Q1870">
        <v>0.13213674332592501</v>
      </c>
    </row>
    <row r="1871" spans="1:17" hidden="1" x14ac:dyDescent="0.3">
      <c r="A1871" t="s">
        <v>3898</v>
      </c>
      <c r="B1871" t="s">
        <v>3899</v>
      </c>
      <c r="C1871" t="str">
        <f>IFERROR(VLOOKUP(Table1[[#This Row],[Ticker]],[1]!Table1[[Symbol]:[Industry]],2,FALSE),"-")</f>
        <v>-</v>
      </c>
      <c r="E1871">
        <v>440.89995599999997</v>
      </c>
      <c r="F1871">
        <v>233.45</v>
      </c>
      <c r="G1871">
        <v>9.7647150856235996</v>
      </c>
      <c r="H1871">
        <v>-10.1318161591077</v>
      </c>
      <c r="I1871">
        <v>-4.4538959939941396</v>
      </c>
      <c r="J1871">
        <v>-3.7973769868743799</v>
      </c>
      <c r="K1871">
        <v>241.80766020148801</v>
      </c>
      <c r="L1871">
        <v>224.824683850356</v>
      </c>
      <c r="M1871">
        <v>33.443400001936098</v>
      </c>
      <c r="N1871">
        <v>1.39490350570986</v>
      </c>
      <c r="O1871">
        <v>27.629042621546301</v>
      </c>
      <c r="P1871">
        <v>46.134585289514803</v>
      </c>
      <c r="Q1871">
        <v>0.16840454421642501</v>
      </c>
    </row>
    <row r="1872" spans="1:17" hidden="1" x14ac:dyDescent="0.3">
      <c r="A1872" t="s">
        <v>3900</v>
      </c>
      <c r="B1872" t="s">
        <v>3901</v>
      </c>
      <c r="C1872" t="str">
        <f>IFERROR(VLOOKUP(Table1[[#This Row],[Ticker]],[1]!Table1[[Symbol]:[Industry]],2,FALSE),"-")</f>
        <v>-</v>
      </c>
      <c r="E1872">
        <v>440.3327984</v>
      </c>
      <c r="F1872">
        <v>230.15</v>
      </c>
      <c r="G1872">
        <v>65.033088664881802</v>
      </c>
      <c r="H1872">
        <v>51.294633394121298</v>
      </c>
      <c r="I1872">
        <v>54.640194037422802</v>
      </c>
      <c r="J1872">
        <v>-6.9702541069462702</v>
      </c>
      <c r="K1872">
        <v>186.79550916030601</v>
      </c>
      <c r="L1872">
        <v>154.525685733834</v>
      </c>
      <c r="M1872">
        <v>55.511201947710397</v>
      </c>
      <c r="N1872">
        <v>1.8329085927170801</v>
      </c>
      <c r="O1872">
        <v>20.3562893764935</v>
      </c>
      <c r="P1872">
        <v>101.88596491228</v>
      </c>
      <c r="Q1872">
        <v>0.11267199606539501</v>
      </c>
    </row>
    <row r="1873" spans="1:17" hidden="1" x14ac:dyDescent="0.3">
      <c r="A1873" t="s">
        <v>3902</v>
      </c>
      <c r="B1873" t="s">
        <v>3903</v>
      </c>
      <c r="C1873" t="str">
        <f>IFERROR(VLOOKUP(Table1[[#This Row],[Ticker]],[1]!Table1[[Symbol]:[Industry]],2,FALSE),"-")</f>
        <v>-</v>
      </c>
      <c r="D1873" t="s">
        <v>153</v>
      </c>
      <c r="E1873">
        <v>439.46669887500002</v>
      </c>
      <c r="F1873">
        <v>3097.9</v>
      </c>
      <c r="G1873">
        <v>-3.3553303473254301</v>
      </c>
      <c r="H1873">
        <v>14.7908266497297</v>
      </c>
      <c r="I1873">
        <v>8.9214778485164494</v>
      </c>
      <c r="J1873">
        <v>-5.5892705634378803</v>
      </c>
      <c r="K1873">
        <v>2680.1823476049499</v>
      </c>
      <c r="L1873">
        <v>2449.7637149106899</v>
      </c>
      <c r="M1873">
        <v>60.614468801150501</v>
      </c>
      <c r="N1873">
        <v>1.5389677432811499</v>
      </c>
      <c r="O1873">
        <v>6.4914942380322103</v>
      </c>
      <c r="P1873">
        <v>59.021610800266899</v>
      </c>
      <c r="Q1873">
        <v>-5.2817381260115003E-2</v>
      </c>
    </row>
    <row r="1874" spans="1:17" hidden="1" x14ac:dyDescent="0.3">
      <c r="A1874" t="s">
        <v>3904</v>
      </c>
      <c r="B1874" t="s">
        <v>3905</v>
      </c>
      <c r="C1874" t="str">
        <f>IFERROR(VLOOKUP(Table1[[#This Row],[Ticker]],[1]!Table1[[Symbol]:[Industry]],2,FALSE),"-")</f>
        <v>-</v>
      </c>
      <c r="D1874" t="s">
        <v>557</v>
      </c>
      <c r="E1874">
        <v>438.468647285999</v>
      </c>
      <c r="F1874">
        <v>153.31</v>
      </c>
      <c r="G1874">
        <v>70.9992037462996</v>
      </c>
      <c r="H1874">
        <v>9.9033600615046904</v>
      </c>
      <c r="I1874">
        <v>8.9083004745057597</v>
      </c>
      <c r="J1874">
        <v>19.3925905767749</v>
      </c>
      <c r="K1874">
        <v>130.09861229198199</v>
      </c>
      <c r="L1874">
        <v>111.242264768697</v>
      </c>
      <c r="M1874">
        <v>82.745568750297707</v>
      </c>
      <c r="N1874">
        <v>2.1373533818680799</v>
      </c>
      <c r="O1874">
        <v>8.7469832365794709</v>
      </c>
      <c r="P1874">
        <v>103.059602649006</v>
      </c>
      <c r="Q1874">
        <v>7.8660559962924995E-2</v>
      </c>
    </row>
    <row r="1875" spans="1:17" hidden="1" x14ac:dyDescent="0.3">
      <c r="A1875" t="s">
        <v>3906</v>
      </c>
      <c r="B1875" t="s">
        <v>3907</v>
      </c>
      <c r="C1875" t="str">
        <f>IFERROR(VLOOKUP(Table1[[#This Row],[Ticker]],[1]!Table1[[Symbol]:[Industry]],2,FALSE),"-")</f>
        <v>-</v>
      </c>
      <c r="D1875" t="s">
        <v>258</v>
      </c>
      <c r="E1875">
        <v>437.10792215999999</v>
      </c>
      <c r="F1875">
        <v>123.9</v>
      </c>
      <c r="G1875">
        <v>35.713012601449698</v>
      </c>
      <c r="H1875">
        <v>-0.71963730641588197</v>
      </c>
      <c r="I1875">
        <v>12.5969663843607</v>
      </c>
      <c r="J1875">
        <v>6.7088611915047798</v>
      </c>
      <c r="K1875">
        <v>125.85853036520599</v>
      </c>
      <c r="L1875">
        <v>113.582898440458</v>
      </c>
      <c r="M1875">
        <v>60.458271744138003</v>
      </c>
      <c r="N1875">
        <v>1.5572682870519501</v>
      </c>
      <c r="O1875">
        <v>31.275221953188002</v>
      </c>
      <c r="P1875">
        <v>90.468870099923095</v>
      </c>
      <c r="Q1875">
        <v>0.13696044980643801</v>
      </c>
    </row>
    <row r="1876" spans="1:17" hidden="1" x14ac:dyDescent="0.3">
      <c r="A1876" t="s">
        <v>3908</v>
      </c>
      <c r="B1876" t="s">
        <v>3909</v>
      </c>
      <c r="C1876" t="str">
        <f>IFERROR(VLOOKUP(Table1[[#This Row],[Ticker]],[1]!Table1[[Symbol]:[Industry]],2,FALSE),"-")</f>
        <v>-</v>
      </c>
      <c r="D1876" t="s">
        <v>156</v>
      </c>
      <c r="E1876">
        <v>436.70201400000002</v>
      </c>
      <c r="F1876">
        <v>61.16</v>
      </c>
      <c r="G1876">
        <v>219.73233255840799</v>
      </c>
      <c r="H1876">
        <v>-15.605591235285999</v>
      </c>
      <c r="I1876">
        <v>80.311860385427593</v>
      </c>
      <c r="J1876">
        <v>-2.4574250366200001</v>
      </c>
      <c r="K1876">
        <v>58.960727911290903</v>
      </c>
      <c r="L1876">
        <v>42.999253360901697</v>
      </c>
      <c r="M1876">
        <v>31.499162408877599</v>
      </c>
      <c r="N1876">
        <v>0.158185357011703</v>
      </c>
      <c r="O1876">
        <v>19.146500981033299</v>
      </c>
      <c r="P1876">
        <v>297.142857142857</v>
      </c>
      <c r="Q1876">
        <v>0.113500266584994</v>
      </c>
    </row>
    <row r="1877" spans="1:17" hidden="1" x14ac:dyDescent="0.3">
      <c r="A1877" t="s">
        <v>3910</v>
      </c>
      <c r="B1877" t="s">
        <v>3911</v>
      </c>
      <c r="C1877" t="str">
        <f>IFERROR(VLOOKUP(Table1[[#This Row],[Ticker]],[1]!Table1[[Symbol]:[Industry]],2,FALSE),"-")</f>
        <v>-</v>
      </c>
      <c r="D1877" t="s">
        <v>461</v>
      </c>
      <c r="E1877">
        <v>435.9</v>
      </c>
      <c r="F1877">
        <v>583.95000000000005</v>
      </c>
      <c r="G1877">
        <v>-6.5471832595833002</v>
      </c>
      <c r="H1877">
        <v>-5.3691629507443297</v>
      </c>
      <c r="I1877">
        <v>-28.172484821786899</v>
      </c>
      <c r="J1877">
        <v>-4.3049249209431997</v>
      </c>
      <c r="K1877">
        <v>592.03180491273497</v>
      </c>
      <c r="L1877">
        <v>592.010345548901</v>
      </c>
      <c r="M1877">
        <v>45.896119845646901</v>
      </c>
      <c r="N1877">
        <v>0.72224288323375696</v>
      </c>
      <c r="O1877">
        <v>46.896138368010902</v>
      </c>
      <c r="Q1877">
        <v>-7.3224683964229998E-3</v>
      </c>
    </row>
    <row r="1878" spans="1:17" hidden="1" x14ac:dyDescent="0.3">
      <c r="A1878" t="s">
        <v>3912</v>
      </c>
      <c r="B1878" t="s">
        <v>3913</v>
      </c>
      <c r="C1878" t="str">
        <f>IFERROR(VLOOKUP(Table1[[#This Row],[Ticker]],[1]!Table1[[Symbol]:[Industry]],2,FALSE),"-")</f>
        <v>-</v>
      </c>
      <c r="E1878">
        <v>435.81027671999999</v>
      </c>
      <c r="F1878">
        <v>253.5</v>
      </c>
      <c r="G1878">
        <v>427.28651848547503</v>
      </c>
      <c r="H1878">
        <v>20.073506367414499</v>
      </c>
      <c r="I1878">
        <v>14.4009170169043</v>
      </c>
      <c r="J1878">
        <v>1.11831266829803</v>
      </c>
      <c r="K1878">
        <v>230.56938044257899</v>
      </c>
      <c r="L1878">
        <v>183.367941451012</v>
      </c>
      <c r="M1878">
        <v>57.316586590544098</v>
      </c>
      <c r="N1878">
        <v>1.2528409090909001</v>
      </c>
      <c r="O1878">
        <v>23.865877712031502</v>
      </c>
      <c r="P1878">
        <v>453.09090909090901</v>
      </c>
    </row>
    <row r="1879" spans="1:17" hidden="1" x14ac:dyDescent="0.3">
      <c r="A1879" t="s">
        <v>3914</v>
      </c>
      <c r="B1879" t="s">
        <v>3915</v>
      </c>
      <c r="C1879" t="str">
        <f>IFERROR(VLOOKUP(Table1[[#This Row],[Ticker]],[1]!Table1[[Symbol]:[Industry]],2,FALSE),"-")</f>
        <v>-</v>
      </c>
      <c r="D1879" t="s">
        <v>253</v>
      </c>
      <c r="E1879">
        <v>434.82600000000002</v>
      </c>
      <c r="F1879">
        <v>170.45</v>
      </c>
      <c r="G1879">
        <v>85.018120217077495</v>
      </c>
      <c r="H1879">
        <v>-3.2036643843219101</v>
      </c>
      <c r="I1879">
        <v>-33.037974639920797</v>
      </c>
      <c r="J1879">
        <v>-1.4266873317019599</v>
      </c>
      <c r="K1879">
        <v>177.793961890334</v>
      </c>
      <c r="M1879">
        <v>43.646438283670904</v>
      </c>
      <c r="N1879">
        <v>0.61337645835739796</v>
      </c>
      <c r="O1879">
        <v>42.622469932531502</v>
      </c>
      <c r="P1879">
        <v>125.91119946984701</v>
      </c>
    </row>
    <row r="1880" spans="1:17" hidden="1" x14ac:dyDescent="0.3">
      <c r="A1880" t="s">
        <v>3916</v>
      </c>
      <c r="B1880" t="s">
        <v>3917</v>
      </c>
      <c r="C1880" t="str">
        <f>IFERROR(VLOOKUP(Table1[[#This Row],[Ticker]],[1]!Table1[[Symbol]:[Industry]],2,FALSE),"-")</f>
        <v>-</v>
      </c>
      <c r="D1880" t="s">
        <v>901</v>
      </c>
      <c r="E1880">
        <v>434.606332345</v>
      </c>
      <c r="F1880">
        <v>240.48</v>
      </c>
      <c r="G1880">
        <v>55.895647173183903</v>
      </c>
      <c r="H1880">
        <v>10.2755864436433</v>
      </c>
      <c r="I1880">
        <v>30.8779077809189</v>
      </c>
      <c r="J1880">
        <v>5.2748892448745996</v>
      </c>
      <c r="K1880">
        <v>200.477182522269</v>
      </c>
      <c r="L1880">
        <v>175.406553252625</v>
      </c>
      <c r="M1880">
        <v>61.371061851011</v>
      </c>
      <c r="N1880">
        <v>2.8563062572930802</v>
      </c>
      <c r="O1880">
        <v>7.4642381902860899</v>
      </c>
      <c r="P1880">
        <v>86.2020905923344</v>
      </c>
      <c r="Q1880">
        <v>-1.8852748607319E-2</v>
      </c>
    </row>
    <row r="1881" spans="1:17" hidden="1" x14ac:dyDescent="0.3">
      <c r="A1881" t="s">
        <v>3918</v>
      </c>
      <c r="B1881" t="s">
        <v>3919</v>
      </c>
      <c r="C1881" t="str">
        <f>IFERROR(VLOOKUP(Table1[[#This Row],[Ticker]],[1]!Table1[[Symbol]:[Industry]],2,FALSE),"-")</f>
        <v>-</v>
      </c>
      <c r="D1881" t="s">
        <v>247</v>
      </c>
      <c r="E1881">
        <v>433.72800000000001</v>
      </c>
      <c r="F1881">
        <v>198.6</v>
      </c>
      <c r="G1881">
        <v>-20.109872244603</v>
      </c>
      <c r="H1881">
        <v>-0.30637756261648302</v>
      </c>
      <c r="I1881">
        <v>-17.344048515771899</v>
      </c>
      <c r="J1881">
        <v>-1.3957467376425601</v>
      </c>
      <c r="K1881">
        <v>189.87914522433499</v>
      </c>
      <c r="L1881">
        <v>187.38244316480299</v>
      </c>
      <c r="M1881">
        <v>51.397887086432398</v>
      </c>
      <c r="N1881">
        <v>1.75610126759653</v>
      </c>
      <c r="O1881">
        <v>13.2930513595166</v>
      </c>
      <c r="P1881">
        <v>24.905660377358402</v>
      </c>
      <c r="Q1881">
        <v>-0.106619563589545</v>
      </c>
    </row>
    <row r="1882" spans="1:17" hidden="1" x14ac:dyDescent="0.3">
      <c r="A1882" t="s">
        <v>3920</v>
      </c>
      <c r="B1882" t="s">
        <v>3921</v>
      </c>
      <c r="C1882" t="str">
        <f>IFERROR(VLOOKUP(Table1[[#This Row],[Ticker]],[1]!Table1[[Symbol]:[Industry]],2,FALSE),"-")</f>
        <v>-</v>
      </c>
      <c r="D1882" t="s">
        <v>710</v>
      </c>
      <c r="E1882">
        <v>432.21507277000001</v>
      </c>
      <c r="F1882">
        <v>144.08000000000001</v>
      </c>
      <c r="G1882">
        <v>3.1839710776463699</v>
      </c>
      <c r="H1882">
        <v>2.06745306269123</v>
      </c>
      <c r="I1882">
        <v>-9.5650829477368298</v>
      </c>
      <c r="J1882">
        <v>-0.718757131287318</v>
      </c>
      <c r="K1882">
        <v>134.79141920018199</v>
      </c>
      <c r="L1882">
        <v>130.030268340036</v>
      </c>
      <c r="M1882">
        <v>67.123634474811595</v>
      </c>
      <c r="N1882">
        <v>1.8914970171178001</v>
      </c>
      <c r="O1882">
        <v>13.964464186562999</v>
      </c>
      <c r="P1882">
        <v>33.965597396559701</v>
      </c>
      <c r="Q1882">
        <v>4.1847301784971001E-2</v>
      </c>
    </row>
    <row r="1883" spans="1:17" hidden="1" x14ac:dyDescent="0.3">
      <c r="A1883" t="s">
        <v>3922</v>
      </c>
      <c r="B1883" t="s">
        <v>3923</v>
      </c>
      <c r="C1883" t="str">
        <f>IFERROR(VLOOKUP(Table1[[#This Row],[Ticker]],[1]!Table1[[Symbol]:[Industry]],2,FALSE),"-")</f>
        <v>-</v>
      </c>
      <c r="D1883" t="s">
        <v>130</v>
      </c>
      <c r="E1883">
        <v>430.91360650000001</v>
      </c>
      <c r="F1883">
        <v>234.75</v>
      </c>
      <c r="G1883">
        <v>43.235637733213501</v>
      </c>
      <c r="H1883">
        <v>-6.7097945779581796</v>
      </c>
      <c r="I1883">
        <v>-2.0938317177394699</v>
      </c>
      <c r="J1883">
        <v>-1.8141319636361599</v>
      </c>
      <c r="K1883">
        <v>241.871257760519</v>
      </c>
      <c r="L1883">
        <v>217.16852828166401</v>
      </c>
      <c r="M1883">
        <v>41.106219644477299</v>
      </c>
      <c r="N1883">
        <v>0.39388683323816198</v>
      </c>
      <c r="O1883">
        <v>35.8679446219382</v>
      </c>
      <c r="P1883">
        <v>83.112324492979695</v>
      </c>
      <c r="Q1883">
        <v>0.10266570295449901</v>
      </c>
    </row>
    <row r="1884" spans="1:17" hidden="1" x14ac:dyDescent="0.3">
      <c r="A1884" t="s">
        <v>3924</v>
      </c>
      <c r="B1884" t="s">
        <v>3925</v>
      </c>
      <c r="C1884" t="str">
        <f>IFERROR(VLOOKUP(Table1[[#This Row],[Ticker]],[1]!Table1[[Symbol]:[Industry]],2,FALSE),"-")</f>
        <v>-</v>
      </c>
      <c r="D1884" t="s">
        <v>40</v>
      </c>
      <c r="E1884">
        <v>430.55168400000002</v>
      </c>
      <c r="F1884">
        <v>11.62</v>
      </c>
      <c r="G1884">
        <v>-75.275328422508196</v>
      </c>
      <c r="H1884">
        <v>-12.0903581451407</v>
      </c>
      <c r="I1884">
        <v>-22.098861467086198</v>
      </c>
      <c r="J1884">
        <v>-2.0925651286038498</v>
      </c>
      <c r="K1884">
        <v>12.1761634132642</v>
      </c>
      <c r="L1884">
        <v>15.839383226866699</v>
      </c>
      <c r="M1884">
        <v>37.141663136156403</v>
      </c>
      <c r="N1884">
        <v>1.4701384369405599</v>
      </c>
      <c r="O1884">
        <v>187.00516351118699</v>
      </c>
      <c r="P1884">
        <v>22.962962962962902</v>
      </c>
      <c r="Q1884">
        <v>0.19520554532533901</v>
      </c>
    </row>
    <row r="1885" spans="1:17" hidden="1" x14ac:dyDescent="0.3">
      <c r="A1885" t="s">
        <v>3926</v>
      </c>
      <c r="B1885" t="s">
        <v>3927</v>
      </c>
      <c r="C1885" t="str">
        <f>IFERROR(VLOOKUP(Table1[[#This Row],[Ticker]],[1]!Table1[[Symbol]:[Industry]],2,FALSE),"-")</f>
        <v>-</v>
      </c>
      <c r="D1885" t="s">
        <v>49</v>
      </c>
      <c r="E1885">
        <v>428.79835980799999</v>
      </c>
      <c r="F1885">
        <v>101.57</v>
      </c>
      <c r="G1885">
        <v>-49.6364116028086</v>
      </c>
      <c r="H1885">
        <v>-25.771600659729302</v>
      </c>
      <c r="I1885">
        <v>-35.545278351351001</v>
      </c>
      <c r="J1885">
        <v>-11.2073939745909</v>
      </c>
      <c r="O1885">
        <v>31.9287191099734</v>
      </c>
      <c r="P1885">
        <v>2.8036437246963399</v>
      </c>
    </row>
    <row r="1886" spans="1:17" hidden="1" x14ac:dyDescent="0.3">
      <c r="A1886" t="s">
        <v>3928</v>
      </c>
      <c r="B1886" t="s">
        <v>3929</v>
      </c>
      <c r="C1886" t="str">
        <f>IFERROR(VLOOKUP(Table1[[#This Row],[Ticker]],[1]!Table1[[Symbol]:[Industry]],2,FALSE),"-")</f>
        <v>-</v>
      </c>
      <c r="D1886" t="s">
        <v>130</v>
      </c>
      <c r="E1886">
        <v>428.55504999999999</v>
      </c>
      <c r="F1886">
        <v>244.3</v>
      </c>
      <c r="G1886">
        <v>28.766947578685599</v>
      </c>
      <c r="H1886">
        <v>-3.6039966102355301</v>
      </c>
      <c r="I1886">
        <v>3.4411145526940499</v>
      </c>
      <c r="J1886">
        <v>-1.32283385405113</v>
      </c>
      <c r="K1886">
        <v>241.75163535578301</v>
      </c>
      <c r="L1886">
        <v>219.445611651755</v>
      </c>
      <c r="M1886">
        <v>60.996723964253697</v>
      </c>
      <c r="N1886">
        <v>1.2254457503254099</v>
      </c>
      <c r="O1886">
        <v>16.250511665984401</v>
      </c>
      <c r="P1886">
        <v>78.061224489795904</v>
      </c>
      <c r="Q1886">
        <v>0.11835076010576601</v>
      </c>
    </row>
    <row r="1887" spans="1:17" hidden="1" x14ac:dyDescent="0.3">
      <c r="A1887" t="s">
        <v>3930</v>
      </c>
      <c r="B1887" t="s">
        <v>3931</v>
      </c>
      <c r="C1887" t="str">
        <f>IFERROR(VLOOKUP(Table1[[#This Row],[Ticker]],[1]!Table1[[Symbol]:[Industry]],2,FALSE),"-")</f>
        <v>-</v>
      </c>
      <c r="D1887" t="s">
        <v>21</v>
      </c>
      <c r="E1887">
        <v>428.26334165999998</v>
      </c>
      <c r="F1887">
        <v>415.45</v>
      </c>
      <c r="G1887">
        <v>-11.276478820457401</v>
      </c>
      <c r="H1887">
        <v>0.43064800712107498</v>
      </c>
      <c r="I1887">
        <v>-24.2777106845029</v>
      </c>
      <c r="J1887">
        <v>-5.1295486564637702</v>
      </c>
      <c r="K1887">
        <v>408.29113829334898</v>
      </c>
      <c r="L1887">
        <v>407.63749606322301</v>
      </c>
      <c r="M1887">
        <v>50.848937863478</v>
      </c>
      <c r="N1887">
        <v>0.92748599822542399</v>
      </c>
      <c r="O1887">
        <v>37.200625827415998</v>
      </c>
      <c r="P1887">
        <v>21.797126942245601</v>
      </c>
      <c r="Q1887">
        <v>0.140660917293364</v>
      </c>
    </row>
    <row r="1888" spans="1:17" hidden="1" x14ac:dyDescent="0.3">
      <c r="A1888" t="s">
        <v>3932</v>
      </c>
      <c r="B1888" t="s">
        <v>3933</v>
      </c>
      <c r="C1888" t="str">
        <f>IFERROR(VLOOKUP(Table1[[#This Row],[Ticker]],[1]!Table1[[Symbol]:[Industry]],2,FALSE),"-")</f>
        <v>-</v>
      </c>
      <c r="D1888" t="s">
        <v>498</v>
      </c>
      <c r="E1888">
        <v>427.58015940799999</v>
      </c>
      <c r="F1888">
        <v>69.099999999999994</v>
      </c>
      <c r="G1888">
        <v>-2.1465523806659599</v>
      </c>
      <c r="H1888">
        <v>9.4939625734379298</v>
      </c>
      <c r="I1888">
        <v>-20.8878104559736</v>
      </c>
      <c r="J1888">
        <v>12.198312668298</v>
      </c>
      <c r="K1888">
        <v>62.771655248822697</v>
      </c>
      <c r="L1888">
        <v>63.646049215046098</v>
      </c>
      <c r="M1888">
        <v>81.821937742987103</v>
      </c>
      <c r="N1888">
        <v>2.0997839397273101</v>
      </c>
      <c r="O1888">
        <v>17.221418234442801</v>
      </c>
      <c r="P1888">
        <v>32.884615384615302</v>
      </c>
      <c r="Q1888">
        <v>3.5915494165190001E-3</v>
      </c>
    </row>
    <row r="1889" spans="1:17" hidden="1" x14ac:dyDescent="0.3">
      <c r="A1889" t="s">
        <v>3934</v>
      </c>
      <c r="B1889" t="s">
        <v>3935</v>
      </c>
      <c r="C1889" t="str">
        <f>IFERROR(VLOOKUP(Table1[[#This Row],[Ticker]],[1]!Table1[[Symbol]:[Industry]],2,FALSE),"-")</f>
        <v>-</v>
      </c>
      <c r="D1889" t="s">
        <v>1391</v>
      </c>
      <c r="E1889">
        <v>427.0566048</v>
      </c>
      <c r="F1889">
        <v>248.96</v>
      </c>
      <c r="G1889">
        <v>-16.850342465389499</v>
      </c>
      <c r="H1889">
        <v>10.595658356256299</v>
      </c>
      <c r="I1889">
        <v>-15.7379296747159</v>
      </c>
      <c r="J1889">
        <v>7.5523458752531702</v>
      </c>
      <c r="K1889">
        <v>226.865589513826</v>
      </c>
      <c r="L1889">
        <v>229.55334004473801</v>
      </c>
      <c r="M1889">
        <v>65.209038305303693</v>
      </c>
      <c r="N1889">
        <v>2.0902003114105598</v>
      </c>
      <c r="O1889">
        <v>24.116323907455001</v>
      </c>
      <c r="P1889">
        <v>38.387993329627498</v>
      </c>
      <c r="Q1889">
        <v>-1.6836224658827E-2</v>
      </c>
    </row>
    <row r="1890" spans="1:17" hidden="1" x14ac:dyDescent="0.3">
      <c r="A1890" t="s">
        <v>3936</v>
      </c>
      <c r="B1890" t="s">
        <v>3937</v>
      </c>
      <c r="C1890" t="str">
        <f>IFERROR(VLOOKUP(Table1[[#This Row],[Ticker]],[1]!Table1[[Symbol]:[Industry]],2,FALSE),"-")</f>
        <v>-</v>
      </c>
      <c r="D1890" t="s">
        <v>901</v>
      </c>
      <c r="E1890">
        <v>426.70656000000002</v>
      </c>
      <c r="F1890">
        <v>214</v>
      </c>
      <c r="G1890">
        <v>12.3492569090921</v>
      </c>
      <c r="H1890">
        <v>-11.96394670381</v>
      </c>
      <c r="I1890">
        <v>-24.366318578465499</v>
      </c>
      <c r="J1890">
        <v>-0.84865774034452501</v>
      </c>
      <c r="K1890">
        <v>216.89354448022601</v>
      </c>
      <c r="L1890">
        <v>210.77720997787</v>
      </c>
      <c r="M1890">
        <v>50.239901966580703</v>
      </c>
      <c r="N1890">
        <v>2.2190408017179601</v>
      </c>
      <c r="O1890">
        <v>42.032710280373799</v>
      </c>
      <c r="P1890">
        <v>55.636363636363598</v>
      </c>
      <c r="Q1890">
        <v>0.112770179087662</v>
      </c>
    </row>
    <row r="1891" spans="1:17" hidden="1" x14ac:dyDescent="0.3">
      <c r="A1891" t="s">
        <v>3938</v>
      </c>
      <c r="B1891" t="s">
        <v>3939</v>
      </c>
      <c r="C1891" t="str">
        <f>IFERROR(VLOOKUP(Table1[[#This Row],[Ticker]],[1]!Table1[[Symbol]:[Industry]],2,FALSE),"-")</f>
        <v>-</v>
      </c>
      <c r="D1891" t="s">
        <v>1665</v>
      </c>
      <c r="E1891">
        <v>426.638899143</v>
      </c>
      <c r="F1891">
        <v>151.47999999999999</v>
      </c>
      <c r="G1891">
        <v>1.43626458146294</v>
      </c>
      <c r="H1891">
        <v>-17.360339585273</v>
      </c>
      <c r="I1891">
        <v>0.53572375013687701</v>
      </c>
      <c r="J1891">
        <v>-6.1910201694644797</v>
      </c>
      <c r="K1891">
        <v>150.21420950868301</v>
      </c>
      <c r="L1891">
        <v>134.77794541466599</v>
      </c>
      <c r="M1891">
        <v>36.944275655365097</v>
      </c>
      <c r="N1891">
        <v>0.25708037615728502</v>
      </c>
      <c r="O1891">
        <v>18.5965143913388</v>
      </c>
      <c r="P1891">
        <v>44.887613582018098</v>
      </c>
      <c r="Q1891">
        <v>-3.8596700154728998E-2</v>
      </c>
    </row>
    <row r="1892" spans="1:17" hidden="1" x14ac:dyDescent="0.3">
      <c r="A1892" t="s">
        <v>3940</v>
      </c>
      <c r="B1892" t="s">
        <v>3941</v>
      </c>
      <c r="C1892" t="str">
        <f>IFERROR(VLOOKUP(Table1[[#This Row],[Ticker]],[1]!Table1[[Symbol]:[Industry]],2,FALSE),"-")</f>
        <v>-</v>
      </c>
      <c r="D1892" t="s">
        <v>800</v>
      </c>
      <c r="E1892">
        <v>426.54029459999998</v>
      </c>
      <c r="F1892">
        <v>31.55</v>
      </c>
      <c r="G1892">
        <v>122.29521620976899</v>
      </c>
      <c r="H1892">
        <v>5.0406026929003502</v>
      </c>
      <c r="I1892">
        <v>74.973133178568602</v>
      </c>
      <c r="J1892">
        <v>11.8768840968694</v>
      </c>
      <c r="K1892">
        <v>25.6965746028804</v>
      </c>
      <c r="L1892">
        <v>20.743969685729802</v>
      </c>
      <c r="M1892">
        <v>79.933165089240404</v>
      </c>
      <c r="N1892">
        <v>0.35793597559130402</v>
      </c>
      <c r="O1892">
        <v>6.8145800316957201</v>
      </c>
      <c r="P1892">
        <v>170.04279600570601</v>
      </c>
      <c r="Q1892">
        <v>9.8280142599282E-2</v>
      </c>
    </row>
    <row r="1893" spans="1:17" hidden="1" x14ac:dyDescent="0.3">
      <c r="A1893" t="s">
        <v>3942</v>
      </c>
      <c r="B1893" t="s">
        <v>3943</v>
      </c>
      <c r="C1893" t="str">
        <f>IFERROR(VLOOKUP(Table1[[#This Row],[Ticker]],[1]!Table1[[Symbol]:[Industry]],2,FALSE),"-")</f>
        <v>-</v>
      </c>
      <c r="D1893" t="s">
        <v>710</v>
      </c>
      <c r="E1893">
        <v>426.27999925</v>
      </c>
      <c r="F1893">
        <v>307.75</v>
      </c>
      <c r="G1893">
        <v>33.157386254070801</v>
      </c>
      <c r="H1893">
        <v>7.2375618313229104</v>
      </c>
      <c r="I1893">
        <v>-5.1700688478307004</v>
      </c>
      <c r="J1893">
        <v>-9.8429852668052096</v>
      </c>
      <c r="K1893">
        <v>270.96080202982199</v>
      </c>
      <c r="L1893">
        <v>248.56851430611499</v>
      </c>
      <c r="M1893">
        <v>58.581152522164501</v>
      </c>
      <c r="N1893">
        <v>2.7956641693898301</v>
      </c>
      <c r="O1893">
        <v>12.753858651502799</v>
      </c>
      <c r="P1893">
        <v>61.041339612768098</v>
      </c>
      <c r="Q1893">
        <v>9.2652293403001004E-2</v>
      </c>
    </row>
    <row r="1894" spans="1:17" hidden="1" x14ac:dyDescent="0.3">
      <c r="A1894" t="s">
        <v>3944</v>
      </c>
      <c r="B1894" t="s">
        <v>3945</v>
      </c>
      <c r="C1894" t="str">
        <f>IFERROR(VLOOKUP(Table1[[#This Row],[Ticker]],[1]!Table1[[Symbol]:[Industry]],2,FALSE),"-")</f>
        <v>-</v>
      </c>
      <c r="D1894" t="s">
        <v>476</v>
      </c>
      <c r="E1894">
        <v>425.20687981200001</v>
      </c>
      <c r="F1894">
        <v>51.32</v>
      </c>
      <c r="G1894">
        <v>-12.7647430283407</v>
      </c>
      <c r="H1894">
        <v>42.812441518244398</v>
      </c>
      <c r="I1894">
        <v>-2.9844437946537199</v>
      </c>
      <c r="J1894">
        <v>6.2162262615540804</v>
      </c>
      <c r="K1894">
        <v>40.461026008362097</v>
      </c>
      <c r="L1894">
        <v>41.5506980685104</v>
      </c>
      <c r="M1894">
        <v>84.849625518628699</v>
      </c>
      <c r="N1894">
        <v>3.1458787877529901</v>
      </c>
      <c r="O1894">
        <v>16.328916601714699</v>
      </c>
      <c r="P1894">
        <v>79.440559440559397</v>
      </c>
      <c r="Q1894">
        <v>6.0932831531259002E-2</v>
      </c>
    </row>
    <row r="1895" spans="1:17" hidden="1" x14ac:dyDescent="0.3">
      <c r="A1895" t="s">
        <v>3946</v>
      </c>
      <c r="B1895" t="s">
        <v>3947</v>
      </c>
      <c r="C1895" t="str">
        <f>IFERROR(VLOOKUP(Table1[[#This Row],[Ticker]],[1]!Table1[[Symbol]:[Industry]],2,FALSE),"-")</f>
        <v>-</v>
      </c>
      <c r="D1895" t="s">
        <v>193</v>
      </c>
      <c r="E1895">
        <v>424.75350120899998</v>
      </c>
      <c r="F1895">
        <v>26.08</v>
      </c>
      <c r="G1895">
        <v>29.897101931880101</v>
      </c>
      <c r="H1895">
        <v>-8.6626046688435991</v>
      </c>
      <c r="I1895">
        <v>-32.442740636650498</v>
      </c>
      <c r="J1895">
        <v>-5.7238733613798498</v>
      </c>
      <c r="K1895">
        <v>28.126288492228401</v>
      </c>
      <c r="L1895">
        <v>28.750538675154498</v>
      </c>
      <c r="M1895">
        <v>30.6387497978717</v>
      </c>
      <c r="N1895">
        <v>1.28506706694742</v>
      </c>
      <c r="O1895">
        <v>105.13803680981501</v>
      </c>
      <c r="P1895">
        <v>61.486068111455097</v>
      </c>
      <c r="Q1895">
        <v>3.9132189932665998E-2</v>
      </c>
    </row>
    <row r="1896" spans="1:17" hidden="1" x14ac:dyDescent="0.3">
      <c r="A1896" t="s">
        <v>3948</v>
      </c>
      <c r="B1896" t="s">
        <v>3949</v>
      </c>
      <c r="C1896" t="str">
        <f>IFERROR(VLOOKUP(Table1[[#This Row],[Ticker]],[1]!Table1[[Symbol]:[Industry]],2,FALSE),"-")</f>
        <v>-</v>
      </c>
      <c r="E1896">
        <v>424.702350072</v>
      </c>
      <c r="F1896">
        <v>90.52</v>
      </c>
      <c r="G1896">
        <v>-66.621651148094301</v>
      </c>
      <c r="H1896">
        <v>-8.02915826720022</v>
      </c>
      <c r="I1896">
        <v>-48.234996484410502</v>
      </c>
      <c r="J1896">
        <v>-3.0583869085708</v>
      </c>
      <c r="K1896">
        <v>96.450068994854902</v>
      </c>
      <c r="L1896">
        <v>119.18435656942</v>
      </c>
      <c r="M1896">
        <v>36.099691768830397</v>
      </c>
      <c r="N1896">
        <v>0.51625494354662405</v>
      </c>
      <c r="O1896">
        <v>95.536897923110899</v>
      </c>
      <c r="P1896">
        <v>13.149999999999901</v>
      </c>
      <c r="Q1896">
        <v>-3.3018324505095002E-2</v>
      </c>
    </row>
    <row r="1897" spans="1:17" hidden="1" x14ac:dyDescent="0.3">
      <c r="A1897" t="s">
        <v>3950</v>
      </c>
      <c r="B1897" t="s">
        <v>3951</v>
      </c>
      <c r="C1897" t="str">
        <f>IFERROR(VLOOKUP(Table1[[#This Row],[Ticker]],[1]!Table1[[Symbol]:[Industry]],2,FALSE),"-")</f>
        <v>-</v>
      </c>
      <c r="D1897" t="s">
        <v>62</v>
      </c>
      <c r="E1897">
        <v>424.26493900999998</v>
      </c>
      <c r="F1897">
        <v>878.65</v>
      </c>
      <c r="G1897">
        <v>-15.7874870807353</v>
      </c>
      <c r="H1897">
        <v>-9.0903612504463407</v>
      </c>
      <c r="I1897">
        <v>-7.6016393671282003</v>
      </c>
      <c r="J1897">
        <v>5.7057505868661504</v>
      </c>
      <c r="K1897">
        <v>854.23700579276397</v>
      </c>
      <c r="L1897">
        <v>860.18868865163302</v>
      </c>
      <c r="M1897">
        <v>64.208856175930606</v>
      </c>
      <c r="N1897">
        <v>0.60836459888426098</v>
      </c>
      <c r="O1897">
        <v>42.149889034314</v>
      </c>
      <c r="P1897">
        <v>35.176923076923003</v>
      </c>
      <c r="Q1897">
        <v>6.0340847791839999E-2</v>
      </c>
    </row>
    <row r="1898" spans="1:17" hidden="1" x14ac:dyDescent="0.3">
      <c r="A1898" t="s">
        <v>3952</v>
      </c>
      <c r="B1898" t="s">
        <v>3953</v>
      </c>
      <c r="C1898" t="str">
        <f>IFERROR(VLOOKUP(Table1[[#This Row],[Ticker]],[1]!Table1[[Symbol]:[Industry]],2,FALSE),"-")</f>
        <v>-</v>
      </c>
      <c r="D1898" t="s">
        <v>21</v>
      </c>
      <c r="E1898">
        <v>417.60850884000001</v>
      </c>
      <c r="F1898">
        <v>138.69999999999999</v>
      </c>
      <c r="G1898">
        <v>-20.369194862369799</v>
      </c>
      <c r="H1898">
        <v>-0.62376162615734598</v>
      </c>
      <c r="I1898">
        <v>-22.631690237726499</v>
      </c>
      <c r="J1898">
        <v>-4.5960135728367204</v>
      </c>
      <c r="K1898">
        <v>128.70017736160199</v>
      </c>
      <c r="L1898">
        <v>123.66970344641901</v>
      </c>
      <c r="M1898">
        <v>46.012934442315498</v>
      </c>
      <c r="N1898">
        <v>0.53769182197724497</v>
      </c>
      <c r="O1898">
        <v>21.1247296322999</v>
      </c>
      <c r="P1898">
        <v>50.5971769815418</v>
      </c>
      <c r="Q1898">
        <v>-2.9529853227643999E-2</v>
      </c>
    </row>
    <row r="1899" spans="1:17" hidden="1" x14ac:dyDescent="0.3">
      <c r="A1899" t="s">
        <v>3954</v>
      </c>
      <c r="B1899" t="s">
        <v>3955</v>
      </c>
      <c r="C1899" t="str">
        <f>IFERROR(VLOOKUP(Table1[[#This Row],[Ticker]],[1]!Table1[[Symbol]:[Industry]],2,FALSE),"-")</f>
        <v>-</v>
      </c>
      <c r="D1899" t="s">
        <v>46</v>
      </c>
      <c r="E1899">
        <v>417.116064969999</v>
      </c>
      <c r="F1899">
        <v>78.61</v>
      </c>
      <c r="G1899">
        <v>138.875744074701</v>
      </c>
      <c r="H1899">
        <v>3.86878021548246</v>
      </c>
      <c r="I1899">
        <v>53.260509697440803</v>
      </c>
      <c r="J1899">
        <v>-2.5512629943211098</v>
      </c>
      <c r="K1899">
        <v>66.840216153784496</v>
      </c>
      <c r="L1899">
        <v>52.253849298361096</v>
      </c>
      <c r="M1899">
        <v>49.851283799116999</v>
      </c>
      <c r="N1899">
        <v>0.44117695461853701</v>
      </c>
      <c r="O1899">
        <v>12.5810965526014</v>
      </c>
      <c r="P1899">
        <v>170.60240963855401</v>
      </c>
    </row>
    <row r="1900" spans="1:17" hidden="1" x14ac:dyDescent="0.3">
      <c r="A1900" t="s">
        <v>3956</v>
      </c>
      <c r="B1900" t="s">
        <v>3957</v>
      </c>
      <c r="C1900" t="str">
        <f>IFERROR(VLOOKUP(Table1[[#This Row],[Ticker]],[1]!Table1[[Symbol]:[Industry]],2,FALSE),"-")</f>
        <v>-</v>
      </c>
      <c r="D1900" t="s">
        <v>156</v>
      </c>
      <c r="E1900">
        <v>416.79886663000002</v>
      </c>
      <c r="F1900">
        <v>181.45</v>
      </c>
      <c r="G1900">
        <v>44.972079982801901</v>
      </c>
      <c r="H1900">
        <v>-3.36973442840999E-2</v>
      </c>
      <c r="I1900">
        <v>-6.6466678924818297</v>
      </c>
      <c r="J1900">
        <v>-4.0829373317019702</v>
      </c>
      <c r="K1900">
        <v>180.96055366818501</v>
      </c>
      <c r="L1900">
        <v>161.650036265176</v>
      </c>
      <c r="M1900">
        <v>49.624437193439199</v>
      </c>
      <c r="N1900">
        <v>1.6915403759383201</v>
      </c>
      <c r="O1900">
        <v>15.183246073298401</v>
      </c>
      <c r="P1900">
        <v>89.0104166666666</v>
      </c>
    </row>
    <row r="1901" spans="1:17" hidden="1" x14ac:dyDescent="0.3">
      <c r="A1901" t="s">
        <v>3958</v>
      </c>
      <c r="B1901" t="s">
        <v>3959</v>
      </c>
      <c r="C1901" t="str">
        <f>IFERROR(VLOOKUP(Table1[[#This Row],[Ticker]],[1]!Table1[[Symbol]:[Industry]],2,FALSE),"-")</f>
        <v>-</v>
      </c>
      <c r="D1901" t="s">
        <v>122</v>
      </c>
      <c r="E1901">
        <v>415.89175080000001</v>
      </c>
      <c r="F1901">
        <v>681.35</v>
      </c>
      <c r="G1901">
        <v>-15.554188829807799</v>
      </c>
      <c r="H1901">
        <v>16.967431961193</v>
      </c>
      <c r="I1901">
        <v>3.76979349348187</v>
      </c>
      <c r="J1901">
        <v>-0.91878335043734605</v>
      </c>
      <c r="K1901">
        <v>616.776010260367</v>
      </c>
      <c r="L1901">
        <v>577.14840397802595</v>
      </c>
      <c r="M1901">
        <v>54.016623038059102</v>
      </c>
      <c r="N1901">
        <v>0.45459824677859101</v>
      </c>
      <c r="O1901">
        <v>21.002421662875101</v>
      </c>
      <c r="P1901">
        <v>39.051020408163197</v>
      </c>
      <c r="Q1901">
        <v>4.7255828190004998E-2</v>
      </c>
    </row>
    <row r="1902" spans="1:17" hidden="1" x14ac:dyDescent="0.3">
      <c r="A1902" t="s">
        <v>3960</v>
      </c>
      <c r="B1902" t="s">
        <v>3961</v>
      </c>
      <c r="C1902" t="str">
        <f>IFERROR(VLOOKUP(Table1[[#This Row],[Ticker]],[1]!Table1[[Symbol]:[Industry]],2,FALSE),"-")</f>
        <v>-</v>
      </c>
      <c r="D1902" t="s">
        <v>46</v>
      </c>
      <c r="E1902">
        <v>415.32920000000001</v>
      </c>
      <c r="F1902">
        <v>360</v>
      </c>
      <c r="G1902">
        <v>24.571549244190699</v>
      </c>
      <c r="H1902">
        <v>53.006122437383503</v>
      </c>
      <c r="I1902">
        <v>50.741616292233601</v>
      </c>
      <c r="J1902">
        <v>-11.531958238651301</v>
      </c>
      <c r="K1902">
        <v>300.62826761287999</v>
      </c>
      <c r="M1902">
        <v>64.846430096152204</v>
      </c>
      <c r="N1902">
        <v>1.52332909015288</v>
      </c>
      <c r="O1902">
        <v>17.9166666666666</v>
      </c>
      <c r="P1902">
        <v>110.035005834305</v>
      </c>
    </row>
    <row r="1903" spans="1:17" hidden="1" x14ac:dyDescent="0.3">
      <c r="A1903" t="s">
        <v>3962</v>
      </c>
      <c r="B1903" t="s">
        <v>3963</v>
      </c>
      <c r="C1903" t="str">
        <f>IFERROR(VLOOKUP(Table1[[#This Row],[Ticker]],[1]!Table1[[Symbol]:[Industry]],2,FALSE),"-")</f>
        <v>-</v>
      </c>
      <c r="D1903" t="s">
        <v>916</v>
      </c>
      <c r="E1903">
        <v>415.16678880000001</v>
      </c>
      <c r="F1903">
        <v>126.05</v>
      </c>
      <c r="G1903">
        <v>52.232332558408501</v>
      </c>
      <c r="H1903">
        <v>25.1000536895158</v>
      </c>
      <c r="I1903">
        <v>-23.597214012486699</v>
      </c>
      <c r="J1903">
        <v>-9.5660551477939197</v>
      </c>
      <c r="K1903">
        <v>108.920286590996</v>
      </c>
      <c r="M1903">
        <v>59.892100065259498</v>
      </c>
      <c r="N1903">
        <v>1.7661606066112601</v>
      </c>
      <c r="O1903">
        <v>38.833796112653701</v>
      </c>
      <c r="P1903">
        <v>87.295690936106894</v>
      </c>
    </row>
    <row r="1904" spans="1:17" hidden="1" x14ac:dyDescent="0.3">
      <c r="A1904" t="s">
        <v>3964</v>
      </c>
      <c r="B1904" t="s">
        <v>3965</v>
      </c>
      <c r="C1904" t="str">
        <f>IFERROR(VLOOKUP(Table1[[#This Row],[Ticker]],[1]!Table1[[Symbol]:[Industry]],2,FALSE),"-")</f>
        <v>-</v>
      </c>
      <c r="D1904" t="s">
        <v>647</v>
      </c>
      <c r="E1904">
        <v>411.35870325000002</v>
      </c>
      <c r="F1904">
        <v>5946.6</v>
      </c>
      <c r="G1904">
        <v>30.084091955221002</v>
      </c>
      <c r="H1904">
        <v>22.0233792328055</v>
      </c>
      <c r="I1904">
        <v>30.2747563037688</v>
      </c>
      <c r="J1904">
        <v>-0.30465254776341799</v>
      </c>
      <c r="K1904">
        <v>5202.7885463359598</v>
      </c>
      <c r="L1904">
        <v>4521.8905820685104</v>
      </c>
      <c r="M1904">
        <v>58.678919662259702</v>
      </c>
      <c r="N1904">
        <v>0.82680181977811396</v>
      </c>
      <c r="O1904">
        <v>18.888944943328902</v>
      </c>
      <c r="P1904">
        <v>77.510447761194001</v>
      </c>
      <c r="Q1904">
        <v>4.3698216197698002E-2</v>
      </c>
    </row>
    <row r="1905" spans="1:17" hidden="1" x14ac:dyDescent="0.3">
      <c r="A1905" t="s">
        <v>3966</v>
      </c>
      <c r="B1905" t="s">
        <v>3967</v>
      </c>
      <c r="C1905" t="str">
        <f>IFERROR(VLOOKUP(Table1[[#This Row],[Ticker]],[1]!Table1[[Symbol]:[Industry]],2,FALSE),"-")</f>
        <v>-</v>
      </c>
      <c r="D1905" t="s">
        <v>114</v>
      </c>
      <c r="E1905">
        <v>410.10525000000001</v>
      </c>
      <c r="F1905">
        <v>27046.15</v>
      </c>
      <c r="G1905">
        <v>114.926806546324</v>
      </c>
      <c r="H1905">
        <v>39.661150899545497</v>
      </c>
      <c r="I1905">
        <v>49.715817146746403</v>
      </c>
      <c r="J1905">
        <v>-8.3231661573006797</v>
      </c>
      <c r="K1905">
        <v>23430.0629364163</v>
      </c>
      <c r="L1905">
        <v>18415.567606245098</v>
      </c>
      <c r="M1905">
        <v>49.132765419916197</v>
      </c>
      <c r="N1905">
        <v>2.1970667950049299</v>
      </c>
      <c r="O1905">
        <v>43.458495941196702</v>
      </c>
      <c r="P1905">
        <v>175.663265826139</v>
      </c>
      <c r="Q1905">
        <v>5.4277109892426997E-2</v>
      </c>
    </row>
    <row r="1906" spans="1:17" hidden="1" x14ac:dyDescent="0.3">
      <c r="A1906" t="s">
        <v>3968</v>
      </c>
      <c r="B1906" t="s">
        <v>3969</v>
      </c>
      <c r="C1906" t="str">
        <f>IFERROR(VLOOKUP(Table1[[#This Row],[Ticker]],[1]!Table1[[Symbol]:[Industry]],2,FALSE),"-")</f>
        <v>-</v>
      </c>
      <c r="D1906" t="s">
        <v>647</v>
      </c>
      <c r="E1906">
        <v>409.18349999999998</v>
      </c>
      <c r="F1906">
        <v>315.25</v>
      </c>
      <c r="G1906">
        <v>255.85420503621299</v>
      </c>
      <c r="H1906">
        <v>12.274468208527701</v>
      </c>
      <c r="I1906">
        <v>97.894455411981596</v>
      </c>
      <c r="J1906">
        <v>2.4877863525085502</v>
      </c>
      <c r="K1906">
        <v>283.43158865211001</v>
      </c>
      <c r="M1906">
        <v>88.108075146142994</v>
      </c>
      <c r="N1906">
        <v>0.96540509233476601</v>
      </c>
      <c r="O1906">
        <v>7.8509119746233003</v>
      </c>
      <c r="P1906">
        <v>320.33333333333297</v>
      </c>
    </row>
    <row r="1907" spans="1:17" hidden="1" x14ac:dyDescent="0.3">
      <c r="A1907" t="s">
        <v>3970</v>
      </c>
      <c r="B1907" t="s">
        <v>3971</v>
      </c>
      <c r="C1907" t="str">
        <f>IFERROR(VLOOKUP(Table1[[#This Row],[Ticker]],[1]!Table1[[Symbol]:[Industry]],2,FALSE),"-")</f>
        <v>-</v>
      </c>
      <c r="D1907" t="s">
        <v>775</v>
      </c>
      <c r="E1907">
        <v>408.52726128</v>
      </c>
      <c r="F1907">
        <v>373.45</v>
      </c>
      <c r="G1907">
        <v>-33.503352543149497</v>
      </c>
      <c r="H1907">
        <v>-1.7957882440161199</v>
      </c>
      <c r="I1907">
        <v>-21.4097873987103</v>
      </c>
      <c r="J1907">
        <v>-2.0845864191242698</v>
      </c>
      <c r="K1907">
        <v>371.09470804719598</v>
      </c>
      <c r="L1907">
        <v>387.62690636243002</v>
      </c>
      <c r="M1907">
        <v>43.279211373035999</v>
      </c>
      <c r="N1907">
        <v>1.3624608150470201</v>
      </c>
      <c r="O1907">
        <v>29.5220243673852</v>
      </c>
      <c r="P1907">
        <v>20.390070921985799</v>
      </c>
      <c r="Q1907">
        <v>1.041608647888E-2</v>
      </c>
    </row>
    <row r="1908" spans="1:17" hidden="1" x14ac:dyDescent="0.3">
      <c r="A1908" t="s">
        <v>3972</v>
      </c>
      <c r="B1908" t="s">
        <v>3973</v>
      </c>
      <c r="C1908" t="str">
        <f>IFERROR(VLOOKUP(Table1[[#This Row],[Ticker]],[1]!Table1[[Symbol]:[Industry]],2,FALSE),"-")</f>
        <v>-</v>
      </c>
      <c r="D1908" t="s">
        <v>1161</v>
      </c>
      <c r="E1908">
        <v>408.460394019999</v>
      </c>
      <c r="F1908">
        <v>148.91999999999999</v>
      </c>
      <c r="G1908">
        <v>-25.723745444142999</v>
      </c>
      <c r="H1908">
        <v>-4.4202273278746897</v>
      </c>
      <c r="I1908">
        <v>-22.9118262269632</v>
      </c>
      <c r="J1908">
        <v>-4.3432198494096301</v>
      </c>
      <c r="K1908">
        <v>151.679643539805</v>
      </c>
      <c r="L1908">
        <v>154.25137045705401</v>
      </c>
      <c r="M1908">
        <v>46.1480382719337</v>
      </c>
      <c r="N1908">
        <v>1.0592486375579599</v>
      </c>
      <c r="O1908">
        <v>61.160354552779999</v>
      </c>
      <c r="P1908">
        <v>20.2907915993537</v>
      </c>
      <c r="Q1908">
        <v>-4.4729437671359997E-3</v>
      </c>
    </row>
    <row r="1909" spans="1:17" hidden="1" x14ac:dyDescent="0.3">
      <c r="A1909" t="s">
        <v>3974</v>
      </c>
      <c r="B1909" t="s">
        <v>3975</v>
      </c>
      <c r="C1909" t="str">
        <f>IFERROR(VLOOKUP(Table1[[#This Row],[Ticker]],[1]!Table1[[Symbol]:[Industry]],2,FALSE),"-")</f>
        <v>-</v>
      </c>
      <c r="D1909" t="s">
        <v>75</v>
      </c>
      <c r="E1909">
        <v>408.012</v>
      </c>
      <c r="F1909">
        <v>294</v>
      </c>
      <c r="G1909">
        <v>-35.342852143894802</v>
      </c>
      <c r="H1909">
        <v>-8.1900409289531204</v>
      </c>
      <c r="I1909">
        <v>-13.713257353975701</v>
      </c>
      <c r="J1909">
        <v>-0.80168733170197304</v>
      </c>
      <c r="K1909">
        <v>240.93553543611401</v>
      </c>
      <c r="M1909" s="1">
        <v>1.5919334800000001E-7</v>
      </c>
      <c r="N1909">
        <v>1</v>
      </c>
      <c r="O1909">
        <v>10.5442176870748</v>
      </c>
      <c r="P1909">
        <v>0.34129692832765002</v>
      </c>
    </row>
    <row r="1910" spans="1:17" hidden="1" x14ac:dyDescent="0.3">
      <c r="A1910" t="s">
        <v>3976</v>
      </c>
      <c r="B1910" t="s">
        <v>3977</v>
      </c>
      <c r="C1910" t="str">
        <f>IFERROR(VLOOKUP(Table1[[#This Row],[Ticker]],[1]!Table1[[Symbol]:[Industry]],2,FALSE),"-")</f>
        <v>-</v>
      </c>
      <c r="D1910" t="s">
        <v>244</v>
      </c>
      <c r="E1910">
        <v>406.044332819999</v>
      </c>
      <c r="F1910">
        <v>12.9</v>
      </c>
      <c r="G1910">
        <v>30.559245758203001</v>
      </c>
      <c r="H1910">
        <v>-1.67685949032732</v>
      </c>
      <c r="I1910">
        <v>-4.6593154452620604</v>
      </c>
      <c r="J1910">
        <v>-4.0396391389308803</v>
      </c>
      <c r="K1910">
        <v>12.065078377309399</v>
      </c>
      <c r="L1910">
        <v>10.6387581097192</v>
      </c>
      <c r="M1910">
        <v>56.995259712493798</v>
      </c>
      <c r="N1910">
        <v>1.1416024442722399</v>
      </c>
      <c r="O1910">
        <v>14.3410852713178</v>
      </c>
      <c r="P1910">
        <v>80.419580419580399</v>
      </c>
      <c r="Q1910">
        <v>4.7351905488414003E-2</v>
      </c>
    </row>
    <row r="1911" spans="1:17" hidden="1" x14ac:dyDescent="0.3">
      <c r="A1911" t="s">
        <v>3978</v>
      </c>
      <c r="B1911" t="s">
        <v>3979</v>
      </c>
      <c r="C1911" t="str">
        <f>IFERROR(VLOOKUP(Table1[[#This Row],[Ticker]],[1]!Table1[[Symbol]:[Industry]],2,FALSE),"-")</f>
        <v>-</v>
      </c>
      <c r="D1911" t="s">
        <v>384</v>
      </c>
      <c r="E1911">
        <v>404.82102500000002</v>
      </c>
      <c r="F1911">
        <v>37</v>
      </c>
      <c r="G1911">
        <v>-31.824202645057401</v>
      </c>
      <c r="H1911">
        <v>-14.1766097350874</v>
      </c>
      <c r="I1911">
        <v>-65.881472391756006</v>
      </c>
      <c r="J1911">
        <v>-3.8649784709424799</v>
      </c>
      <c r="K1911">
        <v>41.858783529883397</v>
      </c>
      <c r="L1911">
        <v>49.736580797092401</v>
      </c>
      <c r="M1911">
        <v>48.430803642440999</v>
      </c>
      <c r="N1911">
        <v>1.52470655295288</v>
      </c>
      <c r="O1911">
        <v>135.13513513513499</v>
      </c>
      <c r="P1911">
        <v>7.5581395348837299</v>
      </c>
      <c r="Q1911">
        <v>0.150607278355055</v>
      </c>
    </row>
    <row r="1912" spans="1:17" hidden="1" x14ac:dyDescent="0.3">
      <c r="A1912" t="s">
        <v>3980</v>
      </c>
      <c r="B1912" t="s">
        <v>3981</v>
      </c>
      <c r="C1912" t="str">
        <f>IFERROR(VLOOKUP(Table1[[#This Row],[Ticker]],[1]!Table1[[Symbol]:[Industry]],2,FALSE),"-")</f>
        <v>-</v>
      </c>
      <c r="D1912" t="s">
        <v>710</v>
      </c>
      <c r="E1912">
        <v>403.78801449999997</v>
      </c>
      <c r="F1912">
        <v>259.14999999999998</v>
      </c>
      <c r="G1912">
        <v>24.689221473544599</v>
      </c>
      <c r="H1912">
        <v>-3.61348164446219</v>
      </c>
      <c r="I1912">
        <v>-4.2490234746475499</v>
      </c>
      <c r="J1912">
        <v>-6.5919276813014003</v>
      </c>
      <c r="K1912">
        <v>249.980654625472</v>
      </c>
      <c r="L1912">
        <v>233.13582762936801</v>
      </c>
      <c r="M1912">
        <v>43.822155904646401</v>
      </c>
      <c r="N1912">
        <v>2.4554983856493502</v>
      </c>
      <c r="O1912">
        <v>11.132548716959301</v>
      </c>
      <c r="P1912">
        <v>52.8007075471698</v>
      </c>
      <c r="Q1912">
        <v>3.8973411664432002E-2</v>
      </c>
    </row>
    <row r="1913" spans="1:17" hidden="1" x14ac:dyDescent="0.3">
      <c r="A1913" t="s">
        <v>3982</v>
      </c>
      <c r="B1913" t="s">
        <v>3983</v>
      </c>
      <c r="C1913" t="str">
        <f>IFERROR(VLOOKUP(Table1[[#This Row],[Ticker]],[1]!Table1[[Symbol]:[Industry]],2,FALSE),"-")</f>
        <v>-</v>
      </c>
      <c r="D1913" t="s">
        <v>3984</v>
      </c>
      <c r="E1913">
        <v>403.59440499999999</v>
      </c>
      <c r="F1913">
        <v>770</v>
      </c>
      <c r="G1913">
        <v>39.077836375294702</v>
      </c>
      <c r="H1913">
        <v>-9.4953737954515791</v>
      </c>
      <c r="I1913">
        <v>40.973635368609997</v>
      </c>
      <c r="J1913">
        <v>-8.3399676615017295</v>
      </c>
      <c r="K1913">
        <v>759.639873386913</v>
      </c>
      <c r="L1913">
        <v>611.09848033263904</v>
      </c>
      <c r="M1913">
        <v>36.1107718309094</v>
      </c>
      <c r="N1913">
        <v>0.70785077762341997</v>
      </c>
      <c r="O1913">
        <v>14.935064935064901</v>
      </c>
      <c r="P1913">
        <v>74.287007695789896</v>
      </c>
      <c r="Q1913">
        <v>0.19521591794773699</v>
      </c>
    </row>
    <row r="1914" spans="1:17" hidden="1" x14ac:dyDescent="0.3">
      <c r="A1914" t="s">
        <v>3985</v>
      </c>
      <c r="B1914" t="s">
        <v>3986</v>
      </c>
      <c r="C1914" t="str">
        <f>IFERROR(VLOOKUP(Table1[[#This Row],[Ticker]],[1]!Table1[[Symbol]:[Industry]],2,FALSE),"-")</f>
        <v>-</v>
      </c>
      <c r="D1914" t="s">
        <v>557</v>
      </c>
      <c r="E1914">
        <v>402.85377</v>
      </c>
      <c r="F1914">
        <v>353</v>
      </c>
      <c r="G1914">
        <v>137.62844521546199</v>
      </c>
      <c r="H1914">
        <v>20.990924256450199</v>
      </c>
      <c r="I1914">
        <v>71.568154899399104</v>
      </c>
      <c r="J1914">
        <v>0.624783256533327</v>
      </c>
      <c r="K1914">
        <v>299.19824516583202</v>
      </c>
      <c r="L1914">
        <v>236.65647259245699</v>
      </c>
      <c r="M1914">
        <v>80.018829272476296</v>
      </c>
      <c r="N1914">
        <v>3.7569021895265502</v>
      </c>
      <c r="O1914">
        <v>0.70821529745042</v>
      </c>
      <c r="P1914">
        <v>190.29605263157899</v>
      </c>
      <c r="Q1914">
        <v>0.15724841651345201</v>
      </c>
    </row>
    <row r="1915" spans="1:17" hidden="1" x14ac:dyDescent="0.3">
      <c r="A1915" t="s">
        <v>3987</v>
      </c>
      <c r="B1915" t="s">
        <v>3988</v>
      </c>
      <c r="C1915" t="str">
        <f>IFERROR(VLOOKUP(Table1[[#This Row],[Ticker]],[1]!Table1[[Symbol]:[Industry]],2,FALSE),"-")</f>
        <v>-</v>
      </c>
      <c r="E1915">
        <v>402.72918611399899</v>
      </c>
      <c r="F1915">
        <v>22.05</v>
      </c>
      <c r="G1915">
        <v>4.6689821756317897</v>
      </c>
      <c r="K1915">
        <v>22.064075533845699</v>
      </c>
      <c r="L1915">
        <v>20.559754299100199</v>
      </c>
      <c r="M1915">
        <v>35.6509857849477</v>
      </c>
      <c r="N1915">
        <v>1</v>
      </c>
      <c r="O1915">
        <v>18.367346938775501</v>
      </c>
      <c r="P1915">
        <v>55.281690140845001</v>
      </c>
      <c r="Q1915">
        <v>2.5042493907753999E-2</v>
      </c>
    </row>
    <row r="1916" spans="1:17" hidden="1" x14ac:dyDescent="0.3">
      <c r="A1916" t="s">
        <v>3989</v>
      </c>
      <c r="B1916" t="s">
        <v>3990</v>
      </c>
      <c r="C1916" t="str">
        <f>IFERROR(VLOOKUP(Table1[[#This Row],[Ticker]],[1]!Table1[[Symbol]:[Industry]],2,FALSE),"-")</f>
        <v>-</v>
      </c>
      <c r="D1916" t="s">
        <v>62</v>
      </c>
      <c r="E1916">
        <v>402.47613000000001</v>
      </c>
      <c r="F1916">
        <v>111.78</v>
      </c>
      <c r="G1916">
        <v>-24.093744563577001</v>
      </c>
      <c r="H1916">
        <v>-1.4309952996195501</v>
      </c>
      <c r="I1916">
        <v>-20.872135858648601</v>
      </c>
      <c r="J1916">
        <v>-4.8108803858388498</v>
      </c>
      <c r="K1916">
        <v>111.2086454616</v>
      </c>
      <c r="L1916">
        <v>116.072886773915</v>
      </c>
      <c r="M1916">
        <v>62.839463270969098</v>
      </c>
      <c r="N1916">
        <v>1.3371014800983201</v>
      </c>
      <c r="O1916">
        <v>29.092860976918899</v>
      </c>
      <c r="P1916">
        <v>14.177732379979499</v>
      </c>
      <c r="Q1916">
        <v>5.0537814434574002E-2</v>
      </c>
    </row>
    <row r="1917" spans="1:17" hidden="1" x14ac:dyDescent="0.3">
      <c r="A1917" t="s">
        <v>3991</v>
      </c>
      <c r="B1917" t="s">
        <v>3992</v>
      </c>
      <c r="C1917" t="str">
        <f>IFERROR(VLOOKUP(Table1[[#This Row],[Ticker]],[1]!Table1[[Symbol]:[Industry]],2,FALSE),"-")</f>
        <v>-</v>
      </c>
      <c r="D1917" t="s">
        <v>21</v>
      </c>
      <c r="E1917">
        <v>401.70508799999999</v>
      </c>
      <c r="F1917">
        <v>264.3</v>
      </c>
      <c r="G1917">
        <v>-8.9867110474222507</v>
      </c>
      <c r="H1917">
        <v>8.6762606093155004</v>
      </c>
      <c r="I1917">
        <v>-14.7580115726111</v>
      </c>
      <c r="J1917">
        <v>1.8102529668054801</v>
      </c>
      <c r="K1917">
        <v>260.67113957524299</v>
      </c>
      <c r="L1917">
        <v>265.44646539493499</v>
      </c>
      <c r="M1917">
        <v>65.462521840494105</v>
      </c>
      <c r="N1917">
        <v>1.3235967764739101</v>
      </c>
      <c r="O1917">
        <v>54.256526674233797</v>
      </c>
      <c r="P1917">
        <v>26.459330143540601</v>
      </c>
    </row>
    <row r="1918" spans="1:17" hidden="1" x14ac:dyDescent="0.3">
      <c r="A1918" t="s">
        <v>3993</v>
      </c>
      <c r="B1918" t="s">
        <v>3994</v>
      </c>
      <c r="C1918" t="str">
        <f>IFERROR(VLOOKUP(Table1[[#This Row],[Ticker]],[1]!Table1[[Symbol]:[Industry]],2,FALSE),"-")</f>
        <v>-</v>
      </c>
      <c r="D1918" t="s">
        <v>989</v>
      </c>
      <c r="E1918">
        <v>400.81753431999999</v>
      </c>
      <c r="F1918">
        <v>26.2</v>
      </c>
      <c r="G1918">
        <v>-15.0221495906341</v>
      </c>
      <c r="H1918">
        <v>-4.3893259844794601</v>
      </c>
      <c r="I1918">
        <v>0.49231009784435997</v>
      </c>
      <c r="J1918">
        <v>5.03536171572404</v>
      </c>
      <c r="K1918">
        <v>24.138604079989801</v>
      </c>
      <c r="L1918">
        <v>23.729352039156002</v>
      </c>
      <c r="M1918">
        <v>61.250577014889899</v>
      </c>
      <c r="N1918">
        <v>1.49445830589983</v>
      </c>
      <c r="O1918">
        <v>16.030534351145</v>
      </c>
      <c r="P1918">
        <v>43.956043956043899</v>
      </c>
      <c r="Q1918">
        <v>-2.4559192699938E-2</v>
      </c>
    </row>
    <row r="1919" spans="1:17" hidden="1" x14ac:dyDescent="0.3">
      <c r="A1919" t="s">
        <v>3995</v>
      </c>
      <c r="B1919" t="s">
        <v>3996</v>
      </c>
      <c r="C1919" t="str">
        <f>IFERROR(VLOOKUP(Table1[[#This Row],[Ticker]],[1]!Table1[[Symbol]:[Industry]],2,FALSE),"-")</f>
        <v>-</v>
      </c>
      <c r="D1919" t="s">
        <v>734</v>
      </c>
      <c r="E1919">
        <v>400.02990686999999</v>
      </c>
      <c r="F1919">
        <v>91.69</v>
      </c>
      <c r="G1919">
        <v>-44.410693312934399</v>
      </c>
      <c r="H1919">
        <v>-11.608542403513701</v>
      </c>
      <c r="I1919">
        <v>-35.400315198336898</v>
      </c>
      <c r="J1919">
        <v>-3.4793840771030902</v>
      </c>
      <c r="K1919">
        <v>94.796119229059201</v>
      </c>
      <c r="L1919">
        <v>105.741486621688</v>
      </c>
      <c r="M1919">
        <v>22.5681778864069</v>
      </c>
      <c r="N1919">
        <v>0.498480608863337</v>
      </c>
      <c r="O1919">
        <v>65.775984294906706</v>
      </c>
      <c r="P1919">
        <v>11.5450121654501</v>
      </c>
      <c r="Q1919">
        <v>-5.8503126384193999E-2</v>
      </c>
    </row>
    <row r="1920" spans="1:17" hidden="1" x14ac:dyDescent="0.3">
      <c r="A1920" t="s">
        <v>3997</v>
      </c>
      <c r="B1920" t="s">
        <v>3998</v>
      </c>
      <c r="C1920" t="str">
        <f>IFERROR(VLOOKUP(Table1[[#This Row],[Ticker]],[1]!Table1[[Symbol]:[Industry]],2,FALSE),"-")</f>
        <v>-</v>
      </c>
      <c r="D1920" t="s">
        <v>308</v>
      </c>
      <c r="E1920">
        <v>399.72752780000002</v>
      </c>
      <c r="F1920">
        <v>78.959999999999994</v>
      </c>
      <c r="G1920">
        <v>73.589548788505994</v>
      </c>
      <c r="H1920">
        <v>-5.5652110258537002</v>
      </c>
      <c r="I1920">
        <v>-2.9529267754633599</v>
      </c>
      <c r="J1920">
        <v>-7.5577848926775903</v>
      </c>
      <c r="K1920">
        <v>77.103838764093098</v>
      </c>
      <c r="L1920">
        <v>65.684271632849601</v>
      </c>
      <c r="M1920">
        <v>29.993804577912901</v>
      </c>
      <c r="N1920">
        <v>0.32380579540314303</v>
      </c>
      <c r="O1920">
        <v>14.6149949341438</v>
      </c>
      <c r="P1920">
        <v>126.246418338108</v>
      </c>
      <c r="Q1920">
        <v>8.7811590485246005E-2</v>
      </c>
    </row>
    <row r="1921" spans="1:17" hidden="1" x14ac:dyDescent="0.3">
      <c r="A1921" t="s">
        <v>3999</v>
      </c>
      <c r="B1921" t="s">
        <v>4000</v>
      </c>
      <c r="C1921" t="str">
        <f>IFERROR(VLOOKUP(Table1[[#This Row],[Ticker]],[1]!Table1[[Symbol]:[Industry]],2,FALSE),"-")</f>
        <v>-</v>
      </c>
      <c r="D1921" t="s">
        <v>46</v>
      </c>
      <c r="E1921">
        <v>399.30392000000001</v>
      </c>
      <c r="F1921">
        <v>156.9</v>
      </c>
      <c r="G1921">
        <v>55.687801413074403</v>
      </c>
      <c r="H1921">
        <v>2.3619447331892398</v>
      </c>
      <c r="I1921">
        <v>32.363877632250102</v>
      </c>
      <c r="J1921">
        <v>-4.9732849648380704</v>
      </c>
      <c r="K1921">
        <v>150.616722461547</v>
      </c>
      <c r="L1921">
        <v>115.250587064676</v>
      </c>
      <c r="M1921">
        <v>48.397217075409202</v>
      </c>
      <c r="N1921">
        <v>0.549852387254402</v>
      </c>
      <c r="O1921">
        <v>17.909496494582498</v>
      </c>
      <c r="P1921">
        <v>103.766233766233</v>
      </c>
    </row>
    <row r="1922" spans="1:17" hidden="1" x14ac:dyDescent="0.3">
      <c r="A1922" t="s">
        <v>4001</v>
      </c>
      <c r="B1922" t="s">
        <v>4002</v>
      </c>
      <c r="C1922" t="str">
        <f>IFERROR(VLOOKUP(Table1[[#This Row],[Ticker]],[1]!Table1[[Symbol]:[Industry]],2,FALSE),"-")</f>
        <v>-</v>
      </c>
      <c r="D1922" t="s">
        <v>1665</v>
      </c>
      <c r="E1922">
        <v>399.05549999999999</v>
      </c>
      <c r="F1922">
        <v>160</v>
      </c>
      <c r="G1922">
        <v>197.427932626889</v>
      </c>
      <c r="H1922">
        <v>6.2214002151612799</v>
      </c>
      <c r="I1922">
        <v>45.1494877440634</v>
      </c>
      <c r="J1922">
        <v>5.8649793349646897</v>
      </c>
      <c r="K1922">
        <v>143.42758604692099</v>
      </c>
      <c r="L1922">
        <v>106.91713482070099</v>
      </c>
      <c r="M1922">
        <v>66.005347381083496</v>
      </c>
      <c r="N1922">
        <v>0.512507626601586</v>
      </c>
      <c r="O1922">
        <v>0</v>
      </c>
      <c r="P1922">
        <v>290.243902439024</v>
      </c>
      <c r="Q1922">
        <v>0.17787216469844699</v>
      </c>
    </row>
    <row r="1923" spans="1:17" hidden="1" x14ac:dyDescent="0.3">
      <c r="A1923" t="s">
        <v>4003</v>
      </c>
      <c r="B1923" t="s">
        <v>4004</v>
      </c>
      <c r="C1923" t="str">
        <f>IFERROR(VLOOKUP(Table1[[#This Row],[Ticker]],[1]!Table1[[Symbol]:[Industry]],2,FALSE),"-")</f>
        <v>-</v>
      </c>
      <c r="D1923" t="s">
        <v>422</v>
      </c>
      <c r="E1923">
        <v>398.94985000000003</v>
      </c>
      <c r="F1923">
        <v>40.26</v>
      </c>
      <c r="G1923">
        <v>7.7279477030243902</v>
      </c>
      <c r="H1923">
        <v>-9.7976863560725302</v>
      </c>
      <c r="I1923">
        <v>-42.478519606770199</v>
      </c>
      <c r="J1923">
        <v>2.5846646436700098</v>
      </c>
      <c r="K1923">
        <v>40.832732715777503</v>
      </c>
      <c r="L1923">
        <v>41.649212881817697</v>
      </c>
      <c r="M1923">
        <v>56.592923123465603</v>
      </c>
      <c r="N1923">
        <v>0.96383136533708003</v>
      </c>
      <c r="O1923">
        <v>61.202185792349702</v>
      </c>
      <c r="P1923">
        <v>36.243654822335003</v>
      </c>
      <c r="Q1923">
        <v>1.7465895526840001E-2</v>
      </c>
    </row>
    <row r="1924" spans="1:17" hidden="1" x14ac:dyDescent="0.3">
      <c r="A1924" t="s">
        <v>4005</v>
      </c>
      <c r="B1924" t="s">
        <v>4006</v>
      </c>
      <c r="C1924" t="str">
        <f>IFERROR(VLOOKUP(Table1[[#This Row],[Ticker]],[1]!Table1[[Symbol]:[Industry]],2,FALSE),"-")</f>
        <v>-</v>
      </c>
      <c r="D1924" t="s">
        <v>338</v>
      </c>
      <c r="E1924">
        <v>398.26852692</v>
      </c>
      <c r="F1924">
        <v>28.65</v>
      </c>
      <c r="G1924">
        <v>49.424967192731799</v>
      </c>
      <c r="H1924">
        <v>10.0320700908131</v>
      </c>
      <c r="I1924">
        <v>-12.234090687308999</v>
      </c>
      <c r="J1924">
        <v>-5.9341376628278004</v>
      </c>
      <c r="K1924">
        <v>27.017383916255199</v>
      </c>
      <c r="L1924">
        <v>25.360162494413299</v>
      </c>
      <c r="M1924">
        <v>59.094822389784198</v>
      </c>
      <c r="N1924">
        <v>2.1220198473785898</v>
      </c>
      <c r="O1924">
        <v>23.734729493891798</v>
      </c>
      <c r="P1924">
        <v>80.188679245282998</v>
      </c>
      <c r="Q1924">
        <v>7.4100966865667001E-2</v>
      </c>
    </row>
    <row r="1925" spans="1:17" hidden="1" x14ac:dyDescent="0.3">
      <c r="A1925" t="s">
        <v>4007</v>
      </c>
      <c r="B1925" t="s">
        <v>4008</v>
      </c>
      <c r="C1925" t="str">
        <f>IFERROR(VLOOKUP(Table1[[#This Row],[Ticker]],[1]!Table1[[Symbol]:[Industry]],2,FALSE),"-")</f>
        <v>-</v>
      </c>
      <c r="D1925" t="s">
        <v>1337</v>
      </c>
      <c r="E1925">
        <v>397.43685739</v>
      </c>
      <c r="F1925">
        <v>180.25</v>
      </c>
      <c r="G1925">
        <v>-15.5934459401933</v>
      </c>
      <c r="H1925">
        <v>9.3474674212193201E-2</v>
      </c>
      <c r="I1925">
        <v>-1.5023126887357701</v>
      </c>
      <c r="J1925">
        <v>4.1814982384600397</v>
      </c>
      <c r="O1925">
        <v>0</v>
      </c>
      <c r="P1925">
        <v>15.6931964056482</v>
      </c>
    </row>
    <row r="1926" spans="1:17" hidden="1" x14ac:dyDescent="0.3">
      <c r="A1926" t="s">
        <v>4009</v>
      </c>
      <c r="B1926" t="s">
        <v>4010</v>
      </c>
      <c r="C1926" t="str">
        <f>IFERROR(VLOOKUP(Table1[[#This Row],[Ticker]],[1]!Table1[[Symbol]:[Industry]],2,FALSE),"-")</f>
        <v>-</v>
      </c>
      <c r="D1926" t="s">
        <v>989</v>
      </c>
      <c r="E1926">
        <v>397.25673405999999</v>
      </c>
      <c r="F1926">
        <v>43.06</v>
      </c>
      <c r="G1926">
        <v>39.493114193031097</v>
      </c>
      <c r="H1926">
        <v>-17.214583992396499</v>
      </c>
      <c r="I1926">
        <v>28.319262971227499</v>
      </c>
      <c r="J1926">
        <v>3.5482401695063301</v>
      </c>
      <c r="K1926">
        <v>41.097976256267799</v>
      </c>
      <c r="L1926">
        <v>35.819665346950799</v>
      </c>
      <c r="M1926">
        <v>47.810306296692701</v>
      </c>
      <c r="N1926">
        <v>0.15514520635971299</v>
      </c>
      <c r="O1926">
        <v>17.045982350208899</v>
      </c>
      <c r="P1926">
        <v>68.532289628179996</v>
      </c>
      <c r="Q1926">
        <v>2.5462369945874998E-2</v>
      </c>
    </row>
    <row r="1927" spans="1:17" hidden="1" x14ac:dyDescent="0.3">
      <c r="A1927" t="s">
        <v>4011</v>
      </c>
      <c r="B1927" t="s">
        <v>4012</v>
      </c>
      <c r="C1927" t="str">
        <f>IFERROR(VLOOKUP(Table1[[#This Row],[Ticker]],[1]!Table1[[Symbol]:[Industry]],2,FALSE),"-")</f>
        <v>-</v>
      </c>
      <c r="E1927">
        <v>396.73655053200002</v>
      </c>
      <c r="F1927">
        <v>26.66</v>
      </c>
      <c r="G1927">
        <v>104.437678027247</v>
      </c>
      <c r="H1927">
        <v>5.6041162645440004</v>
      </c>
      <c r="I1927">
        <v>18.363516700698799</v>
      </c>
      <c r="J1927">
        <v>8.4334631971833094</v>
      </c>
      <c r="K1927">
        <v>24.345438816020199</v>
      </c>
      <c r="L1927">
        <v>21.767386888650002</v>
      </c>
      <c r="M1927">
        <v>75.495162727545406</v>
      </c>
      <c r="N1927">
        <v>3.0468039415663699</v>
      </c>
      <c r="O1927">
        <v>23.780945236309002</v>
      </c>
      <c r="P1927">
        <v>142.363636363636</v>
      </c>
    </row>
    <row r="1928" spans="1:17" hidden="1" x14ac:dyDescent="0.3">
      <c r="A1928" t="s">
        <v>4013</v>
      </c>
      <c r="B1928" t="s">
        <v>4014</v>
      </c>
      <c r="C1928" t="str">
        <f>IFERROR(VLOOKUP(Table1[[#This Row],[Ticker]],[1]!Table1[[Symbol]:[Industry]],2,FALSE),"-")</f>
        <v>-</v>
      </c>
      <c r="D1928" t="s">
        <v>253</v>
      </c>
      <c r="E1928">
        <v>396.57749999999999</v>
      </c>
      <c r="F1928">
        <v>343</v>
      </c>
      <c r="G1928">
        <v>-28.069670559842699</v>
      </c>
      <c r="H1928">
        <v>-6.6418476480865598</v>
      </c>
      <c r="I1928">
        <v>-19.989764908461598</v>
      </c>
      <c r="J1928">
        <v>-2.18859039146747</v>
      </c>
      <c r="K1928">
        <v>348.59460035761299</v>
      </c>
      <c r="L1928">
        <v>353.98962800234</v>
      </c>
      <c r="M1928">
        <v>44.609680046620603</v>
      </c>
      <c r="N1928">
        <v>1.0609725256583999</v>
      </c>
      <c r="O1928">
        <v>28.265306122448902</v>
      </c>
      <c r="P1928">
        <v>9.5846645367411991</v>
      </c>
      <c r="Q1928">
        <v>9.1181959252514003E-2</v>
      </c>
    </row>
    <row r="1929" spans="1:17" hidden="1" x14ac:dyDescent="0.3">
      <c r="A1929" t="s">
        <v>4015</v>
      </c>
      <c r="B1929" t="s">
        <v>4016</v>
      </c>
      <c r="C1929" t="str">
        <f>IFERROR(VLOOKUP(Table1[[#This Row],[Ticker]],[1]!Table1[[Symbol]:[Industry]],2,FALSE),"-")</f>
        <v>-</v>
      </c>
      <c r="E1929">
        <v>396.52733999999998</v>
      </c>
      <c r="F1929">
        <v>849.2</v>
      </c>
      <c r="G1929">
        <v>77.377808222177606</v>
      </c>
      <c r="H1929">
        <v>12.7189993668366</v>
      </c>
      <c r="I1929">
        <v>91.468941473635198</v>
      </c>
      <c r="J1929">
        <v>14.6270725627571</v>
      </c>
      <c r="K1929">
        <v>720.92264087996898</v>
      </c>
      <c r="M1929">
        <v>79.130473086994002</v>
      </c>
      <c r="N1929">
        <v>0.82068765740593597</v>
      </c>
      <c r="O1929">
        <v>7.10080075365049</v>
      </c>
      <c r="P1929">
        <v>113.34003265921299</v>
      </c>
    </row>
    <row r="1930" spans="1:17" hidden="1" x14ac:dyDescent="0.3">
      <c r="A1930" t="s">
        <v>4017</v>
      </c>
      <c r="B1930" t="s">
        <v>4018</v>
      </c>
      <c r="C1930" t="str">
        <f>IFERROR(VLOOKUP(Table1[[#This Row],[Ticker]],[1]!Table1[[Symbol]:[Industry]],2,FALSE),"-")</f>
        <v>-</v>
      </c>
      <c r="D1930" t="s">
        <v>293</v>
      </c>
      <c r="E1930">
        <v>396.41548799999998</v>
      </c>
      <c r="F1930">
        <v>252.45</v>
      </c>
      <c r="G1930">
        <v>14.7971131539651</v>
      </c>
      <c r="H1930">
        <v>35.724324191769398</v>
      </c>
      <c r="I1930">
        <v>28.888246405422699</v>
      </c>
      <c r="J1930">
        <v>20.699070626862898</v>
      </c>
      <c r="O1930">
        <v>0</v>
      </c>
      <c r="P1930">
        <v>47.631578947368403</v>
      </c>
    </row>
    <row r="1931" spans="1:17" hidden="1" x14ac:dyDescent="0.3">
      <c r="A1931" t="s">
        <v>4019</v>
      </c>
      <c r="B1931" t="s">
        <v>4020</v>
      </c>
      <c r="C1931" t="str">
        <f>IFERROR(VLOOKUP(Table1[[#This Row],[Ticker]],[1]!Table1[[Symbol]:[Industry]],2,FALSE),"-")</f>
        <v>-</v>
      </c>
      <c r="D1931" t="s">
        <v>461</v>
      </c>
      <c r="E1931">
        <v>395.92500000000001</v>
      </c>
      <c r="F1931">
        <v>527.95000000000005</v>
      </c>
      <c r="G1931">
        <v>22.589493529788999</v>
      </c>
      <c r="H1931">
        <v>-5.8744243912138199</v>
      </c>
      <c r="I1931">
        <v>17.070740694566702</v>
      </c>
      <c r="J1931">
        <v>1.2967557589082199</v>
      </c>
      <c r="K1931">
        <v>514.42943945608499</v>
      </c>
      <c r="L1931">
        <v>448.48816317261299</v>
      </c>
      <c r="M1931">
        <v>57.301662183290901</v>
      </c>
      <c r="N1931">
        <v>0.76396775028550301</v>
      </c>
      <c r="O1931">
        <v>16.4883038166492</v>
      </c>
      <c r="P1931">
        <v>80.928718300205603</v>
      </c>
      <c r="Q1931">
        <v>4.4348823111559001E-2</v>
      </c>
    </row>
    <row r="1932" spans="1:17" hidden="1" x14ac:dyDescent="0.3">
      <c r="A1932" t="s">
        <v>4021</v>
      </c>
      <c r="B1932" t="s">
        <v>4022</v>
      </c>
      <c r="C1932" t="str">
        <f>IFERROR(VLOOKUP(Table1[[#This Row],[Ticker]],[1]!Table1[[Symbol]:[Industry]],2,FALSE),"-")</f>
        <v>-</v>
      </c>
      <c r="D1932" t="s">
        <v>901</v>
      </c>
      <c r="E1932">
        <v>393.97781073599998</v>
      </c>
      <c r="F1932">
        <v>3.79</v>
      </c>
      <c r="G1932">
        <v>6.0761035073980398</v>
      </c>
      <c r="H1932">
        <v>-22.588825940197498</v>
      </c>
      <c r="I1932">
        <v>-59.230203574379601</v>
      </c>
      <c r="J1932">
        <v>-6.6244721418285497</v>
      </c>
      <c r="K1932">
        <v>3.9233039780594998</v>
      </c>
      <c r="L1932">
        <v>3.9089004472503701</v>
      </c>
      <c r="M1932">
        <v>31.4274214160836</v>
      </c>
      <c r="N1932">
        <v>1.64468946556663</v>
      </c>
      <c r="O1932">
        <v>99.610916700569405</v>
      </c>
      <c r="P1932">
        <v>45.566205766049698</v>
      </c>
      <c r="Q1932">
        <v>0.12823542825692799</v>
      </c>
    </row>
    <row r="1933" spans="1:17" hidden="1" x14ac:dyDescent="0.3">
      <c r="A1933" t="s">
        <v>4023</v>
      </c>
      <c r="B1933" t="s">
        <v>4024</v>
      </c>
      <c r="C1933" t="str">
        <f>IFERROR(VLOOKUP(Table1[[#This Row],[Ticker]],[1]!Table1[[Symbol]:[Industry]],2,FALSE),"-")</f>
        <v>-</v>
      </c>
      <c r="D1933" t="s">
        <v>130</v>
      </c>
      <c r="E1933">
        <v>393.49053562500001</v>
      </c>
      <c r="F1933">
        <v>212.9</v>
      </c>
      <c r="G1933">
        <v>40.523734394566603</v>
      </c>
      <c r="H1933">
        <v>-13.990636413799001</v>
      </c>
      <c r="I1933">
        <v>29.4671139988093</v>
      </c>
      <c r="J1933">
        <v>-4.8714547735624301</v>
      </c>
      <c r="K1933">
        <v>214.47741329662401</v>
      </c>
      <c r="L1933">
        <v>180.749037144612</v>
      </c>
      <c r="M1933">
        <v>35.641936936369397</v>
      </c>
      <c r="N1933">
        <v>0.37274142688352202</v>
      </c>
      <c r="O1933">
        <v>22.0760920620009</v>
      </c>
      <c r="P1933">
        <v>107.50487329434699</v>
      </c>
      <c r="Q1933">
        <v>6.6155434049847001E-2</v>
      </c>
    </row>
    <row r="1934" spans="1:17" hidden="1" x14ac:dyDescent="0.3">
      <c r="A1934" t="s">
        <v>4025</v>
      </c>
      <c r="B1934" t="s">
        <v>4026</v>
      </c>
      <c r="C1934" t="str">
        <f>IFERROR(VLOOKUP(Table1[[#This Row],[Ticker]],[1]!Table1[[Symbol]:[Industry]],2,FALSE),"-")</f>
        <v>-</v>
      </c>
      <c r="E1934">
        <v>393.32861100000002</v>
      </c>
      <c r="F1934">
        <v>60.6</v>
      </c>
      <c r="G1934">
        <v>27.419376777626098</v>
      </c>
      <c r="H1934">
        <v>102.66152966499899</v>
      </c>
      <c r="I1934">
        <v>128.47699234875901</v>
      </c>
      <c r="J1934">
        <v>20.6885252551218</v>
      </c>
      <c r="K1934">
        <v>35.820945294436498</v>
      </c>
      <c r="M1934">
        <v>100</v>
      </c>
      <c r="N1934">
        <v>0.92399172699069299</v>
      </c>
      <c r="O1934">
        <v>0</v>
      </c>
      <c r="P1934">
        <v>164.74442988204399</v>
      </c>
    </row>
    <row r="1935" spans="1:17" hidden="1" x14ac:dyDescent="0.3">
      <c r="A1935" t="s">
        <v>4027</v>
      </c>
      <c r="B1935" t="s">
        <v>4028</v>
      </c>
      <c r="C1935" t="str">
        <f>IFERROR(VLOOKUP(Table1[[#This Row],[Ticker]],[1]!Table1[[Symbol]:[Industry]],2,FALSE),"-")</f>
        <v>-</v>
      </c>
      <c r="D1935" t="s">
        <v>308</v>
      </c>
      <c r="E1935">
        <v>393.29615240999999</v>
      </c>
      <c r="F1935">
        <v>24.6</v>
      </c>
      <c r="G1935">
        <v>233.31969698580701</v>
      </c>
      <c r="H1935">
        <v>28.0384658996302</v>
      </c>
      <c r="I1935">
        <v>44.477218836500398</v>
      </c>
      <c r="J1935">
        <v>-10.689327781140101</v>
      </c>
      <c r="K1935">
        <v>19.841628151491701</v>
      </c>
      <c r="L1935">
        <v>15.169325321312799</v>
      </c>
      <c r="M1935">
        <v>51.400027871020299</v>
      </c>
      <c r="N1935">
        <v>3.5313549359455898</v>
      </c>
      <c r="O1935">
        <v>24.5934959349593</v>
      </c>
      <c r="P1935">
        <v>287.401574803149</v>
      </c>
      <c r="Q1935">
        <v>8.5708291121979002E-2</v>
      </c>
    </row>
    <row r="1936" spans="1:17" hidden="1" x14ac:dyDescent="0.3">
      <c r="A1936" t="s">
        <v>4029</v>
      </c>
      <c r="B1936" t="s">
        <v>4030</v>
      </c>
      <c r="C1936" t="str">
        <f>IFERROR(VLOOKUP(Table1[[#This Row],[Ticker]],[1]!Table1[[Symbol]:[Industry]],2,FALSE),"-")</f>
        <v>-</v>
      </c>
      <c r="D1936" t="s">
        <v>338</v>
      </c>
      <c r="E1936">
        <v>393.04</v>
      </c>
      <c r="F1936">
        <v>340</v>
      </c>
      <c r="G1936">
        <v>-59.912917737216198</v>
      </c>
      <c r="H1936">
        <v>-5.3289495489512797</v>
      </c>
      <c r="I1936">
        <v>-40.284685925404297</v>
      </c>
      <c r="J1936">
        <v>1.60795122251489</v>
      </c>
      <c r="K1936">
        <v>374.43937892378699</v>
      </c>
      <c r="L1936">
        <v>432.17354327714298</v>
      </c>
      <c r="M1936">
        <v>55.5831765813776</v>
      </c>
      <c r="N1936">
        <v>0.41033434650455902</v>
      </c>
      <c r="O1936">
        <v>88.205882352941103</v>
      </c>
      <c r="P1936">
        <v>9.6774193548386993</v>
      </c>
      <c r="Q1936">
        <v>0.229419240519668</v>
      </c>
    </row>
    <row r="1937" spans="1:17" hidden="1" x14ac:dyDescent="0.3">
      <c r="A1937" t="s">
        <v>4031</v>
      </c>
      <c r="B1937" t="s">
        <v>4032</v>
      </c>
      <c r="C1937" t="str">
        <f>IFERROR(VLOOKUP(Table1[[#This Row],[Ticker]],[1]!Table1[[Symbol]:[Industry]],2,FALSE),"-")</f>
        <v>-</v>
      </c>
      <c r="D1937" t="s">
        <v>4033</v>
      </c>
      <c r="E1937">
        <v>392.862707</v>
      </c>
      <c r="F1937">
        <v>406.35</v>
      </c>
      <c r="G1937">
        <v>-14.840436482003399</v>
      </c>
      <c r="H1937">
        <v>-10.812655116766299</v>
      </c>
      <c r="I1937">
        <v>-11.1440208733421</v>
      </c>
      <c r="J1937">
        <v>-4.4643890158381199</v>
      </c>
      <c r="K1937">
        <v>402.71520218262498</v>
      </c>
      <c r="L1937">
        <v>394.70536351386397</v>
      </c>
      <c r="M1937">
        <v>50.898629908195701</v>
      </c>
      <c r="N1937">
        <v>0.52104541581413699</v>
      </c>
      <c r="O1937">
        <v>19.133751691891199</v>
      </c>
      <c r="P1937">
        <v>25.011536686663501</v>
      </c>
      <c r="Q1937">
        <v>-5.4961303401006002E-2</v>
      </c>
    </row>
    <row r="1938" spans="1:17" hidden="1" x14ac:dyDescent="0.3">
      <c r="A1938" t="s">
        <v>4034</v>
      </c>
      <c r="B1938" t="s">
        <v>4035</v>
      </c>
      <c r="C1938" t="str">
        <f>IFERROR(VLOOKUP(Table1[[#This Row],[Ticker]],[1]!Table1[[Symbol]:[Industry]],2,FALSE),"-")</f>
        <v>-</v>
      </c>
      <c r="D1938" t="s">
        <v>258</v>
      </c>
      <c r="E1938">
        <v>392.68975499999999</v>
      </c>
      <c r="F1938">
        <v>348.05</v>
      </c>
      <c r="G1938">
        <v>-35.225340507840599</v>
      </c>
      <c r="H1938">
        <v>-25.028599784838701</v>
      </c>
      <c r="I1938">
        <v>-21.134207256383</v>
      </c>
      <c r="J1938">
        <v>-4.9683539983686398</v>
      </c>
      <c r="M1938">
        <v>33.244648135038197</v>
      </c>
      <c r="O1938">
        <v>34.405976152851501</v>
      </c>
      <c r="P1938">
        <v>20.017241379310299</v>
      </c>
    </row>
    <row r="1939" spans="1:17" hidden="1" x14ac:dyDescent="0.3">
      <c r="A1939" t="s">
        <v>4036</v>
      </c>
      <c r="B1939" t="s">
        <v>4037</v>
      </c>
      <c r="C1939" t="str">
        <f>IFERROR(VLOOKUP(Table1[[#This Row],[Ticker]],[1]!Table1[[Symbol]:[Industry]],2,FALSE),"-")</f>
        <v>-</v>
      </c>
      <c r="D1939" t="s">
        <v>1833</v>
      </c>
      <c r="E1939">
        <v>392.33170120599999</v>
      </c>
      <c r="F1939">
        <v>65.66</v>
      </c>
      <c r="G1939">
        <v>38.9634889428728</v>
      </c>
      <c r="H1939">
        <v>-9.5765390455843296</v>
      </c>
      <c r="I1939">
        <v>1.88535856297925</v>
      </c>
      <c r="J1939">
        <v>-3.93351544532179</v>
      </c>
      <c r="K1939">
        <v>65.969305465355603</v>
      </c>
      <c r="L1939">
        <v>60.942475182110499</v>
      </c>
      <c r="M1939">
        <v>50.343353941742599</v>
      </c>
      <c r="N1939">
        <v>0.40025757136658302</v>
      </c>
      <c r="O1939">
        <v>42.171794090770597</v>
      </c>
      <c r="P1939">
        <v>68.575096277278504</v>
      </c>
      <c r="Q1939">
        <v>2.5562977437311001E-2</v>
      </c>
    </row>
    <row r="1940" spans="1:17" hidden="1" x14ac:dyDescent="0.3">
      <c r="A1940" t="s">
        <v>4038</v>
      </c>
      <c r="B1940" t="s">
        <v>4039</v>
      </c>
      <c r="C1940" t="str">
        <f>IFERROR(VLOOKUP(Table1[[#This Row],[Ticker]],[1]!Table1[[Symbol]:[Industry]],2,FALSE),"-")</f>
        <v>-</v>
      </c>
      <c r="D1940" t="s">
        <v>140</v>
      </c>
      <c r="E1940">
        <v>391.96467274999998</v>
      </c>
      <c r="F1940">
        <v>156.15</v>
      </c>
      <c r="G1940">
        <v>22.634587634869401</v>
      </c>
      <c r="H1940">
        <v>-3.6555336807599499</v>
      </c>
      <c r="I1940">
        <v>-40.460690618862799</v>
      </c>
      <c r="J1940">
        <v>-1.9145157706509699</v>
      </c>
      <c r="K1940">
        <v>162.71373267942499</v>
      </c>
      <c r="L1940">
        <v>164.19245647265501</v>
      </c>
      <c r="M1940">
        <v>51.965001131907599</v>
      </c>
      <c r="N1940">
        <v>0.97371818392569798</v>
      </c>
      <c r="O1940">
        <v>51.649055395452997</v>
      </c>
      <c r="P1940">
        <v>52.938295788442701</v>
      </c>
      <c r="Q1940">
        <v>0.12314953310487101</v>
      </c>
    </row>
    <row r="1941" spans="1:17" hidden="1" x14ac:dyDescent="0.3">
      <c r="A1941" t="s">
        <v>4040</v>
      </c>
      <c r="B1941" t="s">
        <v>4041</v>
      </c>
      <c r="C1941" t="str">
        <f>IFERROR(VLOOKUP(Table1[[#This Row],[Ticker]],[1]!Table1[[Symbol]:[Industry]],2,FALSE),"-")</f>
        <v>-</v>
      </c>
      <c r="D1941" t="s">
        <v>253</v>
      </c>
      <c r="E1941">
        <v>391.72794338</v>
      </c>
      <c r="F1941">
        <v>501.7</v>
      </c>
      <c r="G1941">
        <v>-0.41689060543330902</v>
      </c>
      <c r="H1941">
        <v>-6.90457787560553</v>
      </c>
      <c r="I1941">
        <v>-14.418580732236199</v>
      </c>
      <c r="J1941">
        <v>-1.6135685198207801</v>
      </c>
      <c r="K1941">
        <v>501.46910994959802</v>
      </c>
      <c r="L1941">
        <v>481.23164075372802</v>
      </c>
      <c r="M1941">
        <v>54.812970349275098</v>
      </c>
      <c r="N1941">
        <v>0.65758597666650798</v>
      </c>
      <c r="O1941">
        <v>17.0021925453458</v>
      </c>
      <c r="P1941">
        <v>30.277849909114501</v>
      </c>
      <c r="Q1941">
        <v>6.0239617489257997E-2</v>
      </c>
    </row>
    <row r="1942" spans="1:17" hidden="1" x14ac:dyDescent="0.3">
      <c r="A1942" t="s">
        <v>4042</v>
      </c>
      <c r="B1942" t="s">
        <v>4043</v>
      </c>
      <c r="C1942" t="str">
        <f>IFERROR(VLOOKUP(Table1[[#This Row],[Ticker]],[1]!Table1[[Symbol]:[Industry]],2,FALSE),"-")</f>
        <v>-</v>
      </c>
      <c r="D1942" t="s">
        <v>62</v>
      </c>
      <c r="E1942">
        <v>391.68315908</v>
      </c>
      <c r="F1942">
        <v>87.7</v>
      </c>
      <c r="G1942">
        <v>84.5704219882698</v>
      </c>
      <c r="H1942">
        <v>-27.976555263963501</v>
      </c>
      <c r="I1942">
        <v>151.058278226548</v>
      </c>
      <c r="J1942">
        <v>-8.4900258249940297</v>
      </c>
      <c r="K1942">
        <v>101.155476958923</v>
      </c>
      <c r="L1942">
        <v>71.7830207678698</v>
      </c>
      <c r="M1942">
        <v>12.3977778556572</v>
      </c>
      <c r="N1942">
        <v>1.0278166254089001</v>
      </c>
      <c r="O1942">
        <v>48.118586088939502</v>
      </c>
      <c r="P1942">
        <v>329.37576499388001</v>
      </c>
      <c r="Q1942">
        <v>0.20801596224150101</v>
      </c>
    </row>
    <row r="1943" spans="1:17" hidden="1" x14ac:dyDescent="0.3">
      <c r="A1943" t="s">
        <v>4044</v>
      </c>
      <c r="B1943" t="s">
        <v>4045</v>
      </c>
      <c r="C1943" t="str">
        <f>IFERROR(VLOOKUP(Table1[[#This Row],[Ticker]],[1]!Table1[[Symbol]:[Industry]],2,FALSE),"-")</f>
        <v>-</v>
      </c>
      <c r="E1943">
        <v>390</v>
      </c>
      <c r="F1943">
        <v>388.1</v>
      </c>
      <c r="G1943">
        <v>15.0923238618021</v>
      </c>
      <c r="H1943">
        <v>-6.1555336807599499</v>
      </c>
      <c r="I1943">
        <v>-6.1509018528197501</v>
      </c>
      <c r="J1943">
        <v>2.7702154700507702</v>
      </c>
      <c r="K1943">
        <v>380.66256979247999</v>
      </c>
      <c r="L1943">
        <v>343.11457409682401</v>
      </c>
      <c r="M1943">
        <v>49.435928818510803</v>
      </c>
      <c r="N1943">
        <v>0.93268165877311804</v>
      </c>
      <c r="O1943">
        <v>13.102293223396</v>
      </c>
      <c r="P1943">
        <v>57.125506072874501</v>
      </c>
      <c r="Q1943">
        <v>5.7813738954405003E-2</v>
      </c>
    </row>
    <row r="1944" spans="1:17" hidden="1" x14ac:dyDescent="0.3">
      <c r="A1944" t="s">
        <v>4046</v>
      </c>
      <c r="B1944" t="s">
        <v>4047</v>
      </c>
      <c r="C1944" t="str">
        <f>IFERROR(VLOOKUP(Table1[[#This Row],[Ticker]],[1]!Table1[[Symbol]:[Industry]],2,FALSE),"-")</f>
        <v>-</v>
      </c>
      <c r="D1944" t="s">
        <v>1356</v>
      </c>
      <c r="E1944">
        <v>389.46589999999998</v>
      </c>
      <c r="F1944">
        <v>296.05</v>
      </c>
      <c r="G1944">
        <v>234.13481912101</v>
      </c>
      <c r="H1944">
        <v>-34.054416778302702</v>
      </c>
      <c r="I1944">
        <v>-29.670857464825101</v>
      </c>
      <c r="J1944">
        <v>-6.7235623317019604</v>
      </c>
      <c r="K1944">
        <v>347.42042172083598</v>
      </c>
      <c r="L1944">
        <v>288.26000468060403</v>
      </c>
      <c r="M1944">
        <v>44.119160937781601</v>
      </c>
      <c r="N1944">
        <v>1.0318038781576799</v>
      </c>
      <c r="O1944">
        <v>53.656476946461702</v>
      </c>
      <c r="P1944">
        <v>298.720538720538</v>
      </c>
      <c r="Q1944">
        <v>0.15441121623613899</v>
      </c>
    </row>
    <row r="1945" spans="1:17" hidden="1" x14ac:dyDescent="0.3">
      <c r="A1945" t="s">
        <v>4048</v>
      </c>
      <c r="B1945" t="s">
        <v>4049</v>
      </c>
      <c r="C1945" t="str">
        <f>IFERROR(VLOOKUP(Table1[[#This Row],[Ticker]],[1]!Table1[[Symbol]:[Industry]],2,FALSE),"-")</f>
        <v>-</v>
      </c>
      <c r="D1945" t="s">
        <v>62</v>
      </c>
      <c r="E1945">
        <v>389.36339249999997</v>
      </c>
      <c r="F1945">
        <v>874</v>
      </c>
      <c r="G1945">
        <v>-11.264059041315599</v>
      </c>
      <c r="H1945">
        <v>-0.60484091959048403</v>
      </c>
      <c r="I1945">
        <v>-7.08645421756587</v>
      </c>
      <c r="J1945">
        <v>-1.1124217949788</v>
      </c>
      <c r="K1945">
        <v>842.84964994559903</v>
      </c>
      <c r="L1945">
        <v>773.31425010473697</v>
      </c>
      <c r="M1945">
        <v>53.903575312506398</v>
      </c>
      <c r="N1945">
        <v>0.76714923555675796</v>
      </c>
      <c r="O1945">
        <v>5.8352402745995402</v>
      </c>
      <c r="P1945">
        <v>48.918043959788697</v>
      </c>
      <c r="Q1945">
        <v>3.5403001520377002E-2</v>
      </c>
    </row>
    <row r="1946" spans="1:17" hidden="1" x14ac:dyDescent="0.3">
      <c r="A1946" t="s">
        <v>4050</v>
      </c>
      <c r="B1946" t="s">
        <v>4051</v>
      </c>
      <c r="C1946" t="str">
        <f>IFERROR(VLOOKUP(Table1[[#This Row],[Ticker]],[1]!Table1[[Symbol]:[Industry]],2,FALSE),"-")</f>
        <v>-</v>
      </c>
      <c r="D1946" t="s">
        <v>253</v>
      </c>
      <c r="E1946">
        <v>388.50099846000001</v>
      </c>
      <c r="F1946">
        <v>75.459999999999994</v>
      </c>
      <c r="G1946">
        <v>60.516597048887597</v>
      </c>
      <c r="H1946">
        <v>8.5031462469073205</v>
      </c>
      <c r="I1946">
        <v>22.318714226841202</v>
      </c>
      <c r="J1946">
        <v>5.9359509929933596</v>
      </c>
      <c r="K1946">
        <v>67.619585067156294</v>
      </c>
      <c r="L1946">
        <v>61.661960220770098</v>
      </c>
      <c r="M1946">
        <v>76.418806407678602</v>
      </c>
      <c r="N1946">
        <v>2.62326618529648</v>
      </c>
      <c r="O1946">
        <v>19.533527696793001</v>
      </c>
      <c r="P1946">
        <v>96.766623207301095</v>
      </c>
      <c r="Q1946">
        <v>-8.8969418429269993E-3</v>
      </c>
    </row>
    <row r="1947" spans="1:17" hidden="1" x14ac:dyDescent="0.3">
      <c r="A1947" t="s">
        <v>4052</v>
      </c>
      <c r="B1947" t="s">
        <v>4053</v>
      </c>
      <c r="C1947" t="str">
        <f>IFERROR(VLOOKUP(Table1[[#This Row],[Ticker]],[1]!Table1[[Symbol]:[Industry]],2,FALSE),"-")</f>
        <v>-</v>
      </c>
      <c r="D1947" t="s">
        <v>62</v>
      </c>
      <c r="E1947">
        <v>388.16686926</v>
      </c>
      <c r="F1947">
        <v>307.64999999999998</v>
      </c>
      <c r="G1947">
        <v>152.86408765543601</v>
      </c>
      <c r="H1947">
        <v>0.55235480105950296</v>
      </c>
      <c r="I1947">
        <v>-15.180467896806</v>
      </c>
      <c r="J1947">
        <v>-23.439577019951301</v>
      </c>
      <c r="K1947">
        <v>320.83900439193798</v>
      </c>
      <c r="L1947">
        <v>266.718593340035</v>
      </c>
      <c r="M1947">
        <v>35.036868804869599</v>
      </c>
      <c r="N1947">
        <v>2.5427385563185001</v>
      </c>
      <c r="O1947">
        <v>35.543637250121897</v>
      </c>
      <c r="P1947">
        <v>187.52336448598101</v>
      </c>
      <c r="Q1947">
        <v>0.14157580306940101</v>
      </c>
    </row>
    <row r="1948" spans="1:17" hidden="1" x14ac:dyDescent="0.3">
      <c r="A1948" t="s">
        <v>4054</v>
      </c>
      <c r="B1948" t="s">
        <v>4055</v>
      </c>
      <c r="C1948" t="str">
        <f>IFERROR(VLOOKUP(Table1[[#This Row],[Ticker]],[1]!Table1[[Symbol]:[Industry]],2,FALSE),"-")</f>
        <v>-</v>
      </c>
      <c r="D1948" t="s">
        <v>557</v>
      </c>
      <c r="E1948">
        <v>387.74188643999997</v>
      </c>
      <c r="F1948">
        <v>164.74</v>
      </c>
      <c r="G1948">
        <v>95.471633571866803</v>
      </c>
      <c r="H1948">
        <v>-19.006520792495799</v>
      </c>
      <c r="I1948">
        <v>4.5874839097023203</v>
      </c>
      <c r="J1948">
        <v>-7.1244528699430596</v>
      </c>
      <c r="K1948">
        <v>162.007784041083</v>
      </c>
      <c r="L1948">
        <v>137.055882591054</v>
      </c>
      <c r="M1948">
        <v>33.331821409895298</v>
      </c>
      <c r="N1948">
        <v>0.28739688871233199</v>
      </c>
      <c r="O1948">
        <v>20.074056088381599</v>
      </c>
      <c r="P1948">
        <v>126.44673539518899</v>
      </c>
      <c r="Q1948">
        <v>1.9806640318591001E-2</v>
      </c>
    </row>
    <row r="1949" spans="1:17" hidden="1" x14ac:dyDescent="0.3">
      <c r="A1949" t="s">
        <v>4056</v>
      </c>
      <c r="B1949" t="s">
        <v>4057</v>
      </c>
      <c r="C1949" t="str">
        <f>IFERROR(VLOOKUP(Table1[[#This Row],[Ticker]],[1]!Table1[[Symbol]:[Industry]],2,FALSE),"-")</f>
        <v>-</v>
      </c>
      <c r="E1949">
        <v>386.10379901599998</v>
      </c>
      <c r="F1949">
        <v>48.58</v>
      </c>
      <c r="G1949">
        <v>-46.799674391414698</v>
      </c>
      <c r="H1949">
        <v>-15.7806199868589</v>
      </c>
      <c r="I1949">
        <v>-44.881506081448499</v>
      </c>
      <c r="J1949">
        <v>-8.3648710359645193</v>
      </c>
      <c r="K1949">
        <v>54.070394815988102</v>
      </c>
      <c r="L1949">
        <v>57.548500653923199</v>
      </c>
      <c r="M1949">
        <v>20.332018277459401</v>
      </c>
      <c r="N1949">
        <v>0.95246398700188695</v>
      </c>
      <c r="O1949">
        <v>69.822972416632297</v>
      </c>
      <c r="P1949">
        <v>42.463343108504297</v>
      </c>
      <c r="Q1949">
        <v>5.8284721831918997E-2</v>
      </c>
    </row>
    <row r="1950" spans="1:17" hidden="1" x14ac:dyDescent="0.3">
      <c r="A1950" t="s">
        <v>4058</v>
      </c>
      <c r="B1950" t="s">
        <v>4059</v>
      </c>
      <c r="C1950" t="str">
        <f>IFERROR(VLOOKUP(Table1[[#This Row],[Ticker]],[1]!Table1[[Symbol]:[Industry]],2,FALSE),"-")</f>
        <v>-</v>
      </c>
      <c r="D1950" t="s">
        <v>623</v>
      </c>
      <c r="E1950">
        <v>385.57575860999998</v>
      </c>
      <c r="F1950">
        <v>378.1</v>
      </c>
      <c r="G1950">
        <v>144.46008401929799</v>
      </c>
      <c r="H1950">
        <v>-4.0224660660632301</v>
      </c>
      <c r="I1950">
        <v>19.412111121834801</v>
      </c>
      <c r="J1950">
        <v>-1.32800312117565</v>
      </c>
      <c r="K1950">
        <v>353.199164469518</v>
      </c>
      <c r="L1950">
        <v>279.12687591485002</v>
      </c>
      <c r="M1950">
        <v>53.964547696029499</v>
      </c>
      <c r="N1950">
        <v>0.15241706078300801</v>
      </c>
      <c r="O1950">
        <v>9.5345146786564197</v>
      </c>
      <c r="P1950">
        <v>172.996389891696</v>
      </c>
      <c r="Q1950">
        <v>0.113496891484468</v>
      </c>
    </row>
    <row r="1951" spans="1:17" hidden="1" x14ac:dyDescent="0.3">
      <c r="A1951" t="s">
        <v>4060</v>
      </c>
      <c r="B1951" t="s">
        <v>4061</v>
      </c>
      <c r="C1951" t="str">
        <f>IFERROR(VLOOKUP(Table1[[#This Row],[Ticker]],[1]!Table1[[Symbol]:[Industry]],2,FALSE),"-")</f>
        <v>-</v>
      </c>
      <c r="D1951" t="s">
        <v>156</v>
      </c>
      <c r="E1951">
        <v>385.41311999999999</v>
      </c>
      <c r="F1951">
        <v>14.22</v>
      </c>
      <c r="G1951">
        <v>24.671799870757098</v>
      </c>
      <c r="H1951">
        <v>25.390662935825802</v>
      </c>
      <c r="I1951">
        <v>-27.571245519656198</v>
      </c>
      <c r="J1951">
        <v>4.1681921863703097</v>
      </c>
      <c r="K1951">
        <v>11.667204979842801</v>
      </c>
      <c r="L1951">
        <v>11.8739360834305</v>
      </c>
      <c r="M1951">
        <v>80.926229110064199</v>
      </c>
      <c r="N1951">
        <v>3.3121437428382401</v>
      </c>
      <c r="O1951">
        <v>50.140646976089997</v>
      </c>
      <c r="P1951">
        <v>67.294117647058798</v>
      </c>
      <c r="Q1951">
        <v>4.1751322695867003E-2</v>
      </c>
    </row>
    <row r="1952" spans="1:17" hidden="1" x14ac:dyDescent="0.3">
      <c r="A1952" t="s">
        <v>4062</v>
      </c>
      <c r="B1952" t="s">
        <v>4063</v>
      </c>
      <c r="C1952" t="str">
        <f>IFERROR(VLOOKUP(Table1[[#This Row],[Ticker]],[1]!Table1[[Symbol]:[Industry]],2,FALSE),"-")</f>
        <v>-</v>
      </c>
      <c r="E1952">
        <v>383.552336475</v>
      </c>
      <c r="F1952">
        <v>1321.85</v>
      </c>
      <c r="G1952">
        <v>1319.6302731452499</v>
      </c>
      <c r="H1952">
        <v>3.2117831792691498</v>
      </c>
      <c r="I1952">
        <v>1333.7214063967001</v>
      </c>
      <c r="J1952">
        <v>4.1020706884630203</v>
      </c>
      <c r="K1952">
        <v>1053.3551641859401</v>
      </c>
      <c r="M1952">
        <v>64.285372065498393</v>
      </c>
      <c r="N1952">
        <v>0.15941474185533799</v>
      </c>
      <c r="O1952">
        <v>0</v>
      </c>
      <c r="P1952">
        <v>1417.62342135476</v>
      </c>
    </row>
    <row r="1953" spans="1:17" hidden="1" x14ac:dyDescent="0.3">
      <c r="A1953" t="s">
        <v>4064</v>
      </c>
      <c r="B1953" t="s">
        <v>4065</v>
      </c>
      <c r="C1953" t="str">
        <f>IFERROR(VLOOKUP(Table1[[#This Row],[Ticker]],[1]!Table1[[Symbol]:[Industry]],2,FALSE),"-")</f>
        <v>-</v>
      </c>
      <c r="D1953" t="s">
        <v>193</v>
      </c>
      <c r="E1953">
        <v>383.25103908</v>
      </c>
      <c r="F1953">
        <v>361.05</v>
      </c>
      <c r="G1953">
        <v>106.98090920114301</v>
      </c>
      <c r="H1953">
        <v>-3.29103393894871</v>
      </c>
      <c r="I1953">
        <v>24.789578184776602</v>
      </c>
      <c r="J1953">
        <v>1.60142421156793</v>
      </c>
      <c r="K1953">
        <v>348.22214111506503</v>
      </c>
      <c r="L1953">
        <v>293.37959537790999</v>
      </c>
      <c r="M1953">
        <v>62.047386096243798</v>
      </c>
      <c r="N1953">
        <v>1.08785383177127</v>
      </c>
      <c r="O1953">
        <v>16.064257028112401</v>
      </c>
      <c r="P1953">
        <v>142.31543624161</v>
      </c>
      <c r="Q1953">
        <v>7.1477425657042001E-2</v>
      </c>
    </row>
    <row r="1954" spans="1:17" hidden="1" x14ac:dyDescent="0.3">
      <c r="A1954" t="s">
        <v>4066</v>
      </c>
      <c r="B1954" t="s">
        <v>4067</v>
      </c>
      <c r="C1954" t="str">
        <f>IFERROR(VLOOKUP(Table1[[#This Row],[Ticker]],[1]!Table1[[Symbol]:[Industry]],2,FALSE),"-")</f>
        <v>-</v>
      </c>
      <c r="D1954" t="s">
        <v>21</v>
      </c>
      <c r="E1954">
        <v>383.06128000000001</v>
      </c>
      <c r="F1954">
        <v>30.94</v>
      </c>
      <c r="G1954">
        <v>19.453825357008</v>
      </c>
      <c r="H1954">
        <v>0.76546151784328198</v>
      </c>
      <c r="I1954">
        <v>-17.527564812118801</v>
      </c>
      <c r="J1954">
        <v>-7.6143393998284896</v>
      </c>
      <c r="K1954">
        <v>28.8769454440544</v>
      </c>
      <c r="L1954">
        <v>26.114357560706601</v>
      </c>
      <c r="M1954">
        <v>46.505101129562</v>
      </c>
      <c r="N1954">
        <v>1.8817682034397101</v>
      </c>
      <c r="O1954">
        <v>19.586296056884201</v>
      </c>
      <c r="P1954">
        <v>59.4845360824742</v>
      </c>
      <c r="Q1954">
        <v>-3.8756434826190001E-3</v>
      </c>
    </row>
    <row r="1955" spans="1:17" hidden="1" x14ac:dyDescent="0.3">
      <c r="A1955" t="s">
        <v>4068</v>
      </c>
      <c r="B1955" t="s">
        <v>4069</v>
      </c>
      <c r="C1955" t="str">
        <f>IFERROR(VLOOKUP(Table1[[#This Row],[Ticker]],[1]!Table1[[Symbol]:[Industry]],2,FALSE),"-")</f>
        <v>-</v>
      </c>
      <c r="D1955" t="s">
        <v>258</v>
      </c>
      <c r="E1955">
        <v>381.53585512000001</v>
      </c>
      <c r="F1955">
        <v>1598.45</v>
      </c>
      <c r="G1955">
        <v>92.016043674057499</v>
      </c>
      <c r="H1955">
        <v>-10.965205909042201</v>
      </c>
      <c r="I1955">
        <v>3.8944524785921302</v>
      </c>
      <c r="J1955">
        <v>-1.10149994881627</v>
      </c>
      <c r="K1955">
        <v>1696.9369373940799</v>
      </c>
      <c r="L1955">
        <v>1535.565559094</v>
      </c>
      <c r="M1955">
        <v>43.293554659875603</v>
      </c>
      <c r="N1955">
        <v>0.72637857806746098</v>
      </c>
      <c r="O1955">
        <v>43.889392849322697</v>
      </c>
      <c r="P1955">
        <v>134.65208455666399</v>
      </c>
      <c r="Q1955">
        <v>0.17250122257981701</v>
      </c>
    </row>
    <row r="1956" spans="1:17" hidden="1" x14ac:dyDescent="0.3">
      <c r="A1956" t="s">
        <v>4070</v>
      </c>
      <c r="B1956" t="s">
        <v>4071</v>
      </c>
      <c r="C1956" t="str">
        <f>IFERROR(VLOOKUP(Table1[[#This Row],[Ticker]],[1]!Table1[[Symbol]:[Industry]],2,FALSE),"-")</f>
        <v>-</v>
      </c>
      <c r="D1956" t="s">
        <v>49</v>
      </c>
      <c r="E1956">
        <v>381.24696</v>
      </c>
      <c r="F1956">
        <v>65.17</v>
      </c>
      <c r="G1956">
        <v>138.362613853423</v>
      </c>
      <c r="H1956">
        <v>34.415101938274702</v>
      </c>
      <c r="I1956">
        <v>56.120891500003097</v>
      </c>
      <c r="J1956">
        <v>-0.367952391942931</v>
      </c>
      <c r="K1956">
        <v>49.482722051837598</v>
      </c>
      <c r="L1956">
        <v>41.132471014194103</v>
      </c>
      <c r="M1956">
        <v>69.359187035043306</v>
      </c>
      <c r="N1956">
        <v>1.4523540870967599</v>
      </c>
      <c r="O1956">
        <v>0.721190731931864</v>
      </c>
      <c r="P1956">
        <v>216.974708171206</v>
      </c>
      <c r="Q1956">
        <v>0.14781636125102701</v>
      </c>
    </row>
    <row r="1957" spans="1:17" hidden="1" x14ac:dyDescent="0.3">
      <c r="A1957" t="s">
        <v>4072</v>
      </c>
      <c r="B1957" t="s">
        <v>4073</v>
      </c>
      <c r="C1957" t="str">
        <f>IFERROR(VLOOKUP(Table1[[#This Row],[Ticker]],[1]!Table1[[Symbol]:[Industry]],2,FALSE),"-")</f>
        <v>-</v>
      </c>
      <c r="D1957" t="s">
        <v>532</v>
      </c>
      <c r="E1957">
        <v>379.13832000000002</v>
      </c>
      <c r="F1957">
        <v>1458.1</v>
      </c>
      <c r="G1957">
        <v>-17.2178550081738</v>
      </c>
      <c r="H1957">
        <v>-11.784936785087901</v>
      </c>
      <c r="I1957">
        <v>-43.700103448618499</v>
      </c>
      <c r="J1957">
        <v>-2.4666619509913001</v>
      </c>
      <c r="K1957">
        <v>1584.4687472051901</v>
      </c>
      <c r="L1957">
        <v>1670.9245775311099</v>
      </c>
      <c r="M1957">
        <v>30.349245078084401</v>
      </c>
      <c r="N1957">
        <v>1.1563453640797301</v>
      </c>
      <c r="O1957">
        <v>81.880529456141502</v>
      </c>
      <c r="P1957">
        <v>12.594594594594501</v>
      </c>
      <c r="Q1957">
        <v>5.0278103638507002E-2</v>
      </c>
    </row>
    <row r="1958" spans="1:17" hidden="1" x14ac:dyDescent="0.3">
      <c r="A1958" t="s">
        <v>4074</v>
      </c>
      <c r="B1958" t="s">
        <v>4075</v>
      </c>
      <c r="C1958" t="str">
        <f>IFERROR(VLOOKUP(Table1[[#This Row],[Ticker]],[1]!Table1[[Symbol]:[Industry]],2,FALSE),"-")</f>
        <v>-</v>
      </c>
      <c r="D1958" t="s">
        <v>513</v>
      </c>
      <c r="E1958">
        <v>377.81997702899997</v>
      </c>
      <c r="F1958">
        <v>27.54</v>
      </c>
      <c r="G1958">
        <v>173.54343548152301</v>
      </c>
      <c r="H1958">
        <v>38.637880646082102</v>
      </c>
      <c r="I1958">
        <v>64.261183540592896</v>
      </c>
      <c r="J1958">
        <v>9.1114248325950093</v>
      </c>
      <c r="K1958">
        <v>21.916562280615</v>
      </c>
      <c r="L1958">
        <v>17.005630026322098</v>
      </c>
      <c r="M1958">
        <v>63.433109423893299</v>
      </c>
      <c r="N1958">
        <v>1.0091676270852601</v>
      </c>
      <c r="O1958">
        <v>7.4800290486565002</v>
      </c>
      <c r="P1958">
        <v>209.43820224719099</v>
      </c>
      <c r="Q1958">
        <v>0.116472875313876</v>
      </c>
    </row>
    <row r="1959" spans="1:17" hidden="1" x14ac:dyDescent="0.3">
      <c r="A1959" t="s">
        <v>4076</v>
      </c>
      <c r="B1959" t="s">
        <v>4077</v>
      </c>
      <c r="C1959" t="str">
        <f>IFERROR(VLOOKUP(Table1[[#This Row],[Ticker]],[1]!Table1[[Symbol]:[Industry]],2,FALSE),"-")</f>
        <v>-</v>
      </c>
      <c r="D1959" t="s">
        <v>193</v>
      </c>
      <c r="E1959">
        <v>377.19210162500002</v>
      </c>
      <c r="F1959">
        <v>171.09</v>
      </c>
      <c r="G1959">
        <v>-5.69909050013319</v>
      </c>
      <c r="H1959">
        <v>-3.2631618015742299</v>
      </c>
      <c r="I1959">
        <v>-4.1433107962894997</v>
      </c>
      <c r="J1959">
        <v>-5.2442643625142997</v>
      </c>
      <c r="K1959">
        <v>170.15187712304601</v>
      </c>
      <c r="L1959">
        <v>156.87153647064599</v>
      </c>
      <c r="M1959">
        <v>38.051590758907402</v>
      </c>
      <c r="N1959">
        <v>0.94470274101455798</v>
      </c>
      <c r="O1959">
        <v>14.2673446723946</v>
      </c>
      <c r="P1959">
        <v>33.403508771929801</v>
      </c>
      <c r="Q1959">
        <v>-2.0186587964837001E-2</v>
      </c>
    </row>
    <row r="1960" spans="1:17" hidden="1" x14ac:dyDescent="0.3">
      <c r="A1960" t="s">
        <v>4078</v>
      </c>
      <c r="B1960" t="s">
        <v>4079</v>
      </c>
      <c r="C1960" t="str">
        <f>IFERROR(VLOOKUP(Table1[[#This Row],[Ticker]],[1]!Table1[[Symbol]:[Industry]],2,FALSE),"-")</f>
        <v>-</v>
      </c>
      <c r="D1960" t="s">
        <v>989</v>
      </c>
      <c r="E1960">
        <v>377.18046020000003</v>
      </c>
      <c r="F1960">
        <v>75.2</v>
      </c>
      <c r="G1960">
        <v>94.723468632103305</v>
      </c>
      <c r="H1960">
        <v>37.722901716662797</v>
      </c>
      <c r="I1960">
        <v>91.475070125083903</v>
      </c>
      <c r="J1960">
        <v>25.636012348809199</v>
      </c>
      <c r="K1960">
        <v>57.065007337113599</v>
      </c>
      <c r="L1960">
        <v>46.019861185880799</v>
      </c>
      <c r="M1960">
        <v>81.850224014446795</v>
      </c>
      <c r="N1960">
        <v>1.30742491677752</v>
      </c>
      <c r="O1960">
        <v>14.255319148936101</v>
      </c>
      <c r="P1960">
        <v>132.457496136012</v>
      </c>
      <c r="Q1960">
        <v>6.5355723240969998E-2</v>
      </c>
    </row>
    <row r="1961" spans="1:17" hidden="1" x14ac:dyDescent="0.3">
      <c r="A1961" t="s">
        <v>4080</v>
      </c>
      <c r="B1961" t="s">
        <v>4081</v>
      </c>
      <c r="C1961" t="str">
        <f>IFERROR(VLOOKUP(Table1[[#This Row],[Ticker]],[1]!Table1[[Symbol]:[Industry]],2,FALSE),"-")</f>
        <v>-</v>
      </c>
      <c r="D1961" t="s">
        <v>21</v>
      </c>
      <c r="E1961">
        <v>376.1148</v>
      </c>
      <c r="F1961">
        <v>305.5</v>
      </c>
      <c r="G1961">
        <v>-14.915098409425999</v>
      </c>
      <c r="H1961">
        <v>54.429660831798799</v>
      </c>
      <c r="I1961">
        <v>-0.82396515796849801</v>
      </c>
      <c r="J1961">
        <v>-7.88565679735082</v>
      </c>
      <c r="K1961">
        <v>253.62657327726501</v>
      </c>
      <c r="M1961">
        <v>48.4388115275244</v>
      </c>
      <c r="N1961">
        <v>1.3025489204996701</v>
      </c>
      <c r="O1961">
        <v>23.666121112929599</v>
      </c>
      <c r="P1961">
        <v>115.140845070422</v>
      </c>
    </row>
    <row r="1962" spans="1:17" hidden="1" x14ac:dyDescent="0.3">
      <c r="A1962" t="s">
        <v>4082</v>
      </c>
      <c r="B1962" t="s">
        <v>4083</v>
      </c>
      <c r="C1962" t="str">
        <f>IFERROR(VLOOKUP(Table1[[#This Row],[Ticker]],[1]!Table1[[Symbol]:[Industry]],2,FALSE),"-")</f>
        <v>-</v>
      </c>
      <c r="E1962">
        <v>375.93966073500002</v>
      </c>
      <c r="F1962">
        <v>208.8</v>
      </c>
      <c r="G1962">
        <v>5.2279281896718102</v>
      </c>
      <c r="H1962">
        <v>51.9896694065215</v>
      </c>
      <c r="I1962">
        <v>39.044865389706501</v>
      </c>
      <c r="J1962">
        <v>-3.7012307106973998</v>
      </c>
      <c r="K1962">
        <v>161.116385258311</v>
      </c>
      <c r="L1962">
        <v>143.79256827874801</v>
      </c>
      <c r="M1962">
        <v>69.233490190739005</v>
      </c>
      <c r="N1962">
        <v>3.13120491855164</v>
      </c>
      <c r="O1962">
        <v>13.9846743295019</v>
      </c>
      <c r="P1962">
        <v>78.385305425032001</v>
      </c>
      <c r="Q1962">
        <v>0.136397369487162</v>
      </c>
    </row>
    <row r="1963" spans="1:17" hidden="1" x14ac:dyDescent="0.3">
      <c r="A1963" t="s">
        <v>4084</v>
      </c>
      <c r="B1963" t="s">
        <v>4085</v>
      </c>
      <c r="C1963" t="str">
        <f>IFERROR(VLOOKUP(Table1[[#This Row],[Ticker]],[1]!Table1[[Symbol]:[Industry]],2,FALSE),"-")</f>
        <v>-</v>
      </c>
      <c r="E1963">
        <v>375.75</v>
      </c>
      <c r="F1963">
        <v>701.4</v>
      </c>
      <c r="G1963">
        <v>350.52837679694301</v>
      </c>
      <c r="H1963">
        <v>43.885344783337402</v>
      </c>
      <c r="I1963">
        <v>162.96855192740199</v>
      </c>
      <c r="J1963">
        <v>-7.3881787315061898</v>
      </c>
      <c r="K1963">
        <v>544.91808969080603</v>
      </c>
      <c r="M1963">
        <v>47.951586192999898</v>
      </c>
      <c r="N1963">
        <v>0.87505342206483905</v>
      </c>
      <c r="O1963">
        <v>14.6350156829198</v>
      </c>
      <c r="P1963">
        <v>502.06008583690902</v>
      </c>
    </row>
    <row r="1964" spans="1:17" hidden="1" x14ac:dyDescent="0.3">
      <c r="A1964" t="s">
        <v>4086</v>
      </c>
      <c r="B1964" t="s">
        <v>4087</v>
      </c>
      <c r="C1964" t="str">
        <f>IFERROR(VLOOKUP(Table1[[#This Row],[Ticker]],[1]!Table1[[Symbol]:[Industry]],2,FALSE),"-")</f>
        <v>-</v>
      </c>
      <c r="D1964" t="s">
        <v>258</v>
      </c>
      <c r="E1964">
        <v>374.95646346199999</v>
      </c>
      <c r="F1964">
        <v>136.31</v>
      </c>
      <c r="G1964">
        <v>-14.6216826119585</v>
      </c>
      <c r="H1964">
        <v>-4.5799992227693798</v>
      </c>
      <c r="I1964">
        <v>-4.6354883044863504</v>
      </c>
      <c r="J1964">
        <v>-1.30636843176048</v>
      </c>
      <c r="K1964">
        <v>134.52703333985301</v>
      </c>
      <c r="L1964">
        <v>128.77752701362601</v>
      </c>
      <c r="M1964">
        <v>44.179862750551898</v>
      </c>
      <c r="N1964">
        <v>0.70912988446863701</v>
      </c>
      <c r="O1964">
        <v>4.9079304526446998</v>
      </c>
      <c r="P1964">
        <v>13.026533996683201</v>
      </c>
      <c r="Q1964">
        <v>3.4872309743583997E-2</v>
      </c>
    </row>
    <row r="1965" spans="1:17" hidden="1" x14ac:dyDescent="0.3">
      <c r="A1965" t="s">
        <v>4088</v>
      </c>
      <c r="B1965" t="s">
        <v>4089</v>
      </c>
      <c r="C1965" t="str">
        <f>IFERROR(VLOOKUP(Table1[[#This Row],[Ticker]],[1]!Table1[[Symbol]:[Industry]],2,FALSE),"-")</f>
        <v>-</v>
      </c>
      <c r="D1965" t="s">
        <v>21</v>
      </c>
      <c r="E1965">
        <v>374.16500685599999</v>
      </c>
      <c r="F1965">
        <v>175.38</v>
      </c>
      <c r="G1965">
        <v>90.180831069443499</v>
      </c>
      <c r="H1965">
        <v>8.9960033897644607</v>
      </c>
      <c r="I1965">
        <v>30.065239008190701</v>
      </c>
      <c r="J1965">
        <v>4.3698166260816702</v>
      </c>
      <c r="K1965">
        <v>137.56441238233899</v>
      </c>
      <c r="L1965">
        <v>117.265831794796</v>
      </c>
      <c r="M1965">
        <v>69.168281435348803</v>
      </c>
      <c r="N1965">
        <v>1.7229260373036099</v>
      </c>
      <c r="O1965">
        <v>0</v>
      </c>
      <c r="P1965">
        <v>137.964721845318</v>
      </c>
      <c r="Q1965">
        <v>2.8686585957314999E-2</v>
      </c>
    </row>
    <row r="1966" spans="1:17" hidden="1" x14ac:dyDescent="0.3">
      <c r="A1966" t="s">
        <v>4090</v>
      </c>
      <c r="B1966" t="s">
        <v>4091</v>
      </c>
      <c r="C1966" t="str">
        <f>IFERROR(VLOOKUP(Table1[[#This Row],[Ticker]],[1]!Table1[[Symbol]:[Industry]],2,FALSE),"-")</f>
        <v>-</v>
      </c>
      <c r="D1966" t="s">
        <v>396</v>
      </c>
      <c r="E1966">
        <v>373.92939999999999</v>
      </c>
      <c r="F1966">
        <v>341</v>
      </c>
      <c r="G1966">
        <v>39.729589977090903</v>
      </c>
      <c r="H1966">
        <v>-13.241120874257801</v>
      </c>
      <c r="I1966">
        <v>-18.683657026598802</v>
      </c>
      <c r="J1966">
        <v>-6.91279844281308</v>
      </c>
      <c r="K1966">
        <v>380.08199797369298</v>
      </c>
      <c r="L1966">
        <v>374.31323270535501</v>
      </c>
      <c r="M1966">
        <v>31.413269829288598</v>
      </c>
      <c r="N1966">
        <v>0.66349611118194496</v>
      </c>
      <c r="O1966">
        <v>115.425219941348</v>
      </c>
      <c r="P1966">
        <v>83.136412459720702</v>
      </c>
      <c r="Q1966">
        <v>0.20421337912214199</v>
      </c>
    </row>
    <row r="1967" spans="1:17" hidden="1" x14ac:dyDescent="0.3">
      <c r="A1967" t="s">
        <v>4092</v>
      </c>
      <c r="B1967" t="s">
        <v>4093</v>
      </c>
      <c r="C1967" t="str">
        <f>IFERROR(VLOOKUP(Table1[[#This Row],[Ticker]],[1]!Table1[[Symbol]:[Industry]],2,FALSE),"-")</f>
        <v>-</v>
      </c>
      <c r="E1967">
        <v>373.90489168200003</v>
      </c>
      <c r="F1967">
        <v>60.37</v>
      </c>
      <c r="G1967">
        <v>-74.464847933543396</v>
      </c>
      <c r="H1967">
        <v>-10.391435317037001</v>
      </c>
      <c r="I1967">
        <v>-44.055643576974902</v>
      </c>
      <c r="J1967">
        <v>-4.6291986136675396</v>
      </c>
      <c r="K1967">
        <v>60.986062730776801</v>
      </c>
      <c r="L1967">
        <v>79.753203007542595</v>
      </c>
      <c r="M1967">
        <v>47.502625616974299</v>
      </c>
      <c r="N1967">
        <v>1.07105935796264</v>
      </c>
      <c r="O1967">
        <v>208.54929805307299</v>
      </c>
      <c r="P1967">
        <v>19.6867565424266</v>
      </c>
      <c r="Q1967">
        <v>-0.17446601743297699</v>
      </c>
    </row>
    <row r="1968" spans="1:17" hidden="1" x14ac:dyDescent="0.3">
      <c r="A1968" t="s">
        <v>4094</v>
      </c>
      <c r="B1968" t="s">
        <v>4095</v>
      </c>
      <c r="C1968" t="str">
        <f>IFERROR(VLOOKUP(Table1[[#This Row],[Ticker]],[1]!Table1[[Symbol]:[Industry]],2,FALSE),"-")</f>
        <v>-</v>
      </c>
      <c r="D1968" t="s">
        <v>713</v>
      </c>
      <c r="E1968">
        <v>373.16630627000001</v>
      </c>
      <c r="F1968">
        <v>220.14</v>
      </c>
      <c r="G1968">
        <v>31.393552839296699</v>
      </c>
      <c r="H1968">
        <v>-1.3858829874438701</v>
      </c>
      <c r="I1968">
        <v>10.3155674797271</v>
      </c>
      <c r="J1968">
        <v>-0.66081666006696305</v>
      </c>
      <c r="K1968">
        <v>207.90409366829201</v>
      </c>
      <c r="L1968">
        <v>183.79262985786201</v>
      </c>
      <c r="M1968">
        <v>43.478451693180702</v>
      </c>
      <c r="N1968">
        <v>0.741429970664641</v>
      </c>
      <c r="O1968">
        <v>1.2946306895611901</v>
      </c>
      <c r="P1968">
        <v>61.867647058823501</v>
      </c>
      <c r="Q1968">
        <v>8.1463636799704003E-2</v>
      </c>
    </row>
    <row r="1969" spans="1:17" hidden="1" x14ac:dyDescent="0.3">
      <c r="A1969" t="s">
        <v>4096</v>
      </c>
      <c r="B1969" t="s">
        <v>4097</v>
      </c>
      <c r="C1969" t="str">
        <f>IFERROR(VLOOKUP(Table1[[#This Row],[Ticker]],[1]!Table1[[Symbol]:[Industry]],2,FALSE),"-")</f>
        <v>-</v>
      </c>
      <c r="D1969" t="s">
        <v>140</v>
      </c>
      <c r="E1969">
        <v>372.61093109400002</v>
      </c>
      <c r="F1969">
        <v>98.83</v>
      </c>
      <c r="G1969">
        <v>25.4274380097158</v>
      </c>
      <c r="H1969">
        <v>-12.475597618326701</v>
      </c>
      <c r="I1969">
        <v>-24.523138253843399</v>
      </c>
      <c r="J1969">
        <v>-1.2716873317019699</v>
      </c>
      <c r="K1969">
        <v>103.47771591354901</v>
      </c>
      <c r="L1969">
        <v>101.095719370046</v>
      </c>
      <c r="M1969">
        <v>32.848177425689698</v>
      </c>
      <c r="N1969">
        <v>0.67547027906285195</v>
      </c>
      <c r="O1969">
        <v>53.951229383790299</v>
      </c>
      <c r="P1969">
        <v>54.421875</v>
      </c>
      <c r="Q1969">
        <v>1.4894862552809E-2</v>
      </c>
    </row>
    <row r="1970" spans="1:17" hidden="1" x14ac:dyDescent="0.3">
      <c r="A1970" t="s">
        <v>4098</v>
      </c>
      <c r="B1970" t="s">
        <v>4099</v>
      </c>
      <c r="C1970" t="str">
        <f>IFERROR(VLOOKUP(Table1[[#This Row],[Ticker]],[1]!Table1[[Symbol]:[Industry]],2,FALSE),"-")</f>
        <v>-</v>
      </c>
      <c r="D1970" t="s">
        <v>647</v>
      </c>
      <c r="E1970">
        <v>372.13078017499998</v>
      </c>
      <c r="F1970">
        <v>41.1</v>
      </c>
      <c r="G1970">
        <v>12.873295344979899</v>
      </c>
      <c r="H1970">
        <v>4.0996369866170799</v>
      </c>
      <c r="I1970">
        <v>-12.317852275378399</v>
      </c>
      <c r="J1970">
        <v>0.89528236526772997</v>
      </c>
      <c r="K1970">
        <v>38.762403945086902</v>
      </c>
      <c r="L1970">
        <v>38.191433150670299</v>
      </c>
      <c r="M1970">
        <v>80.065291173047498</v>
      </c>
      <c r="N1970">
        <v>2.12383187153723</v>
      </c>
      <c r="O1970">
        <v>24.817518248175102</v>
      </c>
      <c r="P1970">
        <v>47.841726618705003</v>
      </c>
      <c r="Q1970">
        <v>1.8055236088757001E-2</v>
      </c>
    </row>
    <row r="1971" spans="1:17" hidden="1" x14ac:dyDescent="0.3">
      <c r="A1971" t="s">
        <v>4100</v>
      </c>
      <c r="B1971" t="s">
        <v>4101</v>
      </c>
      <c r="C1971" t="str">
        <f>IFERROR(VLOOKUP(Table1[[#This Row],[Ticker]],[1]!Table1[[Symbol]:[Industry]],2,FALSE),"-")</f>
        <v>-</v>
      </c>
      <c r="D1971" t="s">
        <v>258</v>
      </c>
      <c r="E1971">
        <v>371.17599999999999</v>
      </c>
      <c r="F1971">
        <v>224.85</v>
      </c>
      <c r="G1971">
        <v>2.4614394002711801</v>
      </c>
      <c r="H1971">
        <v>-14.9644130966362</v>
      </c>
      <c r="I1971">
        <v>-28.435479576197899</v>
      </c>
      <c r="J1971">
        <v>-3.97560037518023</v>
      </c>
      <c r="K1971">
        <v>231.37474515620599</v>
      </c>
      <c r="L1971">
        <v>229.18544794237201</v>
      </c>
      <c r="M1971">
        <v>39.566747070080602</v>
      </c>
      <c r="N1971">
        <v>0.88272602910085796</v>
      </c>
      <c r="O1971">
        <v>53.413386702245901</v>
      </c>
      <c r="P1971">
        <v>33.047337278106497</v>
      </c>
      <c r="Q1971">
        <v>0.12305339428588399</v>
      </c>
    </row>
    <row r="1972" spans="1:17" hidden="1" x14ac:dyDescent="0.3">
      <c r="A1972" t="s">
        <v>4102</v>
      </c>
      <c r="B1972" t="s">
        <v>4103</v>
      </c>
      <c r="C1972" t="str">
        <f>IFERROR(VLOOKUP(Table1[[#This Row],[Ticker]],[1]!Table1[[Symbol]:[Industry]],2,FALSE),"-")</f>
        <v>-</v>
      </c>
      <c r="D1972" t="s">
        <v>122</v>
      </c>
      <c r="E1972">
        <v>370.98320000000001</v>
      </c>
      <c r="F1972">
        <v>150.94</v>
      </c>
      <c r="G1972">
        <v>-23.054220421634799</v>
      </c>
      <c r="H1972">
        <v>6.29230290534126</v>
      </c>
      <c r="I1972">
        <v>-7.0028862128033698</v>
      </c>
      <c r="J1972">
        <v>7.7701552883980298</v>
      </c>
      <c r="K1972">
        <v>137.410109006309</v>
      </c>
      <c r="L1972">
        <v>138.844150265499</v>
      </c>
      <c r="M1972">
        <v>70.9343750569181</v>
      </c>
      <c r="N1972">
        <v>1.35216855876867</v>
      </c>
      <c r="O1972">
        <v>11.865641976944399</v>
      </c>
      <c r="P1972">
        <v>21.7258064516129</v>
      </c>
      <c r="Q1972">
        <v>4.1442003773213998E-2</v>
      </c>
    </row>
    <row r="1973" spans="1:17" hidden="1" x14ac:dyDescent="0.3">
      <c r="A1973" t="s">
        <v>4104</v>
      </c>
      <c r="B1973" t="s">
        <v>4105</v>
      </c>
      <c r="C1973" t="str">
        <f>IFERROR(VLOOKUP(Table1[[#This Row],[Ticker]],[1]!Table1[[Symbol]:[Industry]],2,FALSE),"-")</f>
        <v>-</v>
      </c>
      <c r="D1973" t="s">
        <v>258</v>
      </c>
      <c r="E1973">
        <v>370.14378959999999</v>
      </c>
      <c r="F1973">
        <v>675.25</v>
      </c>
      <c r="G1973">
        <v>99.241435090284</v>
      </c>
      <c r="H1973">
        <v>5.2959266223696604</v>
      </c>
      <c r="I1973">
        <v>53.647340172655703</v>
      </c>
      <c r="J1973">
        <v>-2.9208830499140301</v>
      </c>
      <c r="K1973">
        <v>620.27465456122502</v>
      </c>
      <c r="L1973">
        <v>483.62765771246802</v>
      </c>
      <c r="M1973">
        <v>41.708176257496298</v>
      </c>
      <c r="N1973">
        <v>0.342042926581068</v>
      </c>
      <c r="O1973">
        <v>16.949278045168398</v>
      </c>
      <c r="P1973">
        <v>132.84482758620601</v>
      </c>
      <c r="Q1973">
        <v>0.102407309009896</v>
      </c>
    </row>
    <row r="1974" spans="1:17" hidden="1" x14ac:dyDescent="0.3">
      <c r="A1974" t="s">
        <v>4106</v>
      </c>
      <c r="B1974" t="s">
        <v>4107</v>
      </c>
      <c r="C1974" t="str">
        <f>IFERROR(VLOOKUP(Table1[[#This Row],[Ticker]],[1]!Table1[[Symbol]:[Industry]],2,FALSE),"-")</f>
        <v>-</v>
      </c>
      <c r="D1974" t="s">
        <v>220</v>
      </c>
      <c r="E1974">
        <v>370.022175</v>
      </c>
      <c r="F1974">
        <v>116.43</v>
      </c>
      <c r="G1974">
        <v>87.242269961812795</v>
      </c>
      <c r="H1974">
        <v>1.1042401626149301</v>
      </c>
      <c r="I1974">
        <v>5.1256789229936297</v>
      </c>
      <c r="J1974">
        <v>-5.34151399286581</v>
      </c>
      <c r="K1974">
        <v>110.974104223281</v>
      </c>
      <c r="L1974">
        <v>95.875134371543894</v>
      </c>
      <c r="M1974">
        <v>52.697284618268</v>
      </c>
      <c r="N1974">
        <v>2.73096834877397</v>
      </c>
      <c r="O1974">
        <v>10.7017091814824</v>
      </c>
      <c r="P1974">
        <v>120.094517958412</v>
      </c>
      <c r="Q1974">
        <v>7.3550407325810002E-2</v>
      </c>
    </row>
    <row r="1975" spans="1:17" hidden="1" x14ac:dyDescent="0.3">
      <c r="A1975" t="s">
        <v>4108</v>
      </c>
      <c r="B1975" t="s">
        <v>4109</v>
      </c>
      <c r="C1975" t="str">
        <f>IFERROR(VLOOKUP(Table1[[#This Row],[Ticker]],[1]!Table1[[Symbol]:[Industry]],2,FALSE),"-")</f>
        <v>-</v>
      </c>
      <c r="D1975" t="s">
        <v>258</v>
      </c>
      <c r="E1975">
        <v>369.31129039799998</v>
      </c>
      <c r="F1975">
        <v>88.45</v>
      </c>
      <c r="G1975">
        <v>-15.517607563039199</v>
      </c>
      <c r="H1975">
        <v>-10.6716061967646</v>
      </c>
      <c r="I1975">
        <v>-35.000334543915002</v>
      </c>
      <c r="J1975">
        <v>-3.5103088162570701</v>
      </c>
      <c r="K1975">
        <v>88.448743396439696</v>
      </c>
      <c r="M1975">
        <v>20.660357152972399</v>
      </c>
      <c r="N1975">
        <v>1.1883595194730801</v>
      </c>
      <c r="O1975">
        <v>96.156020350480503</v>
      </c>
      <c r="P1975">
        <v>18.090787716955901</v>
      </c>
    </row>
    <row r="1976" spans="1:17" hidden="1" x14ac:dyDescent="0.3">
      <c r="A1976" t="s">
        <v>4110</v>
      </c>
      <c r="B1976" t="s">
        <v>4111</v>
      </c>
      <c r="C1976" t="str">
        <f>IFERROR(VLOOKUP(Table1[[#This Row],[Ticker]],[1]!Table1[[Symbol]:[Industry]],2,FALSE),"-")</f>
        <v>-</v>
      </c>
      <c r="D1976" t="s">
        <v>476</v>
      </c>
      <c r="E1976">
        <v>368.77286307899999</v>
      </c>
      <c r="F1976">
        <v>141.9</v>
      </c>
      <c r="G1976">
        <v>14.5914530363282</v>
      </c>
      <c r="H1976">
        <v>19.350590356348899</v>
      </c>
      <c r="I1976">
        <v>-6.7188067435429</v>
      </c>
      <c r="J1976">
        <v>-4.4095144821300201</v>
      </c>
      <c r="K1976">
        <v>131.923747037314</v>
      </c>
      <c r="L1976">
        <v>123.17336001097701</v>
      </c>
      <c r="M1976">
        <v>44.3026329658978</v>
      </c>
      <c r="N1976">
        <v>0.36871555868728101</v>
      </c>
      <c r="O1976">
        <v>24.9894291754756</v>
      </c>
      <c r="P1976">
        <v>44.722080571137099</v>
      </c>
      <c r="Q1976">
        <v>-2.3280833851174E-2</v>
      </c>
    </row>
    <row r="1977" spans="1:17" hidden="1" x14ac:dyDescent="0.3">
      <c r="A1977" t="s">
        <v>4112</v>
      </c>
      <c r="B1977" t="s">
        <v>4113</v>
      </c>
      <c r="C1977" t="str">
        <f>IFERROR(VLOOKUP(Table1[[#This Row],[Ticker]],[1]!Table1[[Symbol]:[Industry]],2,FALSE),"-")</f>
        <v>-</v>
      </c>
      <c r="D1977" t="s">
        <v>1533</v>
      </c>
      <c r="E1977">
        <v>366.79620899999998</v>
      </c>
      <c r="F1977">
        <v>180.54</v>
      </c>
      <c r="G1977">
        <v>-15.3147945222019</v>
      </c>
      <c r="H1977">
        <v>-13.6525974938879</v>
      </c>
      <c r="I1977">
        <v>-54.398971639689996</v>
      </c>
      <c r="J1977">
        <v>-4.5641927688485504</v>
      </c>
      <c r="K1977">
        <v>197.17087999564501</v>
      </c>
      <c r="L1977">
        <v>225.127108760933</v>
      </c>
      <c r="M1977">
        <v>49.198713255431997</v>
      </c>
      <c r="N1977">
        <v>0.38770525508888698</v>
      </c>
      <c r="O1977">
        <v>111.97518555444699</v>
      </c>
      <c r="P1977">
        <v>11.4444444444444</v>
      </c>
      <c r="Q1977">
        <v>0.14785931284607001</v>
      </c>
    </row>
    <row r="1978" spans="1:17" hidden="1" x14ac:dyDescent="0.3">
      <c r="A1978" t="s">
        <v>4114</v>
      </c>
      <c r="B1978" t="s">
        <v>4115</v>
      </c>
      <c r="C1978" t="str">
        <f>IFERROR(VLOOKUP(Table1[[#This Row],[Ticker]],[1]!Table1[[Symbol]:[Industry]],2,FALSE),"-")</f>
        <v>-</v>
      </c>
      <c r="D1978" t="s">
        <v>1161</v>
      </c>
      <c r="E1978">
        <v>366.59848249999999</v>
      </c>
      <c r="F1978">
        <v>156.94999999999999</v>
      </c>
      <c r="G1978">
        <v>385.59997563764199</v>
      </c>
      <c r="H1978">
        <v>47.916411553029697</v>
      </c>
      <c r="I1978">
        <v>55.343687829632501</v>
      </c>
      <c r="J1978">
        <v>-9.3792209092355492</v>
      </c>
      <c r="K1978">
        <v>115.80735334761999</v>
      </c>
      <c r="L1978">
        <v>82.944850076935197</v>
      </c>
      <c r="M1978">
        <v>63.757287123128897</v>
      </c>
      <c r="N1978">
        <v>1.9074948524126201</v>
      </c>
      <c r="O1978">
        <v>9.1111819050653207</v>
      </c>
      <c r="P1978">
        <v>496.088112419293</v>
      </c>
      <c r="Q1978">
        <v>0.31524364112664999</v>
      </c>
    </row>
    <row r="1979" spans="1:17" hidden="1" x14ac:dyDescent="0.3">
      <c r="A1979" t="s">
        <v>4116</v>
      </c>
      <c r="B1979" t="s">
        <v>4117</v>
      </c>
      <c r="C1979" t="str">
        <f>IFERROR(VLOOKUP(Table1[[#This Row],[Ticker]],[1]!Table1[[Symbol]:[Industry]],2,FALSE),"-")</f>
        <v>-</v>
      </c>
      <c r="E1979">
        <v>365.15362499999998</v>
      </c>
      <c r="F1979">
        <v>276.35000000000002</v>
      </c>
      <c r="G1979">
        <v>7.2160666749517697</v>
      </c>
      <c r="H1979">
        <v>-9.7368650928760196</v>
      </c>
      <c r="I1979">
        <v>-48.906439172157498</v>
      </c>
      <c r="J1979">
        <v>-5.4233226795943104</v>
      </c>
      <c r="K1979">
        <v>289.46248663428798</v>
      </c>
      <c r="L1979">
        <v>297.10329454444798</v>
      </c>
      <c r="M1979">
        <v>49.3245143267388</v>
      </c>
      <c r="N1979">
        <v>0.62972733455617103</v>
      </c>
      <c r="O1979">
        <v>59.580242446173301</v>
      </c>
      <c r="P1979">
        <v>39.994934143870303</v>
      </c>
    </row>
    <row r="1980" spans="1:17" hidden="1" x14ac:dyDescent="0.3">
      <c r="A1980" t="s">
        <v>4118</v>
      </c>
      <c r="B1980" t="s">
        <v>4119</v>
      </c>
      <c r="C1980" t="str">
        <f>IFERROR(VLOOKUP(Table1[[#This Row],[Ticker]],[1]!Table1[[Symbol]:[Industry]],2,FALSE),"-")</f>
        <v>-</v>
      </c>
      <c r="D1980" t="s">
        <v>130</v>
      </c>
      <c r="E1980">
        <v>364.04164774999998</v>
      </c>
      <c r="F1980">
        <v>57.87</v>
      </c>
      <c r="G1980">
        <v>-0.54465034569306403</v>
      </c>
      <c r="H1980">
        <v>-5.6932823245212498</v>
      </c>
      <c r="I1980">
        <v>-11.765070825478301</v>
      </c>
      <c r="J1980">
        <v>-2.8299060265873401</v>
      </c>
      <c r="K1980">
        <v>57.052751354763203</v>
      </c>
      <c r="L1980">
        <v>56.621897879361299</v>
      </c>
      <c r="M1980">
        <v>41.739532617035103</v>
      </c>
      <c r="N1980">
        <v>2.32529958926572</v>
      </c>
      <c r="O1980">
        <v>84.897183341973403</v>
      </c>
      <c r="P1980">
        <v>46.321112515802703</v>
      </c>
      <c r="Q1980">
        <v>4.0341801648872001E-2</v>
      </c>
    </row>
    <row r="1981" spans="1:17" hidden="1" x14ac:dyDescent="0.3">
      <c r="A1981" t="s">
        <v>4120</v>
      </c>
      <c r="B1981" t="s">
        <v>4121</v>
      </c>
      <c r="C1981" t="str">
        <f>IFERROR(VLOOKUP(Table1[[#This Row],[Ticker]],[1]!Table1[[Symbol]:[Industry]],2,FALSE),"-")</f>
        <v>-</v>
      </c>
      <c r="D1981" t="s">
        <v>130</v>
      </c>
      <c r="E1981">
        <v>364.00943599999999</v>
      </c>
      <c r="F1981">
        <v>139.5</v>
      </c>
      <c r="G1981">
        <v>-14.2043906054333</v>
      </c>
      <c r="H1981">
        <v>-5.8868618931008196</v>
      </c>
      <c r="I1981">
        <v>-0.24701684258942599</v>
      </c>
      <c r="J1981">
        <v>-2.2201270480140298</v>
      </c>
      <c r="K1981">
        <v>141.081579746275</v>
      </c>
      <c r="L1981">
        <v>132.995100236036</v>
      </c>
      <c r="M1981">
        <v>51.298812140293499</v>
      </c>
      <c r="N1981">
        <v>0.61985040276179504</v>
      </c>
      <c r="O1981">
        <v>31.899641577060901</v>
      </c>
      <c r="P1981">
        <v>31.6037735849056</v>
      </c>
    </row>
    <row r="1982" spans="1:17" hidden="1" x14ac:dyDescent="0.3">
      <c r="A1982" t="s">
        <v>4122</v>
      </c>
      <c r="B1982" t="s">
        <v>4123</v>
      </c>
      <c r="C1982" t="str">
        <f>IFERROR(VLOOKUP(Table1[[#This Row],[Ticker]],[1]!Table1[[Symbol]:[Industry]],2,FALSE),"-")</f>
        <v>-</v>
      </c>
      <c r="D1982" t="s">
        <v>422</v>
      </c>
      <c r="E1982">
        <v>362.6199115</v>
      </c>
      <c r="F1982">
        <v>308.8</v>
      </c>
      <c r="G1982">
        <v>-18.526294374757601</v>
      </c>
      <c r="H1982">
        <v>18.755327271989099</v>
      </c>
      <c r="I1982">
        <v>-27.087332443041198</v>
      </c>
      <c r="J1982">
        <v>23.483752913838</v>
      </c>
      <c r="K1982">
        <v>270.787812920166</v>
      </c>
      <c r="L1982">
        <v>290.39438501915703</v>
      </c>
      <c r="M1982">
        <v>80.365726853043796</v>
      </c>
      <c r="N1982">
        <v>3.6005158974179499</v>
      </c>
      <c r="O1982">
        <v>31.136658031088</v>
      </c>
      <c r="P1982">
        <v>43.6279069767441</v>
      </c>
      <c r="Q1982">
        <v>0.10096976349355399</v>
      </c>
    </row>
    <row r="1983" spans="1:17" hidden="1" x14ac:dyDescent="0.3">
      <c r="A1983" t="s">
        <v>4124</v>
      </c>
      <c r="B1983" t="s">
        <v>4125</v>
      </c>
      <c r="C1983" t="str">
        <f>IFERROR(VLOOKUP(Table1[[#This Row],[Ticker]],[1]!Table1[[Symbol]:[Industry]],2,FALSE),"-")</f>
        <v>-</v>
      </c>
      <c r="E1983">
        <v>361.92055199999999</v>
      </c>
      <c r="F1983">
        <v>337.5</v>
      </c>
      <c r="G1983">
        <v>105.280854173751</v>
      </c>
      <c r="H1983">
        <v>-10.312157302002699</v>
      </c>
      <c r="I1983">
        <v>110.39927966478</v>
      </c>
      <c r="J1983">
        <v>-2.0741752650060601</v>
      </c>
      <c r="K1983">
        <v>319.05999885741301</v>
      </c>
      <c r="L1983">
        <v>233.49238030966799</v>
      </c>
      <c r="M1983">
        <v>41.804471524381597</v>
      </c>
      <c r="N1983">
        <v>0.32461948859853601</v>
      </c>
      <c r="O1983">
        <v>9.0370370370370399</v>
      </c>
      <c r="P1983">
        <v>163.671875</v>
      </c>
    </row>
    <row r="1984" spans="1:17" hidden="1" x14ac:dyDescent="0.3">
      <c r="A1984" t="s">
        <v>4126</v>
      </c>
      <c r="B1984" t="s">
        <v>4127</v>
      </c>
      <c r="C1984" t="str">
        <f>IFERROR(VLOOKUP(Table1[[#This Row],[Ticker]],[1]!Table1[[Symbol]:[Industry]],2,FALSE),"-")</f>
        <v>-</v>
      </c>
      <c r="D1984" t="s">
        <v>130</v>
      </c>
      <c r="E1984">
        <v>361.11842897999998</v>
      </c>
      <c r="F1984">
        <v>17.14</v>
      </c>
      <c r="G1984">
        <v>-43.794821227442803</v>
      </c>
      <c r="H1984">
        <v>-9.2179852073607194</v>
      </c>
      <c r="I1984">
        <v>-43.697384338102701</v>
      </c>
      <c r="J1984">
        <v>-0.68404027287844604</v>
      </c>
      <c r="K1984">
        <v>17.838296828081901</v>
      </c>
      <c r="L1984">
        <v>19.5192295402573</v>
      </c>
      <c r="M1984">
        <v>40.965447770076203</v>
      </c>
      <c r="N1984">
        <v>1.2681333247389901</v>
      </c>
      <c r="O1984">
        <v>89.031505250875099</v>
      </c>
      <c r="P1984">
        <v>7.125</v>
      </c>
      <c r="Q1984">
        <v>-1.0060838226524E-2</v>
      </c>
    </row>
    <row r="1985" spans="1:17" hidden="1" x14ac:dyDescent="0.3">
      <c r="A1985" t="s">
        <v>4128</v>
      </c>
      <c r="B1985" t="s">
        <v>4129</v>
      </c>
      <c r="C1985" t="str">
        <f>IFERROR(VLOOKUP(Table1[[#This Row],[Ticker]],[1]!Table1[[Symbol]:[Industry]],2,FALSE),"-")</f>
        <v>-</v>
      </c>
      <c r="D1985" t="s">
        <v>338</v>
      </c>
      <c r="E1985">
        <v>361.00821374999998</v>
      </c>
      <c r="F1985">
        <v>174.75</v>
      </c>
      <c r="G1985">
        <v>-55.055402751182299</v>
      </c>
      <c r="H1985">
        <v>-6.5026141217562703</v>
      </c>
      <c r="I1985">
        <v>-40.964269499724701</v>
      </c>
      <c r="J1985">
        <v>6.2158565279471496</v>
      </c>
      <c r="K1985">
        <v>187.29736528732599</v>
      </c>
      <c r="M1985">
        <v>46.607024114558897</v>
      </c>
      <c r="N1985">
        <v>1.1269523428113699</v>
      </c>
      <c r="O1985">
        <v>56.223175965665199</v>
      </c>
      <c r="P1985">
        <v>16.5</v>
      </c>
    </row>
    <row r="1986" spans="1:17" hidden="1" x14ac:dyDescent="0.3">
      <c r="A1986" t="s">
        <v>4130</v>
      </c>
      <c r="B1986" t="s">
        <v>4131</v>
      </c>
      <c r="C1986" t="str">
        <f>IFERROR(VLOOKUP(Table1[[#This Row],[Ticker]],[1]!Table1[[Symbol]:[Industry]],2,FALSE),"-")</f>
        <v>-</v>
      </c>
      <c r="D1986" t="s">
        <v>83</v>
      </c>
      <c r="E1986">
        <v>361.0022558</v>
      </c>
      <c r="F1986">
        <v>28.58</v>
      </c>
      <c r="G1986">
        <v>-40.874593413545597</v>
      </c>
      <c r="H1986">
        <v>-0.1168086634633</v>
      </c>
      <c r="I1986">
        <v>-64.238174297497295</v>
      </c>
      <c r="J1986">
        <v>16.374378100928201</v>
      </c>
      <c r="K1986">
        <v>26.136971467789301</v>
      </c>
      <c r="L1986">
        <v>35.737954305233004</v>
      </c>
      <c r="M1986">
        <v>76.184832723911995</v>
      </c>
      <c r="N1986">
        <v>1.0279527211912001</v>
      </c>
      <c r="O1986">
        <v>173.442967109867</v>
      </c>
      <c r="P1986">
        <v>35.643094447081097</v>
      </c>
      <c r="Q1986">
        <v>7.3373943207882E-2</v>
      </c>
    </row>
    <row r="1987" spans="1:17" hidden="1" x14ac:dyDescent="0.3">
      <c r="A1987" t="s">
        <v>4132</v>
      </c>
      <c r="B1987" t="s">
        <v>4133</v>
      </c>
      <c r="C1987" t="str">
        <f>IFERROR(VLOOKUP(Table1[[#This Row],[Ticker]],[1]!Table1[[Symbol]:[Industry]],2,FALSE),"-")</f>
        <v>-</v>
      </c>
      <c r="D1987" t="s">
        <v>193</v>
      </c>
      <c r="E1987">
        <v>360.02891340000002</v>
      </c>
      <c r="F1987">
        <v>3020.65</v>
      </c>
      <c r="G1987">
        <v>79.416752135241893</v>
      </c>
      <c r="H1987">
        <v>-9.8093833345320594</v>
      </c>
      <c r="I1987">
        <v>59.220166520624502</v>
      </c>
      <c r="J1987">
        <v>-3.7062516470546698</v>
      </c>
      <c r="K1987">
        <v>2960.1024920684499</v>
      </c>
      <c r="L1987">
        <v>2454.29662770096</v>
      </c>
      <c r="M1987">
        <v>40.6769242404811</v>
      </c>
      <c r="N1987">
        <v>0.65235409626449903</v>
      </c>
      <c r="O1987">
        <v>19.014119477595798</v>
      </c>
      <c r="P1987">
        <v>112.512311805262</v>
      </c>
      <c r="Q1987">
        <v>5.1939919341755E-2</v>
      </c>
    </row>
    <row r="1988" spans="1:17" hidden="1" x14ac:dyDescent="0.3">
      <c r="A1988" t="s">
        <v>4134</v>
      </c>
      <c r="B1988" t="s">
        <v>4135</v>
      </c>
      <c r="C1988" t="str">
        <f>IFERROR(VLOOKUP(Table1[[#This Row],[Ticker]],[1]!Table1[[Symbol]:[Industry]],2,FALSE),"-")</f>
        <v>-</v>
      </c>
      <c r="D1988" t="s">
        <v>253</v>
      </c>
      <c r="E1988">
        <v>360.01</v>
      </c>
      <c r="F1988">
        <v>3600.1</v>
      </c>
      <c r="G1988">
        <v>103.69868528785</v>
      </c>
      <c r="H1988">
        <v>-12.7118124936556</v>
      </c>
      <c r="I1988">
        <v>5.4660545621782504</v>
      </c>
      <c r="J1988">
        <v>-4.5423290429319199</v>
      </c>
      <c r="K1988">
        <v>3767.76960378168</v>
      </c>
      <c r="L1988">
        <v>3063.07208630379</v>
      </c>
      <c r="M1988">
        <v>35.455263783624197</v>
      </c>
      <c r="N1988">
        <v>0.47240582492950101</v>
      </c>
      <c r="O1988">
        <v>41.523846559817699</v>
      </c>
      <c r="P1988">
        <v>144.87144606176</v>
      </c>
      <c r="Q1988">
        <v>0.125126228367966</v>
      </c>
    </row>
    <row r="1989" spans="1:17" hidden="1" x14ac:dyDescent="0.3">
      <c r="A1989" t="s">
        <v>4136</v>
      </c>
      <c r="B1989" t="s">
        <v>4137</v>
      </c>
      <c r="C1989" t="str">
        <f>IFERROR(VLOOKUP(Table1[[#This Row],[Ticker]],[1]!Table1[[Symbol]:[Industry]],2,FALSE),"-")</f>
        <v>-</v>
      </c>
      <c r="D1989" t="s">
        <v>647</v>
      </c>
      <c r="E1989">
        <v>359.72892000000002</v>
      </c>
      <c r="F1989">
        <v>152.69999999999999</v>
      </c>
      <c r="G1989">
        <v>184.56146305310301</v>
      </c>
      <c r="H1989">
        <v>20.520125169623899</v>
      </c>
      <c r="I1989">
        <v>251.858171217452</v>
      </c>
      <c r="J1989">
        <v>6.8310949405456496</v>
      </c>
      <c r="K1989">
        <v>116.718756698742</v>
      </c>
      <c r="L1989">
        <v>78.686525575622994</v>
      </c>
      <c r="M1989">
        <v>87.708427812622304</v>
      </c>
      <c r="N1989">
        <v>1.02902496069935</v>
      </c>
      <c r="O1989">
        <v>3.0779305828421801</v>
      </c>
      <c r="P1989">
        <v>276.572133168927</v>
      </c>
      <c r="Q1989">
        <v>6.1510936896377003E-2</v>
      </c>
    </row>
    <row r="1990" spans="1:17" hidden="1" x14ac:dyDescent="0.3">
      <c r="A1990" t="s">
        <v>4138</v>
      </c>
      <c r="B1990" t="s">
        <v>4139</v>
      </c>
      <c r="C1990" t="str">
        <f>IFERROR(VLOOKUP(Table1[[#This Row],[Ticker]],[1]!Table1[[Symbol]:[Industry]],2,FALSE),"-")</f>
        <v>-</v>
      </c>
      <c r="D1990" t="s">
        <v>916</v>
      </c>
      <c r="E1990">
        <v>358.75230499999998</v>
      </c>
      <c r="F1990">
        <v>618.20000000000005</v>
      </c>
      <c r="G1990">
        <v>70.449577648534898</v>
      </c>
      <c r="H1990">
        <v>-5.03958862727427</v>
      </c>
      <c r="I1990">
        <v>19.818657539641201</v>
      </c>
      <c r="J1990">
        <v>-5.9141311098129199</v>
      </c>
      <c r="K1990">
        <v>569.64520602016103</v>
      </c>
      <c r="M1990">
        <v>54.630019142705798</v>
      </c>
      <c r="N1990">
        <v>1.5017527459686799</v>
      </c>
      <c r="O1990">
        <v>9.1879650598511695</v>
      </c>
      <c r="P1990">
        <v>141.484375</v>
      </c>
    </row>
    <row r="1991" spans="1:17" hidden="1" x14ac:dyDescent="0.3">
      <c r="A1991" t="s">
        <v>4140</v>
      </c>
      <c r="B1991" t="s">
        <v>4141</v>
      </c>
      <c r="C1991" t="str">
        <f>IFERROR(VLOOKUP(Table1[[#This Row],[Ticker]],[1]!Table1[[Symbol]:[Industry]],2,FALSE),"-")</f>
        <v>-</v>
      </c>
      <c r="D1991" t="s">
        <v>46</v>
      </c>
      <c r="E1991">
        <v>358.110021719999</v>
      </c>
      <c r="F1991">
        <v>269.75</v>
      </c>
      <c r="G1991">
        <v>29.895465094422299</v>
      </c>
      <c r="H1991">
        <v>81.820815419839604</v>
      </c>
      <c r="I1991">
        <v>43.986598345879898</v>
      </c>
      <c r="J1991">
        <v>-10.692146134686499</v>
      </c>
      <c r="K1991">
        <v>226.61759669732299</v>
      </c>
      <c r="M1991">
        <v>48.651496572504598</v>
      </c>
      <c r="N1991">
        <v>1.20015115986124</v>
      </c>
      <c r="O1991">
        <v>21.964782205746001</v>
      </c>
      <c r="P1991">
        <v>100.185528756957</v>
      </c>
    </row>
    <row r="1992" spans="1:17" hidden="1" x14ac:dyDescent="0.3">
      <c r="A1992" t="s">
        <v>4142</v>
      </c>
      <c r="B1992" t="s">
        <v>4143</v>
      </c>
      <c r="C1992" t="str">
        <f>IFERROR(VLOOKUP(Table1[[#This Row],[Ticker]],[1]!Table1[[Symbol]:[Industry]],2,FALSE),"-")</f>
        <v>-</v>
      </c>
      <c r="D1992" t="s">
        <v>369</v>
      </c>
      <c r="E1992">
        <v>357.74936588999998</v>
      </c>
      <c r="F1992">
        <v>274.95</v>
      </c>
      <c r="G1992">
        <v>34.844163294654301</v>
      </c>
      <c r="H1992">
        <v>6.3921951758110298</v>
      </c>
      <c r="I1992">
        <v>18.625685523483298</v>
      </c>
      <c r="J1992">
        <v>-9.9646392881160395</v>
      </c>
      <c r="K1992">
        <v>262.03918176542498</v>
      </c>
      <c r="L1992">
        <v>237.444764357916</v>
      </c>
      <c r="M1992">
        <v>48.046371870822902</v>
      </c>
      <c r="N1992">
        <v>2.08495162302082</v>
      </c>
      <c r="O1992">
        <v>24.6408437897799</v>
      </c>
      <c r="P1992">
        <v>73.963935463460899</v>
      </c>
      <c r="Q1992">
        <v>3.5936913430193999E-2</v>
      </c>
    </row>
    <row r="1993" spans="1:17" hidden="1" x14ac:dyDescent="0.3">
      <c r="A1993" t="s">
        <v>4144</v>
      </c>
      <c r="B1993" t="s">
        <v>4145</v>
      </c>
      <c r="C1993" t="str">
        <f>IFERROR(VLOOKUP(Table1[[#This Row],[Ticker]],[1]!Table1[[Symbol]:[Industry]],2,FALSE),"-")</f>
        <v>-</v>
      </c>
      <c r="D1993" t="s">
        <v>46</v>
      </c>
      <c r="E1993">
        <v>356.07350000000002</v>
      </c>
      <c r="F1993">
        <v>42.67</v>
      </c>
      <c r="G1993">
        <v>159.613669595235</v>
      </c>
      <c r="H1993">
        <v>1.0511232456602499</v>
      </c>
      <c r="I1993">
        <v>77.931187090468697</v>
      </c>
      <c r="J1993">
        <v>5.50001583131505</v>
      </c>
      <c r="K1993">
        <v>38.2988713261703</v>
      </c>
      <c r="L1993">
        <v>28.430206418606701</v>
      </c>
      <c r="M1993">
        <v>64.626356357316197</v>
      </c>
      <c r="N1993">
        <v>0.48436579386498002</v>
      </c>
      <c r="O1993">
        <v>10.9444574642606</v>
      </c>
      <c r="P1993">
        <v>225.72519083969399</v>
      </c>
      <c r="Q1993">
        <v>8.1050920446304006E-2</v>
      </c>
    </row>
    <row r="1994" spans="1:17" hidden="1" x14ac:dyDescent="0.3">
      <c r="A1994" t="s">
        <v>4146</v>
      </c>
      <c r="B1994" t="s">
        <v>4147</v>
      </c>
      <c r="C1994" t="str">
        <f>IFERROR(VLOOKUP(Table1[[#This Row],[Ticker]],[1]!Table1[[Symbol]:[Industry]],2,FALSE),"-")</f>
        <v>-</v>
      </c>
      <c r="D1994" t="s">
        <v>46</v>
      </c>
      <c r="E1994">
        <v>355.76211316000001</v>
      </c>
      <c r="F1994">
        <v>19.39</v>
      </c>
      <c r="G1994">
        <v>157.261302825223</v>
      </c>
      <c r="H1994">
        <v>-17.544578152587</v>
      </c>
      <c r="I1994">
        <v>27.283158416633501</v>
      </c>
      <c r="J1994">
        <v>-7.5124623789609597</v>
      </c>
      <c r="K1994">
        <v>19.260314665997701</v>
      </c>
      <c r="L1994">
        <v>14.8388220148065</v>
      </c>
      <c r="M1994">
        <v>34.395808455494297</v>
      </c>
      <c r="N1994">
        <v>0.35504773276874202</v>
      </c>
      <c r="O1994">
        <v>26.714801444043299</v>
      </c>
      <c r="Q1994">
        <v>0.10245772097814899</v>
      </c>
    </row>
    <row r="1995" spans="1:17" hidden="1" x14ac:dyDescent="0.3">
      <c r="A1995" t="s">
        <v>4148</v>
      </c>
      <c r="B1995" t="s">
        <v>4149</v>
      </c>
      <c r="C1995" t="str">
        <f>IFERROR(VLOOKUP(Table1[[#This Row],[Ticker]],[1]!Table1[[Symbol]:[Industry]],2,FALSE),"-")</f>
        <v>-</v>
      </c>
      <c r="D1995" t="s">
        <v>46</v>
      </c>
      <c r="E1995">
        <v>354.82953600000002</v>
      </c>
      <c r="F1995">
        <v>146.05000000000001</v>
      </c>
      <c r="G1995">
        <v>68.799206996165594</v>
      </c>
      <c r="H1995">
        <v>-10.1897108959498</v>
      </c>
      <c r="I1995">
        <v>82.8903402476232</v>
      </c>
      <c r="J1995">
        <v>-0.76647606409633096</v>
      </c>
      <c r="K1995">
        <v>123.002994777685</v>
      </c>
      <c r="M1995">
        <v>51.433166873244602</v>
      </c>
      <c r="N1995">
        <v>0.74822425731516595</v>
      </c>
      <c r="O1995">
        <v>11.5713796644984</v>
      </c>
      <c r="P1995">
        <v>131.82539682539601</v>
      </c>
    </row>
    <row r="1996" spans="1:17" hidden="1" x14ac:dyDescent="0.3">
      <c r="A1996" t="s">
        <v>4150</v>
      </c>
      <c r="B1996" t="s">
        <v>4151</v>
      </c>
      <c r="C1996" t="str">
        <f>IFERROR(VLOOKUP(Table1[[#This Row],[Ticker]],[1]!Table1[[Symbol]:[Industry]],2,FALSE),"-")</f>
        <v>-</v>
      </c>
      <c r="D1996" t="s">
        <v>393</v>
      </c>
      <c r="E1996">
        <v>354.80444999999997</v>
      </c>
      <c r="F1996">
        <v>69.14</v>
      </c>
      <c r="G1996">
        <v>48.351780679201397</v>
      </c>
      <c r="H1996">
        <v>-14.286552728722199</v>
      </c>
      <c r="I1996">
        <v>15.265622352176599</v>
      </c>
      <c r="J1996">
        <v>-7.9018864027039504</v>
      </c>
      <c r="K1996">
        <v>70.954978731280406</v>
      </c>
      <c r="L1996">
        <v>60.4361739447193</v>
      </c>
      <c r="M1996">
        <v>30.345331201897501</v>
      </c>
      <c r="N1996">
        <v>0.23172771830255701</v>
      </c>
      <c r="O1996">
        <v>25.1084755568411</v>
      </c>
      <c r="P1996">
        <v>80.758169934640506</v>
      </c>
      <c r="Q1996">
        <v>4.8763312990196997E-2</v>
      </c>
    </row>
    <row r="1997" spans="1:17" hidden="1" x14ac:dyDescent="0.3">
      <c r="A1997" t="s">
        <v>4152</v>
      </c>
      <c r="B1997" t="s">
        <v>4153</v>
      </c>
      <c r="C1997" t="str">
        <f>IFERROR(VLOOKUP(Table1[[#This Row],[Ticker]],[1]!Table1[[Symbol]:[Industry]],2,FALSE),"-")</f>
        <v>-</v>
      </c>
      <c r="D1997" t="s">
        <v>308</v>
      </c>
      <c r="E1997">
        <v>354.64072991500001</v>
      </c>
      <c r="F1997">
        <v>50.02</v>
      </c>
      <c r="G1997">
        <v>27.819688018645301</v>
      </c>
      <c r="H1997">
        <v>17.1733959001666</v>
      </c>
      <c r="I1997">
        <v>1.45416346050387</v>
      </c>
      <c r="J1997">
        <v>16.616010543619002</v>
      </c>
      <c r="K1997">
        <v>43.233387789381602</v>
      </c>
      <c r="L1997">
        <v>44.558772490811599</v>
      </c>
      <c r="M1997">
        <v>80.244330163795098</v>
      </c>
      <c r="N1997">
        <v>3.89860281260983</v>
      </c>
      <c r="O1997">
        <v>32.526989204318198</v>
      </c>
      <c r="P1997">
        <v>110.87689713322</v>
      </c>
      <c r="Q1997">
        <v>7.1599465775967999E-2</v>
      </c>
    </row>
    <row r="1998" spans="1:17" hidden="1" x14ac:dyDescent="0.3">
      <c r="A1998" t="s">
        <v>4154</v>
      </c>
      <c r="B1998" t="s">
        <v>4155</v>
      </c>
      <c r="C1998" t="str">
        <f>IFERROR(VLOOKUP(Table1[[#This Row],[Ticker]],[1]!Table1[[Symbol]:[Industry]],2,FALSE),"-")</f>
        <v>-</v>
      </c>
      <c r="E1998">
        <v>353.41310399999998</v>
      </c>
      <c r="F1998">
        <v>170.85</v>
      </c>
      <c r="G1998">
        <v>-38.417556172411899</v>
      </c>
      <c r="H1998">
        <v>-11.5996676059065</v>
      </c>
      <c r="I1998">
        <v>-24.3264229209544</v>
      </c>
      <c r="J1998">
        <v>-6.5940370584779204</v>
      </c>
      <c r="K1998">
        <v>190.328740023866</v>
      </c>
      <c r="M1998">
        <v>38.996686858138197</v>
      </c>
      <c r="O1998">
        <v>54.521510096575902</v>
      </c>
      <c r="P1998">
        <v>29.284903518728701</v>
      </c>
    </row>
    <row r="1999" spans="1:17" hidden="1" x14ac:dyDescent="0.3">
      <c r="A1999" t="s">
        <v>4156</v>
      </c>
      <c r="B1999" t="s">
        <v>4157</v>
      </c>
      <c r="C1999" t="str">
        <f>IFERROR(VLOOKUP(Table1[[#This Row],[Ticker]],[1]!Table1[[Symbol]:[Industry]],2,FALSE),"-")</f>
        <v>-</v>
      </c>
      <c r="D1999" t="s">
        <v>247</v>
      </c>
      <c r="E1999">
        <v>353.22943321599899</v>
      </c>
      <c r="F1999">
        <v>120.49</v>
      </c>
      <c r="G1999">
        <v>8.5960555741539508</v>
      </c>
      <c r="H1999">
        <v>2.8812142141823198</v>
      </c>
      <c r="I1999">
        <v>-7.3477311521567898</v>
      </c>
      <c r="J1999">
        <v>5.3328029069097296</v>
      </c>
      <c r="K1999">
        <v>110.94115014267901</v>
      </c>
      <c r="L1999">
        <v>105.72965434803</v>
      </c>
      <c r="M1999">
        <v>61.6858303982726</v>
      </c>
      <c r="N1999">
        <v>3.76731424131088</v>
      </c>
      <c r="O1999">
        <v>11.212548759233099</v>
      </c>
      <c r="P1999">
        <v>40.104651162790603</v>
      </c>
      <c r="Q1999">
        <v>-4.5865095860129997E-2</v>
      </c>
    </row>
    <row r="2000" spans="1:17" hidden="1" x14ac:dyDescent="0.3">
      <c r="A2000" t="s">
        <v>4158</v>
      </c>
      <c r="B2000" t="s">
        <v>4159</v>
      </c>
      <c r="C2000" t="str">
        <f>IFERROR(VLOOKUP(Table1[[#This Row],[Ticker]],[1]!Table1[[Symbol]:[Industry]],2,FALSE),"-")</f>
        <v>-</v>
      </c>
      <c r="D2000" t="s">
        <v>1633</v>
      </c>
      <c r="E2000">
        <v>353.22745599999899</v>
      </c>
      <c r="F2000">
        <v>65.72</v>
      </c>
      <c r="G2000">
        <v>-2.6640495898814902</v>
      </c>
      <c r="H2000">
        <v>16.416665464858799</v>
      </c>
      <c r="I2000">
        <v>5.5391958128395897</v>
      </c>
      <c r="J2000">
        <v>18.701913097285299</v>
      </c>
      <c r="K2000">
        <v>64.247082255564393</v>
      </c>
      <c r="L2000">
        <v>59.919868806099203</v>
      </c>
      <c r="M2000">
        <v>59.429581906584403</v>
      </c>
      <c r="N2000">
        <v>0.86005614884983295</v>
      </c>
      <c r="O2000">
        <v>18.685331710286</v>
      </c>
      <c r="P2000">
        <v>53.479682391405802</v>
      </c>
      <c r="Q2000">
        <v>-2.7277470216565999E-2</v>
      </c>
    </row>
    <row r="2001" spans="1:17" hidden="1" x14ac:dyDescent="0.3">
      <c r="A2001" t="s">
        <v>4160</v>
      </c>
      <c r="B2001" t="s">
        <v>4161</v>
      </c>
      <c r="C2001" t="str">
        <f>IFERROR(VLOOKUP(Table1[[#This Row],[Ticker]],[1]!Table1[[Symbol]:[Industry]],2,FALSE),"-")</f>
        <v>-</v>
      </c>
      <c r="E2001">
        <v>352.490745</v>
      </c>
      <c r="F2001">
        <v>485.75</v>
      </c>
      <c r="G2001">
        <v>49.3669040213247</v>
      </c>
      <c r="H2001">
        <v>-0.33167042736622698</v>
      </c>
      <c r="I2001">
        <v>-26.546254636346202</v>
      </c>
      <c r="J2001">
        <v>4.5755800290364501</v>
      </c>
      <c r="K2001">
        <v>462.54185892005199</v>
      </c>
      <c r="M2001">
        <v>62.856379677846803</v>
      </c>
      <c r="N2001">
        <v>0.79600667057285701</v>
      </c>
      <c r="O2001">
        <v>33.813690169840399</v>
      </c>
      <c r="P2001">
        <v>83.926542976145299</v>
      </c>
    </row>
    <row r="2002" spans="1:17" hidden="1" x14ac:dyDescent="0.3">
      <c r="A2002" t="s">
        <v>4162</v>
      </c>
      <c r="B2002" t="s">
        <v>4163</v>
      </c>
      <c r="C2002" t="str">
        <f>IFERROR(VLOOKUP(Table1[[#This Row],[Ticker]],[1]!Table1[[Symbol]:[Industry]],2,FALSE),"-")</f>
        <v>-</v>
      </c>
      <c r="E2002">
        <v>351.17888575000001</v>
      </c>
      <c r="F2002">
        <v>141.69999999999999</v>
      </c>
      <c r="G2002">
        <v>99.116244315201598</v>
      </c>
      <c r="H2002">
        <v>-1.78752111492792</v>
      </c>
      <c r="I2002">
        <v>25.779465331838299</v>
      </c>
      <c r="J2002">
        <v>-4.71325195755231</v>
      </c>
      <c r="K2002">
        <v>141.690143600737</v>
      </c>
      <c r="L2002">
        <v>122.17323039083399</v>
      </c>
      <c r="M2002">
        <v>45.587893522045498</v>
      </c>
      <c r="N2002">
        <v>0.79261363636363602</v>
      </c>
      <c r="O2002">
        <v>39.731827805222302</v>
      </c>
      <c r="P2002">
        <v>156.470588235294</v>
      </c>
    </row>
    <row r="2003" spans="1:17" hidden="1" x14ac:dyDescent="0.3">
      <c r="A2003" t="s">
        <v>4164</v>
      </c>
      <c r="B2003" t="s">
        <v>4165</v>
      </c>
      <c r="C2003" t="str">
        <f>IFERROR(VLOOKUP(Table1[[#This Row],[Ticker]],[1]!Table1[[Symbol]:[Industry]],2,FALSE),"-")</f>
        <v>-</v>
      </c>
      <c r="D2003" t="s">
        <v>422</v>
      </c>
      <c r="E2003">
        <v>350.68960859999999</v>
      </c>
      <c r="F2003">
        <v>1033</v>
      </c>
      <c r="G2003">
        <v>-33.187723191617003</v>
      </c>
      <c r="H2003">
        <v>1.6167956105566801</v>
      </c>
      <c r="I2003">
        <v>-8.5164541571725607</v>
      </c>
      <c r="J2003">
        <v>2.19928072250906</v>
      </c>
      <c r="K2003">
        <v>1000.8941416565</v>
      </c>
      <c r="L2003">
        <v>1022.02250115631</v>
      </c>
      <c r="M2003">
        <v>53.886887071170399</v>
      </c>
      <c r="N2003">
        <v>1.0588679245282999</v>
      </c>
      <c r="O2003">
        <v>22.9428848015488</v>
      </c>
      <c r="P2003">
        <v>22.2485207100591</v>
      </c>
    </row>
    <row r="2004" spans="1:17" hidden="1" x14ac:dyDescent="0.3">
      <c r="A2004" t="s">
        <v>4166</v>
      </c>
      <c r="B2004" t="s">
        <v>4167</v>
      </c>
      <c r="C2004" t="str">
        <f>IFERROR(VLOOKUP(Table1[[#This Row],[Ticker]],[1]!Table1[[Symbol]:[Industry]],2,FALSE),"-")</f>
        <v>-</v>
      </c>
      <c r="D2004" t="s">
        <v>253</v>
      </c>
      <c r="E2004">
        <v>350.30311019999999</v>
      </c>
      <c r="F2004">
        <v>235.65</v>
      </c>
      <c r="G2004">
        <v>-48.806655244708601</v>
      </c>
      <c r="H2004">
        <v>-4.4011807345224598</v>
      </c>
      <c r="I2004">
        <v>-30.789493617712001</v>
      </c>
      <c r="J2004">
        <v>-5.0324565624711903</v>
      </c>
      <c r="K2004">
        <v>242.82850132572801</v>
      </c>
      <c r="L2004">
        <v>271.46506932618303</v>
      </c>
      <c r="M2004">
        <v>42.048016859928097</v>
      </c>
      <c r="N2004">
        <v>0.73735054172191505</v>
      </c>
      <c r="O2004">
        <v>52.3445788245279</v>
      </c>
      <c r="P2004">
        <v>22.415584415584402</v>
      </c>
      <c r="Q2004">
        <v>4.8616623828887998E-2</v>
      </c>
    </row>
    <row r="2005" spans="1:17" hidden="1" x14ac:dyDescent="0.3">
      <c r="A2005" t="s">
        <v>4168</v>
      </c>
      <c r="B2005" t="s">
        <v>4169</v>
      </c>
      <c r="C2005" t="str">
        <f>IFERROR(VLOOKUP(Table1[[#This Row],[Ticker]],[1]!Table1[[Symbol]:[Industry]],2,FALSE),"-")</f>
        <v>-</v>
      </c>
      <c r="D2005" t="s">
        <v>901</v>
      </c>
      <c r="E2005">
        <v>349.62558117499998</v>
      </c>
      <c r="F2005">
        <v>265.8</v>
      </c>
      <c r="G2005">
        <v>-8.3496844631443103</v>
      </c>
      <c r="H2005">
        <v>15.6378120398299</v>
      </c>
      <c r="I2005">
        <v>-5.49947114018953</v>
      </c>
      <c r="J2005">
        <v>-9.2511646836183505</v>
      </c>
      <c r="K2005">
        <v>240.472579216491</v>
      </c>
      <c r="L2005">
        <v>238.86285753381</v>
      </c>
      <c r="M2005">
        <v>47.1936972327874</v>
      </c>
      <c r="N2005">
        <v>1.37641444974242</v>
      </c>
      <c r="O2005">
        <v>28.291948833709501</v>
      </c>
      <c r="P2005">
        <v>41.3829787234042</v>
      </c>
      <c r="Q2005">
        <v>4.9212700435103E-2</v>
      </c>
    </row>
    <row r="2006" spans="1:17" hidden="1" x14ac:dyDescent="0.3">
      <c r="A2006" t="s">
        <v>4170</v>
      </c>
      <c r="B2006" t="s">
        <v>4171</v>
      </c>
      <c r="C2006" t="str">
        <f>IFERROR(VLOOKUP(Table1[[#This Row],[Ticker]],[1]!Table1[[Symbol]:[Industry]],2,FALSE),"-")</f>
        <v>-</v>
      </c>
      <c r="D2006" t="s">
        <v>901</v>
      </c>
      <c r="E2006">
        <v>348.985685945</v>
      </c>
      <c r="F2006">
        <v>1108.05</v>
      </c>
      <c r="G2006">
        <v>11.2202801421088</v>
      </c>
      <c r="H2006">
        <v>19.1319045761776</v>
      </c>
      <c r="I2006">
        <v>16.741414568120199</v>
      </c>
      <c r="J2006">
        <v>-16.943995024009599</v>
      </c>
      <c r="K2006">
        <v>991.09132760806199</v>
      </c>
      <c r="L2006">
        <v>909.44492484607997</v>
      </c>
      <c r="M2006">
        <v>47.550134728951598</v>
      </c>
      <c r="N2006">
        <v>1.45582219915495</v>
      </c>
      <c r="O2006">
        <v>25.1748567302919</v>
      </c>
      <c r="P2006">
        <v>47.74</v>
      </c>
      <c r="Q2006">
        <v>-8.9271602904532996E-2</v>
      </c>
    </row>
    <row r="2007" spans="1:17" hidden="1" x14ac:dyDescent="0.3">
      <c r="A2007" t="s">
        <v>4172</v>
      </c>
      <c r="B2007" t="s">
        <v>4173</v>
      </c>
      <c r="C2007" t="str">
        <f>IFERROR(VLOOKUP(Table1[[#This Row],[Ticker]],[1]!Table1[[Symbol]:[Industry]],2,FALSE),"-")</f>
        <v>-</v>
      </c>
      <c r="D2007" t="s">
        <v>1582</v>
      </c>
      <c r="E2007">
        <v>348.96987999999999</v>
      </c>
      <c r="F2007">
        <v>569.95000000000005</v>
      </c>
      <c r="G2007">
        <v>43.420668776989501</v>
      </c>
      <c r="H2007">
        <v>-2.95075218858896</v>
      </c>
      <c r="I2007">
        <v>12.1889165590677</v>
      </c>
      <c r="J2007">
        <v>-1.12644814974814</v>
      </c>
      <c r="K2007">
        <v>558.75193999916803</v>
      </c>
      <c r="L2007">
        <v>474.17982531083902</v>
      </c>
      <c r="M2007">
        <v>50.066771479189697</v>
      </c>
      <c r="N2007">
        <v>0.73927762937563202</v>
      </c>
      <c r="O2007">
        <v>10.1851039564873</v>
      </c>
      <c r="P2007">
        <v>89.352159468438501</v>
      </c>
      <c r="Q2007">
        <v>0.102082016570764</v>
      </c>
    </row>
    <row r="2008" spans="1:17" hidden="1" x14ac:dyDescent="0.3">
      <c r="A2008" t="s">
        <v>4174</v>
      </c>
      <c r="B2008" t="s">
        <v>4175</v>
      </c>
      <c r="C2008" t="str">
        <f>IFERROR(VLOOKUP(Table1[[#This Row],[Ticker]],[1]!Table1[[Symbol]:[Industry]],2,FALSE),"-")</f>
        <v>-</v>
      </c>
      <c r="D2008" t="s">
        <v>180</v>
      </c>
      <c r="E2008">
        <v>348.88753650000001</v>
      </c>
      <c r="F2008">
        <v>4.43</v>
      </c>
      <c r="G2008">
        <v>-93.772575710277806</v>
      </c>
      <c r="H2008">
        <v>-30.5852919106797</v>
      </c>
      <c r="I2008">
        <v>-72.509717530966896</v>
      </c>
      <c r="J2008">
        <v>-6.0208940122865204</v>
      </c>
      <c r="K2008">
        <v>5.8811079319525401</v>
      </c>
      <c r="L2008">
        <v>8.5651685565382092</v>
      </c>
      <c r="M2008">
        <v>24.024075686746301</v>
      </c>
      <c r="N2008">
        <v>2.3077187300869699</v>
      </c>
      <c r="O2008">
        <v>245.372460496614</v>
      </c>
      <c r="P2008">
        <v>2.5462962962962798</v>
      </c>
      <c r="Q2008">
        <v>0.196687058438338</v>
      </c>
    </row>
    <row r="2009" spans="1:17" hidden="1" x14ac:dyDescent="0.3">
      <c r="A2009" t="s">
        <v>4176</v>
      </c>
      <c r="B2009" t="s">
        <v>4177</v>
      </c>
      <c r="C2009" t="str">
        <f>IFERROR(VLOOKUP(Table1[[#This Row],[Ticker]],[1]!Table1[[Symbol]:[Industry]],2,FALSE),"-")</f>
        <v>-</v>
      </c>
      <c r="D2009" t="s">
        <v>253</v>
      </c>
      <c r="E2009">
        <v>348.56121589999998</v>
      </c>
      <c r="F2009">
        <v>51.42</v>
      </c>
      <c r="G2009">
        <v>54.426944830949402</v>
      </c>
      <c r="H2009">
        <v>8.9291090206985508</v>
      </c>
      <c r="I2009">
        <v>-17.658016819861899</v>
      </c>
      <c r="J2009">
        <v>12.8924406262296</v>
      </c>
      <c r="K2009">
        <v>45.990205454339403</v>
      </c>
      <c r="L2009">
        <v>43.172348570576098</v>
      </c>
      <c r="M2009">
        <v>82.131307472728295</v>
      </c>
      <c r="N2009">
        <v>1.66792103489161</v>
      </c>
      <c r="O2009">
        <v>28.257487359004202</v>
      </c>
      <c r="P2009">
        <v>86.304347826086897</v>
      </c>
      <c r="Q2009">
        <v>1.6015752445694E-2</v>
      </c>
    </row>
    <row r="2010" spans="1:17" hidden="1" x14ac:dyDescent="0.3">
      <c r="A2010" t="s">
        <v>4178</v>
      </c>
      <c r="B2010" t="s">
        <v>4179</v>
      </c>
      <c r="C2010" t="str">
        <f>IFERROR(VLOOKUP(Table1[[#This Row],[Ticker]],[1]!Table1[[Symbol]:[Industry]],2,FALSE),"-")</f>
        <v>-</v>
      </c>
      <c r="D2010" t="s">
        <v>647</v>
      </c>
      <c r="E2010">
        <v>348.34058549999997</v>
      </c>
      <c r="F2010">
        <v>212.89</v>
      </c>
      <c r="G2010">
        <v>39.226617146504601</v>
      </c>
      <c r="H2010">
        <v>3.3191635629246199</v>
      </c>
      <c r="I2010">
        <v>-3.7020955071974702</v>
      </c>
      <c r="J2010">
        <v>6.1341415453033701</v>
      </c>
      <c r="K2010">
        <v>186.53296977642901</v>
      </c>
      <c r="L2010">
        <v>170.11006923553501</v>
      </c>
      <c r="M2010">
        <v>63.921035178616201</v>
      </c>
      <c r="N2010">
        <v>2.50951064439217</v>
      </c>
      <c r="O2010">
        <v>6.1815961294565396</v>
      </c>
      <c r="P2010">
        <v>83.525862068965495</v>
      </c>
    </row>
    <row r="2011" spans="1:17" hidden="1" x14ac:dyDescent="0.3">
      <c r="A2011" t="s">
        <v>4180</v>
      </c>
      <c r="B2011" t="s">
        <v>4181</v>
      </c>
      <c r="C2011" t="str">
        <f>IFERROR(VLOOKUP(Table1[[#This Row],[Ticker]],[1]!Table1[[Symbol]:[Industry]],2,FALSE),"-")</f>
        <v>-</v>
      </c>
      <c r="D2011" t="s">
        <v>62</v>
      </c>
      <c r="E2011">
        <v>348.06349375000002</v>
      </c>
      <c r="F2011">
        <v>265.05</v>
      </c>
      <c r="G2011">
        <v>31.963466537423798</v>
      </c>
      <c r="H2011">
        <v>34.189236472471201</v>
      </c>
      <c r="I2011">
        <v>17.9589539963177</v>
      </c>
      <c r="J2011">
        <v>25.031646001631302</v>
      </c>
      <c r="K2011">
        <v>205.21368888733301</v>
      </c>
      <c r="L2011">
        <v>199.84511764149801</v>
      </c>
      <c r="M2011">
        <v>94.413259929231003</v>
      </c>
      <c r="N2011">
        <v>4.1161828229036903</v>
      </c>
      <c r="O2011">
        <v>1.8675721561969501</v>
      </c>
      <c r="P2011">
        <v>65.65625</v>
      </c>
      <c r="Q2011">
        <v>0.13276892518434399</v>
      </c>
    </row>
    <row r="2012" spans="1:17" hidden="1" x14ac:dyDescent="0.3">
      <c r="A2012" t="s">
        <v>4182</v>
      </c>
      <c r="B2012" t="s">
        <v>4183</v>
      </c>
      <c r="C2012" t="str">
        <f>IFERROR(VLOOKUP(Table1[[#This Row],[Ticker]],[1]!Table1[[Symbol]:[Industry]],2,FALSE),"-")</f>
        <v>-</v>
      </c>
      <c r="D2012" t="s">
        <v>193</v>
      </c>
      <c r="E2012">
        <v>347.81667155999997</v>
      </c>
      <c r="F2012">
        <v>676</v>
      </c>
      <c r="G2012">
        <v>-26.280162820335899</v>
      </c>
      <c r="H2012">
        <v>10.8450864013474</v>
      </c>
      <c r="I2012">
        <v>-17.582504725694701</v>
      </c>
      <c r="J2012">
        <v>-4.43343905255058E-2</v>
      </c>
      <c r="K2012">
        <v>631.57775674389097</v>
      </c>
      <c r="L2012">
        <v>638.65549467195501</v>
      </c>
      <c r="M2012">
        <v>57.1255281957893</v>
      </c>
      <c r="N2012">
        <v>2.2737049604956998</v>
      </c>
      <c r="O2012">
        <v>44.230769230769198</v>
      </c>
      <c r="P2012">
        <v>35.200000000000003</v>
      </c>
      <c r="Q2012">
        <v>8.5546827601978001E-2</v>
      </c>
    </row>
    <row r="2013" spans="1:17" hidden="1" x14ac:dyDescent="0.3">
      <c r="A2013" t="s">
        <v>4184</v>
      </c>
      <c r="B2013" t="s">
        <v>4185</v>
      </c>
      <c r="C2013" t="str">
        <f>IFERROR(VLOOKUP(Table1[[#This Row],[Ticker]],[1]!Table1[[Symbol]:[Industry]],2,FALSE),"-")</f>
        <v>-</v>
      </c>
      <c r="D2013" t="s">
        <v>46</v>
      </c>
      <c r="E2013">
        <v>346.30332643999998</v>
      </c>
      <c r="F2013">
        <v>47.5</v>
      </c>
      <c r="G2013">
        <v>-46.173208711049398</v>
      </c>
      <c r="H2013">
        <v>17.809675607117601</v>
      </c>
      <c r="I2013">
        <v>-64.9152277973255</v>
      </c>
      <c r="J2013">
        <v>-2.0159289452026998</v>
      </c>
      <c r="K2013">
        <v>43.327490975437001</v>
      </c>
      <c r="L2013">
        <v>56.630878344918202</v>
      </c>
      <c r="M2013">
        <v>80.108607132626403</v>
      </c>
      <c r="N2013">
        <v>1.5299387350654901</v>
      </c>
      <c r="O2013">
        <v>151.57894736842101</v>
      </c>
      <c r="P2013">
        <v>43.504531722054303</v>
      </c>
      <c r="Q2013">
        <v>-1.2101256659619E-2</v>
      </c>
    </row>
    <row r="2014" spans="1:17" hidden="1" x14ac:dyDescent="0.3">
      <c r="A2014" t="s">
        <v>4186</v>
      </c>
      <c r="B2014" t="s">
        <v>4187</v>
      </c>
      <c r="C2014" t="str">
        <f>IFERROR(VLOOKUP(Table1[[#This Row],[Ticker]],[1]!Table1[[Symbol]:[Industry]],2,FALSE),"-")</f>
        <v>-</v>
      </c>
      <c r="D2014" t="s">
        <v>109</v>
      </c>
      <c r="E2014">
        <v>345.61799159999998</v>
      </c>
      <c r="F2014">
        <v>32.049999999999997</v>
      </c>
      <c r="G2014">
        <v>195.56890639729099</v>
      </c>
      <c r="H2014">
        <v>24.427558180355401</v>
      </c>
      <c r="I2014">
        <v>22.9941126471663</v>
      </c>
      <c r="J2014">
        <v>1.4854791231900299</v>
      </c>
      <c r="K2014">
        <v>25.063477791786799</v>
      </c>
      <c r="L2014">
        <v>21.160679830535699</v>
      </c>
      <c r="M2014">
        <v>68.106490197550102</v>
      </c>
      <c r="N2014">
        <v>2.28229530495646</v>
      </c>
      <c r="O2014">
        <v>1.91382189449069</v>
      </c>
      <c r="P2014">
        <v>237.441961852861</v>
      </c>
      <c r="Q2014">
        <v>0.11650401324724</v>
      </c>
    </row>
    <row r="2015" spans="1:17" hidden="1" x14ac:dyDescent="0.3">
      <c r="A2015" t="s">
        <v>4188</v>
      </c>
      <c r="B2015" t="s">
        <v>4189</v>
      </c>
      <c r="C2015" t="str">
        <f>IFERROR(VLOOKUP(Table1[[#This Row],[Ticker]],[1]!Table1[[Symbol]:[Industry]],2,FALSE),"-")</f>
        <v>-</v>
      </c>
      <c r="E2015">
        <v>344.976</v>
      </c>
      <c r="F2015">
        <v>314.64999999999998</v>
      </c>
      <c r="G2015">
        <v>84.195609394566603</v>
      </c>
      <c r="H2015">
        <v>65.081960492152106</v>
      </c>
      <c r="I2015">
        <v>45.611742646024197</v>
      </c>
      <c r="J2015">
        <v>-5.5635920936067302</v>
      </c>
      <c r="K2015">
        <v>213.70540598276801</v>
      </c>
      <c r="L2015">
        <v>184.799441554325</v>
      </c>
      <c r="M2015">
        <v>81.833678138791598</v>
      </c>
      <c r="N2015">
        <v>1.96243875884594</v>
      </c>
      <c r="O2015">
        <v>2.97155569680598</v>
      </c>
      <c r="P2015">
        <v>131.36029411764699</v>
      </c>
    </row>
    <row r="2016" spans="1:17" hidden="1" x14ac:dyDescent="0.3">
      <c r="A2016" t="s">
        <v>4190</v>
      </c>
      <c r="B2016" t="s">
        <v>4191</v>
      </c>
      <c r="C2016" t="str">
        <f>IFERROR(VLOOKUP(Table1[[#This Row],[Ticker]],[1]!Table1[[Symbol]:[Industry]],2,FALSE),"-")</f>
        <v>-</v>
      </c>
      <c r="D2016" t="s">
        <v>21</v>
      </c>
      <c r="E2016">
        <v>343.97150986499997</v>
      </c>
      <c r="F2016">
        <v>33.9</v>
      </c>
      <c r="G2016">
        <v>-31.375421246101801</v>
      </c>
      <c r="H2016">
        <v>-14.543044229283099</v>
      </c>
      <c r="I2016">
        <v>-17.020519923808099</v>
      </c>
      <c r="J2016">
        <v>-2.0837386137532401</v>
      </c>
      <c r="K2016">
        <v>35.585028797919399</v>
      </c>
      <c r="L2016">
        <v>35.869296012766199</v>
      </c>
      <c r="M2016">
        <v>41.321783449606599</v>
      </c>
      <c r="N2016">
        <v>0.57486824187032204</v>
      </c>
      <c r="O2016">
        <v>29.793510324483702</v>
      </c>
      <c r="P2016">
        <v>19.999999999999901</v>
      </c>
    </row>
    <row r="2017" spans="1:17" hidden="1" x14ac:dyDescent="0.3">
      <c r="A2017" t="s">
        <v>4192</v>
      </c>
      <c r="B2017" t="s">
        <v>4193</v>
      </c>
      <c r="C2017" t="str">
        <f>IFERROR(VLOOKUP(Table1[[#This Row],[Ticker]],[1]!Table1[[Symbol]:[Industry]],2,FALSE),"-")</f>
        <v>-</v>
      </c>
      <c r="D2017" t="s">
        <v>734</v>
      </c>
      <c r="E2017">
        <v>343.53380523999999</v>
      </c>
      <c r="F2017">
        <v>57.37</v>
      </c>
      <c r="G2017">
        <v>19.069346768304001</v>
      </c>
      <c r="H2017">
        <v>15.025001257568301</v>
      </c>
      <c r="I2017">
        <v>-5.6688950619240002</v>
      </c>
      <c r="J2017">
        <v>4.6153698379325103</v>
      </c>
      <c r="K2017">
        <v>50.1208656433055</v>
      </c>
      <c r="L2017">
        <v>49.719725999260802</v>
      </c>
      <c r="M2017">
        <v>74.904949743236202</v>
      </c>
      <c r="N2017">
        <v>1.81399484259182</v>
      </c>
      <c r="O2017">
        <v>25.326825867177899</v>
      </c>
      <c r="P2017">
        <v>47.102564102564102</v>
      </c>
      <c r="Q2017">
        <v>4.5838777680716002E-2</v>
      </c>
    </row>
    <row r="2018" spans="1:17" hidden="1" x14ac:dyDescent="0.3">
      <c r="A2018" t="s">
        <v>4194</v>
      </c>
      <c r="B2018" t="s">
        <v>4195</v>
      </c>
      <c r="C2018" t="str">
        <f>IFERROR(VLOOKUP(Table1[[#This Row],[Ticker]],[1]!Table1[[Symbol]:[Industry]],2,FALSE),"-")</f>
        <v>-</v>
      </c>
      <c r="D2018" t="s">
        <v>2946</v>
      </c>
      <c r="E2018">
        <v>343.34949999999998</v>
      </c>
      <c r="F2018">
        <v>339</v>
      </c>
      <c r="G2018">
        <v>21.4268797528728</v>
      </c>
      <c r="H2018">
        <v>7.7161685260730897</v>
      </c>
      <c r="I2018">
        <v>1.9116798003731501</v>
      </c>
      <c r="J2018">
        <v>-5.4832562899474304</v>
      </c>
      <c r="K2018">
        <v>335.61650165864199</v>
      </c>
      <c r="L2018">
        <v>305.60928358120702</v>
      </c>
      <c r="M2018">
        <v>44.0796862560045</v>
      </c>
      <c r="N2018">
        <v>0.62685647693850399</v>
      </c>
      <c r="O2018">
        <v>19.4542772861356</v>
      </c>
      <c r="P2018">
        <v>61.3517372679676</v>
      </c>
      <c r="Q2018">
        <v>0.25155838591062102</v>
      </c>
    </row>
    <row r="2019" spans="1:17" hidden="1" x14ac:dyDescent="0.3">
      <c r="A2019" t="s">
        <v>4196</v>
      </c>
      <c r="B2019" t="s">
        <v>4197</v>
      </c>
      <c r="C2019" t="str">
        <f>IFERROR(VLOOKUP(Table1[[#This Row],[Ticker]],[1]!Table1[[Symbol]:[Industry]],2,FALSE),"-")</f>
        <v>-</v>
      </c>
      <c r="E2019">
        <v>342.43726500000002</v>
      </c>
      <c r="F2019">
        <v>141.85</v>
      </c>
      <c r="G2019">
        <v>-34.544750502605503</v>
      </c>
      <c r="H2019">
        <v>-13.0890678091331</v>
      </c>
      <c r="I2019">
        <v>-38.5192429060913</v>
      </c>
      <c r="J2019">
        <v>-4.2511293337310496</v>
      </c>
      <c r="K2019">
        <v>147.38346819764999</v>
      </c>
      <c r="L2019">
        <v>158.44889103243301</v>
      </c>
      <c r="M2019">
        <v>38.337699752138903</v>
      </c>
      <c r="N2019">
        <v>0.82026663258540899</v>
      </c>
      <c r="O2019">
        <v>55.798378568910799</v>
      </c>
      <c r="P2019">
        <v>13.253493013971999</v>
      </c>
    </row>
    <row r="2020" spans="1:17" hidden="1" x14ac:dyDescent="0.3">
      <c r="A2020" t="s">
        <v>4198</v>
      </c>
      <c r="B2020" t="s">
        <v>4199</v>
      </c>
      <c r="C2020" t="str">
        <f>IFERROR(VLOOKUP(Table1[[#This Row],[Ticker]],[1]!Table1[[Symbol]:[Industry]],2,FALSE),"-")</f>
        <v>-</v>
      </c>
      <c r="D2020" t="s">
        <v>253</v>
      </c>
      <c r="E2020">
        <v>341.63551159999997</v>
      </c>
      <c r="F2020">
        <v>415.95</v>
      </c>
      <c r="G2020">
        <v>-24.882396185925799</v>
      </c>
      <c r="H2020">
        <v>-2.6046605473828199</v>
      </c>
      <c r="I2020">
        <v>-9.1867599420950494</v>
      </c>
      <c r="J2020">
        <v>-6.2438642024502702</v>
      </c>
      <c r="K2020">
        <v>373.08938081250801</v>
      </c>
      <c r="L2020">
        <v>378.133656493096</v>
      </c>
      <c r="M2020">
        <v>60.772408611615802</v>
      </c>
      <c r="N2020">
        <v>0.90152208523369604</v>
      </c>
      <c r="O2020">
        <v>15.158071883639799</v>
      </c>
      <c r="P2020">
        <v>54.0555555555555</v>
      </c>
      <c r="Q2020">
        <v>-0.10304232557958599</v>
      </c>
    </row>
    <row r="2021" spans="1:17" hidden="1" x14ac:dyDescent="0.3">
      <c r="A2021" t="s">
        <v>4200</v>
      </c>
      <c r="B2021" t="s">
        <v>4201</v>
      </c>
      <c r="C2021" t="str">
        <f>IFERROR(VLOOKUP(Table1[[#This Row],[Ticker]],[1]!Table1[[Symbol]:[Industry]],2,FALSE),"-")</f>
        <v>-</v>
      </c>
      <c r="D2021" t="s">
        <v>1790</v>
      </c>
      <c r="E2021">
        <v>340.07136000000003</v>
      </c>
      <c r="F2021">
        <v>532.35</v>
      </c>
      <c r="G2021">
        <v>61.973387172344403</v>
      </c>
      <c r="H2021">
        <v>20.5141757816432</v>
      </c>
      <c r="I2021">
        <v>12.3776517369333</v>
      </c>
      <c r="J2021">
        <v>6.0725020327597701</v>
      </c>
      <c r="K2021">
        <v>466.67569049137199</v>
      </c>
      <c r="M2021">
        <v>67.035024443547897</v>
      </c>
      <c r="N2021">
        <v>1.4447117085249299</v>
      </c>
      <c r="O2021">
        <v>25.105663567202001</v>
      </c>
      <c r="P2021">
        <v>108.030480656506</v>
      </c>
    </row>
    <row r="2022" spans="1:17" hidden="1" x14ac:dyDescent="0.3">
      <c r="A2022" t="s">
        <v>4202</v>
      </c>
      <c r="B2022" t="s">
        <v>4203</v>
      </c>
      <c r="C2022" t="str">
        <f>IFERROR(VLOOKUP(Table1[[#This Row],[Ticker]],[1]!Table1[[Symbol]:[Industry]],2,FALSE),"-")</f>
        <v>-</v>
      </c>
      <c r="D2022" t="s">
        <v>78</v>
      </c>
      <c r="E2022">
        <v>337.9961136</v>
      </c>
      <c r="F2022">
        <v>194.7</v>
      </c>
      <c r="G2022">
        <v>16.2087384974113</v>
      </c>
      <c r="H2022">
        <v>-8.3897108959498201</v>
      </c>
      <c r="I2022">
        <v>-32.260084532102603</v>
      </c>
      <c r="J2022">
        <v>-4.3016873317019702</v>
      </c>
      <c r="K2022">
        <v>200.55392294285201</v>
      </c>
      <c r="L2022">
        <v>198.562701800133</v>
      </c>
      <c r="M2022">
        <v>39.851042791471698</v>
      </c>
      <c r="N2022">
        <v>1.5496621229618199</v>
      </c>
      <c r="O2022">
        <v>63.970210580379998</v>
      </c>
      <c r="P2022">
        <v>61.845386533665803</v>
      </c>
      <c r="Q2022">
        <v>0.122916291644145</v>
      </c>
    </row>
    <row r="2023" spans="1:17" hidden="1" x14ac:dyDescent="0.3">
      <c r="A2023" t="s">
        <v>4204</v>
      </c>
      <c r="B2023" t="s">
        <v>4205</v>
      </c>
      <c r="C2023" t="str">
        <f>IFERROR(VLOOKUP(Table1[[#This Row],[Ticker]],[1]!Table1[[Symbol]:[Industry]],2,FALSE),"-")</f>
        <v>-</v>
      </c>
      <c r="D2023" t="s">
        <v>114</v>
      </c>
      <c r="E2023">
        <v>337.36905000000002</v>
      </c>
      <c r="F2023">
        <v>14.52</v>
      </c>
      <c r="G2023">
        <v>-48.2402880413307</v>
      </c>
      <c r="H2023">
        <v>-8.4611394673783895</v>
      </c>
      <c r="I2023">
        <v>-15.234852038361099</v>
      </c>
      <c r="J2023">
        <v>-7.0516873317019702</v>
      </c>
      <c r="K2023">
        <v>13.940163748280501</v>
      </c>
      <c r="L2023">
        <v>14.5101650580516</v>
      </c>
      <c r="M2023">
        <v>36.0913231254669</v>
      </c>
      <c r="N2023">
        <v>0.94521925133689799</v>
      </c>
      <c r="O2023">
        <v>40.426997245179003</v>
      </c>
      <c r="P2023">
        <v>29.066666666666599</v>
      </c>
      <c r="Q2023">
        <v>9.5189336233040007E-3</v>
      </c>
    </row>
    <row r="2024" spans="1:17" hidden="1" x14ac:dyDescent="0.3">
      <c r="A2024" t="s">
        <v>4206</v>
      </c>
      <c r="B2024" t="s">
        <v>4207</v>
      </c>
      <c r="C2024" t="str">
        <f>IFERROR(VLOOKUP(Table1[[#This Row],[Ticker]],[1]!Table1[[Symbol]:[Industry]],2,FALSE),"-")</f>
        <v>-</v>
      </c>
      <c r="D2024" t="s">
        <v>369</v>
      </c>
      <c r="E2024">
        <v>337.16186692799999</v>
      </c>
      <c r="F2024">
        <v>187.82</v>
      </c>
      <c r="G2024">
        <v>-43.840611421492603</v>
      </c>
      <c r="H2024">
        <v>7.8676855537543098</v>
      </c>
      <c r="I2024">
        <v>-29.4262913079735</v>
      </c>
      <c r="J2024">
        <v>-4.7048643362405498</v>
      </c>
      <c r="K2024">
        <v>184.395099505128</v>
      </c>
      <c r="L2024">
        <v>198.39690665053601</v>
      </c>
      <c r="M2024">
        <v>48.2352692428829</v>
      </c>
      <c r="N2024">
        <v>0.84121284703629595</v>
      </c>
      <c r="O2024">
        <v>43.754658715791699</v>
      </c>
      <c r="P2024">
        <v>29.934278796264199</v>
      </c>
    </row>
    <row r="2025" spans="1:17" hidden="1" x14ac:dyDescent="0.3">
      <c r="A2025" t="s">
        <v>4208</v>
      </c>
      <c r="B2025" t="s">
        <v>4209</v>
      </c>
      <c r="C2025" t="str">
        <f>IFERROR(VLOOKUP(Table1[[#This Row],[Ticker]],[1]!Table1[[Symbol]:[Industry]],2,FALSE),"-")</f>
        <v>-</v>
      </c>
      <c r="D2025" t="s">
        <v>125</v>
      </c>
      <c r="E2025">
        <v>337.00829579999998</v>
      </c>
      <c r="F2025">
        <v>43.87</v>
      </c>
      <c r="G2025">
        <v>734.39168782593902</v>
      </c>
      <c r="H2025">
        <v>20.321351695025399</v>
      </c>
      <c r="I2025">
        <v>116.182846542128</v>
      </c>
      <c r="J2025">
        <v>7.37235693389158</v>
      </c>
      <c r="K2025">
        <v>34.304589609835503</v>
      </c>
      <c r="L2025">
        <v>24.540520523003899</v>
      </c>
      <c r="M2025">
        <v>94.308642110489203</v>
      </c>
      <c r="N2025">
        <v>1.4636998137108901</v>
      </c>
      <c r="O2025">
        <v>0</v>
      </c>
      <c r="P2025">
        <v>1051.4435695538</v>
      </c>
      <c r="Q2025">
        <v>0.28281237637899498</v>
      </c>
    </row>
    <row r="2026" spans="1:17" hidden="1" x14ac:dyDescent="0.3">
      <c r="A2026" t="s">
        <v>4210</v>
      </c>
      <c r="B2026" t="s">
        <v>4211</v>
      </c>
      <c r="C2026" t="str">
        <f>IFERROR(VLOOKUP(Table1[[#This Row],[Ticker]],[1]!Table1[[Symbol]:[Industry]],2,FALSE),"-")</f>
        <v>-</v>
      </c>
      <c r="D2026" t="s">
        <v>258</v>
      </c>
      <c r="E2026">
        <v>335.701145</v>
      </c>
      <c r="F2026">
        <v>673.35</v>
      </c>
      <c r="G2026">
        <v>82.576887578363895</v>
      </c>
      <c r="H2026">
        <v>-1.8110422121374099</v>
      </c>
      <c r="I2026">
        <v>1.20809096063099</v>
      </c>
      <c r="J2026">
        <v>1.9582855210240699</v>
      </c>
      <c r="K2026">
        <v>635.17181816501</v>
      </c>
      <c r="L2026">
        <v>548.41804432423305</v>
      </c>
      <c r="M2026">
        <v>61.569461985276703</v>
      </c>
      <c r="N2026">
        <v>0.89854461084159398</v>
      </c>
      <c r="O2026">
        <v>9.7200564342466702</v>
      </c>
      <c r="P2026">
        <v>129.03061224489699</v>
      </c>
      <c r="Q2026">
        <v>0.14106902343342101</v>
      </c>
    </row>
    <row r="2027" spans="1:17" hidden="1" x14ac:dyDescent="0.3">
      <c r="A2027" t="s">
        <v>4212</v>
      </c>
      <c r="B2027" t="s">
        <v>4213</v>
      </c>
      <c r="C2027" t="str">
        <f>IFERROR(VLOOKUP(Table1[[#This Row],[Ticker]],[1]!Table1[[Symbol]:[Industry]],2,FALSE),"-")</f>
        <v>-</v>
      </c>
      <c r="D2027" t="s">
        <v>338</v>
      </c>
      <c r="E2027">
        <v>335.63752799999997</v>
      </c>
      <c r="F2027">
        <v>162.6</v>
      </c>
      <c r="G2027">
        <v>-8.8680367758756091</v>
      </c>
      <c r="H2027">
        <v>2.2767356033896702</v>
      </c>
      <c r="I2027">
        <v>-36.903043413326998</v>
      </c>
      <c r="J2027">
        <v>-5.3043359485353996</v>
      </c>
      <c r="K2027">
        <v>163.892317539879</v>
      </c>
      <c r="L2027">
        <v>169.17918718632299</v>
      </c>
      <c r="M2027">
        <v>36.632961371218798</v>
      </c>
      <c r="N2027">
        <v>0.53781638460386405</v>
      </c>
      <c r="O2027">
        <v>52.429274292742903</v>
      </c>
      <c r="P2027">
        <v>31.076178960096701</v>
      </c>
    </row>
    <row r="2028" spans="1:17" hidden="1" x14ac:dyDescent="0.3">
      <c r="A2028" t="s">
        <v>4214</v>
      </c>
      <c r="B2028" t="s">
        <v>4215</v>
      </c>
      <c r="C2028" t="str">
        <f>IFERROR(VLOOKUP(Table1[[#This Row],[Ticker]],[1]!Table1[[Symbol]:[Industry]],2,FALSE),"-")</f>
        <v>-</v>
      </c>
      <c r="D2028" t="s">
        <v>253</v>
      </c>
      <c r="E2028">
        <v>334.64517375000003</v>
      </c>
      <c r="F2028">
        <v>186.95</v>
      </c>
      <c r="G2028">
        <v>11.5578430462933</v>
      </c>
      <c r="H2028">
        <v>-1.88695607501319</v>
      </c>
      <c r="I2028">
        <v>-23.069350289016</v>
      </c>
      <c r="J2028">
        <v>-2.6652043920694299</v>
      </c>
      <c r="K2028">
        <v>187.482690235783</v>
      </c>
      <c r="M2028">
        <v>49.977352161383003</v>
      </c>
      <c r="N2028">
        <v>1.0033592273776999</v>
      </c>
      <c r="O2028">
        <v>33.190692698582502</v>
      </c>
      <c r="P2028">
        <v>51.376518218623403</v>
      </c>
    </row>
    <row r="2029" spans="1:17" hidden="1" x14ac:dyDescent="0.3">
      <c r="A2029" t="s">
        <v>4216</v>
      </c>
      <c r="B2029" t="s">
        <v>4217</v>
      </c>
      <c r="C2029" t="str">
        <f>IFERROR(VLOOKUP(Table1[[#This Row],[Ticker]],[1]!Table1[[Symbol]:[Industry]],2,FALSE),"-")</f>
        <v>-</v>
      </c>
      <c r="D2029" t="s">
        <v>253</v>
      </c>
      <c r="E2029">
        <v>334.12677000000002</v>
      </c>
      <c r="F2029">
        <v>44.27</v>
      </c>
      <c r="G2029">
        <v>1191.75513320409</v>
      </c>
      <c r="H2029">
        <v>37.484838136519798</v>
      </c>
      <c r="I2029">
        <v>1101.1634549747901</v>
      </c>
      <c r="J2029">
        <v>11.776113498173499</v>
      </c>
      <c r="K2029">
        <v>30.869605759046198</v>
      </c>
      <c r="L2029">
        <v>16.2796208230464</v>
      </c>
      <c r="M2029">
        <v>93.171001484729203</v>
      </c>
      <c r="N2029">
        <v>1.8215195383002201</v>
      </c>
      <c r="O2029">
        <v>0</v>
      </c>
      <c r="P2029">
        <v>1564.2857142857099</v>
      </c>
      <c r="Q2029">
        <v>0.18045114106457699</v>
      </c>
    </row>
    <row r="2030" spans="1:17" hidden="1" x14ac:dyDescent="0.3">
      <c r="A2030" t="s">
        <v>4218</v>
      </c>
      <c r="B2030" t="s">
        <v>4219</v>
      </c>
      <c r="C2030" t="str">
        <f>IFERROR(VLOOKUP(Table1[[#This Row],[Ticker]],[1]!Table1[[Symbol]:[Industry]],2,FALSE),"-")</f>
        <v>-</v>
      </c>
      <c r="D2030" t="s">
        <v>130</v>
      </c>
      <c r="E2030">
        <v>333.74588062499998</v>
      </c>
      <c r="F2030">
        <v>63.92</v>
      </c>
      <c r="G2030">
        <v>42.317650425602899</v>
      </c>
      <c r="H2030">
        <v>-12.4984065481237</v>
      </c>
      <c r="I2030">
        <v>-25.100791229314499</v>
      </c>
      <c r="J2030">
        <v>-4.3569066963010501</v>
      </c>
      <c r="K2030">
        <v>67.537385319928006</v>
      </c>
      <c r="L2030">
        <v>64.281995571010896</v>
      </c>
      <c r="M2030">
        <v>40.802050646466498</v>
      </c>
      <c r="N2030">
        <v>1.0992320784047001</v>
      </c>
      <c r="O2030">
        <v>48.4668335419274</v>
      </c>
      <c r="P2030">
        <v>91.377245508982</v>
      </c>
      <c r="Q2030">
        <v>2.3907781499004001E-2</v>
      </c>
    </row>
    <row r="2031" spans="1:17" hidden="1" x14ac:dyDescent="0.3">
      <c r="A2031" t="s">
        <v>4220</v>
      </c>
      <c r="B2031" t="s">
        <v>4221</v>
      </c>
      <c r="C2031" t="str">
        <f>IFERROR(VLOOKUP(Table1[[#This Row],[Ticker]],[1]!Table1[[Symbol]:[Industry]],2,FALSE),"-")</f>
        <v>-</v>
      </c>
      <c r="D2031" t="s">
        <v>557</v>
      </c>
      <c r="E2031">
        <v>333.01691720000002</v>
      </c>
      <c r="F2031">
        <v>14.48</v>
      </c>
      <c r="G2031">
        <v>60.553395752352998</v>
      </c>
      <c r="H2031">
        <v>1.8020184273584301</v>
      </c>
      <c r="I2031">
        <v>44.573844642786199</v>
      </c>
      <c r="J2031">
        <v>4.2316213285496902</v>
      </c>
      <c r="K2031">
        <v>12.679110595861101</v>
      </c>
      <c r="L2031">
        <v>10.5948050608455</v>
      </c>
      <c r="M2031">
        <v>68.355786103039904</v>
      </c>
      <c r="N2031">
        <v>0.38503050868707001</v>
      </c>
      <c r="O2031">
        <v>1.24309392265193</v>
      </c>
      <c r="P2031">
        <v>124.496124031007</v>
      </c>
    </row>
    <row r="2032" spans="1:17" hidden="1" x14ac:dyDescent="0.3">
      <c r="A2032" t="s">
        <v>4222</v>
      </c>
      <c r="B2032" t="s">
        <v>4223</v>
      </c>
      <c r="C2032" t="str">
        <f>IFERROR(VLOOKUP(Table1[[#This Row],[Ticker]],[1]!Table1[[Symbol]:[Industry]],2,FALSE),"-")</f>
        <v>-</v>
      </c>
      <c r="D2032" t="s">
        <v>140</v>
      </c>
      <c r="E2032">
        <v>332.85975359999998</v>
      </c>
      <c r="F2032">
        <v>44.98</v>
      </c>
      <c r="G2032">
        <v>6.4897270416254997</v>
      </c>
      <c r="H2032">
        <v>-7.2869711699224204</v>
      </c>
      <c r="I2032">
        <v>1.9012917745920399</v>
      </c>
      <c r="J2032">
        <v>-3.8422997067817</v>
      </c>
      <c r="K2032">
        <v>45.546436073055901</v>
      </c>
      <c r="L2032">
        <v>42.753547120988202</v>
      </c>
      <c r="M2032">
        <v>50.740939620989899</v>
      </c>
      <c r="N2032">
        <v>1.7598389384872399</v>
      </c>
      <c r="O2032">
        <v>40.062249888839403</v>
      </c>
      <c r="P2032">
        <v>44.259140474663198</v>
      </c>
    </row>
    <row r="2033" spans="1:17" hidden="1" x14ac:dyDescent="0.3">
      <c r="A2033" t="s">
        <v>4224</v>
      </c>
      <c r="B2033" t="s">
        <v>4225</v>
      </c>
      <c r="C2033" t="str">
        <f>IFERROR(VLOOKUP(Table1[[#This Row],[Ticker]],[1]!Table1[[Symbol]:[Industry]],2,FALSE),"-")</f>
        <v>-</v>
      </c>
      <c r="D2033" t="s">
        <v>422</v>
      </c>
      <c r="E2033">
        <v>332.325047484999</v>
      </c>
      <c r="F2033">
        <v>246.48</v>
      </c>
      <c r="G2033">
        <v>-29.2402378140523</v>
      </c>
      <c r="H2033">
        <v>2.0151237985516399</v>
      </c>
      <c r="I2033">
        <v>-35.095290303929097</v>
      </c>
      <c r="J2033">
        <v>-9.7681792057024897</v>
      </c>
      <c r="K2033">
        <v>240.752533223509</v>
      </c>
      <c r="L2033">
        <v>253.31111102117001</v>
      </c>
      <c r="M2033">
        <v>51.461438649980401</v>
      </c>
      <c r="N2033">
        <v>1.81670190295698</v>
      </c>
      <c r="O2033">
        <v>43.683057448880199</v>
      </c>
      <c r="P2033">
        <v>18.215827338129401</v>
      </c>
      <c r="Q2033">
        <v>-4.0278576221699997E-3</v>
      </c>
    </row>
    <row r="2034" spans="1:17" hidden="1" x14ac:dyDescent="0.3">
      <c r="A2034" t="s">
        <v>4226</v>
      </c>
      <c r="B2034" t="s">
        <v>4227</v>
      </c>
      <c r="C2034" t="str">
        <f>IFERROR(VLOOKUP(Table1[[#This Row],[Ticker]],[1]!Table1[[Symbol]:[Industry]],2,FALSE),"-")</f>
        <v>-</v>
      </c>
      <c r="D2034" t="s">
        <v>140</v>
      </c>
      <c r="E2034">
        <v>332.123781051999</v>
      </c>
      <c r="F2034">
        <v>80.209999999999994</v>
      </c>
      <c r="G2034">
        <v>135.46596770075499</v>
      </c>
      <c r="H2034">
        <v>6.1535668139945496</v>
      </c>
      <c r="I2034">
        <v>20.4284230414113</v>
      </c>
      <c r="J2034">
        <v>-3.0236440871672601</v>
      </c>
      <c r="K2034">
        <v>76.697825994199206</v>
      </c>
      <c r="L2034">
        <v>60.838643544518497</v>
      </c>
      <c r="M2034">
        <v>48.463961034877499</v>
      </c>
      <c r="N2034">
        <v>1.57775511268478</v>
      </c>
      <c r="O2034">
        <v>13.651664380999801</v>
      </c>
      <c r="P2034">
        <v>197.07407407407399</v>
      </c>
      <c r="Q2034">
        <v>0.114437725669033</v>
      </c>
    </row>
    <row r="2035" spans="1:17" hidden="1" x14ac:dyDescent="0.3">
      <c r="A2035" t="s">
        <v>4228</v>
      </c>
      <c r="B2035" t="s">
        <v>4229</v>
      </c>
      <c r="C2035" t="str">
        <f>IFERROR(VLOOKUP(Table1[[#This Row],[Ticker]],[1]!Table1[[Symbol]:[Industry]],2,FALSE),"-")</f>
        <v>-</v>
      </c>
      <c r="D2035" t="s">
        <v>46</v>
      </c>
      <c r="E2035">
        <v>331.96061312</v>
      </c>
      <c r="F2035">
        <v>246.65</v>
      </c>
      <c r="G2035">
        <v>109.100371299328</v>
      </c>
      <c r="H2035">
        <v>62.573168381003001</v>
      </c>
      <c r="I2035">
        <v>123.19150455078599</v>
      </c>
      <c r="J2035">
        <v>-11.966070893345799</v>
      </c>
      <c r="M2035">
        <v>52.541677030913696</v>
      </c>
      <c r="O2035">
        <v>23.4745590918305</v>
      </c>
      <c r="P2035">
        <v>148.639112903225</v>
      </c>
    </row>
    <row r="2036" spans="1:17" hidden="1" x14ac:dyDescent="0.3">
      <c r="A2036" t="s">
        <v>4230</v>
      </c>
      <c r="B2036" t="s">
        <v>4231</v>
      </c>
      <c r="C2036" t="str">
        <f>IFERROR(VLOOKUP(Table1[[#This Row],[Ticker]],[1]!Table1[[Symbol]:[Industry]],2,FALSE),"-")</f>
        <v>-</v>
      </c>
      <c r="D2036" t="s">
        <v>623</v>
      </c>
      <c r="E2036">
        <v>331.54547580000002</v>
      </c>
      <c r="F2036">
        <v>229.4</v>
      </c>
      <c r="G2036">
        <v>36.029824562115103</v>
      </c>
      <c r="H2036">
        <v>-3.78814667475572</v>
      </c>
      <c r="I2036">
        <v>50.120957813572701</v>
      </c>
      <c r="J2036">
        <v>1.51715324800816</v>
      </c>
      <c r="K2036">
        <v>219.204118399919</v>
      </c>
      <c r="M2036">
        <v>48.9230698100585</v>
      </c>
      <c r="N2036">
        <v>0.74549617526148704</v>
      </c>
      <c r="O2036">
        <v>19.4420226678291</v>
      </c>
      <c r="P2036">
        <v>69.925925925925895</v>
      </c>
    </row>
    <row r="2037" spans="1:17" hidden="1" x14ac:dyDescent="0.3">
      <c r="A2037" t="s">
        <v>4232</v>
      </c>
      <c r="B2037" t="s">
        <v>4233</v>
      </c>
      <c r="C2037" t="str">
        <f>IFERROR(VLOOKUP(Table1[[#This Row],[Ticker]],[1]!Table1[[Symbol]:[Industry]],2,FALSE),"-")</f>
        <v>-</v>
      </c>
      <c r="D2037" t="s">
        <v>67</v>
      </c>
      <c r="E2037">
        <v>331.08161408000001</v>
      </c>
      <c r="F2037">
        <v>32.799999999999997</v>
      </c>
      <c r="G2037">
        <v>125.729351725855</v>
      </c>
      <c r="H2037">
        <v>86.529053406109597</v>
      </c>
      <c r="I2037">
        <v>62.1076223492568</v>
      </c>
      <c r="J2037">
        <v>-8.5236950537096803</v>
      </c>
      <c r="K2037">
        <v>25.5864171159566</v>
      </c>
      <c r="L2037">
        <v>19.966294568319601</v>
      </c>
      <c r="M2037">
        <v>50.921941203671999</v>
      </c>
      <c r="N2037">
        <v>0.88718078149196</v>
      </c>
      <c r="O2037">
        <v>31.128048780487799</v>
      </c>
      <c r="P2037">
        <v>208.27067669172899</v>
      </c>
      <c r="Q2037">
        <v>8.6366011761425998E-2</v>
      </c>
    </row>
    <row r="2038" spans="1:17" hidden="1" x14ac:dyDescent="0.3">
      <c r="A2038" t="s">
        <v>4234</v>
      </c>
      <c r="B2038" t="s">
        <v>4235</v>
      </c>
      <c r="C2038" t="str">
        <f>IFERROR(VLOOKUP(Table1[[#This Row],[Ticker]],[1]!Table1[[Symbol]:[Industry]],2,FALSE),"-")</f>
        <v>-</v>
      </c>
      <c r="D2038" t="s">
        <v>62</v>
      </c>
      <c r="E2038">
        <v>331.02317599999998</v>
      </c>
      <c r="F2038">
        <v>39.17</v>
      </c>
      <c r="G2038">
        <v>-74.668620370446305</v>
      </c>
      <c r="H2038">
        <v>-8.0612161411315792</v>
      </c>
      <c r="I2038">
        <v>-67.049631356256199</v>
      </c>
      <c r="J2038">
        <v>0.29357502183852502</v>
      </c>
      <c r="K2038">
        <v>42.172762755171902</v>
      </c>
      <c r="L2038">
        <v>58.365915192232897</v>
      </c>
      <c r="M2038">
        <v>51.7440553302091</v>
      </c>
      <c r="N2038">
        <v>0.59718828063670104</v>
      </c>
      <c r="O2038">
        <v>137.298953280571</v>
      </c>
      <c r="P2038">
        <v>12.5574712643678</v>
      </c>
      <c r="Q2038">
        <v>4.2446288478608998E-2</v>
      </c>
    </row>
    <row r="2039" spans="1:17" hidden="1" x14ac:dyDescent="0.3">
      <c r="A2039" t="s">
        <v>4236</v>
      </c>
      <c r="B2039" t="s">
        <v>4237</v>
      </c>
      <c r="C2039" t="str">
        <f>IFERROR(VLOOKUP(Table1[[#This Row],[Ticker]],[1]!Table1[[Symbol]:[Industry]],2,FALSE),"-")</f>
        <v>-</v>
      </c>
      <c r="E2039">
        <v>330.91711065200002</v>
      </c>
      <c r="F2039">
        <v>78.19</v>
      </c>
      <c r="G2039">
        <v>-31.0700910885251</v>
      </c>
      <c r="H2039">
        <v>-7.7711698625151699</v>
      </c>
      <c r="I2039">
        <v>-24.544918446506401</v>
      </c>
      <c r="J2039">
        <v>-2.3788189236191699</v>
      </c>
      <c r="K2039">
        <v>78.863268609000997</v>
      </c>
      <c r="L2039">
        <v>77.670418145766206</v>
      </c>
      <c r="M2039">
        <v>41.202503104720101</v>
      </c>
      <c r="N2039">
        <v>0.91384444586743896</v>
      </c>
      <c r="O2039">
        <v>34.301061516818002</v>
      </c>
      <c r="P2039">
        <v>20.292307692307698</v>
      </c>
      <c r="Q2039">
        <v>-0.108680428465749</v>
      </c>
    </row>
    <row r="2040" spans="1:17" hidden="1" x14ac:dyDescent="0.3">
      <c r="A2040" t="s">
        <v>4238</v>
      </c>
      <c r="B2040" t="s">
        <v>4239</v>
      </c>
      <c r="C2040" t="str">
        <f>IFERROR(VLOOKUP(Table1[[#This Row],[Ticker]],[1]!Table1[[Symbol]:[Industry]],2,FALSE),"-")</f>
        <v>-</v>
      </c>
      <c r="D2040" t="s">
        <v>253</v>
      </c>
      <c r="E2040">
        <v>330.70800000000003</v>
      </c>
      <c r="F2040">
        <v>301.3</v>
      </c>
      <c r="G2040">
        <v>-12.082199541683</v>
      </c>
      <c r="H2040">
        <v>1.72099214707222</v>
      </c>
      <c r="I2040">
        <v>-17.4244136675417</v>
      </c>
      <c r="J2040">
        <v>-5.2381193743418697</v>
      </c>
      <c r="K2040">
        <v>295.007677653244</v>
      </c>
      <c r="L2040">
        <v>291.06638212601501</v>
      </c>
      <c r="M2040">
        <v>48.300758658880497</v>
      </c>
      <c r="N2040">
        <v>1.2263651485770499</v>
      </c>
      <c r="O2040">
        <v>38.715565881181497</v>
      </c>
      <c r="P2040">
        <v>19.896538002387501</v>
      </c>
      <c r="Q2040">
        <v>3.9063731512055E-2</v>
      </c>
    </row>
    <row r="2041" spans="1:17" hidden="1" x14ac:dyDescent="0.3">
      <c r="A2041" t="s">
        <v>4240</v>
      </c>
      <c r="B2041" t="s">
        <v>4241</v>
      </c>
      <c r="C2041" t="str">
        <f>IFERROR(VLOOKUP(Table1[[#This Row],[Ticker]],[1]!Table1[[Symbol]:[Industry]],2,FALSE),"-")</f>
        <v>-</v>
      </c>
      <c r="D2041" t="s">
        <v>258</v>
      </c>
      <c r="E2041">
        <v>330.70322985000001</v>
      </c>
      <c r="F2041">
        <v>124.75</v>
      </c>
      <c r="G2041">
        <v>63.468860797995603</v>
      </c>
      <c r="H2041">
        <v>-4.6139031733335898</v>
      </c>
      <c r="I2041">
        <v>-24.077149169922301</v>
      </c>
      <c r="J2041">
        <v>-5.55468134367801</v>
      </c>
      <c r="K2041">
        <v>126.978209316985</v>
      </c>
      <c r="L2041">
        <v>116.581106799322</v>
      </c>
      <c r="M2041">
        <v>45.125877184741</v>
      </c>
      <c r="N2041">
        <v>0.84208852453772498</v>
      </c>
      <c r="O2041">
        <v>38.597194388777503</v>
      </c>
      <c r="P2041">
        <v>97.202023395510594</v>
      </c>
      <c r="Q2041">
        <v>2.6647757703455E-2</v>
      </c>
    </row>
    <row r="2042" spans="1:17" hidden="1" x14ac:dyDescent="0.3">
      <c r="A2042" t="s">
        <v>4242</v>
      </c>
      <c r="B2042" t="s">
        <v>4243</v>
      </c>
      <c r="C2042" t="str">
        <f>IFERROR(VLOOKUP(Table1[[#This Row],[Ticker]],[1]!Table1[[Symbol]:[Industry]],2,FALSE),"-")</f>
        <v>-</v>
      </c>
      <c r="D2042" t="s">
        <v>46</v>
      </c>
      <c r="E2042">
        <v>329.63839009200001</v>
      </c>
      <c r="F2042">
        <v>26.15</v>
      </c>
      <c r="G2042">
        <v>107.67775225170899</v>
      </c>
      <c r="H2042">
        <v>15.119467626307999</v>
      </c>
      <c r="I2042">
        <v>-39.375774643048999</v>
      </c>
      <c r="J2042">
        <v>5.1975019670414202</v>
      </c>
      <c r="K2042">
        <v>24.647536571505501</v>
      </c>
      <c r="L2042">
        <v>27.2084983666523</v>
      </c>
      <c r="M2042">
        <v>77.934149218197604</v>
      </c>
      <c r="N2042">
        <v>0.69708576055242</v>
      </c>
      <c r="O2042">
        <v>97.514340344168204</v>
      </c>
      <c r="Q2042">
        <v>0.10495236065294999</v>
      </c>
    </row>
    <row r="2043" spans="1:17" hidden="1" x14ac:dyDescent="0.3">
      <c r="A2043" t="s">
        <v>4244</v>
      </c>
      <c r="B2043" t="s">
        <v>4245</v>
      </c>
      <c r="C2043" t="str">
        <f>IFERROR(VLOOKUP(Table1[[#This Row],[Ticker]],[1]!Table1[[Symbol]:[Industry]],2,FALSE),"-")</f>
        <v>-</v>
      </c>
      <c r="D2043" t="s">
        <v>193</v>
      </c>
      <c r="E2043">
        <v>329.37848020000001</v>
      </c>
      <c r="F2043">
        <v>147.9</v>
      </c>
      <c r="G2043">
        <v>156.71709936591299</v>
      </c>
      <c r="H2043">
        <v>-12.7186299643453</v>
      </c>
      <c r="I2043">
        <v>91.865545123656702</v>
      </c>
      <c r="J2043">
        <v>-5.7208632429539401</v>
      </c>
      <c r="K2043">
        <v>143.28392908644599</v>
      </c>
      <c r="L2043">
        <v>109.10946323956399</v>
      </c>
      <c r="M2043">
        <v>55.7661214338927</v>
      </c>
      <c r="N2043">
        <v>0.40625379816384999</v>
      </c>
      <c r="O2043">
        <v>13.5902636916835</v>
      </c>
      <c r="P2043">
        <v>201.83673469387699</v>
      </c>
      <c r="Q2043">
        <v>7.5693917576773004E-2</v>
      </c>
    </row>
    <row r="2044" spans="1:17" hidden="1" x14ac:dyDescent="0.3">
      <c r="A2044" t="s">
        <v>4246</v>
      </c>
      <c r="B2044" t="s">
        <v>4247</v>
      </c>
      <c r="C2044" t="str">
        <f>IFERROR(VLOOKUP(Table1[[#This Row],[Ticker]],[1]!Table1[[Symbol]:[Industry]],2,FALSE),"-")</f>
        <v>-</v>
      </c>
      <c r="D2044" t="s">
        <v>901</v>
      </c>
      <c r="E2044">
        <v>328.80663920400002</v>
      </c>
      <c r="F2044">
        <v>14.97</v>
      </c>
      <c r="G2044">
        <v>59.010424209381497</v>
      </c>
      <c r="H2044">
        <v>15.5386251831275</v>
      </c>
      <c r="I2044">
        <v>6.6266635946408403</v>
      </c>
      <c r="J2044">
        <v>-0.66470103033211203</v>
      </c>
      <c r="K2044">
        <v>13.168657022062099</v>
      </c>
      <c r="L2044">
        <v>12.505678824062899</v>
      </c>
      <c r="M2044">
        <v>73.930048692602199</v>
      </c>
      <c r="N2044">
        <v>2.5397861613547899</v>
      </c>
      <c r="O2044">
        <v>24.9164996659986</v>
      </c>
      <c r="P2044">
        <v>89.493670886075904</v>
      </c>
      <c r="Q2044">
        <v>4.8694737326675001E-2</v>
      </c>
    </row>
    <row r="2045" spans="1:17" hidden="1" x14ac:dyDescent="0.3">
      <c r="A2045" t="s">
        <v>4248</v>
      </c>
      <c r="B2045" t="s">
        <v>4249</v>
      </c>
      <c r="C2045" t="str">
        <f>IFERROR(VLOOKUP(Table1[[#This Row],[Ticker]],[1]!Table1[[Symbol]:[Industry]],2,FALSE),"-")</f>
        <v>-</v>
      </c>
      <c r="D2045" t="s">
        <v>710</v>
      </c>
      <c r="E2045">
        <v>328.32898089600002</v>
      </c>
      <c r="F2045">
        <v>51.24</v>
      </c>
      <c r="G2045">
        <v>22.227570891142499</v>
      </c>
      <c r="H2045">
        <v>-4.5742534827006001</v>
      </c>
      <c r="I2045">
        <v>-31.749563866986101</v>
      </c>
      <c r="J2045">
        <v>-6.0001222115230997</v>
      </c>
      <c r="K2045">
        <v>52.905283973141202</v>
      </c>
      <c r="L2045">
        <v>50.7654140390867</v>
      </c>
      <c r="M2045">
        <v>40.936569231874401</v>
      </c>
      <c r="N2045">
        <v>1.0017226519365601</v>
      </c>
      <c r="O2045">
        <v>51.854630687273399</v>
      </c>
      <c r="P2045">
        <v>65.595075572440706</v>
      </c>
      <c r="Q2045">
        <v>0.128174334302432</v>
      </c>
    </row>
    <row r="2046" spans="1:17" hidden="1" x14ac:dyDescent="0.3">
      <c r="A2046" t="s">
        <v>4250</v>
      </c>
      <c r="B2046" t="s">
        <v>4251</v>
      </c>
      <c r="C2046" t="str">
        <f>IFERROR(VLOOKUP(Table1[[#This Row],[Ticker]],[1]!Table1[[Symbol]:[Industry]],2,FALSE),"-")</f>
        <v>-</v>
      </c>
      <c r="D2046" t="s">
        <v>550</v>
      </c>
      <c r="E2046">
        <v>327.04730000000001</v>
      </c>
      <c r="F2046">
        <v>261.39999999999998</v>
      </c>
      <c r="G2046">
        <v>-19.1609622683408</v>
      </c>
      <c r="H2046">
        <v>-6.5778747806235804</v>
      </c>
      <c r="I2046">
        <v>0.95915643912768001</v>
      </c>
      <c r="J2046">
        <v>-0.74377227378692301</v>
      </c>
      <c r="K2046">
        <v>265.74431143589999</v>
      </c>
      <c r="L2046">
        <v>252.55638857596699</v>
      </c>
      <c r="M2046">
        <v>42.891406742468199</v>
      </c>
      <c r="N2046">
        <v>0.50829107782044702</v>
      </c>
      <c r="O2046">
        <v>29.093343534812501</v>
      </c>
      <c r="P2046">
        <v>23.886255924170499</v>
      </c>
      <c r="Q2046">
        <v>-2.2856680687621998E-2</v>
      </c>
    </row>
    <row r="2047" spans="1:17" hidden="1" x14ac:dyDescent="0.3">
      <c r="A2047" t="s">
        <v>4252</v>
      </c>
      <c r="B2047" t="s">
        <v>4253</v>
      </c>
      <c r="C2047" t="str">
        <f>IFERROR(VLOOKUP(Table1[[#This Row],[Ticker]],[1]!Table1[[Symbol]:[Industry]],2,FALSE),"-")</f>
        <v>-</v>
      </c>
      <c r="E2047">
        <v>326.89607999999998</v>
      </c>
      <c r="F2047">
        <v>16.989999999999998</v>
      </c>
      <c r="G2047">
        <v>-11.316519985487201</v>
      </c>
      <c r="H2047">
        <v>-9.9744566586616799</v>
      </c>
      <c r="I2047">
        <v>-27.687540242205198</v>
      </c>
      <c r="J2047">
        <v>-8.7468928111540194</v>
      </c>
      <c r="K2047">
        <v>20.4976424262568</v>
      </c>
      <c r="L2047">
        <v>21.812074616661398</v>
      </c>
      <c r="M2047">
        <v>23.456297947959399</v>
      </c>
      <c r="N2047">
        <v>1.1406255246108601</v>
      </c>
      <c r="O2047">
        <v>100.11771630370799</v>
      </c>
      <c r="P2047">
        <v>54.314259763850998</v>
      </c>
      <c r="Q2047">
        <v>0.10886758653079</v>
      </c>
    </row>
    <row r="2048" spans="1:17" hidden="1" x14ac:dyDescent="0.3">
      <c r="A2048" t="s">
        <v>4254</v>
      </c>
      <c r="B2048" t="s">
        <v>4255</v>
      </c>
      <c r="C2048" t="str">
        <f>IFERROR(VLOOKUP(Table1[[#This Row],[Ticker]],[1]!Table1[[Symbol]:[Industry]],2,FALSE),"-")</f>
        <v>-</v>
      </c>
      <c r="D2048" t="s">
        <v>46</v>
      </c>
      <c r="E2048">
        <v>326.86221769700001</v>
      </c>
      <c r="F2048">
        <v>58.54</v>
      </c>
      <c r="G2048">
        <v>-7.89905324390259</v>
      </c>
      <c r="H2048">
        <v>44.516349710110703</v>
      </c>
      <c r="I2048">
        <v>27.0071217929436</v>
      </c>
      <c r="J2048">
        <v>2.0864595798172298</v>
      </c>
      <c r="K2048">
        <v>49.023299186964202</v>
      </c>
      <c r="L2048">
        <v>46.313151006890003</v>
      </c>
      <c r="M2048">
        <v>61.493678006775497</v>
      </c>
      <c r="N2048">
        <v>3.2334576868098099</v>
      </c>
      <c r="O2048">
        <v>21.233344721557899</v>
      </c>
      <c r="P2048">
        <v>69.435600578871203</v>
      </c>
      <c r="Q2048">
        <v>2.3625224628708998E-2</v>
      </c>
    </row>
    <row r="2049" spans="1:17" hidden="1" x14ac:dyDescent="0.3">
      <c r="A2049" t="s">
        <v>4256</v>
      </c>
      <c r="B2049" t="s">
        <v>4257</v>
      </c>
      <c r="C2049" t="str">
        <f>IFERROR(VLOOKUP(Table1[[#This Row],[Ticker]],[1]!Table1[[Symbol]:[Industry]],2,FALSE),"-")</f>
        <v>-</v>
      </c>
      <c r="D2049" t="s">
        <v>21</v>
      </c>
      <c r="E2049">
        <v>326.81480926500001</v>
      </c>
      <c r="F2049">
        <v>144.16</v>
      </c>
      <c r="G2049">
        <v>-14.6127207249859</v>
      </c>
      <c r="H2049">
        <v>13.6472325064315</v>
      </c>
      <c r="I2049">
        <v>-14.472110642340001</v>
      </c>
      <c r="J2049">
        <v>17.177208772194099</v>
      </c>
      <c r="K2049">
        <v>120.140971456662</v>
      </c>
      <c r="L2049">
        <v>124.516159834139</v>
      </c>
      <c r="M2049">
        <v>80.134233764698394</v>
      </c>
      <c r="N2049">
        <v>4.09622158872752</v>
      </c>
      <c r="O2049">
        <v>21.219478357380599</v>
      </c>
      <c r="P2049">
        <v>53.361702127659498</v>
      </c>
      <c r="Q2049">
        <v>0.116819255922397</v>
      </c>
    </row>
    <row r="2050" spans="1:17" hidden="1" x14ac:dyDescent="0.3">
      <c r="A2050" t="s">
        <v>4258</v>
      </c>
      <c r="B2050" t="s">
        <v>4259</v>
      </c>
      <c r="C2050" t="str">
        <f>IFERROR(VLOOKUP(Table1[[#This Row],[Ticker]],[1]!Table1[[Symbol]:[Industry]],2,FALSE),"-")</f>
        <v>-</v>
      </c>
      <c r="D2050" t="s">
        <v>800</v>
      </c>
      <c r="E2050">
        <v>326.62909999999999</v>
      </c>
      <c r="F2050">
        <v>134</v>
      </c>
      <c r="G2050">
        <v>-44.592269393312101</v>
      </c>
      <c r="H2050">
        <v>-7.0990553363699602</v>
      </c>
      <c r="I2050">
        <v>-54.582581591878103</v>
      </c>
      <c r="J2050">
        <v>-3.2935616545622</v>
      </c>
      <c r="K2050">
        <v>136.17694580535101</v>
      </c>
      <c r="L2050">
        <v>151.45397560318099</v>
      </c>
      <c r="M2050">
        <v>54.641009945501999</v>
      </c>
      <c r="N2050">
        <v>0.83458646616541299</v>
      </c>
      <c r="O2050">
        <v>93.283582089552198</v>
      </c>
      <c r="P2050">
        <v>25.644631973745799</v>
      </c>
    </row>
    <row r="2051" spans="1:17" hidden="1" x14ac:dyDescent="0.3">
      <c r="A2051" t="s">
        <v>4260</v>
      </c>
      <c r="B2051" t="s">
        <v>4261</v>
      </c>
      <c r="C2051" t="str">
        <f>IFERROR(VLOOKUP(Table1[[#This Row],[Ticker]],[1]!Table1[[Symbol]:[Industry]],2,FALSE),"-")</f>
        <v>-</v>
      </c>
      <c r="D2051" t="s">
        <v>21</v>
      </c>
      <c r="E2051">
        <v>326.42857520000001</v>
      </c>
      <c r="F2051">
        <v>55.4</v>
      </c>
      <c r="G2051">
        <v>8.3360452299177794</v>
      </c>
      <c r="H2051">
        <v>16.658406258861898</v>
      </c>
      <c r="I2051">
        <v>17.123951948349799</v>
      </c>
      <c r="J2051">
        <v>-6.2532739875197096</v>
      </c>
      <c r="K2051">
        <v>52.274678567514798</v>
      </c>
      <c r="M2051">
        <v>55.958580136888699</v>
      </c>
      <c r="N2051">
        <v>1.54322382075138</v>
      </c>
      <c r="O2051">
        <v>24.007220216606498</v>
      </c>
      <c r="P2051">
        <v>105.18518518518501</v>
      </c>
    </row>
    <row r="2052" spans="1:17" hidden="1" x14ac:dyDescent="0.3">
      <c r="A2052" t="s">
        <v>4262</v>
      </c>
      <c r="B2052" t="s">
        <v>4263</v>
      </c>
      <c r="C2052" t="str">
        <f>IFERROR(VLOOKUP(Table1[[#This Row],[Ticker]],[1]!Table1[[Symbol]:[Industry]],2,FALSE),"-")</f>
        <v>-</v>
      </c>
      <c r="D2052" t="s">
        <v>409</v>
      </c>
      <c r="E2052">
        <v>325.86350647500001</v>
      </c>
      <c r="F2052">
        <v>128.94999999999999</v>
      </c>
      <c r="G2052">
        <v>274.910339040309</v>
      </c>
      <c r="H2052">
        <v>-8.1119331181720398</v>
      </c>
      <c r="I2052">
        <v>59.171979857792003</v>
      </c>
      <c r="J2052">
        <v>-1.82441460442924</v>
      </c>
      <c r="K2052">
        <v>120.581701208867</v>
      </c>
      <c r="L2052">
        <v>87.332581624750006</v>
      </c>
      <c r="M2052">
        <v>51.393068683212299</v>
      </c>
      <c r="N2052">
        <v>1.15306735129091</v>
      </c>
      <c r="O2052">
        <v>16.052733617681199</v>
      </c>
      <c r="P2052">
        <v>393.49406812093298</v>
      </c>
      <c r="Q2052">
        <v>0.17168503620961201</v>
      </c>
    </row>
    <row r="2053" spans="1:17" hidden="1" x14ac:dyDescent="0.3">
      <c r="A2053" t="s">
        <v>4264</v>
      </c>
      <c r="B2053" t="s">
        <v>4265</v>
      </c>
      <c r="C2053" t="str">
        <f>IFERROR(VLOOKUP(Table1[[#This Row],[Ticker]],[1]!Table1[[Symbol]:[Industry]],2,FALSE),"-")</f>
        <v>-</v>
      </c>
      <c r="D2053" t="s">
        <v>220</v>
      </c>
      <c r="E2053">
        <v>325.32325800000001</v>
      </c>
      <c r="F2053">
        <v>263.5</v>
      </c>
      <c r="G2053">
        <v>286.88159216668799</v>
      </c>
      <c r="H2053">
        <v>-14.955432099685501</v>
      </c>
      <c r="I2053">
        <v>38.471980605556801</v>
      </c>
      <c r="J2053">
        <v>-9.7652727658756504</v>
      </c>
      <c r="K2053">
        <v>265.07425604331399</v>
      </c>
      <c r="L2053">
        <v>213.29384681422201</v>
      </c>
      <c r="M2053">
        <v>43.098123612758599</v>
      </c>
      <c r="N2053">
        <v>1.0839589776607601</v>
      </c>
      <c r="O2053">
        <v>29.051233396584401</v>
      </c>
      <c r="Q2053">
        <v>0.27416625741997402</v>
      </c>
    </row>
    <row r="2054" spans="1:17" hidden="1" x14ac:dyDescent="0.3">
      <c r="A2054" t="s">
        <v>4266</v>
      </c>
      <c r="B2054" t="s">
        <v>4267</v>
      </c>
      <c r="C2054" t="str">
        <f>IFERROR(VLOOKUP(Table1[[#This Row],[Ticker]],[1]!Table1[[Symbol]:[Industry]],2,FALSE),"-")</f>
        <v>-</v>
      </c>
      <c r="D2054" t="s">
        <v>1492</v>
      </c>
      <c r="E2054">
        <v>324.69243</v>
      </c>
      <c r="F2054">
        <v>430.95</v>
      </c>
      <c r="G2054">
        <v>-51.853296654339303</v>
      </c>
      <c r="H2054">
        <v>5.9346439023463402</v>
      </c>
      <c r="I2054">
        <v>-37.411533216044702</v>
      </c>
      <c r="J2054">
        <v>-2.5564629869662898</v>
      </c>
      <c r="K2054">
        <v>458.30606233995701</v>
      </c>
      <c r="L2054">
        <v>504.61106571911</v>
      </c>
      <c r="M2054">
        <v>34.061055881603501</v>
      </c>
      <c r="N2054">
        <v>1.0734949911056999</v>
      </c>
      <c r="O2054">
        <v>69.393201067409194</v>
      </c>
      <c r="P2054">
        <v>24.552023121387201</v>
      </c>
      <c r="Q2054">
        <v>5.0833128893982997E-2</v>
      </c>
    </row>
    <row r="2055" spans="1:17" hidden="1" x14ac:dyDescent="0.3">
      <c r="A2055" t="s">
        <v>4268</v>
      </c>
      <c r="B2055" t="s">
        <v>4269</v>
      </c>
      <c r="C2055" t="str">
        <f>IFERROR(VLOOKUP(Table1[[#This Row],[Ticker]],[1]!Table1[[Symbol]:[Industry]],2,FALSE),"-")</f>
        <v>-</v>
      </c>
      <c r="D2055" t="s">
        <v>253</v>
      </c>
      <c r="E2055">
        <v>324.38475720000002</v>
      </c>
      <c r="F2055">
        <v>228.05</v>
      </c>
      <c r="G2055">
        <v>37.438272243528701</v>
      </c>
      <c r="H2055">
        <v>-1.5711268251533601</v>
      </c>
      <c r="I2055">
        <v>-15.5910234235226</v>
      </c>
      <c r="J2055">
        <v>-3.3069065383825502</v>
      </c>
      <c r="K2055">
        <v>225.778458425629</v>
      </c>
      <c r="L2055">
        <v>218.20318656545101</v>
      </c>
      <c r="M2055">
        <v>59.8852917819884</v>
      </c>
      <c r="N2055">
        <v>1.8057687099395101</v>
      </c>
      <c r="O2055">
        <v>38.434553825915302</v>
      </c>
      <c r="P2055">
        <v>68.925925925925895</v>
      </c>
    </row>
    <row r="2056" spans="1:17" hidden="1" x14ac:dyDescent="0.3">
      <c r="A2056" t="s">
        <v>4270</v>
      </c>
      <c r="B2056" t="s">
        <v>4271</v>
      </c>
      <c r="C2056" t="str">
        <f>IFERROR(VLOOKUP(Table1[[#This Row],[Ticker]],[1]!Table1[[Symbol]:[Industry]],2,FALSE),"-")</f>
        <v>-</v>
      </c>
      <c r="D2056" t="s">
        <v>882</v>
      </c>
      <c r="E2056">
        <v>324.35464159999998</v>
      </c>
      <c r="F2056">
        <v>282.85000000000002</v>
      </c>
      <c r="G2056">
        <v>418.13791708687398</v>
      </c>
      <c r="H2056">
        <v>3.1185183024652798</v>
      </c>
      <c r="I2056">
        <v>121.95051794548699</v>
      </c>
      <c r="J2056">
        <v>-0.26977243808495099</v>
      </c>
      <c r="K2056">
        <v>259.15714172837301</v>
      </c>
      <c r="L2056">
        <v>180.17148868801999</v>
      </c>
      <c r="M2056">
        <v>52.9452066216137</v>
      </c>
      <c r="N2056">
        <v>1.0582526727719299</v>
      </c>
      <c r="O2056">
        <v>14.919568675976601</v>
      </c>
      <c r="P2056">
        <v>535.617977528089</v>
      </c>
      <c r="Q2056">
        <v>0.267344761900912</v>
      </c>
    </row>
    <row r="2057" spans="1:17" hidden="1" x14ac:dyDescent="0.3">
      <c r="A2057" t="s">
        <v>4272</v>
      </c>
      <c r="B2057" t="s">
        <v>4273</v>
      </c>
      <c r="C2057" t="str">
        <f>IFERROR(VLOOKUP(Table1[[#This Row],[Ticker]],[1]!Table1[[Symbol]:[Industry]],2,FALSE),"-")</f>
        <v>-</v>
      </c>
      <c r="D2057" t="s">
        <v>140</v>
      </c>
      <c r="E2057">
        <v>323.81997915699998</v>
      </c>
      <c r="F2057">
        <v>96.35</v>
      </c>
      <c r="G2057">
        <v>-46.373228198178502</v>
      </c>
      <c r="H2057">
        <v>-2.3226409327725501</v>
      </c>
      <c r="I2057">
        <v>-35.9961650160582</v>
      </c>
      <c r="J2057">
        <v>0.750396001631354</v>
      </c>
      <c r="K2057">
        <v>97.085809274947707</v>
      </c>
      <c r="L2057">
        <v>115.000137486677</v>
      </c>
      <c r="M2057">
        <v>45.588729445537801</v>
      </c>
      <c r="N2057">
        <v>1.2067158966171001</v>
      </c>
      <c r="O2057">
        <v>70.212765957446805</v>
      </c>
      <c r="P2057">
        <v>18.438844499078002</v>
      </c>
      <c r="Q2057">
        <v>7.6908808747157997E-2</v>
      </c>
    </row>
    <row r="2058" spans="1:17" hidden="1" x14ac:dyDescent="0.3">
      <c r="A2058" t="s">
        <v>4274</v>
      </c>
      <c r="B2058" t="s">
        <v>4275</v>
      </c>
      <c r="C2058" t="str">
        <f>IFERROR(VLOOKUP(Table1[[#This Row],[Ticker]],[1]!Table1[[Symbol]:[Industry]],2,FALSE),"-")</f>
        <v>-</v>
      </c>
      <c r="D2058" t="s">
        <v>253</v>
      </c>
      <c r="E2058">
        <v>322.90569671999998</v>
      </c>
      <c r="F2058">
        <v>560.70000000000005</v>
      </c>
      <c r="G2058">
        <v>189.107151096335</v>
      </c>
      <c r="H2058">
        <v>31.722697690981001</v>
      </c>
      <c r="I2058">
        <v>87.930680691244106</v>
      </c>
      <c r="J2058">
        <v>6.4390534090387703</v>
      </c>
      <c r="K2058">
        <v>430.00254857736599</v>
      </c>
      <c r="L2058">
        <v>315.06342538610897</v>
      </c>
      <c r="M2058">
        <v>69.690647010837694</v>
      </c>
      <c r="N2058">
        <v>1.7854626528175399</v>
      </c>
      <c r="O2058">
        <v>10.932762618155801</v>
      </c>
      <c r="P2058">
        <v>229.82352941176401</v>
      </c>
      <c r="Q2058">
        <v>0.19656303753252999</v>
      </c>
    </row>
    <row r="2059" spans="1:17" hidden="1" x14ac:dyDescent="0.3">
      <c r="A2059" t="s">
        <v>4276</v>
      </c>
      <c r="B2059" t="s">
        <v>4277</v>
      </c>
      <c r="C2059" t="str">
        <f>IFERROR(VLOOKUP(Table1[[#This Row],[Ticker]],[1]!Table1[[Symbol]:[Industry]],2,FALSE),"-")</f>
        <v>-</v>
      </c>
      <c r="D2059" t="s">
        <v>21</v>
      </c>
      <c r="E2059">
        <v>322.79180724999998</v>
      </c>
      <c r="F2059">
        <v>135.6</v>
      </c>
      <c r="G2059">
        <v>-30.143014944057601</v>
      </c>
      <c r="H2059">
        <v>10.028988291041999</v>
      </c>
      <c r="I2059">
        <v>-29.406732316039399</v>
      </c>
      <c r="J2059">
        <v>-2.1624689088129401</v>
      </c>
      <c r="K2059">
        <v>132.22332819287101</v>
      </c>
      <c r="M2059">
        <v>60.021703576304397</v>
      </c>
      <c r="N2059">
        <v>0.968076603102621</v>
      </c>
      <c r="O2059">
        <v>53.392330383480797</v>
      </c>
      <c r="P2059">
        <v>35.396904643035398</v>
      </c>
    </row>
    <row r="2060" spans="1:17" hidden="1" x14ac:dyDescent="0.3">
      <c r="A2060" t="s">
        <v>4278</v>
      </c>
      <c r="B2060" t="s">
        <v>4279</v>
      </c>
      <c r="C2060" t="str">
        <f>IFERROR(VLOOKUP(Table1[[#This Row],[Ticker]],[1]!Table1[[Symbol]:[Industry]],2,FALSE),"-")</f>
        <v>-</v>
      </c>
      <c r="D2060" t="s">
        <v>140</v>
      </c>
      <c r="E2060">
        <v>322.59525480000002</v>
      </c>
      <c r="F2060">
        <v>8.51</v>
      </c>
      <c r="G2060">
        <v>123.44934073784999</v>
      </c>
      <c r="H2060">
        <v>3.51793241615208</v>
      </c>
      <c r="I2060">
        <v>61.9602120337793</v>
      </c>
      <c r="J2060">
        <v>-3.6555686102407798</v>
      </c>
      <c r="K2060">
        <v>8.5895172814474208</v>
      </c>
      <c r="L2060">
        <v>6.5410935852724004</v>
      </c>
      <c r="M2060">
        <v>25.227389415653199</v>
      </c>
      <c r="N2060">
        <v>0.34988232821083298</v>
      </c>
      <c r="O2060">
        <v>30.434782608695599</v>
      </c>
      <c r="P2060">
        <v>203.92857142857099</v>
      </c>
      <c r="Q2060">
        <v>0.10602804593381999</v>
      </c>
    </row>
    <row r="2061" spans="1:17" hidden="1" x14ac:dyDescent="0.3">
      <c r="A2061" t="s">
        <v>4280</v>
      </c>
      <c r="B2061" t="s">
        <v>4281</v>
      </c>
      <c r="C2061" t="str">
        <f>IFERROR(VLOOKUP(Table1[[#This Row],[Ticker]],[1]!Table1[[Symbol]:[Industry]],2,FALSE),"-")</f>
        <v>-</v>
      </c>
      <c r="D2061" t="s">
        <v>476</v>
      </c>
      <c r="E2061">
        <v>322.39917511499999</v>
      </c>
      <c r="F2061">
        <v>74.569999999999993</v>
      </c>
      <c r="G2061">
        <v>10.6457466315291</v>
      </c>
      <c r="H2061">
        <v>3.8332166619291899</v>
      </c>
      <c r="I2061">
        <v>-9.6324907557553594</v>
      </c>
      <c r="J2061">
        <v>-1.9559513186655699</v>
      </c>
      <c r="K2061">
        <v>70.647985617601407</v>
      </c>
      <c r="L2061">
        <v>68.502196102231693</v>
      </c>
      <c r="M2061">
        <v>53.514414522511601</v>
      </c>
      <c r="N2061">
        <v>1.6270632612973599</v>
      </c>
      <c r="O2061">
        <v>15.3278798444414</v>
      </c>
      <c r="P2061">
        <v>47.080867850098599</v>
      </c>
      <c r="Q2061">
        <v>4.1505828286729003E-2</v>
      </c>
    </row>
    <row r="2062" spans="1:17" hidden="1" x14ac:dyDescent="0.3">
      <c r="A2062" t="s">
        <v>4282</v>
      </c>
      <c r="B2062" t="s">
        <v>4283</v>
      </c>
      <c r="C2062" t="str">
        <f>IFERROR(VLOOKUP(Table1[[#This Row],[Ticker]],[1]!Table1[[Symbol]:[Industry]],2,FALSE),"-")</f>
        <v>-</v>
      </c>
      <c r="D2062" t="s">
        <v>409</v>
      </c>
      <c r="E2062">
        <v>321.76484909999999</v>
      </c>
      <c r="F2062">
        <v>879.9</v>
      </c>
      <c r="G2062">
        <v>58.0443348437935</v>
      </c>
      <c r="H2062">
        <v>-9.8290714251670099</v>
      </c>
      <c r="I2062">
        <v>-32.709890350608703</v>
      </c>
      <c r="J2062">
        <v>-5.0016873317019597</v>
      </c>
      <c r="K2062">
        <v>901.46536745962703</v>
      </c>
      <c r="L2062">
        <v>844.49649495776202</v>
      </c>
      <c r="M2062">
        <v>39.629191451843198</v>
      </c>
      <c r="N2062">
        <v>0.64783567545389198</v>
      </c>
      <c r="O2062">
        <v>54.5516535969996</v>
      </c>
      <c r="P2062">
        <v>91.282608695652101</v>
      </c>
      <c r="Q2062">
        <v>5.1961608446399001E-2</v>
      </c>
    </row>
    <row r="2063" spans="1:17" hidden="1" x14ac:dyDescent="0.3">
      <c r="A2063" t="s">
        <v>4284</v>
      </c>
      <c r="B2063" t="s">
        <v>4285</v>
      </c>
      <c r="C2063" t="str">
        <f>IFERROR(VLOOKUP(Table1[[#This Row],[Ticker]],[1]!Table1[[Symbol]:[Industry]],2,FALSE),"-")</f>
        <v>-</v>
      </c>
      <c r="D2063" t="s">
        <v>62</v>
      </c>
      <c r="E2063">
        <v>321.38356336199899</v>
      </c>
      <c r="F2063">
        <v>14.16</v>
      </c>
      <c r="G2063">
        <v>87.127940221634304</v>
      </c>
      <c r="H2063">
        <v>-20.531501940725899</v>
      </c>
      <c r="I2063">
        <v>-34.798537093247802</v>
      </c>
      <c r="J2063">
        <v>-5.0699800146287899</v>
      </c>
      <c r="K2063">
        <v>15.806572178412001</v>
      </c>
      <c r="L2063">
        <v>15.1562734453783</v>
      </c>
      <c r="M2063">
        <v>26.610919130744001</v>
      </c>
      <c r="N2063">
        <v>1.0292195810051401</v>
      </c>
      <c r="O2063">
        <v>54.590395480225901</v>
      </c>
      <c r="P2063">
        <v>130.243902439024</v>
      </c>
      <c r="Q2063">
        <v>2.8519939313866E-2</v>
      </c>
    </row>
    <row r="2064" spans="1:17" hidden="1" x14ac:dyDescent="0.3">
      <c r="A2064" t="s">
        <v>4286</v>
      </c>
      <c r="B2064" t="s">
        <v>4287</v>
      </c>
      <c r="C2064" t="str">
        <f>IFERROR(VLOOKUP(Table1[[#This Row],[Ticker]],[1]!Table1[[Symbol]:[Industry]],2,FALSE),"-")</f>
        <v>-</v>
      </c>
      <c r="D2064" t="s">
        <v>193</v>
      </c>
      <c r="E2064">
        <v>320.65600000000001</v>
      </c>
      <c r="F2064">
        <v>32.06</v>
      </c>
      <c r="G2064">
        <v>325.74490516921401</v>
      </c>
      <c r="H2064">
        <v>59.520545514306598</v>
      </c>
      <c r="I2064">
        <v>86.187977213925393</v>
      </c>
      <c r="J2064">
        <v>15.780130850116199</v>
      </c>
      <c r="K2064">
        <v>22.9150507874594</v>
      </c>
      <c r="L2064">
        <v>17.666977698131699</v>
      </c>
      <c r="M2064">
        <v>86.152393405303698</v>
      </c>
      <c r="N2064">
        <v>0.84328902794660299</v>
      </c>
      <c r="O2064">
        <v>2.0586400499064101</v>
      </c>
      <c r="P2064">
        <v>374.96296296296299</v>
      </c>
      <c r="Q2064">
        <v>0.127227634662823</v>
      </c>
    </row>
    <row r="2065" spans="1:17" hidden="1" x14ac:dyDescent="0.3">
      <c r="A2065" t="s">
        <v>4288</v>
      </c>
      <c r="B2065" t="s">
        <v>4289</v>
      </c>
      <c r="C2065" t="str">
        <f>IFERROR(VLOOKUP(Table1[[#This Row],[Ticker]],[1]!Table1[[Symbol]:[Industry]],2,FALSE),"-")</f>
        <v>-</v>
      </c>
      <c r="D2065" t="s">
        <v>1633</v>
      </c>
      <c r="E2065">
        <v>319.171027199999</v>
      </c>
      <c r="F2065">
        <v>62.82</v>
      </c>
      <c r="G2065">
        <v>-1.9967437784723301</v>
      </c>
      <c r="H2065">
        <v>-2.69334964369608</v>
      </c>
      <c r="I2065">
        <v>6.2807321276170196</v>
      </c>
      <c r="J2065">
        <v>0.169972587326369</v>
      </c>
      <c r="K2065">
        <v>61.175180748422498</v>
      </c>
      <c r="L2065">
        <v>56.976033343207398</v>
      </c>
      <c r="M2065">
        <v>55.8285238094657</v>
      </c>
      <c r="N2065">
        <v>0.77896236741721503</v>
      </c>
      <c r="O2065">
        <v>3.3110474371219301</v>
      </c>
      <c r="P2065">
        <v>32.224794780046302</v>
      </c>
      <c r="Q2065">
        <v>-2.0749357399728999E-2</v>
      </c>
    </row>
    <row r="2066" spans="1:17" hidden="1" x14ac:dyDescent="0.3">
      <c r="A2066" t="s">
        <v>4290</v>
      </c>
      <c r="B2066" t="s">
        <v>4291</v>
      </c>
      <c r="C2066" t="str">
        <f>IFERROR(VLOOKUP(Table1[[#This Row],[Ticker]],[1]!Table1[[Symbol]:[Industry]],2,FALSE),"-")</f>
        <v>-</v>
      </c>
      <c r="D2066" t="s">
        <v>1103</v>
      </c>
      <c r="E2066">
        <v>317.95499999999998</v>
      </c>
      <c r="F2066">
        <v>13.43</v>
      </c>
      <c r="G2066">
        <v>22.593399449815202</v>
      </c>
      <c r="H2066">
        <v>5.92109991486097</v>
      </c>
      <c r="I2066">
        <v>-10.354766787938001</v>
      </c>
      <c r="J2066">
        <v>12.6098801452468</v>
      </c>
      <c r="K2066">
        <v>12.238436237698799</v>
      </c>
      <c r="L2066">
        <v>11.9149977847794</v>
      </c>
      <c r="M2066">
        <v>79.6761563699486</v>
      </c>
      <c r="N2066">
        <v>4.0378177182471902</v>
      </c>
      <c r="O2066">
        <v>31.422189128816001</v>
      </c>
      <c r="P2066">
        <v>58.934911242603498</v>
      </c>
      <c r="Q2066">
        <v>3.4821698564245003E-2</v>
      </c>
    </row>
    <row r="2067" spans="1:17" hidden="1" x14ac:dyDescent="0.3">
      <c r="A2067" t="s">
        <v>4292</v>
      </c>
      <c r="B2067" t="s">
        <v>4293</v>
      </c>
      <c r="C2067" t="str">
        <f>IFERROR(VLOOKUP(Table1[[#This Row],[Ticker]],[1]!Table1[[Symbol]:[Industry]],2,FALSE),"-")</f>
        <v>-</v>
      </c>
      <c r="D2067" t="s">
        <v>989</v>
      </c>
      <c r="E2067">
        <v>317.91154</v>
      </c>
      <c r="F2067">
        <v>16.940000000000001</v>
      </c>
      <c r="G2067">
        <v>-21.878010237335101</v>
      </c>
      <c r="H2067">
        <v>-11.918815783374299</v>
      </c>
      <c r="I2067">
        <v>-10.578928995766701</v>
      </c>
      <c r="J2067">
        <v>-2.02689153240209</v>
      </c>
      <c r="K2067">
        <v>16.6297093952853</v>
      </c>
      <c r="L2067">
        <v>16.7704989630714</v>
      </c>
      <c r="M2067">
        <v>46.118176267473501</v>
      </c>
      <c r="N2067">
        <v>1.3617312001570101</v>
      </c>
      <c r="O2067">
        <v>18.3589138134592</v>
      </c>
      <c r="P2067">
        <v>20.1418439716312</v>
      </c>
      <c r="Q2067">
        <v>-8.2351476719651998E-2</v>
      </c>
    </row>
    <row r="2068" spans="1:17" hidden="1" x14ac:dyDescent="0.3">
      <c r="A2068" t="s">
        <v>4294</v>
      </c>
      <c r="B2068" t="s">
        <v>4295</v>
      </c>
      <c r="C2068" t="str">
        <f>IFERROR(VLOOKUP(Table1[[#This Row],[Ticker]],[1]!Table1[[Symbol]:[Industry]],2,FALSE),"-")</f>
        <v>-</v>
      </c>
      <c r="D2068" t="s">
        <v>106</v>
      </c>
      <c r="E2068">
        <v>315.576144</v>
      </c>
      <c r="F2068">
        <v>111.13</v>
      </c>
      <c r="G2068">
        <v>-44.7763191508215</v>
      </c>
      <c r="H2068">
        <v>-21.111933118172001</v>
      </c>
      <c r="I2068">
        <v>-45.406574776410103</v>
      </c>
      <c r="J2068">
        <v>-11.563877642574599</v>
      </c>
      <c r="K2068">
        <v>117.366797327548</v>
      </c>
      <c r="L2068">
        <v>130.367393596715</v>
      </c>
      <c r="M2068">
        <v>37.3683771877811</v>
      </c>
      <c r="N2068">
        <v>1.5895076108946</v>
      </c>
      <c r="O2068">
        <v>69.351210294249896</v>
      </c>
      <c r="P2068">
        <v>13.282364933741</v>
      </c>
      <c r="Q2068">
        <v>5.8202825376593999E-2</v>
      </c>
    </row>
    <row r="2069" spans="1:17" hidden="1" x14ac:dyDescent="0.3">
      <c r="A2069" t="s">
        <v>4296</v>
      </c>
      <c r="B2069" t="s">
        <v>4297</v>
      </c>
      <c r="C2069" t="str">
        <f>IFERROR(VLOOKUP(Table1[[#This Row],[Ticker]],[1]!Table1[[Symbol]:[Industry]],2,FALSE),"-")</f>
        <v>-</v>
      </c>
      <c r="D2069" t="s">
        <v>308</v>
      </c>
      <c r="E2069">
        <v>315.57028083799997</v>
      </c>
      <c r="F2069">
        <v>170.33</v>
      </c>
      <c r="G2069">
        <v>-16.653477436577099</v>
      </c>
      <c r="H2069">
        <v>12.661013741731299</v>
      </c>
      <c r="I2069">
        <v>-26.866432945507501</v>
      </c>
      <c r="J2069">
        <v>9.3198251250219393</v>
      </c>
      <c r="K2069">
        <v>146.749898136708</v>
      </c>
      <c r="L2069">
        <v>151.55092759263599</v>
      </c>
      <c r="M2069">
        <v>70.637510271756497</v>
      </c>
      <c r="N2069">
        <v>0.81323212499499098</v>
      </c>
      <c r="O2069">
        <v>40.286502671285099</v>
      </c>
      <c r="P2069">
        <v>56.481396417087701</v>
      </c>
      <c r="Q2069">
        <v>4.4046791191538003E-2</v>
      </c>
    </row>
    <row r="2070" spans="1:17" hidden="1" x14ac:dyDescent="0.3">
      <c r="A2070" t="s">
        <v>4298</v>
      </c>
      <c r="B2070" t="s">
        <v>4299</v>
      </c>
      <c r="C2070" t="str">
        <f>IFERROR(VLOOKUP(Table1[[#This Row],[Ticker]],[1]!Table1[[Symbol]:[Industry]],2,FALSE),"-")</f>
        <v>-</v>
      </c>
      <c r="D2070" t="s">
        <v>384</v>
      </c>
      <c r="E2070">
        <v>315.50314859999997</v>
      </c>
      <c r="F2070">
        <v>132.05000000000001</v>
      </c>
      <c r="G2070">
        <v>18.749522913997399</v>
      </c>
      <c r="H2070">
        <v>2.7274766040501701</v>
      </c>
      <c r="I2070">
        <v>32.840656165455002</v>
      </c>
      <c r="J2070">
        <v>-7.0942043385046896</v>
      </c>
      <c r="M2070">
        <v>47.837423685336901</v>
      </c>
      <c r="O2070">
        <v>32.4498296099962</v>
      </c>
      <c r="P2070">
        <v>92.352512745812007</v>
      </c>
    </row>
    <row r="2071" spans="1:17" hidden="1" x14ac:dyDescent="0.3">
      <c r="A2071" t="s">
        <v>4300</v>
      </c>
      <c r="B2071" t="s">
        <v>4301</v>
      </c>
      <c r="C2071" t="str">
        <f>IFERROR(VLOOKUP(Table1[[#This Row],[Ticker]],[1]!Table1[[Symbol]:[Industry]],2,FALSE),"-")</f>
        <v>-</v>
      </c>
      <c r="D2071" t="s">
        <v>461</v>
      </c>
      <c r="E2071">
        <v>315.32355000000001</v>
      </c>
      <c r="F2071">
        <v>13.15</v>
      </c>
      <c r="G2071">
        <v>190.30137862533499</v>
      </c>
      <c r="H2071">
        <v>-16.376197382436299</v>
      </c>
      <c r="I2071">
        <v>-31.7740476275319</v>
      </c>
      <c r="J2071">
        <v>-5.5289600589747003</v>
      </c>
      <c r="K2071">
        <v>14.145714183128201</v>
      </c>
      <c r="L2071">
        <v>13.340700497622899</v>
      </c>
      <c r="M2071">
        <v>25.084406273010298</v>
      </c>
      <c r="N2071">
        <v>0.87868996915846598</v>
      </c>
      <c r="O2071">
        <v>77.566539923954295</v>
      </c>
      <c r="P2071">
        <v>228.75</v>
      </c>
      <c r="Q2071">
        <v>0.23745779618444901</v>
      </c>
    </row>
    <row r="2072" spans="1:17" hidden="1" x14ac:dyDescent="0.3">
      <c r="A2072" t="s">
        <v>4302</v>
      </c>
      <c r="B2072" t="s">
        <v>4303</v>
      </c>
      <c r="C2072" t="str">
        <f>IFERROR(VLOOKUP(Table1[[#This Row],[Ticker]],[1]!Table1[[Symbol]:[Industry]],2,FALSE),"-")</f>
        <v>-</v>
      </c>
      <c r="D2072" t="s">
        <v>97</v>
      </c>
      <c r="E2072">
        <v>314.80306050000002</v>
      </c>
      <c r="F2072">
        <v>143</v>
      </c>
      <c r="G2072">
        <v>17.052752251709499</v>
      </c>
      <c r="H2072">
        <v>-6.8780550851853404</v>
      </c>
      <c r="I2072">
        <v>-40.284685925404297</v>
      </c>
      <c r="J2072">
        <v>-1.53085399836864</v>
      </c>
      <c r="K2072">
        <v>148.133802772422</v>
      </c>
      <c r="L2072">
        <v>155.61921610116701</v>
      </c>
      <c r="M2072">
        <v>59.241932211353401</v>
      </c>
      <c r="N2072">
        <v>0.57895088254381999</v>
      </c>
      <c r="O2072">
        <v>77.412587412587399</v>
      </c>
      <c r="P2072">
        <v>45.325203252032502</v>
      </c>
      <c r="Q2072">
        <v>-3.9837176047960001E-3</v>
      </c>
    </row>
    <row r="2073" spans="1:17" hidden="1" x14ac:dyDescent="0.3">
      <c r="A2073" t="s">
        <v>4304</v>
      </c>
      <c r="B2073" t="s">
        <v>4305</v>
      </c>
      <c r="C2073" t="str">
        <f>IFERROR(VLOOKUP(Table1[[#This Row],[Ticker]],[1]!Table1[[Symbol]:[Industry]],2,FALSE),"-")</f>
        <v>-</v>
      </c>
      <c r="D2073" t="s">
        <v>557</v>
      </c>
      <c r="E2073">
        <v>314.41790064000003</v>
      </c>
      <c r="F2073">
        <v>367.35</v>
      </c>
      <c r="G2073">
        <v>279.21214743205297</v>
      </c>
      <c r="H2073">
        <v>5.9960441349485896</v>
      </c>
      <c r="I2073">
        <v>-4.86334461401065</v>
      </c>
      <c r="J2073">
        <v>-7.4950206650353097</v>
      </c>
      <c r="K2073">
        <v>365.083637617281</v>
      </c>
      <c r="L2073">
        <v>325.52021949028301</v>
      </c>
      <c r="M2073">
        <v>39.050321965824097</v>
      </c>
      <c r="N2073">
        <v>0.97383151207355001</v>
      </c>
      <c r="O2073">
        <v>43.541581597931099</v>
      </c>
      <c r="P2073">
        <v>305.01653803748599</v>
      </c>
      <c r="Q2073">
        <v>0.26724846644107902</v>
      </c>
    </row>
    <row r="2074" spans="1:17" hidden="1" x14ac:dyDescent="0.3">
      <c r="A2074" t="s">
        <v>4306</v>
      </c>
      <c r="B2074" t="s">
        <v>4307</v>
      </c>
      <c r="C2074" t="str">
        <f>IFERROR(VLOOKUP(Table1[[#This Row],[Ticker]],[1]!Table1[[Symbol]:[Industry]],2,FALSE),"-")</f>
        <v>-</v>
      </c>
      <c r="D2074" t="s">
        <v>258</v>
      </c>
      <c r="E2074">
        <v>313.51420000000002</v>
      </c>
      <c r="F2074">
        <v>277.02999999999997</v>
      </c>
      <c r="G2074">
        <v>-5.6960012709438397</v>
      </c>
      <c r="H2074">
        <v>0.96287874548443897</v>
      </c>
      <c r="I2074">
        <v>-26.1177066047095</v>
      </c>
      <c r="J2074">
        <v>1.1202092464781599</v>
      </c>
      <c r="K2074">
        <v>253.14486231160001</v>
      </c>
      <c r="L2074">
        <v>248.90847063201599</v>
      </c>
      <c r="M2074">
        <v>64.651017782460201</v>
      </c>
      <c r="N2074">
        <v>1.6986552428669299</v>
      </c>
      <c r="O2074">
        <v>19.734324802367901</v>
      </c>
      <c r="P2074">
        <v>34.480582524271803</v>
      </c>
      <c r="Q2074">
        <v>-3.4017554665037003E-2</v>
      </c>
    </row>
    <row r="2075" spans="1:17" hidden="1" x14ac:dyDescent="0.3">
      <c r="A2075" t="s">
        <v>4308</v>
      </c>
      <c r="B2075" t="s">
        <v>4309</v>
      </c>
      <c r="C2075" t="str">
        <f>IFERROR(VLOOKUP(Table1[[#This Row],[Ticker]],[1]!Table1[[Symbol]:[Industry]],2,FALSE),"-")</f>
        <v>-</v>
      </c>
      <c r="D2075" t="s">
        <v>844</v>
      </c>
      <c r="E2075">
        <v>313.31475</v>
      </c>
      <c r="F2075">
        <v>314</v>
      </c>
      <c r="G2075">
        <v>60.6564169955168</v>
      </c>
      <c r="H2075">
        <v>0.17854848971571399</v>
      </c>
      <c r="I2075">
        <v>49.767843186008797</v>
      </c>
      <c r="J2075">
        <v>-2.1634303627817499</v>
      </c>
      <c r="K2075">
        <v>280.96080832544999</v>
      </c>
      <c r="L2075">
        <v>219.51963192399299</v>
      </c>
      <c r="M2075">
        <v>56.511632367456002</v>
      </c>
      <c r="N2075">
        <v>0.110774986969794</v>
      </c>
      <c r="O2075">
        <v>10.286624203821599</v>
      </c>
      <c r="P2075">
        <v>98.734177215189803</v>
      </c>
      <c r="Q2075">
        <v>7.8907011267166996E-2</v>
      </c>
    </row>
    <row r="2076" spans="1:17" hidden="1" x14ac:dyDescent="0.3">
      <c r="A2076" t="s">
        <v>4310</v>
      </c>
      <c r="B2076" t="s">
        <v>4311</v>
      </c>
      <c r="C2076" t="str">
        <f>IFERROR(VLOOKUP(Table1[[#This Row],[Ticker]],[1]!Table1[[Symbol]:[Industry]],2,FALSE),"-")</f>
        <v>-</v>
      </c>
      <c r="E2076">
        <v>311.65477559999999</v>
      </c>
      <c r="F2076">
        <v>33.71</v>
      </c>
      <c r="G2076">
        <v>45.225543438199303</v>
      </c>
      <c r="H2076">
        <v>-0.60888897814160303</v>
      </c>
      <c r="I2076">
        <v>3.2202578182028998</v>
      </c>
      <c r="J2076">
        <v>6.8271786476794496</v>
      </c>
      <c r="K2076">
        <v>31.2156851582494</v>
      </c>
      <c r="L2076">
        <v>29.334864974780501</v>
      </c>
      <c r="M2076">
        <v>71.339885954528398</v>
      </c>
      <c r="N2076">
        <v>1.5801461885528401</v>
      </c>
      <c r="O2076">
        <v>23.405517650548699</v>
      </c>
      <c r="P2076">
        <v>76.677148846960193</v>
      </c>
      <c r="Q2076">
        <v>6.3341719908711E-2</v>
      </c>
    </row>
    <row r="2077" spans="1:17" hidden="1" x14ac:dyDescent="0.3">
      <c r="A2077" t="s">
        <v>4312</v>
      </c>
      <c r="B2077" t="s">
        <v>4313</v>
      </c>
      <c r="C2077" t="str">
        <f>IFERROR(VLOOKUP(Table1[[#This Row],[Ticker]],[1]!Table1[[Symbol]:[Industry]],2,FALSE),"-")</f>
        <v>-</v>
      </c>
      <c r="D2077" t="s">
        <v>247</v>
      </c>
      <c r="E2077">
        <v>311.48700177000001</v>
      </c>
      <c r="F2077">
        <v>29.83</v>
      </c>
      <c r="G2077">
        <v>34.5719534805881</v>
      </c>
      <c r="H2077">
        <v>-4.9902134085126404</v>
      </c>
      <c r="I2077">
        <v>2.5779303854878299</v>
      </c>
      <c r="J2077">
        <v>-8.3078908056473804</v>
      </c>
      <c r="K2077">
        <v>27.416406562412298</v>
      </c>
      <c r="L2077">
        <v>25.964152823804799</v>
      </c>
      <c r="M2077">
        <v>53.506804058580599</v>
      </c>
      <c r="N2077">
        <v>2.6182102838632</v>
      </c>
      <c r="O2077">
        <v>26.885685551458199</v>
      </c>
      <c r="P2077">
        <v>71.9308357348702</v>
      </c>
      <c r="Q2077">
        <v>5.7060795080040002E-3</v>
      </c>
    </row>
    <row r="2078" spans="1:17" hidden="1" x14ac:dyDescent="0.3">
      <c r="A2078" t="s">
        <v>4314</v>
      </c>
      <c r="B2078" t="s">
        <v>4315</v>
      </c>
      <c r="C2078" t="str">
        <f>IFERROR(VLOOKUP(Table1[[#This Row],[Ticker]],[1]!Table1[[Symbol]:[Industry]],2,FALSE),"-")</f>
        <v>-</v>
      </c>
      <c r="D2078" t="s">
        <v>193</v>
      </c>
      <c r="E2078">
        <v>310.46663632500002</v>
      </c>
      <c r="F2078">
        <v>428.3</v>
      </c>
      <c r="G2078">
        <v>20.074355988572101</v>
      </c>
      <c r="H2078">
        <v>1.1291304001278301E-2</v>
      </c>
      <c r="I2078">
        <v>-4.1812463070262202</v>
      </c>
      <c r="J2078">
        <v>6.7980079274637298E-2</v>
      </c>
      <c r="K2078">
        <v>401.40579690594598</v>
      </c>
      <c r="L2078">
        <v>361.39366545954198</v>
      </c>
      <c r="M2078">
        <v>57.674566682563302</v>
      </c>
      <c r="N2078">
        <v>1.06249459316698</v>
      </c>
      <c r="O2078">
        <v>18.1298155498482</v>
      </c>
      <c r="P2078">
        <v>55.153051983336297</v>
      </c>
      <c r="Q2078">
        <v>8.4815508764780004E-3</v>
      </c>
    </row>
    <row r="2079" spans="1:17" hidden="1" x14ac:dyDescent="0.3">
      <c r="A2079" t="s">
        <v>4316</v>
      </c>
      <c r="B2079" t="s">
        <v>4317</v>
      </c>
      <c r="C2079" t="str">
        <f>IFERROR(VLOOKUP(Table1[[#This Row],[Ticker]],[1]!Table1[[Symbol]:[Industry]],2,FALSE),"-")</f>
        <v>-</v>
      </c>
      <c r="D2079" t="s">
        <v>288</v>
      </c>
      <c r="E2079">
        <v>310.33413300000001</v>
      </c>
      <c r="F2079">
        <v>153.65</v>
      </c>
      <c r="G2079">
        <v>19.642409848940002</v>
      </c>
      <c r="H2079">
        <v>12.028148938262699</v>
      </c>
      <c r="I2079">
        <v>-1.01441009172792</v>
      </c>
      <c r="J2079">
        <v>5.0305091212311801</v>
      </c>
      <c r="K2079">
        <v>136.74319488552399</v>
      </c>
      <c r="L2079">
        <v>119.084589397119</v>
      </c>
      <c r="M2079">
        <v>63.691196383498998</v>
      </c>
      <c r="N2079">
        <v>0.79124318368423896</v>
      </c>
      <c r="O2079">
        <v>8.4933289944679302</v>
      </c>
      <c r="P2079">
        <v>81.297935103244797</v>
      </c>
      <c r="Q2079">
        <v>-6.2682616118949997E-3</v>
      </c>
    </row>
    <row r="2080" spans="1:17" hidden="1" x14ac:dyDescent="0.3">
      <c r="A2080" t="s">
        <v>4318</v>
      </c>
      <c r="B2080" t="s">
        <v>4319</v>
      </c>
      <c r="C2080" t="str">
        <f>IFERROR(VLOOKUP(Table1[[#This Row],[Ticker]],[1]!Table1[[Symbol]:[Industry]],2,FALSE),"-")</f>
        <v>-</v>
      </c>
      <c r="D2080" t="s">
        <v>140</v>
      </c>
      <c r="E2080">
        <v>308.85863999999998</v>
      </c>
      <c r="F2080">
        <v>195.95</v>
      </c>
      <c r="G2080">
        <v>20.3179061880044</v>
      </c>
      <c r="H2080">
        <v>-7.6138317478567004</v>
      </c>
      <c r="I2080">
        <v>-6.9271610972912701</v>
      </c>
      <c r="J2080">
        <v>-1.48436748340867</v>
      </c>
      <c r="K2080">
        <v>205.38290948532401</v>
      </c>
      <c r="L2080">
        <v>189.85462591832601</v>
      </c>
      <c r="M2080">
        <v>42.614950948305498</v>
      </c>
      <c r="N2080">
        <v>0.53531643309827703</v>
      </c>
      <c r="O2080">
        <v>44.3990813983159</v>
      </c>
      <c r="P2080">
        <v>61.408566721581501</v>
      </c>
      <c r="Q2080">
        <v>0.213086316412511</v>
      </c>
    </row>
    <row r="2081" spans="1:17" hidden="1" x14ac:dyDescent="0.3">
      <c r="A2081" t="s">
        <v>4320</v>
      </c>
      <c r="B2081" t="s">
        <v>4321</v>
      </c>
      <c r="C2081" t="str">
        <f>IFERROR(VLOOKUP(Table1[[#This Row],[Ticker]],[1]!Table1[[Symbol]:[Industry]],2,FALSE),"-")</f>
        <v>-</v>
      </c>
      <c r="D2081" t="s">
        <v>140</v>
      </c>
      <c r="E2081">
        <v>308.69650000000001</v>
      </c>
      <c r="F2081">
        <v>179.66</v>
      </c>
      <c r="G2081">
        <v>-28.136546082465099</v>
      </c>
      <c r="H2081">
        <v>-11.8853001871591</v>
      </c>
      <c r="I2081">
        <v>-21.250014655083501</v>
      </c>
      <c r="J2081">
        <v>-1.8709726563064499</v>
      </c>
      <c r="K2081">
        <v>184.49010042365799</v>
      </c>
      <c r="L2081">
        <v>189.35526807302301</v>
      </c>
      <c r="M2081">
        <v>34.404103955020702</v>
      </c>
      <c r="N2081">
        <v>0.68749294924249005</v>
      </c>
      <c r="O2081">
        <v>33.001224535233199</v>
      </c>
      <c r="P2081">
        <v>10.8670163529774</v>
      </c>
      <c r="Q2081">
        <v>-7.0502711880670005E-2</v>
      </c>
    </row>
    <row r="2082" spans="1:17" hidden="1" x14ac:dyDescent="0.3">
      <c r="A2082" t="s">
        <v>4322</v>
      </c>
      <c r="B2082" t="s">
        <v>4323</v>
      </c>
      <c r="C2082" t="str">
        <f>IFERROR(VLOOKUP(Table1[[#This Row],[Ticker]],[1]!Table1[[Symbol]:[Industry]],2,FALSE),"-")</f>
        <v>-</v>
      </c>
      <c r="D2082" t="s">
        <v>647</v>
      </c>
      <c r="E2082">
        <v>307.28562666900001</v>
      </c>
      <c r="F2082">
        <v>49.13</v>
      </c>
      <c r="G2082">
        <v>-21.1611531187453</v>
      </c>
      <c r="H2082">
        <v>0.89153910405018499</v>
      </c>
      <c r="I2082">
        <v>-17.8641647083215</v>
      </c>
      <c r="J2082">
        <v>-6.8670986300171402</v>
      </c>
      <c r="K2082">
        <v>47.407638659499398</v>
      </c>
      <c r="L2082">
        <v>47.460199738701</v>
      </c>
      <c r="M2082">
        <v>40.784240213325901</v>
      </c>
      <c r="N2082">
        <v>1.0053402451953299</v>
      </c>
      <c r="O2082">
        <v>21.107266435986102</v>
      </c>
      <c r="P2082">
        <v>31.0133333333333</v>
      </c>
      <c r="Q2082">
        <v>-3.0598847002128001E-2</v>
      </c>
    </row>
    <row r="2083" spans="1:17" hidden="1" x14ac:dyDescent="0.3">
      <c r="A2083" t="s">
        <v>4324</v>
      </c>
      <c r="B2083" t="s">
        <v>4325</v>
      </c>
      <c r="C2083" t="str">
        <f>IFERROR(VLOOKUP(Table1[[#This Row],[Ticker]],[1]!Table1[[Symbol]:[Industry]],2,FALSE),"-")</f>
        <v>-</v>
      </c>
      <c r="D2083" t="s">
        <v>21</v>
      </c>
      <c r="E2083">
        <v>306.22338000000002</v>
      </c>
      <c r="F2083">
        <v>20.38</v>
      </c>
      <c r="G2083">
        <v>-13.517889228022799</v>
      </c>
      <c r="H2083">
        <v>-11.4900725596026</v>
      </c>
      <c r="I2083">
        <v>-41.799020647286198</v>
      </c>
      <c r="J2083">
        <v>-2.3269494861347599</v>
      </c>
      <c r="K2083">
        <v>21.5038603917261</v>
      </c>
      <c r="L2083">
        <v>22.5651925221044</v>
      </c>
      <c r="M2083">
        <v>44.725727316931803</v>
      </c>
      <c r="N2083">
        <v>0.75868737991568902</v>
      </c>
      <c r="O2083">
        <v>75.662414131501393</v>
      </c>
      <c r="P2083">
        <v>19.530791788856199</v>
      </c>
      <c r="Q2083">
        <v>-0.105565669674112</v>
      </c>
    </row>
    <row r="2084" spans="1:17" hidden="1" x14ac:dyDescent="0.3">
      <c r="A2084" t="s">
        <v>4326</v>
      </c>
      <c r="B2084" t="s">
        <v>4327</v>
      </c>
      <c r="C2084" t="str">
        <f>IFERROR(VLOOKUP(Table1[[#This Row],[Ticker]],[1]!Table1[[Symbol]:[Industry]],2,FALSE),"-")</f>
        <v>-</v>
      </c>
      <c r="D2084" t="s">
        <v>193</v>
      </c>
      <c r="E2084">
        <v>306.19853308099999</v>
      </c>
      <c r="F2084">
        <v>213.38</v>
      </c>
      <c r="G2084">
        <v>-22.221866333588601</v>
      </c>
      <c r="H2084">
        <v>2.95978316044078</v>
      </c>
      <c r="I2084">
        <v>-25.2545863653209</v>
      </c>
      <c r="J2084">
        <v>-2.34428822856295</v>
      </c>
      <c r="K2084">
        <v>209.40190318225299</v>
      </c>
      <c r="L2084">
        <v>212.646175576416</v>
      </c>
      <c r="M2084">
        <v>47.109325908490199</v>
      </c>
      <c r="N2084">
        <v>1.21920477496632</v>
      </c>
      <c r="O2084">
        <v>37.782360108726202</v>
      </c>
      <c r="P2084">
        <v>24.058139534883701</v>
      </c>
      <c r="Q2084">
        <v>-4.6393451369334003E-2</v>
      </c>
    </row>
    <row r="2085" spans="1:17" hidden="1" x14ac:dyDescent="0.3">
      <c r="A2085" t="s">
        <v>4328</v>
      </c>
      <c r="B2085" t="s">
        <v>4329</v>
      </c>
      <c r="C2085" t="str">
        <f>IFERROR(VLOOKUP(Table1[[#This Row],[Ticker]],[1]!Table1[[Symbol]:[Industry]],2,FALSE),"-")</f>
        <v>-</v>
      </c>
      <c r="D2085" t="s">
        <v>647</v>
      </c>
      <c r="E2085">
        <v>305.95549999999997</v>
      </c>
      <c r="F2085">
        <v>915.2</v>
      </c>
      <c r="G2085">
        <v>7347.2693459314296</v>
      </c>
      <c r="H2085">
        <v>21.265410314078402</v>
      </c>
      <c r="I2085">
        <v>545.28602477093398</v>
      </c>
      <c r="J2085">
        <v>4.1753241625508899</v>
      </c>
      <c r="K2085">
        <v>718.80025948323896</v>
      </c>
      <c r="L2085">
        <v>413.23813127477001</v>
      </c>
      <c r="M2085">
        <v>89.876305386933694</v>
      </c>
      <c r="N2085">
        <v>0.86909416019831698</v>
      </c>
      <c r="O2085">
        <v>1.8465909090909101</v>
      </c>
      <c r="P2085">
        <v>9277.0491803278692</v>
      </c>
      <c r="Q2085">
        <v>0.43781308579852601</v>
      </c>
    </row>
    <row r="2086" spans="1:17" hidden="1" x14ac:dyDescent="0.3">
      <c r="A2086" t="s">
        <v>4330</v>
      </c>
      <c r="B2086" t="s">
        <v>4331</v>
      </c>
      <c r="C2086" t="str">
        <f>IFERROR(VLOOKUP(Table1[[#This Row],[Ticker]],[1]!Table1[[Symbol]:[Industry]],2,FALSE),"-")</f>
        <v>-</v>
      </c>
      <c r="D2086" t="s">
        <v>710</v>
      </c>
      <c r="E2086">
        <v>305.81317233599998</v>
      </c>
      <c r="F2086">
        <v>20.27</v>
      </c>
      <c r="G2086">
        <v>33.176001551429401</v>
      </c>
      <c r="H2086">
        <v>-1.5497308361292701</v>
      </c>
      <c r="I2086">
        <v>-8.0303929038478792</v>
      </c>
      <c r="J2086">
        <v>-3.2028172752047799</v>
      </c>
      <c r="K2086">
        <v>20.209259977867799</v>
      </c>
      <c r="L2086">
        <v>18.584661928962699</v>
      </c>
      <c r="M2086">
        <v>53.8946875706554</v>
      </c>
      <c r="N2086">
        <v>0.90428649729727695</v>
      </c>
      <c r="O2086">
        <v>20.128268376911699</v>
      </c>
      <c r="P2086">
        <v>67.520661157024705</v>
      </c>
      <c r="Q2086">
        <v>-7.0422939844830001E-3</v>
      </c>
    </row>
    <row r="2087" spans="1:17" hidden="1" x14ac:dyDescent="0.3">
      <c r="A2087" t="s">
        <v>4332</v>
      </c>
      <c r="B2087" t="s">
        <v>4333</v>
      </c>
      <c r="C2087" t="str">
        <f>IFERROR(VLOOKUP(Table1[[#This Row],[Ticker]],[1]!Table1[[Symbol]:[Industry]],2,FALSE),"-")</f>
        <v>-</v>
      </c>
      <c r="D2087" t="s">
        <v>1391</v>
      </c>
      <c r="E2087">
        <v>305.2747602</v>
      </c>
      <c r="F2087">
        <v>77.930000000000007</v>
      </c>
      <c r="G2087">
        <v>0.29593301916217302</v>
      </c>
      <c r="H2087">
        <v>6.3168092612325397</v>
      </c>
      <c r="I2087">
        <v>-10.689145349827401</v>
      </c>
      <c r="J2087">
        <v>-4.3122315923409396</v>
      </c>
      <c r="K2087">
        <v>73.2355902224527</v>
      </c>
      <c r="L2087">
        <v>73.451422161164103</v>
      </c>
      <c r="M2087">
        <v>51.488985978824402</v>
      </c>
      <c r="N2087">
        <v>1.5810438320742599</v>
      </c>
      <c r="O2087">
        <v>43.462081355062203</v>
      </c>
      <c r="P2087">
        <v>54.164193867457897</v>
      </c>
    </row>
    <row r="2088" spans="1:17" hidden="1" x14ac:dyDescent="0.3">
      <c r="A2088" t="s">
        <v>4334</v>
      </c>
      <c r="B2088" t="s">
        <v>4335</v>
      </c>
      <c r="C2088" t="str">
        <f>IFERROR(VLOOKUP(Table1[[#This Row],[Ticker]],[1]!Table1[[Symbol]:[Industry]],2,FALSE),"-")</f>
        <v>-</v>
      </c>
      <c r="E2088">
        <v>305.2467264</v>
      </c>
      <c r="F2088">
        <v>138</v>
      </c>
      <c r="G2088">
        <v>64.540436980773507</v>
      </c>
      <c r="H2088">
        <v>16.162920682997498</v>
      </c>
      <c r="I2088">
        <v>29.103069176636399</v>
      </c>
      <c r="J2088">
        <v>-3.6185887401526702</v>
      </c>
      <c r="K2088">
        <v>122.862120666677</v>
      </c>
      <c r="L2088">
        <v>103.816149470567</v>
      </c>
      <c r="M2088">
        <v>52.394754921275499</v>
      </c>
      <c r="N2088">
        <v>0.66709710743801598</v>
      </c>
      <c r="O2088">
        <v>7.2463768115942102</v>
      </c>
      <c r="P2088">
        <v>133.502538071065</v>
      </c>
      <c r="Q2088">
        <v>0.14855261731654701</v>
      </c>
    </row>
    <row r="2089" spans="1:17" hidden="1" x14ac:dyDescent="0.3">
      <c r="A2089" t="s">
        <v>4336</v>
      </c>
      <c r="B2089" t="s">
        <v>4337</v>
      </c>
      <c r="C2089" t="str">
        <f>IFERROR(VLOOKUP(Table1[[#This Row],[Ticker]],[1]!Table1[[Symbol]:[Industry]],2,FALSE),"-")</f>
        <v>-</v>
      </c>
      <c r="D2089" t="s">
        <v>193</v>
      </c>
      <c r="E2089">
        <v>303.89999999999998</v>
      </c>
      <c r="F2089">
        <v>595.04999999999995</v>
      </c>
      <c r="G2089">
        <v>6.6349594947224704</v>
      </c>
      <c r="H2089">
        <v>-1.8727617434074499</v>
      </c>
      <c r="I2089">
        <v>-21.704181571189501</v>
      </c>
      <c r="J2089">
        <v>4.9210470568873399</v>
      </c>
      <c r="K2089">
        <v>591.84848487479098</v>
      </c>
      <c r="L2089">
        <v>572.15587545967696</v>
      </c>
      <c r="M2089">
        <v>68.278650379424604</v>
      </c>
      <c r="N2089">
        <v>1.74440951571792</v>
      </c>
      <c r="O2089">
        <v>28.560625157549801</v>
      </c>
      <c r="P2089">
        <v>47.362555720653702</v>
      </c>
      <c r="Q2089">
        <v>6.2534702671076997E-2</v>
      </c>
    </row>
    <row r="2090" spans="1:17" hidden="1" x14ac:dyDescent="0.3">
      <c r="A2090" t="s">
        <v>4338</v>
      </c>
      <c r="B2090" t="s">
        <v>4339</v>
      </c>
      <c r="C2090" t="str">
        <f>IFERROR(VLOOKUP(Table1[[#This Row],[Ticker]],[1]!Table1[[Symbol]:[Industry]],2,FALSE),"-")</f>
        <v>-</v>
      </c>
      <c r="D2090" t="s">
        <v>173</v>
      </c>
      <c r="E2090">
        <v>303.74608634999998</v>
      </c>
      <c r="F2090">
        <v>290</v>
      </c>
      <c r="G2090">
        <v>128.024931057586</v>
      </c>
      <c r="H2090">
        <v>-10.693569416850099</v>
      </c>
      <c r="I2090">
        <v>31.425933169222599</v>
      </c>
      <c r="J2090">
        <v>6.9005185506509603</v>
      </c>
      <c r="K2090">
        <v>267.80581630658702</v>
      </c>
      <c r="L2090">
        <v>213.43659183429401</v>
      </c>
      <c r="M2090">
        <v>64.999107010712294</v>
      </c>
      <c r="N2090">
        <v>0.27063069255885802</v>
      </c>
      <c r="O2090">
        <v>13.103448275862</v>
      </c>
      <c r="P2090">
        <v>176.19047619047601</v>
      </c>
    </row>
    <row r="2091" spans="1:17" hidden="1" x14ac:dyDescent="0.3">
      <c r="A2091" t="s">
        <v>4340</v>
      </c>
      <c r="B2091" t="s">
        <v>4341</v>
      </c>
      <c r="C2091" t="str">
        <f>IFERROR(VLOOKUP(Table1[[#This Row],[Ticker]],[1]!Table1[[Symbol]:[Industry]],2,FALSE),"-")</f>
        <v>-</v>
      </c>
      <c r="D2091" t="s">
        <v>513</v>
      </c>
      <c r="E2091">
        <v>303.67355220000002</v>
      </c>
      <c r="F2091">
        <v>246.64</v>
      </c>
      <c r="G2091">
        <v>139.82835037464201</v>
      </c>
      <c r="H2091">
        <v>-11.266753542422499</v>
      </c>
      <c r="I2091">
        <v>105.11311627239699</v>
      </c>
      <c r="J2091">
        <v>2.6784888797517699</v>
      </c>
      <c r="K2091">
        <v>222.55798065015799</v>
      </c>
      <c r="L2091">
        <v>171.50694363872799</v>
      </c>
      <c r="M2091">
        <v>53.421282708615799</v>
      </c>
      <c r="N2091">
        <v>0.38102927942752501</v>
      </c>
      <c r="O2091">
        <v>12.7148880960103</v>
      </c>
      <c r="P2091">
        <v>181.552511415525</v>
      </c>
      <c r="Q2091">
        <v>0.1078323649854</v>
      </c>
    </row>
    <row r="2092" spans="1:17" hidden="1" x14ac:dyDescent="0.3">
      <c r="A2092" t="s">
        <v>4342</v>
      </c>
      <c r="B2092" t="s">
        <v>4343</v>
      </c>
      <c r="C2092" t="str">
        <f>IFERROR(VLOOKUP(Table1[[#This Row],[Ticker]],[1]!Table1[[Symbol]:[Industry]],2,FALSE),"-")</f>
        <v>-</v>
      </c>
      <c r="D2092" t="s">
        <v>422</v>
      </c>
      <c r="E2092">
        <v>303.09840179999998</v>
      </c>
      <c r="F2092">
        <v>3609.65</v>
      </c>
      <c r="G2092">
        <v>-34.995585573986702</v>
      </c>
      <c r="H2092">
        <v>-14.5683741350243</v>
      </c>
      <c r="I2092">
        <v>-5.5267805275236297</v>
      </c>
      <c r="J2092">
        <v>-5.6029445457805904</v>
      </c>
      <c r="K2092">
        <v>3710.2367447059501</v>
      </c>
      <c r="L2092">
        <v>3636.2354150607698</v>
      </c>
      <c r="M2092">
        <v>34.134647455844899</v>
      </c>
      <c r="N2092">
        <v>0.62236436046411303</v>
      </c>
      <c r="O2092">
        <v>16.798027509592298</v>
      </c>
      <c r="P2092">
        <v>15.490321548552201</v>
      </c>
      <c r="Q2092">
        <v>6.3687897530657997E-2</v>
      </c>
    </row>
    <row r="2093" spans="1:17" hidden="1" x14ac:dyDescent="0.3">
      <c r="A2093" t="s">
        <v>4344</v>
      </c>
      <c r="B2093" t="s">
        <v>4345</v>
      </c>
      <c r="C2093" t="str">
        <f>IFERROR(VLOOKUP(Table1[[#This Row],[Ticker]],[1]!Table1[[Symbol]:[Industry]],2,FALSE),"-")</f>
        <v>-</v>
      </c>
      <c r="D2093" t="s">
        <v>557</v>
      </c>
      <c r="E2093">
        <v>302.89999999999998</v>
      </c>
      <c r="F2093">
        <v>3059.6</v>
      </c>
      <c r="G2093">
        <v>54.9589320933732</v>
      </c>
      <c r="H2093">
        <v>23.795084795516701</v>
      </c>
      <c r="I2093">
        <v>16.004224696449999</v>
      </c>
      <c r="J2093">
        <v>-6.1722243854073398</v>
      </c>
      <c r="K2093">
        <v>2829.2163807916399</v>
      </c>
      <c r="L2093">
        <v>2400.65122165107</v>
      </c>
      <c r="M2093">
        <v>35.973384100262997</v>
      </c>
      <c r="N2093">
        <v>0.45956966871845401</v>
      </c>
      <c r="O2093">
        <v>22.8918812916721</v>
      </c>
      <c r="P2093">
        <v>103.837441705529</v>
      </c>
      <c r="Q2093">
        <v>5.3965261343901998E-2</v>
      </c>
    </row>
    <row r="2094" spans="1:17" hidden="1" x14ac:dyDescent="0.3">
      <c r="A2094" t="s">
        <v>4346</v>
      </c>
      <c r="B2094" t="s">
        <v>4347</v>
      </c>
      <c r="C2094" t="str">
        <f>IFERROR(VLOOKUP(Table1[[#This Row],[Ticker]],[1]!Table1[[Symbol]:[Industry]],2,FALSE),"-")</f>
        <v>-</v>
      </c>
      <c r="D2094" t="s">
        <v>647</v>
      </c>
      <c r="E2094">
        <v>302.65545128000002</v>
      </c>
      <c r="F2094">
        <v>541.15</v>
      </c>
      <c r="G2094">
        <v>-16.734552854753002</v>
      </c>
      <c r="H2094">
        <v>-0.86661176216734404</v>
      </c>
      <c r="I2094">
        <v>-1.08257147029999</v>
      </c>
      <c r="J2094">
        <v>-2.71656163971541</v>
      </c>
      <c r="K2094">
        <v>520.553360499939</v>
      </c>
      <c r="L2094">
        <v>512.38180985861095</v>
      </c>
      <c r="M2094">
        <v>60.476059491395603</v>
      </c>
      <c r="N2094">
        <v>1.88767872453827</v>
      </c>
      <c r="O2094">
        <v>4.7676245033724696</v>
      </c>
      <c r="P2094">
        <v>17.386117136659401</v>
      </c>
      <c r="Q2094">
        <v>-6.9026331248511E-2</v>
      </c>
    </row>
    <row r="2095" spans="1:17" hidden="1" x14ac:dyDescent="0.3">
      <c r="A2095" t="s">
        <v>4348</v>
      </c>
      <c r="B2095" t="s">
        <v>4349</v>
      </c>
      <c r="C2095" t="str">
        <f>IFERROR(VLOOKUP(Table1[[#This Row],[Ticker]],[1]!Table1[[Symbol]:[Industry]],2,FALSE),"-")</f>
        <v>-</v>
      </c>
      <c r="D2095" t="s">
        <v>140</v>
      </c>
      <c r="E2095">
        <v>301.87793593599997</v>
      </c>
      <c r="F2095">
        <v>146</v>
      </c>
      <c r="G2095">
        <v>187.50033042460899</v>
      </c>
      <c r="H2095">
        <v>48.591301762278</v>
      </c>
      <c r="I2095">
        <v>96.560637082543494</v>
      </c>
      <c r="J2095">
        <v>-9.5447881846874196</v>
      </c>
      <c r="K2095">
        <v>117.990211093108</v>
      </c>
      <c r="L2095">
        <v>81.481256110150696</v>
      </c>
      <c r="M2095">
        <v>52.421878339483598</v>
      </c>
      <c r="N2095">
        <v>0.18715046278083899</v>
      </c>
      <c r="O2095">
        <v>18.150684931506799</v>
      </c>
      <c r="P2095">
        <v>255.66382460414101</v>
      </c>
      <c r="Q2095">
        <v>0.13128630223233501</v>
      </c>
    </row>
    <row r="2096" spans="1:17" hidden="1" x14ac:dyDescent="0.3">
      <c r="A2096" t="s">
        <v>4350</v>
      </c>
      <c r="B2096" t="s">
        <v>4351</v>
      </c>
      <c r="C2096" t="str">
        <f>IFERROR(VLOOKUP(Table1[[#This Row],[Ticker]],[1]!Table1[[Symbol]:[Industry]],2,FALSE),"-")</f>
        <v>-</v>
      </c>
      <c r="D2096" t="s">
        <v>647</v>
      </c>
      <c r="E2096">
        <v>300.97450800000001</v>
      </c>
      <c r="F2096">
        <v>73.45</v>
      </c>
      <c r="G2096">
        <v>5.5909582317759998</v>
      </c>
      <c r="H2096">
        <v>-6.2634867392577496</v>
      </c>
      <c r="I2096">
        <v>-15.322181238490099</v>
      </c>
      <c r="J2096">
        <v>-2.01422139164747</v>
      </c>
      <c r="K2096">
        <v>72.7274070678871</v>
      </c>
      <c r="L2096">
        <v>71.474401912931995</v>
      </c>
      <c r="M2096">
        <v>43.750302615508197</v>
      </c>
      <c r="N2096">
        <v>0.88154026718233702</v>
      </c>
      <c r="O2096">
        <v>38.8699795779441</v>
      </c>
      <c r="P2096">
        <v>46.023856858846898</v>
      </c>
      <c r="Q2096">
        <v>-2.9028530677539998E-3</v>
      </c>
    </row>
    <row r="2097" spans="1:17" hidden="1" x14ac:dyDescent="0.3">
      <c r="A2097" t="s">
        <v>4352</v>
      </c>
      <c r="B2097" t="s">
        <v>4353</v>
      </c>
      <c r="C2097" t="str">
        <f>IFERROR(VLOOKUP(Table1[[#This Row],[Ticker]],[1]!Table1[[Symbol]:[Industry]],2,FALSE),"-")</f>
        <v>-</v>
      </c>
      <c r="D2097" t="s">
        <v>253</v>
      </c>
      <c r="E2097">
        <v>299.75271046</v>
      </c>
      <c r="F2097">
        <v>360.05</v>
      </c>
      <c r="G2097">
        <v>28.023324347283001</v>
      </c>
      <c r="H2097">
        <v>49.864089793173797</v>
      </c>
      <c r="I2097">
        <v>53.683626030037999</v>
      </c>
      <c r="J2097">
        <v>31.9637993939617</v>
      </c>
      <c r="K2097">
        <v>205.25551710919501</v>
      </c>
      <c r="L2097">
        <v>192.620760163565</v>
      </c>
      <c r="M2097">
        <v>95.272791534857703</v>
      </c>
      <c r="N2097">
        <v>1.2020752617568999</v>
      </c>
      <c r="O2097">
        <v>0</v>
      </c>
      <c r="P2097">
        <v>147.913416490234</v>
      </c>
      <c r="Q2097">
        <v>-5.2097067244570999E-2</v>
      </c>
    </row>
    <row r="2098" spans="1:17" hidden="1" x14ac:dyDescent="0.3">
      <c r="A2098" t="s">
        <v>4354</v>
      </c>
      <c r="B2098" t="s">
        <v>4355</v>
      </c>
      <c r="C2098" t="str">
        <f>IFERROR(VLOOKUP(Table1[[#This Row],[Ticker]],[1]!Table1[[Symbol]:[Industry]],2,FALSE),"-")</f>
        <v>-</v>
      </c>
      <c r="D2098" t="s">
        <v>140</v>
      </c>
      <c r="E2098">
        <v>299.60500801500001</v>
      </c>
      <c r="F2098">
        <v>26.5</v>
      </c>
      <c r="G2098">
        <v>16.024300934240799</v>
      </c>
      <c r="H2098">
        <v>18.645129897774201</v>
      </c>
      <c r="I2098">
        <v>-18.991074008979201</v>
      </c>
      <c r="J2098">
        <v>2.15985112983648</v>
      </c>
      <c r="K2098">
        <v>24.764382175379801</v>
      </c>
      <c r="L2098">
        <v>23.2473325348993</v>
      </c>
      <c r="M2098">
        <v>49.735593239837598</v>
      </c>
      <c r="N2098">
        <v>2.4477474992280799</v>
      </c>
      <c r="O2098">
        <v>40.150943396226403</v>
      </c>
      <c r="P2098">
        <v>54.7897196261682</v>
      </c>
      <c r="Q2098">
        <v>3.6371526953529E-2</v>
      </c>
    </row>
    <row r="2099" spans="1:17" hidden="1" x14ac:dyDescent="0.3">
      <c r="A2099" t="s">
        <v>4356</v>
      </c>
      <c r="B2099" t="s">
        <v>4357</v>
      </c>
      <c r="C2099" t="str">
        <f>IFERROR(VLOOKUP(Table1[[#This Row],[Ticker]],[1]!Table1[[Symbol]:[Industry]],2,FALSE),"-")</f>
        <v>-</v>
      </c>
      <c r="D2099" t="s">
        <v>4358</v>
      </c>
      <c r="E2099">
        <v>299.07409799999999</v>
      </c>
      <c r="F2099">
        <v>153.69999999999999</v>
      </c>
      <c r="G2099">
        <v>110.293919686425</v>
      </c>
      <c r="H2099">
        <v>32.887120449876399</v>
      </c>
      <c r="I2099">
        <v>40.691303875572999</v>
      </c>
      <c r="J2099">
        <v>-1.2632257932404301</v>
      </c>
      <c r="K2099">
        <v>123.719614830993</v>
      </c>
      <c r="M2099">
        <v>61.845501939771403</v>
      </c>
      <c r="N2099">
        <v>1.8179439919139</v>
      </c>
      <c r="O2099">
        <v>24.853610930383802</v>
      </c>
      <c r="P2099">
        <v>147.90322580645099</v>
      </c>
    </row>
    <row r="2100" spans="1:17" hidden="1" x14ac:dyDescent="0.3">
      <c r="A2100" t="s">
        <v>4359</v>
      </c>
      <c r="B2100" t="s">
        <v>4360</v>
      </c>
      <c r="C2100" t="str">
        <f>IFERROR(VLOOKUP(Table1[[#This Row],[Ticker]],[1]!Table1[[Symbol]:[Industry]],2,FALSE),"-")</f>
        <v>-</v>
      </c>
      <c r="D2100" t="s">
        <v>713</v>
      </c>
      <c r="E2100">
        <v>298.53358683599998</v>
      </c>
      <c r="F2100">
        <v>11.91</v>
      </c>
      <c r="G2100">
        <v>-18.313415876191399</v>
      </c>
      <c r="H2100">
        <v>-4.2979949196184597</v>
      </c>
      <c r="I2100">
        <v>-7.6048657455841404</v>
      </c>
      <c r="J2100">
        <v>-0.63333716335180801</v>
      </c>
      <c r="K2100">
        <v>11.7724066118141</v>
      </c>
      <c r="L2100">
        <v>11.5257235144198</v>
      </c>
      <c r="M2100">
        <v>70.589314799391403</v>
      </c>
      <c r="N2100">
        <v>1.6711387483129101</v>
      </c>
      <c r="O2100">
        <v>11.6708648194794</v>
      </c>
      <c r="P2100">
        <v>25.368421052631501</v>
      </c>
    </row>
    <row r="2101" spans="1:17" hidden="1" x14ac:dyDescent="0.3">
      <c r="A2101" t="s">
        <v>4361</v>
      </c>
      <c r="B2101" t="s">
        <v>4362</v>
      </c>
      <c r="C2101" t="str">
        <f>IFERROR(VLOOKUP(Table1[[#This Row],[Ticker]],[1]!Table1[[Symbol]:[Industry]],2,FALSE),"-")</f>
        <v>-</v>
      </c>
      <c r="D2101" t="s">
        <v>193</v>
      </c>
      <c r="E2101">
        <v>298.30075499999998</v>
      </c>
      <c r="F2101">
        <v>787.2</v>
      </c>
      <c r="G2101">
        <v>-11.7174340836941</v>
      </c>
      <c r="H2101">
        <v>3.2119626563224299</v>
      </c>
      <c r="I2101">
        <v>-9.0595441114902595</v>
      </c>
      <c r="J2101">
        <v>2.9413406906083499</v>
      </c>
      <c r="K2101">
        <v>735.00575256285197</v>
      </c>
      <c r="L2101">
        <v>730.0354351963</v>
      </c>
      <c r="M2101">
        <v>71.390899512536805</v>
      </c>
      <c r="N2101">
        <v>2.4251740457564002</v>
      </c>
      <c r="O2101">
        <v>14.2022357723577</v>
      </c>
      <c r="P2101">
        <v>21.1076923076923</v>
      </c>
      <c r="Q2101">
        <v>5.2591743760110003E-3</v>
      </c>
    </row>
    <row r="2102" spans="1:17" hidden="1" x14ac:dyDescent="0.3">
      <c r="A2102" t="s">
        <v>4363</v>
      </c>
      <c r="B2102" t="s">
        <v>4364</v>
      </c>
      <c r="C2102" t="str">
        <f>IFERROR(VLOOKUP(Table1[[#This Row],[Ticker]],[1]!Table1[[Symbol]:[Industry]],2,FALSE),"-")</f>
        <v>-</v>
      </c>
      <c r="D2102" t="s">
        <v>253</v>
      </c>
      <c r="E2102">
        <v>298.19902215500002</v>
      </c>
      <c r="F2102">
        <v>123.15</v>
      </c>
      <c r="G2102">
        <v>-43.759087474187403</v>
      </c>
      <c r="H2102">
        <v>-19.889710895949801</v>
      </c>
      <c r="I2102">
        <v>-32.593437244756302</v>
      </c>
      <c r="J2102">
        <v>-5.0930259143791403</v>
      </c>
      <c r="K2102">
        <v>127.23663731922299</v>
      </c>
      <c r="L2102">
        <v>138.80445782343401</v>
      </c>
      <c r="M2102">
        <v>42.541483263054602</v>
      </c>
      <c r="N2102">
        <v>0.69835501622380602</v>
      </c>
      <c r="O2102">
        <v>58.343483556638198</v>
      </c>
      <c r="P2102">
        <v>35.3296703296703</v>
      </c>
      <c r="Q2102">
        <v>9.9416413082425006E-2</v>
      </c>
    </row>
    <row r="2103" spans="1:17" hidden="1" x14ac:dyDescent="0.3">
      <c r="A2103" t="s">
        <v>4365</v>
      </c>
      <c r="B2103" t="s">
        <v>4366</v>
      </c>
      <c r="C2103" t="str">
        <f>IFERROR(VLOOKUP(Table1[[#This Row],[Ticker]],[1]!Table1[[Symbol]:[Industry]],2,FALSE),"-")</f>
        <v>-</v>
      </c>
      <c r="D2103" t="s">
        <v>46</v>
      </c>
      <c r="E2103">
        <v>298.18599999999998</v>
      </c>
      <c r="F2103">
        <v>529.15</v>
      </c>
      <c r="G2103">
        <v>57.928248283455503</v>
      </c>
      <c r="H2103">
        <v>24.5664273203782</v>
      </c>
      <c r="I2103">
        <v>92.591761951043495</v>
      </c>
      <c r="J2103">
        <v>-4.2499631937709301</v>
      </c>
      <c r="K2103">
        <v>474.77439836635699</v>
      </c>
      <c r="L2103">
        <v>363.70364274213199</v>
      </c>
      <c r="M2103">
        <v>49.9386148986381</v>
      </c>
      <c r="N2103">
        <v>0.97550472846519398</v>
      </c>
      <c r="O2103">
        <v>14.712274402343301</v>
      </c>
      <c r="P2103">
        <v>154.399038461538</v>
      </c>
    </row>
    <row r="2104" spans="1:17" hidden="1" x14ac:dyDescent="0.3">
      <c r="A2104" t="s">
        <v>4367</v>
      </c>
      <c r="B2104" t="s">
        <v>4368</v>
      </c>
      <c r="C2104" t="str">
        <f>IFERROR(VLOOKUP(Table1[[#This Row],[Ticker]],[1]!Table1[[Symbol]:[Industry]],2,FALSE),"-")</f>
        <v>-</v>
      </c>
      <c r="D2104" t="s">
        <v>62</v>
      </c>
      <c r="E2104">
        <v>297.58026150000001</v>
      </c>
      <c r="F2104">
        <v>317.60000000000002</v>
      </c>
      <c r="G2104">
        <v>-37.572361740598403</v>
      </c>
      <c r="H2104">
        <v>-6.5275353706099004</v>
      </c>
      <c r="I2104">
        <v>-22.9733858814974</v>
      </c>
      <c r="J2104">
        <v>-4.3471418771565098</v>
      </c>
      <c r="K2104">
        <v>314.480548848777</v>
      </c>
      <c r="L2104">
        <v>339.41999326757701</v>
      </c>
      <c r="M2104">
        <v>51.4594567761118</v>
      </c>
      <c r="N2104">
        <v>0.90519403733830195</v>
      </c>
      <c r="O2104">
        <v>32.556675062972197</v>
      </c>
      <c r="P2104">
        <v>24.5490196078431</v>
      </c>
      <c r="Q2104">
        <v>7.0242432911666999E-2</v>
      </c>
    </row>
    <row r="2105" spans="1:17" hidden="1" x14ac:dyDescent="0.3">
      <c r="A2105" t="s">
        <v>4369</v>
      </c>
      <c r="B2105" t="s">
        <v>4370</v>
      </c>
      <c r="C2105" t="str">
        <f>IFERROR(VLOOKUP(Table1[[#This Row],[Ticker]],[1]!Table1[[Symbol]:[Industry]],2,FALSE),"-")</f>
        <v>-</v>
      </c>
      <c r="D2105" t="s">
        <v>125</v>
      </c>
      <c r="E2105">
        <v>297.279</v>
      </c>
      <c r="F2105">
        <v>298</v>
      </c>
      <c r="G2105">
        <v>233.23175397287901</v>
      </c>
      <c r="H2105">
        <v>20.812595183714699</v>
      </c>
      <c r="I2105">
        <v>122.93241193736201</v>
      </c>
      <c r="J2105">
        <v>2.7025419104868802</v>
      </c>
      <c r="K2105">
        <v>244.53347080848599</v>
      </c>
      <c r="L2105">
        <v>180.95057933967499</v>
      </c>
      <c r="M2105">
        <v>92.232490946986005</v>
      </c>
      <c r="N2105">
        <v>1.4534666308431801</v>
      </c>
      <c r="O2105">
        <v>0.60402684563758402</v>
      </c>
      <c r="P2105">
        <v>262.08991494532199</v>
      </c>
      <c r="Q2105">
        <v>0.14665226141337501</v>
      </c>
    </row>
    <row r="2106" spans="1:17" hidden="1" x14ac:dyDescent="0.3">
      <c r="A2106" t="s">
        <v>4371</v>
      </c>
      <c r="B2106" t="s">
        <v>4372</v>
      </c>
      <c r="C2106" t="str">
        <f>IFERROR(VLOOKUP(Table1[[#This Row],[Ticker]],[1]!Table1[[Symbol]:[Industry]],2,FALSE),"-")</f>
        <v>-</v>
      </c>
      <c r="D2106" t="s">
        <v>49</v>
      </c>
      <c r="E2106">
        <v>297.22247632</v>
      </c>
      <c r="F2106">
        <v>9.3800000000000008</v>
      </c>
      <c r="G2106">
        <v>84.982126248499199</v>
      </c>
      <c r="H2106">
        <v>-3.02567580823052</v>
      </c>
      <c r="I2106">
        <v>-3.7730962492576698</v>
      </c>
      <c r="J2106">
        <v>-2.8059067409846801</v>
      </c>
      <c r="K2106">
        <v>9.4646260529520791</v>
      </c>
      <c r="L2106">
        <v>8.6855436513744007</v>
      </c>
      <c r="M2106">
        <v>44.920283527402603</v>
      </c>
      <c r="N2106">
        <v>1.0257797763858401</v>
      </c>
      <c r="O2106">
        <v>30.916844349680101</v>
      </c>
      <c r="P2106">
        <v>120.705882352941</v>
      </c>
      <c r="Q2106">
        <v>0.13138571964540099</v>
      </c>
    </row>
    <row r="2107" spans="1:17" hidden="1" x14ac:dyDescent="0.3">
      <c r="A2107" t="s">
        <v>4373</v>
      </c>
      <c r="B2107" t="s">
        <v>4374</v>
      </c>
      <c r="C2107" t="str">
        <f>IFERROR(VLOOKUP(Table1[[#This Row],[Ticker]],[1]!Table1[[Symbol]:[Industry]],2,FALSE),"-")</f>
        <v>-</v>
      </c>
      <c r="D2107" t="s">
        <v>258</v>
      </c>
      <c r="E2107">
        <v>297.05182955999999</v>
      </c>
      <c r="F2107">
        <v>53.66</v>
      </c>
      <c r="G2107">
        <v>137.88111308007001</v>
      </c>
      <c r="H2107">
        <v>-5.1871086654665399</v>
      </c>
      <c r="I2107">
        <v>8.3583470317928601</v>
      </c>
      <c r="J2107">
        <v>-4.7759085991563204</v>
      </c>
      <c r="K2107">
        <v>54.007599353183302</v>
      </c>
      <c r="L2107">
        <v>46.448068920010002</v>
      </c>
      <c r="M2107">
        <v>45.864488502222201</v>
      </c>
      <c r="N2107">
        <v>0.85980378126651702</v>
      </c>
      <c r="O2107">
        <v>29.985091315691399</v>
      </c>
      <c r="P2107">
        <v>171.83383991894601</v>
      </c>
      <c r="Q2107">
        <v>2.5537584618443E-2</v>
      </c>
    </row>
    <row r="2108" spans="1:17" hidden="1" x14ac:dyDescent="0.3">
      <c r="A2108" t="s">
        <v>4375</v>
      </c>
      <c r="B2108" t="s">
        <v>4376</v>
      </c>
      <c r="C2108" t="str">
        <f>IFERROR(VLOOKUP(Table1[[#This Row],[Ticker]],[1]!Table1[[Symbol]:[Industry]],2,FALSE),"-")</f>
        <v>-</v>
      </c>
      <c r="D2108" t="s">
        <v>4377</v>
      </c>
      <c r="E2108">
        <v>296.43915776</v>
      </c>
      <c r="F2108">
        <v>519</v>
      </c>
      <c r="G2108">
        <v>129.35785128247201</v>
      </c>
      <c r="H2108">
        <v>22.221939589487</v>
      </c>
      <c r="I2108">
        <v>31.143885503167098</v>
      </c>
      <c r="J2108">
        <v>-2.7305262830128201</v>
      </c>
      <c r="K2108">
        <v>402.153885917568</v>
      </c>
      <c r="M2108">
        <v>79.121575082910297</v>
      </c>
      <c r="N2108">
        <v>1.53556055252168</v>
      </c>
      <c r="O2108">
        <v>4.0366088631984702</v>
      </c>
      <c r="P2108">
        <v>212.93337353029801</v>
      </c>
    </row>
    <row r="2109" spans="1:17" hidden="1" x14ac:dyDescent="0.3">
      <c r="A2109" t="s">
        <v>4378</v>
      </c>
      <c r="B2109" t="s">
        <v>4379</v>
      </c>
      <c r="C2109" t="str">
        <f>IFERROR(VLOOKUP(Table1[[#This Row],[Ticker]],[1]!Table1[[Symbol]:[Industry]],2,FALSE),"-")</f>
        <v>-</v>
      </c>
      <c r="D2109" t="s">
        <v>193</v>
      </c>
      <c r="E2109">
        <v>295.91938575</v>
      </c>
      <c r="F2109">
        <v>748.4</v>
      </c>
      <c r="G2109">
        <v>61.318999818369598</v>
      </c>
      <c r="H2109">
        <v>-4.3253621673561504</v>
      </c>
      <c r="I2109">
        <v>7.4492297091561603</v>
      </c>
      <c r="J2109">
        <v>0.340014129675897</v>
      </c>
      <c r="K2109">
        <v>758.23699920521904</v>
      </c>
      <c r="L2109">
        <v>670.65703991823602</v>
      </c>
      <c r="M2109">
        <v>38.470859020691101</v>
      </c>
      <c r="N2109">
        <v>0.46123656767497401</v>
      </c>
      <c r="O2109">
        <v>25.501068947087099</v>
      </c>
      <c r="P2109">
        <v>91.897435897435798</v>
      </c>
      <c r="Q2109">
        <v>3.6011193288484997E-2</v>
      </c>
    </row>
    <row r="2110" spans="1:17" hidden="1" x14ac:dyDescent="0.3">
      <c r="A2110" t="s">
        <v>4380</v>
      </c>
      <c r="B2110" t="s">
        <v>4381</v>
      </c>
      <c r="C2110" t="str">
        <f>IFERROR(VLOOKUP(Table1[[#This Row],[Ticker]],[1]!Table1[[Symbol]:[Industry]],2,FALSE),"-")</f>
        <v>-</v>
      </c>
      <c r="D2110" t="s">
        <v>800</v>
      </c>
      <c r="E2110">
        <v>295.20205039000001</v>
      </c>
      <c r="F2110">
        <v>223.25</v>
      </c>
      <c r="G2110">
        <v>59.081737758955903</v>
      </c>
      <c r="H2110">
        <v>8.8852891040501802</v>
      </c>
      <c r="I2110">
        <v>19.610272057788901</v>
      </c>
      <c r="J2110">
        <v>-0.99905575275459901</v>
      </c>
      <c r="K2110">
        <v>197.21679646900699</v>
      </c>
      <c r="M2110">
        <v>49.709084089400697</v>
      </c>
      <c r="N2110">
        <v>0.81865871833084902</v>
      </c>
      <c r="O2110">
        <v>16.461366181410899</v>
      </c>
      <c r="P2110">
        <v>99.330357142857096</v>
      </c>
    </row>
    <row r="2111" spans="1:17" hidden="1" x14ac:dyDescent="0.3">
      <c r="A2111" t="s">
        <v>4382</v>
      </c>
      <c r="B2111" t="s">
        <v>4383</v>
      </c>
      <c r="C2111" t="str">
        <f>IFERROR(VLOOKUP(Table1[[#This Row],[Ticker]],[1]!Table1[[Symbol]:[Industry]],2,FALSE),"-")</f>
        <v>-</v>
      </c>
      <c r="D2111" t="s">
        <v>62</v>
      </c>
      <c r="E2111">
        <v>294.75755537999999</v>
      </c>
      <c r="F2111">
        <v>241.97</v>
      </c>
      <c r="G2111">
        <v>-4.4518070188071697</v>
      </c>
      <c r="H2111">
        <v>1.57222412916018</v>
      </c>
      <c r="I2111">
        <v>4.7304385074294304</v>
      </c>
      <c r="J2111">
        <v>-2.6214340426327398</v>
      </c>
      <c r="K2111">
        <v>236.379668996568</v>
      </c>
      <c r="L2111">
        <v>223.378596960339</v>
      </c>
      <c r="M2111">
        <v>56.733244869261398</v>
      </c>
      <c r="N2111">
        <v>0.34385923176294902</v>
      </c>
      <c r="O2111">
        <v>34.314171178245203</v>
      </c>
      <c r="P2111">
        <v>35.938202247191001</v>
      </c>
      <c r="Q2111">
        <v>4.6393346022970003E-2</v>
      </c>
    </row>
    <row r="2112" spans="1:17" hidden="1" x14ac:dyDescent="0.3">
      <c r="A2112" t="s">
        <v>4384</v>
      </c>
      <c r="B2112" t="s">
        <v>4385</v>
      </c>
      <c r="C2112" t="str">
        <f>IFERROR(VLOOKUP(Table1[[#This Row],[Ticker]],[1]!Table1[[Symbol]:[Industry]],2,FALSE),"-")</f>
        <v>-</v>
      </c>
      <c r="D2112" t="s">
        <v>1833</v>
      </c>
      <c r="E2112">
        <v>294.24317840999998</v>
      </c>
      <c r="F2112">
        <v>456.55</v>
      </c>
      <c r="G2112">
        <v>33.522079469597202</v>
      </c>
      <c r="H2112">
        <v>5.2472754054200399</v>
      </c>
      <c r="I2112">
        <v>46.646090547515698</v>
      </c>
      <c r="J2112">
        <v>-6.8669113487699303</v>
      </c>
      <c r="K2112">
        <v>397.33908723593902</v>
      </c>
      <c r="L2112">
        <v>348.59880866113599</v>
      </c>
      <c r="M2112">
        <v>67.005908771906604</v>
      </c>
      <c r="N2112">
        <v>2.44388908853159</v>
      </c>
      <c r="O2112">
        <v>9.0789617785565593</v>
      </c>
      <c r="P2112">
        <v>70.545386626820999</v>
      </c>
      <c r="Q2112">
        <v>2.2922605385355999E-2</v>
      </c>
    </row>
    <row r="2113" spans="1:17" hidden="1" x14ac:dyDescent="0.3">
      <c r="A2113" t="s">
        <v>4386</v>
      </c>
      <c r="B2113" t="s">
        <v>4387</v>
      </c>
      <c r="C2113" t="str">
        <f>IFERROR(VLOOKUP(Table1[[#This Row],[Ticker]],[1]!Table1[[Symbol]:[Industry]],2,FALSE),"-")</f>
        <v>-</v>
      </c>
      <c r="E2113">
        <v>294.09980000000002</v>
      </c>
      <c r="F2113">
        <v>215.8</v>
      </c>
      <c r="G2113">
        <v>60.6963439896751</v>
      </c>
      <c r="H2113">
        <v>15.3896187129887</v>
      </c>
      <c r="I2113">
        <v>-0.79061535962983198</v>
      </c>
      <c r="J2113">
        <v>-3.73225541105273</v>
      </c>
      <c r="K2113">
        <v>199.06986337762001</v>
      </c>
      <c r="L2113">
        <v>186.33419131973599</v>
      </c>
      <c r="M2113">
        <v>56.180571719611898</v>
      </c>
      <c r="N2113">
        <v>1.42540996656583</v>
      </c>
      <c r="O2113">
        <v>16.682113067655202</v>
      </c>
      <c r="P2113">
        <v>95.825771324863894</v>
      </c>
    </row>
    <row r="2114" spans="1:17" hidden="1" x14ac:dyDescent="0.3">
      <c r="A2114" t="s">
        <v>4388</v>
      </c>
      <c r="B2114" t="s">
        <v>4389</v>
      </c>
      <c r="C2114" t="str">
        <f>IFERROR(VLOOKUP(Table1[[#This Row],[Ticker]],[1]!Table1[[Symbol]:[Industry]],2,FALSE),"-")</f>
        <v>-</v>
      </c>
      <c r="D2114" t="s">
        <v>46</v>
      </c>
      <c r="E2114">
        <v>293.64494400000001</v>
      </c>
      <c r="F2114">
        <v>129.87</v>
      </c>
      <c r="G2114">
        <v>92.464516957591897</v>
      </c>
      <c r="H2114">
        <v>21.958817460116201</v>
      </c>
      <c r="I2114">
        <v>52.4713191314857</v>
      </c>
      <c r="J2114">
        <v>-11.216694212269701</v>
      </c>
      <c r="K2114">
        <v>107.691929164572</v>
      </c>
      <c r="L2114">
        <v>90.144133704516506</v>
      </c>
      <c r="M2114">
        <v>51.822555208414101</v>
      </c>
      <c r="N2114">
        <v>1.2980876817020699</v>
      </c>
      <c r="O2114">
        <v>10.110110110110099</v>
      </c>
      <c r="P2114">
        <v>126.649214659685</v>
      </c>
      <c r="Q2114">
        <v>2.2515341756760999E-2</v>
      </c>
    </row>
    <row r="2115" spans="1:17" hidden="1" x14ac:dyDescent="0.3">
      <c r="A2115" t="s">
        <v>4390</v>
      </c>
      <c r="B2115" t="s">
        <v>4391</v>
      </c>
      <c r="C2115" t="str">
        <f>IFERROR(VLOOKUP(Table1[[#This Row],[Ticker]],[1]!Table1[[Symbol]:[Industry]],2,FALSE),"-")</f>
        <v>-</v>
      </c>
      <c r="D2115" t="s">
        <v>130</v>
      </c>
      <c r="E2115">
        <v>293.64217200000002</v>
      </c>
      <c r="F2115">
        <v>25.36</v>
      </c>
      <c r="G2115">
        <v>51.538266737223999</v>
      </c>
      <c r="H2115">
        <v>11.493951334430999</v>
      </c>
      <c r="I2115">
        <v>43.393776285167903</v>
      </c>
      <c r="J2115">
        <v>-0.80168733170197304</v>
      </c>
      <c r="K2115">
        <v>21.477568577807101</v>
      </c>
      <c r="L2115">
        <v>17.0549594154677</v>
      </c>
      <c r="M2115">
        <v>42.676830128909401</v>
      </c>
      <c r="N2115">
        <v>2.0664833325696499</v>
      </c>
      <c r="O2115">
        <v>10.8438485804416</v>
      </c>
      <c r="P2115">
        <v>106.178861788617</v>
      </c>
      <c r="Q2115">
        <v>8.4580366742632002E-2</v>
      </c>
    </row>
    <row r="2116" spans="1:17" hidden="1" x14ac:dyDescent="0.3">
      <c r="A2116" t="s">
        <v>4392</v>
      </c>
      <c r="B2116" t="s">
        <v>4393</v>
      </c>
      <c r="C2116" t="str">
        <f>IFERROR(VLOOKUP(Table1[[#This Row],[Ticker]],[1]!Table1[[Symbol]:[Industry]],2,FALSE),"-")</f>
        <v>-</v>
      </c>
      <c r="D2116" t="s">
        <v>78</v>
      </c>
      <c r="E2116">
        <v>293.09121399999998</v>
      </c>
      <c r="F2116">
        <v>13.44</v>
      </c>
      <c r="G2116">
        <v>50.5735621504721</v>
      </c>
      <c r="H2116">
        <v>-9.9769201982753994</v>
      </c>
      <c r="I2116">
        <v>167.704622063903</v>
      </c>
      <c r="J2116">
        <v>-5.4732201784172902</v>
      </c>
      <c r="K2116">
        <v>13.372200215811301</v>
      </c>
      <c r="L2116">
        <v>9.56323011646891</v>
      </c>
      <c r="M2116">
        <v>34.4414690994154</v>
      </c>
      <c r="N2116">
        <v>1.08149553100226</v>
      </c>
      <c r="O2116">
        <v>25</v>
      </c>
      <c r="P2116">
        <v>263.243243243243</v>
      </c>
      <c r="Q2116">
        <v>5.8985716714919999E-2</v>
      </c>
    </row>
    <row r="2117" spans="1:17" hidden="1" x14ac:dyDescent="0.3">
      <c r="A2117" t="s">
        <v>4394</v>
      </c>
      <c r="B2117" t="s">
        <v>4395</v>
      </c>
      <c r="C2117" t="str">
        <f>IFERROR(VLOOKUP(Table1[[#This Row],[Ticker]],[1]!Table1[[Symbol]:[Industry]],2,FALSE),"-")</f>
        <v>-</v>
      </c>
      <c r="D2117" t="s">
        <v>308</v>
      </c>
      <c r="E2117">
        <v>292.59278801599999</v>
      </c>
      <c r="F2117">
        <v>165.16</v>
      </c>
      <c r="G2117">
        <v>42.211886098534102</v>
      </c>
      <c r="H2117">
        <v>-6.2931583685796797</v>
      </c>
      <c r="I2117">
        <v>-7.7409564411649203</v>
      </c>
      <c r="J2117">
        <v>-6.2150951529310197</v>
      </c>
      <c r="K2117">
        <v>179.05358061234799</v>
      </c>
      <c r="L2117">
        <v>156.849229346181</v>
      </c>
      <c r="M2117">
        <v>26.561621368887099</v>
      </c>
      <c r="N2117">
        <v>1.00817279298192</v>
      </c>
      <c r="O2117">
        <v>38.6534269798982</v>
      </c>
      <c r="P2117">
        <v>74.772486772486701</v>
      </c>
    </row>
    <row r="2118" spans="1:17" hidden="1" x14ac:dyDescent="0.3">
      <c r="A2118" t="s">
        <v>4396</v>
      </c>
      <c r="B2118" t="s">
        <v>4397</v>
      </c>
      <c r="C2118" t="str">
        <f>IFERROR(VLOOKUP(Table1[[#This Row],[Ticker]],[1]!Table1[[Symbol]:[Industry]],2,FALSE),"-")</f>
        <v>-</v>
      </c>
      <c r="E2118">
        <v>292.29123750000002</v>
      </c>
      <c r="F2118">
        <v>12.99</v>
      </c>
      <c r="G2118">
        <v>351.769138806331</v>
      </c>
      <c r="H2118">
        <v>13.848863144269499</v>
      </c>
      <c r="I2118">
        <v>-15.6617932900893</v>
      </c>
      <c r="J2118">
        <v>-0.80168733170197304</v>
      </c>
      <c r="K2118">
        <v>12.562414418444</v>
      </c>
      <c r="L2118">
        <v>10.857460221458901</v>
      </c>
      <c r="M2118">
        <v>63.662296922794098</v>
      </c>
      <c r="N2118">
        <v>0.21832498210450901</v>
      </c>
      <c r="O2118">
        <v>47.036181678214</v>
      </c>
    </row>
    <row r="2119" spans="1:17" hidden="1" x14ac:dyDescent="0.3">
      <c r="A2119" t="s">
        <v>4398</v>
      </c>
      <c r="B2119" t="s">
        <v>4399</v>
      </c>
      <c r="C2119" t="str">
        <f>IFERROR(VLOOKUP(Table1[[#This Row],[Ticker]],[1]!Table1[[Symbol]:[Industry]],2,FALSE),"-")</f>
        <v>-</v>
      </c>
      <c r="D2119" t="s">
        <v>258</v>
      </c>
      <c r="E2119">
        <v>291.31200000000001</v>
      </c>
      <c r="F2119">
        <v>858.9</v>
      </c>
      <c r="G2119">
        <v>168.83846653742299</v>
      </c>
      <c r="H2119">
        <v>1.54507171274582</v>
      </c>
      <c r="I2119">
        <v>32.797552774736197</v>
      </c>
      <c r="J2119">
        <v>-5.4957918923248901</v>
      </c>
      <c r="K2119">
        <v>800.48855454051898</v>
      </c>
      <c r="L2119">
        <v>643.84039985629397</v>
      </c>
      <c r="M2119">
        <v>53.6119027796423</v>
      </c>
      <c r="N2119">
        <v>0.89206661185496405</v>
      </c>
      <c r="O2119">
        <v>7.9287460705553503</v>
      </c>
      <c r="P2119">
        <v>209.34629929767601</v>
      </c>
      <c r="Q2119">
        <v>0.163598468693259</v>
      </c>
    </row>
    <row r="2120" spans="1:17" hidden="1" x14ac:dyDescent="0.3">
      <c r="A2120" t="s">
        <v>4400</v>
      </c>
      <c r="B2120" t="s">
        <v>4401</v>
      </c>
      <c r="C2120" t="str">
        <f>IFERROR(VLOOKUP(Table1[[#This Row],[Ticker]],[1]!Table1[[Symbol]:[Industry]],2,FALSE),"-")</f>
        <v>-</v>
      </c>
      <c r="D2120" t="s">
        <v>901</v>
      </c>
      <c r="E2120">
        <v>290.83215766000001</v>
      </c>
      <c r="F2120">
        <v>87.34</v>
      </c>
      <c r="G2120">
        <v>39.4557796878495</v>
      </c>
      <c r="H2120">
        <v>-2.7281907059260702</v>
      </c>
      <c r="I2120">
        <v>46.798539379236502</v>
      </c>
      <c r="J2120">
        <v>-3.1958777322466201</v>
      </c>
      <c r="K2120">
        <v>88.215393705482001</v>
      </c>
      <c r="L2120">
        <v>77.453745133391806</v>
      </c>
      <c r="M2120">
        <v>48.7332473629044</v>
      </c>
      <c r="N2120">
        <v>2.50105362125398</v>
      </c>
      <c r="O2120">
        <v>35.905656056789503</v>
      </c>
      <c r="P2120">
        <v>91.956043956043899</v>
      </c>
      <c r="Q2120">
        <v>1.1489720379040001E-3</v>
      </c>
    </row>
    <row r="2121" spans="1:17" hidden="1" x14ac:dyDescent="0.3">
      <c r="A2121" t="s">
        <v>4402</v>
      </c>
      <c r="B2121" t="s">
        <v>4403</v>
      </c>
      <c r="C2121" t="str">
        <f>IFERROR(VLOOKUP(Table1[[#This Row],[Ticker]],[1]!Table1[[Symbol]:[Industry]],2,FALSE),"-")</f>
        <v>-</v>
      </c>
      <c r="D2121" t="s">
        <v>258</v>
      </c>
      <c r="E2121">
        <v>290.60700486000002</v>
      </c>
      <c r="F2121">
        <v>12.03</v>
      </c>
      <c r="G2121">
        <v>7.1237861901467801</v>
      </c>
      <c r="H2121">
        <v>17.810289104050099</v>
      </c>
      <c r="I2121">
        <v>-13.908379305195201</v>
      </c>
      <c r="J2121">
        <v>1.8761369360804501</v>
      </c>
      <c r="K2121">
        <v>11.358052969285399</v>
      </c>
      <c r="L2121">
        <v>10.830430232566799</v>
      </c>
      <c r="M2121">
        <v>49.605353592790799</v>
      </c>
      <c r="N2121">
        <v>0.30869879540761103</v>
      </c>
      <c r="O2121">
        <v>23.275145469659101</v>
      </c>
      <c r="P2121">
        <v>42.366863905325403</v>
      </c>
      <c r="Q2121">
        <v>5.3234202350305002E-2</v>
      </c>
    </row>
    <row r="2122" spans="1:17" hidden="1" x14ac:dyDescent="0.3">
      <c r="A2122" t="s">
        <v>4404</v>
      </c>
      <c r="B2122" t="s">
        <v>4405</v>
      </c>
      <c r="C2122" t="str">
        <f>IFERROR(VLOOKUP(Table1[[#This Row],[Ticker]],[1]!Table1[[Symbol]:[Industry]],2,FALSE),"-")</f>
        <v>-</v>
      </c>
      <c r="D2122" t="s">
        <v>258</v>
      </c>
      <c r="E2122">
        <v>290.284425</v>
      </c>
      <c r="F2122">
        <v>1300</v>
      </c>
      <c r="G2122">
        <v>78.791139769133807</v>
      </c>
      <c r="H2122">
        <v>-4.2605417024992498</v>
      </c>
      <c r="I2122">
        <v>30.339957965917101</v>
      </c>
      <c r="J2122">
        <v>-2.1248122852439302</v>
      </c>
      <c r="K2122">
        <v>1287.6910323551001</v>
      </c>
      <c r="L2122">
        <v>1055.9121760970099</v>
      </c>
      <c r="M2122">
        <v>40.683493499021999</v>
      </c>
      <c r="N2122">
        <v>0.83074972591916596</v>
      </c>
      <c r="O2122">
        <v>16.923076923076898</v>
      </c>
      <c r="P2122">
        <v>116.64861261561499</v>
      </c>
      <c r="Q2122">
        <v>0.11853160109462101</v>
      </c>
    </row>
    <row r="2123" spans="1:17" hidden="1" x14ac:dyDescent="0.3">
      <c r="A2123" t="s">
        <v>4406</v>
      </c>
      <c r="B2123" t="s">
        <v>4407</v>
      </c>
      <c r="C2123" t="str">
        <f>IFERROR(VLOOKUP(Table1[[#This Row],[Ticker]],[1]!Table1[[Symbol]:[Industry]],2,FALSE),"-")</f>
        <v>-</v>
      </c>
      <c r="D2123" t="s">
        <v>710</v>
      </c>
      <c r="E2123">
        <v>289.87586241999998</v>
      </c>
      <c r="F2123">
        <v>291.7</v>
      </c>
      <c r="G2123">
        <v>15.055041295513499</v>
      </c>
      <c r="H2123">
        <v>-5.2625922518820296</v>
      </c>
      <c r="I2123">
        <v>58.2750876343692</v>
      </c>
      <c r="J2123">
        <v>-2.8676653390328699</v>
      </c>
      <c r="K2123">
        <v>290.32067041468599</v>
      </c>
      <c r="L2123">
        <v>252.40048197604801</v>
      </c>
      <c r="M2123">
        <v>39.647933624505697</v>
      </c>
      <c r="N2123">
        <v>0.74594955035052801</v>
      </c>
      <c r="O2123">
        <v>26.774082961947201</v>
      </c>
      <c r="P2123">
        <v>93.114862628268696</v>
      </c>
      <c r="Q2123">
        <v>8.3843715430913998E-2</v>
      </c>
    </row>
    <row r="2124" spans="1:17" hidden="1" x14ac:dyDescent="0.3">
      <c r="A2124" t="s">
        <v>4408</v>
      </c>
      <c r="B2124" t="s">
        <v>4409</v>
      </c>
      <c r="C2124" t="str">
        <f>IFERROR(VLOOKUP(Table1[[#This Row],[Ticker]],[1]!Table1[[Symbol]:[Industry]],2,FALSE),"-")</f>
        <v>-</v>
      </c>
      <c r="D2124" t="s">
        <v>220</v>
      </c>
      <c r="E2124">
        <v>289.59156825000002</v>
      </c>
      <c r="F2124">
        <v>146.83000000000001</v>
      </c>
      <c r="G2124">
        <v>10.4015463147893</v>
      </c>
      <c r="H2124">
        <v>16.137537717505602</v>
      </c>
      <c r="I2124">
        <v>-0.56261390204538797</v>
      </c>
      <c r="J2124">
        <v>6.17522208215237</v>
      </c>
      <c r="K2124">
        <v>131.88133772683199</v>
      </c>
      <c r="L2124">
        <v>125.87087759715401</v>
      </c>
      <c r="M2124">
        <v>80.057558038999701</v>
      </c>
      <c r="N2124">
        <v>2.5375106384177499</v>
      </c>
      <c r="O2124">
        <v>6.92637744330177</v>
      </c>
      <c r="P2124">
        <v>39.8380952380952</v>
      </c>
      <c r="Q2124">
        <v>-2.1368735504270001E-3</v>
      </c>
    </row>
    <row r="2125" spans="1:17" hidden="1" x14ac:dyDescent="0.3">
      <c r="A2125" t="s">
        <v>4410</v>
      </c>
      <c r="B2125" t="s">
        <v>4411</v>
      </c>
      <c r="C2125" t="str">
        <f>IFERROR(VLOOKUP(Table1[[#This Row],[Ticker]],[1]!Table1[[Symbol]:[Industry]],2,FALSE),"-")</f>
        <v>-</v>
      </c>
      <c r="D2125" t="s">
        <v>409</v>
      </c>
      <c r="E2125">
        <v>289.06905160000002</v>
      </c>
      <c r="F2125">
        <v>796.65</v>
      </c>
      <c r="G2125">
        <v>81.656546894566603</v>
      </c>
      <c r="H2125">
        <v>-0.32278176209156101</v>
      </c>
      <c r="I2125">
        <v>14.668911282496</v>
      </c>
      <c r="J2125">
        <v>-0.19562672564137201</v>
      </c>
      <c r="K2125">
        <v>772.54629800573798</v>
      </c>
      <c r="L2125">
        <v>683.46722572411397</v>
      </c>
      <c r="M2125">
        <v>48.694033744581702</v>
      </c>
      <c r="N2125">
        <v>0.71786833855799304</v>
      </c>
      <c r="O2125">
        <v>16.757672754660099</v>
      </c>
      <c r="P2125">
        <v>123.77808988763999</v>
      </c>
      <c r="Q2125">
        <v>4.4718040603283001E-2</v>
      </c>
    </row>
    <row r="2126" spans="1:17" hidden="1" x14ac:dyDescent="0.3">
      <c r="A2126" t="s">
        <v>4412</v>
      </c>
      <c r="B2126" t="s">
        <v>4413</v>
      </c>
      <c r="C2126" t="str">
        <f>IFERROR(VLOOKUP(Table1[[#This Row],[Ticker]],[1]!Table1[[Symbol]:[Industry]],2,FALSE),"-")</f>
        <v>-</v>
      </c>
      <c r="D2126" t="s">
        <v>384</v>
      </c>
      <c r="E2126">
        <v>288.954474414</v>
      </c>
      <c r="F2126">
        <v>31.92</v>
      </c>
      <c r="G2126">
        <v>38.731691868793497</v>
      </c>
      <c r="H2126">
        <v>5.8992799297382499</v>
      </c>
      <c r="I2126">
        <v>-3.8754195161379101</v>
      </c>
      <c r="J2126">
        <v>3.58973728793841</v>
      </c>
      <c r="K2126">
        <v>26.809786680254401</v>
      </c>
      <c r="L2126">
        <v>26.342310192199601</v>
      </c>
      <c r="M2126">
        <v>72.2326228967069</v>
      </c>
      <c r="N2126">
        <v>2.5937925597700699</v>
      </c>
      <c r="O2126">
        <v>17.167919799498701</v>
      </c>
      <c r="P2126">
        <v>76.842105263157805</v>
      </c>
      <c r="Q2126">
        <v>6.3951085457884999E-2</v>
      </c>
    </row>
    <row r="2127" spans="1:17" hidden="1" x14ac:dyDescent="0.3">
      <c r="A2127" t="s">
        <v>4414</v>
      </c>
      <c r="B2127" t="s">
        <v>4415</v>
      </c>
      <c r="C2127" t="str">
        <f>IFERROR(VLOOKUP(Table1[[#This Row],[Ticker]],[1]!Table1[[Symbol]:[Industry]],2,FALSE),"-")</f>
        <v>-</v>
      </c>
      <c r="D2127" t="s">
        <v>143</v>
      </c>
      <c r="E2127">
        <v>287.69834730000002</v>
      </c>
      <c r="F2127">
        <v>259.7</v>
      </c>
      <c r="G2127">
        <v>257.79974528821498</v>
      </c>
      <c r="H2127">
        <v>-2.9885702115391699</v>
      </c>
      <c r="I2127">
        <v>-10.1290602094422</v>
      </c>
      <c r="J2127">
        <v>-5.0874016174162504</v>
      </c>
      <c r="K2127">
        <v>266.18724245974101</v>
      </c>
      <c r="L2127">
        <v>229.70781840052501</v>
      </c>
      <c r="M2127">
        <v>39.133755136588903</v>
      </c>
      <c r="N2127">
        <v>0.20271712349107601</v>
      </c>
      <c r="O2127">
        <v>38.6984982672314</v>
      </c>
      <c r="P2127">
        <v>302.63565891472803</v>
      </c>
      <c r="Q2127">
        <v>0.20341225916807301</v>
      </c>
    </row>
    <row r="2128" spans="1:17" hidden="1" x14ac:dyDescent="0.3">
      <c r="A2128" t="s">
        <v>4416</v>
      </c>
      <c r="B2128" t="s">
        <v>4417</v>
      </c>
      <c r="C2128" t="str">
        <f>IFERROR(VLOOKUP(Table1[[#This Row],[Ticker]],[1]!Table1[[Symbol]:[Industry]],2,FALSE),"-")</f>
        <v>-</v>
      </c>
      <c r="E2128">
        <v>287.643161378</v>
      </c>
      <c r="F2128">
        <v>84.91</v>
      </c>
      <c r="G2128">
        <v>-57.162515100178602</v>
      </c>
      <c r="H2128">
        <v>-35.714286482045203</v>
      </c>
      <c r="I2128">
        <v>-43.071381848721103</v>
      </c>
      <c r="J2128">
        <v>-13.485360801089699</v>
      </c>
      <c r="M2128">
        <v>28.029782407337098</v>
      </c>
      <c r="O2128">
        <v>54.916970910375603</v>
      </c>
      <c r="P2128">
        <v>11.723684210526301</v>
      </c>
    </row>
    <row r="2129" spans="1:17" hidden="1" x14ac:dyDescent="0.3">
      <c r="A2129" t="s">
        <v>4418</v>
      </c>
      <c r="B2129" t="s">
        <v>4419</v>
      </c>
      <c r="C2129" t="str">
        <f>IFERROR(VLOOKUP(Table1[[#This Row],[Ticker]],[1]!Table1[[Symbol]:[Industry]],2,FALSE),"-")</f>
        <v>-</v>
      </c>
      <c r="D2129" t="s">
        <v>122</v>
      </c>
      <c r="E2129">
        <v>287.15717332999998</v>
      </c>
      <c r="F2129">
        <v>358.3</v>
      </c>
      <c r="G2129">
        <v>-10.7248980729136</v>
      </c>
      <c r="H2129">
        <v>-12.9302341070295</v>
      </c>
      <c r="I2129">
        <v>-26.281688446011898</v>
      </c>
      <c r="J2129">
        <v>-3.89628192629656</v>
      </c>
      <c r="K2129">
        <v>358.266953181117</v>
      </c>
      <c r="L2129">
        <v>354.25314224724002</v>
      </c>
      <c r="M2129">
        <v>41.267744641951403</v>
      </c>
      <c r="N2129">
        <v>0.85045154610371998</v>
      </c>
      <c r="O2129">
        <v>31.174993022606699</v>
      </c>
      <c r="P2129">
        <v>23.551724137931</v>
      </c>
      <c r="Q2129">
        <v>3.5933802214450001E-3</v>
      </c>
    </row>
    <row r="2130" spans="1:17" hidden="1" x14ac:dyDescent="0.3">
      <c r="A2130" t="s">
        <v>4420</v>
      </c>
      <c r="B2130" t="s">
        <v>4421</v>
      </c>
      <c r="C2130" t="str">
        <f>IFERROR(VLOOKUP(Table1[[#This Row],[Ticker]],[1]!Table1[[Symbol]:[Industry]],2,FALSE),"-")</f>
        <v>-</v>
      </c>
      <c r="D2130" t="s">
        <v>713</v>
      </c>
      <c r="E2130">
        <v>286.83496256799998</v>
      </c>
      <c r="F2130">
        <v>261.83999999999997</v>
      </c>
      <c r="G2130">
        <v>0.61855054259126496</v>
      </c>
      <c r="H2130">
        <v>-0.229796567914267</v>
      </c>
      <c r="I2130">
        <v>0.87220078765901099</v>
      </c>
      <c r="J2130">
        <v>0.31221713551906499</v>
      </c>
      <c r="K2130">
        <v>249.37120236792001</v>
      </c>
      <c r="L2130">
        <v>231.73212716561201</v>
      </c>
      <c r="M2130">
        <v>58.2466499100683</v>
      </c>
      <c r="N2130">
        <v>0.43961799271767299</v>
      </c>
      <c r="O2130">
        <v>1.64604338527345</v>
      </c>
      <c r="P2130">
        <v>31.6175731376294</v>
      </c>
      <c r="Q2130">
        <v>4.1697795445031001E-2</v>
      </c>
    </row>
    <row r="2131" spans="1:17" hidden="1" x14ac:dyDescent="0.3">
      <c r="A2131" t="s">
        <v>4422</v>
      </c>
      <c r="B2131" t="s">
        <v>4423</v>
      </c>
      <c r="C2131" t="str">
        <f>IFERROR(VLOOKUP(Table1[[#This Row],[Ticker]],[1]!Table1[[Symbol]:[Industry]],2,FALSE),"-")</f>
        <v>-</v>
      </c>
      <c r="E2131">
        <v>286.469358</v>
      </c>
      <c r="F2131">
        <v>279.95</v>
      </c>
      <c r="G2131">
        <v>450.75827029457702</v>
      </c>
      <c r="H2131">
        <v>-5.7536037027199303</v>
      </c>
      <c r="I2131">
        <v>5.0298619120792702</v>
      </c>
      <c r="J2131">
        <v>-5.49660258593926</v>
      </c>
      <c r="K2131">
        <v>280.19896570684301</v>
      </c>
      <c r="L2131">
        <v>209.609735330782</v>
      </c>
      <c r="M2131">
        <v>34.450602897910798</v>
      </c>
      <c r="N2131">
        <v>0.38908102766798403</v>
      </c>
      <c r="O2131">
        <v>23.2362921950348</v>
      </c>
      <c r="P2131">
        <v>485.66945606694497</v>
      </c>
    </row>
    <row r="2132" spans="1:17" hidden="1" x14ac:dyDescent="0.3">
      <c r="A2132" t="s">
        <v>4424</v>
      </c>
      <c r="B2132" t="s">
        <v>4425</v>
      </c>
      <c r="C2132" t="str">
        <f>IFERROR(VLOOKUP(Table1[[#This Row],[Ticker]],[1]!Table1[[Symbol]:[Industry]],2,FALSE),"-")</f>
        <v>-</v>
      </c>
      <c r="D2132" t="s">
        <v>140</v>
      </c>
      <c r="E2132">
        <v>286.37108128</v>
      </c>
      <c r="F2132">
        <v>279.8</v>
      </c>
      <c r="G2132">
        <v>64.212587323259399</v>
      </c>
      <c r="H2132">
        <v>-19.126999031543001</v>
      </c>
      <c r="I2132">
        <v>-2.4163823539757501</v>
      </c>
      <c r="J2132">
        <v>-14.4535644648077</v>
      </c>
      <c r="K2132">
        <v>287.97082846241898</v>
      </c>
      <c r="L2132">
        <v>261.74850899626699</v>
      </c>
      <c r="M2132">
        <v>31.8542183773407</v>
      </c>
      <c r="N2132">
        <v>0.70666784577290398</v>
      </c>
      <c r="O2132">
        <v>15.796997855611099</v>
      </c>
      <c r="P2132">
        <v>95.2547103977669</v>
      </c>
      <c r="Q2132">
        <v>6.0394034013253002E-2</v>
      </c>
    </row>
    <row r="2133" spans="1:17" hidden="1" x14ac:dyDescent="0.3">
      <c r="A2133" t="s">
        <v>4426</v>
      </c>
      <c r="B2133" t="s">
        <v>4427</v>
      </c>
      <c r="C2133" t="str">
        <f>IFERROR(VLOOKUP(Table1[[#This Row],[Ticker]],[1]!Table1[[Symbol]:[Industry]],2,FALSE),"-")</f>
        <v>-</v>
      </c>
      <c r="E2133">
        <v>285.38962186200001</v>
      </c>
      <c r="F2133">
        <v>2.77</v>
      </c>
      <c r="G2133">
        <v>1.2598295780529101</v>
      </c>
      <c r="H2133">
        <v>12.204306198067201</v>
      </c>
      <c r="I2133">
        <v>7.6832943701621801</v>
      </c>
      <c r="J2133">
        <v>7.0723284163295297</v>
      </c>
      <c r="K2133">
        <v>2.44872613968416</v>
      </c>
      <c r="L2133">
        <v>2.3196619159025098</v>
      </c>
      <c r="M2133">
        <v>82.018036872902798</v>
      </c>
      <c r="N2133">
        <v>1.9228875379129899</v>
      </c>
      <c r="O2133">
        <v>23.465703971119101</v>
      </c>
      <c r="P2133">
        <v>78.709677419354804</v>
      </c>
      <c r="Q2133">
        <v>-6.4965923902757003E-2</v>
      </c>
    </row>
    <row r="2134" spans="1:17" hidden="1" x14ac:dyDescent="0.3">
      <c r="A2134" t="s">
        <v>4428</v>
      </c>
      <c r="B2134" t="s">
        <v>4429</v>
      </c>
      <c r="C2134" t="str">
        <f>IFERROR(VLOOKUP(Table1[[#This Row],[Ticker]],[1]!Table1[[Symbol]:[Industry]],2,FALSE),"-")</f>
        <v>-</v>
      </c>
      <c r="D2134" t="s">
        <v>159</v>
      </c>
      <c r="E2134">
        <v>285.30599999999998</v>
      </c>
      <c r="F2134">
        <v>212.01</v>
      </c>
      <c r="G2134">
        <v>101.91848801970001</v>
      </c>
      <c r="H2134">
        <v>-11.3283693248995</v>
      </c>
      <c r="I2134">
        <v>53.018677377958902</v>
      </c>
      <c r="J2134">
        <v>-2.73970768322833</v>
      </c>
      <c r="K2134">
        <v>200.29415297895699</v>
      </c>
      <c r="L2134">
        <v>151.29367909314101</v>
      </c>
      <c r="M2134">
        <v>34.0764299558288</v>
      </c>
      <c r="N2134">
        <v>0.30628118897808598</v>
      </c>
      <c r="O2134">
        <v>10.4900712230555</v>
      </c>
      <c r="P2134">
        <v>190.42465753424599</v>
      </c>
      <c r="Q2134">
        <v>0.105027154037582</v>
      </c>
    </row>
    <row r="2135" spans="1:17" hidden="1" x14ac:dyDescent="0.3">
      <c r="A2135" t="s">
        <v>4430</v>
      </c>
      <c r="B2135" t="s">
        <v>4431</v>
      </c>
      <c r="C2135" t="str">
        <f>IFERROR(VLOOKUP(Table1[[#This Row],[Ticker]],[1]!Table1[[Symbol]:[Industry]],2,FALSE),"-")</f>
        <v>-</v>
      </c>
      <c r="D2135" t="s">
        <v>557</v>
      </c>
      <c r="E2135">
        <v>284.60000000000002</v>
      </c>
      <c r="F2135">
        <v>298.45</v>
      </c>
      <c r="G2135">
        <v>-0.929913617985615</v>
      </c>
      <c r="H2135">
        <v>-8.3701862779532092</v>
      </c>
      <c r="I2135">
        <v>10.954231343106001</v>
      </c>
      <c r="J2135">
        <v>-2.1037706650353001</v>
      </c>
      <c r="K2135">
        <v>294.08761948457698</v>
      </c>
      <c r="L2135">
        <v>287.164462273693</v>
      </c>
      <c r="M2135">
        <v>56.1752262152607</v>
      </c>
      <c r="N2135">
        <v>1.5671903876778199</v>
      </c>
      <c r="O2135">
        <v>25.079577818730101</v>
      </c>
      <c r="P2135">
        <v>45.443469785574997</v>
      </c>
      <c r="Q2135">
        <v>0.11336516578681</v>
      </c>
    </row>
    <row r="2136" spans="1:17" hidden="1" x14ac:dyDescent="0.3">
      <c r="A2136" t="s">
        <v>4432</v>
      </c>
      <c r="B2136" t="s">
        <v>4433</v>
      </c>
      <c r="C2136" t="str">
        <f>IFERROR(VLOOKUP(Table1[[#This Row],[Ticker]],[1]!Table1[[Symbol]:[Industry]],2,FALSE),"-")</f>
        <v>-</v>
      </c>
      <c r="E2136">
        <v>284.35681920000002</v>
      </c>
      <c r="F2136">
        <v>111.7</v>
      </c>
      <c r="G2136">
        <v>-22.119251832575198</v>
      </c>
      <c r="H2136">
        <v>8.5605815017110007</v>
      </c>
      <c r="I2136">
        <v>-8.0281185811176794</v>
      </c>
      <c r="J2136">
        <v>-11.366420332086101</v>
      </c>
      <c r="O2136">
        <v>29.095792300805702</v>
      </c>
      <c r="P2136">
        <v>8.8693957115009798</v>
      </c>
    </row>
    <row r="2137" spans="1:17" hidden="1" x14ac:dyDescent="0.3">
      <c r="A2137" t="s">
        <v>4434</v>
      </c>
      <c r="B2137" t="s">
        <v>4435</v>
      </c>
      <c r="C2137" t="str">
        <f>IFERROR(VLOOKUP(Table1[[#This Row],[Ticker]],[1]!Table1[[Symbol]:[Industry]],2,FALSE),"-")</f>
        <v>-</v>
      </c>
      <c r="D2137" t="s">
        <v>46</v>
      </c>
      <c r="E2137">
        <v>283.57799999999997</v>
      </c>
      <c r="F2137">
        <v>183.8</v>
      </c>
      <c r="G2137">
        <v>-42.448381535138502</v>
      </c>
      <c r="H2137">
        <v>-13.5464273138602</v>
      </c>
      <c r="I2137">
        <v>-28.357248283680899</v>
      </c>
      <c r="J2137">
        <v>-14.0136939495228</v>
      </c>
      <c r="K2137">
        <v>195.20454032499299</v>
      </c>
      <c r="M2137">
        <v>42.385564491818499</v>
      </c>
      <c r="N2137">
        <v>0.61322546477227002</v>
      </c>
      <c r="O2137">
        <v>75.625680087051094</v>
      </c>
      <c r="P2137">
        <v>26.714925887624901</v>
      </c>
    </row>
    <row r="2138" spans="1:17" hidden="1" x14ac:dyDescent="0.3">
      <c r="A2138" t="s">
        <v>4436</v>
      </c>
      <c r="B2138" t="s">
        <v>4437</v>
      </c>
      <c r="C2138" t="str">
        <f>IFERROR(VLOOKUP(Table1[[#This Row],[Ticker]],[1]!Table1[[Symbol]:[Industry]],2,FALSE),"-")</f>
        <v>-</v>
      </c>
      <c r="D2138" t="s">
        <v>153</v>
      </c>
      <c r="E2138">
        <v>282.98691778</v>
      </c>
      <c r="F2138">
        <v>267.5</v>
      </c>
      <c r="G2138">
        <v>-10.128714929757599</v>
      </c>
      <c r="H2138">
        <v>-4.1379725009112898</v>
      </c>
      <c r="I2138">
        <v>-17.968733085533501</v>
      </c>
      <c r="J2138">
        <v>-0.93208971620270498</v>
      </c>
      <c r="K2138">
        <v>264.59777575350103</v>
      </c>
      <c r="L2138">
        <v>259.81009847250698</v>
      </c>
      <c r="M2138">
        <v>69.068727375531907</v>
      </c>
      <c r="N2138">
        <v>0.81852973082675096</v>
      </c>
      <c r="O2138">
        <v>22.018691588785</v>
      </c>
      <c r="P2138">
        <v>17.841409691629899</v>
      </c>
      <c r="Q2138">
        <v>6.7445355498182993E-2</v>
      </c>
    </row>
    <row r="2139" spans="1:17" hidden="1" x14ac:dyDescent="0.3">
      <c r="A2139" t="s">
        <v>4438</v>
      </c>
      <c r="B2139" t="s">
        <v>4439</v>
      </c>
      <c r="C2139" t="str">
        <f>IFERROR(VLOOKUP(Table1[[#This Row],[Ticker]],[1]!Table1[[Symbol]:[Industry]],2,FALSE),"-")</f>
        <v>-</v>
      </c>
      <c r="D2139" t="s">
        <v>647</v>
      </c>
      <c r="E2139">
        <v>282.65148449999998</v>
      </c>
      <c r="F2139">
        <v>69.680000000000007</v>
      </c>
      <c r="G2139">
        <v>-16.754925084578101</v>
      </c>
      <c r="H2139">
        <v>-10.3957837704437</v>
      </c>
      <c r="I2139">
        <v>-46.912736569078497</v>
      </c>
      <c r="J2139">
        <v>-3.2400320439772901</v>
      </c>
      <c r="K2139">
        <v>74.071706358552404</v>
      </c>
      <c r="L2139">
        <v>75.801310473858095</v>
      </c>
      <c r="M2139">
        <v>33.384589251078999</v>
      </c>
      <c r="N2139">
        <v>0.69341666073143804</v>
      </c>
      <c r="O2139">
        <v>79.319747416762297</v>
      </c>
      <c r="P2139">
        <v>20.9722222222222</v>
      </c>
      <c r="Q2139">
        <v>0.11010983684747</v>
      </c>
    </row>
    <row r="2140" spans="1:17" hidden="1" x14ac:dyDescent="0.3">
      <c r="A2140" t="s">
        <v>4440</v>
      </c>
      <c r="B2140" t="s">
        <v>4441</v>
      </c>
      <c r="C2140" t="str">
        <f>IFERROR(VLOOKUP(Table1[[#This Row],[Ticker]],[1]!Table1[[Symbol]:[Industry]],2,FALSE),"-")</f>
        <v>-</v>
      </c>
      <c r="D2140" t="s">
        <v>75</v>
      </c>
      <c r="E2140">
        <v>282.64690023000003</v>
      </c>
      <c r="F2140">
        <v>189.25</v>
      </c>
      <c r="G2140">
        <v>342.63620345397197</v>
      </c>
      <c r="H2140">
        <v>14.750933465884099</v>
      </c>
      <c r="I2140">
        <v>171.934824180796</v>
      </c>
      <c r="J2140">
        <v>-5.60819460308476</v>
      </c>
      <c r="K2140">
        <v>173.76909575681401</v>
      </c>
      <c r="L2140">
        <v>117.76900926624801</v>
      </c>
      <c r="M2140">
        <v>48.363517613265202</v>
      </c>
      <c r="N2140">
        <v>0.33150671887525901</v>
      </c>
      <c r="O2140">
        <v>9.88110964332893</v>
      </c>
      <c r="P2140">
        <v>510.48387096774098</v>
      </c>
      <c r="Q2140">
        <v>0.21055407242238</v>
      </c>
    </row>
    <row r="2141" spans="1:17" hidden="1" x14ac:dyDescent="0.3">
      <c r="A2141" t="s">
        <v>4442</v>
      </c>
      <c r="B2141" t="s">
        <v>4443</v>
      </c>
      <c r="C2141" t="str">
        <f>IFERROR(VLOOKUP(Table1[[#This Row],[Ticker]],[1]!Table1[[Symbol]:[Industry]],2,FALSE),"-")</f>
        <v>-</v>
      </c>
      <c r="E2141">
        <v>282.56080023999999</v>
      </c>
      <c r="F2141">
        <v>125.15</v>
      </c>
      <c r="G2141">
        <v>37.470234313027198</v>
      </c>
      <c r="H2141">
        <v>24.7284521587457</v>
      </c>
      <c r="I2141">
        <v>51.561367564484698</v>
      </c>
      <c r="J2141">
        <v>-7.7646502946649401</v>
      </c>
      <c r="K2141">
        <v>106.90815556958501</v>
      </c>
      <c r="M2141">
        <v>59.668432688422499</v>
      </c>
      <c r="N2141">
        <v>2.0790857027694201</v>
      </c>
      <c r="O2141">
        <v>17.4590491410307</v>
      </c>
      <c r="P2141">
        <v>90.4001217100258</v>
      </c>
    </row>
    <row r="2142" spans="1:17" hidden="1" x14ac:dyDescent="0.3">
      <c r="A2142" t="s">
        <v>4444</v>
      </c>
      <c r="B2142" t="s">
        <v>4445</v>
      </c>
      <c r="C2142" t="str">
        <f>IFERROR(VLOOKUP(Table1[[#This Row],[Ticker]],[1]!Table1[[Symbol]:[Industry]],2,FALSE),"-")</f>
        <v>-</v>
      </c>
      <c r="D2142" t="s">
        <v>220</v>
      </c>
      <c r="E2142">
        <v>282.39200640000001</v>
      </c>
      <c r="F2142">
        <v>224.3</v>
      </c>
      <c r="G2142">
        <v>176.67138980360801</v>
      </c>
      <c r="H2142">
        <v>-11.426480223416799</v>
      </c>
      <c r="I2142">
        <v>44.104735004482002</v>
      </c>
      <c r="J2142">
        <v>-4.0337914531770203</v>
      </c>
      <c r="K2142">
        <v>203.48777780957201</v>
      </c>
      <c r="L2142">
        <v>150.060512518065</v>
      </c>
      <c r="M2142">
        <v>40.192373628501898</v>
      </c>
      <c r="N2142">
        <v>0.40900150566971599</v>
      </c>
      <c r="O2142">
        <v>17.922425323227799</v>
      </c>
      <c r="P2142">
        <v>209.37931034482699</v>
      </c>
      <c r="Q2142">
        <v>0.16107345086182501</v>
      </c>
    </row>
    <row r="2143" spans="1:17" hidden="1" x14ac:dyDescent="0.3">
      <c r="A2143" t="s">
        <v>4446</v>
      </c>
      <c r="B2143" t="s">
        <v>4447</v>
      </c>
      <c r="C2143" t="str">
        <f>IFERROR(VLOOKUP(Table1[[#This Row],[Ticker]],[1]!Table1[[Symbol]:[Industry]],2,FALSE),"-")</f>
        <v>-</v>
      </c>
      <c r="E2143">
        <v>281.70200996</v>
      </c>
      <c r="F2143">
        <v>23.29</v>
      </c>
      <c r="G2143">
        <v>-5.3180998656505798</v>
      </c>
      <c r="H2143">
        <v>-0.157849697211665</v>
      </c>
      <c r="I2143">
        <v>-36.267841092232899</v>
      </c>
      <c r="J2143">
        <v>-0.97350863754390904</v>
      </c>
      <c r="K2143">
        <v>22.968633241923001</v>
      </c>
      <c r="L2143">
        <v>23.956911483898999</v>
      </c>
      <c r="M2143">
        <v>55.320294762639797</v>
      </c>
      <c r="N2143">
        <v>0.94399121313830003</v>
      </c>
      <c r="O2143">
        <v>58.007728638900801</v>
      </c>
      <c r="P2143">
        <v>31.211267605633701</v>
      </c>
      <c r="Q2143">
        <v>4.8230300441567002E-2</v>
      </c>
    </row>
    <row r="2144" spans="1:17" hidden="1" x14ac:dyDescent="0.3">
      <c r="A2144" t="s">
        <v>4448</v>
      </c>
      <c r="B2144" t="s">
        <v>4449</v>
      </c>
      <c r="C2144" t="str">
        <f>IFERROR(VLOOKUP(Table1[[#This Row],[Ticker]],[1]!Table1[[Symbol]:[Industry]],2,FALSE),"-")</f>
        <v>-</v>
      </c>
      <c r="D2144" t="s">
        <v>901</v>
      </c>
      <c r="E2144">
        <v>281.47924</v>
      </c>
      <c r="F2144">
        <v>203.45</v>
      </c>
      <c r="G2144">
        <v>29.205133204090401</v>
      </c>
      <c r="H2144">
        <v>15.728233251405999</v>
      </c>
      <c r="I2144">
        <v>43.296266455548</v>
      </c>
      <c r="J2144">
        <v>-7.2317403393074002</v>
      </c>
      <c r="K2144">
        <v>183.710356119675</v>
      </c>
      <c r="M2144">
        <v>46.6511331182422</v>
      </c>
      <c r="N2144">
        <v>0.75659264399722403</v>
      </c>
      <c r="O2144">
        <v>22.8311624477758</v>
      </c>
      <c r="P2144">
        <v>76.759339704604599</v>
      </c>
    </row>
    <row r="2145" spans="1:17" hidden="1" x14ac:dyDescent="0.3">
      <c r="A2145" t="s">
        <v>4450</v>
      </c>
      <c r="B2145" t="s">
        <v>4451</v>
      </c>
      <c r="C2145" t="str">
        <f>IFERROR(VLOOKUP(Table1[[#This Row],[Ticker]],[1]!Table1[[Symbol]:[Industry]],2,FALSE),"-")</f>
        <v>-</v>
      </c>
      <c r="D2145" t="s">
        <v>1662</v>
      </c>
      <c r="E2145">
        <v>280.92734243000001</v>
      </c>
      <c r="F2145">
        <v>253.8</v>
      </c>
      <c r="G2145">
        <v>-10.8587384315202</v>
      </c>
      <c r="H2145">
        <v>-2.38570448569341</v>
      </c>
      <c r="I2145">
        <v>-2.7862187273663102</v>
      </c>
      <c r="J2145">
        <v>-1.4424640307311001</v>
      </c>
      <c r="K2145">
        <v>263.67628826206101</v>
      </c>
      <c r="L2145">
        <v>257.07827300923299</v>
      </c>
      <c r="M2145">
        <v>55.161822305131601</v>
      </c>
      <c r="N2145">
        <v>1.10250414527523</v>
      </c>
      <c r="O2145">
        <v>44.641449960598798</v>
      </c>
      <c r="P2145">
        <v>25.643564356435601</v>
      </c>
      <c r="Q2145">
        <v>8.1075373786306998E-2</v>
      </c>
    </row>
    <row r="2146" spans="1:17" hidden="1" x14ac:dyDescent="0.3">
      <c r="A2146" t="s">
        <v>4452</v>
      </c>
      <c r="B2146" t="s">
        <v>4453</v>
      </c>
      <c r="C2146" t="str">
        <f>IFERROR(VLOOKUP(Table1[[#This Row],[Ticker]],[1]!Table1[[Symbol]:[Industry]],2,FALSE),"-")</f>
        <v>-</v>
      </c>
      <c r="D2146" t="s">
        <v>647</v>
      </c>
      <c r="E2146">
        <v>280.41348611999899</v>
      </c>
      <c r="F2146">
        <v>572.20000000000005</v>
      </c>
      <c r="G2146">
        <v>-43.827313241536402</v>
      </c>
      <c r="H2146">
        <v>-10.029588399674299</v>
      </c>
      <c r="I2146">
        <v>-28.168214281994398</v>
      </c>
      <c r="J2146">
        <v>-5.29335399836864</v>
      </c>
      <c r="K2146">
        <v>584.55826185603996</v>
      </c>
      <c r="L2146">
        <v>612.31913186187103</v>
      </c>
      <c r="M2146">
        <v>47.119653140448897</v>
      </c>
      <c r="N2146">
        <v>1.2362494731743701</v>
      </c>
      <c r="O2146">
        <v>35.424676686473198</v>
      </c>
      <c r="P2146">
        <v>18.174308137133401</v>
      </c>
    </row>
    <row r="2147" spans="1:17" hidden="1" x14ac:dyDescent="0.3">
      <c r="A2147" t="s">
        <v>4454</v>
      </c>
      <c r="B2147" t="s">
        <v>4455</v>
      </c>
      <c r="C2147" t="str">
        <f>IFERROR(VLOOKUP(Table1[[#This Row],[Ticker]],[1]!Table1[[Symbol]:[Industry]],2,FALSE),"-")</f>
        <v>-</v>
      </c>
      <c r="D2147" t="s">
        <v>550</v>
      </c>
      <c r="E2147">
        <v>279.59814</v>
      </c>
      <c r="F2147">
        <v>139.1</v>
      </c>
      <c r="G2147">
        <v>-60.728367213620402</v>
      </c>
      <c r="H2147">
        <v>4.1509523492140001</v>
      </c>
      <c r="I2147">
        <v>-26.8185365727734</v>
      </c>
      <c r="J2147">
        <v>-2.8584249203544498</v>
      </c>
      <c r="K2147">
        <v>132.22554858196901</v>
      </c>
      <c r="M2147">
        <v>56.746756102096903</v>
      </c>
      <c r="N2147">
        <v>2.02597402597402</v>
      </c>
      <c r="O2147">
        <v>69.662113587347207</v>
      </c>
      <c r="P2147">
        <v>39.1</v>
      </c>
    </row>
    <row r="2148" spans="1:17" hidden="1" x14ac:dyDescent="0.3">
      <c r="A2148" t="s">
        <v>4456</v>
      </c>
      <c r="B2148" t="s">
        <v>4457</v>
      </c>
      <c r="C2148" t="str">
        <f>IFERROR(VLOOKUP(Table1[[#This Row],[Ticker]],[1]!Table1[[Symbol]:[Industry]],2,FALSE),"-")</f>
        <v>-</v>
      </c>
      <c r="E2148">
        <v>279.38682399999999</v>
      </c>
      <c r="F2148">
        <v>174.5</v>
      </c>
      <c r="G2148">
        <v>80.704485134211595</v>
      </c>
      <c r="H2148">
        <v>1.1849113673865901</v>
      </c>
      <c r="I2148">
        <v>15.195833555115099</v>
      </c>
      <c r="J2148">
        <v>3.4407369107222601</v>
      </c>
      <c r="K2148">
        <v>162.20385134065299</v>
      </c>
      <c r="L2148">
        <v>143.310448415455</v>
      </c>
      <c r="M2148">
        <v>83.372371244293703</v>
      </c>
      <c r="N2148">
        <v>1.72406417112299</v>
      </c>
      <c r="O2148">
        <v>0.85959885386819301</v>
      </c>
      <c r="P2148">
        <v>118.12499999999901</v>
      </c>
      <c r="Q2148">
        <v>0.14397807258391701</v>
      </c>
    </row>
    <row r="2149" spans="1:17" hidden="1" x14ac:dyDescent="0.3">
      <c r="A2149" t="s">
        <v>4458</v>
      </c>
      <c r="B2149" t="s">
        <v>4459</v>
      </c>
      <c r="C2149" t="str">
        <f>IFERROR(VLOOKUP(Table1[[#This Row],[Ticker]],[1]!Table1[[Symbol]:[Industry]],2,FALSE),"-")</f>
        <v>-</v>
      </c>
      <c r="D2149" t="s">
        <v>114</v>
      </c>
      <c r="E2149">
        <v>279.10493129999998</v>
      </c>
      <c r="F2149">
        <v>185.05</v>
      </c>
      <c r="G2149">
        <v>59.190111044071799</v>
      </c>
      <c r="H2149">
        <v>-1.5385422110723299</v>
      </c>
      <c r="I2149">
        <v>-11.686230326948699</v>
      </c>
      <c r="J2149">
        <v>6.8545168337424398</v>
      </c>
      <c r="K2149">
        <v>177.90281442567499</v>
      </c>
      <c r="L2149">
        <v>165.96560749592601</v>
      </c>
      <c r="M2149">
        <v>66.109610401004502</v>
      </c>
      <c r="N2149">
        <v>1.0658148776327101</v>
      </c>
      <c r="O2149">
        <v>94.109700081059103</v>
      </c>
      <c r="P2149">
        <v>107.106883044208</v>
      </c>
      <c r="Q2149">
        <v>0.101830698993034</v>
      </c>
    </row>
    <row r="2150" spans="1:17" hidden="1" x14ac:dyDescent="0.3">
      <c r="A2150" t="s">
        <v>4460</v>
      </c>
      <c r="B2150" t="s">
        <v>4461</v>
      </c>
      <c r="C2150" t="str">
        <f>IFERROR(VLOOKUP(Table1[[#This Row],[Ticker]],[1]!Table1[[Symbol]:[Industry]],2,FALSE),"-")</f>
        <v>-</v>
      </c>
      <c r="D2150" t="s">
        <v>409</v>
      </c>
      <c r="E2150">
        <v>278.57937629999998</v>
      </c>
      <c r="F2150">
        <v>274.10000000000002</v>
      </c>
      <c r="G2150">
        <v>50.5224025756538</v>
      </c>
      <c r="H2150">
        <v>-6.5686196052887302</v>
      </c>
      <c r="I2150">
        <v>-29.115698215810902</v>
      </c>
      <c r="J2150">
        <v>-6.4569986255432097</v>
      </c>
      <c r="K2150">
        <v>275.20285855773898</v>
      </c>
      <c r="L2150">
        <v>252.351121165184</v>
      </c>
      <c r="M2150">
        <v>44.384273662421201</v>
      </c>
      <c r="N2150">
        <v>0.52454664549027297</v>
      </c>
      <c r="O2150">
        <v>50.419554906968202</v>
      </c>
      <c r="P2150">
        <v>86.0828241683638</v>
      </c>
      <c r="Q2150">
        <v>4.7575940248890003E-2</v>
      </c>
    </row>
    <row r="2151" spans="1:17" hidden="1" x14ac:dyDescent="0.3">
      <c r="A2151" t="s">
        <v>4462</v>
      </c>
      <c r="B2151" t="s">
        <v>4463</v>
      </c>
      <c r="C2151" t="str">
        <f>IFERROR(VLOOKUP(Table1[[#This Row],[Ticker]],[1]!Table1[[Symbol]:[Industry]],2,FALSE),"-")</f>
        <v>-</v>
      </c>
      <c r="D2151" t="s">
        <v>21</v>
      </c>
      <c r="E2151">
        <v>278.038885553</v>
      </c>
      <c r="F2151">
        <v>137.19999999999999</v>
      </c>
      <c r="G2151">
        <v>76.257465064669702</v>
      </c>
      <c r="H2151">
        <v>49.168955770716799</v>
      </c>
      <c r="I2151">
        <v>66.816345768990999</v>
      </c>
      <c r="J2151">
        <v>9.8896063531539493</v>
      </c>
      <c r="K2151">
        <v>108.244464361941</v>
      </c>
      <c r="L2151">
        <v>89.494910905224998</v>
      </c>
      <c r="M2151">
        <v>78.552122623167904</v>
      </c>
      <c r="N2151">
        <v>1.9113038132581399</v>
      </c>
      <c r="O2151">
        <v>7.5801749271137098</v>
      </c>
      <c r="P2151">
        <v>157.894736842105</v>
      </c>
      <c r="Q2151">
        <v>4.6371957399872002E-2</v>
      </c>
    </row>
    <row r="2152" spans="1:17" hidden="1" x14ac:dyDescent="0.3">
      <c r="A2152" t="s">
        <v>4464</v>
      </c>
      <c r="B2152" t="s">
        <v>4465</v>
      </c>
      <c r="C2152" t="str">
        <f>IFERROR(VLOOKUP(Table1[[#This Row],[Ticker]],[1]!Table1[[Symbol]:[Industry]],2,FALSE),"-")</f>
        <v>-</v>
      </c>
      <c r="D2152" t="s">
        <v>46</v>
      </c>
      <c r="E2152">
        <v>277.85118</v>
      </c>
      <c r="F2152">
        <v>94.7</v>
      </c>
      <c r="G2152">
        <v>103.493430217811</v>
      </c>
      <c r="H2152">
        <v>7.7573479275795796</v>
      </c>
      <c r="I2152">
        <v>28.334065923161099</v>
      </c>
      <c r="J2152">
        <v>-0.85387939850781502</v>
      </c>
      <c r="K2152">
        <v>90.448912281465894</v>
      </c>
      <c r="L2152">
        <v>72.812862006963201</v>
      </c>
      <c r="M2152">
        <v>45.8046369376274</v>
      </c>
      <c r="N2152">
        <v>1.33215860357495</v>
      </c>
      <c r="O2152">
        <v>20.802534318901799</v>
      </c>
      <c r="P2152">
        <v>142.13756072615701</v>
      </c>
      <c r="Q2152">
        <v>0.13886973498347299</v>
      </c>
    </row>
    <row r="2153" spans="1:17" hidden="1" x14ac:dyDescent="0.3">
      <c r="A2153" t="s">
        <v>4466</v>
      </c>
      <c r="B2153" t="s">
        <v>4467</v>
      </c>
      <c r="C2153" t="str">
        <f>IFERROR(VLOOKUP(Table1[[#This Row],[Ticker]],[1]!Table1[[Symbol]:[Industry]],2,FALSE),"-")</f>
        <v>-</v>
      </c>
      <c r="D2153" t="s">
        <v>285</v>
      </c>
      <c r="E2153">
        <v>277.16000000000003</v>
      </c>
      <c r="F2153">
        <v>324.14999999999998</v>
      </c>
      <c r="G2153">
        <v>33.092668218096001</v>
      </c>
      <c r="H2153">
        <v>17.988719051351602</v>
      </c>
      <c r="I2153">
        <v>-5.6952688012365904</v>
      </c>
      <c r="J2153">
        <v>-6.09580497876079</v>
      </c>
      <c r="K2153">
        <v>304.46018837495097</v>
      </c>
      <c r="L2153">
        <v>270.87073144904798</v>
      </c>
      <c r="M2153">
        <v>55.384338071290401</v>
      </c>
      <c r="N2153">
        <v>1.9506933744221799</v>
      </c>
      <c r="O2153">
        <v>20.2529693043344</v>
      </c>
      <c r="P2153">
        <v>72.420212765957402</v>
      </c>
      <c r="Q2153">
        <v>0.19901750185922401</v>
      </c>
    </row>
    <row r="2154" spans="1:17" hidden="1" x14ac:dyDescent="0.3">
      <c r="A2154" t="s">
        <v>4468</v>
      </c>
      <c r="B2154" t="s">
        <v>4469</v>
      </c>
      <c r="C2154" t="str">
        <f>IFERROR(VLOOKUP(Table1[[#This Row],[Ticker]],[1]!Table1[[Symbol]:[Industry]],2,FALSE),"-")</f>
        <v>-</v>
      </c>
      <c r="D2154" t="s">
        <v>21</v>
      </c>
      <c r="E2154">
        <v>277.13064511799899</v>
      </c>
      <c r="F2154">
        <v>198.61</v>
      </c>
      <c r="G2154">
        <v>159.75995159442201</v>
      </c>
      <c r="H2154">
        <v>20.100849204742399</v>
      </c>
      <c r="I2154">
        <v>-10.4074680145215</v>
      </c>
      <c r="J2154">
        <v>7.1972251207178202</v>
      </c>
      <c r="K2154">
        <v>179.068024549607</v>
      </c>
      <c r="L2154">
        <v>160.42374048382601</v>
      </c>
      <c r="M2154">
        <v>65.479425485169003</v>
      </c>
      <c r="N2154">
        <v>1.8310270685338701</v>
      </c>
      <c r="O2154">
        <v>12.104123659433</v>
      </c>
      <c r="P2154">
        <v>200.92424242424201</v>
      </c>
      <c r="Q2154">
        <v>9.2667706959360996E-2</v>
      </c>
    </row>
    <row r="2155" spans="1:17" hidden="1" x14ac:dyDescent="0.3">
      <c r="A2155" t="s">
        <v>4470</v>
      </c>
      <c r="B2155" t="s">
        <v>4471</v>
      </c>
      <c r="C2155" t="str">
        <f>IFERROR(VLOOKUP(Table1[[#This Row],[Ticker]],[1]!Table1[[Symbol]:[Industry]],2,FALSE),"-")</f>
        <v>-</v>
      </c>
      <c r="E2155">
        <v>277.12740000000002</v>
      </c>
      <c r="F2155">
        <v>65.78</v>
      </c>
      <c r="G2155">
        <v>173.836704055849</v>
      </c>
      <c r="H2155">
        <v>-7.9598215970568296</v>
      </c>
      <c r="I2155">
        <v>71.927166989966096</v>
      </c>
      <c r="J2155">
        <v>-9.5933539983686291</v>
      </c>
      <c r="K2155">
        <v>64.477304269702799</v>
      </c>
      <c r="L2155">
        <v>49.6551911706159</v>
      </c>
      <c r="M2155">
        <v>37.221739646826897</v>
      </c>
      <c r="N2155">
        <v>1.9853333068033501</v>
      </c>
      <c r="O2155">
        <v>12.967467315293399</v>
      </c>
      <c r="P2155">
        <v>212.49406175771901</v>
      </c>
      <c r="Q2155">
        <v>0.17903849344822101</v>
      </c>
    </row>
    <row r="2156" spans="1:17" hidden="1" x14ac:dyDescent="0.3">
      <c r="A2156" t="s">
        <v>4472</v>
      </c>
      <c r="B2156" t="s">
        <v>4473</v>
      </c>
      <c r="C2156" t="str">
        <f>IFERROR(VLOOKUP(Table1[[#This Row],[Ticker]],[1]!Table1[[Symbol]:[Industry]],2,FALSE),"-")</f>
        <v>-</v>
      </c>
      <c r="E2156">
        <v>277.00907009999997</v>
      </c>
      <c r="F2156">
        <v>192</v>
      </c>
      <c r="G2156">
        <v>-33.695971320232999</v>
      </c>
      <c r="H2156">
        <v>-9.8967300817242592</v>
      </c>
      <c r="I2156">
        <v>-46.384914380175097</v>
      </c>
      <c r="J2156">
        <v>4.3796598185570899</v>
      </c>
      <c r="K2156">
        <v>213.048617709068</v>
      </c>
      <c r="L2156">
        <v>241.57780583395299</v>
      </c>
      <c r="M2156">
        <v>52.716905535893503</v>
      </c>
      <c r="N2156">
        <v>0.94230227976358005</v>
      </c>
      <c r="O2156">
        <v>79.6875</v>
      </c>
      <c r="P2156">
        <v>6.6666666666666599</v>
      </c>
      <c r="Q2156">
        <v>0.10860514413231299</v>
      </c>
    </row>
    <row r="2157" spans="1:17" hidden="1" x14ac:dyDescent="0.3">
      <c r="A2157" t="s">
        <v>4474</v>
      </c>
      <c r="B2157" t="s">
        <v>4475</v>
      </c>
      <c r="C2157" t="str">
        <f>IFERROR(VLOOKUP(Table1[[#This Row],[Ticker]],[1]!Table1[[Symbol]:[Industry]],2,FALSE),"-")</f>
        <v>-</v>
      </c>
      <c r="D2157" t="s">
        <v>557</v>
      </c>
      <c r="E2157">
        <v>276.14999999999998</v>
      </c>
      <c r="F2157">
        <v>2.88</v>
      </c>
      <c r="G2157">
        <v>27.6629964607951</v>
      </c>
      <c r="H2157">
        <v>-9.3652371482206007</v>
      </c>
      <c r="I2157">
        <v>-13.594763983764</v>
      </c>
      <c r="J2157">
        <v>-4.8309913610059896</v>
      </c>
      <c r="K2157">
        <v>2.5940271049026902</v>
      </c>
      <c r="L2157">
        <v>2.4524219085139798</v>
      </c>
      <c r="M2157">
        <v>37.285302131450997</v>
      </c>
      <c r="N2157">
        <v>1.37681674715963</v>
      </c>
      <c r="O2157">
        <v>30.3208478513356</v>
      </c>
      <c r="P2157">
        <v>66.256335988414193</v>
      </c>
      <c r="Q2157">
        <v>-1.0719849581887E-2</v>
      </c>
    </row>
    <row r="2158" spans="1:17" hidden="1" x14ac:dyDescent="0.3">
      <c r="A2158" t="s">
        <v>4476</v>
      </c>
      <c r="B2158" t="s">
        <v>4477</v>
      </c>
      <c r="C2158" t="str">
        <f>IFERROR(VLOOKUP(Table1[[#This Row],[Ticker]],[1]!Table1[[Symbol]:[Industry]],2,FALSE),"-")</f>
        <v>-</v>
      </c>
      <c r="E2158">
        <v>275.94</v>
      </c>
      <c r="F2158">
        <v>1195.9000000000001</v>
      </c>
      <c r="G2158">
        <v>189.40383290537301</v>
      </c>
      <c r="H2158">
        <v>-5.1823938227790798</v>
      </c>
      <c r="I2158">
        <v>33.853050235337101</v>
      </c>
      <c r="J2158">
        <v>-3.42971432654118</v>
      </c>
      <c r="K2158">
        <v>1168.6159640359101</v>
      </c>
      <c r="L2158">
        <v>873.60186025878397</v>
      </c>
      <c r="M2158">
        <v>46.114599373365699</v>
      </c>
      <c r="N2158">
        <v>0.60503471202527903</v>
      </c>
      <c r="O2158">
        <v>20.390500877999798</v>
      </c>
      <c r="P2158">
        <v>255.657992565055</v>
      </c>
      <c r="Q2158">
        <v>0.18982867821640101</v>
      </c>
    </row>
    <row r="2159" spans="1:17" hidden="1" x14ac:dyDescent="0.3">
      <c r="A2159" t="s">
        <v>4478</v>
      </c>
      <c r="B2159" t="s">
        <v>4479</v>
      </c>
      <c r="C2159" t="str">
        <f>IFERROR(VLOOKUP(Table1[[#This Row],[Ticker]],[1]!Table1[[Symbol]:[Industry]],2,FALSE),"-")</f>
        <v>-</v>
      </c>
      <c r="D2159" t="s">
        <v>153</v>
      </c>
      <c r="E2159">
        <v>275.49336499999998</v>
      </c>
      <c r="F2159">
        <v>941.15</v>
      </c>
      <c r="G2159">
        <v>247.37166014793701</v>
      </c>
      <c r="H2159">
        <v>6.8127402931505996</v>
      </c>
      <c r="I2159">
        <v>19.9621536288853</v>
      </c>
      <c r="J2159">
        <v>-9.3516325562811993</v>
      </c>
      <c r="K2159">
        <v>909.56561111868598</v>
      </c>
      <c r="L2159">
        <v>749.71947876976196</v>
      </c>
      <c r="M2159">
        <v>53.925694824147698</v>
      </c>
      <c r="N2159">
        <v>0.86526273431474399</v>
      </c>
      <c r="O2159">
        <v>46.097859002284402</v>
      </c>
      <c r="P2159">
        <v>292.14583333333297</v>
      </c>
      <c r="Q2159">
        <v>0.17344190338385401</v>
      </c>
    </row>
    <row r="2160" spans="1:17" hidden="1" x14ac:dyDescent="0.3">
      <c r="A2160" t="s">
        <v>4480</v>
      </c>
      <c r="B2160" t="s">
        <v>4481</v>
      </c>
      <c r="C2160" t="str">
        <f>IFERROR(VLOOKUP(Table1[[#This Row],[Ticker]],[1]!Table1[[Symbol]:[Industry]],2,FALSE),"-")</f>
        <v>-</v>
      </c>
      <c r="D2160" t="s">
        <v>62</v>
      </c>
      <c r="E2160">
        <v>275.10481425</v>
      </c>
      <c r="F2160">
        <v>274.60000000000002</v>
      </c>
      <c r="G2160">
        <v>-46.8774073892519</v>
      </c>
      <c r="H2160">
        <v>-7.5091799224984799</v>
      </c>
      <c r="I2160">
        <v>-44.981787123113001</v>
      </c>
      <c r="J2160">
        <v>-3.5588453380646201</v>
      </c>
      <c r="K2160">
        <v>278.15430641627501</v>
      </c>
      <c r="L2160">
        <v>325.92897174283502</v>
      </c>
      <c r="M2160">
        <v>46.121076504098497</v>
      </c>
      <c r="N2160">
        <v>0.809360122868934</v>
      </c>
      <c r="O2160">
        <v>70.7210487982519</v>
      </c>
      <c r="P2160">
        <v>14.4166666666666</v>
      </c>
      <c r="Q2160">
        <v>-0.16014753190797301</v>
      </c>
    </row>
    <row r="2161" spans="1:17" hidden="1" x14ac:dyDescent="0.3">
      <c r="A2161" t="s">
        <v>4482</v>
      </c>
      <c r="B2161" t="s">
        <v>4483</v>
      </c>
      <c r="C2161" t="str">
        <f>IFERROR(VLOOKUP(Table1[[#This Row],[Ticker]],[1]!Table1[[Symbol]:[Industry]],2,FALSE),"-")</f>
        <v>-</v>
      </c>
      <c r="D2161" t="s">
        <v>75</v>
      </c>
      <c r="E2161">
        <v>275.05501315999999</v>
      </c>
      <c r="F2161">
        <v>47.67</v>
      </c>
      <c r="G2161">
        <v>172.69279161122199</v>
      </c>
      <c r="H2161">
        <v>-11.6381771536185</v>
      </c>
      <c r="I2161">
        <v>1.8678720241514799</v>
      </c>
      <c r="J2161">
        <v>-3.8669002508544099</v>
      </c>
      <c r="K2161">
        <v>45.881823776431098</v>
      </c>
      <c r="L2161">
        <v>38.686878336053702</v>
      </c>
      <c r="M2161">
        <v>41.020027029418003</v>
      </c>
      <c r="N2161">
        <v>0.61849657231308297</v>
      </c>
      <c r="O2161">
        <v>23.348017621145299</v>
      </c>
      <c r="P2161">
        <v>216.32382216323799</v>
      </c>
      <c r="Q2161">
        <v>7.6661769908395003E-2</v>
      </c>
    </row>
    <row r="2162" spans="1:17" hidden="1" x14ac:dyDescent="0.3">
      <c r="A2162" t="s">
        <v>4484</v>
      </c>
      <c r="B2162" t="s">
        <v>4485</v>
      </c>
      <c r="C2162" t="str">
        <f>IFERROR(VLOOKUP(Table1[[#This Row],[Ticker]],[1]!Table1[[Symbol]:[Industry]],2,FALSE),"-")</f>
        <v>-</v>
      </c>
      <c r="D2162" t="s">
        <v>647</v>
      </c>
      <c r="E2162">
        <v>274.67405280000003</v>
      </c>
      <c r="F2162">
        <v>68.900000000000006</v>
      </c>
      <c r="G2162">
        <v>1.3877821839335001</v>
      </c>
      <c r="H2162">
        <v>-5.8614295326430801</v>
      </c>
      <c r="I2162">
        <v>-7.0974055471127002</v>
      </c>
      <c r="J2162">
        <v>-4.6326732471949201</v>
      </c>
      <c r="K2162">
        <v>68.924278278431203</v>
      </c>
      <c r="L2162">
        <v>66.008131461359397</v>
      </c>
      <c r="M2162">
        <v>39.096240175593302</v>
      </c>
      <c r="N2162">
        <v>1.3900234958831099</v>
      </c>
      <c r="O2162">
        <v>14.6589259796806</v>
      </c>
      <c r="P2162">
        <v>37.114427860696502</v>
      </c>
      <c r="Q2162">
        <v>5.0158716280420998E-2</v>
      </c>
    </row>
    <row r="2163" spans="1:17" hidden="1" x14ac:dyDescent="0.3">
      <c r="A2163" t="s">
        <v>4486</v>
      </c>
      <c r="B2163" t="s">
        <v>4487</v>
      </c>
      <c r="C2163" t="str">
        <f>IFERROR(VLOOKUP(Table1[[#This Row],[Ticker]],[1]!Table1[[Symbol]:[Industry]],2,FALSE),"-")</f>
        <v>-</v>
      </c>
      <c r="E2163">
        <v>274.18812000000003</v>
      </c>
      <c r="F2163">
        <v>5.34</v>
      </c>
      <c r="G2163">
        <v>6.7018128685120804</v>
      </c>
      <c r="H2163">
        <v>16.012901930653499</v>
      </c>
      <c r="I2163">
        <v>-3.1766719881220999</v>
      </c>
      <c r="J2163">
        <v>0.79511905552357698</v>
      </c>
      <c r="K2163">
        <v>4.52179389286509</v>
      </c>
      <c r="L2163">
        <v>4.1655368659931202</v>
      </c>
      <c r="M2163">
        <v>69.149614390428496</v>
      </c>
      <c r="N2163">
        <v>1.31604752517375</v>
      </c>
      <c r="O2163">
        <v>24.5318352059925</v>
      </c>
      <c r="P2163">
        <v>121.576763485477</v>
      </c>
      <c r="Q2163">
        <v>-5.1486921198752998E-2</v>
      </c>
    </row>
    <row r="2164" spans="1:17" hidden="1" x14ac:dyDescent="0.3">
      <c r="A2164" t="s">
        <v>4488</v>
      </c>
      <c r="B2164" t="s">
        <v>4489</v>
      </c>
      <c r="C2164" t="str">
        <f>IFERROR(VLOOKUP(Table1[[#This Row],[Ticker]],[1]!Table1[[Symbol]:[Industry]],2,FALSE),"-")</f>
        <v>-</v>
      </c>
      <c r="D2164" t="s">
        <v>46</v>
      </c>
      <c r="E2164">
        <v>274.16444651999899</v>
      </c>
      <c r="F2164">
        <v>10.68</v>
      </c>
      <c r="G2164">
        <v>66.281940329818497</v>
      </c>
      <c r="H2164">
        <v>-16.761461329225298</v>
      </c>
      <c r="I2164">
        <v>-26.067708035611599</v>
      </c>
      <c r="J2164">
        <v>-4.7676929974243496</v>
      </c>
      <c r="K2164">
        <v>10.7737410616656</v>
      </c>
      <c r="L2164">
        <v>9.9006099713906401</v>
      </c>
      <c r="M2164">
        <v>38.237097190322103</v>
      </c>
      <c r="N2164">
        <v>1.4128151063143799</v>
      </c>
      <c r="O2164">
        <v>40.449438202247201</v>
      </c>
      <c r="P2164">
        <v>102.272727272727</v>
      </c>
      <c r="Q2164">
        <v>4.9347640655465999E-2</v>
      </c>
    </row>
    <row r="2165" spans="1:17" hidden="1" x14ac:dyDescent="0.3">
      <c r="A2165" t="s">
        <v>4490</v>
      </c>
      <c r="B2165" t="s">
        <v>4491</v>
      </c>
      <c r="C2165" t="str">
        <f>IFERROR(VLOOKUP(Table1[[#This Row],[Ticker]],[1]!Table1[[Symbol]:[Industry]],2,FALSE),"-")</f>
        <v>-</v>
      </c>
      <c r="D2165" t="s">
        <v>253</v>
      </c>
      <c r="E2165">
        <v>273.62093399999998</v>
      </c>
      <c r="F2165">
        <v>387.6</v>
      </c>
      <c r="G2165">
        <v>-21.277918828523699</v>
      </c>
      <c r="H2165">
        <v>-10.354057869730701</v>
      </c>
      <c r="I2165">
        <v>-12.354118671586599</v>
      </c>
      <c r="J2165">
        <v>-5.4953632210300301</v>
      </c>
      <c r="K2165">
        <v>396.44772582010398</v>
      </c>
      <c r="L2165">
        <v>383.89132125479398</v>
      </c>
      <c r="M2165">
        <v>34.382496013145698</v>
      </c>
      <c r="N2165">
        <v>0.82230879772384202</v>
      </c>
      <c r="O2165">
        <v>32.5980392156862</v>
      </c>
      <c r="P2165">
        <v>19.078341013824801</v>
      </c>
      <c r="Q2165">
        <v>0.104239372510086</v>
      </c>
    </row>
    <row r="2166" spans="1:17" hidden="1" x14ac:dyDescent="0.3">
      <c r="A2166" t="s">
        <v>4492</v>
      </c>
      <c r="B2166" t="s">
        <v>4493</v>
      </c>
      <c r="C2166" t="str">
        <f>IFERROR(VLOOKUP(Table1[[#This Row],[Ticker]],[1]!Table1[[Symbol]:[Industry]],2,FALSE),"-")</f>
        <v>-</v>
      </c>
      <c r="D2166" t="s">
        <v>46</v>
      </c>
      <c r="E2166">
        <v>273.59545400000002</v>
      </c>
      <c r="F2166">
        <v>56.95</v>
      </c>
      <c r="G2166">
        <v>79.450887086009999</v>
      </c>
      <c r="H2166">
        <v>0.29547428923535701</v>
      </c>
      <c r="I2166">
        <v>15.9635580174266</v>
      </c>
      <c r="J2166">
        <v>4.1890705241205604</v>
      </c>
      <c r="K2166">
        <v>53.871593418565404</v>
      </c>
      <c r="L2166">
        <v>44.183200617273599</v>
      </c>
      <c r="M2166">
        <v>52.323480156343898</v>
      </c>
      <c r="N2166">
        <v>0.21904761904761899</v>
      </c>
      <c r="O2166">
        <v>17.647058823529399</v>
      </c>
      <c r="P2166">
        <v>124.998525817843</v>
      </c>
      <c r="Q2166">
        <v>0.19809415698554</v>
      </c>
    </row>
    <row r="2167" spans="1:17" hidden="1" x14ac:dyDescent="0.3">
      <c r="A2167" t="s">
        <v>4494</v>
      </c>
      <c r="B2167" t="s">
        <v>4495</v>
      </c>
      <c r="C2167" t="str">
        <f>IFERROR(VLOOKUP(Table1[[#This Row],[Ticker]],[1]!Table1[[Symbol]:[Industry]],2,FALSE),"-")</f>
        <v>-</v>
      </c>
      <c r="D2167" t="s">
        <v>1533</v>
      </c>
      <c r="E2167">
        <v>272.93961082499999</v>
      </c>
      <c r="F2167">
        <v>8.6999999999999993</v>
      </c>
      <c r="G2167">
        <v>150.386085585042</v>
      </c>
      <c r="H2167">
        <v>6.2214002151612702</v>
      </c>
      <c r="I2167">
        <v>-3.6387231924850898</v>
      </c>
      <c r="J2167">
        <v>9.3248949467790201</v>
      </c>
      <c r="K2167">
        <v>7.45586958612102</v>
      </c>
      <c r="L2167">
        <v>6.8186053509506701</v>
      </c>
      <c r="M2167">
        <v>75.126252568876197</v>
      </c>
      <c r="N2167">
        <v>1.0107264616362099</v>
      </c>
      <c r="O2167">
        <v>11.4942528735632</v>
      </c>
      <c r="P2167">
        <v>222.222222222222</v>
      </c>
      <c r="Q2167">
        <v>-2.7501444450745999E-2</v>
      </c>
    </row>
    <row r="2168" spans="1:17" hidden="1" x14ac:dyDescent="0.3">
      <c r="A2168" t="s">
        <v>4496</v>
      </c>
      <c r="B2168" t="s">
        <v>4497</v>
      </c>
      <c r="C2168" t="str">
        <f>IFERROR(VLOOKUP(Table1[[#This Row],[Ticker]],[1]!Table1[[Symbol]:[Industry]],2,FALSE),"-")</f>
        <v>-</v>
      </c>
      <c r="D2168" t="s">
        <v>1582</v>
      </c>
      <c r="E2168">
        <v>271.83014400000002</v>
      </c>
      <c r="F2168">
        <v>22.8</v>
      </c>
      <c r="G2168">
        <v>30.574210217611899</v>
      </c>
      <c r="H2168">
        <v>-2.3401358251282902</v>
      </c>
      <c r="I2168">
        <v>-8.7322275436776504</v>
      </c>
      <c r="J2168">
        <v>6.6698614065464001</v>
      </c>
      <c r="K2168">
        <v>21.233114984508301</v>
      </c>
      <c r="L2168">
        <v>21.941402113303301</v>
      </c>
      <c r="M2168">
        <v>77.033342279738605</v>
      </c>
      <c r="N2168">
        <v>1.9284650925114499</v>
      </c>
      <c r="O2168">
        <v>70.614035087719202</v>
      </c>
      <c r="P2168">
        <v>74.045801526717497</v>
      </c>
      <c r="Q2168">
        <v>8.0252321893676995E-2</v>
      </c>
    </row>
    <row r="2169" spans="1:17" hidden="1" x14ac:dyDescent="0.3">
      <c r="A2169" t="s">
        <v>4498</v>
      </c>
      <c r="B2169" t="s">
        <v>4499</v>
      </c>
      <c r="C2169" t="str">
        <f>IFERROR(VLOOKUP(Table1[[#This Row],[Ticker]],[1]!Table1[[Symbol]:[Industry]],2,FALSE),"-")</f>
        <v>-</v>
      </c>
      <c r="D2169" t="s">
        <v>49</v>
      </c>
      <c r="E2169">
        <v>269.88046800000001</v>
      </c>
      <c r="F2169">
        <v>1.49</v>
      </c>
      <c r="G2169">
        <v>-33.219469312972599</v>
      </c>
      <c r="H2169">
        <v>-4.24454960562724</v>
      </c>
      <c r="I2169">
        <v>-66.833739281686505</v>
      </c>
      <c r="J2169">
        <v>-8.49399502400966</v>
      </c>
      <c r="K2169">
        <v>1.6643985277853299</v>
      </c>
      <c r="L2169">
        <v>1.9056149128617399</v>
      </c>
      <c r="M2169">
        <v>32.581271853337398</v>
      </c>
      <c r="N2169">
        <v>1.74399526229789</v>
      </c>
      <c r="O2169">
        <v>136.24161073825499</v>
      </c>
      <c r="P2169">
        <v>28.337639965546899</v>
      </c>
    </row>
    <row r="2170" spans="1:17" hidden="1" x14ac:dyDescent="0.3">
      <c r="A2170" t="s">
        <v>4500</v>
      </c>
      <c r="B2170" t="s">
        <v>4501</v>
      </c>
      <c r="C2170" t="str">
        <f>IFERROR(VLOOKUP(Table1[[#This Row],[Ticker]],[1]!Table1[[Symbol]:[Industry]],2,FALSE),"-")</f>
        <v>-</v>
      </c>
      <c r="D2170" t="s">
        <v>220</v>
      </c>
      <c r="E2170">
        <v>269.79380400000002</v>
      </c>
      <c r="F2170">
        <v>142.80000000000001</v>
      </c>
      <c r="G2170">
        <v>41.213153254215797</v>
      </c>
      <c r="H2170">
        <v>53.080533524879002</v>
      </c>
      <c r="I2170">
        <v>55.304286505673304</v>
      </c>
      <c r="J2170">
        <v>-11.5224080524226</v>
      </c>
      <c r="K2170">
        <v>116.171189433143</v>
      </c>
      <c r="M2170">
        <v>57.288534907209701</v>
      </c>
      <c r="N2170">
        <v>1.5844440023871</v>
      </c>
      <c r="O2170">
        <v>27.801120448179201</v>
      </c>
      <c r="P2170">
        <v>85.454545454545396</v>
      </c>
    </row>
    <row r="2171" spans="1:17" hidden="1" x14ac:dyDescent="0.3">
      <c r="A2171" t="s">
        <v>4502</v>
      </c>
      <c r="B2171" t="s">
        <v>4503</v>
      </c>
      <c r="C2171" t="str">
        <f>IFERROR(VLOOKUP(Table1[[#This Row],[Ticker]],[1]!Table1[[Symbol]:[Industry]],2,FALSE),"-")</f>
        <v>-</v>
      </c>
      <c r="D2171" t="s">
        <v>550</v>
      </c>
      <c r="E2171">
        <v>269.54178839999997</v>
      </c>
      <c r="F2171">
        <v>19.59</v>
      </c>
      <c r="G2171">
        <v>278.11313516776198</v>
      </c>
      <c r="H2171">
        <v>39.578835741794201</v>
      </c>
      <c r="I2171">
        <v>139.44058879987</v>
      </c>
      <c r="J2171">
        <v>-8.4726669989847796</v>
      </c>
      <c r="K2171">
        <v>14.335806733621</v>
      </c>
      <c r="L2171">
        <v>9.6018302189884093</v>
      </c>
      <c r="M2171">
        <v>62.783040710778401</v>
      </c>
      <c r="N2171">
        <v>2.3032756110325501</v>
      </c>
      <c r="O2171">
        <v>10.464522715671199</v>
      </c>
      <c r="P2171">
        <v>324.94577006507501</v>
      </c>
      <c r="Q2171">
        <v>0.10322198036272801</v>
      </c>
    </row>
    <row r="2172" spans="1:17" hidden="1" x14ac:dyDescent="0.3">
      <c r="A2172" t="s">
        <v>4504</v>
      </c>
      <c r="B2172" t="s">
        <v>4505</v>
      </c>
      <c r="C2172" t="str">
        <f>IFERROR(VLOOKUP(Table1[[#This Row],[Ticker]],[1]!Table1[[Symbol]:[Industry]],2,FALSE),"-")</f>
        <v>-</v>
      </c>
      <c r="E2172">
        <v>269.10000000000002</v>
      </c>
      <c r="F2172">
        <v>120.65</v>
      </c>
      <c r="G2172">
        <v>133.37928286395399</v>
      </c>
      <c r="H2172">
        <v>31.044095250622199</v>
      </c>
      <c r="I2172">
        <v>49.153409312690897</v>
      </c>
      <c r="J2172">
        <v>4.4133172428634397</v>
      </c>
      <c r="K2172">
        <v>96.715167219121</v>
      </c>
      <c r="L2172">
        <v>76.544990416318896</v>
      </c>
      <c r="M2172">
        <v>57.504389226494297</v>
      </c>
      <c r="N2172">
        <v>1.4048027444253799</v>
      </c>
      <c r="O2172">
        <v>4.8901782014090198</v>
      </c>
      <c r="P2172">
        <v>179.54124189063899</v>
      </c>
      <c r="Q2172">
        <v>2.5652462446758999E-2</v>
      </c>
    </row>
    <row r="2173" spans="1:17" hidden="1" x14ac:dyDescent="0.3">
      <c r="A2173" t="s">
        <v>4506</v>
      </c>
      <c r="B2173" t="s">
        <v>4507</v>
      </c>
      <c r="C2173" t="str">
        <f>IFERROR(VLOOKUP(Table1[[#This Row],[Ticker]],[1]!Table1[[Symbol]:[Industry]],2,FALSE),"-")</f>
        <v>-</v>
      </c>
      <c r="D2173" t="s">
        <v>106</v>
      </c>
      <c r="E2173">
        <v>268.60338161999999</v>
      </c>
      <c r="F2173">
        <v>30.52</v>
      </c>
      <c r="G2173">
        <v>75.117268380741805</v>
      </c>
      <c r="H2173">
        <v>9.8025967963578609</v>
      </c>
      <c r="I2173">
        <v>7.6920634597957598</v>
      </c>
      <c r="J2173">
        <v>-6.5836778530289797</v>
      </c>
      <c r="K2173">
        <v>28.127104851071898</v>
      </c>
      <c r="L2173">
        <v>25.116055315562299</v>
      </c>
      <c r="M2173">
        <v>47.138346937646503</v>
      </c>
      <c r="N2173">
        <v>1.7112086743328501</v>
      </c>
      <c r="O2173">
        <v>33.6828309305373</v>
      </c>
      <c r="P2173">
        <v>110.337698139214</v>
      </c>
      <c r="Q2173">
        <v>1.2494406078134001E-2</v>
      </c>
    </row>
    <row r="2174" spans="1:17" hidden="1" x14ac:dyDescent="0.3">
      <c r="A2174" t="s">
        <v>4508</v>
      </c>
      <c r="B2174" t="s">
        <v>4509</v>
      </c>
      <c r="C2174" t="str">
        <f>IFERROR(VLOOKUP(Table1[[#This Row],[Ticker]],[1]!Table1[[Symbol]:[Industry]],2,FALSE),"-")</f>
        <v>-</v>
      </c>
      <c r="D2174" t="s">
        <v>46</v>
      </c>
      <c r="E2174">
        <v>266.9375</v>
      </c>
      <c r="F2174">
        <v>215.5</v>
      </c>
      <c r="G2174">
        <v>53.750605196413801</v>
      </c>
      <c r="H2174">
        <v>-2.1226271615898602</v>
      </c>
      <c r="I2174">
        <v>31.9055363814457</v>
      </c>
      <c r="J2174">
        <v>-1.9359465909612199</v>
      </c>
      <c r="K2174">
        <v>200.279151125553</v>
      </c>
      <c r="L2174">
        <v>167.86998946459201</v>
      </c>
      <c r="M2174">
        <v>47.9136560002176</v>
      </c>
      <c r="N2174">
        <v>0.31663665090809701</v>
      </c>
      <c r="O2174">
        <v>18.190255220417601</v>
      </c>
      <c r="P2174">
        <v>115.392303848075</v>
      </c>
      <c r="Q2174">
        <v>0.147166894526084</v>
      </c>
    </row>
    <row r="2175" spans="1:17" hidden="1" x14ac:dyDescent="0.3">
      <c r="A2175" t="s">
        <v>4510</v>
      </c>
      <c r="B2175" t="s">
        <v>4511</v>
      </c>
      <c r="C2175" t="str">
        <f>IFERROR(VLOOKUP(Table1[[#This Row],[Ticker]],[1]!Table1[[Symbol]:[Industry]],2,FALSE),"-")</f>
        <v>-</v>
      </c>
      <c r="D2175" t="s">
        <v>146</v>
      </c>
      <c r="E2175">
        <v>266.50987024</v>
      </c>
      <c r="F2175">
        <v>2.31</v>
      </c>
      <c r="G2175">
        <v>327.13678586515402</v>
      </c>
      <c r="H2175">
        <v>0.156160663683198</v>
      </c>
      <c r="I2175">
        <v>6.7482811075626996</v>
      </c>
      <c r="J2175">
        <v>-7.3322995765999304</v>
      </c>
      <c r="K2175">
        <v>2.4196509145299001</v>
      </c>
      <c r="L2175">
        <v>2.01480523092938</v>
      </c>
      <c r="M2175">
        <v>31.3195083118271</v>
      </c>
      <c r="N2175">
        <v>0.80988623216970101</v>
      </c>
      <c r="O2175">
        <v>67.099567099566997</v>
      </c>
      <c r="P2175">
        <v>371.42857142857099</v>
      </c>
    </row>
    <row r="2176" spans="1:17" hidden="1" x14ac:dyDescent="0.3">
      <c r="A2176" t="s">
        <v>4512</v>
      </c>
      <c r="B2176" t="s">
        <v>4513</v>
      </c>
      <c r="C2176" t="str">
        <f>IFERROR(VLOOKUP(Table1[[#This Row],[Ticker]],[1]!Table1[[Symbol]:[Industry]],2,FALSE),"-")</f>
        <v>-</v>
      </c>
      <c r="D2176" t="s">
        <v>1022</v>
      </c>
      <c r="E2176">
        <v>266.457621869999</v>
      </c>
      <c r="F2176">
        <v>7.77</v>
      </c>
      <c r="G2176">
        <v>142.12664387732499</v>
      </c>
      <c r="H2176">
        <v>52.397738496762699</v>
      </c>
      <c r="I2176">
        <v>24.6025321197084</v>
      </c>
      <c r="J2176">
        <v>-10.662476194810999</v>
      </c>
      <c r="K2176">
        <v>6.0148322485218104</v>
      </c>
      <c r="L2176">
        <v>5.0005347236772701</v>
      </c>
      <c r="M2176">
        <v>70.586347669551699</v>
      </c>
      <c r="N2176">
        <v>1.0230672192589501</v>
      </c>
      <c r="O2176">
        <v>10.9395109395109</v>
      </c>
      <c r="Q2176">
        <v>2.7032843721749002E-2</v>
      </c>
    </row>
    <row r="2177" spans="1:17" hidden="1" x14ac:dyDescent="0.3">
      <c r="A2177" t="s">
        <v>4514</v>
      </c>
      <c r="B2177" t="s">
        <v>4515</v>
      </c>
      <c r="C2177" t="str">
        <f>IFERROR(VLOOKUP(Table1[[#This Row],[Ticker]],[1]!Table1[[Symbol]:[Industry]],2,FALSE),"-")</f>
        <v>-</v>
      </c>
      <c r="E2177">
        <v>265.82709999999997</v>
      </c>
      <c r="F2177">
        <v>196.05</v>
      </c>
      <c r="G2177">
        <v>52.503931359096001</v>
      </c>
      <c r="H2177">
        <v>7.0083061012173102</v>
      </c>
      <c r="I2177">
        <v>10.322223505034501</v>
      </c>
      <c r="J2177">
        <v>-7.1997915971048103</v>
      </c>
      <c r="K2177">
        <v>187.96807788541099</v>
      </c>
      <c r="L2177">
        <v>173.567024139837</v>
      </c>
      <c r="M2177">
        <v>59.567243255423001</v>
      </c>
      <c r="N2177">
        <v>1.9006788665879499</v>
      </c>
      <c r="O2177">
        <v>9.9209385360877302</v>
      </c>
      <c r="P2177">
        <v>80.691244239631303</v>
      </c>
      <c r="Q2177">
        <v>0.19798186254535199</v>
      </c>
    </row>
    <row r="2178" spans="1:17" hidden="1" x14ac:dyDescent="0.3">
      <c r="A2178" t="s">
        <v>4516</v>
      </c>
      <c r="B2178" t="s">
        <v>4517</v>
      </c>
      <c r="C2178" t="str">
        <f>IFERROR(VLOOKUP(Table1[[#This Row],[Ticker]],[1]!Table1[[Symbol]:[Industry]],2,FALSE),"-")</f>
        <v>-</v>
      </c>
      <c r="D2178" t="s">
        <v>710</v>
      </c>
      <c r="E2178">
        <v>265.71909010000002</v>
      </c>
      <c r="F2178">
        <v>224.35</v>
      </c>
      <c r="G2178">
        <v>-13.3208766622287</v>
      </c>
      <c r="H2178">
        <v>-7.8058454212797397</v>
      </c>
      <c r="I2178">
        <v>-31.209948867503201</v>
      </c>
      <c r="J2178">
        <v>-1.73565779217112</v>
      </c>
      <c r="K2178">
        <v>224.593291002115</v>
      </c>
      <c r="L2178">
        <v>212.51535321943601</v>
      </c>
      <c r="M2178">
        <v>49.3099345089</v>
      </c>
      <c r="N2178">
        <v>1.04667814628046</v>
      </c>
      <c r="O2178">
        <v>32.493701056657301</v>
      </c>
      <c r="P2178">
        <v>28.8627225732337</v>
      </c>
      <c r="Q2178">
        <v>-3.7587305806588998E-2</v>
      </c>
    </row>
    <row r="2179" spans="1:17" hidden="1" x14ac:dyDescent="0.3">
      <c r="A2179" t="s">
        <v>4518</v>
      </c>
      <c r="B2179" t="s">
        <v>4519</v>
      </c>
      <c r="C2179" t="str">
        <f>IFERROR(VLOOKUP(Table1[[#This Row],[Ticker]],[1]!Table1[[Symbol]:[Industry]],2,FALSE),"-")</f>
        <v>-</v>
      </c>
      <c r="E2179">
        <v>265.42911959999998</v>
      </c>
      <c r="F2179">
        <v>18.12</v>
      </c>
      <c r="G2179">
        <v>-59.541097609467002</v>
      </c>
      <c r="H2179">
        <v>-7.22666741768895</v>
      </c>
      <c r="I2179">
        <v>-16.5951471177552</v>
      </c>
      <c r="J2179">
        <v>-2.6049660202265699</v>
      </c>
      <c r="K2179">
        <v>18.5164120826675</v>
      </c>
      <c r="L2179">
        <v>19.289895638545001</v>
      </c>
      <c r="M2179">
        <v>30.712070675654001</v>
      </c>
      <c r="N2179">
        <v>0.21978973738517599</v>
      </c>
      <c r="O2179">
        <v>61.699779249448099</v>
      </c>
      <c r="P2179">
        <v>28.510638297872301</v>
      </c>
      <c r="Q2179">
        <v>0.19494206778801501</v>
      </c>
    </row>
    <row r="2180" spans="1:17" hidden="1" x14ac:dyDescent="0.3">
      <c r="A2180" t="s">
        <v>4520</v>
      </c>
      <c r="B2180" t="s">
        <v>4521</v>
      </c>
      <c r="C2180" t="str">
        <f>IFERROR(VLOOKUP(Table1[[#This Row],[Ticker]],[1]!Table1[[Symbol]:[Industry]],2,FALSE),"-")</f>
        <v>-</v>
      </c>
      <c r="D2180" t="s">
        <v>4522</v>
      </c>
      <c r="E2180">
        <v>265.36710914999998</v>
      </c>
      <c r="F2180">
        <v>25.99</v>
      </c>
      <c r="G2180">
        <v>-29.187290233686099</v>
      </c>
      <c r="H2180">
        <v>-6.2690212407774197</v>
      </c>
      <c r="I2180">
        <v>-27.0552768979497</v>
      </c>
      <c r="J2180">
        <v>-7.8774996060701996</v>
      </c>
      <c r="K2180">
        <v>27.0213631284611</v>
      </c>
      <c r="L2180">
        <v>29.613258017961201</v>
      </c>
      <c r="M2180">
        <v>44.830093695955</v>
      </c>
      <c r="N2180">
        <v>1.1343114170169299</v>
      </c>
      <c r="O2180">
        <v>39.669103501346598</v>
      </c>
      <c r="P2180">
        <v>10.8315565031982</v>
      </c>
      <c r="Q2180">
        <v>8.7792966959773996E-2</v>
      </c>
    </row>
    <row r="2181" spans="1:17" hidden="1" x14ac:dyDescent="0.3">
      <c r="A2181" t="s">
        <v>4523</v>
      </c>
      <c r="B2181" t="s">
        <v>4524</v>
      </c>
      <c r="C2181" t="str">
        <f>IFERROR(VLOOKUP(Table1[[#This Row],[Ticker]],[1]!Table1[[Symbol]:[Industry]],2,FALSE),"-")</f>
        <v>-</v>
      </c>
      <c r="D2181" t="s">
        <v>647</v>
      </c>
      <c r="E2181">
        <v>264.573050784999</v>
      </c>
      <c r="F2181">
        <v>30.85</v>
      </c>
      <c r="G2181">
        <v>-16.212916360317799</v>
      </c>
      <c r="H2181">
        <v>-9.2812936955838499</v>
      </c>
      <c r="I2181">
        <v>-23.570400211118599</v>
      </c>
      <c r="J2181">
        <v>-2.6489008570620198</v>
      </c>
      <c r="K2181">
        <v>32.623849888021297</v>
      </c>
      <c r="L2181">
        <v>32.634061772950702</v>
      </c>
      <c r="M2181">
        <v>37.879082256126203</v>
      </c>
      <c r="N2181">
        <v>0.92459543139429301</v>
      </c>
      <c r="O2181">
        <v>46.515397082657998</v>
      </c>
      <c r="P2181">
        <v>26.434426229508201</v>
      </c>
      <c r="Q2181">
        <v>-2.3086936880415E-2</v>
      </c>
    </row>
    <row r="2182" spans="1:17" hidden="1" x14ac:dyDescent="0.3">
      <c r="A2182" t="s">
        <v>4525</v>
      </c>
      <c r="B2182" t="s">
        <v>4526</v>
      </c>
      <c r="C2182" t="str">
        <f>IFERROR(VLOOKUP(Table1[[#This Row],[Ticker]],[1]!Table1[[Symbol]:[Industry]],2,FALSE),"-")</f>
        <v>-</v>
      </c>
      <c r="D2182" t="s">
        <v>557</v>
      </c>
      <c r="E2182">
        <v>264.56627550000002</v>
      </c>
      <c r="F2182">
        <v>314.95</v>
      </c>
      <c r="G2182">
        <v>355.77053294196702</v>
      </c>
      <c r="H2182">
        <v>9.8919641219456693</v>
      </c>
      <c r="I2182">
        <v>95.7636859925327</v>
      </c>
      <c r="J2182">
        <v>-6.1161248870606899</v>
      </c>
      <c r="K2182">
        <v>287.85309822713901</v>
      </c>
      <c r="L2182">
        <v>208.96537214139201</v>
      </c>
      <c r="M2182">
        <v>55.7314434221122</v>
      </c>
      <c r="N2182">
        <v>1.0906938223915099</v>
      </c>
      <c r="O2182">
        <v>15.4151452611525</v>
      </c>
      <c r="P2182">
        <v>424.47960033305498</v>
      </c>
      <c r="Q2182">
        <v>0.17969295994596099</v>
      </c>
    </row>
    <row r="2183" spans="1:17" hidden="1" x14ac:dyDescent="0.3">
      <c r="A2183" t="s">
        <v>4527</v>
      </c>
      <c r="B2183" t="s">
        <v>4528</v>
      </c>
      <c r="C2183" t="str">
        <f>IFERROR(VLOOKUP(Table1[[#This Row],[Ticker]],[1]!Table1[[Symbol]:[Industry]],2,FALSE),"-")</f>
        <v>-</v>
      </c>
      <c r="D2183" t="s">
        <v>901</v>
      </c>
      <c r="E2183">
        <v>264.41056341000001</v>
      </c>
      <c r="F2183">
        <v>4225.5</v>
      </c>
      <c r="G2183">
        <v>-2.9950785468405701</v>
      </c>
      <c r="H2183">
        <v>3.2392639196187298</v>
      </c>
      <c r="I2183">
        <v>1.0253667305481899</v>
      </c>
      <c r="J2183">
        <v>-0.31587172886508902</v>
      </c>
      <c r="K2183">
        <v>4017.3984105743102</v>
      </c>
      <c r="L2183">
        <v>3785.2082468834801</v>
      </c>
      <c r="M2183">
        <v>68.539409312513399</v>
      </c>
      <c r="N2183">
        <v>1.3608803496200601</v>
      </c>
      <c r="O2183">
        <v>6.0229558632114397</v>
      </c>
      <c r="P2183">
        <v>34.142857142857103</v>
      </c>
      <c r="Q2183">
        <v>2.4997281421918E-2</v>
      </c>
    </row>
    <row r="2184" spans="1:17" hidden="1" x14ac:dyDescent="0.3">
      <c r="A2184" t="s">
        <v>4529</v>
      </c>
      <c r="B2184" t="s">
        <v>4530</v>
      </c>
      <c r="C2184" t="str">
        <f>IFERROR(VLOOKUP(Table1[[#This Row],[Ticker]],[1]!Table1[[Symbol]:[Industry]],2,FALSE),"-")</f>
        <v>-</v>
      </c>
      <c r="D2184" t="s">
        <v>384</v>
      </c>
      <c r="E2184">
        <v>263.71800000000002</v>
      </c>
      <c r="F2184">
        <v>229.81</v>
      </c>
      <c r="G2184">
        <v>1.51416895135339</v>
      </c>
      <c r="H2184">
        <v>0.146986351756595</v>
      </c>
      <c r="I2184">
        <v>-10.162218909433101</v>
      </c>
      <c r="J2184">
        <v>1.5769230590697301</v>
      </c>
      <c r="K2184">
        <v>223.200938162624</v>
      </c>
      <c r="L2184">
        <v>207.344501372813</v>
      </c>
      <c r="M2184">
        <v>58.596400683411296</v>
      </c>
      <c r="N2184">
        <v>1.51497146992734</v>
      </c>
      <c r="O2184">
        <v>15.3126495800878</v>
      </c>
      <c r="P2184">
        <v>48.264516129032202</v>
      </c>
      <c r="Q2184">
        <v>9.5863381939035999E-2</v>
      </c>
    </row>
    <row r="2185" spans="1:17" hidden="1" x14ac:dyDescent="0.3">
      <c r="A2185" t="s">
        <v>4531</v>
      </c>
      <c r="B2185" t="s">
        <v>4532</v>
      </c>
      <c r="C2185" t="str">
        <f>IFERROR(VLOOKUP(Table1[[#This Row],[Ticker]],[1]!Table1[[Symbol]:[Industry]],2,FALSE),"-")</f>
        <v>-</v>
      </c>
      <c r="D2185" t="s">
        <v>258</v>
      </c>
      <c r="E2185">
        <v>263.01088800000002</v>
      </c>
      <c r="F2185">
        <v>257.60000000000002</v>
      </c>
      <c r="G2185">
        <v>139.76261970384499</v>
      </c>
      <c r="H2185">
        <v>11.6713750769008</v>
      </c>
      <c r="I2185">
        <v>120.25432481621699</v>
      </c>
      <c r="J2185">
        <v>9.4250991466891403</v>
      </c>
      <c r="K2185">
        <v>216.69511010361401</v>
      </c>
      <c r="L2185">
        <v>169.95302369074901</v>
      </c>
      <c r="M2185">
        <v>90.887094239917602</v>
      </c>
      <c r="N2185">
        <v>0.73959938366718003</v>
      </c>
      <c r="O2185">
        <v>0</v>
      </c>
      <c r="P2185">
        <v>192.72727272727201</v>
      </c>
    </row>
    <row r="2186" spans="1:17" hidden="1" x14ac:dyDescent="0.3">
      <c r="A2186" t="s">
        <v>4533</v>
      </c>
      <c r="B2186" t="s">
        <v>4534</v>
      </c>
      <c r="C2186" t="str">
        <f>IFERROR(VLOOKUP(Table1[[#This Row],[Ticker]],[1]!Table1[[Symbol]:[Industry]],2,FALSE),"-")</f>
        <v>-</v>
      </c>
      <c r="D2186" t="s">
        <v>100</v>
      </c>
      <c r="E2186">
        <v>262.643238</v>
      </c>
      <c r="F2186">
        <v>250.4</v>
      </c>
      <c r="G2186">
        <v>43.785856600797601</v>
      </c>
      <c r="H2186">
        <v>-15.1876722132524</v>
      </c>
      <c r="I2186">
        <v>38.631984315192597</v>
      </c>
      <c r="J2186">
        <v>-7.8774996060702103</v>
      </c>
      <c r="K2186">
        <v>270.38850519613402</v>
      </c>
      <c r="L2186">
        <v>225.437337714253</v>
      </c>
      <c r="M2186">
        <v>31.716401345942401</v>
      </c>
      <c r="N2186">
        <v>0.61164784084292001</v>
      </c>
      <c r="O2186">
        <v>36.3418530351437</v>
      </c>
      <c r="P2186">
        <v>151.531893520843</v>
      </c>
      <c r="Q2186">
        <v>9.2479322582342996E-2</v>
      </c>
    </row>
    <row r="2187" spans="1:17" hidden="1" x14ac:dyDescent="0.3">
      <c r="A2187" t="s">
        <v>4535</v>
      </c>
      <c r="B2187" t="s">
        <v>4536</v>
      </c>
      <c r="C2187" t="str">
        <f>IFERROR(VLOOKUP(Table1[[#This Row],[Ticker]],[1]!Table1[[Symbol]:[Industry]],2,FALSE),"-")</f>
        <v>-</v>
      </c>
      <c r="D2187" t="s">
        <v>647</v>
      </c>
      <c r="E2187">
        <v>262.50833299999999</v>
      </c>
      <c r="F2187">
        <v>152.49</v>
      </c>
      <c r="G2187">
        <v>122.75306660728</v>
      </c>
      <c r="H2187">
        <v>1.39874238778174</v>
      </c>
      <c r="I2187">
        <v>54.217101731987199</v>
      </c>
      <c r="J2187">
        <v>0.266339879182376</v>
      </c>
      <c r="K2187">
        <v>142.69051514646301</v>
      </c>
      <c r="L2187">
        <v>115.731108083902</v>
      </c>
      <c r="M2187">
        <v>47.793804491709501</v>
      </c>
      <c r="N2187">
        <v>0.75275431632584799</v>
      </c>
      <c r="O2187">
        <v>7.05620040658403</v>
      </c>
      <c r="P2187">
        <v>158.23878069432601</v>
      </c>
      <c r="Q2187">
        <v>0.115860500578194</v>
      </c>
    </row>
    <row r="2188" spans="1:17" hidden="1" x14ac:dyDescent="0.3">
      <c r="A2188" t="s">
        <v>4537</v>
      </c>
      <c r="B2188" t="s">
        <v>4538</v>
      </c>
      <c r="C2188" t="str">
        <f>IFERROR(VLOOKUP(Table1[[#This Row],[Ticker]],[1]!Table1[[Symbol]:[Industry]],2,FALSE),"-")</f>
        <v>-</v>
      </c>
      <c r="D2188" t="s">
        <v>396</v>
      </c>
      <c r="E2188">
        <v>262.281121552</v>
      </c>
      <c r="F2188">
        <v>65.89</v>
      </c>
      <c r="G2188">
        <v>40.988538687495897</v>
      </c>
      <c r="H2188">
        <v>6.7867844705202698</v>
      </c>
      <c r="I2188">
        <v>-5.7296639809662597</v>
      </c>
      <c r="J2188">
        <v>-0.194522790111193</v>
      </c>
      <c r="K2188">
        <v>63.842633071967299</v>
      </c>
      <c r="L2188">
        <v>58.848580031596498</v>
      </c>
      <c r="M2188">
        <v>55.746136022446599</v>
      </c>
      <c r="N2188">
        <v>2.5099384971546699</v>
      </c>
      <c r="O2188">
        <v>20.640461375018901</v>
      </c>
      <c r="P2188">
        <v>73.394736842105203</v>
      </c>
      <c r="Q2188">
        <v>8.7359350161076002E-2</v>
      </c>
    </row>
    <row r="2189" spans="1:17" hidden="1" x14ac:dyDescent="0.3">
      <c r="A2189" t="s">
        <v>4539</v>
      </c>
      <c r="B2189" t="s">
        <v>4540</v>
      </c>
      <c r="C2189" t="str">
        <f>IFERROR(VLOOKUP(Table1[[#This Row],[Ticker]],[1]!Table1[[Symbol]:[Industry]],2,FALSE),"-")</f>
        <v>-</v>
      </c>
      <c r="D2189" t="s">
        <v>332</v>
      </c>
      <c r="E2189">
        <v>262.26</v>
      </c>
      <c r="F2189">
        <v>149.4</v>
      </c>
      <c r="G2189">
        <v>217.643885256635</v>
      </c>
      <c r="H2189">
        <v>7.42912968376032</v>
      </c>
      <c r="I2189">
        <v>21.709381627939798</v>
      </c>
      <c r="J2189">
        <v>-3.1023491659282598</v>
      </c>
      <c r="K2189">
        <v>146.085671609759</v>
      </c>
      <c r="L2189">
        <v>118.05999035724599</v>
      </c>
      <c r="M2189">
        <v>59.092292676117097</v>
      </c>
      <c r="N2189">
        <v>1.1929881777415401</v>
      </c>
      <c r="O2189">
        <v>25.8366800535475</v>
      </c>
      <c r="P2189">
        <v>277.98861480075902</v>
      </c>
    </row>
    <row r="2190" spans="1:17" hidden="1" x14ac:dyDescent="0.3">
      <c r="A2190" t="s">
        <v>4541</v>
      </c>
      <c r="B2190" t="s">
        <v>4542</v>
      </c>
      <c r="C2190" t="str">
        <f>IFERROR(VLOOKUP(Table1[[#This Row],[Ticker]],[1]!Table1[[Symbol]:[Industry]],2,FALSE),"-")</f>
        <v>-</v>
      </c>
      <c r="E2190">
        <v>262.02326302500001</v>
      </c>
      <c r="F2190">
        <v>824.35</v>
      </c>
      <c r="G2190">
        <v>775.61715122070098</v>
      </c>
      <c r="H2190">
        <v>-8.1189654669765492</v>
      </c>
      <c r="I2190">
        <v>789.70828447215797</v>
      </c>
      <c r="J2190">
        <v>3.0717850313374699E-2</v>
      </c>
      <c r="K2190">
        <v>767.22170978029101</v>
      </c>
      <c r="M2190">
        <v>52.7240254853171</v>
      </c>
      <c r="N2190">
        <v>0.650163067670812</v>
      </c>
      <c r="O2190">
        <v>18.760235336932102</v>
      </c>
      <c r="P2190">
        <v>846.44087256027501</v>
      </c>
    </row>
    <row r="2191" spans="1:17" hidden="1" x14ac:dyDescent="0.3">
      <c r="A2191" t="s">
        <v>4543</v>
      </c>
      <c r="B2191" t="s">
        <v>4544</v>
      </c>
      <c r="C2191" t="str">
        <f>IFERROR(VLOOKUP(Table1[[#This Row],[Ticker]],[1]!Table1[[Symbol]:[Industry]],2,FALSE),"-")</f>
        <v>-</v>
      </c>
      <c r="D2191" t="s">
        <v>62</v>
      </c>
      <c r="E2191">
        <v>262.02004799999997</v>
      </c>
      <c r="F2191">
        <v>103.8</v>
      </c>
      <c r="G2191">
        <v>-13.8302805730708</v>
      </c>
      <c r="H2191">
        <v>-0.43175750182622402</v>
      </c>
      <c r="I2191">
        <v>0.26085267838669601</v>
      </c>
      <c r="J2191">
        <v>-10.3630908404739</v>
      </c>
      <c r="K2191">
        <v>99.267070608008098</v>
      </c>
      <c r="M2191">
        <v>52.396260023297998</v>
      </c>
      <c r="N2191">
        <v>1.68782763283849</v>
      </c>
      <c r="O2191">
        <v>17.3892100192678</v>
      </c>
      <c r="P2191">
        <v>26.6625991458206</v>
      </c>
    </row>
    <row r="2192" spans="1:17" hidden="1" x14ac:dyDescent="0.3">
      <c r="A2192" t="s">
        <v>4545</v>
      </c>
      <c r="B2192" t="s">
        <v>4546</v>
      </c>
      <c r="C2192" t="str">
        <f>IFERROR(VLOOKUP(Table1[[#This Row],[Ticker]],[1]!Table1[[Symbol]:[Industry]],2,FALSE),"-")</f>
        <v>-</v>
      </c>
      <c r="D2192" t="s">
        <v>97</v>
      </c>
      <c r="E2192">
        <v>259.98543948000003</v>
      </c>
      <c r="F2192">
        <v>7.96</v>
      </c>
      <c r="G2192">
        <v>-21.8664905254095</v>
      </c>
      <c r="H2192">
        <v>-22.350028356267199</v>
      </c>
      <c r="I2192">
        <v>-44.653011431251002</v>
      </c>
      <c r="J2192">
        <v>-11.043344408802</v>
      </c>
      <c r="K2192">
        <v>9.4372457414368505</v>
      </c>
      <c r="L2192">
        <v>10.023405041455099</v>
      </c>
      <c r="M2192">
        <v>41.101247646168801</v>
      </c>
      <c r="N2192">
        <v>0.92786542304281105</v>
      </c>
      <c r="O2192">
        <v>104.404057501246</v>
      </c>
      <c r="P2192">
        <v>13.714285714285699</v>
      </c>
      <c r="Q2192">
        <v>6.4526282984269004E-2</v>
      </c>
    </row>
    <row r="2193" spans="1:17" hidden="1" x14ac:dyDescent="0.3">
      <c r="A2193" t="s">
        <v>4547</v>
      </c>
      <c r="B2193" t="s">
        <v>4548</v>
      </c>
      <c r="C2193" t="str">
        <f>IFERROR(VLOOKUP(Table1[[#This Row],[Ticker]],[1]!Table1[[Symbol]:[Industry]],2,FALSE),"-")</f>
        <v>-</v>
      </c>
      <c r="D2193" t="s">
        <v>441</v>
      </c>
      <c r="E2193">
        <v>259.95780000000002</v>
      </c>
      <c r="F2193">
        <v>102.6</v>
      </c>
      <c r="G2193">
        <v>-54.554390605433298</v>
      </c>
      <c r="H2193">
        <v>-5.4638735753756498</v>
      </c>
      <c r="I2193">
        <v>-18.609809078113699</v>
      </c>
      <c r="J2193">
        <v>-1.18519644004328</v>
      </c>
      <c r="K2193">
        <v>106.832022286693</v>
      </c>
      <c r="L2193">
        <v>114.222935713526</v>
      </c>
      <c r="M2193">
        <v>39.788124775251802</v>
      </c>
      <c r="N2193">
        <v>0.87268908021928404</v>
      </c>
      <c r="O2193">
        <v>55.409356725146097</v>
      </c>
      <c r="P2193">
        <v>6.8749999999999796</v>
      </c>
    </row>
    <row r="2194" spans="1:17" hidden="1" x14ac:dyDescent="0.3">
      <c r="A2194" t="s">
        <v>4549</v>
      </c>
      <c r="B2194" t="s">
        <v>4550</v>
      </c>
      <c r="C2194" t="str">
        <f>IFERROR(VLOOKUP(Table1[[#This Row],[Ticker]],[1]!Table1[[Symbol]:[Industry]],2,FALSE),"-")</f>
        <v>-</v>
      </c>
      <c r="D2194" t="s">
        <v>62</v>
      </c>
      <c r="E2194">
        <v>258.65624000000003</v>
      </c>
      <c r="F2194">
        <v>710.4</v>
      </c>
      <c r="G2194">
        <v>165.78136991236599</v>
      </c>
      <c r="H2194">
        <v>22.127832963699301</v>
      </c>
      <c r="I2194">
        <v>44.281472553797599</v>
      </c>
      <c r="J2194">
        <v>-2.80493584280104</v>
      </c>
      <c r="K2194">
        <v>586.90297292682305</v>
      </c>
      <c r="L2194">
        <v>444.968363277462</v>
      </c>
      <c r="M2194">
        <v>63.5082550927009</v>
      </c>
      <c r="N2194">
        <v>0.61794586582266497</v>
      </c>
      <c r="O2194">
        <v>5.2927927927927998</v>
      </c>
      <c r="P2194">
        <v>191.14754098360601</v>
      </c>
      <c r="Q2194">
        <v>4.1723707667352998E-2</v>
      </c>
    </row>
    <row r="2195" spans="1:17" hidden="1" x14ac:dyDescent="0.3">
      <c r="A2195" t="s">
        <v>4551</v>
      </c>
      <c r="B2195" t="s">
        <v>4552</v>
      </c>
      <c r="C2195" t="str">
        <f>IFERROR(VLOOKUP(Table1[[#This Row],[Ticker]],[1]!Table1[[Symbol]:[Industry]],2,FALSE),"-")</f>
        <v>-</v>
      </c>
      <c r="D2195" t="s">
        <v>62</v>
      </c>
      <c r="E2195">
        <v>258.52232484000001</v>
      </c>
      <c r="F2195">
        <v>178.6</v>
      </c>
      <c r="G2195">
        <v>74.802146516885003</v>
      </c>
      <c r="H2195">
        <v>-14.9114447766549</v>
      </c>
      <c r="I2195">
        <v>23.7950886247799</v>
      </c>
      <c r="J2195">
        <v>-1.75862513074502</v>
      </c>
      <c r="K2195">
        <v>183.43061098467001</v>
      </c>
      <c r="L2195">
        <v>151.399321706059</v>
      </c>
      <c r="M2195">
        <v>48.0734041945977</v>
      </c>
      <c r="N2195">
        <v>0.52684352714501903</v>
      </c>
      <c r="O2195">
        <v>30.4031354983202</v>
      </c>
      <c r="P2195">
        <v>107.529630490355</v>
      </c>
      <c r="Q2195">
        <v>0.10483399421492801</v>
      </c>
    </row>
    <row r="2196" spans="1:17" hidden="1" x14ac:dyDescent="0.3">
      <c r="A2196" t="s">
        <v>4553</v>
      </c>
      <c r="B2196" t="s">
        <v>4554</v>
      </c>
      <c r="C2196" t="str">
        <f>IFERROR(VLOOKUP(Table1[[#This Row],[Ticker]],[1]!Table1[[Symbol]:[Industry]],2,FALSE),"-")</f>
        <v>-</v>
      </c>
      <c r="D2196" t="s">
        <v>989</v>
      </c>
      <c r="E2196">
        <v>258.093235134</v>
      </c>
      <c r="F2196">
        <v>78.239999999999995</v>
      </c>
      <c r="G2196">
        <v>63.638708668174402</v>
      </c>
      <c r="H2196">
        <v>-12.2129737358289</v>
      </c>
      <c r="I2196">
        <v>4.0263876164384396</v>
      </c>
      <c r="J2196">
        <v>0.132769104202204</v>
      </c>
      <c r="K2196">
        <v>72.573621801377897</v>
      </c>
      <c r="L2196">
        <v>64.760759302287099</v>
      </c>
      <c r="M2196">
        <v>51.753078379653999</v>
      </c>
      <c r="N2196">
        <v>1.2849402683355899</v>
      </c>
      <c r="O2196">
        <v>30.240286298568499</v>
      </c>
      <c r="P2196">
        <v>94.626865671641696</v>
      </c>
      <c r="Q2196">
        <v>8.1745879541720995E-2</v>
      </c>
    </row>
    <row r="2197" spans="1:17" hidden="1" x14ac:dyDescent="0.3">
      <c r="A2197" t="s">
        <v>4555</v>
      </c>
      <c r="B2197" t="s">
        <v>4556</v>
      </c>
      <c r="C2197" t="str">
        <f>IFERROR(VLOOKUP(Table1[[#This Row],[Ticker]],[1]!Table1[[Symbol]:[Industry]],2,FALSE),"-")</f>
        <v>-</v>
      </c>
      <c r="D2197" t="s">
        <v>46</v>
      </c>
      <c r="E2197">
        <v>258.05216250000001</v>
      </c>
      <c r="F2197">
        <v>137.05000000000001</v>
      </c>
      <c r="G2197">
        <v>22.518120217077499</v>
      </c>
      <c r="H2197">
        <v>61.985289104050104</v>
      </c>
      <c r="I2197">
        <v>36.609253468535002</v>
      </c>
      <c r="J2197">
        <v>18.008992279948501</v>
      </c>
      <c r="O2197">
        <v>8.7194454578620899</v>
      </c>
      <c r="P2197">
        <v>63.935406698564599</v>
      </c>
    </row>
    <row r="2198" spans="1:17" hidden="1" x14ac:dyDescent="0.3">
      <c r="A2198" t="s">
        <v>4557</v>
      </c>
      <c r="B2198" t="s">
        <v>4558</v>
      </c>
      <c r="C2198" t="str">
        <f>IFERROR(VLOOKUP(Table1[[#This Row],[Ticker]],[1]!Table1[[Symbol]:[Industry]],2,FALSE),"-")</f>
        <v>-</v>
      </c>
      <c r="D2198" t="s">
        <v>220</v>
      </c>
      <c r="E2198">
        <v>257.88751050000002</v>
      </c>
      <c r="F2198">
        <v>193.78</v>
      </c>
      <c r="G2198">
        <v>-55.5815241441178</v>
      </c>
      <c r="H2198">
        <v>-16.031220329911999</v>
      </c>
      <c r="I2198">
        <v>-37.496482172053099</v>
      </c>
      <c r="J2198">
        <v>-4.0427372058608899</v>
      </c>
      <c r="K2198">
        <v>208.72164393307199</v>
      </c>
      <c r="L2198">
        <v>226.99689348749399</v>
      </c>
      <c r="M2198">
        <v>24.421427200135799</v>
      </c>
      <c r="N2198">
        <v>1.31109514481183</v>
      </c>
      <c r="O2198">
        <v>131.190009288884</v>
      </c>
      <c r="P2198">
        <v>3.3658718728329902</v>
      </c>
      <c r="Q2198">
        <v>4.7163343957908999E-2</v>
      </c>
    </row>
    <row r="2199" spans="1:17" hidden="1" x14ac:dyDescent="0.3">
      <c r="A2199" t="s">
        <v>4559</v>
      </c>
      <c r="B2199" t="s">
        <v>4560</v>
      </c>
      <c r="C2199" t="str">
        <f>IFERROR(VLOOKUP(Table1[[#This Row],[Ticker]],[1]!Table1[[Symbol]:[Industry]],2,FALSE),"-")</f>
        <v>-</v>
      </c>
      <c r="D2199" t="s">
        <v>62</v>
      </c>
      <c r="E2199">
        <v>257.28172369999999</v>
      </c>
      <c r="F2199">
        <v>837.7</v>
      </c>
      <c r="G2199">
        <v>37.8888189695544</v>
      </c>
      <c r="H2199">
        <v>-0.66763846504107405</v>
      </c>
      <c r="I2199">
        <v>27.324087044364401</v>
      </c>
      <c r="J2199">
        <v>4.0243179385424398E-2</v>
      </c>
      <c r="K2199">
        <v>781.87077540529697</v>
      </c>
      <c r="L2199">
        <v>662.82057060507498</v>
      </c>
      <c r="M2199">
        <v>54.246389902558199</v>
      </c>
      <c r="N2199">
        <v>0.38441524025199603</v>
      </c>
      <c r="O2199">
        <v>13.1670048943535</v>
      </c>
      <c r="P2199">
        <v>77.460014828937602</v>
      </c>
      <c r="Q2199">
        <v>-1.8461378853522E-2</v>
      </c>
    </row>
    <row r="2200" spans="1:17" hidden="1" x14ac:dyDescent="0.3">
      <c r="A2200" t="s">
        <v>4561</v>
      </c>
      <c r="B2200" t="s">
        <v>4562</v>
      </c>
      <c r="C2200" t="str">
        <f>IFERROR(VLOOKUP(Table1[[#This Row],[Ticker]],[1]!Table1[[Symbol]:[Industry]],2,FALSE),"-")</f>
        <v>-</v>
      </c>
      <c r="D2200" t="s">
        <v>384</v>
      </c>
      <c r="E2200">
        <v>256.878175</v>
      </c>
      <c r="F2200">
        <v>193.25</v>
      </c>
      <c r="G2200">
        <v>-0.60192866827749403</v>
      </c>
      <c r="H2200">
        <v>-5.9153519215908403</v>
      </c>
      <c r="I2200">
        <v>-12.7122327638118</v>
      </c>
      <c r="J2200">
        <v>-9.0062057621419207</v>
      </c>
      <c r="K2200">
        <v>201.972572486437</v>
      </c>
      <c r="L2200">
        <v>205.89793049199301</v>
      </c>
      <c r="M2200">
        <v>37.397633489009401</v>
      </c>
      <c r="N2200">
        <v>1.6888429752066101</v>
      </c>
      <c r="O2200">
        <v>52.341526520051701</v>
      </c>
      <c r="P2200">
        <v>35.614035087719301</v>
      </c>
    </row>
    <row r="2201" spans="1:17" hidden="1" x14ac:dyDescent="0.3">
      <c r="A2201" t="s">
        <v>4563</v>
      </c>
      <c r="B2201" t="s">
        <v>4564</v>
      </c>
      <c r="C2201" t="str">
        <f>IFERROR(VLOOKUP(Table1[[#This Row],[Ticker]],[1]!Table1[[Symbol]:[Industry]],2,FALSE),"-")</f>
        <v>-</v>
      </c>
      <c r="D2201" t="s">
        <v>21</v>
      </c>
      <c r="E2201">
        <v>256.8109</v>
      </c>
      <c r="F2201">
        <v>280</v>
      </c>
      <c r="G2201">
        <v>-39.504498480298402</v>
      </c>
      <c r="H2201">
        <v>20.175506495354501</v>
      </c>
      <c r="I2201">
        <v>-25.413365228840899</v>
      </c>
      <c r="J2201">
        <v>-5.7107782407928802</v>
      </c>
      <c r="K2201">
        <v>248.160633220915</v>
      </c>
      <c r="M2201">
        <v>61.545884477371501</v>
      </c>
      <c r="N2201">
        <v>2.1011213456147302</v>
      </c>
      <c r="O2201">
        <v>19.999999999999901</v>
      </c>
      <c r="P2201">
        <v>52.132572670469898</v>
      </c>
    </row>
    <row r="2202" spans="1:17" hidden="1" x14ac:dyDescent="0.3">
      <c r="A2202" t="s">
        <v>4565</v>
      </c>
      <c r="B2202" t="s">
        <v>4566</v>
      </c>
      <c r="C2202" t="str">
        <f>IFERROR(VLOOKUP(Table1[[#This Row],[Ticker]],[1]!Table1[[Symbol]:[Industry]],2,FALSE),"-")</f>
        <v>-</v>
      </c>
      <c r="D2202" t="s">
        <v>1391</v>
      </c>
      <c r="E2202">
        <v>256.6592</v>
      </c>
      <c r="F2202">
        <v>220.9</v>
      </c>
      <c r="G2202">
        <v>-18.908673208869001</v>
      </c>
      <c r="H2202">
        <v>10.2425642363253</v>
      </c>
      <c r="I2202">
        <v>14.3352447858245</v>
      </c>
      <c r="J2202">
        <v>6.6816418853886699</v>
      </c>
      <c r="K2202">
        <v>194.51498527811799</v>
      </c>
      <c r="L2202">
        <v>194.84187162426699</v>
      </c>
      <c r="M2202">
        <v>79.293649931663097</v>
      </c>
      <c r="N2202">
        <v>1.9676213686823401</v>
      </c>
      <c r="O2202">
        <v>34.359438660027102</v>
      </c>
      <c r="P2202">
        <v>37.804117280099803</v>
      </c>
      <c r="Q2202">
        <v>1.2702459894117999E-2</v>
      </c>
    </row>
    <row r="2203" spans="1:17" hidden="1" x14ac:dyDescent="0.3">
      <c r="A2203" t="s">
        <v>4567</v>
      </c>
      <c r="B2203" t="s">
        <v>4568</v>
      </c>
      <c r="C2203" t="str">
        <f>IFERROR(VLOOKUP(Table1[[#This Row],[Ticker]],[1]!Table1[[Symbol]:[Industry]],2,FALSE),"-")</f>
        <v>-</v>
      </c>
      <c r="D2203" t="s">
        <v>122</v>
      </c>
      <c r="E2203">
        <v>256.6233216</v>
      </c>
      <c r="F2203">
        <v>139.94999999999999</v>
      </c>
      <c r="G2203">
        <v>107.44560939456601</v>
      </c>
      <c r="H2203">
        <v>11.857035850796899</v>
      </c>
      <c r="I2203">
        <v>72.674094424680305</v>
      </c>
      <c r="J2203">
        <v>2.0103719066619101</v>
      </c>
      <c r="K2203">
        <v>101.934593442878</v>
      </c>
      <c r="L2203">
        <v>86.288076625616796</v>
      </c>
      <c r="M2203">
        <v>70.122278038578898</v>
      </c>
      <c r="N2203">
        <v>1.65848439658223</v>
      </c>
      <c r="O2203">
        <v>0</v>
      </c>
      <c r="P2203">
        <v>135.21008403361299</v>
      </c>
      <c r="Q2203">
        <v>4.339803410627E-3</v>
      </c>
    </row>
    <row r="2204" spans="1:17" hidden="1" x14ac:dyDescent="0.3">
      <c r="A2204" t="s">
        <v>4569</v>
      </c>
      <c r="B2204" t="s">
        <v>4570</v>
      </c>
      <c r="C2204" t="str">
        <f>IFERROR(VLOOKUP(Table1[[#This Row],[Ticker]],[1]!Table1[[Symbol]:[Industry]],2,FALSE),"-")</f>
        <v>-</v>
      </c>
      <c r="D2204" t="s">
        <v>901</v>
      </c>
      <c r="E2204">
        <v>256.22732500000001</v>
      </c>
      <c r="F2204">
        <v>214</v>
      </c>
      <c r="G2204">
        <v>-21.3377076666976</v>
      </c>
      <c r="H2204">
        <v>1.5459326684066099</v>
      </c>
      <c r="I2204">
        <v>-64.315693677342296</v>
      </c>
      <c r="J2204">
        <v>1.5792650492503999</v>
      </c>
      <c r="K2204">
        <v>213.81572818216901</v>
      </c>
      <c r="L2204">
        <v>271.64371186878202</v>
      </c>
      <c r="M2204">
        <v>89.877730190141705</v>
      </c>
      <c r="N2204">
        <v>1.4952922077922</v>
      </c>
      <c r="O2204">
        <v>127.476635514018</v>
      </c>
      <c r="P2204">
        <v>15.0537634408602</v>
      </c>
      <c r="Q2204">
        <v>4.4859077250832997E-2</v>
      </c>
    </row>
    <row r="2205" spans="1:17" hidden="1" x14ac:dyDescent="0.3">
      <c r="A2205" t="s">
        <v>4571</v>
      </c>
      <c r="B2205" t="s">
        <v>4572</v>
      </c>
      <c r="C2205" t="str">
        <f>IFERROR(VLOOKUP(Table1[[#This Row],[Ticker]],[1]!Table1[[Symbol]:[Industry]],2,FALSE),"-")</f>
        <v>-</v>
      </c>
      <c r="E2205">
        <v>256.12048800000002</v>
      </c>
      <c r="F2205">
        <v>710</v>
      </c>
      <c r="G2205">
        <v>-37.054390605433298</v>
      </c>
      <c r="H2205">
        <v>-2.84654542832391</v>
      </c>
      <c r="I2205">
        <v>-39.617400327168198</v>
      </c>
      <c r="J2205">
        <v>-5.61344493186302</v>
      </c>
      <c r="K2205">
        <v>726.13934075760403</v>
      </c>
      <c r="L2205">
        <v>827.63525704001802</v>
      </c>
      <c r="M2205">
        <v>43.843930444082098</v>
      </c>
      <c r="N2205">
        <v>1.0537190082644601</v>
      </c>
      <c r="O2205">
        <v>54.197183098591502</v>
      </c>
      <c r="P2205">
        <v>33.458646616541301</v>
      </c>
      <c r="Q2205">
        <v>0.120446204121197</v>
      </c>
    </row>
    <row r="2206" spans="1:17" hidden="1" x14ac:dyDescent="0.3">
      <c r="A2206" t="s">
        <v>4573</v>
      </c>
      <c r="B2206" t="s">
        <v>4574</v>
      </c>
      <c r="C2206" t="str">
        <f>IFERROR(VLOOKUP(Table1[[#This Row],[Ticker]],[1]!Table1[[Symbol]:[Industry]],2,FALSE),"-")</f>
        <v>-</v>
      </c>
      <c r="D2206" t="s">
        <v>140</v>
      </c>
      <c r="E2206">
        <v>256.04500000000002</v>
      </c>
      <c r="F2206">
        <v>61.64</v>
      </c>
      <c r="G2206">
        <v>74.6508939474122</v>
      </c>
      <c r="H2206">
        <v>50.4421310130733</v>
      </c>
      <c r="I2206">
        <v>41.239596244039099</v>
      </c>
      <c r="J2206">
        <v>21.0349279929227</v>
      </c>
      <c r="K2206">
        <v>44.027031493604198</v>
      </c>
      <c r="L2206">
        <v>38.465803262253701</v>
      </c>
      <c r="M2206">
        <v>87.8379547695192</v>
      </c>
      <c r="N2206">
        <v>3.7782391780158502</v>
      </c>
      <c r="O2206">
        <v>5.9539260220635901</v>
      </c>
      <c r="P2206">
        <v>113.65684575389901</v>
      </c>
      <c r="Q2206">
        <v>4.5050226256003002E-2</v>
      </c>
    </row>
    <row r="2207" spans="1:17" hidden="1" x14ac:dyDescent="0.3">
      <c r="A2207" t="s">
        <v>4575</v>
      </c>
      <c r="B2207" t="s">
        <v>4576</v>
      </c>
      <c r="C2207" t="str">
        <f>IFERROR(VLOOKUP(Table1[[#This Row],[Ticker]],[1]!Table1[[Symbol]:[Industry]],2,FALSE),"-")</f>
        <v>-</v>
      </c>
      <c r="D2207" t="s">
        <v>409</v>
      </c>
      <c r="E2207">
        <v>255.95190959999999</v>
      </c>
      <c r="F2207">
        <v>187.85</v>
      </c>
      <c r="G2207">
        <v>124.095835548617</v>
      </c>
      <c r="H2207">
        <v>85.206442950204007</v>
      </c>
      <c r="I2207">
        <v>99.354158376361298</v>
      </c>
      <c r="J2207">
        <v>10.265728398635099</v>
      </c>
      <c r="K2207">
        <v>126.128936368648</v>
      </c>
      <c r="L2207">
        <v>102.162651155131</v>
      </c>
      <c r="M2207">
        <v>74.494980746634795</v>
      </c>
      <c r="N2207">
        <v>3.83633010939994</v>
      </c>
      <c r="O2207">
        <v>22.438115517700201</v>
      </c>
      <c r="P2207">
        <v>157.32876712328701</v>
      </c>
      <c r="Q2207">
        <v>0.136791621117893</v>
      </c>
    </row>
    <row r="2208" spans="1:17" hidden="1" x14ac:dyDescent="0.3">
      <c r="A2208" t="s">
        <v>4577</v>
      </c>
      <c r="B2208" t="s">
        <v>4578</v>
      </c>
      <c r="C2208" t="str">
        <f>IFERROR(VLOOKUP(Table1[[#This Row],[Ticker]],[1]!Table1[[Symbol]:[Industry]],2,FALSE),"-")</f>
        <v>-</v>
      </c>
      <c r="E2208">
        <v>255.91288019999999</v>
      </c>
      <c r="F2208">
        <v>33.950000000000003</v>
      </c>
      <c r="G2208">
        <v>369.81604735077099</v>
      </c>
      <c r="H2208">
        <v>85.230220571782795</v>
      </c>
      <c r="I2208">
        <v>123.723635849907</v>
      </c>
      <c r="J2208">
        <v>10.5733544883047</v>
      </c>
      <c r="K2208">
        <v>19.551363813931001</v>
      </c>
      <c r="L2208">
        <v>12.2232339891351</v>
      </c>
      <c r="M2208">
        <v>99.999999908845794</v>
      </c>
      <c r="N2208">
        <v>1.14067965088184</v>
      </c>
      <c r="O2208">
        <v>0</v>
      </c>
      <c r="P2208">
        <v>399.26470588235298</v>
      </c>
      <c r="Q2208">
        <v>0.13387114657471599</v>
      </c>
    </row>
    <row r="2209" spans="1:17" hidden="1" x14ac:dyDescent="0.3">
      <c r="A2209" t="s">
        <v>4579</v>
      </c>
      <c r="B2209" t="s">
        <v>4580</v>
      </c>
      <c r="C2209" t="str">
        <f>IFERROR(VLOOKUP(Table1[[#This Row],[Ticker]],[1]!Table1[[Symbol]:[Industry]],2,FALSE),"-")</f>
        <v>-</v>
      </c>
      <c r="D2209" t="s">
        <v>140</v>
      </c>
      <c r="E2209">
        <v>255.66703507399899</v>
      </c>
      <c r="F2209">
        <v>41.17</v>
      </c>
      <c r="G2209">
        <v>33.153138352095603</v>
      </c>
      <c r="H2209">
        <v>-20.0332077410546</v>
      </c>
      <c r="I2209">
        <v>-37.197420249903303</v>
      </c>
      <c r="J2209">
        <v>-11.4723537126747</v>
      </c>
      <c r="K2209">
        <v>46.612983046936598</v>
      </c>
      <c r="L2209">
        <v>43.633740649745903</v>
      </c>
      <c r="M2209">
        <v>25.707731155197202</v>
      </c>
      <c r="N2209">
        <v>1.7392581234080899</v>
      </c>
      <c r="O2209">
        <v>55.210104444984196</v>
      </c>
      <c r="P2209">
        <v>81.766004415010997</v>
      </c>
      <c r="Q2209">
        <v>5.9446402555752002E-2</v>
      </c>
    </row>
    <row r="2210" spans="1:17" hidden="1" x14ac:dyDescent="0.3">
      <c r="A2210" t="s">
        <v>4581</v>
      </c>
      <c r="B2210" t="s">
        <v>4582</v>
      </c>
      <c r="C2210" t="str">
        <f>IFERROR(VLOOKUP(Table1[[#This Row],[Ticker]],[1]!Table1[[Symbol]:[Industry]],2,FALSE),"-")</f>
        <v>-</v>
      </c>
      <c r="D2210" t="s">
        <v>46</v>
      </c>
      <c r="E2210">
        <v>255.57030954000001</v>
      </c>
      <c r="F2210">
        <v>95.51</v>
      </c>
      <c r="G2210">
        <v>290.361186736614</v>
      </c>
      <c r="H2210">
        <v>3.6443800131410899</v>
      </c>
      <c r="I2210">
        <v>39.410160367543199</v>
      </c>
      <c r="J2210">
        <v>-10.9522047352767</v>
      </c>
      <c r="K2210">
        <v>95.092370233004601</v>
      </c>
      <c r="L2210">
        <v>70.859402032621503</v>
      </c>
      <c r="M2210">
        <v>47.745338486110001</v>
      </c>
      <c r="N2210">
        <v>1.07181112646731</v>
      </c>
      <c r="O2210">
        <v>22.5212019683802</v>
      </c>
      <c r="P2210">
        <v>392.31958762886597</v>
      </c>
      <c r="Q2210">
        <v>0.12581698740162001</v>
      </c>
    </row>
    <row r="2211" spans="1:17" hidden="1" x14ac:dyDescent="0.3">
      <c r="A2211" t="s">
        <v>4583</v>
      </c>
      <c r="B2211" t="s">
        <v>4584</v>
      </c>
      <c r="C2211" t="str">
        <f>IFERROR(VLOOKUP(Table1[[#This Row],[Ticker]],[1]!Table1[[Symbol]:[Industry]],2,FALSE),"-")</f>
        <v>-</v>
      </c>
      <c r="D2211" t="s">
        <v>130</v>
      </c>
      <c r="E2211">
        <v>255.230705556</v>
      </c>
      <c r="F2211">
        <v>232.12</v>
      </c>
      <c r="G2211">
        <v>-25.752666467502198</v>
      </c>
      <c r="H2211">
        <v>-5.6795594004169896</v>
      </c>
      <c r="I2211">
        <v>-34.545704162486302</v>
      </c>
      <c r="J2211">
        <v>-6.0726537442303004</v>
      </c>
      <c r="K2211">
        <v>235.88370253238199</v>
      </c>
      <c r="L2211">
        <v>243.40004796367</v>
      </c>
      <c r="M2211">
        <v>43.435616591439498</v>
      </c>
      <c r="N2211">
        <v>0.76377132358913402</v>
      </c>
      <c r="O2211">
        <v>43.309495088747198</v>
      </c>
      <c r="P2211">
        <v>21.3065064018813</v>
      </c>
      <c r="Q2211">
        <v>1.1001179213685E-2</v>
      </c>
    </row>
    <row r="2212" spans="1:17" hidden="1" x14ac:dyDescent="0.3">
      <c r="A2212" t="s">
        <v>4585</v>
      </c>
      <c r="B2212" t="s">
        <v>4586</v>
      </c>
      <c r="C2212" t="str">
        <f>IFERROR(VLOOKUP(Table1[[#This Row],[Ticker]],[1]!Table1[[Symbol]:[Industry]],2,FALSE),"-")</f>
        <v>-</v>
      </c>
      <c r="D2212" t="s">
        <v>647</v>
      </c>
      <c r="E2212">
        <v>255.13885740000001</v>
      </c>
      <c r="F2212">
        <v>118.31</v>
      </c>
      <c r="G2212">
        <v>33.214426598867703</v>
      </c>
      <c r="H2212">
        <v>4.9890040378525997</v>
      </c>
      <c r="I2212">
        <v>-2.82232316161496</v>
      </c>
      <c r="J2212">
        <v>-0.23393883581179201</v>
      </c>
      <c r="K2212">
        <v>112.83392353186299</v>
      </c>
      <c r="L2212">
        <v>105.254700213897</v>
      </c>
      <c r="M2212">
        <v>54.381882345588899</v>
      </c>
      <c r="N2212">
        <v>1.63380921927691</v>
      </c>
      <c r="O2212">
        <v>11.993914292959101</v>
      </c>
      <c r="P2212">
        <v>61.625683060109203</v>
      </c>
      <c r="Q2212">
        <v>4.3096212436706E-2</v>
      </c>
    </row>
    <row r="2213" spans="1:17" hidden="1" x14ac:dyDescent="0.3">
      <c r="A2213" t="s">
        <v>4587</v>
      </c>
      <c r="B2213" t="s">
        <v>4588</v>
      </c>
      <c r="C2213" t="str">
        <f>IFERROR(VLOOKUP(Table1[[#This Row],[Ticker]],[1]!Table1[[Symbol]:[Industry]],2,FALSE),"-")</f>
        <v>-</v>
      </c>
      <c r="D2213" t="s">
        <v>193</v>
      </c>
      <c r="E2213">
        <v>254.95073840000001</v>
      </c>
      <c r="F2213">
        <v>2.16</v>
      </c>
      <c r="G2213">
        <v>52.708006088781502</v>
      </c>
      <c r="H2213">
        <v>-2.5422930555742198</v>
      </c>
      <c r="I2213">
        <v>-7.8671035078219003</v>
      </c>
      <c r="J2213">
        <v>-9.2050486762397696</v>
      </c>
      <c r="K2213">
        <v>2.1691721774694299</v>
      </c>
      <c r="L2213">
        <v>1.9929978031191899</v>
      </c>
      <c r="M2213">
        <v>42.008871359833897</v>
      </c>
      <c r="N2213">
        <v>2.09130811006166</v>
      </c>
      <c r="O2213">
        <v>37.5</v>
      </c>
      <c r="P2213">
        <v>103.77358490566</v>
      </c>
      <c r="Q2213">
        <v>-5.1368067465929999E-2</v>
      </c>
    </row>
    <row r="2214" spans="1:17" hidden="1" x14ac:dyDescent="0.3">
      <c r="A2214" t="s">
        <v>4589</v>
      </c>
      <c r="B2214" t="s">
        <v>4590</v>
      </c>
      <c r="C2214" t="str">
        <f>IFERROR(VLOOKUP(Table1[[#This Row],[Ticker]],[1]!Table1[[Symbol]:[Industry]],2,FALSE),"-")</f>
        <v>-</v>
      </c>
      <c r="D2214" t="s">
        <v>258</v>
      </c>
      <c r="E2214">
        <v>254.898</v>
      </c>
      <c r="F2214">
        <v>661.05</v>
      </c>
      <c r="G2214">
        <v>10.7479746083654</v>
      </c>
      <c r="H2214">
        <v>-0.74843882218829705</v>
      </c>
      <c r="I2214">
        <v>-4.6519568438130001</v>
      </c>
      <c r="J2214">
        <v>-2.3601480747406098</v>
      </c>
      <c r="K2214">
        <v>645.81690001745801</v>
      </c>
      <c r="L2214">
        <v>604.91935444945705</v>
      </c>
      <c r="M2214">
        <v>56.395761640685002</v>
      </c>
      <c r="N2214">
        <v>1.6009673825975399</v>
      </c>
      <c r="O2214">
        <v>10.4303759171015</v>
      </c>
      <c r="P2214">
        <v>38.730325288562398</v>
      </c>
      <c r="Q2214">
        <v>2.3696683093955999E-2</v>
      </c>
    </row>
    <row r="2215" spans="1:17" hidden="1" x14ac:dyDescent="0.3">
      <c r="A2215" t="s">
        <v>4591</v>
      </c>
      <c r="B2215" t="s">
        <v>4592</v>
      </c>
      <c r="C2215" t="str">
        <f>IFERROR(VLOOKUP(Table1[[#This Row],[Ticker]],[1]!Table1[[Symbol]:[Industry]],2,FALSE),"-")</f>
        <v>-</v>
      </c>
      <c r="D2215" t="s">
        <v>253</v>
      </c>
      <c r="E2215">
        <v>254.41740625</v>
      </c>
      <c r="F2215">
        <v>52.17</v>
      </c>
      <c r="G2215">
        <v>169.27479491492801</v>
      </c>
      <c r="H2215">
        <v>-6.4936712919894299</v>
      </c>
      <c r="I2215">
        <v>-18.3858870498612</v>
      </c>
      <c r="J2215">
        <v>-4.2224842218866199</v>
      </c>
      <c r="K2215">
        <v>51.2773413150884</v>
      </c>
      <c r="L2215">
        <v>45.763344346131603</v>
      </c>
      <c r="M2215">
        <v>31.459151362408601</v>
      </c>
      <c r="N2215">
        <v>1.1492539981955801</v>
      </c>
      <c r="O2215">
        <v>33.6016867931761</v>
      </c>
      <c r="P2215">
        <v>199.311531841652</v>
      </c>
      <c r="Q2215">
        <v>8.7132980521454004E-2</v>
      </c>
    </row>
    <row r="2216" spans="1:17" hidden="1" x14ac:dyDescent="0.3">
      <c r="A2216" t="s">
        <v>4593</v>
      </c>
      <c r="B2216" t="s">
        <v>4594</v>
      </c>
      <c r="C2216" t="str">
        <f>IFERROR(VLOOKUP(Table1[[#This Row],[Ticker]],[1]!Table1[[Symbol]:[Industry]],2,FALSE),"-")</f>
        <v>-</v>
      </c>
      <c r="D2216" t="s">
        <v>49</v>
      </c>
      <c r="E2216">
        <v>254.33748</v>
      </c>
      <c r="F2216">
        <v>819.95</v>
      </c>
      <c r="G2216">
        <v>12.8568269819398</v>
      </c>
      <c r="H2216">
        <v>-12.2267895476352</v>
      </c>
      <c r="I2216">
        <v>-47.458888574099497</v>
      </c>
      <c r="J2216">
        <v>-2.50609734362091</v>
      </c>
      <c r="K2216">
        <v>875.21155110560505</v>
      </c>
      <c r="L2216">
        <v>898.65756431588795</v>
      </c>
      <c r="M2216">
        <v>37.939172701120697</v>
      </c>
      <c r="N2216">
        <v>0.96321538794737105</v>
      </c>
      <c r="O2216">
        <v>80.486615037502204</v>
      </c>
      <c r="P2216">
        <v>44.442160892542503</v>
      </c>
      <c r="Q2216">
        <v>2.5274342511948999E-2</v>
      </c>
    </row>
    <row r="2217" spans="1:17" hidden="1" x14ac:dyDescent="0.3">
      <c r="A2217" t="s">
        <v>4595</v>
      </c>
      <c r="B2217" t="s">
        <v>4596</v>
      </c>
      <c r="C2217" t="str">
        <f>IFERROR(VLOOKUP(Table1[[#This Row],[Ticker]],[1]!Table1[[Symbol]:[Industry]],2,FALSE),"-")</f>
        <v>-</v>
      </c>
      <c r="D2217" t="s">
        <v>647</v>
      </c>
      <c r="E2217">
        <v>253.73214426199999</v>
      </c>
      <c r="F2217">
        <v>196.13</v>
      </c>
      <c r="G2217">
        <v>37.026659622877098</v>
      </c>
      <c r="H2217">
        <v>-1.3235733298122501</v>
      </c>
      <c r="I2217">
        <v>27.8810486958463</v>
      </c>
      <c r="J2217">
        <v>8.3673031869817898</v>
      </c>
      <c r="K2217">
        <v>175.59052143474901</v>
      </c>
      <c r="L2217">
        <v>159.90964436020599</v>
      </c>
      <c r="M2217">
        <v>67.275341097470104</v>
      </c>
      <c r="N2217">
        <v>1.1992801813177401</v>
      </c>
      <c r="O2217">
        <v>4.5225105797175296</v>
      </c>
      <c r="P2217">
        <v>70.547826086956505</v>
      </c>
      <c r="Q2217">
        <v>-3.287627297215E-3</v>
      </c>
    </row>
    <row r="2218" spans="1:17" hidden="1" x14ac:dyDescent="0.3">
      <c r="A2218" t="s">
        <v>4597</v>
      </c>
      <c r="B2218" t="s">
        <v>4598</v>
      </c>
      <c r="C2218" t="str">
        <f>IFERROR(VLOOKUP(Table1[[#This Row],[Ticker]],[1]!Table1[[Symbol]:[Industry]],2,FALSE),"-")</f>
        <v>-</v>
      </c>
      <c r="D2218" t="s">
        <v>446</v>
      </c>
      <c r="E2218">
        <v>253.71694880000001</v>
      </c>
      <c r="F2218">
        <v>112</v>
      </c>
      <c r="G2218">
        <v>11.872314987682801</v>
      </c>
      <c r="H2218">
        <v>-10.374942963460301</v>
      </c>
      <c r="I2218">
        <v>6.9308104426344004</v>
      </c>
      <c r="J2218">
        <v>-1.68664308391436</v>
      </c>
      <c r="K2218">
        <v>109.921348070642</v>
      </c>
      <c r="L2218">
        <v>96.010484648071099</v>
      </c>
      <c r="M2218">
        <v>50.1710887646937</v>
      </c>
      <c r="N2218">
        <v>0.41467922203643398</v>
      </c>
      <c r="O2218">
        <v>37.589285714285701</v>
      </c>
      <c r="P2218">
        <v>65.803108808290105</v>
      </c>
    </row>
    <row r="2219" spans="1:17" hidden="1" x14ac:dyDescent="0.3">
      <c r="A2219" t="s">
        <v>4599</v>
      </c>
      <c r="B2219" t="s">
        <v>4600</v>
      </c>
      <c r="C2219" t="str">
        <f>IFERROR(VLOOKUP(Table1[[#This Row],[Ticker]],[1]!Table1[[Symbol]:[Industry]],2,FALSE),"-")</f>
        <v>-</v>
      </c>
      <c r="D2219" t="s">
        <v>623</v>
      </c>
      <c r="E2219">
        <v>253.56250315999901</v>
      </c>
      <c r="F2219">
        <v>256</v>
      </c>
      <c r="G2219">
        <v>24.342236960548998</v>
      </c>
      <c r="H2219">
        <v>17.433804765574202</v>
      </c>
      <c r="I2219">
        <v>-9.2517804678440694</v>
      </c>
      <c r="J2219">
        <v>-14.7891955499794</v>
      </c>
      <c r="K2219">
        <v>238.992154331016</v>
      </c>
      <c r="L2219">
        <v>216.87880657566501</v>
      </c>
      <c r="M2219">
        <v>47.208841766748797</v>
      </c>
      <c r="N2219">
        <v>2.7272108562943398</v>
      </c>
      <c r="O2219">
        <v>29.550781249999901</v>
      </c>
      <c r="P2219">
        <v>67.320261437908499</v>
      </c>
    </row>
    <row r="2220" spans="1:17" hidden="1" x14ac:dyDescent="0.3">
      <c r="A2220" t="s">
        <v>4601</v>
      </c>
      <c r="B2220" t="s">
        <v>4602</v>
      </c>
      <c r="C2220" t="str">
        <f>IFERROR(VLOOKUP(Table1[[#This Row],[Ticker]],[1]!Table1[[Symbol]:[Industry]],2,FALSE),"-")</f>
        <v>-</v>
      </c>
      <c r="D2220" t="s">
        <v>393</v>
      </c>
      <c r="E2220">
        <v>253.485305436</v>
      </c>
      <c r="F2220">
        <v>102.16</v>
      </c>
      <c r="G2220">
        <v>25.431730786128401</v>
      </c>
      <c r="H2220">
        <v>-3.30416147296939</v>
      </c>
      <c r="I2220">
        <v>-1.7455501419197901</v>
      </c>
      <c r="J2220">
        <v>2.0743289284606199</v>
      </c>
      <c r="K2220">
        <v>97.776767850083004</v>
      </c>
      <c r="L2220">
        <v>91.321110183050806</v>
      </c>
      <c r="M2220">
        <v>67.926547561221696</v>
      </c>
      <c r="N2220">
        <v>0.82461875707003396</v>
      </c>
      <c r="O2220">
        <v>17.5117462803445</v>
      </c>
      <c r="P2220">
        <v>55.9694656488549</v>
      </c>
      <c r="Q2220">
        <v>2.2398321475521999E-2</v>
      </c>
    </row>
    <row r="2221" spans="1:17" hidden="1" x14ac:dyDescent="0.3">
      <c r="A2221" t="s">
        <v>4603</v>
      </c>
      <c r="B2221" t="s">
        <v>4604</v>
      </c>
      <c r="C2221" t="str">
        <f>IFERROR(VLOOKUP(Table1[[#This Row],[Ticker]],[1]!Table1[[Symbol]:[Industry]],2,FALSE),"-")</f>
        <v>-</v>
      </c>
      <c r="D2221" t="s">
        <v>409</v>
      </c>
      <c r="E2221">
        <v>252.6109476</v>
      </c>
      <c r="F2221">
        <v>4.8099999999999996</v>
      </c>
      <c r="G2221">
        <v>172.95337336972099</v>
      </c>
      <c r="H2221">
        <v>15.1610505253699</v>
      </c>
      <c r="I2221">
        <v>58.854118532549002</v>
      </c>
      <c r="J2221">
        <v>6.6983126682980201</v>
      </c>
      <c r="K2221">
        <v>3.92479147506551</v>
      </c>
      <c r="L2221">
        <v>3.0736381986341001</v>
      </c>
      <c r="M2221">
        <v>74.585838684640905</v>
      </c>
      <c r="N2221">
        <v>0.74393358481108296</v>
      </c>
      <c r="O2221">
        <v>1.03950103950105</v>
      </c>
      <c r="P2221">
        <v>243.57142857142799</v>
      </c>
      <c r="Q2221">
        <v>5.5434166487946003E-2</v>
      </c>
    </row>
    <row r="2222" spans="1:17" hidden="1" x14ac:dyDescent="0.3">
      <c r="A2222" t="s">
        <v>4605</v>
      </c>
      <c r="B2222" t="s">
        <v>4606</v>
      </c>
      <c r="C2222" t="str">
        <f>IFERROR(VLOOKUP(Table1[[#This Row],[Ticker]],[1]!Table1[[Symbol]:[Industry]],2,FALSE),"-")</f>
        <v>-</v>
      </c>
      <c r="D2222" t="s">
        <v>75</v>
      </c>
      <c r="E2222">
        <v>252.06065000000001</v>
      </c>
      <c r="F2222">
        <v>19.05</v>
      </c>
      <c r="G2222">
        <v>-6.8905329275306801</v>
      </c>
      <c r="H2222">
        <v>-8.9876619204375796</v>
      </c>
      <c r="I2222">
        <v>-13.970825337557001</v>
      </c>
      <c r="J2222">
        <v>-1.00969565203478</v>
      </c>
      <c r="K2222">
        <v>19.311925646853201</v>
      </c>
      <c r="L2222">
        <v>19.529783008292998</v>
      </c>
      <c r="M2222">
        <v>49.286145520782803</v>
      </c>
      <c r="N2222">
        <v>1.34378861409027</v>
      </c>
      <c r="O2222">
        <v>59.842519685039299</v>
      </c>
      <c r="P2222">
        <v>42.164179104477597</v>
      </c>
      <c r="Q2222">
        <v>5.6994918570535999E-2</v>
      </c>
    </row>
    <row r="2223" spans="1:17" hidden="1" x14ac:dyDescent="0.3">
      <c r="A2223" t="s">
        <v>4607</v>
      </c>
      <c r="B2223" t="s">
        <v>4608</v>
      </c>
      <c r="C2223" t="str">
        <f>IFERROR(VLOOKUP(Table1[[#This Row],[Ticker]],[1]!Table1[[Symbol]:[Industry]],2,FALSE),"-")</f>
        <v>-</v>
      </c>
      <c r="D2223" t="s">
        <v>140</v>
      </c>
      <c r="E2223">
        <v>251.559887</v>
      </c>
      <c r="F2223">
        <v>150.44999999999999</v>
      </c>
      <c r="G2223">
        <v>146.257092215543</v>
      </c>
      <c r="H2223">
        <v>-14.006164220957601</v>
      </c>
      <c r="I2223">
        <v>59.252651736933302</v>
      </c>
      <c r="J2223">
        <v>-3.99423804670029</v>
      </c>
      <c r="K2223">
        <v>150.16974608061699</v>
      </c>
      <c r="L2223">
        <v>121.52718869333501</v>
      </c>
      <c r="M2223">
        <v>39.811790380182998</v>
      </c>
      <c r="N2223">
        <v>1.15484412684558</v>
      </c>
      <c r="O2223">
        <v>26.221335992023899</v>
      </c>
      <c r="P2223">
        <v>219.358947144979</v>
      </c>
      <c r="Q2223">
        <v>0.12376010329817801</v>
      </c>
    </row>
    <row r="2224" spans="1:17" hidden="1" x14ac:dyDescent="0.3">
      <c r="A2224" t="s">
        <v>4609</v>
      </c>
      <c r="B2224" t="s">
        <v>4610</v>
      </c>
      <c r="C2224" t="str">
        <f>IFERROR(VLOOKUP(Table1[[#This Row],[Ticker]],[1]!Table1[[Symbol]:[Industry]],2,FALSE),"-")</f>
        <v>-</v>
      </c>
      <c r="D2224" t="s">
        <v>550</v>
      </c>
      <c r="E2224">
        <v>251.15484023499999</v>
      </c>
      <c r="F2224">
        <v>313.45</v>
      </c>
      <c r="G2224">
        <v>2.8960815768700998</v>
      </c>
      <c r="H2224">
        <v>12.824897537785001</v>
      </c>
      <c r="I2224">
        <v>-2.7629619073299398</v>
      </c>
      <c r="J2224">
        <v>-3.5997597706884399</v>
      </c>
      <c r="K2224">
        <v>295.23937596210101</v>
      </c>
      <c r="L2224">
        <v>279.64113919888598</v>
      </c>
      <c r="M2224">
        <v>46.333438543964398</v>
      </c>
      <c r="N2224">
        <v>1.2902841700171199</v>
      </c>
      <c r="O2224">
        <v>16.6055192215664</v>
      </c>
      <c r="P2224">
        <v>35.545945945945903</v>
      </c>
      <c r="Q2224">
        <v>-4.6309779599836003E-2</v>
      </c>
    </row>
    <row r="2225" spans="1:17" hidden="1" x14ac:dyDescent="0.3">
      <c r="A2225" t="s">
        <v>4611</v>
      </c>
      <c r="B2225" t="s">
        <v>4612</v>
      </c>
      <c r="C2225" t="str">
        <f>IFERROR(VLOOKUP(Table1[[#This Row],[Ticker]],[1]!Table1[[Symbol]:[Industry]],2,FALSE),"-")</f>
        <v>-</v>
      </c>
      <c r="D2225" t="s">
        <v>140</v>
      </c>
      <c r="E2225">
        <v>249.335835</v>
      </c>
      <c r="F2225">
        <v>15.55</v>
      </c>
      <c r="G2225">
        <v>-106.84137392668001</v>
      </c>
      <c r="H2225">
        <v>2.3113760605719</v>
      </c>
      <c r="I2225">
        <v>-54.396633690134898</v>
      </c>
      <c r="J2225">
        <v>4.8208026281373799</v>
      </c>
      <c r="K2225">
        <v>16.293636433610502</v>
      </c>
      <c r="L2225">
        <v>32.503195228822001</v>
      </c>
      <c r="M2225">
        <v>51.205936541270297</v>
      </c>
      <c r="N2225">
        <v>2.47842366094347</v>
      </c>
      <c r="O2225">
        <v>509.26045016077097</v>
      </c>
      <c r="P2225">
        <v>51.117589893100103</v>
      </c>
      <c r="Q2225">
        <v>7.1305827595780002E-3</v>
      </c>
    </row>
    <row r="2226" spans="1:17" hidden="1" x14ac:dyDescent="0.3">
      <c r="A2226" t="s">
        <v>4613</v>
      </c>
      <c r="B2226" t="s">
        <v>4614</v>
      </c>
      <c r="C2226" t="str">
        <f>IFERROR(VLOOKUP(Table1[[#This Row],[Ticker]],[1]!Table1[[Symbol]:[Industry]],2,FALSE),"-")</f>
        <v>-</v>
      </c>
      <c r="D2226" t="s">
        <v>62</v>
      </c>
      <c r="E2226">
        <v>248.86501765999901</v>
      </c>
      <c r="F2226">
        <v>52.6</v>
      </c>
      <c r="G2226">
        <v>21.122983696242599</v>
      </c>
      <c r="H2226">
        <v>-9.6860909864475495</v>
      </c>
      <c r="I2226">
        <v>30.487337401363501</v>
      </c>
      <c r="J2226">
        <v>-10.080749077131401</v>
      </c>
      <c r="K2226">
        <v>51.310016418420801</v>
      </c>
      <c r="L2226">
        <v>45.469827316660997</v>
      </c>
      <c r="M2226">
        <v>48.946503625573101</v>
      </c>
      <c r="N2226">
        <v>0.96452687859513397</v>
      </c>
      <c r="O2226">
        <v>11.0266159695817</v>
      </c>
      <c r="P2226">
        <v>64.426383244763997</v>
      </c>
      <c r="Q2226">
        <v>6.5180519991599999E-3</v>
      </c>
    </row>
    <row r="2227" spans="1:17" hidden="1" x14ac:dyDescent="0.3">
      <c r="A2227" t="s">
        <v>4615</v>
      </c>
      <c r="B2227" t="s">
        <v>4616</v>
      </c>
      <c r="C2227" t="str">
        <f>IFERROR(VLOOKUP(Table1[[#This Row],[Ticker]],[1]!Table1[[Symbol]:[Industry]],2,FALSE),"-")</f>
        <v>-</v>
      </c>
      <c r="D2227" t="s">
        <v>338</v>
      </c>
      <c r="E2227">
        <v>247.88229899999999</v>
      </c>
      <c r="F2227">
        <v>72.25</v>
      </c>
      <c r="G2227">
        <v>11.8583594739569</v>
      </c>
      <c r="H2227">
        <v>-8.5474334964036895</v>
      </c>
      <c r="I2227">
        <v>-21.098708858992399</v>
      </c>
      <c r="J2227">
        <v>-4.7031520454170099</v>
      </c>
      <c r="K2227">
        <v>75.362686404296198</v>
      </c>
      <c r="L2227">
        <v>75.063043297512905</v>
      </c>
      <c r="M2227">
        <v>36.956118258229097</v>
      </c>
      <c r="N2227">
        <v>1.46963522139928</v>
      </c>
      <c r="O2227">
        <v>79.238754325259507</v>
      </c>
      <c r="P2227">
        <v>45.420999664542002</v>
      </c>
      <c r="Q2227">
        <v>3.2693551203514998E-2</v>
      </c>
    </row>
    <row r="2228" spans="1:17" hidden="1" x14ac:dyDescent="0.3">
      <c r="A2228" t="s">
        <v>4617</v>
      </c>
      <c r="B2228" t="s">
        <v>4618</v>
      </c>
      <c r="C2228" t="str">
        <f>IFERROR(VLOOKUP(Table1[[#This Row],[Ticker]],[1]!Table1[[Symbol]:[Industry]],2,FALSE),"-")</f>
        <v>-</v>
      </c>
      <c r="D2228" t="s">
        <v>288</v>
      </c>
      <c r="E2228">
        <v>247.771499642999</v>
      </c>
      <c r="F2228">
        <v>95.03</v>
      </c>
      <c r="G2228">
        <v>-73.156191159449904</v>
      </c>
      <c r="H2228">
        <v>-8.5908142058796102</v>
      </c>
      <c r="I2228">
        <v>-59.455902391094199</v>
      </c>
      <c r="J2228">
        <v>-0.79127066503530097</v>
      </c>
      <c r="K2228">
        <v>103.36233627390099</v>
      </c>
      <c r="L2228">
        <v>142.810456710073</v>
      </c>
      <c r="M2228">
        <v>53.516179220013598</v>
      </c>
      <c r="N2228">
        <v>0.76652752165452798</v>
      </c>
      <c r="O2228">
        <v>138.81932021466901</v>
      </c>
      <c r="P2228">
        <v>6.7752808988764004</v>
      </c>
      <c r="Q2228">
        <v>1.5489967317919E-2</v>
      </c>
    </row>
    <row r="2229" spans="1:17" hidden="1" x14ac:dyDescent="0.3">
      <c r="A2229" t="s">
        <v>4619</v>
      </c>
      <c r="B2229" t="s">
        <v>4620</v>
      </c>
      <c r="C2229" t="str">
        <f>IFERROR(VLOOKUP(Table1[[#This Row],[Ticker]],[1]!Table1[[Symbol]:[Industry]],2,FALSE),"-")</f>
        <v>-</v>
      </c>
      <c r="D2229" t="s">
        <v>130</v>
      </c>
      <c r="E2229">
        <v>247.64630399999999</v>
      </c>
      <c r="F2229">
        <v>498.2</v>
      </c>
      <c r="G2229">
        <v>507.23245818745102</v>
      </c>
      <c r="H2229">
        <v>37.305304407941698</v>
      </c>
      <c r="I2229">
        <v>86.417583767519503</v>
      </c>
      <c r="J2229">
        <v>-10.651992266094799</v>
      </c>
      <c r="K2229">
        <v>459.12786411811402</v>
      </c>
      <c r="L2229">
        <v>316.25523968255601</v>
      </c>
      <c r="M2229">
        <v>31.951212221150101</v>
      </c>
      <c r="N2229">
        <v>0.95805675946101598</v>
      </c>
      <c r="O2229">
        <v>50.983540746688</v>
      </c>
      <c r="P2229">
        <v>593.38900487125898</v>
      </c>
      <c r="Q2229">
        <v>0.14843245005769801</v>
      </c>
    </row>
    <row r="2230" spans="1:17" hidden="1" x14ac:dyDescent="0.3">
      <c r="A2230" t="s">
        <v>4621</v>
      </c>
      <c r="B2230" t="s">
        <v>4622</v>
      </c>
      <c r="C2230" t="str">
        <f>IFERROR(VLOOKUP(Table1[[#This Row],[Ticker]],[1]!Table1[[Symbol]:[Industry]],2,FALSE),"-")</f>
        <v>-</v>
      </c>
      <c r="D2230" t="s">
        <v>253</v>
      </c>
      <c r="E2230">
        <v>247.53461849999999</v>
      </c>
      <c r="F2230">
        <v>105.65</v>
      </c>
      <c r="G2230">
        <v>-22.731219873725902</v>
      </c>
      <c r="H2230">
        <v>33.649163098688199</v>
      </c>
      <c r="I2230">
        <v>5.6104516965517304</v>
      </c>
      <c r="J2230">
        <v>5.2526995333570197</v>
      </c>
      <c r="K2230">
        <v>87.160172759556005</v>
      </c>
      <c r="L2230">
        <v>88.519518323786599</v>
      </c>
      <c r="M2230">
        <v>65.7669740382551</v>
      </c>
      <c r="N2230">
        <v>3.1770833333333299</v>
      </c>
      <c r="O2230">
        <v>11.642214860388</v>
      </c>
      <c r="P2230">
        <v>57.568978374347502</v>
      </c>
    </row>
    <row r="2231" spans="1:17" hidden="1" x14ac:dyDescent="0.3">
      <c r="A2231" t="s">
        <v>4623</v>
      </c>
      <c r="B2231" t="s">
        <v>4624</v>
      </c>
      <c r="C2231" t="str">
        <f>IFERROR(VLOOKUP(Table1[[#This Row],[Ticker]],[1]!Table1[[Symbol]:[Industry]],2,FALSE),"-")</f>
        <v>-</v>
      </c>
      <c r="E2231">
        <v>247.28355640000001</v>
      </c>
      <c r="F2231">
        <v>158.9</v>
      </c>
      <c r="G2231">
        <v>-6.4921815650368497</v>
      </c>
      <c r="H2231">
        <v>-11.948534425361499</v>
      </c>
      <c r="I2231">
        <v>7.5989516864206896</v>
      </c>
      <c r="J2231">
        <v>-4.0176138248106996</v>
      </c>
      <c r="K2231">
        <v>156.24857814969599</v>
      </c>
      <c r="M2231">
        <v>37.757395957355399</v>
      </c>
      <c r="N2231">
        <v>0.52447552447552404</v>
      </c>
      <c r="O2231">
        <v>12.4606670862177</v>
      </c>
      <c r="P2231">
        <v>39.141856392294201</v>
      </c>
    </row>
    <row r="2232" spans="1:17" hidden="1" x14ac:dyDescent="0.3">
      <c r="A2232" t="s">
        <v>4625</v>
      </c>
      <c r="B2232" t="s">
        <v>4626</v>
      </c>
      <c r="C2232" t="str">
        <f>IFERROR(VLOOKUP(Table1[[#This Row],[Ticker]],[1]!Table1[[Symbol]:[Industry]],2,FALSE),"-")</f>
        <v>-</v>
      </c>
      <c r="D2232" t="s">
        <v>647</v>
      </c>
      <c r="E2232">
        <v>246.82155524999999</v>
      </c>
      <c r="F2232">
        <v>196.2</v>
      </c>
      <c r="G2232">
        <v>573.660850036277</v>
      </c>
      <c r="H2232">
        <v>-9.6797061767426502</v>
      </c>
      <c r="I2232">
        <v>435.56707737405702</v>
      </c>
      <c r="J2232">
        <v>-4.2705868532330697</v>
      </c>
      <c r="K2232">
        <v>173.863298609613</v>
      </c>
      <c r="L2232">
        <v>96.909783905933907</v>
      </c>
      <c r="M2232">
        <v>46.504114416119798</v>
      </c>
      <c r="N2232">
        <v>1.11092150170648</v>
      </c>
      <c r="O2232">
        <v>10.8562691131498</v>
      </c>
      <c r="P2232">
        <v>816.82242990654197</v>
      </c>
    </row>
    <row r="2233" spans="1:17" hidden="1" x14ac:dyDescent="0.3">
      <c r="A2233" t="s">
        <v>4627</v>
      </c>
      <c r="B2233" t="s">
        <v>4628</v>
      </c>
      <c r="C2233" t="str">
        <f>IFERROR(VLOOKUP(Table1[[#This Row],[Ticker]],[1]!Table1[[Symbol]:[Industry]],2,FALSE),"-")</f>
        <v>-</v>
      </c>
      <c r="D2233" t="s">
        <v>62</v>
      </c>
      <c r="E2233">
        <v>246.71399450000001</v>
      </c>
      <c r="F2233">
        <v>213.7</v>
      </c>
      <c r="G2233">
        <v>196.41282435626101</v>
      </c>
      <c r="H2233">
        <v>15.767431961192999</v>
      </c>
      <c r="I2233">
        <v>13.623986047783699</v>
      </c>
      <c r="J2233">
        <v>-3.5199550119599801</v>
      </c>
      <c r="K2233">
        <v>193.836108064803</v>
      </c>
      <c r="L2233">
        <v>158.90340275008501</v>
      </c>
      <c r="M2233">
        <v>53.690070803294702</v>
      </c>
      <c r="N2233">
        <v>0.87665398701296604</v>
      </c>
      <c r="O2233">
        <v>8.9611605053813808</v>
      </c>
      <c r="P2233">
        <v>244.67741935483801</v>
      </c>
      <c r="Q2233">
        <v>0.14742444268791999</v>
      </c>
    </row>
    <row r="2234" spans="1:17" hidden="1" x14ac:dyDescent="0.3">
      <c r="A2234" t="s">
        <v>4629</v>
      </c>
      <c r="B2234" t="s">
        <v>4630</v>
      </c>
      <c r="C2234" t="str">
        <f>IFERROR(VLOOKUP(Table1[[#This Row],[Ticker]],[1]!Table1[[Symbol]:[Industry]],2,FALSE),"-")</f>
        <v>-</v>
      </c>
      <c r="D2234" t="s">
        <v>819</v>
      </c>
      <c r="E2234">
        <v>246.68467999999999</v>
      </c>
      <c r="F2234">
        <v>173.1</v>
      </c>
      <c r="G2234">
        <v>127.82198302094</v>
      </c>
      <c r="H2234">
        <v>-8.5413962892082491</v>
      </c>
      <c r="I2234">
        <v>77.467070514876596</v>
      </c>
      <c r="J2234">
        <v>9.1342101041954606</v>
      </c>
      <c r="K2234">
        <v>155.080625841434</v>
      </c>
      <c r="M2234">
        <v>56.514763492981203</v>
      </c>
      <c r="N2234">
        <v>0.66861789895497703</v>
      </c>
      <c r="O2234">
        <v>9.7631426920855091</v>
      </c>
      <c r="P2234">
        <v>174.76190476190399</v>
      </c>
    </row>
    <row r="2235" spans="1:17" hidden="1" x14ac:dyDescent="0.3">
      <c r="A2235" t="s">
        <v>4631</v>
      </c>
      <c r="B2235" t="s">
        <v>4632</v>
      </c>
      <c r="C2235" t="str">
        <f>IFERROR(VLOOKUP(Table1[[#This Row],[Ticker]],[1]!Table1[[Symbol]:[Industry]],2,FALSE),"-")</f>
        <v>-</v>
      </c>
      <c r="D2235" t="s">
        <v>338</v>
      </c>
      <c r="E2235">
        <v>246.29937899999999</v>
      </c>
      <c r="F2235">
        <v>82.77</v>
      </c>
      <c r="G2235">
        <v>55.708767289303502</v>
      </c>
      <c r="H2235">
        <v>-9.2231204546051995</v>
      </c>
      <c r="I2235">
        <v>6.3609223892482101</v>
      </c>
      <c r="J2235">
        <v>-4.0062222692308902</v>
      </c>
      <c r="K2235">
        <v>84.459964224993797</v>
      </c>
      <c r="L2235">
        <v>72.766597628056999</v>
      </c>
      <c r="M2235">
        <v>36.353049493765397</v>
      </c>
      <c r="N2235">
        <v>0.52253169270932098</v>
      </c>
      <c r="O2235">
        <v>17.615077926784998</v>
      </c>
      <c r="P2235">
        <v>94.524089306698002</v>
      </c>
      <c r="Q2235">
        <v>3.6800364796197998E-2</v>
      </c>
    </row>
    <row r="2236" spans="1:17" hidden="1" x14ac:dyDescent="0.3">
      <c r="A2236" t="s">
        <v>4633</v>
      </c>
      <c r="B2236" t="s">
        <v>4634</v>
      </c>
      <c r="C2236" t="str">
        <f>IFERROR(VLOOKUP(Table1[[#This Row],[Ticker]],[1]!Table1[[Symbol]:[Industry]],2,FALSE),"-")</f>
        <v>-</v>
      </c>
      <c r="D2236" t="s">
        <v>1161</v>
      </c>
      <c r="E2236">
        <v>245.62638251999999</v>
      </c>
      <c r="F2236">
        <v>583.20000000000005</v>
      </c>
      <c r="G2236">
        <v>-0.56010841924194898</v>
      </c>
      <c r="H2236">
        <v>-12.955401374066399</v>
      </c>
      <c r="I2236">
        <v>-34.7028255568015</v>
      </c>
      <c r="J2236">
        <v>6.3957468726183899</v>
      </c>
      <c r="K2236">
        <v>576.63021500145101</v>
      </c>
      <c r="L2236">
        <v>612.03521473466401</v>
      </c>
      <c r="M2236">
        <v>61.130548592172303</v>
      </c>
      <c r="N2236">
        <v>1.06967745971038</v>
      </c>
      <c r="O2236">
        <v>70.593278463648801</v>
      </c>
      <c r="P2236">
        <v>25.811670801423698</v>
      </c>
    </row>
    <row r="2237" spans="1:17" hidden="1" x14ac:dyDescent="0.3">
      <c r="A2237" t="s">
        <v>4635</v>
      </c>
      <c r="B2237" t="s">
        <v>4636</v>
      </c>
      <c r="C2237" t="str">
        <f>IFERROR(VLOOKUP(Table1[[#This Row],[Ticker]],[1]!Table1[[Symbol]:[Industry]],2,FALSE),"-")</f>
        <v>-</v>
      </c>
      <c r="D2237" t="s">
        <v>130</v>
      </c>
      <c r="E2237">
        <v>245.38499999999999</v>
      </c>
      <c r="F2237">
        <v>270.39999999999998</v>
      </c>
      <c r="G2237">
        <v>-20.418429104363799</v>
      </c>
      <c r="H2237">
        <v>1.1585193646491401</v>
      </c>
      <c r="I2237">
        <v>-24.063338391252898</v>
      </c>
      <c r="J2237">
        <v>-8.3152558527331895</v>
      </c>
      <c r="K2237">
        <v>278.34396133716501</v>
      </c>
      <c r="L2237">
        <v>268.166829343806</v>
      </c>
      <c r="M2237">
        <v>43.057982323909798</v>
      </c>
      <c r="N2237">
        <v>0.82893186581362499</v>
      </c>
      <c r="O2237">
        <v>30.5473372781065</v>
      </c>
      <c r="P2237">
        <v>30.062530062530001</v>
      </c>
      <c r="Q2237">
        <v>-7.0021406314159998E-3</v>
      </c>
    </row>
    <row r="2238" spans="1:17" hidden="1" x14ac:dyDescent="0.3">
      <c r="A2238" t="s">
        <v>4637</v>
      </c>
      <c r="B2238" t="s">
        <v>4638</v>
      </c>
      <c r="C2238" t="str">
        <f>IFERROR(VLOOKUP(Table1[[#This Row],[Ticker]],[1]!Table1[[Symbol]:[Industry]],2,FALSE),"-")</f>
        <v>-</v>
      </c>
      <c r="D2238" t="s">
        <v>541</v>
      </c>
      <c r="E2238">
        <v>245.32830000000001</v>
      </c>
      <c r="F2238">
        <v>223.58</v>
      </c>
      <c r="G2238">
        <v>-21.9827049773859</v>
      </c>
      <c r="H2238">
        <v>-1.6369616035735799</v>
      </c>
      <c r="I2238">
        <v>-23.184253196383199</v>
      </c>
      <c r="J2238">
        <v>-3.9696594813973598</v>
      </c>
      <c r="K2238">
        <v>218.783545692525</v>
      </c>
      <c r="L2238">
        <v>221.765423548885</v>
      </c>
      <c r="M2238">
        <v>49.459830492211502</v>
      </c>
      <c r="N2238">
        <v>1.82373748590244</v>
      </c>
      <c r="O2238">
        <v>22.9984792915287</v>
      </c>
      <c r="P2238">
        <v>17.6736842105263</v>
      </c>
      <c r="Q2238">
        <v>1.9224278133422E-2</v>
      </c>
    </row>
    <row r="2239" spans="1:17" hidden="1" x14ac:dyDescent="0.3">
      <c r="A2239" t="s">
        <v>4639</v>
      </c>
      <c r="B2239" t="s">
        <v>4640</v>
      </c>
      <c r="C2239" t="str">
        <f>IFERROR(VLOOKUP(Table1[[#This Row],[Ticker]],[1]!Table1[[Symbol]:[Industry]],2,FALSE),"-")</f>
        <v>-</v>
      </c>
      <c r="D2239" t="s">
        <v>901</v>
      </c>
      <c r="E2239">
        <v>244.26587465</v>
      </c>
      <c r="F2239">
        <v>30.84</v>
      </c>
      <c r="G2239">
        <v>-13.7117041463456</v>
      </c>
      <c r="H2239">
        <v>0.49223354849462297</v>
      </c>
      <c r="I2239">
        <v>-13.496696844421599</v>
      </c>
      <c r="J2239">
        <v>-2.86686964857837</v>
      </c>
      <c r="K2239">
        <v>29.634946069194299</v>
      </c>
      <c r="L2239">
        <v>30.5175902698914</v>
      </c>
      <c r="M2239">
        <v>50.197197730548297</v>
      </c>
      <c r="N2239">
        <v>1.07986764103126</v>
      </c>
      <c r="O2239">
        <v>28.988326848248999</v>
      </c>
      <c r="P2239">
        <v>25.365853658536501</v>
      </c>
      <c r="Q2239">
        <v>3.2255393354744998E-2</v>
      </c>
    </row>
    <row r="2240" spans="1:17" hidden="1" x14ac:dyDescent="0.3">
      <c r="A2240" t="s">
        <v>4641</v>
      </c>
      <c r="B2240" t="s">
        <v>4642</v>
      </c>
      <c r="C2240" t="str">
        <f>IFERROR(VLOOKUP(Table1[[#This Row],[Ticker]],[1]!Table1[[Symbol]:[Industry]],2,FALSE),"-")</f>
        <v>-</v>
      </c>
      <c r="D2240" t="s">
        <v>713</v>
      </c>
      <c r="E2240">
        <v>242.86609717499999</v>
      </c>
      <c r="F2240">
        <v>532.12</v>
      </c>
      <c r="G2240">
        <v>-9.5499118848180906</v>
      </c>
      <c r="H2240">
        <v>0.74892022882115705</v>
      </c>
      <c r="I2240">
        <v>-2.14238180830406</v>
      </c>
      <c r="J2240">
        <v>-0.50989674755965797</v>
      </c>
      <c r="K2240">
        <v>514.81827245606598</v>
      </c>
      <c r="L2240">
        <v>482.80906677671197</v>
      </c>
      <c r="M2240">
        <v>76.378610990004603</v>
      </c>
      <c r="N2240">
        <v>0.62703805412740998</v>
      </c>
      <c r="O2240">
        <v>4.1682327294595201</v>
      </c>
      <c r="P2240">
        <v>24.778989330519401</v>
      </c>
      <c r="Q2240">
        <v>-1.6014498322345E-2</v>
      </c>
    </row>
    <row r="2241" spans="1:17" hidden="1" x14ac:dyDescent="0.3">
      <c r="A2241" t="s">
        <v>4643</v>
      </c>
      <c r="B2241" t="s">
        <v>4644</v>
      </c>
      <c r="C2241" t="str">
        <f>IFERROR(VLOOKUP(Table1[[#This Row],[Ticker]],[1]!Table1[[Symbol]:[Industry]],2,FALSE),"-")</f>
        <v>-</v>
      </c>
      <c r="D2241" t="s">
        <v>1022</v>
      </c>
      <c r="E2241">
        <v>242.0535026</v>
      </c>
      <c r="F2241">
        <v>13.09</v>
      </c>
      <c r="G2241">
        <v>62.540933135573802</v>
      </c>
      <c r="H2241">
        <v>-13.275898351904701</v>
      </c>
      <c r="I2241">
        <v>-2.6299240206424201</v>
      </c>
      <c r="J2241">
        <v>-8.07700830174476</v>
      </c>
      <c r="K2241">
        <v>11.7326354387395</v>
      </c>
      <c r="L2241">
        <v>10.227928404222601</v>
      </c>
      <c r="M2241">
        <v>48.525760255090603</v>
      </c>
      <c r="N2241">
        <v>1.2276693282539901</v>
      </c>
      <c r="O2241">
        <v>17.647058823529399</v>
      </c>
      <c r="Q2241">
        <v>5.6134707537277999E-2</v>
      </c>
    </row>
    <row r="2242" spans="1:17" hidden="1" x14ac:dyDescent="0.3">
      <c r="A2242" t="s">
        <v>4645</v>
      </c>
      <c r="B2242" t="s">
        <v>4646</v>
      </c>
      <c r="C2242" t="str">
        <f>IFERROR(VLOOKUP(Table1[[#This Row],[Ticker]],[1]!Table1[[Symbol]:[Industry]],2,FALSE),"-")</f>
        <v>-</v>
      </c>
      <c r="D2242" t="s">
        <v>461</v>
      </c>
      <c r="E2242">
        <v>242.01599999999999</v>
      </c>
      <c r="F2242">
        <v>516.1</v>
      </c>
      <c r="G2242">
        <v>-3.4188084380157</v>
      </c>
      <c r="H2242">
        <v>-17.1111593639163</v>
      </c>
      <c r="I2242">
        <v>-11.722944460437001</v>
      </c>
      <c r="J2242">
        <v>-3.6346031150899001</v>
      </c>
      <c r="K2242">
        <v>518.01888162241596</v>
      </c>
      <c r="L2242">
        <v>486.67544756147601</v>
      </c>
      <c r="M2242">
        <v>42.396399470974302</v>
      </c>
      <c r="N2242">
        <v>0.93419406877533895</v>
      </c>
      <c r="O2242">
        <v>16.314667700058099</v>
      </c>
      <c r="P2242">
        <v>35.034013605442098</v>
      </c>
      <c r="Q2242">
        <v>-7.6034239466320999E-2</v>
      </c>
    </row>
    <row r="2243" spans="1:17" hidden="1" x14ac:dyDescent="0.3">
      <c r="A2243" t="s">
        <v>4647</v>
      </c>
      <c r="B2243" t="s">
        <v>4648</v>
      </c>
      <c r="C2243" t="str">
        <f>IFERROR(VLOOKUP(Table1[[#This Row],[Ticker]],[1]!Table1[[Symbol]:[Industry]],2,FALSE),"-")</f>
        <v>-</v>
      </c>
      <c r="E2243">
        <v>241.54681836</v>
      </c>
      <c r="F2243">
        <v>2057.6999999999998</v>
      </c>
      <c r="G2243">
        <v>333.145090826483</v>
      </c>
      <c r="H2243">
        <v>47.815298380488002</v>
      </c>
      <c r="I2243">
        <v>54.8010052395908</v>
      </c>
      <c r="J2243">
        <v>-8.5612354758655105</v>
      </c>
      <c r="K2243">
        <v>1665.21494351351</v>
      </c>
      <c r="L2243">
        <v>1131.72572258779</v>
      </c>
      <c r="M2243">
        <v>45.000267406561797</v>
      </c>
      <c r="N2243">
        <v>0.44573795190718601</v>
      </c>
      <c r="O2243">
        <v>15.184429217087001</v>
      </c>
      <c r="P2243">
        <v>403.10513447432697</v>
      </c>
      <c r="Q2243">
        <v>0.17167482890288999</v>
      </c>
    </row>
    <row r="2244" spans="1:17" hidden="1" x14ac:dyDescent="0.3">
      <c r="A2244" t="s">
        <v>4649</v>
      </c>
      <c r="B2244" t="s">
        <v>4650</v>
      </c>
      <c r="C2244" t="str">
        <f>IFERROR(VLOOKUP(Table1[[#This Row],[Ticker]],[1]!Table1[[Symbol]:[Industry]],2,FALSE),"-")</f>
        <v>-</v>
      </c>
      <c r="D2244" t="s">
        <v>247</v>
      </c>
      <c r="E2244">
        <v>241.46782487999999</v>
      </c>
      <c r="F2244">
        <v>302.3</v>
      </c>
      <c r="G2244">
        <v>3.8268272333316999</v>
      </c>
      <c r="H2244">
        <v>9.2425358164043292</v>
      </c>
      <c r="I2244">
        <v>-14.791166940381601</v>
      </c>
      <c r="J2244">
        <v>10.0256507977944</v>
      </c>
      <c r="K2244">
        <v>278.14668805749898</v>
      </c>
      <c r="L2244">
        <v>264.61636186896499</v>
      </c>
      <c r="M2244">
        <v>74.856003052119306</v>
      </c>
      <c r="N2244">
        <v>1.50901225435632</v>
      </c>
      <c r="O2244">
        <v>18.756202447899401</v>
      </c>
      <c r="P2244">
        <v>35.136343316942302</v>
      </c>
      <c r="Q2244">
        <v>1.1450707479474E-2</v>
      </c>
    </row>
    <row r="2245" spans="1:17" hidden="1" x14ac:dyDescent="0.3">
      <c r="A2245" t="s">
        <v>4651</v>
      </c>
      <c r="B2245" t="s">
        <v>4652</v>
      </c>
      <c r="C2245" t="str">
        <f>IFERROR(VLOOKUP(Table1[[#This Row],[Ticker]],[1]!Table1[[Symbol]:[Industry]],2,FALSE),"-")</f>
        <v>-</v>
      </c>
      <c r="D2245" t="s">
        <v>513</v>
      </c>
      <c r="E2245">
        <v>241.39731459999999</v>
      </c>
      <c r="F2245">
        <v>110.7</v>
      </c>
      <c r="G2245">
        <v>-53.118901439313802</v>
      </c>
      <c r="H2245">
        <v>-32.631646379820701</v>
      </c>
      <c r="I2245">
        <v>-39.027768187856203</v>
      </c>
      <c r="J2245">
        <v>-5.8461977174586499</v>
      </c>
      <c r="O2245">
        <v>47.018970189701797</v>
      </c>
      <c r="P2245">
        <v>2.16889709275496</v>
      </c>
    </row>
    <row r="2246" spans="1:17" hidden="1" x14ac:dyDescent="0.3">
      <c r="A2246" t="s">
        <v>4653</v>
      </c>
      <c r="B2246" t="s">
        <v>4654</v>
      </c>
      <c r="C2246" t="str">
        <f>IFERROR(VLOOKUP(Table1[[#This Row],[Ticker]],[1]!Table1[[Symbol]:[Industry]],2,FALSE),"-")</f>
        <v>-</v>
      </c>
      <c r="E2246">
        <v>241.07847599999999</v>
      </c>
      <c r="F2246">
        <v>140</v>
      </c>
      <c r="G2246">
        <v>36.439206566892501</v>
      </c>
      <c r="H2246">
        <v>-1.11193311817204</v>
      </c>
      <c r="I2246">
        <v>17.0815908520959</v>
      </c>
      <c r="J2246">
        <v>-4.1476687045891696</v>
      </c>
      <c r="K2246">
        <v>131.93626454759999</v>
      </c>
      <c r="L2246">
        <v>109.121684743617</v>
      </c>
      <c r="M2246">
        <v>49.844868242072401</v>
      </c>
      <c r="N2246">
        <v>0.78501888719222102</v>
      </c>
      <c r="O2246">
        <v>28.1428571428571</v>
      </c>
      <c r="P2246">
        <v>79.740659904994203</v>
      </c>
      <c r="Q2246">
        <v>0.24820178336189</v>
      </c>
    </row>
    <row r="2247" spans="1:17" hidden="1" x14ac:dyDescent="0.3">
      <c r="A2247" t="s">
        <v>4655</v>
      </c>
      <c r="B2247" t="s">
        <v>4656</v>
      </c>
      <c r="C2247" t="str">
        <f>IFERROR(VLOOKUP(Table1[[#This Row],[Ticker]],[1]!Table1[[Symbol]:[Industry]],2,FALSE),"-")</f>
        <v>-</v>
      </c>
      <c r="E2247">
        <v>240.62623199999999</v>
      </c>
      <c r="F2247">
        <v>2.42</v>
      </c>
      <c r="G2247">
        <v>168.06324752449899</v>
      </c>
      <c r="H2247">
        <v>-30.613183564760099</v>
      </c>
      <c r="I2247">
        <v>21.519142343223301</v>
      </c>
      <c r="J2247">
        <v>-19.463659162687801</v>
      </c>
      <c r="K2247">
        <v>3.03834772409202</v>
      </c>
      <c r="L2247">
        <v>2.51776041070613</v>
      </c>
      <c r="M2247">
        <v>24.9520038360032</v>
      </c>
      <c r="N2247">
        <v>1.1303703182765901</v>
      </c>
      <c r="O2247">
        <v>70.661157024793297</v>
      </c>
      <c r="P2247">
        <v>453.142857142857</v>
      </c>
    </row>
    <row r="2248" spans="1:17" hidden="1" x14ac:dyDescent="0.3">
      <c r="A2248" t="s">
        <v>4657</v>
      </c>
      <c r="B2248" t="s">
        <v>4658</v>
      </c>
      <c r="C2248" t="str">
        <f>IFERROR(VLOOKUP(Table1[[#This Row],[Ticker]],[1]!Table1[[Symbol]:[Industry]],2,FALSE),"-")</f>
        <v>-</v>
      </c>
      <c r="D2248" t="s">
        <v>1391</v>
      </c>
      <c r="E2248">
        <v>240.56698399999999</v>
      </c>
      <c r="F2248">
        <v>138.35</v>
      </c>
      <c r="G2248">
        <v>-0.657398294261899</v>
      </c>
      <c r="H2248">
        <v>-11.8760122658128</v>
      </c>
      <c r="I2248">
        <v>-18.233527624246001</v>
      </c>
      <c r="J2248">
        <v>-4.8977325294420702</v>
      </c>
      <c r="K2248">
        <v>139.52291303751599</v>
      </c>
      <c r="L2248">
        <v>134.00035588227701</v>
      </c>
      <c r="M2248">
        <v>34.922904081073902</v>
      </c>
      <c r="N2248">
        <v>0.54200570220171096</v>
      </c>
      <c r="O2248">
        <v>33.718829056740098</v>
      </c>
      <c r="P2248">
        <v>42.555383822771702</v>
      </c>
      <c r="Q2248">
        <v>2.8324915767413E-2</v>
      </c>
    </row>
    <row r="2249" spans="1:17" hidden="1" x14ac:dyDescent="0.3">
      <c r="A2249" t="s">
        <v>4659</v>
      </c>
      <c r="B2249" t="s">
        <v>4660</v>
      </c>
      <c r="C2249" t="str">
        <f>IFERROR(VLOOKUP(Table1[[#This Row],[Ticker]],[1]!Table1[[Symbol]:[Industry]],2,FALSE),"-")</f>
        <v>-</v>
      </c>
      <c r="E2249">
        <v>239.94995309999999</v>
      </c>
      <c r="F2249">
        <v>14.63</v>
      </c>
      <c r="G2249">
        <v>20.1634114539021</v>
      </c>
      <c r="H2249">
        <v>-14.2548900285708</v>
      </c>
      <c r="I2249">
        <v>-30.7503353838595</v>
      </c>
      <c r="J2249">
        <v>-1.6951581220799801</v>
      </c>
      <c r="K2249">
        <v>15.7061411805727</v>
      </c>
      <c r="L2249">
        <v>15.3066812398742</v>
      </c>
      <c r="M2249">
        <v>44.003193227833897</v>
      </c>
      <c r="N2249">
        <v>2.0785471054509101</v>
      </c>
      <c r="O2249">
        <v>33.9712918660287</v>
      </c>
      <c r="P2249">
        <v>52.901272657153797</v>
      </c>
      <c r="Q2249">
        <v>4.1115587500358999E-2</v>
      </c>
    </row>
    <row r="2250" spans="1:17" hidden="1" x14ac:dyDescent="0.3">
      <c r="A2250" t="s">
        <v>4661</v>
      </c>
      <c r="B2250" t="s">
        <v>4662</v>
      </c>
      <c r="C2250" t="str">
        <f>IFERROR(VLOOKUP(Table1[[#This Row],[Ticker]],[1]!Table1[[Symbol]:[Industry]],2,FALSE),"-")</f>
        <v>-</v>
      </c>
      <c r="D2250" t="s">
        <v>308</v>
      </c>
      <c r="E2250">
        <v>239.81853182399999</v>
      </c>
      <c r="F2250">
        <v>137.80000000000001</v>
      </c>
      <c r="G2250">
        <v>-16.395895170736999</v>
      </c>
      <c r="H2250">
        <v>-7.4665332743430799</v>
      </c>
      <c r="I2250">
        <v>-26.149767754472499</v>
      </c>
      <c r="J2250">
        <v>-2.6072428872575202</v>
      </c>
      <c r="K2250">
        <v>143.31056633593499</v>
      </c>
      <c r="L2250">
        <v>143.87582405276601</v>
      </c>
      <c r="M2250">
        <v>30.532556445699001</v>
      </c>
      <c r="N2250">
        <v>0.69342182754721104</v>
      </c>
      <c r="O2250">
        <v>32.728592162554399</v>
      </c>
      <c r="P2250">
        <v>15.1692436272461</v>
      </c>
      <c r="Q2250">
        <v>4.2227969964190003E-3</v>
      </c>
    </row>
    <row r="2251" spans="1:17" hidden="1" x14ac:dyDescent="0.3">
      <c r="A2251" t="s">
        <v>4663</v>
      </c>
      <c r="B2251" t="s">
        <v>4664</v>
      </c>
      <c r="C2251" t="str">
        <f>IFERROR(VLOOKUP(Table1[[#This Row],[Ticker]],[1]!Table1[[Symbol]:[Industry]],2,FALSE),"-")</f>
        <v>-</v>
      </c>
      <c r="D2251" t="s">
        <v>258</v>
      </c>
      <c r="E2251">
        <v>238.62049159200001</v>
      </c>
      <c r="F2251">
        <v>212.69</v>
      </c>
      <c r="G2251">
        <v>195.722442349971</v>
      </c>
      <c r="H2251">
        <v>31.714240820281798</v>
      </c>
      <c r="I2251">
        <v>110.882242384381</v>
      </c>
      <c r="J2251">
        <v>11.7372015571869</v>
      </c>
      <c r="K2251">
        <v>162.97080615901299</v>
      </c>
      <c r="L2251">
        <v>121.51008634981601</v>
      </c>
      <c r="M2251">
        <v>66.759933900716106</v>
      </c>
      <c r="N2251">
        <v>0.58503105319764004</v>
      </c>
      <c r="O2251">
        <v>10.7621420847242</v>
      </c>
      <c r="P2251">
        <v>308.23416506717803</v>
      </c>
      <c r="Q2251">
        <v>0.100562032307895</v>
      </c>
    </row>
    <row r="2252" spans="1:17" hidden="1" x14ac:dyDescent="0.3">
      <c r="A2252" t="s">
        <v>4665</v>
      </c>
      <c r="B2252" t="s">
        <v>4666</v>
      </c>
      <c r="C2252" t="str">
        <f>IFERROR(VLOOKUP(Table1[[#This Row],[Ticker]],[1]!Table1[[Symbol]:[Industry]],2,FALSE),"-")</f>
        <v>-</v>
      </c>
      <c r="D2252" t="s">
        <v>1662</v>
      </c>
      <c r="E2252">
        <v>238.46229</v>
      </c>
      <c r="F2252">
        <v>26.22</v>
      </c>
      <c r="G2252">
        <v>-79.066422690994798</v>
      </c>
      <c r="H2252">
        <v>-7.8670089979222801</v>
      </c>
      <c r="I2252">
        <v>-50.618111722907798</v>
      </c>
      <c r="J2252">
        <v>-2.79416853470949</v>
      </c>
      <c r="K2252">
        <v>27.8523625657132</v>
      </c>
      <c r="L2252">
        <v>37.228765269474799</v>
      </c>
      <c r="M2252">
        <v>42.702758207954403</v>
      </c>
      <c r="N2252">
        <v>0.90940193283139903</v>
      </c>
      <c r="O2252">
        <v>140.91024663107001</v>
      </c>
      <c r="P2252">
        <v>12.774193548387</v>
      </c>
      <c r="Q2252">
        <v>9.4363403994009998E-2</v>
      </c>
    </row>
    <row r="2253" spans="1:17" hidden="1" x14ac:dyDescent="0.3">
      <c r="A2253" t="s">
        <v>4667</v>
      </c>
      <c r="B2253" t="s">
        <v>4668</v>
      </c>
      <c r="C2253" t="str">
        <f>IFERROR(VLOOKUP(Table1[[#This Row],[Ticker]],[1]!Table1[[Symbol]:[Industry]],2,FALSE),"-")</f>
        <v>-</v>
      </c>
      <c r="D2253" t="s">
        <v>338</v>
      </c>
      <c r="E2253">
        <v>237.66270299999999</v>
      </c>
      <c r="F2253">
        <v>387.7</v>
      </c>
      <c r="G2253">
        <v>108.10209506575799</v>
      </c>
      <c r="H2253">
        <v>-8.5842921767379998</v>
      </c>
      <c r="I2253">
        <v>-11.129524055234</v>
      </c>
      <c r="J2253">
        <v>-3.9715734139208898</v>
      </c>
      <c r="K2253">
        <v>403.11694593409601</v>
      </c>
      <c r="L2253">
        <v>358.95372625418599</v>
      </c>
      <c r="M2253">
        <v>36.483965314354201</v>
      </c>
      <c r="N2253">
        <v>0.96352952630470001</v>
      </c>
      <c r="O2253">
        <v>36.2651534691771</v>
      </c>
      <c r="P2253">
        <v>153.39869281045699</v>
      </c>
      <c r="Q2253">
        <v>0.139909177368084</v>
      </c>
    </row>
    <row r="2254" spans="1:17" hidden="1" x14ac:dyDescent="0.3">
      <c r="A2254" t="s">
        <v>4669</v>
      </c>
      <c r="B2254" t="s">
        <v>4670</v>
      </c>
      <c r="C2254" t="str">
        <f>IFERROR(VLOOKUP(Table1[[#This Row],[Ticker]],[1]!Table1[[Symbol]:[Industry]],2,FALSE),"-")</f>
        <v>-</v>
      </c>
      <c r="D2254" t="s">
        <v>288</v>
      </c>
      <c r="E2254">
        <v>237.47157504</v>
      </c>
      <c r="F2254">
        <v>53.19</v>
      </c>
      <c r="G2254">
        <v>-44.249652794945703</v>
      </c>
      <c r="H2254">
        <v>-5.9896540023408598</v>
      </c>
      <c r="I2254">
        <v>-26.8401123084994</v>
      </c>
      <c r="J2254">
        <v>-5.4111623637122204</v>
      </c>
      <c r="K2254">
        <v>55.3102000860899</v>
      </c>
      <c r="L2254">
        <v>58.9189420603266</v>
      </c>
      <c r="M2254">
        <v>23.3146517773733</v>
      </c>
      <c r="N2254">
        <v>0.75407745077424004</v>
      </c>
      <c r="O2254">
        <v>87.441248354953899</v>
      </c>
      <c r="P2254">
        <v>19.797297297297199</v>
      </c>
      <c r="Q2254">
        <v>0.120024983803436</v>
      </c>
    </row>
    <row r="2255" spans="1:17" hidden="1" x14ac:dyDescent="0.3">
      <c r="A2255" t="s">
        <v>4671</v>
      </c>
      <c r="B2255" t="s">
        <v>4672</v>
      </c>
      <c r="C2255" t="str">
        <f>IFERROR(VLOOKUP(Table1[[#This Row],[Ticker]],[1]!Table1[[Symbol]:[Industry]],2,FALSE),"-")</f>
        <v>-</v>
      </c>
      <c r="D2255" t="s">
        <v>409</v>
      </c>
      <c r="E2255">
        <v>237.45673099999999</v>
      </c>
      <c r="F2255">
        <v>817.25</v>
      </c>
      <c r="G2255">
        <v>348.37605615986899</v>
      </c>
      <c r="H2255">
        <v>-7.64122604746498</v>
      </c>
      <c r="I2255">
        <v>52.574610773474198</v>
      </c>
      <c r="J2255">
        <v>3.0223178446163601</v>
      </c>
      <c r="K2255">
        <v>756.484368869543</v>
      </c>
      <c r="L2255">
        <v>590.40326717780295</v>
      </c>
      <c r="M2255">
        <v>61.498036966328101</v>
      </c>
      <c r="N2255">
        <v>1.01578871824314</v>
      </c>
      <c r="O2255">
        <v>3.3955338023860402</v>
      </c>
      <c r="P2255">
        <v>404.475308641975</v>
      </c>
      <c r="Q2255">
        <v>0.14802928079532199</v>
      </c>
    </row>
    <row r="2256" spans="1:17" hidden="1" x14ac:dyDescent="0.3">
      <c r="A2256" t="s">
        <v>4673</v>
      </c>
      <c r="B2256" t="s">
        <v>4674</v>
      </c>
      <c r="C2256" t="str">
        <f>IFERROR(VLOOKUP(Table1[[#This Row],[Ticker]],[1]!Table1[[Symbol]:[Industry]],2,FALSE),"-")</f>
        <v>-</v>
      </c>
      <c r="D2256" t="s">
        <v>901</v>
      </c>
      <c r="E2256">
        <v>237.210036</v>
      </c>
      <c r="F2256">
        <v>417.8</v>
      </c>
      <c r="G2256">
        <v>108.914710518162</v>
      </c>
      <c r="H2256">
        <v>84.610289104050096</v>
      </c>
      <c r="I2256">
        <v>47.448647407929002</v>
      </c>
      <c r="J2256">
        <v>-10.162807933000201</v>
      </c>
      <c r="K2256">
        <v>277.26045077929501</v>
      </c>
      <c r="L2256">
        <v>226.11592590469499</v>
      </c>
      <c r="M2256">
        <v>68.820396925173497</v>
      </c>
      <c r="N2256">
        <v>2.2032732774033801</v>
      </c>
      <c r="O2256">
        <v>7.9463858305409198</v>
      </c>
      <c r="P2256">
        <v>214.135338345864</v>
      </c>
    </row>
    <row r="2257" spans="1:17" hidden="1" x14ac:dyDescent="0.3">
      <c r="A2257" t="s">
        <v>4675</v>
      </c>
      <c r="B2257" t="s">
        <v>4676</v>
      </c>
      <c r="C2257" t="str">
        <f>IFERROR(VLOOKUP(Table1[[#This Row],[Ticker]],[1]!Table1[[Symbol]:[Industry]],2,FALSE),"-")</f>
        <v>-</v>
      </c>
      <c r="D2257" t="s">
        <v>193</v>
      </c>
      <c r="E2257">
        <v>237.16543415000001</v>
      </c>
      <c r="F2257">
        <v>185.5</v>
      </c>
      <c r="G2257">
        <v>17.1077819677561</v>
      </c>
      <c r="H2257">
        <v>-11.292912496750199</v>
      </c>
      <c r="I2257">
        <v>-16.925316628375299</v>
      </c>
      <c r="J2257">
        <v>-2.4832427704828501</v>
      </c>
      <c r="K2257">
        <v>188.723329627711</v>
      </c>
      <c r="L2257">
        <v>169.16967311708399</v>
      </c>
      <c r="M2257">
        <v>34.555480782688399</v>
      </c>
      <c r="N2257">
        <v>0.82756094891432697</v>
      </c>
      <c r="O2257">
        <v>19.973045822102399</v>
      </c>
      <c r="P2257">
        <v>54.841402337228701</v>
      </c>
      <c r="Q2257">
        <v>4.1096298697330001E-3</v>
      </c>
    </row>
    <row r="2258" spans="1:17" hidden="1" x14ac:dyDescent="0.3">
      <c r="A2258" t="s">
        <v>4677</v>
      </c>
      <c r="B2258" t="s">
        <v>4678</v>
      </c>
      <c r="C2258" t="str">
        <f>IFERROR(VLOOKUP(Table1[[#This Row],[Ticker]],[1]!Table1[[Symbol]:[Industry]],2,FALSE),"-")</f>
        <v>-</v>
      </c>
      <c r="D2258" t="s">
        <v>647</v>
      </c>
      <c r="E2258">
        <v>237.15841632999999</v>
      </c>
      <c r="F2258">
        <v>8.9700000000000006</v>
      </c>
      <c r="G2258">
        <v>11.0543307836748</v>
      </c>
      <c r="H2258">
        <v>-28.299604888882602</v>
      </c>
      <c r="I2258">
        <v>44.1512083280398</v>
      </c>
      <c r="J2258">
        <v>-8.4694189610949504</v>
      </c>
      <c r="K2258">
        <v>9.4297454267305305</v>
      </c>
      <c r="L2258">
        <v>7.7316299301752904</v>
      </c>
      <c r="M2258">
        <v>14.765773108559801</v>
      </c>
      <c r="N2258">
        <v>0.68803945429528202</v>
      </c>
      <c r="O2258">
        <v>37.123745819397897</v>
      </c>
      <c r="P2258">
        <v>83.435582822085806</v>
      </c>
      <c r="Q2258">
        <v>9.1852156099774998E-2</v>
      </c>
    </row>
    <row r="2259" spans="1:17" hidden="1" x14ac:dyDescent="0.3">
      <c r="A2259" t="s">
        <v>4679</v>
      </c>
      <c r="B2259" t="s">
        <v>4680</v>
      </c>
      <c r="C2259" t="str">
        <f>IFERROR(VLOOKUP(Table1[[#This Row],[Ticker]],[1]!Table1[[Symbol]:[Industry]],2,FALSE),"-")</f>
        <v>-</v>
      </c>
      <c r="D2259" t="s">
        <v>49</v>
      </c>
      <c r="E2259">
        <v>236.99750692800001</v>
      </c>
      <c r="F2259">
        <v>167.33</v>
      </c>
      <c r="G2259">
        <v>-25.003185786156099</v>
      </c>
      <c r="H2259">
        <v>-5.0117755320809403</v>
      </c>
      <c r="I2259">
        <v>4.2867426460242504</v>
      </c>
      <c r="J2259">
        <v>-2.5738247581010998</v>
      </c>
      <c r="K2259">
        <v>160.36316616292001</v>
      </c>
      <c r="L2259">
        <v>144.025076952055</v>
      </c>
      <c r="M2259">
        <v>40.909472078342198</v>
      </c>
      <c r="N2259">
        <v>0.69643380558498502</v>
      </c>
      <c r="O2259">
        <v>10.3806848742006</v>
      </c>
      <c r="P2259">
        <v>58.757115749525603</v>
      </c>
      <c r="Q2259">
        <v>2.9982053967926001E-2</v>
      </c>
    </row>
    <row r="2260" spans="1:17" hidden="1" x14ac:dyDescent="0.3">
      <c r="A2260" t="s">
        <v>4681</v>
      </c>
      <c r="B2260" t="s">
        <v>4682</v>
      </c>
      <c r="C2260" t="str">
        <f>IFERROR(VLOOKUP(Table1[[#This Row],[Ticker]],[1]!Table1[[Symbol]:[Industry]],2,FALSE),"-")</f>
        <v>-</v>
      </c>
      <c r="D2260" t="s">
        <v>594</v>
      </c>
      <c r="E2260">
        <v>236.8288125</v>
      </c>
      <c r="F2260">
        <v>141.5</v>
      </c>
      <c r="G2260">
        <v>-31.471057272099898</v>
      </c>
      <c r="H2260">
        <v>-1.0036008536258401</v>
      </c>
      <c r="I2260">
        <v>0.27724521824426901</v>
      </c>
      <c r="J2260">
        <v>3.0444665144518699</v>
      </c>
      <c r="K2260">
        <v>130.84876473701999</v>
      </c>
      <c r="L2260">
        <v>131.14298553863699</v>
      </c>
      <c r="M2260">
        <v>64.692319958429593</v>
      </c>
      <c r="N2260">
        <v>5.1157538114059804</v>
      </c>
      <c r="O2260">
        <v>16.537102473498202</v>
      </c>
      <c r="P2260">
        <v>17.9166666666666</v>
      </c>
    </row>
    <row r="2261" spans="1:17" hidden="1" x14ac:dyDescent="0.3">
      <c r="A2261" t="s">
        <v>4683</v>
      </c>
      <c r="B2261" t="s">
        <v>4684</v>
      </c>
      <c r="C2261" t="str">
        <f>IFERROR(VLOOKUP(Table1[[#This Row],[Ticker]],[1]!Table1[[Symbol]:[Industry]],2,FALSE),"-")</f>
        <v>-</v>
      </c>
      <c r="D2261" t="s">
        <v>193</v>
      </c>
      <c r="E2261">
        <v>236.541955223999</v>
      </c>
      <c r="F2261">
        <v>103.21</v>
      </c>
      <c r="G2261">
        <v>19.561806577665202</v>
      </c>
      <c r="H2261">
        <v>-14.3889680837502</v>
      </c>
      <c r="I2261">
        <v>-12.089705230423601</v>
      </c>
      <c r="J2261">
        <v>-3.6261219755979899</v>
      </c>
      <c r="K2261">
        <v>104.280899880655</v>
      </c>
      <c r="L2261">
        <v>97.009638245730898</v>
      </c>
      <c r="M2261">
        <v>37.446996067462898</v>
      </c>
      <c r="N2261">
        <v>0.75848262010166001</v>
      </c>
      <c r="O2261">
        <v>36.323999612440602</v>
      </c>
      <c r="P2261">
        <v>48.610511159107197</v>
      </c>
      <c r="Q2261">
        <v>2.8923518697914E-2</v>
      </c>
    </row>
    <row r="2262" spans="1:17" hidden="1" x14ac:dyDescent="0.3">
      <c r="A2262" t="s">
        <v>4685</v>
      </c>
      <c r="B2262" t="s">
        <v>4686</v>
      </c>
      <c r="C2262" t="str">
        <f>IFERROR(VLOOKUP(Table1[[#This Row],[Ticker]],[1]!Table1[[Symbol]:[Industry]],2,FALSE),"-")</f>
        <v>-</v>
      </c>
      <c r="D2262" t="s">
        <v>109</v>
      </c>
      <c r="E2262">
        <v>236.08206537999999</v>
      </c>
      <c r="F2262">
        <v>176.55</v>
      </c>
      <c r="G2262">
        <v>123.139271366397</v>
      </c>
      <c r="H2262">
        <v>-8.7005217067606395</v>
      </c>
      <c r="I2262">
        <v>-7.6092417870201503</v>
      </c>
      <c r="J2262">
        <v>-2.6223769868743898</v>
      </c>
      <c r="K2262">
        <v>180.23489816112701</v>
      </c>
      <c r="L2262">
        <v>145.594227551442</v>
      </c>
      <c r="M2262">
        <v>44.6631159376036</v>
      </c>
      <c r="N2262">
        <v>0.29541672969293598</v>
      </c>
      <c r="O2262">
        <v>48.286604361370699</v>
      </c>
      <c r="P2262">
        <v>159.59417732686299</v>
      </c>
      <c r="Q2262">
        <v>0.115990558968214</v>
      </c>
    </row>
    <row r="2263" spans="1:17" hidden="1" x14ac:dyDescent="0.3">
      <c r="A2263" t="s">
        <v>4687</v>
      </c>
      <c r="B2263" t="s">
        <v>4688</v>
      </c>
      <c r="C2263" t="str">
        <f>IFERROR(VLOOKUP(Table1[[#This Row],[Ticker]],[1]!Table1[[Symbol]:[Industry]],2,FALSE),"-")</f>
        <v>-</v>
      </c>
      <c r="D2263" t="s">
        <v>1391</v>
      </c>
      <c r="E2263">
        <v>236.06993772600001</v>
      </c>
      <c r="F2263">
        <v>108.79</v>
      </c>
      <c r="G2263">
        <v>-30.625038024505901</v>
      </c>
      <c r="H2263">
        <v>-3.2468470856259102</v>
      </c>
      <c r="I2263">
        <v>-21.9154859961548</v>
      </c>
      <c r="J2263">
        <v>-0.63610918801693295</v>
      </c>
      <c r="K2263">
        <v>107.07496117196899</v>
      </c>
      <c r="L2263">
        <v>109.166810671764</v>
      </c>
      <c r="M2263">
        <v>54.954267285443002</v>
      </c>
      <c r="N2263">
        <v>1.27226899286242</v>
      </c>
      <c r="O2263">
        <v>37.420718816067598</v>
      </c>
      <c r="P2263">
        <v>23.765642775881599</v>
      </c>
      <c r="Q2263">
        <v>-8.0888545643461998E-2</v>
      </c>
    </row>
    <row r="2264" spans="1:17" hidden="1" x14ac:dyDescent="0.3">
      <c r="A2264" t="s">
        <v>4689</v>
      </c>
      <c r="B2264" t="s">
        <v>4690</v>
      </c>
      <c r="C2264" t="str">
        <f>IFERROR(VLOOKUP(Table1[[#This Row],[Ticker]],[1]!Table1[[Symbol]:[Industry]],2,FALSE),"-")</f>
        <v>-</v>
      </c>
      <c r="D2264" t="s">
        <v>62</v>
      </c>
      <c r="E2264">
        <v>235.97568000000001</v>
      </c>
      <c r="F2264">
        <v>143.25</v>
      </c>
      <c r="G2264">
        <v>-28.5868812739097</v>
      </c>
      <c r="H2264">
        <v>-1.99582022070865</v>
      </c>
      <c r="I2264">
        <v>-14.4957480224521</v>
      </c>
      <c r="J2264">
        <v>-0.80168733170197304</v>
      </c>
      <c r="M2264">
        <v>48.913317659088598</v>
      </c>
      <c r="O2264">
        <v>37.382198952879598</v>
      </c>
      <c r="P2264">
        <v>40.441176470588204</v>
      </c>
    </row>
    <row r="2265" spans="1:17" hidden="1" x14ac:dyDescent="0.3">
      <c r="A2265" t="s">
        <v>4691</v>
      </c>
      <c r="B2265" t="s">
        <v>4692</v>
      </c>
      <c r="C2265" t="str">
        <f>IFERROR(VLOOKUP(Table1[[#This Row],[Ticker]],[1]!Table1[[Symbol]:[Industry]],2,FALSE),"-")</f>
        <v>-</v>
      </c>
      <c r="D2265" t="s">
        <v>140</v>
      </c>
      <c r="E2265">
        <v>235.64</v>
      </c>
      <c r="F2265">
        <v>163.44999999999999</v>
      </c>
      <c r="G2265">
        <v>53.712358433556197</v>
      </c>
      <c r="H2265">
        <v>12.51643244876</v>
      </c>
      <c r="I2265">
        <v>3.3923764488411301</v>
      </c>
      <c r="J2265">
        <v>3.4407369107222601</v>
      </c>
      <c r="K2265">
        <v>152.64303487933799</v>
      </c>
      <c r="L2265">
        <v>132.93820863753299</v>
      </c>
      <c r="M2265">
        <v>72.144698455569298</v>
      </c>
      <c r="N2265">
        <v>0.21478665801115901</v>
      </c>
      <c r="O2265">
        <v>10.125420617925901</v>
      </c>
      <c r="P2265">
        <v>88.959537572254305</v>
      </c>
      <c r="Q2265">
        <v>7.4151076781841005E-2</v>
      </c>
    </row>
    <row r="2266" spans="1:17" hidden="1" x14ac:dyDescent="0.3">
      <c r="A2266" t="s">
        <v>4693</v>
      </c>
      <c r="B2266" t="s">
        <v>4694</v>
      </c>
      <c r="C2266" t="str">
        <f>IFERROR(VLOOKUP(Table1[[#This Row],[Ticker]],[1]!Table1[[Symbol]:[Industry]],2,FALSE),"-")</f>
        <v>-</v>
      </c>
      <c r="E2266">
        <v>235.5498</v>
      </c>
      <c r="F2266">
        <v>179.5</v>
      </c>
      <c r="G2266">
        <v>-8.5224565969393602</v>
      </c>
      <c r="H2266">
        <v>0.93665195377616195</v>
      </c>
      <c r="I2266">
        <v>5.5686766545181898</v>
      </c>
      <c r="J2266">
        <v>-8.6157576834607692</v>
      </c>
      <c r="M2266">
        <v>41.649845092197602</v>
      </c>
      <c r="O2266">
        <v>22.841225626740901</v>
      </c>
      <c r="P2266">
        <v>70.142180094786696</v>
      </c>
    </row>
    <row r="2267" spans="1:17" hidden="1" x14ac:dyDescent="0.3">
      <c r="A2267" t="s">
        <v>4695</v>
      </c>
      <c r="B2267" t="s">
        <v>4696</v>
      </c>
      <c r="C2267" t="str">
        <f>IFERROR(VLOOKUP(Table1[[#This Row],[Ticker]],[1]!Table1[[Symbol]:[Industry]],2,FALSE),"-")</f>
        <v>-</v>
      </c>
      <c r="D2267" t="s">
        <v>713</v>
      </c>
      <c r="E2267">
        <v>235.24006722999999</v>
      </c>
      <c r="F2267">
        <v>21.5</v>
      </c>
      <c r="G2267">
        <v>8.1686901522935198</v>
      </c>
      <c r="H2267">
        <v>0.16865486280505401</v>
      </c>
      <c r="I2267">
        <v>2.0012399221653498</v>
      </c>
      <c r="J2267">
        <v>0.74979362739535504</v>
      </c>
      <c r="K2267">
        <v>20.433892128429601</v>
      </c>
      <c r="L2267">
        <v>18.890457677137299</v>
      </c>
      <c r="M2267">
        <v>52.769297021364501</v>
      </c>
      <c r="N2267">
        <v>0.99309454358096205</v>
      </c>
      <c r="O2267">
        <v>8.1395348837209198</v>
      </c>
      <c r="P2267">
        <v>38.183687897679697</v>
      </c>
      <c r="Q2267">
        <v>2.7288076423579999E-3</v>
      </c>
    </row>
    <row r="2268" spans="1:17" hidden="1" x14ac:dyDescent="0.3">
      <c r="A2268" t="s">
        <v>4697</v>
      </c>
      <c r="B2268" t="s">
        <v>4698</v>
      </c>
      <c r="C2268" t="str">
        <f>IFERROR(VLOOKUP(Table1[[#This Row],[Ticker]],[1]!Table1[[Symbol]:[Industry]],2,FALSE),"-")</f>
        <v>-</v>
      </c>
      <c r="D2268" t="s">
        <v>1533</v>
      </c>
      <c r="E2268">
        <v>235.03988759999999</v>
      </c>
      <c r="F2268">
        <v>131.86000000000001</v>
      </c>
      <c r="G2268">
        <v>92.748458705684996</v>
      </c>
      <c r="H2268">
        <v>-0.22315236347079501</v>
      </c>
      <c r="I2268">
        <v>28.878052863126001</v>
      </c>
      <c r="J2268">
        <v>1.4190033796848101</v>
      </c>
      <c r="K2268">
        <v>124.79857727056699</v>
      </c>
      <c r="L2268">
        <v>104.10344790116</v>
      </c>
      <c r="M2268">
        <v>50.605626725317499</v>
      </c>
      <c r="N2268">
        <v>1.76678162492209</v>
      </c>
      <c r="O2268">
        <v>22.3342939481267</v>
      </c>
      <c r="P2268">
        <v>121.873840509044</v>
      </c>
      <c r="Q2268">
        <v>0.102470487592819</v>
      </c>
    </row>
    <row r="2269" spans="1:17" hidden="1" x14ac:dyDescent="0.3">
      <c r="A2269" t="s">
        <v>4699</v>
      </c>
      <c r="B2269" t="s">
        <v>4700</v>
      </c>
      <c r="C2269" t="str">
        <f>IFERROR(VLOOKUP(Table1[[#This Row],[Ticker]],[1]!Table1[[Symbol]:[Industry]],2,FALSE),"-")</f>
        <v>-</v>
      </c>
      <c r="D2269" t="s">
        <v>550</v>
      </c>
      <c r="E2269">
        <v>234.69372766500001</v>
      </c>
      <c r="F2269">
        <v>392.3</v>
      </c>
      <c r="G2269">
        <v>-36.716165330084102</v>
      </c>
      <c r="H2269">
        <v>-6.8854163399311297</v>
      </c>
      <c r="I2269">
        <v>-20.448862797735199</v>
      </c>
      <c r="J2269">
        <v>-3.0566633962018401</v>
      </c>
      <c r="K2269">
        <v>390.68061019014402</v>
      </c>
      <c r="L2269">
        <v>392.816416174408</v>
      </c>
      <c r="M2269">
        <v>37.278106880079697</v>
      </c>
      <c r="N2269">
        <v>0.55548631221820799</v>
      </c>
      <c r="O2269">
        <v>32.029059393321397</v>
      </c>
      <c r="P2269">
        <v>22.59375</v>
      </c>
      <c r="Q2269">
        <v>6.9031181411209994E-2</v>
      </c>
    </row>
    <row r="2270" spans="1:17" hidden="1" x14ac:dyDescent="0.3">
      <c r="A2270" t="s">
        <v>4701</v>
      </c>
      <c r="B2270" t="s">
        <v>4702</v>
      </c>
      <c r="C2270" t="str">
        <f>IFERROR(VLOOKUP(Table1[[#This Row],[Ticker]],[1]!Table1[[Symbol]:[Industry]],2,FALSE),"-")</f>
        <v>-</v>
      </c>
      <c r="D2270" t="s">
        <v>21</v>
      </c>
      <c r="E2270">
        <v>234.39236968</v>
      </c>
      <c r="F2270">
        <v>102.95</v>
      </c>
      <c r="G2270">
        <v>-6.88328629678134</v>
      </c>
      <c r="H2270">
        <v>-17.547368553607399</v>
      </c>
      <c r="I2270">
        <v>-2.4824881232065201</v>
      </c>
      <c r="J2270">
        <v>-6.9942369204779604</v>
      </c>
      <c r="K2270">
        <v>107.382797256449</v>
      </c>
      <c r="L2270">
        <v>103.15229702320499</v>
      </c>
      <c r="M2270">
        <v>30.079691331896498</v>
      </c>
      <c r="N2270">
        <v>0.668324157795403</v>
      </c>
      <c r="O2270">
        <v>27.100534239922201</v>
      </c>
      <c r="P2270">
        <v>25.243309002433001</v>
      </c>
      <c r="Q2270">
        <v>8.1709105284572994E-2</v>
      </c>
    </row>
    <row r="2271" spans="1:17" hidden="1" x14ac:dyDescent="0.3">
      <c r="A2271" t="s">
        <v>4703</v>
      </c>
      <c r="B2271" t="s">
        <v>4704</v>
      </c>
      <c r="C2271" t="str">
        <f>IFERROR(VLOOKUP(Table1[[#This Row],[Ticker]],[1]!Table1[[Symbol]:[Industry]],2,FALSE),"-")</f>
        <v>-</v>
      </c>
      <c r="D2271" t="s">
        <v>180</v>
      </c>
      <c r="E2271">
        <v>234.18688785000001</v>
      </c>
      <c r="F2271">
        <v>158.1</v>
      </c>
      <c r="G2271">
        <v>76.628387883683203</v>
      </c>
      <c r="H2271">
        <v>-0.92568691193915098</v>
      </c>
      <c r="I2271">
        <v>19.435643517032101</v>
      </c>
      <c r="J2271">
        <v>1.5261815207570499</v>
      </c>
      <c r="K2271">
        <v>151.18147213017099</v>
      </c>
      <c r="L2271">
        <v>137.166129960327</v>
      </c>
      <c r="M2271">
        <v>67.738857880569498</v>
      </c>
      <c r="N2271">
        <v>1.5370888984633</v>
      </c>
      <c r="O2271">
        <v>13.851992409867099</v>
      </c>
      <c r="P2271">
        <v>102.56245996156299</v>
      </c>
      <c r="Q2271">
        <v>0.11205356918222401</v>
      </c>
    </row>
    <row r="2272" spans="1:17" hidden="1" x14ac:dyDescent="0.3">
      <c r="A2272" t="s">
        <v>4705</v>
      </c>
      <c r="B2272" t="s">
        <v>4706</v>
      </c>
      <c r="C2272" t="str">
        <f>IFERROR(VLOOKUP(Table1[[#This Row],[Ticker]],[1]!Table1[[Symbol]:[Industry]],2,FALSE),"-")</f>
        <v>-</v>
      </c>
      <c r="D2272" t="s">
        <v>140</v>
      </c>
      <c r="E2272">
        <v>233.83350945000001</v>
      </c>
      <c r="F2272">
        <v>57.7</v>
      </c>
      <c r="G2272">
        <v>30.776342094702301</v>
      </c>
      <c r="H2272">
        <v>14.3948285777343</v>
      </c>
      <c r="I2272">
        <v>-29.1667623611288</v>
      </c>
      <c r="J2272">
        <v>-10.624503620169399</v>
      </c>
      <c r="K2272">
        <v>50.193543710921503</v>
      </c>
      <c r="L2272">
        <v>47.4256107057534</v>
      </c>
      <c r="M2272">
        <v>61.950601436005797</v>
      </c>
      <c r="N2272">
        <v>2.6220410818747601</v>
      </c>
      <c r="O2272">
        <v>29.116117850953199</v>
      </c>
      <c r="P2272">
        <v>67.976710334788905</v>
      </c>
      <c r="Q2272">
        <v>-3.518208416443E-3</v>
      </c>
    </row>
    <row r="2273" spans="1:17" hidden="1" x14ac:dyDescent="0.3">
      <c r="A2273" t="s">
        <v>4707</v>
      </c>
      <c r="B2273" t="s">
        <v>4708</v>
      </c>
      <c r="C2273" t="str">
        <f>IFERROR(VLOOKUP(Table1[[#This Row],[Ticker]],[1]!Table1[[Symbol]:[Industry]],2,FALSE),"-")</f>
        <v>-</v>
      </c>
      <c r="D2273" t="s">
        <v>49</v>
      </c>
      <c r="E2273">
        <v>233.59666687999999</v>
      </c>
      <c r="F2273">
        <v>205</v>
      </c>
      <c r="G2273">
        <v>-71.348287537296699</v>
      </c>
      <c r="H2273">
        <v>-5.7665694548518402</v>
      </c>
      <c r="I2273">
        <v>-43.277270039670903</v>
      </c>
      <c r="J2273">
        <v>-7.5323272133216204</v>
      </c>
      <c r="K2273">
        <v>214.51996662764299</v>
      </c>
      <c r="L2273">
        <v>264.77501166100501</v>
      </c>
      <c r="M2273">
        <v>37.816440452342398</v>
      </c>
      <c r="N2273">
        <v>0.26884160356541698</v>
      </c>
      <c r="O2273">
        <v>130.80487804878001</v>
      </c>
      <c r="P2273">
        <v>18.360277136258599</v>
      </c>
      <c r="Q2273">
        <v>-0.124455377566492</v>
      </c>
    </row>
    <row r="2274" spans="1:17" hidden="1" x14ac:dyDescent="0.3">
      <c r="A2274" t="s">
        <v>4709</v>
      </c>
      <c r="B2274" t="s">
        <v>4710</v>
      </c>
      <c r="C2274" t="str">
        <f>IFERROR(VLOOKUP(Table1[[#This Row],[Ticker]],[1]!Table1[[Symbol]:[Industry]],2,FALSE),"-")</f>
        <v>-</v>
      </c>
      <c r="D2274" t="s">
        <v>1103</v>
      </c>
      <c r="E2274">
        <v>233.47800000000001</v>
      </c>
      <c r="F2274">
        <v>210.1</v>
      </c>
      <c r="G2274">
        <v>135.67662992972501</v>
      </c>
      <c r="H2274">
        <v>-5.5989307541058499</v>
      </c>
      <c r="I2274">
        <v>63.370075979357502</v>
      </c>
      <c r="J2274">
        <v>1.63733705854192</v>
      </c>
      <c r="K2274">
        <v>194.62792564843701</v>
      </c>
      <c r="L2274">
        <v>140.18330538368599</v>
      </c>
      <c r="M2274">
        <v>43.100382844583798</v>
      </c>
      <c r="N2274">
        <v>1.9108179419525</v>
      </c>
      <c r="O2274">
        <v>18.681580199904801</v>
      </c>
      <c r="P2274">
        <v>225.23219814241401</v>
      </c>
    </row>
    <row r="2275" spans="1:17" hidden="1" x14ac:dyDescent="0.3">
      <c r="A2275" t="s">
        <v>4711</v>
      </c>
      <c r="B2275" t="s">
        <v>4712</v>
      </c>
      <c r="C2275" t="str">
        <f>IFERROR(VLOOKUP(Table1[[#This Row],[Ticker]],[1]!Table1[[Symbol]:[Industry]],2,FALSE),"-")</f>
        <v>-</v>
      </c>
      <c r="D2275" t="s">
        <v>193</v>
      </c>
      <c r="E2275">
        <v>233.236875</v>
      </c>
      <c r="F2275">
        <v>233.25</v>
      </c>
      <c r="G2275">
        <v>34.120189442561198</v>
      </c>
      <c r="H2275">
        <v>24.7854187791798</v>
      </c>
      <c r="I2275">
        <v>25.613795928332099</v>
      </c>
      <c r="J2275">
        <v>4.3798892847727702</v>
      </c>
      <c r="K2275">
        <v>192.89404839899601</v>
      </c>
      <c r="L2275">
        <v>167.066621053501</v>
      </c>
      <c r="M2275">
        <v>76.471255846884901</v>
      </c>
      <c r="N2275">
        <v>1.4720399794094601</v>
      </c>
      <c r="O2275">
        <v>5.4662379421221701</v>
      </c>
      <c r="P2275">
        <v>75.375939849624004</v>
      </c>
      <c r="Q2275">
        <v>-2.2988898259824999E-2</v>
      </c>
    </row>
    <row r="2276" spans="1:17" hidden="1" x14ac:dyDescent="0.3">
      <c r="A2276" t="s">
        <v>4713</v>
      </c>
      <c r="B2276" t="s">
        <v>4714</v>
      </c>
      <c r="C2276" t="str">
        <f>IFERROR(VLOOKUP(Table1[[#This Row],[Ticker]],[1]!Table1[[Symbol]:[Industry]],2,FALSE),"-")</f>
        <v>-</v>
      </c>
      <c r="D2276" t="s">
        <v>647</v>
      </c>
      <c r="E2276">
        <v>233.20222296</v>
      </c>
      <c r="F2276">
        <v>66.900000000000006</v>
      </c>
      <c r="G2276">
        <v>192.767037965995</v>
      </c>
      <c r="H2276">
        <v>12.9661766260185</v>
      </c>
      <c r="I2276">
        <v>206.858171217452</v>
      </c>
      <c r="J2276">
        <v>-8.9386736330718293</v>
      </c>
      <c r="K2276">
        <v>60.714477219531801</v>
      </c>
      <c r="M2276">
        <v>52.228685702181401</v>
      </c>
      <c r="N2276">
        <v>1.11168782381207</v>
      </c>
      <c r="O2276">
        <v>12.8550074738415</v>
      </c>
      <c r="P2276">
        <v>218.57142857142799</v>
      </c>
    </row>
    <row r="2277" spans="1:17" hidden="1" x14ac:dyDescent="0.3">
      <c r="A2277" t="s">
        <v>4715</v>
      </c>
      <c r="B2277" t="s">
        <v>4716</v>
      </c>
      <c r="C2277" t="str">
        <f>IFERROR(VLOOKUP(Table1[[#This Row],[Ticker]],[1]!Table1[[Symbol]:[Industry]],2,FALSE),"-")</f>
        <v>-</v>
      </c>
      <c r="E2277">
        <v>232.55</v>
      </c>
      <c r="F2277">
        <v>227.9</v>
      </c>
      <c r="G2277">
        <v>591.53901512324103</v>
      </c>
      <c r="H2277">
        <v>22.0480620298143</v>
      </c>
      <c r="I2277">
        <v>122.03033238961299</v>
      </c>
      <c r="J2277">
        <v>-4.8652186848372798</v>
      </c>
      <c r="K2277">
        <v>205.94713240085201</v>
      </c>
      <c r="L2277">
        <v>121.470565309173</v>
      </c>
      <c r="M2277">
        <v>48.991987382339701</v>
      </c>
      <c r="N2277">
        <v>0.49560800084665002</v>
      </c>
      <c r="O2277">
        <v>15.1382185168933</v>
      </c>
      <c r="P2277">
        <v>617.34340572867495</v>
      </c>
    </row>
    <row r="2278" spans="1:17" hidden="1" x14ac:dyDescent="0.3">
      <c r="A2278" t="s">
        <v>4717</v>
      </c>
      <c r="B2278" t="s">
        <v>4718</v>
      </c>
      <c r="C2278" t="str">
        <f>IFERROR(VLOOKUP(Table1[[#This Row],[Ticker]],[1]!Table1[[Symbol]:[Industry]],2,FALSE),"-")</f>
        <v>-</v>
      </c>
      <c r="D2278" t="s">
        <v>1229</v>
      </c>
      <c r="E2278">
        <v>232.31654576</v>
      </c>
      <c r="F2278">
        <v>101.2</v>
      </c>
      <c r="G2278">
        <v>-58.584197978399096</v>
      </c>
      <c r="H2278">
        <v>18.671766996236698</v>
      </c>
      <c r="I2278">
        <v>-23.636669016290799</v>
      </c>
      <c r="J2278">
        <v>-5.6524336003586901</v>
      </c>
      <c r="K2278">
        <v>99.504606801816607</v>
      </c>
      <c r="L2278">
        <v>107.668133473834</v>
      </c>
      <c r="M2278">
        <v>36.2579935052281</v>
      </c>
      <c r="N2278">
        <v>0.87017595307917806</v>
      </c>
      <c r="O2278">
        <v>62.055335968379403</v>
      </c>
      <c r="P2278">
        <v>37.593473827328303</v>
      </c>
    </row>
    <row r="2279" spans="1:17" hidden="1" x14ac:dyDescent="0.3">
      <c r="A2279" t="s">
        <v>4719</v>
      </c>
      <c r="B2279" t="s">
        <v>4720</v>
      </c>
      <c r="C2279" t="str">
        <f>IFERROR(VLOOKUP(Table1[[#This Row],[Ticker]],[1]!Table1[[Symbol]:[Industry]],2,FALSE),"-")</f>
        <v>-</v>
      </c>
      <c r="D2279" t="s">
        <v>247</v>
      </c>
      <c r="E2279">
        <v>231.16339400000001</v>
      </c>
      <c r="F2279">
        <v>220.91</v>
      </c>
      <c r="G2279">
        <v>-18.748417743790402</v>
      </c>
      <c r="H2279">
        <v>-3.50248076273897</v>
      </c>
      <c r="I2279">
        <v>-15.3932224727897</v>
      </c>
      <c r="J2279">
        <v>6.3127453578059303</v>
      </c>
      <c r="K2279">
        <v>209.31556189723301</v>
      </c>
      <c r="L2279">
        <v>211.44101471852099</v>
      </c>
      <c r="M2279">
        <v>52.601560212721097</v>
      </c>
      <c r="N2279">
        <v>3.2075661845421402</v>
      </c>
      <c r="O2279">
        <v>24.485084423520799</v>
      </c>
      <c r="P2279">
        <v>26.306460834762699</v>
      </c>
      <c r="Q2279">
        <v>-0.10745827538583599</v>
      </c>
    </row>
    <row r="2280" spans="1:17" hidden="1" x14ac:dyDescent="0.3">
      <c r="A2280" t="s">
        <v>4721</v>
      </c>
      <c r="B2280" t="s">
        <v>4722</v>
      </c>
      <c r="C2280" t="str">
        <f>IFERROR(VLOOKUP(Table1[[#This Row],[Ticker]],[1]!Table1[[Symbol]:[Industry]],2,FALSE),"-")</f>
        <v>-</v>
      </c>
      <c r="D2280" t="s">
        <v>140</v>
      </c>
      <c r="E2280">
        <v>230.90090033999999</v>
      </c>
      <c r="F2280">
        <v>132.9</v>
      </c>
      <c r="G2280">
        <v>-32.1138724524548</v>
      </c>
      <c r="H2280">
        <v>-12.512718518957399</v>
      </c>
      <c r="I2280">
        <v>-31.118957778475401</v>
      </c>
      <c r="J2280">
        <v>-7.3889333022695798</v>
      </c>
      <c r="K2280">
        <v>140.87192831344399</v>
      </c>
      <c r="L2280">
        <v>145.806296487244</v>
      </c>
      <c r="M2280">
        <v>45.923178464765599</v>
      </c>
      <c r="N2280">
        <v>1.0298291011459599</v>
      </c>
      <c r="O2280">
        <v>51.0910458991723</v>
      </c>
      <c r="P2280">
        <v>18.343722172751502</v>
      </c>
      <c r="Q2280">
        <v>0.151141553691021</v>
      </c>
    </row>
    <row r="2281" spans="1:17" hidden="1" x14ac:dyDescent="0.3">
      <c r="A2281" t="s">
        <v>4723</v>
      </c>
      <c r="B2281" t="s">
        <v>4724</v>
      </c>
      <c r="C2281" t="str">
        <f>IFERROR(VLOOKUP(Table1[[#This Row],[Ticker]],[1]!Table1[[Symbol]:[Industry]],2,FALSE),"-")</f>
        <v>-</v>
      </c>
      <c r="D2281" t="s">
        <v>46</v>
      </c>
      <c r="E2281">
        <v>230.71817450899999</v>
      </c>
      <c r="F2281">
        <v>32.200000000000003</v>
      </c>
      <c r="G2281">
        <v>155.41831681814699</v>
      </c>
      <c r="H2281">
        <v>5.0769557707168502</v>
      </c>
      <c r="I2281">
        <v>19.181051589113601</v>
      </c>
      <c r="J2281">
        <v>-4.7609304175826104</v>
      </c>
      <c r="K2281">
        <v>30.8657515595626</v>
      </c>
      <c r="L2281">
        <v>24.8325233717072</v>
      </c>
      <c r="M2281">
        <v>48.925179962357298</v>
      </c>
      <c r="N2281">
        <v>1.5718219917060801</v>
      </c>
      <c r="O2281">
        <v>17.0807453416149</v>
      </c>
      <c r="P2281">
        <v>184.955752212389</v>
      </c>
      <c r="Q2281">
        <v>3.9721728556172002E-2</v>
      </c>
    </row>
    <row r="2282" spans="1:17" hidden="1" x14ac:dyDescent="0.3">
      <c r="A2282" t="s">
        <v>4725</v>
      </c>
      <c r="B2282" t="s">
        <v>4726</v>
      </c>
      <c r="C2282" t="str">
        <f>IFERROR(VLOOKUP(Table1[[#This Row],[Ticker]],[1]!Table1[[Symbol]:[Industry]],2,FALSE),"-")</f>
        <v>-</v>
      </c>
      <c r="D2282" t="s">
        <v>550</v>
      </c>
      <c r="E2282">
        <v>230.50860756</v>
      </c>
      <c r="F2282">
        <v>92.65</v>
      </c>
      <c r="G2282">
        <v>-21.994866795909399</v>
      </c>
      <c r="H2282">
        <v>3.8161714569913601</v>
      </c>
      <c r="I2282">
        <v>-7.9037335444519403</v>
      </c>
      <c r="J2282">
        <v>7.90419502123921</v>
      </c>
      <c r="O2282">
        <v>4.9109552077711802</v>
      </c>
      <c r="P2282">
        <v>9</v>
      </c>
    </row>
    <row r="2283" spans="1:17" hidden="1" x14ac:dyDescent="0.3">
      <c r="A2283" t="s">
        <v>4727</v>
      </c>
      <c r="B2283" t="s">
        <v>4728</v>
      </c>
      <c r="C2283" t="str">
        <f>IFERROR(VLOOKUP(Table1[[#This Row],[Ticker]],[1]!Table1[[Symbol]:[Industry]],2,FALSE),"-")</f>
        <v>-</v>
      </c>
      <c r="D2283" t="s">
        <v>288</v>
      </c>
      <c r="E2283">
        <v>230.30908274999999</v>
      </c>
      <c r="F2283">
        <v>152.94999999999999</v>
      </c>
      <c r="G2283">
        <v>57.522949679835698</v>
      </c>
      <c r="H2283">
        <v>-13.6275749736197</v>
      </c>
      <c r="I2283">
        <v>47.212345306040802</v>
      </c>
      <c r="J2283">
        <v>1.80394647111492</v>
      </c>
      <c r="K2283">
        <v>136.69962609698101</v>
      </c>
      <c r="L2283">
        <v>100.37590947583</v>
      </c>
      <c r="M2283">
        <v>47.261364959403302</v>
      </c>
      <c r="N2283">
        <v>0.218451426236389</v>
      </c>
      <c r="O2283">
        <v>17.750898986596901</v>
      </c>
      <c r="P2283">
        <v>156.197654941373</v>
      </c>
      <c r="Q2283">
        <v>7.6765008681682997E-2</v>
      </c>
    </row>
    <row r="2284" spans="1:17" hidden="1" x14ac:dyDescent="0.3">
      <c r="A2284" t="s">
        <v>4729</v>
      </c>
      <c r="B2284" t="s">
        <v>4730</v>
      </c>
      <c r="C2284" t="str">
        <f>IFERROR(VLOOKUP(Table1[[#This Row],[Ticker]],[1]!Table1[[Symbol]:[Industry]],2,FALSE),"-")</f>
        <v>-</v>
      </c>
      <c r="D2284" t="s">
        <v>173</v>
      </c>
      <c r="E2284">
        <v>230</v>
      </c>
      <c r="F2284">
        <v>30.18</v>
      </c>
      <c r="G2284">
        <v>164.38791708687401</v>
      </c>
      <c r="H2284">
        <v>25.911017038535999</v>
      </c>
      <c r="I2284">
        <v>11.7223254681101</v>
      </c>
      <c r="J2284">
        <v>16.449536159325699</v>
      </c>
      <c r="K2284">
        <v>22.132967572030701</v>
      </c>
      <c r="L2284">
        <v>19.735452127416298</v>
      </c>
      <c r="M2284">
        <v>80.559280891176499</v>
      </c>
      <c r="N2284">
        <v>2.8121690826077299</v>
      </c>
      <c r="O2284">
        <v>3.7110669317428702</v>
      </c>
      <c r="P2284">
        <v>217.68421052631501</v>
      </c>
      <c r="Q2284">
        <v>8.5829531223506006E-2</v>
      </c>
    </row>
    <row r="2285" spans="1:17" hidden="1" x14ac:dyDescent="0.3">
      <c r="A2285" t="s">
        <v>4731</v>
      </c>
      <c r="B2285" t="s">
        <v>4732</v>
      </c>
      <c r="C2285" t="str">
        <f>IFERROR(VLOOKUP(Table1[[#This Row],[Ticker]],[1]!Table1[[Symbol]:[Industry]],2,FALSE),"-")</f>
        <v>-</v>
      </c>
      <c r="D2285" t="s">
        <v>557</v>
      </c>
      <c r="E2285">
        <v>229.69158532500001</v>
      </c>
      <c r="F2285">
        <v>183.75</v>
      </c>
      <c r="G2285">
        <v>114.172101493299</v>
      </c>
      <c r="H2285">
        <v>27.155086791911401</v>
      </c>
      <c r="I2285">
        <v>-36.804981773054401</v>
      </c>
      <c r="J2285">
        <v>7.3344073428542398</v>
      </c>
      <c r="K2285">
        <v>157.30529006539899</v>
      </c>
      <c r="L2285">
        <v>155.33386583872499</v>
      </c>
      <c r="M2285">
        <v>70.479690726478196</v>
      </c>
      <c r="N2285">
        <v>1.4404332776294499</v>
      </c>
      <c r="O2285">
        <v>46.394557823129198</v>
      </c>
      <c r="P2285">
        <v>141.426882144264</v>
      </c>
      <c r="Q2285">
        <v>3.6128130007631001E-2</v>
      </c>
    </row>
    <row r="2286" spans="1:17" hidden="1" x14ac:dyDescent="0.3">
      <c r="A2286" t="s">
        <v>4733</v>
      </c>
      <c r="B2286" t="s">
        <v>4734</v>
      </c>
      <c r="C2286" t="str">
        <f>IFERROR(VLOOKUP(Table1[[#This Row],[Ticker]],[1]!Table1[[Symbol]:[Industry]],2,FALSE),"-")</f>
        <v>-</v>
      </c>
      <c r="D2286" t="s">
        <v>550</v>
      </c>
      <c r="E2286">
        <v>229.2692375</v>
      </c>
      <c r="F2286">
        <v>176.75</v>
      </c>
      <c r="G2286">
        <v>35.454800571037197</v>
      </c>
      <c r="H2286">
        <v>2.3531375520112001</v>
      </c>
      <c r="I2286">
        <v>-14.41075253702</v>
      </c>
      <c r="J2286">
        <v>-1.19739111915251</v>
      </c>
      <c r="K2286">
        <v>173.23185981389301</v>
      </c>
      <c r="L2286">
        <v>165.97255999489599</v>
      </c>
      <c r="M2286">
        <v>55.464050826667197</v>
      </c>
      <c r="N2286">
        <v>0.51125955733014605</v>
      </c>
      <c r="O2286">
        <v>34.087694483733998</v>
      </c>
      <c r="P2286">
        <v>73.284313725490193</v>
      </c>
      <c r="Q2286">
        <v>-9.6706445381739992E-3</v>
      </c>
    </row>
    <row r="2287" spans="1:17" hidden="1" x14ac:dyDescent="0.3">
      <c r="A2287" t="s">
        <v>4735</v>
      </c>
      <c r="B2287" t="s">
        <v>4736</v>
      </c>
      <c r="C2287" t="str">
        <f>IFERROR(VLOOKUP(Table1[[#This Row],[Ticker]],[1]!Table1[[Symbol]:[Industry]],2,FALSE),"-")</f>
        <v>-</v>
      </c>
      <c r="E2287">
        <v>229.05343124999999</v>
      </c>
      <c r="F2287">
        <v>296.05</v>
      </c>
      <c r="G2287">
        <v>5.3362516979996899</v>
      </c>
      <c r="H2287">
        <v>14.588200750636499</v>
      </c>
      <c r="I2287">
        <v>14.803836663118201</v>
      </c>
      <c r="J2287">
        <v>3.5842775805787199</v>
      </c>
      <c r="K2287">
        <v>264.93297628009202</v>
      </c>
      <c r="M2287">
        <v>59.670563406414601</v>
      </c>
      <c r="N2287">
        <v>1.25969500882392</v>
      </c>
      <c r="O2287">
        <v>14.507684512751201</v>
      </c>
      <c r="P2287">
        <v>41.922339405560798</v>
      </c>
    </row>
    <row r="2288" spans="1:17" hidden="1" x14ac:dyDescent="0.3">
      <c r="A2288" t="s">
        <v>4737</v>
      </c>
      <c r="B2288" t="s">
        <v>4738</v>
      </c>
      <c r="C2288" t="str">
        <f>IFERROR(VLOOKUP(Table1[[#This Row],[Ticker]],[1]!Table1[[Symbol]:[Industry]],2,FALSE),"-")</f>
        <v>-</v>
      </c>
      <c r="D2288" t="s">
        <v>557</v>
      </c>
      <c r="E2288">
        <v>228.84888650400001</v>
      </c>
      <c r="F2288">
        <v>55.01</v>
      </c>
      <c r="G2288">
        <v>48.057809141722103</v>
      </c>
      <c r="H2288">
        <v>39.5902891040501</v>
      </c>
      <c r="I2288">
        <v>38.464192823474399</v>
      </c>
      <c r="J2288">
        <v>14.5976736906622</v>
      </c>
      <c r="K2288">
        <v>40.334294264430397</v>
      </c>
      <c r="L2288">
        <v>34.153226768275402</v>
      </c>
      <c r="M2288">
        <v>88.193022447235805</v>
      </c>
      <c r="N2288">
        <v>1.064874303718</v>
      </c>
      <c r="O2288">
        <v>0.89074713688419505</v>
      </c>
      <c r="P2288">
        <v>123.617886178861</v>
      </c>
      <c r="Q2288">
        <v>-4.1954639692279999E-3</v>
      </c>
    </row>
    <row r="2289" spans="1:17" hidden="1" x14ac:dyDescent="0.3">
      <c r="A2289" t="s">
        <v>4739</v>
      </c>
      <c r="B2289" t="s">
        <v>4740</v>
      </c>
      <c r="C2289" t="str">
        <f>IFERROR(VLOOKUP(Table1[[#This Row],[Ticker]],[1]!Table1[[Symbol]:[Industry]],2,FALSE),"-")</f>
        <v>-</v>
      </c>
      <c r="D2289" t="s">
        <v>140</v>
      </c>
      <c r="E2289">
        <v>228.414584832</v>
      </c>
      <c r="F2289">
        <v>62.66</v>
      </c>
      <c r="G2289">
        <v>-48.835959208798997</v>
      </c>
      <c r="H2289">
        <v>-1.4379513404691</v>
      </c>
      <c r="I2289">
        <v>-13.715134113437699</v>
      </c>
      <c r="J2289">
        <v>-3.89316998154424</v>
      </c>
      <c r="K2289">
        <v>60.567531889212603</v>
      </c>
      <c r="L2289">
        <v>64.698394091116199</v>
      </c>
      <c r="M2289">
        <v>50.086623340943603</v>
      </c>
      <c r="N2289">
        <v>1.1811029364240899</v>
      </c>
      <c r="O2289">
        <v>54.165336737950803</v>
      </c>
      <c r="P2289">
        <v>49.940177075855402</v>
      </c>
      <c r="Q2289">
        <v>8.9243807664945995E-2</v>
      </c>
    </row>
    <row r="2290" spans="1:17" hidden="1" x14ac:dyDescent="0.3">
      <c r="A2290" t="s">
        <v>4741</v>
      </c>
      <c r="B2290" t="s">
        <v>4742</v>
      </c>
      <c r="C2290" t="str">
        <f>IFERROR(VLOOKUP(Table1[[#This Row],[Ticker]],[1]!Table1[[Symbol]:[Industry]],2,FALSE),"-")</f>
        <v>-</v>
      </c>
      <c r="E2290">
        <v>228.26493819499899</v>
      </c>
      <c r="F2290">
        <v>99.77</v>
      </c>
      <c r="G2290">
        <v>32.925768124725401</v>
      </c>
      <c r="H2290">
        <v>24.368942688133</v>
      </c>
      <c r="I2290">
        <v>16.989013027861098</v>
      </c>
      <c r="J2290">
        <v>10.7865479624156</v>
      </c>
      <c r="K2290">
        <v>78.670271601893802</v>
      </c>
      <c r="L2290">
        <v>75.0526777202451</v>
      </c>
      <c r="M2290">
        <v>87.505098555485105</v>
      </c>
      <c r="N2290">
        <v>1.69056756210866</v>
      </c>
      <c r="O2290">
        <v>0.230530219504854</v>
      </c>
      <c r="P2290">
        <v>71.4261168384879</v>
      </c>
    </row>
    <row r="2291" spans="1:17" hidden="1" x14ac:dyDescent="0.3">
      <c r="A2291" t="s">
        <v>4743</v>
      </c>
      <c r="B2291" t="s">
        <v>4744</v>
      </c>
      <c r="C2291" t="str">
        <f>IFERROR(VLOOKUP(Table1[[#This Row],[Ticker]],[1]!Table1[[Symbol]:[Industry]],2,FALSE),"-")</f>
        <v>-</v>
      </c>
      <c r="D2291" t="s">
        <v>557</v>
      </c>
      <c r="E2291">
        <v>227.9708134</v>
      </c>
      <c r="F2291">
        <v>51.13</v>
      </c>
      <c r="G2291">
        <v>59.114235072686</v>
      </c>
      <c r="H2291">
        <v>-2.1497108959498199</v>
      </c>
      <c r="I2291">
        <v>13.451981324114801</v>
      </c>
      <c r="J2291">
        <v>3.41823557355263</v>
      </c>
      <c r="K2291">
        <v>49.271446564445299</v>
      </c>
      <c r="L2291">
        <v>43.865681401135802</v>
      </c>
      <c r="M2291">
        <v>61.963287757938097</v>
      </c>
      <c r="N2291">
        <v>0.63693397252985795</v>
      </c>
      <c r="O2291">
        <v>18.6192059456287</v>
      </c>
      <c r="P2291">
        <v>95.152671755725194</v>
      </c>
      <c r="Q2291">
        <v>3.3464316332579E-2</v>
      </c>
    </row>
    <row r="2292" spans="1:17" hidden="1" x14ac:dyDescent="0.3">
      <c r="A2292" t="s">
        <v>4745</v>
      </c>
      <c r="B2292" t="s">
        <v>4746</v>
      </c>
      <c r="C2292" t="str">
        <f>IFERROR(VLOOKUP(Table1[[#This Row],[Ticker]],[1]!Table1[[Symbol]:[Industry]],2,FALSE),"-")</f>
        <v>-</v>
      </c>
      <c r="D2292" t="s">
        <v>153</v>
      </c>
      <c r="E2292">
        <v>227.39856</v>
      </c>
      <c r="F2292">
        <v>562.04999999999995</v>
      </c>
      <c r="G2292">
        <v>-13.112661282125</v>
      </c>
      <c r="H2292">
        <v>4.0439480377091002</v>
      </c>
      <c r="I2292">
        <v>0.97847196933250402</v>
      </c>
      <c r="J2292">
        <v>-4.3512368812515296</v>
      </c>
      <c r="M2292">
        <v>46.4453741687378</v>
      </c>
      <c r="O2292">
        <v>18.6015479049906</v>
      </c>
      <c r="P2292">
        <v>72.012241775057305</v>
      </c>
    </row>
    <row r="2293" spans="1:17" hidden="1" x14ac:dyDescent="0.3">
      <c r="A2293" t="s">
        <v>4747</v>
      </c>
      <c r="B2293" t="s">
        <v>4748</v>
      </c>
      <c r="C2293" t="str">
        <f>IFERROR(VLOOKUP(Table1[[#This Row],[Ticker]],[1]!Table1[[Symbol]:[Industry]],2,FALSE),"-")</f>
        <v>-</v>
      </c>
      <c r="D2293" t="s">
        <v>75</v>
      </c>
      <c r="E2293">
        <v>227.01727750000001</v>
      </c>
      <c r="F2293">
        <v>731.5</v>
      </c>
      <c r="G2293">
        <v>163.95595797844399</v>
      </c>
      <c r="H2293">
        <v>5.95133848676622</v>
      </c>
      <c r="I2293">
        <v>139.70451202220499</v>
      </c>
      <c r="J2293">
        <v>-1.73272181446059</v>
      </c>
      <c r="K2293">
        <v>629.27980087045501</v>
      </c>
      <c r="L2293">
        <v>445.38811232712499</v>
      </c>
      <c r="M2293">
        <v>57.127359865443204</v>
      </c>
      <c r="N2293">
        <v>0.55287457925788097</v>
      </c>
      <c r="O2293">
        <v>0.478468899521522</v>
      </c>
      <c r="P2293">
        <v>241.343910405972</v>
      </c>
      <c r="Q2293">
        <v>5.5228608298188001E-2</v>
      </c>
    </row>
    <row r="2294" spans="1:17" hidden="1" x14ac:dyDescent="0.3">
      <c r="A2294" t="s">
        <v>4749</v>
      </c>
      <c r="B2294" t="s">
        <v>4750</v>
      </c>
      <c r="C2294" t="str">
        <f>IFERROR(VLOOKUP(Table1[[#This Row],[Ticker]],[1]!Table1[[Symbol]:[Industry]],2,FALSE),"-")</f>
        <v>-</v>
      </c>
      <c r="E2294">
        <v>226.9674</v>
      </c>
      <c r="F2294">
        <v>188.35</v>
      </c>
      <c r="G2294">
        <v>-38.706124709479496</v>
      </c>
      <c r="H2294">
        <v>-12.4691501482862</v>
      </c>
      <c r="I2294">
        <v>-22.5534940403662</v>
      </c>
      <c r="J2294">
        <v>-1.16440773472464</v>
      </c>
      <c r="K2294">
        <v>199.738807138129</v>
      </c>
      <c r="L2294">
        <v>193.37810353493299</v>
      </c>
      <c r="M2294">
        <v>54.332366070044799</v>
      </c>
      <c r="N2294">
        <v>0.73786074144576896</v>
      </c>
      <c r="O2294">
        <v>28.165649057605499</v>
      </c>
      <c r="P2294">
        <v>38.492647058823501</v>
      </c>
    </row>
    <row r="2295" spans="1:17" hidden="1" x14ac:dyDescent="0.3">
      <c r="A2295" t="s">
        <v>4751</v>
      </c>
      <c r="B2295" t="s">
        <v>4752</v>
      </c>
      <c r="C2295" t="str">
        <f>IFERROR(VLOOKUP(Table1[[#This Row],[Ticker]],[1]!Table1[[Symbol]:[Industry]],2,FALSE),"-")</f>
        <v>-</v>
      </c>
      <c r="D2295" t="s">
        <v>49</v>
      </c>
      <c r="E2295">
        <v>226.92908700000001</v>
      </c>
      <c r="F2295">
        <v>19.260000000000002</v>
      </c>
      <c r="G2295">
        <v>-75.5827478414176</v>
      </c>
      <c r="H2295">
        <v>-10.389710895949801</v>
      </c>
      <c r="I2295">
        <v>-47.082384870754197</v>
      </c>
      <c r="J2295">
        <v>2.8735732278152901</v>
      </c>
      <c r="K2295">
        <v>19.756605008701701</v>
      </c>
      <c r="L2295">
        <v>23.554761283470299</v>
      </c>
      <c r="M2295">
        <v>58.4698032240373</v>
      </c>
      <c r="N2295">
        <v>1.59145309926805</v>
      </c>
      <c r="O2295">
        <v>141.43302180685299</v>
      </c>
      <c r="P2295">
        <v>14.0995260663507</v>
      </c>
    </row>
    <row r="2296" spans="1:17" hidden="1" x14ac:dyDescent="0.3">
      <c r="A2296" t="s">
        <v>4753</v>
      </c>
      <c r="B2296" t="s">
        <v>4754</v>
      </c>
      <c r="C2296" t="str">
        <f>IFERROR(VLOOKUP(Table1[[#This Row],[Ticker]],[1]!Table1[[Symbol]:[Industry]],2,FALSE),"-")</f>
        <v>-</v>
      </c>
      <c r="E2296">
        <v>226.68672465</v>
      </c>
      <c r="F2296">
        <v>320</v>
      </c>
      <c r="G2296">
        <v>224.49664935077899</v>
      </c>
      <c r="H2296">
        <v>23.583092451330501</v>
      </c>
      <c r="I2296">
        <v>6.8052611645427596</v>
      </c>
      <c r="J2296">
        <v>-15.498172954705099</v>
      </c>
      <c r="K2296">
        <v>265.95886862673802</v>
      </c>
      <c r="L2296">
        <v>241.38554999999999</v>
      </c>
      <c r="M2296">
        <v>53.069172528093098</v>
      </c>
      <c r="N2296">
        <v>1.79662093145239</v>
      </c>
      <c r="O2296">
        <v>12.5</v>
      </c>
      <c r="P2296">
        <v>271.66085946573702</v>
      </c>
    </row>
    <row r="2297" spans="1:17" hidden="1" x14ac:dyDescent="0.3">
      <c r="A2297" t="s">
        <v>4755</v>
      </c>
      <c r="B2297" t="s">
        <v>4756</v>
      </c>
      <c r="C2297" t="str">
        <f>IFERROR(VLOOKUP(Table1[[#This Row],[Ticker]],[1]!Table1[[Symbol]:[Industry]],2,FALSE),"-")</f>
        <v>-</v>
      </c>
      <c r="D2297" t="s">
        <v>170</v>
      </c>
      <c r="E2297">
        <v>226.0521</v>
      </c>
      <c r="F2297">
        <v>289.89999999999998</v>
      </c>
      <c r="G2297">
        <v>-45.510802459747097</v>
      </c>
      <c r="H2297">
        <v>1.56309146393218</v>
      </c>
      <c r="I2297">
        <v>-3.5214305206113199</v>
      </c>
      <c r="J2297">
        <v>-4.0523575729888304</v>
      </c>
      <c r="K2297">
        <v>284.701718642505</v>
      </c>
      <c r="L2297">
        <v>282.40283733763403</v>
      </c>
      <c r="M2297">
        <v>55.617884677850697</v>
      </c>
      <c r="N2297">
        <v>1.18165658585952</v>
      </c>
      <c r="O2297">
        <v>27.285270783028601</v>
      </c>
      <c r="P2297">
        <v>34.837209302325498</v>
      </c>
      <c r="Q2297">
        <v>5.4559868358289999E-2</v>
      </c>
    </row>
    <row r="2298" spans="1:17" hidden="1" x14ac:dyDescent="0.3">
      <c r="A2298" t="s">
        <v>4757</v>
      </c>
      <c r="B2298" t="s">
        <v>4758</v>
      </c>
      <c r="C2298" t="str">
        <f>IFERROR(VLOOKUP(Table1[[#This Row],[Ticker]],[1]!Table1[[Symbol]:[Industry]],2,FALSE),"-")</f>
        <v>-</v>
      </c>
      <c r="D2298" t="s">
        <v>293</v>
      </c>
      <c r="E2298">
        <v>225.98099999999999</v>
      </c>
      <c r="F2298">
        <v>124</v>
      </c>
      <c r="G2298">
        <v>-40.287149226122899</v>
      </c>
      <c r="H2298">
        <v>9.1857260865708703</v>
      </c>
      <c r="I2298">
        <v>-13.5731702942211</v>
      </c>
      <c r="J2298">
        <v>-12.261880119991799</v>
      </c>
      <c r="K2298">
        <v>120.058764464041</v>
      </c>
      <c r="L2298">
        <v>128.87177660079499</v>
      </c>
      <c r="M2298">
        <v>48.621651846716802</v>
      </c>
      <c r="N2298">
        <v>1.7267474198133601</v>
      </c>
      <c r="O2298">
        <v>52.419354838709602</v>
      </c>
      <c r="P2298">
        <v>37.396121883656498</v>
      </c>
    </row>
    <row r="2299" spans="1:17" hidden="1" x14ac:dyDescent="0.3">
      <c r="A2299" t="s">
        <v>4759</v>
      </c>
      <c r="B2299" t="s">
        <v>4760</v>
      </c>
      <c r="C2299" t="str">
        <f>IFERROR(VLOOKUP(Table1[[#This Row],[Ticker]],[1]!Table1[[Symbol]:[Industry]],2,FALSE),"-")</f>
        <v>-</v>
      </c>
      <c r="D2299" t="s">
        <v>944</v>
      </c>
      <c r="E2299">
        <v>225.82370159999999</v>
      </c>
      <c r="F2299">
        <v>33.86</v>
      </c>
      <c r="G2299">
        <v>23.760448384993101</v>
      </c>
      <c r="H2299">
        <v>15.3828615060944</v>
      </c>
      <c r="I2299">
        <v>-14.021393534010301</v>
      </c>
      <c r="J2299">
        <v>8.4280087560659495E-2</v>
      </c>
      <c r="K2299">
        <v>31.114942982051801</v>
      </c>
      <c r="L2299">
        <v>31.031617354970901</v>
      </c>
      <c r="M2299">
        <v>78.219480316688006</v>
      </c>
      <c r="N2299">
        <v>2.5666423769071098</v>
      </c>
      <c r="O2299">
        <v>19.610159480212602</v>
      </c>
      <c r="P2299">
        <v>55.678160919540197</v>
      </c>
      <c r="Q2299">
        <v>-4.1465222528016002E-2</v>
      </c>
    </row>
    <row r="2300" spans="1:17" hidden="1" x14ac:dyDescent="0.3">
      <c r="A2300" t="s">
        <v>4761</v>
      </c>
      <c r="B2300" t="s">
        <v>4762</v>
      </c>
      <c r="C2300" t="str">
        <f>IFERROR(VLOOKUP(Table1[[#This Row],[Ticker]],[1]!Table1[[Symbol]:[Industry]],2,FALSE),"-")</f>
        <v>-</v>
      </c>
      <c r="D2300" t="s">
        <v>1022</v>
      </c>
      <c r="E2300">
        <v>225.071913023999</v>
      </c>
      <c r="F2300">
        <v>6.18</v>
      </c>
      <c r="G2300">
        <v>41.222636421593599</v>
      </c>
      <c r="H2300">
        <v>-4.8897108959498201</v>
      </c>
      <c r="I2300">
        <v>-12.8332573539757</v>
      </c>
      <c r="J2300">
        <v>-1.1136998122012001</v>
      </c>
      <c r="K2300">
        <v>6.2368143347951603</v>
      </c>
      <c r="L2300">
        <v>6.0022394908379804</v>
      </c>
      <c r="M2300">
        <v>61.949303709288003</v>
      </c>
      <c r="N2300">
        <v>1.26425524931018</v>
      </c>
      <c r="O2300">
        <v>49.676375404530702</v>
      </c>
      <c r="Q2300">
        <v>-0.122047296835601</v>
      </c>
    </row>
    <row r="2301" spans="1:17" hidden="1" x14ac:dyDescent="0.3">
      <c r="A2301" t="s">
        <v>4763</v>
      </c>
      <c r="B2301" t="s">
        <v>4764</v>
      </c>
      <c r="C2301" t="str">
        <f>IFERROR(VLOOKUP(Table1[[#This Row],[Ticker]],[1]!Table1[[Symbol]:[Industry]],2,FALSE),"-")</f>
        <v>-</v>
      </c>
      <c r="D2301" t="s">
        <v>46</v>
      </c>
      <c r="E2301">
        <v>224.94214475000001</v>
      </c>
      <c r="F2301">
        <v>21</v>
      </c>
      <c r="G2301">
        <v>-56.951931589039802</v>
      </c>
      <c r="H2301">
        <v>9.86438746470591</v>
      </c>
      <c r="I2301">
        <v>-15.6034175370421</v>
      </c>
      <c r="J2301">
        <v>3.67592460859652</v>
      </c>
      <c r="K2301">
        <v>19.789843780467201</v>
      </c>
      <c r="L2301">
        <v>22.783252898729302</v>
      </c>
      <c r="M2301">
        <v>73.562528408423603</v>
      </c>
      <c r="N2301">
        <v>0.94988913525498897</v>
      </c>
      <c r="O2301">
        <v>75</v>
      </c>
      <c r="P2301">
        <v>37.7049180327868</v>
      </c>
      <c r="Q2301">
        <v>0.25993242169185798</v>
      </c>
    </row>
    <row r="2302" spans="1:17" hidden="1" x14ac:dyDescent="0.3">
      <c r="A2302" t="s">
        <v>4765</v>
      </c>
      <c r="B2302" t="s">
        <v>4766</v>
      </c>
      <c r="C2302" t="str">
        <f>IFERROR(VLOOKUP(Table1[[#This Row],[Ticker]],[1]!Table1[[Symbol]:[Industry]],2,FALSE),"-")</f>
        <v>-</v>
      </c>
      <c r="E2302">
        <v>224.76846</v>
      </c>
      <c r="F2302">
        <v>74.66</v>
      </c>
      <c r="G2302">
        <v>239.99668729755501</v>
      </c>
      <c r="H2302">
        <v>-17.647059461938099</v>
      </c>
      <c r="I2302">
        <v>-3.3690402592144699</v>
      </c>
      <c r="J2302">
        <v>-3.7023495833575901</v>
      </c>
      <c r="K2302">
        <v>79.702672059994995</v>
      </c>
      <c r="L2302">
        <v>65.942761968812405</v>
      </c>
      <c r="M2302">
        <v>37.462673641337297</v>
      </c>
      <c r="N2302">
        <v>2.5935111704834801</v>
      </c>
      <c r="O2302">
        <v>30.993838735601301</v>
      </c>
      <c r="P2302">
        <v>273.29999999999899</v>
      </c>
      <c r="Q2302">
        <v>0.23376428621451301</v>
      </c>
    </row>
    <row r="2303" spans="1:17" hidden="1" x14ac:dyDescent="0.3">
      <c r="A2303" t="s">
        <v>4767</v>
      </c>
      <c r="B2303" t="s">
        <v>4768</v>
      </c>
      <c r="C2303" t="str">
        <f>IFERROR(VLOOKUP(Table1[[#This Row],[Ticker]],[1]!Table1[[Symbol]:[Industry]],2,FALSE),"-")</f>
        <v>-</v>
      </c>
      <c r="D2303" t="s">
        <v>220</v>
      </c>
      <c r="E2303">
        <v>224.05875</v>
      </c>
      <c r="F2303">
        <v>185.1</v>
      </c>
      <c r="G2303">
        <v>-43.8836116720409</v>
      </c>
      <c r="H2303">
        <v>-3.5291666782627402</v>
      </c>
      <c r="I2303">
        <v>-33.397200658397097</v>
      </c>
      <c r="J2303">
        <v>5.93183702359888</v>
      </c>
      <c r="K2303">
        <v>183.11163991872601</v>
      </c>
      <c r="L2303">
        <v>205.490132371193</v>
      </c>
      <c r="M2303">
        <v>52.645113429606901</v>
      </c>
      <c r="N2303">
        <v>2.1142024593604001</v>
      </c>
      <c r="O2303">
        <v>69.584008643976205</v>
      </c>
      <c r="P2303">
        <v>31.6500711237553</v>
      </c>
      <c r="Q2303">
        <v>9.9177912867943002E-2</v>
      </c>
    </row>
    <row r="2304" spans="1:17" hidden="1" x14ac:dyDescent="0.3">
      <c r="A2304" t="s">
        <v>4769</v>
      </c>
      <c r="B2304" t="s">
        <v>4770</v>
      </c>
      <c r="C2304" t="str">
        <f>IFERROR(VLOOKUP(Table1[[#This Row],[Ticker]],[1]!Table1[[Symbol]:[Industry]],2,FALSE),"-")</f>
        <v>-</v>
      </c>
      <c r="D2304" t="s">
        <v>253</v>
      </c>
      <c r="E2304">
        <v>223.90928</v>
      </c>
      <c r="F2304">
        <v>87.41</v>
      </c>
      <c r="G2304">
        <v>-35.644514380575103</v>
      </c>
      <c r="H2304">
        <v>-13.4885714150466</v>
      </c>
      <c r="I2304">
        <v>-41.078913919632299</v>
      </c>
      <c r="J2304">
        <v>-6.1240917032866697</v>
      </c>
      <c r="K2304">
        <v>92.9230548936074</v>
      </c>
      <c r="L2304">
        <v>98.494448086388999</v>
      </c>
      <c r="M2304">
        <v>30.8835611942478</v>
      </c>
      <c r="N2304">
        <v>0.95676857003197902</v>
      </c>
      <c r="O2304">
        <v>53.6437478549365</v>
      </c>
      <c r="P2304">
        <v>7.1857755977927598</v>
      </c>
    </row>
    <row r="2305" spans="1:17" hidden="1" x14ac:dyDescent="0.3">
      <c r="A2305" t="s">
        <v>4771</v>
      </c>
      <c r="B2305" t="s">
        <v>4772</v>
      </c>
      <c r="C2305" t="str">
        <f>IFERROR(VLOOKUP(Table1[[#This Row],[Ticker]],[1]!Table1[[Symbol]:[Industry]],2,FALSE),"-")</f>
        <v>-</v>
      </c>
      <c r="D2305" t="s">
        <v>647</v>
      </c>
      <c r="E2305">
        <v>223.34074000000001</v>
      </c>
      <c r="F2305">
        <v>217</v>
      </c>
      <c r="G2305">
        <v>359.65422236995801</v>
      </c>
      <c r="H2305">
        <v>-17.053240545818198</v>
      </c>
      <c r="I2305">
        <v>64.208915325391899</v>
      </c>
      <c r="J2305">
        <v>-8.9109399253924195</v>
      </c>
      <c r="K2305">
        <v>249.97452074626301</v>
      </c>
      <c r="L2305">
        <v>184.74843779138601</v>
      </c>
      <c r="M2305">
        <v>19.495048289422499</v>
      </c>
      <c r="N2305">
        <v>0.55294731351069304</v>
      </c>
      <c r="O2305">
        <v>77.880184331797196</v>
      </c>
      <c r="P2305">
        <v>442.5</v>
      </c>
      <c r="Q2305">
        <v>0.13766484616640001</v>
      </c>
    </row>
    <row r="2306" spans="1:17" hidden="1" x14ac:dyDescent="0.3">
      <c r="A2306" t="s">
        <v>4773</v>
      </c>
      <c r="B2306" t="s">
        <v>4774</v>
      </c>
      <c r="C2306" t="str">
        <f>IFERROR(VLOOKUP(Table1[[#This Row],[Ticker]],[1]!Table1[[Symbol]:[Industry]],2,FALSE),"-")</f>
        <v>-</v>
      </c>
      <c r="D2306" t="s">
        <v>800</v>
      </c>
      <c r="E2306">
        <v>221.951672</v>
      </c>
      <c r="F2306">
        <v>97.5</v>
      </c>
      <c r="G2306">
        <v>-55.0239913313861</v>
      </c>
      <c r="H2306">
        <v>7.5240822074984504</v>
      </c>
      <c r="I2306">
        <v>-40.932858079928501</v>
      </c>
      <c r="J2306">
        <v>-4.9193343905255</v>
      </c>
      <c r="K2306">
        <v>94.851657809286607</v>
      </c>
      <c r="M2306">
        <v>48.395673101870202</v>
      </c>
      <c r="N2306">
        <v>1.2095233569357899</v>
      </c>
      <c r="O2306">
        <v>48.717948717948701</v>
      </c>
      <c r="P2306">
        <v>48.741418764301997</v>
      </c>
    </row>
    <row r="2307" spans="1:17" hidden="1" x14ac:dyDescent="0.3">
      <c r="A2307" t="s">
        <v>4775</v>
      </c>
      <c r="B2307" t="s">
        <v>4776</v>
      </c>
      <c r="C2307" t="str">
        <f>IFERROR(VLOOKUP(Table1[[#This Row],[Ticker]],[1]!Table1[[Symbol]:[Industry]],2,FALSE),"-")</f>
        <v>-</v>
      </c>
      <c r="D2307" t="s">
        <v>409</v>
      </c>
      <c r="E2307">
        <v>221.114535119999</v>
      </c>
      <c r="F2307">
        <v>118.95</v>
      </c>
      <c r="G2307">
        <v>6.8625267582564903E-2</v>
      </c>
      <c r="H2307">
        <v>12.1541022961541</v>
      </c>
      <c r="I2307">
        <v>14.1597585190401</v>
      </c>
      <c r="J2307">
        <v>-14.4122061661014</v>
      </c>
      <c r="M2307">
        <v>44.173596819971401</v>
      </c>
      <c r="O2307">
        <v>26.944094157208902</v>
      </c>
      <c r="P2307">
        <v>41.354723707664803</v>
      </c>
    </row>
    <row r="2308" spans="1:17" hidden="1" x14ac:dyDescent="0.3">
      <c r="A2308" t="s">
        <v>4777</v>
      </c>
      <c r="B2308" t="s">
        <v>4778</v>
      </c>
      <c r="C2308" t="str">
        <f>IFERROR(VLOOKUP(Table1[[#This Row],[Ticker]],[1]!Table1[[Symbol]:[Industry]],2,FALSE),"-")</f>
        <v>-</v>
      </c>
      <c r="D2308" t="s">
        <v>396</v>
      </c>
      <c r="E2308">
        <v>220.66048177499999</v>
      </c>
      <c r="F2308">
        <v>116.25</v>
      </c>
      <c r="G2308">
        <v>90.313846985196903</v>
      </c>
      <c r="H2308">
        <v>36.499284380444898</v>
      </c>
      <c r="I2308">
        <v>77.311132889926597</v>
      </c>
      <c r="J2308">
        <v>9.1238709809531109</v>
      </c>
      <c r="K2308">
        <v>89.814904276257906</v>
      </c>
      <c r="L2308">
        <v>72.1014314063829</v>
      </c>
      <c r="M2308">
        <v>64.395060511983203</v>
      </c>
      <c r="N2308">
        <v>0.573790879470092</v>
      </c>
      <c r="O2308">
        <v>15.225806451612801</v>
      </c>
      <c r="P2308">
        <v>157.418069087688</v>
      </c>
      <c r="Q2308">
        <v>0.146324530017828</v>
      </c>
    </row>
    <row r="2309" spans="1:17" hidden="1" x14ac:dyDescent="0.3">
      <c r="A2309" t="s">
        <v>4779</v>
      </c>
      <c r="B2309" t="s">
        <v>4780</v>
      </c>
      <c r="C2309" t="str">
        <f>IFERROR(VLOOKUP(Table1[[#This Row],[Ticker]],[1]!Table1[[Symbol]:[Industry]],2,FALSE),"-")</f>
        <v>-</v>
      </c>
      <c r="D2309" t="s">
        <v>40</v>
      </c>
      <c r="E2309">
        <v>220.58973950000001</v>
      </c>
      <c r="F2309">
        <v>103.9</v>
      </c>
      <c r="G2309">
        <v>-37.454050469378799</v>
      </c>
      <c r="H2309">
        <v>-12.504389795032299</v>
      </c>
      <c r="I2309">
        <v>-23.3629172179213</v>
      </c>
      <c r="J2309">
        <v>-0.10168733170197</v>
      </c>
      <c r="K2309">
        <v>100.13703201248001</v>
      </c>
      <c r="M2309">
        <v>54.864214766986301</v>
      </c>
      <c r="O2309">
        <v>18.816169393647701</v>
      </c>
      <c r="P2309">
        <v>29.712858926342001</v>
      </c>
    </row>
    <row r="2310" spans="1:17" hidden="1" x14ac:dyDescent="0.3">
      <c r="A2310" t="s">
        <v>4781</v>
      </c>
      <c r="B2310" t="s">
        <v>4782</v>
      </c>
      <c r="C2310" t="str">
        <f>IFERROR(VLOOKUP(Table1[[#This Row],[Ticker]],[1]!Table1[[Symbol]:[Industry]],2,FALSE),"-")</f>
        <v>-</v>
      </c>
      <c r="D2310" t="s">
        <v>62</v>
      </c>
      <c r="E2310">
        <v>220.55928</v>
      </c>
      <c r="F2310">
        <v>174.15</v>
      </c>
      <c r="G2310">
        <v>247.74773294669001</v>
      </c>
      <c r="H2310">
        <v>-9.8015155092469701</v>
      </c>
      <c r="I2310">
        <v>21.428944480886599</v>
      </c>
      <c r="J2310">
        <v>-5.5842960273541502</v>
      </c>
      <c r="K2310">
        <v>167.97604198655</v>
      </c>
      <c r="L2310">
        <v>131.937343000607</v>
      </c>
      <c r="M2310">
        <v>39.233409303989198</v>
      </c>
      <c r="N2310">
        <v>0.965097476695429</v>
      </c>
      <c r="O2310">
        <v>14.8435256962388</v>
      </c>
      <c r="P2310">
        <v>287</v>
      </c>
      <c r="Q2310">
        <v>0.124823402552901</v>
      </c>
    </row>
    <row r="2311" spans="1:17" hidden="1" x14ac:dyDescent="0.3">
      <c r="A2311" t="s">
        <v>4783</v>
      </c>
      <c r="B2311" t="s">
        <v>4784</v>
      </c>
      <c r="C2311" t="str">
        <f>IFERROR(VLOOKUP(Table1[[#This Row],[Ticker]],[1]!Table1[[Symbol]:[Industry]],2,FALSE),"-")</f>
        <v>-</v>
      </c>
      <c r="D2311" t="s">
        <v>173</v>
      </c>
      <c r="E2311">
        <v>219.21139725</v>
      </c>
      <c r="F2311">
        <v>32.85</v>
      </c>
      <c r="G2311">
        <v>-14.259399094397599</v>
      </c>
      <c r="H2311">
        <v>5.6610522095578002</v>
      </c>
      <c r="I2311">
        <v>-0.92067725279530899</v>
      </c>
      <c r="J2311">
        <v>8.3368649119927394</v>
      </c>
      <c r="K2311">
        <v>28.802389778198599</v>
      </c>
      <c r="L2311">
        <v>27.616859475258501</v>
      </c>
      <c r="M2311">
        <v>65.339401055282096</v>
      </c>
      <c r="N2311">
        <v>2.93643533612717</v>
      </c>
      <c r="O2311">
        <v>40.030441400304397</v>
      </c>
      <c r="P2311">
        <v>45.033112582781399</v>
      </c>
      <c r="Q2311">
        <v>4.4590392978378003E-2</v>
      </c>
    </row>
    <row r="2312" spans="1:17" hidden="1" x14ac:dyDescent="0.3">
      <c r="A2312" t="s">
        <v>4785</v>
      </c>
      <c r="B2312" t="s">
        <v>4786</v>
      </c>
      <c r="C2312" t="str">
        <f>IFERROR(VLOOKUP(Table1[[#This Row],[Ticker]],[1]!Table1[[Symbol]:[Industry]],2,FALSE),"-")</f>
        <v>-</v>
      </c>
      <c r="D2312" t="s">
        <v>647</v>
      </c>
      <c r="E2312">
        <v>219.11713065000001</v>
      </c>
      <c r="F2312">
        <v>24.21</v>
      </c>
      <c r="G2312">
        <v>-17.239368183908599</v>
      </c>
      <c r="H2312">
        <v>-19.482303488542399</v>
      </c>
      <c r="I2312">
        <v>-27.650757353975699</v>
      </c>
      <c r="J2312">
        <v>-9.9785286077949298</v>
      </c>
      <c r="K2312">
        <v>23.840778329862399</v>
      </c>
      <c r="L2312">
        <v>22.598363729815102</v>
      </c>
      <c r="M2312">
        <v>43.1388307169968</v>
      </c>
      <c r="N2312">
        <v>0.495268026891587</v>
      </c>
      <c r="O2312">
        <v>34.242048740189901</v>
      </c>
      <c r="P2312">
        <v>128.39622641509399</v>
      </c>
    </row>
    <row r="2313" spans="1:17" hidden="1" x14ac:dyDescent="0.3">
      <c r="A2313" t="s">
        <v>4787</v>
      </c>
      <c r="B2313" t="s">
        <v>4788</v>
      </c>
      <c r="C2313" t="str">
        <f>IFERROR(VLOOKUP(Table1[[#This Row],[Ticker]],[1]!Table1[[Symbol]:[Industry]],2,FALSE),"-")</f>
        <v>-</v>
      </c>
      <c r="D2313" t="s">
        <v>130</v>
      </c>
      <c r="E2313">
        <v>219.06217000000001</v>
      </c>
      <c r="F2313">
        <v>602.04999999999995</v>
      </c>
      <c r="G2313">
        <v>93.361972699990702</v>
      </c>
      <c r="H2313">
        <v>24.327027301474999</v>
      </c>
      <c r="I2313">
        <v>27.827825042593901</v>
      </c>
      <c r="J2313">
        <v>0.74131435463866402</v>
      </c>
      <c r="K2313">
        <v>524.92376736675806</v>
      </c>
      <c r="L2313">
        <v>443.19609262605098</v>
      </c>
      <c r="M2313">
        <v>59.5342662146059</v>
      </c>
      <c r="N2313">
        <v>0.53901968803403</v>
      </c>
      <c r="O2313">
        <v>20.803919940204199</v>
      </c>
      <c r="Q2313">
        <v>8.6302652401509E-2</v>
      </c>
    </row>
    <row r="2314" spans="1:17" hidden="1" x14ac:dyDescent="0.3">
      <c r="A2314" t="s">
        <v>4789</v>
      </c>
      <c r="B2314" t="s">
        <v>4790</v>
      </c>
      <c r="C2314" t="str">
        <f>IFERROR(VLOOKUP(Table1[[#This Row],[Ticker]],[1]!Table1[[Symbol]:[Industry]],2,FALSE),"-")</f>
        <v>-</v>
      </c>
      <c r="D2314" t="s">
        <v>1533</v>
      </c>
      <c r="E2314">
        <v>218.93939519599999</v>
      </c>
      <c r="F2314">
        <v>33</v>
      </c>
      <c r="G2314">
        <v>32.468990689530699</v>
      </c>
      <c r="H2314">
        <v>-13.406011627819399</v>
      </c>
      <c r="I2314">
        <v>-9.7039837836511804</v>
      </c>
      <c r="J2314">
        <v>-1.3081996327149901</v>
      </c>
      <c r="K2314">
        <v>29.348241463476899</v>
      </c>
      <c r="L2314">
        <v>28.231562418097599</v>
      </c>
      <c r="M2314">
        <v>39.068371437078497</v>
      </c>
      <c r="N2314">
        <v>0.67510635079875203</v>
      </c>
      <c r="O2314">
        <v>32.121212121212103</v>
      </c>
      <c r="P2314">
        <v>70.542635658914705</v>
      </c>
      <c r="Q2314">
        <v>5.4825753096501999E-2</v>
      </c>
    </row>
    <row r="2315" spans="1:17" hidden="1" x14ac:dyDescent="0.3">
      <c r="A2315" t="s">
        <v>4791</v>
      </c>
      <c r="B2315" t="s">
        <v>4792</v>
      </c>
      <c r="C2315" t="str">
        <f>IFERROR(VLOOKUP(Table1[[#This Row],[Ticker]],[1]!Table1[[Symbol]:[Industry]],2,FALSE),"-")</f>
        <v>-</v>
      </c>
      <c r="D2315" t="s">
        <v>944</v>
      </c>
      <c r="E2315">
        <v>218.74183070000001</v>
      </c>
      <c r="F2315">
        <v>135.1</v>
      </c>
      <c r="G2315">
        <v>69.145104344061593</v>
      </c>
      <c r="H2315">
        <v>66.170895164656201</v>
      </c>
      <c r="I2315">
        <v>83.2362375955191</v>
      </c>
      <c r="J2315">
        <v>37.981348931358802</v>
      </c>
      <c r="O2315">
        <v>0.25906735751295401</v>
      </c>
      <c r="P2315">
        <v>115.470494417862</v>
      </c>
    </row>
    <row r="2316" spans="1:17" hidden="1" x14ac:dyDescent="0.3">
      <c r="A2316" t="s">
        <v>4793</v>
      </c>
      <c r="B2316" t="s">
        <v>4794</v>
      </c>
      <c r="C2316" t="str">
        <f>IFERROR(VLOOKUP(Table1[[#This Row],[Ticker]],[1]!Table1[[Symbol]:[Industry]],2,FALSE),"-")</f>
        <v>-</v>
      </c>
      <c r="D2316" t="s">
        <v>46</v>
      </c>
      <c r="E2316">
        <v>218.567370694</v>
      </c>
      <c r="F2316">
        <v>10.95</v>
      </c>
      <c r="G2316">
        <v>-14.6368779150779</v>
      </c>
      <c r="H2316">
        <v>-20.2506939988684</v>
      </c>
      <c r="I2316">
        <v>-25.151992531841302</v>
      </c>
      <c r="J2316">
        <v>-8.7381952682099193</v>
      </c>
      <c r="K2316">
        <v>12.143627011462</v>
      </c>
      <c r="L2316">
        <v>11.9430842914448</v>
      </c>
      <c r="M2316">
        <v>15.7584207714873</v>
      </c>
      <c r="N2316">
        <v>1.1427238444663801</v>
      </c>
      <c r="O2316">
        <v>38.8127853881278</v>
      </c>
      <c r="P2316">
        <v>18.378378378378301</v>
      </c>
    </row>
    <row r="2317" spans="1:17" hidden="1" x14ac:dyDescent="0.3">
      <c r="A2317" t="s">
        <v>4795</v>
      </c>
      <c r="B2317" t="s">
        <v>4796</v>
      </c>
      <c r="C2317" t="str">
        <f>IFERROR(VLOOKUP(Table1[[#This Row],[Ticker]],[1]!Table1[[Symbol]:[Industry]],2,FALSE),"-")</f>
        <v>-</v>
      </c>
      <c r="D2317" t="s">
        <v>100</v>
      </c>
      <c r="E2317">
        <v>218.061958</v>
      </c>
      <c r="F2317">
        <v>24.08</v>
      </c>
      <c r="G2317">
        <v>217.21555241450901</v>
      </c>
      <c r="H2317">
        <v>-14.4944393776639</v>
      </c>
      <c r="I2317">
        <v>-3.9727651839533999</v>
      </c>
      <c r="J2317">
        <v>-2.8825196646351401</v>
      </c>
      <c r="K2317">
        <v>25.563417345867901</v>
      </c>
      <c r="L2317">
        <v>22.079213853516698</v>
      </c>
      <c r="M2317">
        <v>44.658236287197099</v>
      </c>
      <c r="N2317">
        <v>1.05825595421316</v>
      </c>
      <c r="O2317">
        <v>65.946843853820596</v>
      </c>
      <c r="P2317">
        <v>267.07317073170702</v>
      </c>
      <c r="Q2317">
        <v>8.9882820448637005E-2</v>
      </c>
    </row>
    <row r="2318" spans="1:17" hidden="1" x14ac:dyDescent="0.3">
      <c r="A2318" t="s">
        <v>4797</v>
      </c>
      <c r="B2318" t="s">
        <v>4798</v>
      </c>
      <c r="C2318" t="str">
        <f>IFERROR(VLOOKUP(Table1[[#This Row],[Ticker]],[1]!Table1[[Symbol]:[Industry]],2,FALSE),"-")</f>
        <v>-</v>
      </c>
      <c r="D2318" t="s">
        <v>647</v>
      </c>
      <c r="E2318">
        <v>217.844027888</v>
      </c>
      <c r="F2318">
        <v>209.13</v>
      </c>
      <c r="G2318">
        <v>-4.1110533927478299</v>
      </c>
      <c r="H2318">
        <v>4.52357419063586</v>
      </c>
      <c r="I2318">
        <v>-11.435146589171101</v>
      </c>
      <c r="J2318">
        <v>2.97865098651328</v>
      </c>
      <c r="K2318">
        <v>191.8833814077</v>
      </c>
      <c r="L2318">
        <v>186.554109932095</v>
      </c>
      <c r="M2318">
        <v>75.308616096776305</v>
      </c>
      <c r="N2318">
        <v>2.1393747547139199</v>
      </c>
      <c r="O2318">
        <v>14.235164730072199</v>
      </c>
      <c r="P2318">
        <v>34.100673292722</v>
      </c>
      <c r="Q2318">
        <v>0.100250580573821</v>
      </c>
    </row>
    <row r="2319" spans="1:17" hidden="1" x14ac:dyDescent="0.3">
      <c r="A2319" t="s">
        <v>4799</v>
      </c>
      <c r="B2319" t="s">
        <v>4800</v>
      </c>
      <c r="C2319" t="str">
        <f>IFERROR(VLOOKUP(Table1[[#This Row],[Ticker]],[1]!Table1[[Symbol]:[Industry]],2,FALSE),"-")</f>
        <v>-</v>
      </c>
      <c r="D2319" t="s">
        <v>1662</v>
      </c>
      <c r="E2319">
        <v>217.75953100000001</v>
      </c>
      <c r="F2319">
        <v>287.7</v>
      </c>
      <c r="G2319">
        <v>-56.687273488316201</v>
      </c>
      <c r="H2319">
        <v>-7.3529336123370896</v>
      </c>
      <c r="I2319">
        <v>-39.607994196081002</v>
      </c>
      <c r="J2319">
        <v>-7.0187925948598604</v>
      </c>
      <c r="K2319">
        <v>295.77635823506898</v>
      </c>
      <c r="L2319">
        <v>338.25780192596801</v>
      </c>
      <c r="M2319">
        <v>57.989407360615601</v>
      </c>
      <c r="N2319">
        <v>2.8003748828491002</v>
      </c>
      <c r="O2319">
        <v>79.701077511296404</v>
      </c>
      <c r="P2319">
        <v>12.338930105427499</v>
      </c>
    </row>
    <row r="2320" spans="1:17" hidden="1" x14ac:dyDescent="0.3">
      <c r="A2320" t="s">
        <v>4801</v>
      </c>
      <c r="B2320" t="s">
        <v>4802</v>
      </c>
      <c r="C2320" t="str">
        <f>IFERROR(VLOOKUP(Table1[[#This Row],[Ticker]],[1]!Table1[[Symbol]:[Industry]],2,FALSE),"-")</f>
        <v>-</v>
      </c>
      <c r="D2320" t="s">
        <v>49</v>
      </c>
      <c r="E2320">
        <v>217.06242466999899</v>
      </c>
      <c r="F2320">
        <v>119.45</v>
      </c>
      <c r="G2320">
        <v>-10.948621374664</v>
      </c>
      <c r="H2320">
        <v>0.42590372199038501</v>
      </c>
      <c r="I2320">
        <v>-1.1625863683209601</v>
      </c>
      <c r="J2320">
        <v>-1.7391873317019699</v>
      </c>
      <c r="K2320">
        <v>108.081711915798</v>
      </c>
      <c r="L2320">
        <v>107.60600796617599</v>
      </c>
      <c r="M2320">
        <v>62.152777907770997</v>
      </c>
      <c r="N2320">
        <v>0.99893190184090297</v>
      </c>
      <c r="O2320">
        <v>2.1347844286312201</v>
      </c>
      <c r="P2320">
        <v>32.7222222222222</v>
      </c>
      <c r="Q2320">
        <v>4.3471352750228003E-2</v>
      </c>
    </row>
    <row r="2321" spans="1:17" hidden="1" x14ac:dyDescent="0.3">
      <c r="A2321" t="s">
        <v>4803</v>
      </c>
      <c r="B2321" t="s">
        <v>4804</v>
      </c>
      <c r="C2321" t="str">
        <f>IFERROR(VLOOKUP(Table1[[#This Row],[Ticker]],[1]!Table1[[Symbol]:[Industry]],2,FALSE),"-")</f>
        <v>-</v>
      </c>
      <c r="D2321" t="s">
        <v>220</v>
      </c>
      <c r="E2321">
        <v>216.64218712499999</v>
      </c>
      <c r="F2321">
        <v>196.46</v>
      </c>
      <c r="G2321">
        <v>60.767309299599901</v>
      </c>
      <c r="H2321">
        <v>-17.574155340394199</v>
      </c>
      <c r="I2321">
        <v>26.492862941486699</v>
      </c>
      <c r="J2321">
        <v>1.1072243811313101</v>
      </c>
      <c r="K2321">
        <v>203.00445546741801</v>
      </c>
      <c r="L2321">
        <v>172.758137866114</v>
      </c>
      <c r="M2321">
        <v>58.833621968206401</v>
      </c>
      <c r="N2321">
        <v>0.24850959056908301</v>
      </c>
      <c r="O2321">
        <v>33.3604805049373</v>
      </c>
      <c r="P2321">
        <v>106.69121514992101</v>
      </c>
    </row>
    <row r="2322" spans="1:17" hidden="1" x14ac:dyDescent="0.3">
      <c r="A2322" t="s">
        <v>4805</v>
      </c>
      <c r="B2322" t="s">
        <v>4806</v>
      </c>
      <c r="C2322" t="str">
        <f>IFERROR(VLOOKUP(Table1[[#This Row],[Ticker]],[1]!Table1[[Symbol]:[Industry]],2,FALSE),"-")</f>
        <v>-</v>
      </c>
      <c r="D2322" t="s">
        <v>4377</v>
      </c>
      <c r="E2322">
        <v>216.43965538200001</v>
      </c>
      <c r="F2322">
        <v>131.57</v>
      </c>
      <c r="G2322">
        <v>-31.657700086649701</v>
      </c>
      <c r="H2322">
        <v>2.94450283830454</v>
      </c>
      <c r="I2322">
        <v>-12.0767560287201</v>
      </c>
      <c r="J2322">
        <v>-3.1924479613915402</v>
      </c>
      <c r="K2322">
        <v>128.06066631478799</v>
      </c>
      <c r="L2322">
        <v>131.81377674272599</v>
      </c>
      <c r="M2322">
        <v>53.066323135118601</v>
      </c>
      <c r="N2322">
        <v>1.24608854358333</v>
      </c>
      <c r="O2322">
        <v>45.739910313901298</v>
      </c>
      <c r="P2322">
        <v>22.390697674418501</v>
      </c>
      <c r="Q2322">
        <v>1.2829660305456E-2</v>
      </c>
    </row>
    <row r="2323" spans="1:17" hidden="1" x14ac:dyDescent="0.3">
      <c r="A2323" t="s">
        <v>4807</v>
      </c>
      <c r="B2323" t="s">
        <v>4808</v>
      </c>
      <c r="C2323" t="str">
        <f>IFERROR(VLOOKUP(Table1[[#This Row],[Ticker]],[1]!Table1[[Symbol]:[Industry]],2,FALSE),"-")</f>
        <v>-</v>
      </c>
      <c r="D2323" t="s">
        <v>213</v>
      </c>
      <c r="E2323">
        <v>216.22062764399999</v>
      </c>
      <c r="F2323">
        <v>83.53</v>
      </c>
      <c r="G2323">
        <v>-19.7272081587078</v>
      </c>
      <c r="H2323">
        <v>-8.5154418901018598</v>
      </c>
      <c r="I2323">
        <v>-62.228660197577597</v>
      </c>
      <c r="J2323">
        <v>-6.1434449422705999</v>
      </c>
      <c r="K2323">
        <v>89.174007708637504</v>
      </c>
      <c r="L2323">
        <v>102.601491428721</v>
      </c>
      <c r="M2323">
        <v>27.917357751153101</v>
      </c>
      <c r="N2323">
        <v>0.62417492303908495</v>
      </c>
      <c r="O2323">
        <v>122.31533580749399</v>
      </c>
      <c r="P2323">
        <v>14.0341296928327</v>
      </c>
      <c r="Q2323">
        <v>2.1707511623450001E-3</v>
      </c>
    </row>
    <row r="2324" spans="1:17" hidden="1" x14ac:dyDescent="0.3">
      <c r="A2324" t="s">
        <v>4809</v>
      </c>
      <c r="B2324" t="s">
        <v>4810</v>
      </c>
      <c r="C2324" t="str">
        <f>IFERROR(VLOOKUP(Table1[[#This Row],[Ticker]],[1]!Table1[[Symbol]:[Industry]],2,FALSE),"-")</f>
        <v>-</v>
      </c>
      <c r="D2324" t="s">
        <v>140</v>
      </c>
      <c r="E2324">
        <v>216.11215081799901</v>
      </c>
      <c r="F2324">
        <v>1.9</v>
      </c>
      <c r="G2324">
        <v>-52.727467528510203</v>
      </c>
      <c r="H2324">
        <v>-0.65690666314558499</v>
      </c>
      <c r="I2324">
        <v>-29.104561701801799</v>
      </c>
      <c r="J2324">
        <v>-8.3134244209038393</v>
      </c>
      <c r="K2324">
        <v>1.8753331599187799</v>
      </c>
      <c r="L2324">
        <v>2.1293986982928499</v>
      </c>
      <c r="M2324">
        <v>51.909553355738197</v>
      </c>
      <c r="N2324">
        <v>1.71961168568731</v>
      </c>
      <c r="O2324">
        <v>60.5263157894736</v>
      </c>
      <c r="P2324">
        <v>21.019108280254699</v>
      </c>
      <c r="Q2324">
        <v>-0.15058797857573</v>
      </c>
    </row>
    <row r="2325" spans="1:17" hidden="1" x14ac:dyDescent="0.3">
      <c r="A2325" t="s">
        <v>4811</v>
      </c>
      <c r="B2325" t="s">
        <v>4812</v>
      </c>
      <c r="C2325" t="str">
        <f>IFERROR(VLOOKUP(Table1[[#This Row],[Ticker]],[1]!Table1[[Symbol]:[Industry]],2,FALSE),"-")</f>
        <v>-</v>
      </c>
      <c r="D2325" t="s">
        <v>21</v>
      </c>
      <c r="E2325">
        <v>215.95446834000001</v>
      </c>
      <c r="F2325">
        <v>13.92</v>
      </c>
      <c r="G2325">
        <v>-38.531663332706003</v>
      </c>
      <c r="H2325">
        <v>-11.179463546126501</v>
      </c>
      <c r="I2325">
        <v>-7.8326603390503804</v>
      </c>
      <c r="J2325">
        <v>-3.3016873317019702</v>
      </c>
      <c r="K2325">
        <v>13.1851098221839</v>
      </c>
      <c r="L2325">
        <v>13.489506230638</v>
      </c>
      <c r="M2325">
        <v>48.501192749261101</v>
      </c>
      <c r="N2325">
        <v>0.444251907235373</v>
      </c>
      <c r="O2325">
        <v>30.028735632183899</v>
      </c>
      <c r="P2325">
        <v>41.319796954314697</v>
      </c>
    </row>
    <row r="2326" spans="1:17" hidden="1" x14ac:dyDescent="0.3">
      <c r="A2326" t="s">
        <v>4813</v>
      </c>
      <c r="B2326" t="s">
        <v>4814</v>
      </c>
      <c r="C2326" t="str">
        <f>IFERROR(VLOOKUP(Table1[[#This Row],[Ticker]],[1]!Table1[[Symbol]:[Industry]],2,FALSE),"-")</f>
        <v>-</v>
      </c>
      <c r="D2326" t="s">
        <v>140</v>
      </c>
      <c r="E2326">
        <v>215.946</v>
      </c>
      <c r="F2326">
        <v>256.10000000000002</v>
      </c>
      <c r="G2326">
        <v>314.22997365573502</v>
      </c>
      <c r="H2326">
        <v>43.3393327876393</v>
      </c>
      <c r="I2326">
        <v>216.62007597935701</v>
      </c>
      <c r="J2326">
        <v>7.3844393378370103</v>
      </c>
      <c r="K2326">
        <v>184.81161304718</v>
      </c>
      <c r="L2326">
        <v>124.000942468006</v>
      </c>
      <c r="M2326">
        <v>98.738126407053997</v>
      </c>
      <c r="N2326">
        <v>0.48778477253897101</v>
      </c>
      <c r="O2326">
        <v>0</v>
      </c>
      <c r="P2326">
        <v>450.16111707840997</v>
      </c>
      <c r="Q2326">
        <v>0.14460171883502701</v>
      </c>
    </row>
    <row r="2327" spans="1:17" hidden="1" x14ac:dyDescent="0.3">
      <c r="A2327" t="s">
        <v>4815</v>
      </c>
      <c r="B2327" t="s">
        <v>4816</v>
      </c>
      <c r="C2327" t="str">
        <f>IFERROR(VLOOKUP(Table1[[#This Row],[Ticker]],[1]!Table1[[Symbol]:[Industry]],2,FALSE),"-")</f>
        <v>-</v>
      </c>
      <c r="E2327">
        <v>215.57930625</v>
      </c>
      <c r="F2327">
        <v>177.34</v>
      </c>
      <c r="G2327">
        <v>145.15053682008201</v>
      </c>
      <c r="H2327">
        <v>185.373362572128</v>
      </c>
      <c r="I2327">
        <v>159.241670071539</v>
      </c>
      <c r="J2327">
        <v>20.730987797588099</v>
      </c>
      <c r="M2327">
        <v>100</v>
      </c>
      <c r="O2327">
        <v>2.0356377579790101</v>
      </c>
      <c r="P2327">
        <v>184.47224895733001</v>
      </c>
    </row>
    <row r="2328" spans="1:17" hidden="1" x14ac:dyDescent="0.3">
      <c r="A2328" t="s">
        <v>4817</v>
      </c>
      <c r="B2328" t="s">
        <v>4818</v>
      </c>
      <c r="C2328" t="str">
        <f>IFERROR(VLOOKUP(Table1[[#This Row],[Ticker]],[1]!Table1[[Symbol]:[Industry]],2,FALSE),"-")</f>
        <v>-</v>
      </c>
      <c r="D2328" t="s">
        <v>193</v>
      </c>
      <c r="E2328">
        <v>215.4768</v>
      </c>
      <c r="F2328">
        <v>583.1</v>
      </c>
      <c r="G2328">
        <v>-3.07233419625629</v>
      </c>
      <c r="H2328">
        <v>11.8386903454156</v>
      </c>
      <c r="I2328">
        <v>-1.8395057052099799</v>
      </c>
      <c r="J2328">
        <v>9.9190419437704502</v>
      </c>
      <c r="K2328">
        <v>501.87878010899999</v>
      </c>
      <c r="L2328">
        <v>457.82878387098799</v>
      </c>
      <c r="M2328">
        <v>71.6377567964484</v>
      </c>
      <c r="N2328">
        <v>0.98638005429479203</v>
      </c>
      <c r="O2328">
        <v>7.1857314354313004</v>
      </c>
      <c r="P2328">
        <v>57.1062912569042</v>
      </c>
      <c r="Q2328">
        <v>8.8246889802452003E-2</v>
      </c>
    </row>
    <row r="2329" spans="1:17" hidden="1" x14ac:dyDescent="0.3">
      <c r="A2329" t="s">
        <v>4819</v>
      </c>
      <c r="B2329" t="s">
        <v>4820</v>
      </c>
      <c r="C2329" t="str">
        <f>IFERROR(VLOOKUP(Table1[[#This Row],[Ticker]],[1]!Table1[[Symbol]:[Industry]],2,FALSE),"-")</f>
        <v>-</v>
      </c>
      <c r="D2329" t="s">
        <v>258</v>
      </c>
      <c r="E2329">
        <v>215.42400000000001</v>
      </c>
      <c r="F2329">
        <v>216.25</v>
      </c>
      <c r="G2329">
        <v>35.757058778205</v>
      </c>
      <c r="H2329">
        <v>7.7803344494756201</v>
      </c>
      <c r="I2329">
        <v>3.3439387088068999</v>
      </c>
      <c r="J2329">
        <v>-9.7672045730812798</v>
      </c>
      <c r="K2329">
        <v>198.21882595516001</v>
      </c>
      <c r="L2329">
        <v>173.29454055078099</v>
      </c>
      <c r="M2329">
        <v>45.263685532350799</v>
      </c>
      <c r="N2329">
        <v>1.7118984213405299</v>
      </c>
      <c r="O2329">
        <v>20.231213872832299</v>
      </c>
      <c r="P2329">
        <v>83.262711864406697</v>
      </c>
      <c r="Q2329">
        <v>0.149947427391489</v>
      </c>
    </row>
    <row r="2330" spans="1:17" hidden="1" x14ac:dyDescent="0.3">
      <c r="A2330" t="s">
        <v>4821</v>
      </c>
      <c r="B2330" t="s">
        <v>4822</v>
      </c>
      <c r="C2330" t="str">
        <f>IFERROR(VLOOKUP(Table1[[#This Row],[Ticker]],[1]!Table1[[Symbol]:[Industry]],2,FALSE),"-")</f>
        <v>-</v>
      </c>
      <c r="D2330" t="s">
        <v>253</v>
      </c>
      <c r="E2330">
        <v>215.27801145000001</v>
      </c>
      <c r="F2330">
        <v>218.3</v>
      </c>
      <c r="G2330">
        <v>166.979944158515</v>
      </c>
      <c r="H2330">
        <v>2.0150510088120801</v>
      </c>
      <c r="I2330">
        <v>27.954049107956401</v>
      </c>
      <c r="J2330">
        <v>-4.6766605708370603</v>
      </c>
      <c r="K2330">
        <v>205.328360623431</v>
      </c>
      <c r="L2330">
        <v>158.96926740693499</v>
      </c>
      <c r="M2330">
        <v>45.394037205336701</v>
      </c>
      <c r="N2330">
        <v>1.07324662134869</v>
      </c>
      <c r="O2330">
        <v>20.865781035272501</v>
      </c>
      <c r="P2330">
        <v>210.79157175398601</v>
      </c>
      <c r="Q2330">
        <v>0.117809600886164</v>
      </c>
    </row>
    <row r="2331" spans="1:17" hidden="1" x14ac:dyDescent="0.3">
      <c r="A2331" t="s">
        <v>4823</v>
      </c>
      <c r="B2331" t="s">
        <v>4824</v>
      </c>
      <c r="C2331" t="str">
        <f>IFERROR(VLOOKUP(Table1[[#This Row],[Ticker]],[1]!Table1[[Symbol]:[Industry]],2,FALSE),"-")</f>
        <v>-</v>
      </c>
      <c r="D2331" t="s">
        <v>46</v>
      </c>
      <c r="E2331">
        <v>215.05448841500001</v>
      </c>
      <c r="F2331">
        <v>132</v>
      </c>
      <c r="G2331">
        <v>136.100371299328</v>
      </c>
      <c r="H2331">
        <v>32.2516981258443</v>
      </c>
      <c r="I2331">
        <v>100.676123176997</v>
      </c>
      <c r="J2331">
        <v>2.3943462304643099</v>
      </c>
      <c r="K2331">
        <v>116.529431008618</v>
      </c>
      <c r="L2331">
        <v>93.594706191233598</v>
      </c>
      <c r="M2331">
        <v>66.675538817541195</v>
      </c>
      <c r="N2331">
        <v>3.0119955297489902</v>
      </c>
      <c r="O2331">
        <v>11.7424242424242</v>
      </c>
      <c r="P2331">
        <v>169.11314984709401</v>
      </c>
      <c r="Q2331">
        <v>5.6139105035769001E-2</v>
      </c>
    </row>
    <row r="2332" spans="1:17" hidden="1" x14ac:dyDescent="0.3">
      <c r="A2332" t="s">
        <v>4825</v>
      </c>
      <c r="B2332" t="s">
        <v>4826</v>
      </c>
      <c r="C2332" t="str">
        <f>IFERROR(VLOOKUP(Table1[[#This Row],[Ticker]],[1]!Table1[[Symbol]:[Industry]],2,FALSE),"-")</f>
        <v>-</v>
      </c>
      <c r="D2332" t="s">
        <v>1391</v>
      </c>
      <c r="E2332">
        <v>214.9613445</v>
      </c>
      <c r="F2332">
        <v>425.05</v>
      </c>
      <c r="G2332">
        <v>111.322527107258</v>
      </c>
      <c r="H2332">
        <v>6.2463822134272302</v>
      </c>
      <c r="I2332">
        <v>21.447770214946502</v>
      </c>
      <c r="J2332">
        <v>5.43092960887956</v>
      </c>
      <c r="K2332">
        <v>391.39506536618001</v>
      </c>
      <c r="L2332">
        <v>356.29846148062001</v>
      </c>
      <c r="M2332">
        <v>73.556992365091105</v>
      </c>
      <c r="N2332">
        <v>1.31846568810675</v>
      </c>
      <c r="O2332">
        <v>26.7615574638277</v>
      </c>
      <c r="P2332">
        <v>140.14124293785301</v>
      </c>
      <c r="Q2332">
        <v>3.6059644949695997E-2</v>
      </c>
    </row>
    <row r="2333" spans="1:17" hidden="1" x14ac:dyDescent="0.3">
      <c r="A2333" t="s">
        <v>4827</v>
      </c>
      <c r="B2333" t="s">
        <v>4828</v>
      </c>
      <c r="C2333" t="str">
        <f>IFERROR(VLOOKUP(Table1[[#This Row],[Ticker]],[1]!Table1[[Symbol]:[Industry]],2,FALSE),"-")</f>
        <v>-</v>
      </c>
      <c r="E2333">
        <v>214.45475999999999</v>
      </c>
      <c r="F2333">
        <v>8.1199999999999992</v>
      </c>
      <c r="G2333">
        <v>-103.311315813189</v>
      </c>
      <c r="H2333">
        <v>-33.607659613898498</v>
      </c>
      <c r="I2333">
        <v>-84.601404265494907</v>
      </c>
      <c r="J2333">
        <v>-2.9143633880399902</v>
      </c>
      <c r="K2333">
        <v>12.259775385785501</v>
      </c>
      <c r="L2333">
        <v>21.748494552412801</v>
      </c>
      <c r="M2333">
        <v>26.554705295951699</v>
      </c>
      <c r="N2333">
        <v>2.81764796893868</v>
      </c>
      <c r="O2333">
        <v>514.53201970443297</v>
      </c>
      <c r="P2333">
        <v>2.3959646910466499</v>
      </c>
      <c r="Q2333">
        <v>7.1254321949693999E-2</v>
      </c>
    </row>
    <row r="2334" spans="1:17" hidden="1" x14ac:dyDescent="0.3">
      <c r="A2334" t="s">
        <v>4829</v>
      </c>
      <c r="B2334" t="s">
        <v>4830</v>
      </c>
      <c r="C2334" t="str">
        <f>IFERROR(VLOOKUP(Table1[[#This Row],[Ticker]],[1]!Table1[[Symbol]:[Industry]],2,FALSE),"-")</f>
        <v>-</v>
      </c>
      <c r="D2334" t="s">
        <v>308</v>
      </c>
      <c r="E2334">
        <v>212.4908307</v>
      </c>
      <c r="F2334">
        <v>150</v>
      </c>
      <c r="G2334">
        <v>88.481323680280894</v>
      </c>
      <c r="H2334">
        <v>3.8479447502502402</v>
      </c>
      <c r="I2334">
        <v>85.655163698655798</v>
      </c>
      <c r="J2334">
        <v>-4.7523826540787102</v>
      </c>
      <c r="K2334">
        <v>124.365806026858</v>
      </c>
      <c r="L2334">
        <v>95.627401623910998</v>
      </c>
      <c r="M2334">
        <v>64.812313006576503</v>
      </c>
      <c r="N2334">
        <v>1.38522028157849</v>
      </c>
      <c r="O2334">
        <v>7.5666666666666504</v>
      </c>
      <c r="P2334">
        <v>143.90243902438999</v>
      </c>
      <c r="Q2334">
        <v>0.16651938669838201</v>
      </c>
    </row>
    <row r="2335" spans="1:17" hidden="1" x14ac:dyDescent="0.3">
      <c r="A2335" t="s">
        <v>4831</v>
      </c>
      <c r="B2335" t="s">
        <v>4832</v>
      </c>
      <c r="C2335" t="str">
        <f>IFERROR(VLOOKUP(Table1[[#This Row],[Ticker]],[1]!Table1[[Symbol]:[Industry]],2,FALSE),"-")</f>
        <v>-</v>
      </c>
      <c r="D2335" t="s">
        <v>258</v>
      </c>
      <c r="E2335">
        <v>212.37</v>
      </c>
      <c r="F2335">
        <v>708.6</v>
      </c>
      <c r="G2335">
        <v>-41.271136802868398</v>
      </c>
      <c r="H2335">
        <v>-6.5634382381263698</v>
      </c>
      <c r="I2335">
        <v>-25.566518553902799</v>
      </c>
      <c r="J2335">
        <v>-2.48224288725753</v>
      </c>
      <c r="K2335">
        <v>714.00099118809806</v>
      </c>
      <c r="L2335">
        <v>762.78329660746294</v>
      </c>
      <c r="M2335">
        <v>39.820388248166203</v>
      </c>
      <c r="N2335">
        <v>0.71563742811100095</v>
      </c>
      <c r="O2335">
        <v>40.276601749929398</v>
      </c>
      <c r="P2335">
        <v>12.924302788844599</v>
      </c>
      <c r="Q2335">
        <v>-1.7922828795467999E-2</v>
      </c>
    </row>
    <row r="2336" spans="1:17" hidden="1" x14ac:dyDescent="0.3">
      <c r="A2336" t="s">
        <v>4833</v>
      </c>
      <c r="B2336" t="s">
        <v>4834</v>
      </c>
      <c r="C2336" t="str">
        <f>IFERROR(VLOOKUP(Table1[[#This Row],[Ticker]],[1]!Table1[[Symbol]:[Industry]],2,FALSE),"-")</f>
        <v>-</v>
      </c>
      <c r="E2336">
        <v>212.237573</v>
      </c>
      <c r="F2336">
        <v>480.75</v>
      </c>
      <c r="G2336">
        <v>-20.8371416971363</v>
      </c>
      <c r="H2336">
        <v>-0.99960100583993505</v>
      </c>
      <c r="I2336">
        <v>0.72973177010329404</v>
      </c>
      <c r="J2336">
        <v>-1.28589785801776</v>
      </c>
      <c r="K2336">
        <v>468.91862166048202</v>
      </c>
      <c r="L2336">
        <v>459.37786745033401</v>
      </c>
      <c r="M2336">
        <v>63.4845377408069</v>
      </c>
      <c r="N2336">
        <v>0.55394994378045204</v>
      </c>
      <c r="O2336">
        <v>34.165366614664499</v>
      </c>
      <c r="P2336">
        <v>36.965811965811902</v>
      </c>
      <c r="Q2336">
        <v>0.15142537711912901</v>
      </c>
    </row>
    <row r="2337" spans="1:17" hidden="1" x14ac:dyDescent="0.3">
      <c r="A2337" t="s">
        <v>4835</v>
      </c>
      <c r="B2337" t="s">
        <v>4836</v>
      </c>
      <c r="C2337" t="str">
        <f>IFERROR(VLOOKUP(Table1[[#This Row],[Ticker]],[1]!Table1[[Symbol]:[Industry]],2,FALSE),"-")</f>
        <v>-</v>
      </c>
      <c r="D2337" t="s">
        <v>476</v>
      </c>
      <c r="E2337">
        <v>212.20240000000001</v>
      </c>
      <c r="F2337">
        <v>145.69</v>
      </c>
      <c r="G2337">
        <v>-9.1590743524309097</v>
      </c>
      <c r="H2337">
        <v>7.3099917411892203</v>
      </c>
      <c r="I2337">
        <v>-20.2281710117465</v>
      </c>
      <c r="J2337">
        <v>6.1185214677014503</v>
      </c>
      <c r="K2337">
        <v>131.957405217455</v>
      </c>
      <c r="L2337">
        <v>132.46040222624401</v>
      </c>
      <c r="M2337">
        <v>66.701487941038906</v>
      </c>
      <c r="N2337">
        <v>1.4614216506456601</v>
      </c>
      <c r="O2337">
        <v>17.852975495915899</v>
      </c>
      <c r="P2337">
        <v>35.211136890951202</v>
      </c>
      <c r="Q2337">
        <v>-3.5499233970979998E-3</v>
      </c>
    </row>
    <row r="2338" spans="1:17" hidden="1" x14ac:dyDescent="0.3">
      <c r="A2338" t="s">
        <v>4837</v>
      </c>
      <c r="B2338" t="s">
        <v>4838</v>
      </c>
      <c r="C2338" t="str">
        <f>IFERROR(VLOOKUP(Table1[[#This Row],[Ticker]],[1]!Table1[[Symbol]:[Industry]],2,FALSE),"-")</f>
        <v>-</v>
      </c>
      <c r="D2338" t="s">
        <v>338</v>
      </c>
      <c r="E2338">
        <v>212.01409000000001</v>
      </c>
      <c r="F2338">
        <v>73.3</v>
      </c>
      <c r="G2338">
        <v>-1.0384331586247999</v>
      </c>
      <c r="H2338">
        <v>-13.3711223641287</v>
      </c>
      <c r="I2338">
        <v>-23.240113117403599</v>
      </c>
      <c r="J2338">
        <v>-4.1682874647691701</v>
      </c>
      <c r="K2338">
        <v>77.614176194513703</v>
      </c>
      <c r="L2338">
        <v>77.790668461001204</v>
      </c>
      <c r="M2338">
        <v>22.607066114719299</v>
      </c>
      <c r="N2338">
        <v>0.91056229419243795</v>
      </c>
      <c r="O2338">
        <v>47.203274215552497</v>
      </c>
      <c r="P2338">
        <v>32.789855072463702</v>
      </c>
      <c r="Q2338">
        <v>2.2006639357685001E-2</v>
      </c>
    </row>
    <row r="2339" spans="1:17" hidden="1" x14ac:dyDescent="0.3">
      <c r="A2339" t="s">
        <v>4839</v>
      </c>
      <c r="B2339" t="s">
        <v>4840</v>
      </c>
      <c r="C2339" t="str">
        <f>IFERROR(VLOOKUP(Table1[[#This Row],[Ticker]],[1]!Table1[[Symbol]:[Industry]],2,FALSE),"-")</f>
        <v>-</v>
      </c>
      <c r="D2339" t="s">
        <v>21</v>
      </c>
      <c r="E2339">
        <v>211.85148223499999</v>
      </c>
      <c r="F2339">
        <v>8.52</v>
      </c>
      <c r="G2339">
        <v>3.2865184854757801</v>
      </c>
      <c r="H2339">
        <v>5.0967938273969997</v>
      </c>
      <c r="I2339">
        <v>-43.003579934620902</v>
      </c>
      <c r="J2339">
        <v>8.1555319196349192</v>
      </c>
      <c r="K2339">
        <v>7.7811083705049704</v>
      </c>
      <c r="L2339">
        <v>8.4189390456819808</v>
      </c>
      <c r="M2339">
        <v>67.759694834883206</v>
      </c>
      <c r="N2339">
        <v>1.23723373181549</v>
      </c>
      <c r="O2339">
        <v>49.6478873239436</v>
      </c>
      <c r="P2339">
        <v>52.142857142857103</v>
      </c>
      <c r="Q2339">
        <v>-2.2243953708651999E-2</v>
      </c>
    </row>
    <row r="2340" spans="1:17" hidden="1" x14ac:dyDescent="0.3">
      <c r="A2340" t="s">
        <v>4841</v>
      </c>
      <c r="B2340" t="s">
        <v>4842</v>
      </c>
      <c r="C2340" t="str">
        <f>IFERROR(VLOOKUP(Table1[[#This Row],[Ticker]],[1]!Table1[[Symbol]:[Industry]],2,FALSE),"-")</f>
        <v>-</v>
      </c>
      <c r="D2340" t="s">
        <v>844</v>
      </c>
      <c r="E2340">
        <v>211.53602079999999</v>
      </c>
      <c r="F2340">
        <v>154.5</v>
      </c>
      <c r="G2340">
        <v>242.05275225170899</v>
      </c>
      <c r="H2340">
        <v>-0.97814627009948196</v>
      </c>
      <c r="I2340">
        <v>169.195833555115</v>
      </c>
      <c r="J2340">
        <v>-5.3925680312647399</v>
      </c>
      <c r="K2340">
        <v>151.950992948996</v>
      </c>
      <c r="L2340">
        <v>113.244375457773</v>
      </c>
      <c r="M2340">
        <v>42.272188990193797</v>
      </c>
      <c r="N2340">
        <v>0.59502590626081298</v>
      </c>
      <c r="O2340">
        <v>17.249190938511301</v>
      </c>
      <c r="P2340">
        <v>293.63057324840702</v>
      </c>
      <c r="Q2340">
        <v>0.132102109107711</v>
      </c>
    </row>
    <row r="2341" spans="1:17" hidden="1" x14ac:dyDescent="0.3">
      <c r="A2341" t="s">
        <v>4843</v>
      </c>
      <c r="B2341" t="s">
        <v>4844</v>
      </c>
      <c r="C2341" t="str">
        <f>IFERROR(VLOOKUP(Table1[[#This Row],[Ticker]],[1]!Table1[[Symbol]:[Industry]],2,FALSE),"-")</f>
        <v>-</v>
      </c>
      <c r="D2341" t="s">
        <v>146</v>
      </c>
      <c r="E2341">
        <v>211.08556759800001</v>
      </c>
      <c r="F2341">
        <v>36.15</v>
      </c>
      <c r="G2341">
        <v>100.13310939456601</v>
      </c>
      <c r="H2341">
        <v>15.933935733077</v>
      </c>
      <c r="I2341">
        <v>69.945034103310604</v>
      </c>
      <c r="J2341">
        <v>-1.78154579659037</v>
      </c>
      <c r="K2341">
        <v>29.828545898275099</v>
      </c>
      <c r="L2341">
        <v>23.191160653337501</v>
      </c>
      <c r="M2341">
        <v>59.135159764358797</v>
      </c>
      <c r="N2341">
        <v>0.48322593301505101</v>
      </c>
      <c r="O2341">
        <v>13.4716459197787</v>
      </c>
      <c r="P2341">
        <v>146.75767918088701</v>
      </c>
      <c r="Q2341">
        <v>0.104461722057721</v>
      </c>
    </row>
    <row r="2342" spans="1:17" hidden="1" x14ac:dyDescent="0.3">
      <c r="A2342" t="s">
        <v>4845</v>
      </c>
      <c r="B2342" t="s">
        <v>4846</v>
      </c>
      <c r="C2342" t="str">
        <f>IFERROR(VLOOKUP(Table1[[#This Row],[Ticker]],[1]!Table1[[Symbol]:[Industry]],2,FALSE),"-")</f>
        <v>-</v>
      </c>
      <c r="D2342" t="s">
        <v>1492</v>
      </c>
      <c r="E2342">
        <v>210.32898639999999</v>
      </c>
      <c r="F2342">
        <v>194.05</v>
      </c>
      <c r="G2342">
        <v>0.99363895121694001</v>
      </c>
      <c r="H2342">
        <v>1.33251132627239</v>
      </c>
      <c r="I2342">
        <v>1.50144509643264</v>
      </c>
      <c r="J2342">
        <v>2.5496640196493701</v>
      </c>
      <c r="K2342">
        <v>185.20205374444399</v>
      </c>
      <c r="L2342">
        <v>176.93026540698</v>
      </c>
      <c r="M2342">
        <v>57.951988945927503</v>
      </c>
      <c r="N2342">
        <v>1.56123162703018</v>
      </c>
      <c r="O2342">
        <v>30.8940994589023</v>
      </c>
      <c r="P2342">
        <v>41.642335766423301</v>
      </c>
      <c r="Q2342">
        <v>-2.1518995013569998E-3</v>
      </c>
    </row>
    <row r="2343" spans="1:17" hidden="1" x14ac:dyDescent="0.3">
      <c r="A2343" t="s">
        <v>4847</v>
      </c>
      <c r="B2343" t="s">
        <v>4848</v>
      </c>
      <c r="C2343" t="str">
        <f>IFERROR(VLOOKUP(Table1[[#This Row],[Ticker]],[1]!Table1[[Symbol]:[Industry]],2,FALSE),"-")</f>
        <v>-</v>
      </c>
      <c r="D2343" t="s">
        <v>393</v>
      </c>
      <c r="E2343">
        <v>209.43700000000001</v>
      </c>
      <c r="F2343">
        <v>365</v>
      </c>
      <c r="G2343">
        <v>625.22441597892805</v>
      </c>
      <c r="H2343">
        <v>3.8221282700963402</v>
      </c>
      <c r="I2343">
        <v>70.786742646024194</v>
      </c>
      <c r="J2343">
        <v>-4.2543094296866001E-2</v>
      </c>
      <c r="K2343">
        <v>324.66915751954002</v>
      </c>
      <c r="L2343">
        <v>183.77145457948001</v>
      </c>
      <c r="M2343">
        <v>68.661751581445998</v>
      </c>
      <c r="N2343">
        <v>0.56171039844509196</v>
      </c>
      <c r="O2343">
        <v>6.5753424657534199</v>
      </c>
      <c r="P2343">
        <v>790.24390243902405</v>
      </c>
    </row>
    <row r="2344" spans="1:17" hidden="1" x14ac:dyDescent="0.3">
      <c r="A2344" t="s">
        <v>4849</v>
      </c>
      <c r="B2344" t="s">
        <v>4850</v>
      </c>
      <c r="C2344" t="str">
        <f>IFERROR(VLOOKUP(Table1[[#This Row],[Ticker]],[1]!Table1[[Symbol]:[Industry]],2,FALSE),"-")</f>
        <v>-</v>
      </c>
      <c r="D2344" t="s">
        <v>647</v>
      </c>
      <c r="E2344">
        <v>209.421202725</v>
      </c>
      <c r="F2344">
        <v>192.29</v>
      </c>
      <c r="G2344">
        <v>52.532238012585402</v>
      </c>
      <c r="H2344">
        <v>-9.2097336329115898</v>
      </c>
      <c r="I2344">
        <v>-16.343789292061601</v>
      </c>
      <c r="J2344">
        <v>-2.0290711947826501</v>
      </c>
      <c r="K2344">
        <v>205.95441054985201</v>
      </c>
      <c r="L2344">
        <v>191.80889762478901</v>
      </c>
      <c r="M2344">
        <v>32.622724832263501</v>
      </c>
      <c r="N2344">
        <v>1.5508040145114801</v>
      </c>
      <c r="O2344">
        <v>51.125903583129599</v>
      </c>
      <c r="P2344">
        <v>93.321859217171706</v>
      </c>
      <c r="Q2344">
        <v>0.11323779599895401</v>
      </c>
    </row>
    <row r="2345" spans="1:17" hidden="1" x14ac:dyDescent="0.3">
      <c r="A2345" t="s">
        <v>4851</v>
      </c>
      <c r="B2345" t="s">
        <v>4852</v>
      </c>
      <c r="C2345" t="str">
        <f>IFERROR(VLOOKUP(Table1[[#This Row],[Ticker]],[1]!Table1[[Symbol]:[Industry]],2,FALSE),"-")</f>
        <v>-</v>
      </c>
      <c r="D2345" t="s">
        <v>261</v>
      </c>
      <c r="E2345">
        <v>209.04742194900001</v>
      </c>
      <c r="F2345">
        <v>12.75</v>
      </c>
      <c r="G2345">
        <v>51.278942727900002</v>
      </c>
      <c r="H2345">
        <v>0.48218993049645997</v>
      </c>
      <c r="I2345">
        <v>-24.9785634764247</v>
      </c>
      <c r="J2345">
        <v>-10.631956072861801</v>
      </c>
      <c r="K2345">
        <v>12.6749346613333</v>
      </c>
      <c r="L2345">
        <v>11.224099380874</v>
      </c>
      <c r="M2345">
        <v>39.667441003697803</v>
      </c>
      <c r="N2345">
        <v>1.90012530340404</v>
      </c>
      <c r="O2345">
        <v>52.5490196078431</v>
      </c>
      <c r="P2345">
        <v>88.8888888888888</v>
      </c>
      <c r="Q2345">
        <v>-7.2010817263280002E-3</v>
      </c>
    </row>
    <row r="2346" spans="1:17" hidden="1" x14ac:dyDescent="0.3">
      <c r="A2346" t="s">
        <v>4853</v>
      </c>
      <c r="B2346" t="s">
        <v>4854</v>
      </c>
      <c r="C2346" t="str">
        <f>IFERROR(VLOOKUP(Table1[[#This Row],[Ticker]],[1]!Table1[[Symbol]:[Industry]],2,FALSE),"-")</f>
        <v>-</v>
      </c>
      <c r="D2346" t="s">
        <v>247</v>
      </c>
      <c r="E2346">
        <v>209.00635578000001</v>
      </c>
      <c r="F2346">
        <v>413.9</v>
      </c>
      <c r="G2346">
        <v>20.2435981031058</v>
      </c>
      <c r="H2346">
        <v>0.957725325318183</v>
      </c>
      <c r="I2346">
        <v>10.0757672156873</v>
      </c>
      <c r="J2346">
        <v>0.66320370946025697</v>
      </c>
      <c r="K2346">
        <v>379.048767877388</v>
      </c>
      <c r="L2346">
        <v>343.12169221007798</v>
      </c>
      <c r="M2346">
        <v>56.305734515306597</v>
      </c>
      <c r="N2346">
        <v>2.2472165945475902</v>
      </c>
      <c r="O2346">
        <v>12.273496013529799</v>
      </c>
      <c r="P2346">
        <v>47.295373665480398</v>
      </c>
      <c r="Q2346">
        <v>-3.1862106911967003E-2</v>
      </c>
    </row>
    <row r="2347" spans="1:17" hidden="1" x14ac:dyDescent="0.3">
      <c r="A2347" t="s">
        <v>4855</v>
      </c>
      <c r="B2347" t="s">
        <v>4856</v>
      </c>
      <c r="C2347" t="str">
        <f>IFERROR(VLOOKUP(Table1[[#This Row],[Ticker]],[1]!Table1[[Symbol]:[Industry]],2,FALSE),"-")</f>
        <v>-</v>
      </c>
      <c r="D2347" t="s">
        <v>710</v>
      </c>
      <c r="E2347">
        <v>208.85624999999999</v>
      </c>
      <c r="F2347">
        <v>110.81</v>
      </c>
      <c r="G2347">
        <v>-22.001111916908702</v>
      </c>
      <c r="H2347">
        <v>16.186376060571899</v>
      </c>
      <c r="I2347">
        <v>3.31840464124899</v>
      </c>
      <c r="J2347">
        <v>8.4041950212392003</v>
      </c>
      <c r="K2347">
        <v>94.242070515518293</v>
      </c>
      <c r="L2347">
        <v>92.778133272463293</v>
      </c>
      <c r="M2347">
        <v>67.779725325643597</v>
      </c>
      <c r="N2347">
        <v>1.8251282518224099</v>
      </c>
      <c r="O2347">
        <v>12.7605811749841</v>
      </c>
      <c r="P2347">
        <v>61.530612244897902</v>
      </c>
      <c r="Q2347">
        <v>-8.8225161296797E-2</v>
      </c>
    </row>
    <row r="2348" spans="1:17" hidden="1" x14ac:dyDescent="0.3">
      <c r="A2348" t="s">
        <v>4857</v>
      </c>
      <c r="B2348" t="s">
        <v>4858</v>
      </c>
      <c r="C2348" t="str">
        <f>IFERROR(VLOOKUP(Table1[[#This Row],[Ticker]],[1]!Table1[[Symbol]:[Industry]],2,FALSE),"-")</f>
        <v>-</v>
      </c>
      <c r="D2348" t="s">
        <v>1391</v>
      </c>
      <c r="E2348">
        <v>208.83891358</v>
      </c>
      <c r="F2348">
        <v>23.32</v>
      </c>
      <c r="G2348">
        <v>67.722580348923501</v>
      </c>
      <c r="H2348">
        <v>6.1579081516692202</v>
      </c>
      <c r="I2348">
        <v>13.326957123235999</v>
      </c>
      <c r="J2348">
        <v>-0.80168733170197304</v>
      </c>
      <c r="K2348">
        <v>20.1659856860412</v>
      </c>
      <c r="L2348">
        <v>17.568791155881001</v>
      </c>
      <c r="M2348">
        <v>42.230671509997798</v>
      </c>
      <c r="N2348">
        <v>0.654590699612836</v>
      </c>
      <c r="O2348">
        <v>10.849056603773599</v>
      </c>
      <c r="P2348">
        <v>113.94495412844</v>
      </c>
      <c r="Q2348">
        <v>-2.5921772983324001E-2</v>
      </c>
    </row>
    <row r="2349" spans="1:17" hidden="1" x14ac:dyDescent="0.3">
      <c r="A2349" t="s">
        <v>4859</v>
      </c>
      <c r="B2349" t="s">
        <v>4860</v>
      </c>
      <c r="C2349" t="str">
        <f>IFERROR(VLOOKUP(Table1[[#This Row],[Ticker]],[1]!Table1[[Symbol]:[Industry]],2,FALSE),"-")</f>
        <v>-</v>
      </c>
      <c r="D2349" t="s">
        <v>1128</v>
      </c>
      <c r="E2349">
        <v>208.61142651</v>
      </c>
      <c r="F2349">
        <v>158.19999999999999</v>
      </c>
      <c r="G2349">
        <v>110.315012379641</v>
      </c>
      <c r="H2349">
        <v>22.601285502609599</v>
      </c>
      <c r="I2349">
        <v>26.3321178641743</v>
      </c>
      <c r="J2349">
        <v>-6.3737086713581501</v>
      </c>
      <c r="K2349">
        <v>137.37133471201301</v>
      </c>
      <c r="L2349">
        <v>116.614323097945</v>
      </c>
      <c r="M2349">
        <v>57.818952683594098</v>
      </c>
      <c r="N2349">
        <v>2.9580794244064901</v>
      </c>
      <c r="O2349">
        <v>20.101137800252801</v>
      </c>
      <c r="P2349">
        <v>168.09015421115001</v>
      </c>
      <c r="Q2349">
        <v>9.8587179313401996E-2</v>
      </c>
    </row>
    <row r="2350" spans="1:17" hidden="1" x14ac:dyDescent="0.3">
      <c r="A2350" t="s">
        <v>4861</v>
      </c>
      <c r="B2350" t="s">
        <v>4862</v>
      </c>
      <c r="C2350" t="str">
        <f>IFERROR(VLOOKUP(Table1[[#This Row],[Ticker]],[1]!Table1[[Symbol]:[Industry]],2,FALSE),"-")</f>
        <v>-</v>
      </c>
      <c r="D2350" t="s">
        <v>253</v>
      </c>
      <c r="E2350">
        <v>208.06739999999999</v>
      </c>
      <c r="F2350">
        <v>139</v>
      </c>
      <c r="G2350">
        <v>-53.086629684690401</v>
      </c>
      <c r="H2350">
        <v>-4.8197808260197501</v>
      </c>
      <c r="I2350">
        <v>11.404546011834601</v>
      </c>
      <c r="J2350">
        <v>-5.7186308532966601</v>
      </c>
      <c r="K2350">
        <v>133.74145161624801</v>
      </c>
      <c r="L2350">
        <v>125.879445218879</v>
      </c>
      <c r="M2350">
        <v>41.531492093828703</v>
      </c>
      <c r="N2350">
        <v>1.5177588504548301</v>
      </c>
      <c r="O2350">
        <v>50.359712230215798</v>
      </c>
      <c r="P2350">
        <v>63.433274544385597</v>
      </c>
    </row>
    <row r="2351" spans="1:17" hidden="1" x14ac:dyDescent="0.3">
      <c r="A2351" t="s">
        <v>4863</v>
      </c>
      <c r="B2351" t="s">
        <v>4864</v>
      </c>
      <c r="C2351" t="str">
        <f>IFERROR(VLOOKUP(Table1[[#This Row],[Ticker]],[1]!Table1[[Symbol]:[Industry]],2,FALSE),"-")</f>
        <v>-</v>
      </c>
      <c r="D2351" t="s">
        <v>253</v>
      </c>
      <c r="E2351">
        <v>207.795390349</v>
      </c>
      <c r="F2351">
        <v>201.22</v>
      </c>
      <c r="G2351">
        <v>-1.63283861530681</v>
      </c>
      <c r="H2351">
        <v>-11.7276738589127</v>
      </c>
      <c r="I2351">
        <v>-29.059735070139201</v>
      </c>
      <c r="J2351">
        <v>-19.6311012319076</v>
      </c>
      <c r="K2351">
        <v>190.12056629863099</v>
      </c>
      <c r="L2351">
        <v>185.63978545636999</v>
      </c>
      <c r="M2351">
        <v>45.681537537000899</v>
      </c>
      <c r="N2351">
        <v>2.2927987990271399</v>
      </c>
      <c r="O2351">
        <v>44.120862737302403</v>
      </c>
      <c r="P2351">
        <v>49.772981019724597</v>
      </c>
      <c r="Q2351">
        <v>3.4655523028435997E-2</v>
      </c>
    </row>
    <row r="2352" spans="1:17" hidden="1" x14ac:dyDescent="0.3">
      <c r="A2352" t="s">
        <v>4865</v>
      </c>
      <c r="B2352" t="s">
        <v>4866</v>
      </c>
      <c r="C2352" t="str">
        <f>IFERROR(VLOOKUP(Table1[[#This Row],[Ticker]],[1]!Table1[[Symbol]:[Industry]],2,FALSE),"-")</f>
        <v>-</v>
      </c>
      <c r="D2352" t="s">
        <v>193</v>
      </c>
      <c r="E2352">
        <v>207.780495</v>
      </c>
      <c r="F2352">
        <v>179.05</v>
      </c>
      <c r="G2352">
        <v>3.4735877339168701</v>
      </c>
      <c r="H2352">
        <v>-7.0846187098216404</v>
      </c>
      <c r="I2352">
        <v>-22.0537681201249</v>
      </c>
      <c r="J2352">
        <v>-1.80879633644131</v>
      </c>
      <c r="K2352">
        <v>167.53764832800999</v>
      </c>
      <c r="L2352">
        <v>178.665397160335</v>
      </c>
      <c r="M2352">
        <v>51.105845320223501</v>
      </c>
      <c r="N2352">
        <v>1.6916275637366101</v>
      </c>
      <c r="O2352">
        <v>72.828818765707794</v>
      </c>
      <c r="P2352">
        <v>38.798449612403097</v>
      </c>
      <c r="Q2352">
        <v>0.11807207644442</v>
      </c>
    </row>
    <row r="2353" spans="1:17" hidden="1" x14ac:dyDescent="0.3">
      <c r="A2353" t="s">
        <v>4867</v>
      </c>
      <c r="B2353" t="s">
        <v>4868</v>
      </c>
      <c r="C2353" t="str">
        <f>IFERROR(VLOOKUP(Table1[[#This Row],[Ticker]],[1]!Table1[[Symbol]:[Industry]],2,FALSE),"-")</f>
        <v>-</v>
      </c>
      <c r="D2353" t="s">
        <v>1662</v>
      </c>
      <c r="E2353">
        <v>207.480909435</v>
      </c>
      <c r="F2353">
        <v>445.25</v>
      </c>
      <c r="G2353">
        <v>-31.080425069851898</v>
      </c>
      <c r="H2353">
        <v>8.7916915430745508</v>
      </c>
      <c r="I2353">
        <v>-3.6035086590625598</v>
      </c>
      <c r="J2353">
        <v>-1.5888270212806801</v>
      </c>
      <c r="K2353">
        <v>411.01749497448498</v>
      </c>
      <c r="L2353">
        <v>414.63424443489998</v>
      </c>
      <c r="M2353">
        <v>68.981473431746196</v>
      </c>
      <c r="N2353">
        <v>1.50585947583073</v>
      </c>
      <c r="O2353">
        <v>23.5261089275687</v>
      </c>
      <c r="P2353">
        <v>23.6805555555555</v>
      </c>
      <c r="Q2353">
        <v>-0.16872191319082799</v>
      </c>
    </row>
    <row r="2354" spans="1:17" hidden="1" x14ac:dyDescent="0.3">
      <c r="A2354" t="s">
        <v>4869</v>
      </c>
      <c r="B2354" t="s">
        <v>4870</v>
      </c>
      <c r="C2354" t="str">
        <f>IFERROR(VLOOKUP(Table1[[#This Row],[Ticker]],[1]!Table1[[Symbol]:[Industry]],2,FALSE),"-")</f>
        <v>-</v>
      </c>
      <c r="D2354" t="s">
        <v>193</v>
      </c>
      <c r="E2354">
        <v>206.77150950000001</v>
      </c>
      <c r="F2354">
        <v>114.35</v>
      </c>
      <c r="G2354">
        <v>35.251947422735597</v>
      </c>
      <c r="H2354">
        <v>1.96214095590203</v>
      </c>
      <c r="I2354">
        <v>-29.090424984033501</v>
      </c>
      <c r="J2354">
        <v>-1.31892871101231</v>
      </c>
      <c r="K2354">
        <v>109.239424243748</v>
      </c>
      <c r="L2354">
        <v>110.072822940195</v>
      </c>
      <c r="M2354">
        <v>59.185094458436197</v>
      </c>
      <c r="N2354">
        <v>1.2312097351467399</v>
      </c>
      <c r="O2354">
        <v>45.867949278530801</v>
      </c>
      <c r="P2354">
        <v>62.891737891737797</v>
      </c>
      <c r="Q2354">
        <v>5.9075147869155999E-2</v>
      </c>
    </row>
    <row r="2355" spans="1:17" hidden="1" x14ac:dyDescent="0.3">
      <c r="A2355" t="s">
        <v>4871</v>
      </c>
      <c r="B2355" t="s">
        <v>4872</v>
      </c>
      <c r="C2355" t="str">
        <f>IFERROR(VLOOKUP(Table1[[#This Row],[Ticker]],[1]!Table1[[Symbol]:[Industry]],2,FALSE),"-")</f>
        <v>-</v>
      </c>
      <c r="D2355" t="s">
        <v>62</v>
      </c>
      <c r="E2355">
        <v>205.86150000000001</v>
      </c>
      <c r="F2355">
        <v>189.05</v>
      </c>
      <c r="G2355">
        <v>31.737276061233299</v>
      </c>
      <c r="H2355">
        <v>50.360289104050104</v>
      </c>
      <c r="I2355">
        <v>46.487579466107903</v>
      </c>
      <c r="J2355">
        <v>2.6983126682980298</v>
      </c>
      <c r="K2355">
        <v>140.01652355266199</v>
      </c>
      <c r="L2355">
        <v>128.14173692705899</v>
      </c>
      <c r="M2355">
        <v>75.145834528530202</v>
      </c>
      <c r="N2355">
        <v>1.73505775991963</v>
      </c>
      <c r="O2355">
        <v>7.2732081459931202</v>
      </c>
      <c r="P2355">
        <v>117.049368541905</v>
      </c>
    </row>
    <row r="2356" spans="1:17" hidden="1" x14ac:dyDescent="0.3">
      <c r="A2356" t="s">
        <v>4873</v>
      </c>
      <c r="B2356" t="s">
        <v>4874</v>
      </c>
      <c r="C2356" t="str">
        <f>IFERROR(VLOOKUP(Table1[[#This Row],[Ticker]],[1]!Table1[[Symbol]:[Industry]],2,FALSE),"-")</f>
        <v>-</v>
      </c>
      <c r="D2356" t="s">
        <v>1103</v>
      </c>
      <c r="E2356">
        <v>205.333687</v>
      </c>
      <c r="F2356">
        <v>127.2</v>
      </c>
      <c r="G2356">
        <v>278.00513320408999</v>
      </c>
      <c r="H2356">
        <v>17.810289104050099</v>
      </c>
      <c r="I2356">
        <v>25.208163528693699</v>
      </c>
      <c r="J2356">
        <v>13.020205061618899</v>
      </c>
      <c r="K2356">
        <v>109.029749013789</v>
      </c>
      <c r="L2356">
        <v>86.795918226108398</v>
      </c>
      <c r="M2356">
        <v>75.635940058103301</v>
      </c>
      <c r="N2356">
        <v>2.5394699344542602</v>
      </c>
      <c r="O2356">
        <v>1.4150943396226301</v>
      </c>
      <c r="P2356">
        <v>324</v>
      </c>
    </row>
    <row r="2357" spans="1:17" hidden="1" x14ac:dyDescent="0.3">
      <c r="A2357" t="s">
        <v>4875</v>
      </c>
      <c r="B2357" t="s">
        <v>4876</v>
      </c>
      <c r="C2357" t="str">
        <f>IFERROR(VLOOKUP(Table1[[#This Row],[Ticker]],[1]!Table1[[Symbol]:[Industry]],2,FALSE),"-")</f>
        <v>-</v>
      </c>
      <c r="D2357" t="s">
        <v>62</v>
      </c>
      <c r="E2357">
        <v>205.26601879500001</v>
      </c>
      <c r="F2357">
        <v>85.58</v>
      </c>
      <c r="G2357">
        <v>-33.285471686514398</v>
      </c>
      <c r="H2357">
        <v>7.6378471380275998</v>
      </c>
      <c r="I2357">
        <v>-24.7417126385286</v>
      </c>
      <c r="J2357">
        <v>-0.48954860337827799</v>
      </c>
      <c r="K2357">
        <v>88.430241614350393</v>
      </c>
      <c r="L2357">
        <v>91.602172276273393</v>
      </c>
      <c r="M2357">
        <v>52.556782800623402</v>
      </c>
      <c r="N2357">
        <v>0.72077374256789295</v>
      </c>
      <c r="O2357">
        <v>39.051180182285499</v>
      </c>
      <c r="P2357">
        <v>16.8327645051194</v>
      </c>
      <c r="Q2357">
        <v>-6.7504205602320996E-2</v>
      </c>
    </row>
    <row r="2358" spans="1:17" hidden="1" x14ac:dyDescent="0.3">
      <c r="A2358" t="s">
        <v>4877</v>
      </c>
      <c r="B2358" t="s">
        <v>4878</v>
      </c>
      <c r="C2358" t="str">
        <f>IFERROR(VLOOKUP(Table1[[#This Row],[Ticker]],[1]!Table1[[Symbol]:[Industry]],2,FALSE),"-")</f>
        <v>-</v>
      </c>
      <c r="D2358" t="s">
        <v>384</v>
      </c>
      <c r="E2358">
        <v>204.91216</v>
      </c>
      <c r="F2358">
        <v>13.04</v>
      </c>
      <c r="G2358">
        <v>0.79755114213948597</v>
      </c>
      <c r="H2358">
        <v>5.2235577124644097</v>
      </c>
      <c r="I2358">
        <v>-5.6969971913741402</v>
      </c>
      <c r="J2358">
        <v>7.6445278077402401</v>
      </c>
      <c r="K2358">
        <v>11.341111781080899</v>
      </c>
      <c r="L2358">
        <v>11.0871993480644</v>
      </c>
      <c r="M2358">
        <v>68.483566596112894</v>
      </c>
      <c r="N2358">
        <v>1.5634277143658799</v>
      </c>
      <c r="O2358">
        <v>39.9539877300613</v>
      </c>
      <c r="P2358">
        <v>84.964539007092199</v>
      </c>
      <c r="Q2358">
        <v>4.0240764037355999E-2</v>
      </c>
    </row>
    <row r="2359" spans="1:17" hidden="1" x14ac:dyDescent="0.3">
      <c r="A2359" t="s">
        <v>4879</v>
      </c>
      <c r="B2359" t="s">
        <v>4880</v>
      </c>
      <c r="C2359" t="str">
        <f>IFERROR(VLOOKUP(Table1[[#This Row],[Ticker]],[1]!Table1[[Symbol]:[Industry]],2,FALSE),"-")</f>
        <v>-</v>
      </c>
      <c r="D2359" t="s">
        <v>1665</v>
      </c>
      <c r="E2359">
        <v>204.85963321</v>
      </c>
      <c r="F2359">
        <v>38.5</v>
      </c>
      <c r="G2359">
        <v>-9.8754535382848605</v>
      </c>
      <c r="H2359">
        <v>-11.1291304848252</v>
      </c>
      <c r="I2359">
        <v>-18.4477534780067</v>
      </c>
      <c r="J2359">
        <v>-1.36593457458476</v>
      </c>
      <c r="K2359">
        <v>39.864751553163799</v>
      </c>
      <c r="L2359">
        <v>39.110296669815703</v>
      </c>
      <c r="M2359">
        <v>48.668904212194697</v>
      </c>
      <c r="N2359">
        <v>1.36559105878248</v>
      </c>
      <c r="O2359">
        <v>55.948051948051898</v>
      </c>
      <c r="P2359">
        <v>20.0124688279301</v>
      </c>
    </row>
    <row r="2360" spans="1:17" hidden="1" x14ac:dyDescent="0.3">
      <c r="A2360" t="s">
        <v>4881</v>
      </c>
      <c r="B2360" t="s">
        <v>4882</v>
      </c>
      <c r="C2360" t="str">
        <f>IFERROR(VLOOKUP(Table1[[#This Row],[Ticker]],[1]!Table1[[Symbol]:[Industry]],2,FALSE),"-")</f>
        <v>-</v>
      </c>
      <c r="D2360" t="s">
        <v>140</v>
      </c>
      <c r="E2360">
        <v>203.78183999999999</v>
      </c>
      <c r="F2360">
        <v>646</v>
      </c>
      <c r="G2360">
        <v>34.732388718622303</v>
      </c>
      <c r="H2360">
        <v>-16.3027543742106</v>
      </c>
      <c r="I2360">
        <v>57.6183284913715</v>
      </c>
      <c r="J2360">
        <v>-10.8396314503635</v>
      </c>
      <c r="K2360">
        <v>710.394902408505</v>
      </c>
      <c r="L2360">
        <v>581.298947758125</v>
      </c>
      <c r="M2360">
        <v>31.308025603668401</v>
      </c>
      <c r="N2360">
        <v>0.45724681625227398</v>
      </c>
      <c r="O2360">
        <v>51.594427244582</v>
      </c>
      <c r="P2360">
        <v>87.3549883990719</v>
      </c>
    </row>
    <row r="2361" spans="1:17" hidden="1" x14ac:dyDescent="0.3">
      <c r="A2361" t="s">
        <v>4883</v>
      </c>
      <c r="B2361" t="s">
        <v>4884</v>
      </c>
      <c r="C2361" t="str">
        <f>IFERROR(VLOOKUP(Table1[[#This Row],[Ticker]],[1]!Table1[[Symbol]:[Industry]],2,FALSE),"-")</f>
        <v>-</v>
      </c>
      <c r="D2361" t="s">
        <v>97</v>
      </c>
      <c r="E2361">
        <v>203.43844200000001</v>
      </c>
      <c r="F2361">
        <v>121.2</v>
      </c>
      <c r="G2361">
        <v>168.013791212748</v>
      </c>
      <c r="H2361">
        <v>23.364257358018399</v>
      </c>
      <c r="I2361">
        <v>30.540263772784801</v>
      </c>
      <c r="J2361">
        <v>6.2654504774852997</v>
      </c>
      <c r="K2361">
        <v>67.780259030807102</v>
      </c>
      <c r="M2361">
        <v>99.999915897132098</v>
      </c>
      <c r="N2361">
        <v>1.03448275862068</v>
      </c>
      <c r="O2361">
        <v>0.247524752475247</v>
      </c>
      <c r="P2361">
        <v>193.81818181818099</v>
      </c>
    </row>
    <row r="2362" spans="1:17" hidden="1" x14ac:dyDescent="0.3">
      <c r="A2362" t="s">
        <v>4885</v>
      </c>
      <c r="B2362" t="s">
        <v>4886</v>
      </c>
      <c r="C2362" t="str">
        <f>IFERROR(VLOOKUP(Table1[[#This Row],[Ticker]],[1]!Table1[[Symbol]:[Industry]],2,FALSE),"-")</f>
        <v>-</v>
      </c>
      <c r="E2362">
        <v>203.1889626</v>
      </c>
      <c r="F2362">
        <v>9.19</v>
      </c>
      <c r="G2362">
        <v>-14.4104512114939</v>
      </c>
      <c r="H2362">
        <v>-9.9726984478170397</v>
      </c>
      <c r="I2362">
        <v>-27.4013307484711</v>
      </c>
      <c r="J2362">
        <v>0.75214174709936499</v>
      </c>
      <c r="K2362">
        <v>9.3921120722502707</v>
      </c>
      <c r="L2362">
        <v>9.71551852540758</v>
      </c>
      <c r="M2362">
        <v>48.601442182494303</v>
      </c>
      <c r="N2362">
        <v>1.3146766176678299</v>
      </c>
      <c r="O2362">
        <v>51.251360174102302</v>
      </c>
      <c r="P2362">
        <v>16.624365482233401</v>
      </c>
      <c r="Q2362">
        <v>-1.320950052144E-2</v>
      </c>
    </row>
    <row r="2363" spans="1:17" hidden="1" x14ac:dyDescent="0.3">
      <c r="A2363" t="s">
        <v>4887</v>
      </c>
      <c r="B2363" t="s">
        <v>4888</v>
      </c>
      <c r="C2363" t="str">
        <f>IFERROR(VLOOKUP(Table1[[#This Row],[Ticker]],[1]!Table1[[Symbol]:[Industry]],2,FALSE),"-")</f>
        <v>-</v>
      </c>
      <c r="D2363" t="s">
        <v>550</v>
      </c>
      <c r="E2363">
        <v>203.02145999999999</v>
      </c>
      <c r="F2363">
        <v>186</v>
      </c>
      <c r="G2363">
        <v>34.540436980773499</v>
      </c>
      <c r="H2363">
        <v>-11.9065492975582</v>
      </c>
      <c r="I2363">
        <v>4.3916115598819196</v>
      </c>
      <c r="J2363">
        <v>-1.3446980843901399</v>
      </c>
      <c r="K2363">
        <v>189.34169379837999</v>
      </c>
      <c r="L2363">
        <v>167.473769901249</v>
      </c>
      <c r="M2363">
        <v>42.9716121681356</v>
      </c>
      <c r="N2363">
        <v>0.29383329740422698</v>
      </c>
      <c r="O2363">
        <v>69.354838709677395</v>
      </c>
      <c r="P2363">
        <v>79.5366795366795</v>
      </c>
      <c r="Q2363">
        <v>5.2028447468354999E-2</v>
      </c>
    </row>
    <row r="2364" spans="1:17" hidden="1" x14ac:dyDescent="0.3">
      <c r="A2364" t="s">
        <v>4889</v>
      </c>
      <c r="B2364" t="s">
        <v>4890</v>
      </c>
      <c r="C2364" t="str">
        <f>IFERROR(VLOOKUP(Table1[[#This Row],[Ticker]],[1]!Table1[[Symbol]:[Industry]],2,FALSE),"-")</f>
        <v>-</v>
      </c>
      <c r="D2364" t="s">
        <v>193</v>
      </c>
      <c r="E2364">
        <v>202.65742162500001</v>
      </c>
      <c r="F2364">
        <v>14.54</v>
      </c>
      <c r="G2364">
        <v>86.458383117194401</v>
      </c>
      <c r="H2364">
        <v>36.412524283836298</v>
      </c>
      <c r="I2364">
        <v>64.529166888448401</v>
      </c>
      <c r="J2364">
        <v>-6.9952357187987504</v>
      </c>
      <c r="K2364">
        <v>12.385297668363</v>
      </c>
      <c r="L2364">
        <v>9.8601023390231006</v>
      </c>
      <c r="M2364">
        <v>66.325132800605104</v>
      </c>
      <c r="N2364">
        <v>1.75361876906918</v>
      </c>
      <c r="O2364">
        <v>8.8033012379642397</v>
      </c>
      <c r="P2364">
        <v>136.42276422764201</v>
      </c>
      <c r="Q2364">
        <v>-2.2465162961983001E-2</v>
      </c>
    </row>
    <row r="2365" spans="1:17" hidden="1" x14ac:dyDescent="0.3">
      <c r="A2365" t="s">
        <v>4891</v>
      </c>
      <c r="B2365" t="s">
        <v>4892</v>
      </c>
      <c r="C2365" t="str">
        <f>IFERROR(VLOOKUP(Table1[[#This Row],[Ticker]],[1]!Table1[[Symbol]:[Industry]],2,FALSE),"-")</f>
        <v>-</v>
      </c>
      <c r="D2365" t="s">
        <v>46</v>
      </c>
      <c r="E2365">
        <v>202.34670299999999</v>
      </c>
      <c r="F2365">
        <v>178.16</v>
      </c>
      <c r="G2365">
        <v>46.164721363678602</v>
      </c>
      <c r="H2365">
        <v>-14.437449589417101</v>
      </c>
      <c r="I2365">
        <v>58.286742646024202</v>
      </c>
      <c r="J2365">
        <v>2.02607616444197</v>
      </c>
      <c r="K2365">
        <v>185.07336956037599</v>
      </c>
      <c r="L2365">
        <v>150.93173422647899</v>
      </c>
      <c r="M2365">
        <v>39.102999623349703</v>
      </c>
      <c r="N2365">
        <v>0.20001033836284801</v>
      </c>
      <c r="O2365">
        <v>25.168387965873301</v>
      </c>
      <c r="P2365">
        <v>97.955555555555506</v>
      </c>
      <c r="Q2365">
        <v>9.8377290621619998E-2</v>
      </c>
    </row>
    <row r="2366" spans="1:17" hidden="1" x14ac:dyDescent="0.3">
      <c r="A2366" t="s">
        <v>4893</v>
      </c>
      <c r="B2366" t="s">
        <v>4894</v>
      </c>
      <c r="C2366" t="str">
        <f>IFERROR(VLOOKUP(Table1[[#This Row],[Ticker]],[1]!Table1[[Symbol]:[Industry]],2,FALSE),"-")</f>
        <v>-</v>
      </c>
      <c r="D2366" t="s">
        <v>308</v>
      </c>
      <c r="E2366">
        <v>202.29302225000001</v>
      </c>
      <c r="F2366">
        <v>113.65</v>
      </c>
      <c r="G2366">
        <v>-25.804390605433301</v>
      </c>
      <c r="I2366">
        <v>-11.713257353975701</v>
      </c>
      <c r="M2366">
        <v>0</v>
      </c>
      <c r="O2366">
        <v>0</v>
      </c>
      <c r="P2366">
        <v>0</v>
      </c>
    </row>
    <row r="2367" spans="1:17" hidden="1" x14ac:dyDescent="0.3">
      <c r="A2367" t="s">
        <v>4895</v>
      </c>
      <c r="B2367" t="s">
        <v>4896</v>
      </c>
      <c r="C2367" t="str">
        <f>IFERROR(VLOOKUP(Table1[[#This Row],[Ticker]],[1]!Table1[[Symbol]:[Industry]],2,FALSE),"-")</f>
        <v>-</v>
      </c>
      <c r="D2367" t="s">
        <v>253</v>
      </c>
      <c r="E2367">
        <v>201.928198184</v>
      </c>
      <c r="F2367">
        <v>150.05000000000001</v>
      </c>
      <c r="G2367">
        <v>-44.818596978326703</v>
      </c>
      <c r="H2367">
        <v>-1.55637756261648</v>
      </c>
      <c r="I2367">
        <v>-22.029424933827201</v>
      </c>
      <c r="J2367">
        <v>-5.6914284630538203</v>
      </c>
      <c r="K2367">
        <v>149.32143507773699</v>
      </c>
      <c r="L2367">
        <v>163.47389055729201</v>
      </c>
      <c r="M2367">
        <v>47.281967551471297</v>
      </c>
      <c r="N2367">
        <v>1.97345827060954</v>
      </c>
      <c r="O2367">
        <v>41.765556080310503</v>
      </c>
      <c r="P2367">
        <v>18.1496062992126</v>
      </c>
      <c r="Q2367">
        <v>-6.8783599835562995E-2</v>
      </c>
    </row>
    <row r="2368" spans="1:17" hidden="1" x14ac:dyDescent="0.3">
      <c r="A2368" t="s">
        <v>4897</v>
      </c>
      <c r="B2368" t="s">
        <v>4898</v>
      </c>
      <c r="C2368" t="str">
        <f>IFERROR(VLOOKUP(Table1[[#This Row],[Ticker]],[1]!Table1[[Symbol]:[Industry]],2,FALSE),"-")</f>
        <v>-</v>
      </c>
      <c r="E2368">
        <v>201.14400000000001</v>
      </c>
      <c r="F2368">
        <v>243.85</v>
      </c>
      <c r="G2368">
        <v>-3.5738141643305599</v>
      </c>
      <c r="H2368">
        <v>-13.5765047466629</v>
      </c>
      <c r="I2368">
        <v>-22.959845161073101</v>
      </c>
      <c r="J2368">
        <v>-9.1489637771379204</v>
      </c>
      <c r="K2368">
        <v>242.207082056366</v>
      </c>
      <c r="M2368">
        <v>41.230460184745802</v>
      </c>
      <c r="N2368">
        <v>0.65014597053431999</v>
      </c>
      <c r="O2368">
        <v>32.4584785728931</v>
      </c>
      <c r="P2368">
        <v>86.145038167938907</v>
      </c>
    </row>
    <row r="2369" spans="1:17" hidden="1" x14ac:dyDescent="0.3">
      <c r="A2369" t="s">
        <v>4899</v>
      </c>
      <c r="B2369" t="s">
        <v>4900</v>
      </c>
      <c r="C2369" t="str">
        <f>IFERROR(VLOOKUP(Table1[[#This Row],[Ticker]],[1]!Table1[[Symbol]:[Industry]],2,FALSE),"-")</f>
        <v>-</v>
      </c>
      <c r="D2369" t="s">
        <v>193</v>
      </c>
      <c r="E2369">
        <v>200.69813891999999</v>
      </c>
      <c r="F2369">
        <v>200.25</v>
      </c>
      <c r="G2369">
        <v>26.245723289783101</v>
      </c>
      <c r="H2369">
        <v>-8.9184878743670897</v>
      </c>
      <c r="I2369">
        <v>40.568111467317003</v>
      </c>
      <c r="J2369">
        <v>-3.9244179054129402</v>
      </c>
      <c r="K2369">
        <v>200.402732670364</v>
      </c>
      <c r="L2369">
        <v>166.330501122437</v>
      </c>
      <c r="M2369">
        <v>40.627150881621702</v>
      </c>
      <c r="N2369">
        <v>0.43443462992468102</v>
      </c>
      <c r="O2369">
        <v>20.848938826466899</v>
      </c>
      <c r="P2369">
        <v>88.915094339622598</v>
      </c>
      <c r="Q2369">
        <v>0.134029883995262</v>
      </c>
    </row>
    <row r="2370" spans="1:17" hidden="1" x14ac:dyDescent="0.3">
      <c r="A2370" t="s">
        <v>4901</v>
      </c>
      <c r="B2370" t="s">
        <v>4902</v>
      </c>
      <c r="C2370" t="str">
        <f>IFERROR(VLOOKUP(Table1[[#This Row],[Ticker]],[1]!Table1[[Symbol]:[Industry]],2,FALSE),"-")</f>
        <v>-</v>
      </c>
      <c r="D2370" t="s">
        <v>1405</v>
      </c>
      <c r="E2370">
        <v>200.621746</v>
      </c>
      <c r="F2370">
        <v>138.06</v>
      </c>
      <c r="G2370">
        <v>30.9038954331592</v>
      </c>
      <c r="H2370">
        <v>-12.670297001558099</v>
      </c>
      <c r="I2370">
        <v>-12.9225596795571</v>
      </c>
      <c r="J2370">
        <v>-5.0162467186751503</v>
      </c>
      <c r="K2370">
        <v>144.90959888596399</v>
      </c>
      <c r="L2370">
        <v>139.69897351818801</v>
      </c>
      <c r="M2370">
        <v>33.671445982575896</v>
      </c>
      <c r="N2370">
        <v>1.03441542394932</v>
      </c>
      <c r="O2370">
        <v>42.546718817905202</v>
      </c>
      <c r="P2370">
        <v>58.689655172413801</v>
      </c>
      <c r="Q2370">
        <v>0.107532390569701</v>
      </c>
    </row>
    <row r="2371" spans="1:17" hidden="1" x14ac:dyDescent="0.3">
      <c r="A2371" t="s">
        <v>4903</v>
      </c>
      <c r="B2371" t="s">
        <v>4904</v>
      </c>
      <c r="C2371" t="str">
        <f>IFERROR(VLOOKUP(Table1[[#This Row],[Ticker]],[1]!Table1[[Symbol]:[Industry]],2,FALSE),"-")</f>
        <v>-</v>
      </c>
      <c r="D2371" t="s">
        <v>253</v>
      </c>
      <c r="E2371">
        <v>200.44885019500001</v>
      </c>
      <c r="F2371">
        <v>472.75</v>
      </c>
      <c r="G2371">
        <v>-16.634084928577401</v>
      </c>
      <c r="H2371">
        <v>-3.4275297174098101</v>
      </c>
      <c r="I2371">
        <v>0.79269219385860901</v>
      </c>
      <c r="J2371">
        <v>0.60475152117133202</v>
      </c>
      <c r="K2371">
        <v>453.78744524665501</v>
      </c>
      <c r="L2371">
        <v>433.85612563074699</v>
      </c>
      <c r="M2371">
        <v>45.121786374318098</v>
      </c>
      <c r="N2371">
        <v>0.72621231509157103</v>
      </c>
      <c r="O2371">
        <v>13.0512956107879</v>
      </c>
      <c r="P2371">
        <v>35.847701149425198</v>
      </c>
      <c r="Q2371">
        <v>-0.11346018859995299</v>
      </c>
    </row>
    <row r="2372" spans="1:17" hidden="1" x14ac:dyDescent="0.3">
      <c r="A2372" t="s">
        <v>4905</v>
      </c>
      <c r="B2372" t="s">
        <v>4906</v>
      </c>
      <c r="C2372" t="str">
        <f>IFERROR(VLOOKUP(Table1[[#This Row],[Ticker]],[1]!Table1[[Symbol]:[Industry]],2,FALSE),"-")</f>
        <v>-</v>
      </c>
      <c r="D2372" t="s">
        <v>130</v>
      </c>
      <c r="E2372">
        <v>200.2423775</v>
      </c>
      <c r="F2372">
        <v>42.41</v>
      </c>
      <c r="G2372">
        <v>38.575454355806897</v>
      </c>
      <c r="H2372">
        <v>-11.903825988240801</v>
      </c>
      <c r="I2372">
        <v>-19.316743192755698</v>
      </c>
      <c r="J2372">
        <v>-4.3602458902605203</v>
      </c>
      <c r="K2372">
        <v>42.641839912307702</v>
      </c>
      <c r="L2372">
        <v>38.867333788286501</v>
      </c>
      <c r="M2372">
        <v>44.9044260924247</v>
      </c>
      <c r="N2372">
        <v>0.95922664245542899</v>
      </c>
      <c r="O2372">
        <v>21.787314312662101</v>
      </c>
      <c r="Q2372">
        <v>1.0449626995687E-2</v>
      </c>
    </row>
    <row r="2373" spans="1:17" hidden="1" x14ac:dyDescent="0.3">
      <c r="A2373" t="s">
        <v>4907</v>
      </c>
      <c r="B2373" t="s">
        <v>4908</v>
      </c>
      <c r="C2373" t="str">
        <f>IFERROR(VLOOKUP(Table1[[#This Row],[Ticker]],[1]!Table1[[Symbol]:[Industry]],2,FALSE),"-")</f>
        <v>-</v>
      </c>
      <c r="D2373" t="s">
        <v>422</v>
      </c>
      <c r="E2373">
        <v>199.88550000000001</v>
      </c>
      <c r="F2373">
        <v>169.05</v>
      </c>
      <c r="G2373">
        <v>22.485083078777201</v>
      </c>
      <c r="H2373">
        <v>-1.6741631927695999</v>
      </c>
      <c r="I2373">
        <v>21.3969788664966</v>
      </c>
      <c r="J2373">
        <v>-12.9520632715515</v>
      </c>
      <c r="K2373">
        <v>149.59315805173401</v>
      </c>
      <c r="L2373">
        <v>126.68225</v>
      </c>
      <c r="M2373">
        <v>40.666530091451598</v>
      </c>
      <c r="N2373">
        <v>0.90995355009953505</v>
      </c>
      <c r="O2373">
        <v>15.143448683821299</v>
      </c>
      <c r="P2373">
        <v>76.09375</v>
      </c>
    </row>
    <row r="2374" spans="1:17" hidden="1" x14ac:dyDescent="0.3">
      <c r="A2374" t="s">
        <v>4909</v>
      </c>
      <c r="B2374" t="s">
        <v>4910</v>
      </c>
      <c r="C2374" t="str">
        <f>IFERROR(VLOOKUP(Table1[[#This Row],[Ticker]],[1]!Table1[[Symbol]:[Industry]],2,FALSE),"-")</f>
        <v>-</v>
      </c>
      <c r="D2374" t="s">
        <v>647</v>
      </c>
      <c r="E2374">
        <v>199.86209740000001</v>
      </c>
      <c r="F2374">
        <v>86.65</v>
      </c>
      <c r="G2374">
        <v>-30.793425693152599</v>
      </c>
      <c r="H2374">
        <v>-8.9440587220367807</v>
      </c>
      <c r="I2374">
        <v>-23.249755567349901</v>
      </c>
      <c r="J2374">
        <v>-3.4915781926875198</v>
      </c>
      <c r="K2374">
        <v>89.597147529351105</v>
      </c>
      <c r="L2374">
        <v>93.985652055441406</v>
      </c>
      <c r="M2374">
        <v>46.946284906400997</v>
      </c>
      <c r="N2374">
        <v>1.48799776072128</v>
      </c>
      <c r="O2374">
        <v>41.373341027120503</v>
      </c>
      <c r="P2374">
        <v>10.311903246339901</v>
      </c>
      <c r="Q2374">
        <v>0.14290636845673499</v>
      </c>
    </row>
    <row r="2375" spans="1:17" hidden="1" x14ac:dyDescent="0.3">
      <c r="A2375" t="s">
        <v>4911</v>
      </c>
      <c r="B2375" t="s">
        <v>4912</v>
      </c>
      <c r="C2375" t="str">
        <f>IFERROR(VLOOKUP(Table1[[#This Row],[Ticker]],[1]!Table1[[Symbol]:[Industry]],2,FALSE),"-")</f>
        <v>-</v>
      </c>
      <c r="E2375">
        <v>199.61279999999999</v>
      </c>
      <c r="F2375">
        <v>187.6</v>
      </c>
      <c r="G2375">
        <v>-33.230988187471297</v>
      </c>
      <c r="H2375">
        <v>25.178316314934499</v>
      </c>
      <c r="I2375">
        <v>-6.4678155587443404</v>
      </c>
      <c r="J2375">
        <v>-4.3091311873668801</v>
      </c>
      <c r="K2375">
        <v>155.419055253576</v>
      </c>
      <c r="L2375">
        <v>167.255511156078</v>
      </c>
      <c r="M2375">
        <v>61.617081681323498</v>
      </c>
      <c r="N2375">
        <v>3.27587192681532</v>
      </c>
      <c r="O2375">
        <v>38.592750533048999</v>
      </c>
      <c r="P2375">
        <v>63.130434782608603</v>
      </c>
    </row>
    <row r="2376" spans="1:17" hidden="1" x14ac:dyDescent="0.3">
      <c r="A2376" t="s">
        <v>4913</v>
      </c>
      <c r="B2376" t="s">
        <v>4914</v>
      </c>
      <c r="C2376" t="str">
        <f>IFERROR(VLOOKUP(Table1[[#This Row],[Ticker]],[1]!Table1[[Symbol]:[Industry]],2,FALSE),"-")</f>
        <v>-</v>
      </c>
      <c r="E2376">
        <v>199.58260404800001</v>
      </c>
      <c r="F2376">
        <v>85.93</v>
      </c>
      <c r="G2376">
        <v>198.22953964904301</v>
      </c>
      <c r="H2376">
        <v>12.2204464717182</v>
      </c>
      <c r="I2376">
        <v>21.140793357217799</v>
      </c>
      <c r="J2376">
        <v>-14.4878956826087</v>
      </c>
      <c r="K2376">
        <v>71.892250207412005</v>
      </c>
      <c r="L2376">
        <v>57.637520250865599</v>
      </c>
      <c r="M2376">
        <v>45.747477589440301</v>
      </c>
      <c r="N2376">
        <v>1.7544667365600499</v>
      </c>
      <c r="O2376">
        <v>24.310485278715198</v>
      </c>
      <c r="P2376">
        <v>255.08264462809899</v>
      </c>
    </row>
    <row r="2377" spans="1:17" hidden="1" x14ac:dyDescent="0.3">
      <c r="A2377" t="s">
        <v>4915</v>
      </c>
      <c r="B2377" t="s">
        <v>4916</v>
      </c>
      <c r="C2377" t="str">
        <f>IFERROR(VLOOKUP(Table1[[#This Row],[Ticker]],[1]!Table1[[Symbol]:[Industry]],2,FALSE),"-")</f>
        <v>-</v>
      </c>
      <c r="D2377" t="s">
        <v>338</v>
      </c>
      <c r="E2377">
        <v>199.3689</v>
      </c>
      <c r="F2377">
        <v>281</v>
      </c>
      <c r="G2377">
        <v>-26.686224820600799</v>
      </c>
      <c r="H2377">
        <v>-6.1538038238623498</v>
      </c>
      <c r="I2377">
        <v>-12.5950915691433</v>
      </c>
      <c r="J2377">
        <v>-4.4683539983686398</v>
      </c>
      <c r="K2377">
        <v>270.70028890101798</v>
      </c>
      <c r="M2377">
        <v>67.434592041592396</v>
      </c>
      <c r="N2377">
        <v>0.96578538102643796</v>
      </c>
      <c r="O2377">
        <v>12.455516014234799</v>
      </c>
      <c r="P2377">
        <v>39.800995024875597</v>
      </c>
    </row>
    <row r="2378" spans="1:17" hidden="1" x14ac:dyDescent="0.3">
      <c r="A2378" t="s">
        <v>4917</v>
      </c>
      <c r="B2378" t="s">
        <v>4918</v>
      </c>
      <c r="C2378" t="str">
        <f>IFERROR(VLOOKUP(Table1[[#This Row],[Ticker]],[1]!Table1[[Symbol]:[Industry]],2,FALSE),"-")</f>
        <v>-</v>
      </c>
      <c r="D2378" t="s">
        <v>422</v>
      </c>
      <c r="E2378">
        <v>198.97471687500001</v>
      </c>
      <c r="F2378">
        <v>47.91</v>
      </c>
      <c r="G2378">
        <v>-19.458511850438899</v>
      </c>
      <c r="H2378">
        <v>22.215814807233901</v>
      </c>
      <c r="I2378">
        <v>-14.962495479131301</v>
      </c>
      <c r="J2378">
        <v>-12.9442867949742</v>
      </c>
      <c r="K2378">
        <v>44.003245853167797</v>
      </c>
      <c r="L2378">
        <v>41.685452060858402</v>
      </c>
      <c r="M2378">
        <v>49.404966569161097</v>
      </c>
      <c r="N2378">
        <v>3.18801742644782</v>
      </c>
      <c r="O2378">
        <v>35.512134494601597</v>
      </c>
      <c r="P2378">
        <v>47.061158049763499</v>
      </c>
      <c r="Q2378">
        <v>7.5811240266845006E-2</v>
      </c>
    </row>
    <row r="2379" spans="1:17" hidden="1" x14ac:dyDescent="0.3">
      <c r="A2379" t="s">
        <v>4919</v>
      </c>
      <c r="B2379" t="s">
        <v>4920</v>
      </c>
      <c r="C2379" t="str">
        <f>IFERROR(VLOOKUP(Table1[[#This Row],[Ticker]],[1]!Table1[[Symbol]:[Industry]],2,FALSE),"-")</f>
        <v>-</v>
      </c>
      <c r="D2379" t="s">
        <v>78</v>
      </c>
      <c r="E2379">
        <v>198.56978175500001</v>
      </c>
      <c r="F2379">
        <v>242.6</v>
      </c>
      <c r="G2379">
        <v>1916.2831514821</v>
      </c>
      <c r="H2379">
        <v>26.541135931764501</v>
      </c>
      <c r="I2379">
        <v>126.948818396147</v>
      </c>
      <c r="J2379">
        <v>-4.8892502917949603</v>
      </c>
      <c r="K2379">
        <v>211.61104894509501</v>
      </c>
      <c r="M2379">
        <v>61.021923217109801</v>
      </c>
      <c r="N2379">
        <v>1.0342776496506101</v>
      </c>
      <c r="O2379">
        <v>8.5119538334707396</v>
      </c>
      <c r="P2379">
        <v>2043.10954063604</v>
      </c>
    </row>
    <row r="2380" spans="1:17" hidden="1" x14ac:dyDescent="0.3">
      <c r="A2380" t="s">
        <v>4921</v>
      </c>
      <c r="B2380" t="s">
        <v>4922</v>
      </c>
      <c r="C2380" t="str">
        <f>IFERROR(VLOOKUP(Table1[[#This Row],[Ticker]],[1]!Table1[[Symbol]:[Industry]],2,FALSE),"-")</f>
        <v>-</v>
      </c>
      <c r="E2380">
        <v>198.29042999999999</v>
      </c>
      <c r="F2380">
        <v>313.45</v>
      </c>
      <c r="G2380">
        <v>238.926817213975</v>
      </c>
      <c r="H2380">
        <v>1.14069450945559</v>
      </c>
      <c r="I2380">
        <v>101.15601259509</v>
      </c>
      <c r="J2380">
        <v>-2.4161073943978901</v>
      </c>
      <c r="K2380">
        <v>292.275154979582</v>
      </c>
      <c r="L2380">
        <v>218.66129341913501</v>
      </c>
      <c r="M2380">
        <v>54.285516431790498</v>
      </c>
      <c r="N2380">
        <v>0.814207228915662</v>
      </c>
      <c r="O2380">
        <v>8.4862019460839093</v>
      </c>
      <c r="P2380">
        <v>281.79049939098599</v>
      </c>
      <c r="Q2380">
        <v>0.114147635445509</v>
      </c>
    </row>
    <row r="2381" spans="1:17" hidden="1" x14ac:dyDescent="0.3">
      <c r="A2381" t="s">
        <v>4923</v>
      </c>
      <c r="B2381" t="s">
        <v>4924</v>
      </c>
      <c r="C2381" t="str">
        <f>IFERROR(VLOOKUP(Table1[[#This Row],[Ticker]],[1]!Table1[[Symbol]:[Industry]],2,FALSE),"-")</f>
        <v>-</v>
      </c>
      <c r="D2381" t="s">
        <v>384</v>
      </c>
      <c r="E2381">
        <v>198.25529652200001</v>
      </c>
      <c r="F2381">
        <v>66.36</v>
      </c>
      <c r="G2381">
        <v>-29.908436848207799</v>
      </c>
      <c r="H2381">
        <v>-3.5145240499109698</v>
      </c>
      <c r="I2381">
        <v>-27.446590687309001</v>
      </c>
      <c r="J2381">
        <v>-6.3448628191671599</v>
      </c>
      <c r="K2381">
        <v>66.218534552551901</v>
      </c>
      <c r="L2381">
        <v>70.867337130122195</v>
      </c>
      <c r="M2381">
        <v>53.673033995269002</v>
      </c>
      <c r="N2381">
        <v>1.95451226157797</v>
      </c>
      <c r="O2381">
        <v>54.385171790234999</v>
      </c>
      <c r="P2381">
        <v>12.189349112425999</v>
      </c>
      <c r="Q2381">
        <v>-6.5830441321818006E-2</v>
      </c>
    </row>
    <row r="2382" spans="1:17" hidden="1" x14ac:dyDescent="0.3">
      <c r="A2382" t="s">
        <v>4925</v>
      </c>
      <c r="B2382" t="s">
        <v>4926</v>
      </c>
      <c r="C2382" t="str">
        <f>IFERROR(VLOOKUP(Table1[[#This Row],[Ticker]],[1]!Table1[[Symbol]:[Industry]],2,FALSE),"-")</f>
        <v>-</v>
      </c>
      <c r="D2382" t="s">
        <v>130</v>
      </c>
      <c r="E2382">
        <v>198.23175136</v>
      </c>
      <c r="F2382">
        <v>478.45</v>
      </c>
      <c r="G2382">
        <v>-37.218943466014601</v>
      </c>
      <c r="H2382">
        <v>-3.9414350338808601</v>
      </c>
      <c r="I2382">
        <v>-13.4386347802877</v>
      </c>
      <c r="J2382">
        <v>-3.2183539983686398</v>
      </c>
      <c r="K2382">
        <v>463.02480598352503</v>
      </c>
      <c r="L2382">
        <v>451.93691648652901</v>
      </c>
      <c r="M2382">
        <v>47.205777789742498</v>
      </c>
      <c r="N2382">
        <v>1.14716837414784</v>
      </c>
      <c r="O2382">
        <v>23.1058626815759</v>
      </c>
      <c r="P2382">
        <v>23.3118556701031</v>
      </c>
      <c r="Q2382">
        <v>8.2082395656843998E-2</v>
      </c>
    </row>
    <row r="2383" spans="1:17" hidden="1" x14ac:dyDescent="0.3">
      <c r="A2383" t="s">
        <v>4927</v>
      </c>
      <c r="B2383" t="s">
        <v>4928</v>
      </c>
      <c r="C2383" t="str">
        <f>IFERROR(VLOOKUP(Table1[[#This Row],[Ticker]],[1]!Table1[[Symbol]:[Industry]],2,FALSE),"-")</f>
        <v>-</v>
      </c>
      <c r="D2383" t="s">
        <v>409</v>
      </c>
      <c r="E2383">
        <v>198.0343001</v>
      </c>
      <c r="F2383">
        <v>90.91</v>
      </c>
      <c r="G2383">
        <v>57.852175051132299</v>
      </c>
      <c r="H2383">
        <v>0.53711837234286297</v>
      </c>
      <c r="I2383">
        <v>-23.7925610290241</v>
      </c>
      <c r="J2383">
        <v>-14.9526307279283</v>
      </c>
      <c r="K2383">
        <v>91.463391671336296</v>
      </c>
      <c r="L2383">
        <v>86.257329760282502</v>
      </c>
      <c r="M2383">
        <v>34.721564490777801</v>
      </c>
      <c r="N2383">
        <v>1.95369978988048</v>
      </c>
      <c r="O2383">
        <v>47.860521394785998</v>
      </c>
      <c r="P2383">
        <v>95.169600686990094</v>
      </c>
      <c r="Q2383">
        <v>3.0027261414285002E-2</v>
      </c>
    </row>
    <row r="2384" spans="1:17" hidden="1" x14ac:dyDescent="0.3">
      <c r="A2384" t="s">
        <v>4929</v>
      </c>
      <c r="B2384" t="s">
        <v>4930</v>
      </c>
      <c r="C2384" t="str">
        <f>IFERROR(VLOOKUP(Table1[[#This Row],[Ticker]],[1]!Table1[[Symbol]:[Industry]],2,FALSE),"-")</f>
        <v>-</v>
      </c>
      <c r="D2384" t="s">
        <v>1582</v>
      </c>
      <c r="E2384">
        <v>197.505</v>
      </c>
      <c r="F2384">
        <v>198</v>
      </c>
      <c r="G2384">
        <v>-31.518676319718999</v>
      </c>
      <c r="H2384">
        <v>27.732036935938101</v>
      </c>
      <c r="I2384">
        <v>-17.4275430682614</v>
      </c>
      <c r="J2384">
        <v>1.1470306170159801</v>
      </c>
      <c r="K2384">
        <v>173.17195908626201</v>
      </c>
      <c r="M2384">
        <v>54.927599066133503</v>
      </c>
      <c r="N2384">
        <v>1.5734640806154501</v>
      </c>
      <c r="O2384">
        <v>6.0606060606060499</v>
      </c>
      <c r="P2384">
        <v>70.689655172413794</v>
      </c>
    </row>
    <row r="2385" spans="1:17" hidden="1" x14ac:dyDescent="0.3">
      <c r="A2385" t="s">
        <v>4931</v>
      </c>
      <c r="B2385" t="s">
        <v>4932</v>
      </c>
      <c r="C2385" t="str">
        <f>IFERROR(VLOOKUP(Table1[[#This Row],[Ticker]],[1]!Table1[[Symbol]:[Industry]],2,FALSE),"-")</f>
        <v>-</v>
      </c>
      <c r="D2385" t="s">
        <v>989</v>
      </c>
      <c r="E2385">
        <v>197.48620686500001</v>
      </c>
      <c r="F2385">
        <v>113.9</v>
      </c>
      <c r="G2385">
        <v>42.462709409339901</v>
      </c>
      <c r="H2385">
        <v>-0.47997272415376202</v>
      </c>
      <c r="I2385">
        <v>30.235895188397102</v>
      </c>
      <c r="J2385">
        <v>12.848312668298</v>
      </c>
      <c r="K2385">
        <v>104.56299171237799</v>
      </c>
      <c r="L2385">
        <v>91.580327158594798</v>
      </c>
      <c r="M2385">
        <v>50.966114072021</v>
      </c>
      <c r="N2385">
        <v>0.50805267943688204</v>
      </c>
      <c r="O2385">
        <v>9.7453906935908599</v>
      </c>
      <c r="P2385">
        <v>72.288609892603205</v>
      </c>
      <c r="Q2385">
        <v>4.9167931057798001E-2</v>
      </c>
    </row>
    <row r="2386" spans="1:17" hidden="1" x14ac:dyDescent="0.3">
      <c r="A2386" t="s">
        <v>4933</v>
      </c>
      <c r="B2386" t="s">
        <v>4934</v>
      </c>
      <c r="C2386" t="str">
        <f>IFERROR(VLOOKUP(Table1[[#This Row],[Ticker]],[1]!Table1[[Symbol]:[Industry]],2,FALSE),"-")</f>
        <v>-</v>
      </c>
      <c r="D2386" t="s">
        <v>153</v>
      </c>
      <c r="E2386">
        <v>197.4436475</v>
      </c>
      <c r="F2386">
        <v>214.3</v>
      </c>
      <c r="G2386">
        <v>37.783395654108602</v>
      </c>
      <c r="H2386">
        <v>-11.1165778674281</v>
      </c>
      <c r="I2386">
        <v>25.001256202642999</v>
      </c>
      <c r="J2386">
        <v>-5.9964925265071702</v>
      </c>
      <c r="K2386">
        <v>218.18241674500601</v>
      </c>
      <c r="L2386">
        <v>189.176427462166</v>
      </c>
      <c r="M2386">
        <v>45.860982604072298</v>
      </c>
      <c r="N2386">
        <v>0.359470075130987</v>
      </c>
      <c r="O2386">
        <v>37.190853943070401</v>
      </c>
      <c r="P2386">
        <v>86.347826086956502</v>
      </c>
      <c r="Q2386">
        <v>0.105728036466538</v>
      </c>
    </row>
    <row r="2387" spans="1:17" hidden="1" x14ac:dyDescent="0.3">
      <c r="A2387" t="s">
        <v>4935</v>
      </c>
      <c r="B2387" t="s">
        <v>4936</v>
      </c>
      <c r="C2387" t="str">
        <f>IFERROR(VLOOKUP(Table1[[#This Row],[Ticker]],[1]!Table1[[Symbol]:[Industry]],2,FALSE),"-")</f>
        <v>-</v>
      </c>
      <c r="D2387" t="s">
        <v>106</v>
      </c>
      <c r="E2387">
        <v>196.88854724999999</v>
      </c>
      <c r="F2387">
        <v>289.14999999999998</v>
      </c>
      <c r="G2387">
        <v>92.917243282615004</v>
      </c>
      <c r="H2387">
        <v>28.249417512346501</v>
      </c>
      <c r="I2387">
        <v>27.4349620877951</v>
      </c>
      <c r="J2387">
        <v>10.367800895579499</v>
      </c>
      <c r="K2387">
        <v>227.64665326279999</v>
      </c>
      <c r="L2387">
        <v>196.21714763506299</v>
      </c>
      <c r="M2387">
        <v>80.568029630071905</v>
      </c>
      <c r="N2387">
        <v>1.4922600944909401</v>
      </c>
      <c r="O2387">
        <v>1.9712951755144601</v>
      </c>
      <c r="P2387">
        <v>123.109567901234</v>
      </c>
      <c r="Q2387">
        <v>2.8566904153354E-2</v>
      </c>
    </row>
    <row r="2388" spans="1:17" hidden="1" x14ac:dyDescent="0.3">
      <c r="A2388" t="s">
        <v>4937</v>
      </c>
      <c r="B2388" t="s">
        <v>4938</v>
      </c>
      <c r="C2388" t="str">
        <f>IFERROR(VLOOKUP(Table1[[#This Row],[Ticker]],[1]!Table1[[Symbol]:[Industry]],2,FALSE),"-")</f>
        <v>-</v>
      </c>
      <c r="D2388" t="s">
        <v>4939</v>
      </c>
      <c r="E2388">
        <v>196.41800000000001</v>
      </c>
      <c r="F2388">
        <v>103.75</v>
      </c>
      <c r="G2388">
        <v>-26.994866795909498</v>
      </c>
      <c r="H2388">
        <v>9.2114731729414494</v>
      </c>
      <c r="I2388">
        <v>-15.291324268473801</v>
      </c>
      <c r="J2388">
        <v>1.1213895913749501</v>
      </c>
      <c r="K2388">
        <v>95.233699396584598</v>
      </c>
      <c r="M2388">
        <v>67.399181522091695</v>
      </c>
      <c r="N2388">
        <v>2.1147477610978598</v>
      </c>
      <c r="O2388">
        <v>24.240963855421601</v>
      </c>
      <c r="P2388">
        <v>33.012820512820497</v>
      </c>
    </row>
    <row r="2389" spans="1:17" hidden="1" x14ac:dyDescent="0.3">
      <c r="A2389" t="s">
        <v>4940</v>
      </c>
      <c r="B2389" t="s">
        <v>4941</v>
      </c>
      <c r="C2389" t="str">
        <f>IFERROR(VLOOKUP(Table1[[#This Row],[Ticker]],[1]!Table1[[Symbol]:[Industry]],2,FALSE),"-")</f>
        <v>-</v>
      </c>
      <c r="D2389" t="s">
        <v>62</v>
      </c>
      <c r="E2389">
        <v>196.2375705</v>
      </c>
      <c r="F2389">
        <v>344</v>
      </c>
      <c r="G2389">
        <v>69.705697487774998</v>
      </c>
      <c r="H2389">
        <v>-16.495001352381301</v>
      </c>
      <c r="I2389">
        <v>33.312037755636297</v>
      </c>
      <c r="J2389">
        <v>-1.19619346846409</v>
      </c>
      <c r="K2389">
        <v>345.14666220659097</v>
      </c>
      <c r="L2389">
        <v>284.42143307847499</v>
      </c>
      <c r="M2389">
        <v>35.820213358480203</v>
      </c>
      <c r="N2389">
        <v>0.50161857105526897</v>
      </c>
      <c r="O2389">
        <v>17.587209302325501</v>
      </c>
      <c r="P2389">
        <v>112.345679012345</v>
      </c>
      <c r="Q2389">
        <v>7.3046588862393E-2</v>
      </c>
    </row>
    <row r="2390" spans="1:17" hidden="1" x14ac:dyDescent="0.3">
      <c r="A2390" t="s">
        <v>4942</v>
      </c>
      <c r="B2390" t="s">
        <v>4943</v>
      </c>
      <c r="C2390" t="str">
        <f>IFERROR(VLOOKUP(Table1[[#This Row],[Ticker]],[1]!Table1[[Symbol]:[Industry]],2,FALSE),"-")</f>
        <v>-</v>
      </c>
      <c r="E2390">
        <v>196.1758724</v>
      </c>
      <c r="F2390">
        <v>485</v>
      </c>
      <c r="G2390">
        <v>-20.197422723016299</v>
      </c>
      <c r="H2390">
        <v>-5.70437484706998</v>
      </c>
      <c r="I2390">
        <v>-29.0897479842994</v>
      </c>
      <c r="J2390">
        <v>-3.18693487630008</v>
      </c>
      <c r="K2390">
        <v>499.69354220162302</v>
      </c>
      <c r="L2390">
        <v>498.90347413321501</v>
      </c>
      <c r="M2390">
        <v>45.3892378858054</v>
      </c>
      <c r="N2390">
        <v>1.34669517948383</v>
      </c>
      <c r="O2390">
        <v>42.886597938144298</v>
      </c>
      <c r="P2390">
        <v>25.810635538261899</v>
      </c>
    </row>
    <row r="2391" spans="1:17" hidden="1" x14ac:dyDescent="0.3">
      <c r="A2391" t="s">
        <v>4944</v>
      </c>
      <c r="B2391" t="s">
        <v>4945</v>
      </c>
      <c r="C2391" t="str">
        <f>IFERROR(VLOOKUP(Table1[[#This Row],[Ticker]],[1]!Table1[[Symbol]:[Industry]],2,FALSE),"-")</f>
        <v>-</v>
      </c>
      <c r="E2391">
        <v>196.14384000000001</v>
      </c>
      <c r="F2391">
        <v>190</v>
      </c>
      <c r="G2391">
        <v>-4.9007953143101801</v>
      </c>
      <c r="H2391">
        <v>16.734492925706199</v>
      </c>
      <c r="I2391">
        <v>-29.140462916774499</v>
      </c>
      <c r="J2391">
        <v>1.85960299087866</v>
      </c>
      <c r="K2391">
        <v>176.682447478234</v>
      </c>
      <c r="L2391">
        <v>178.54364958437799</v>
      </c>
      <c r="M2391">
        <v>74.349778256366605</v>
      </c>
      <c r="N2391">
        <v>0.96354288385136699</v>
      </c>
      <c r="O2391">
        <v>41.5263157894736</v>
      </c>
      <c r="P2391">
        <v>31.9444444444444</v>
      </c>
    </row>
    <row r="2392" spans="1:17" hidden="1" x14ac:dyDescent="0.3">
      <c r="A2392" t="s">
        <v>4946</v>
      </c>
      <c r="B2392" t="s">
        <v>4947</v>
      </c>
      <c r="C2392" t="str">
        <f>IFERROR(VLOOKUP(Table1[[#This Row],[Ticker]],[1]!Table1[[Symbol]:[Industry]],2,FALSE),"-")</f>
        <v>-</v>
      </c>
      <c r="D2392" t="s">
        <v>871</v>
      </c>
      <c r="E2392">
        <v>195.88800000000001</v>
      </c>
      <c r="F2392">
        <v>132.06</v>
      </c>
      <c r="G2392">
        <v>-29.9002511718821</v>
      </c>
      <c r="H2392">
        <v>-10.6295250489162</v>
      </c>
      <c r="I2392">
        <v>-26.7325623732807</v>
      </c>
      <c r="J2392">
        <v>-5.0911342761060903</v>
      </c>
      <c r="K2392">
        <v>138.077824490008</v>
      </c>
      <c r="L2392">
        <v>138.12572395581799</v>
      </c>
      <c r="M2392">
        <v>27.823255790608801</v>
      </c>
      <c r="N2392">
        <v>1.17667765074847</v>
      </c>
      <c r="O2392">
        <v>39.519915190065099</v>
      </c>
      <c r="P2392">
        <v>16.9189907038512</v>
      </c>
      <c r="Q2392">
        <v>5.3326939561046997E-2</v>
      </c>
    </row>
    <row r="2393" spans="1:17" hidden="1" x14ac:dyDescent="0.3">
      <c r="A2393" t="s">
        <v>4948</v>
      </c>
      <c r="B2393" t="s">
        <v>4949</v>
      </c>
      <c r="C2393" t="str">
        <f>IFERROR(VLOOKUP(Table1[[#This Row],[Ticker]],[1]!Table1[[Symbol]:[Industry]],2,FALSE),"-")</f>
        <v>-</v>
      </c>
      <c r="D2393" t="s">
        <v>114</v>
      </c>
      <c r="E2393">
        <v>195.687970474</v>
      </c>
      <c r="F2393">
        <v>91.72</v>
      </c>
      <c r="G2393">
        <v>2.5650985478206998</v>
      </c>
      <c r="H2393">
        <v>-0.81267519373111496</v>
      </c>
      <c r="I2393">
        <v>-39.235975647140499</v>
      </c>
      <c r="J2393">
        <v>-4.0372894259428103</v>
      </c>
      <c r="K2393">
        <v>88.829140024868906</v>
      </c>
      <c r="L2393">
        <v>90.873327180444505</v>
      </c>
      <c r="M2393">
        <v>46.252373793910401</v>
      </c>
      <c r="N2393">
        <v>1.5855713408852301</v>
      </c>
      <c r="O2393">
        <v>74.2259049280418</v>
      </c>
      <c r="P2393">
        <v>36.691505216095301</v>
      </c>
      <c r="Q2393">
        <v>4.3719718064472002E-2</v>
      </c>
    </row>
    <row r="2394" spans="1:17" hidden="1" x14ac:dyDescent="0.3">
      <c r="A2394" t="s">
        <v>4950</v>
      </c>
      <c r="B2394" t="s">
        <v>4951</v>
      </c>
      <c r="C2394" t="str">
        <f>IFERROR(VLOOKUP(Table1[[#This Row],[Ticker]],[1]!Table1[[Symbol]:[Industry]],2,FALSE),"-")</f>
        <v>-</v>
      </c>
      <c r="D2394" t="s">
        <v>944</v>
      </c>
      <c r="E2394">
        <v>195.67025000000001</v>
      </c>
      <c r="F2394">
        <v>98.99</v>
      </c>
      <c r="G2394">
        <v>11.3958865948438</v>
      </c>
      <c r="H2394">
        <v>-12.7411448404726</v>
      </c>
      <c r="I2394">
        <v>-7.5132573539757601</v>
      </c>
      <c r="J2394">
        <v>-0.80168733170197304</v>
      </c>
      <c r="K2394">
        <v>103.898237394689</v>
      </c>
      <c r="L2394">
        <v>96.223551633849596</v>
      </c>
      <c r="M2394">
        <v>38.263676647947698</v>
      </c>
      <c r="N2394">
        <v>0.206454338126453</v>
      </c>
      <c r="O2394">
        <v>49.914132740680799</v>
      </c>
      <c r="P2394">
        <v>54.671874999999901</v>
      </c>
      <c r="Q2394">
        <v>8.9204277110803004E-2</v>
      </c>
    </row>
    <row r="2395" spans="1:17" hidden="1" x14ac:dyDescent="0.3">
      <c r="A2395" t="s">
        <v>4952</v>
      </c>
      <c r="B2395" t="s">
        <v>4953</v>
      </c>
      <c r="C2395" t="str">
        <f>IFERROR(VLOOKUP(Table1[[#This Row],[Ticker]],[1]!Table1[[Symbol]:[Industry]],2,FALSE),"-")</f>
        <v>-</v>
      </c>
      <c r="D2395" t="s">
        <v>476</v>
      </c>
      <c r="E2395">
        <v>195.55219199999999</v>
      </c>
      <c r="F2395">
        <v>132.5</v>
      </c>
      <c r="G2395">
        <v>119.565979764937</v>
      </c>
      <c r="H2395">
        <v>-2.1765326013761701</v>
      </c>
      <c r="I2395">
        <v>148.09066421465101</v>
      </c>
      <c r="J2395">
        <v>1.9114909628716701</v>
      </c>
      <c r="K2395">
        <v>85.857041542637205</v>
      </c>
      <c r="M2395">
        <v>57.964516099610201</v>
      </c>
      <c r="N2395">
        <v>3.0399659863945501</v>
      </c>
      <c r="O2395">
        <v>5.92452830188678</v>
      </c>
      <c r="P2395">
        <v>254.75234270414899</v>
      </c>
    </row>
    <row r="2396" spans="1:17" hidden="1" x14ac:dyDescent="0.3">
      <c r="A2396" t="s">
        <v>4954</v>
      </c>
      <c r="B2396" t="s">
        <v>4955</v>
      </c>
      <c r="C2396" t="str">
        <f>IFERROR(VLOOKUP(Table1[[#This Row],[Ticker]],[1]!Table1[[Symbol]:[Industry]],2,FALSE),"-")</f>
        <v>-</v>
      </c>
      <c r="D2396" t="s">
        <v>647</v>
      </c>
      <c r="E2396">
        <v>195.36219120000001</v>
      </c>
      <c r="F2396">
        <v>58.96</v>
      </c>
      <c r="G2396">
        <v>-75.753456819355193</v>
      </c>
      <c r="H2396">
        <v>-16.041006857372299</v>
      </c>
      <c r="I2396">
        <v>-47.3815606818535</v>
      </c>
      <c r="J2396">
        <v>-3.5079579587646799</v>
      </c>
      <c r="K2396">
        <v>65.185686379487393</v>
      </c>
      <c r="L2396">
        <v>97.513539951939194</v>
      </c>
      <c r="M2396">
        <v>29.2611935696568</v>
      </c>
      <c r="N2396">
        <v>1.16049898242734</v>
      </c>
      <c r="O2396">
        <v>124.98303934870999</v>
      </c>
      <c r="P2396">
        <v>1.3058419243986199</v>
      </c>
      <c r="Q2396">
        <v>0.18019762100091</v>
      </c>
    </row>
    <row r="2397" spans="1:17" hidden="1" x14ac:dyDescent="0.3">
      <c r="A2397" t="s">
        <v>4956</v>
      </c>
      <c r="B2397" t="s">
        <v>4957</v>
      </c>
      <c r="C2397" t="str">
        <f>IFERROR(VLOOKUP(Table1[[#This Row],[Ticker]],[1]!Table1[[Symbol]:[Industry]],2,FALSE),"-")</f>
        <v>-</v>
      </c>
      <c r="D2397" t="s">
        <v>49</v>
      </c>
      <c r="E2397">
        <v>195.12458658</v>
      </c>
      <c r="F2397">
        <v>1.54</v>
      </c>
      <c r="G2397">
        <v>-45.066526527763401</v>
      </c>
      <c r="H2397">
        <v>-0.83565684189576395</v>
      </c>
      <c r="I2397">
        <v>-48.917140849121402</v>
      </c>
      <c r="J2397">
        <v>-9.1350206650353005</v>
      </c>
      <c r="K2397">
        <v>1.5222029539877899</v>
      </c>
      <c r="L2397">
        <v>1.7072909612596501</v>
      </c>
      <c r="M2397">
        <v>47.958715722493899</v>
      </c>
      <c r="N2397">
        <v>1.9788023749410699</v>
      </c>
      <c r="O2397">
        <v>92.857142857142804</v>
      </c>
      <c r="P2397">
        <v>18.4615384615384</v>
      </c>
      <c r="Q2397">
        <v>4.2308262535617001E-2</v>
      </c>
    </row>
    <row r="2398" spans="1:17" hidden="1" x14ac:dyDescent="0.3">
      <c r="A2398" t="s">
        <v>4958</v>
      </c>
      <c r="B2398" t="s">
        <v>3803</v>
      </c>
      <c r="C2398" t="str">
        <f>IFERROR(VLOOKUP(Table1[[#This Row],[Ticker]],[1]!Table1[[Symbol]:[Industry]],2,FALSE),"-")</f>
        <v>-</v>
      </c>
      <c r="D2398" t="s">
        <v>1391</v>
      </c>
      <c r="E2398">
        <v>195.12338800000001</v>
      </c>
      <c r="F2398">
        <v>122.44</v>
      </c>
      <c r="G2398">
        <v>4.0365425865073004</v>
      </c>
      <c r="H2398">
        <v>1.00873328254221</v>
      </c>
      <c r="I2398">
        <v>-11.229055466408999</v>
      </c>
      <c r="J2398">
        <v>-0.97896372171002999</v>
      </c>
      <c r="K2398">
        <v>118.622426230394</v>
      </c>
      <c r="L2398">
        <v>113.530209558419</v>
      </c>
      <c r="M2398">
        <v>48.743333404759298</v>
      </c>
      <c r="N2398">
        <v>0.97696376154855402</v>
      </c>
      <c r="O2398">
        <v>11.850702384841499</v>
      </c>
      <c r="P2398">
        <v>31.302949061662201</v>
      </c>
      <c r="Q2398">
        <v>-1.7668385035570001E-3</v>
      </c>
    </row>
    <row r="2399" spans="1:17" hidden="1" x14ac:dyDescent="0.3">
      <c r="A2399" t="s">
        <v>4959</v>
      </c>
      <c r="B2399" t="s">
        <v>4960</v>
      </c>
      <c r="C2399" t="str">
        <f>IFERROR(VLOOKUP(Table1[[#This Row],[Ticker]],[1]!Table1[[Symbol]:[Industry]],2,FALSE),"-")</f>
        <v>-</v>
      </c>
      <c r="D2399" t="s">
        <v>647</v>
      </c>
      <c r="E2399">
        <v>194.99518499999999</v>
      </c>
      <c r="F2399">
        <v>103.35</v>
      </c>
      <c r="G2399">
        <v>94.042450492205404</v>
      </c>
      <c r="H2399">
        <v>106.18361535272101</v>
      </c>
      <c r="I2399">
        <v>37.334911091366003</v>
      </c>
      <c r="J2399">
        <v>15.773028010474301</v>
      </c>
      <c r="K2399">
        <v>66.567722878987098</v>
      </c>
      <c r="L2399">
        <v>58.391200101212597</v>
      </c>
      <c r="M2399">
        <v>98.862509419732504</v>
      </c>
      <c r="N2399">
        <v>2.9091977244345202</v>
      </c>
      <c r="O2399">
        <v>0.62893081761006198</v>
      </c>
      <c r="P2399">
        <v>165</v>
      </c>
      <c r="Q2399">
        <v>0.104240225973011</v>
      </c>
    </row>
    <row r="2400" spans="1:17" hidden="1" x14ac:dyDescent="0.3">
      <c r="A2400" t="s">
        <v>4961</v>
      </c>
      <c r="B2400" t="s">
        <v>4962</v>
      </c>
      <c r="C2400" t="str">
        <f>IFERROR(VLOOKUP(Table1[[#This Row],[Ticker]],[1]!Table1[[Symbol]:[Industry]],2,FALSE),"-")</f>
        <v>-</v>
      </c>
      <c r="D2400" t="s">
        <v>140</v>
      </c>
      <c r="E2400">
        <v>194.73550392999999</v>
      </c>
      <c r="F2400">
        <v>104.47</v>
      </c>
      <c r="G2400">
        <v>25.821153661620301</v>
      </c>
      <c r="H2400">
        <v>5.2340236372335101</v>
      </c>
      <c r="I2400">
        <v>-10.3942776235907</v>
      </c>
      <c r="J2400">
        <v>-0.98706132373089395</v>
      </c>
      <c r="K2400">
        <v>100.19861916791299</v>
      </c>
      <c r="L2400">
        <v>93.138158816030298</v>
      </c>
      <c r="M2400">
        <v>54.738073832712303</v>
      </c>
      <c r="N2400">
        <v>2.52135054040449</v>
      </c>
      <c r="O2400">
        <v>19.603713984875998</v>
      </c>
      <c r="P2400">
        <v>66.618819776714503</v>
      </c>
      <c r="Q2400">
        <v>3.7279382349263E-2</v>
      </c>
    </row>
    <row r="2401" spans="1:17" hidden="1" x14ac:dyDescent="0.3">
      <c r="A2401" t="s">
        <v>4963</v>
      </c>
      <c r="B2401" t="s">
        <v>4964</v>
      </c>
      <c r="C2401" t="str">
        <f>IFERROR(VLOOKUP(Table1[[#This Row],[Ticker]],[1]!Table1[[Symbol]:[Industry]],2,FALSE),"-")</f>
        <v>-</v>
      </c>
      <c r="D2401" t="s">
        <v>153</v>
      </c>
      <c r="E2401">
        <v>194.55539089999999</v>
      </c>
      <c r="F2401">
        <v>85.01</v>
      </c>
      <c r="G2401">
        <v>88.813130222640396</v>
      </c>
      <c r="H2401">
        <v>16.894041633682999</v>
      </c>
      <c r="I2401">
        <v>65.317146644358203</v>
      </c>
      <c r="J2401">
        <v>-6.6570901700079199</v>
      </c>
      <c r="K2401">
        <v>77.875866396445204</v>
      </c>
      <c r="L2401">
        <v>61.105513847833997</v>
      </c>
      <c r="M2401">
        <v>39.911427718487197</v>
      </c>
      <c r="N2401">
        <v>0.83926306104170401</v>
      </c>
      <c r="O2401">
        <v>16.433360781084499</v>
      </c>
      <c r="P2401">
        <v>142.88571428571399</v>
      </c>
      <c r="Q2401">
        <v>0.138778052557051</v>
      </c>
    </row>
    <row r="2402" spans="1:17" hidden="1" x14ac:dyDescent="0.3">
      <c r="A2402" t="s">
        <v>4965</v>
      </c>
      <c r="B2402" t="s">
        <v>4966</v>
      </c>
      <c r="C2402" t="str">
        <f>IFERROR(VLOOKUP(Table1[[#This Row],[Ticker]],[1]!Table1[[Symbol]:[Industry]],2,FALSE),"-")</f>
        <v>-</v>
      </c>
      <c r="D2402" t="s">
        <v>75</v>
      </c>
      <c r="E2402">
        <v>194.53256469999999</v>
      </c>
      <c r="F2402">
        <v>34.229999999999997</v>
      </c>
      <c r="G2402">
        <v>-48.079594965106303</v>
      </c>
      <c r="H2402">
        <v>-10.6260594894412</v>
      </c>
      <c r="I2402">
        <v>-54.663257353975702</v>
      </c>
      <c r="J2402">
        <v>-3.4227699527845901</v>
      </c>
      <c r="K2402">
        <v>37.205261602323397</v>
      </c>
      <c r="L2402">
        <v>44.682961805227798</v>
      </c>
      <c r="M2402">
        <v>31.669864412771201</v>
      </c>
      <c r="N2402">
        <v>0.21969217976085001</v>
      </c>
      <c r="O2402">
        <v>98.656149576394995</v>
      </c>
      <c r="P2402">
        <v>14.0999999999999</v>
      </c>
      <c r="Q2402">
        <v>-1.3597863950382E-2</v>
      </c>
    </row>
    <row r="2403" spans="1:17" hidden="1" x14ac:dyDescent="0.3">
      <c r="A2403" t="s">
        <v>4967</v>
      </c>
      <c r="B2403" t="s">
        <v>4968</v>
      </c>
      <c r="C2403" t="str">
        <f>IFERROR(VLOOKUP(Table1[[#This Row],[Ticker]],[1]!Table1[[Symbol]:[Industry]],2,FALSE),"-")</f>
        <v>-</v>
      </c>
      <c r="D2403" t="s">
        <v>140</v>
      </c>
      <c r="E2403">
        <v>194.38882799999999</v>
      </c>
      <c r="F2403">
        <v>3.71</v>
      </c>
      <c r="G2403">
        <v>-8.02661282765553</v>
      </c>
      <c r="H2403">
        <v>18.0402254097826</v>
      </c>
      <c r="I2403">
        <v>-27.3950755357939</v>
      </c>
      <c r="J2403">
        <v>-1.83975144696021E-2</v>
      </c>
      <c r="K2403">
        <v>3.3664051366452301</v>
      </c>
      <c r="L2403">
        <v>3.68572987248728</v>
      </c>
      <c r="M2403">
        <v>65.652062370486206</v>
      </c>
      <c r="N2403">
        <v>3.2221273370172101</v>
      </c>
      <c r="O2403">
        <v>31.266846361185902</v>
      </c>
      <c r="P2403">
        <v>32.974910394265201</v>
      </c>
      <c r="Q2403">
        <v>0.12737470925517699</v>
      </c>
    </row>
    <row r="2404" spans="1:17" hidden="1" x14ac:dyDescent="0.3">
      <c r="A2404" t="s">
        <v>4969</v>
      </c>
      <c r="B2404" t="s">
        <v>4970</v>
      </c>
      <c r="C2404" t="str">
        <f>IFERROR(VLOOKUP(Table1[[#This Row],[Ticker]],[1]!Table1[[Symbol]:[Industry]],2,FALSE),"-")</f>
        <v>-</v>
      </c>
      <c r="D2404" t="s">
        <v>335</v>
      </c>
      <c r="E2404">
        <v>193.87400400000001</v>
      </c>
      <c r="F2404">
        <v>39.369999999999997</v>
      </c>
      <c r="G2404">
        <v>37.896233095190297</v>
      </c>
      <c r="H2404">
        <v>-4.8641941825024997</v>
      </c>
      <c r="I2404">
        <v>0.29243254645098199</v>
      </c>
      <c r="J2404">
        <v>-1.4102066014788299</v>
      </c>
      <c r="K2404">
        <v>38.643621373782103</v>
      </c>
      <c r="L2404">
        <v>34.522010449851997</v>
      </c>
      <c r="M2404">
        <v>60.285690427734103</v>
      </c>
      <c r="N2404">
        <v>0.69701102184061303</v>
      </c>
      <c r="O2404">
        <v>19.126238252476501</v>
      </c>
      <c r="P2404">
        <v>86.587677725118397</v>
      </c>
      <c r="Q2404">
        <v>8.1426126155857995E-2</v>
      </c>
    </row>
    <row r="2405" spans="1:17" hidden="1" x14ac:dyDescent="0.3">
      <c r="A2405" t="s">
        <v>4971</v>
      </c>
      <c r="B2405" t="s">
        <v>4972</v>
      </c>
      <c r="C2405" t="str">
        <f>IFERROR(VLOOKUP(Table1[[#This Row],[Ticker]],[1]!Table1[[Symbol]:[Industry]],2,FALSE),"-")</f>
        <v>-</v>
      </c>
      <c r="D2405" t="s">
        <v>253</v>
      </c>
      <c r="E2405">
        <v>193.85222250000001</v>
      </c>
      <c r="F2405">
        <v>21.25</v>
      </c>
      <c r="G2405">
        <v>-17.108738431520202</v>
      </c>
      <c r="H2405">
        <v>-2.6919086981476199</v>
      </c>
      <c r="I2405">
        <v>-18.959001570475099</v>
      </c>
      <c r="J2405">
        <v>-2.4568597454950698</v>
      </c>
      <c r="K2405">
        <v>21.420883330721701</v>
      </c>
      <c r="L2405">
        <v>21.306230373023102</v>
      </c>
      <c r="M2405">
        <v>33.205524083337899</v>
      </c>
      <c r="N2405">
        <v>0.78765301829450796</v>
      </c>
      <c r="O2405">
        <v>35.999999999999901</v>
      </c>
      <c r="P2405">
        <v>20.328425821064499</v>
      </c>
      <c r="Q2405">
        <v>3.8234664766572002E-2</v>
      </c>
    </row>
    <row r="2406" spans="1:17" hidden="1" x14ac:dyDescent="0.3">
      <c r="A2406" t="s">
        <v>4973</v>
      </c>
      <c r="B2406" t="s">
        <v>4974</v>
      </c>
      <c r="C2406" t="str">
        <f>IFERROR(VLOOKUP(Table1[[#This Row],[Ticker]],[1]!Table1[[Symbol]:[Industry]],2,FALSE),"-")</f>
        <v>-</v>
      </c>
      <c r="D2406" t="s">
        <v>550</v>
      </c>
      <c r="E2406">
        <v>193.46418</v>
      </c>
      <c r="F2406">
        <v>81.78</v>
      </c>
      <c r="G2406">
        <v>-33.009655554939698</v>
      </c>
      <c r="H2406">
        <v>-11.616220571864901</v>
      </c>
      <c r="I2406">
        <v>-20.796081144970699</v>
      </c>
      <c r="J2406">
        <v>-7.5390693109536304</v>
      </c>
      <c r="K2406">
        <v>84.496243032526195</v>
      </c>
      <c r="L2406">
        <v>92.025628583848899</v>
      </c>
      <c r="M2406">
        <v>35.730413521078297</v>
      </c>
      <c r="N2406">
        <v>1.3649790109598801</v>
      </c>
      <c r="O2406">
        <v>46.123746637319599</v>
      </c>
      <c r="P2406">
        <v>20.264705882352899</v>
      </c>
      <c r="Q2406">
        <v>1.0979547885268E-2</v>
      </c>
    </row>
    <row r="2407" spans="1:17" hidden="1" x14ac:dyDescent="0.3">
      <c r="A2407" t="s">
        <v>4975</v>
      </c>
      <c r="B2407" t="s">
        <v>4976</v>
      </c>
      <c r="C2407" t="str">
        <f>IFERROR(VLOOKUP(Table1[[#This Row],[Ticker]],[1]!Table1[[Symbol]:[Industry]],2,FALSE),"-")</f>
        <v>-</v>
      </c>
      <c r="D2407" t="s">
        <v>253</v>
      </c>
      <c r="E2407">
        <v>193.46339283</v>
      </c>
      <c r="F2407">
        <v>144.44999999999999</v>
      </c>
      <c r="G2407">
        <v>-51.230306970946998</v>
      </c>
      <c r="H2407">
        <v>-8.5522354217836902</v>
      </c>
      <c r="I2407">
        <v>-36.946176608634097</v>
      </c>
      <c r="J2407">
        <v>-2.14127206043606</v>
      </c>
      <c r="K2407">
        <v>155.36557536532601</v>
      </c>
      <c r="L2407">
        <v>171.354050552925</v>
      </c>
      <c r="M2407">
        <v>33.2610477455666</v>
      </c>
      <c r="N2407">
        <v>0.97351080260081502</v>
      </c>
      <c r="O2407">
        <v>84.146763586015894</v>
      </c>
      <c r="P2407">
        <v>3.1785714285714302</v>
      </c>
      <c r="Q2407">
        <v>-2.4439042225277999E-2</v>
      </c>
    </row>
    <row r="2408" spans="1:17" hidden="1" x14ac:dyDescent="0.3">
      <c r="A2408" t="s">
        <v>4977</v>
      </c>
      <c r="B2408" t="s">
        <v>4978</v>
      </c>
      <c r="C2408" t="str">
        <f>IFERROR(VLOOKUP(Table1[[#This Row],[Ticker]],[1]!Table1[[Symbol]:[Industry]],2,FALSE),"-")</f>
        <v>-</v>
      </c>
      <c r="D2408" t="s">
        <v>21</v>
      </c>
      <c r="E2408">
        <v>193.408536</v>
      </c>
      <c r="F2408">
        <v>207.7</v>
      </c>
      <c r="G2408">
        <v>54.100330052860301</v>
      </c>
      <c r="H2408">
        <v>82.588848280722502</v>
      </c>
      <c r="I2408">
        <v>68.191463304317793</v>
      </c>
      <c r="J2408">
        <v>4.5477102586594702</v>
      </c>
      <c r="K2408">
        <v>147.615461397259</v>
      </c>
      <c r="M2408">
        <v>79.717645072957396</v>
      </c>
      <c r="N2408">
        <v>2.14447921973942</v>
      </c>
      <c r="O2408">
        <v>11.9402985074627</v>
      </c>
      <c r="P2408">
        <v>113.02564102564099</v>
      </c>
    </row>
    <row r="2409" spans="1:17" hidden="1" x14ac:dyDescent="0.3">
      <c r="A2409" t="s">
        <v>4979</v>
      </c>
      <c r="B2409" t="s">
        <v>4980</v>
      </c>
      <c r="C2409" t="str">
        <f>IFERROR(VLOOKUP(Table1[[#This Row],[Ticker]],[1]!Table1[[Symbol]:[Industry]],2,FALSE),"-")</f>
        <v>-</v>
      </c>
      <c r="D2409" t="s">
        <v>170</v>
      </c>
      <c r="E2409">
        <v>193.33021353000001</v>
      </c>
      <c r="F2409">
        <v>165.45</v>
      </c>
      <c r="G2409">
        <v>43.2809440905298</v>
      </c>
      <c r="H2409">
        <v>8.1790403568062402</v>
      </c>
      <c r="I2409">
        <v>8.3520546924683394</v>
      </c>
      <c r="J2409">
        <v>-6.76934860858145</v>
      </c>
      <c r="K2409">
        <v>160.30861198944299</v>
      </c>
      <c r="L2409">
        <v>141.99920491722099</v>
      </c>
      <c r="M2409">
        <v>48.746826246345798</v>
      </c>
      <c r="N2409">
        <v>2.2118213700434901</v>
      </c>
      <c r="O2409">
        <v>27.289211242067001</v>
      </c>
      <c r="Q2409">
        <v>8.6336758583489007E-2</v>
      </c>
    </row>
    <row r="2410" spans="1:17" hidden="1" x14ac:dyDescent="0.3">
      <c r="A2410" t="s">
        <v>4981</v>
      </c>
      <c r="B2410" t="s">
        <v>4982</v>
      </c>
      <c r="C2410" t="str">
        <f>IFERROR(VLOOKUP(Table1[[#This Row],[Ticker]],[1]!Table1[[Symbol]:[Industry]],2,FALSE),"-")</f>
        <v>-</v>
      </c>
      <c r="D2410" t="s">
        <v>62</v>
      </c>
      <c r="E2410">
        <v>192.85813959999999</v>
      </c>
      <c r="F2410">
        <v>91.93</v>
      </c>
      <c r="G2410">
        <v>4.3159207887634299</v>
      </c>
      <c r="H2410">
        <v>9.2536269323335099E-2</v>
      </c>
      <c r="I2410">
        <v>-23.3615033895355</v>
      </c>
      <c r="J2410">
        <v>-4.9631260602674301</v>
      </c>
      <c r="K2410">
        <v>88.794269917153898</v>
      </c>
      <c r="L2410">
        <v>88.341139243632597</v>
      </c>
      <c r="M2410">
        <v>60.604739535609902</v>
      </c>
      <c r="N2410">
        <v>1.8767315559208999</v>
      </c>
      <c r="O2410">
        <v>25.095181116066499</v>
      </c>
      <c r="P2410">
        <v>34.992657856093999</v>
      </c>
      <c r="Q2410">
        <v>4.6349921765292998E-2</v>
      </c>
    </row>
    <row r="2411" spans="1:17" hidden="1" x14ac:dyDescent="0.3">
      <c r="A2411" t="s">
        <v>4983</v>
      </c>
      <c r="B2411" t="s">
        <v>4984</v>
      </c>
      <c r="C2411" t="str">
        <f>IFERROR(VLOOKUP(Table1[[#This Row],[Ticker]],[1]!Table1[[Symbol]:[Industry]],2,FALSE),"-")</f>
        <v>-</v>
      </c>
      <c r="D2411" t="s">
        <v>293</v>
      </c>
      <c r="E2411">
        <v>192.49940000000001</v>
      </c>
      <c r="F2411">
        <v>126</v>
      </c>
      <c r="G2411">
        <v>-31.067548500170101</v>
      </c>
      <c r="H2411">
        <v>-6.0543695304879703</v>
      </c>
      <c r="I2411">
        <v>-22.667320958215999</v>
      </c>
      <c r="J2411">
        <v>-4.6688748317019702</v>
      </c>
      <c r="K2411">
        <v>125.790890979978</v>
      </c>
      <c r="M2411">
        <v>50.810087800674197</v>
      </c>
      <c r="N2411">
        <v>0.72395890864906598</v>
      </c>
      <c r="O2411">
        <v>31.6666666666666</v>
      </c>
      <c r="P2411">
        <v>13.5135135135135</v>
      </c>
    </row>
    <row r="2412" spans="1:17" hidden="1" x14ac:dyDescent="0.3">
      <c r="A2412" t="s">
        <v>4985</v>
      </c>
      <c r="B2412" t="s">
        <v>4986</v>
      </c>
      <c r="C2412" t="str">
        <f>IFERROR(VLOOKUP(Table1[[#This Row],[Ticker]],[1]!Table1[[Symbol]:[Industry]],2,FALSE),"-")</f>
        <v>-</v>
      </c>
      <c r="D2412" t="s">
        <v>49</v>
      </c>
      <c r="E2412">
        <v>192.33955</v>
      </c>
      <c r="F2412">
        <v>113.1</v>
      </c>
      <c r="G2412">
        <v>23.305695090018201</v>
      </c>
      <c r="H2412">
        <v>-1.62044712385441</v>
      </c>
      <c r="I2412">
        <v>-11.889779860595301</v>
      </c>
      <c r="J2412">
        <v>-1.3388774143466</v>
      </c>
      <c r="K2412">
        <v>116.93450643406401</v>
      </c>
      <c r="L2412">
        <v>110.637368843823</v>
      </c>
      <c r="M2412">
        <v>50.954784725034699</v>
      </c>
      <c r="N2412">
        <v>1.97539108584543</v>
      </c>
      <c r="O2412">
        <v>30.6808134394341</v>
      </c>
      <c r="P2412">
        <v>52.323232323232297</v>
      </c>
      <c r="Q2412">
        <v>-5.0383798790650004E-3</v>
      </c>
    </row>
    <row r="2413" spans="1:17" hidden="1" x14ac:dyDescent="0.3">
      <c r="A2413" t="s">
        <v>4987</v>
      </c>
      <c r="B2413" t="s">
        <v>4988</v>
      </c>
      <c r="C2413" t="str">
        <f>IFERROR(VLOOKUP(Table1[[#This Row],[Ticker]],[1]!Table1[[Symbol]:[Industry]],2,FALSE),"-")</f>
        <v>-</v>
      </c>
      <c r="D2413" t="s">
        <v>62</v>
      </c>
      <c r="E2413">
        <v>192.007315428</v>
      </c>
      <c r="F2413">
        <v>119.84</v>
      </c>
      <c r="G2413">
        <v>0.87637049393244804</v>
      </c>
      <c r="H2413">
        <v>-3.5551542189959502</v>
      </c>
      <c r="I2413">
        <v>-6.63653661745668</v>
      </c>
      <c r="J2413">
        <v>-1.78783240097663</v>
      </c>
      <c r="K2413">
        <v>114.74302225816101</v>
      </c>
      <c r="L2413">
        <v>106.361131432256</v>
      </c>
      <c r="M2413">
        <v>56.692644393577901</v>
      </c>
      <c r="N2413">
        <v>1.0099109272308</v>
      </c>
      <c r="O2413">
        <v>10.5223631508678</v>
      </c>
      <c r="P2413">
        <v>47.586206896551701</v>
      </c>
      <c r="Q2413">
        <v>-8.187832797946E-3</v>
      </c>
    </row>
    <row r="2414" spans="1:17" hidden="1" x14ac:dyDescent="0.3">
      <c r="A2414" t="s">
        <v>4989</v>
      </c>
      <c r="B2414" t="s">
        <v>4990</v>
      </c>
      <c r="C2414" t="str">
        <f>IFERROR(VLOOKUP(Table1[[#This Row],[Ticker]],[1]!Table1[[Symbol]:[Industry]],2,FALSE),"-")</f>
        <v>-</v>
      </c>
      <c r="E2414">
        <v>191.6017425</v>
      </c>
      <c r="F2414">
        <v>93</v>
      </c>
      <c r="G2414">
        <v>141.59066402366301</v>
      </c>
      <c r="H2414">
        <v>-23.890564866914801</v>
      </c>
      <c r="I2414">
        <v>-35.483749157254401</v>
      </c>
      <c r="J2414">
        <v>-15.0809462562388</v>
      </c>
      <c r="K2414">
        <v>122.761803012519</v>
      </c>
      <c r="L2414">
        <v>111.777414289893</v>
      </c>
      <c r="M2414">
        <v>19.8681409374088</v>
      </c>
      <c r="N2414">
        <v>1.2254474822458199</v>
      </c>
      <c r="O2414">
        <v>116.88172043010699</v>
      </c>
      <c r="P2414">
        <v>188.819875776397</v>
      </c>
    </row>
    <row r="2415" spans="1:17" hidden="1" x14ac:dyDescent="0.3">
      <c r="A2415" t="s">
        <v>4991</v>
      </c>
      <c r="B2415" t="s">
        <v>4992</v>
      </c>
      <c r="C2415" t="str">
        <f>IFERROR(VLOOKUP(Table1[[#This Row],[Ticker]],[1]!Table1[[Symbol]:[Industry]],2,FALSE),"-")</f>
        <v>-</v>
      </c>
      <c r="D2415" t="s">
        <v>1391</v>
      </c>
      <c r="E2415">
        <v>191.42619525000001</v>
      </c>
      <c r="F2415">
        <v>108.34</v>
      </c>
      <c r="G2415">
        <v>-0.119935849052801</v>
      </c>
      <c r="H2415">
        <v>-0.693368258798717</v>
      </c>
      <c r="I2415">
        <v>-12.181792034729</v>
      </c>
      <c r="J2415">
        <v>-4.7498729407872204</v>
      </c>
      <c r="K2415">
        <v>107.539316340513</v>
      </c>
      <c r="L2415">
        <v>104.54604328976301</v>
      </c>
      <c r="M2415">
        <v>38.458797302778201</v>
      </c>
      <c r="N2415">
        <v>1.5566630553462399</v>
      </c>
      <c r="O2415">
        <v>28.115192911205401</v>
      </c>
      <c r="P2415">
        <v>30.766445383222699</v>
      </c>
      <c r="Q2415">
        <v>-4.6011704277448003E-2</v>
      </c>
    </row>
    <row r="2416" spans="1:17" hidden="1" x14ac:dyDescent="0.3">
      <c r="A2416" t="s">
        <v>4993</v>
      </c>
      <c r="B2416" t="s">
        <v>4994</v>
      </c>
      <c r="C2416" t="str">
        <f>IFERROR(VLOOKUP(Table1[[#This Row],[Ticker]],[1]!Table1[[Symbol]:[Industry]],2,FALSE),"-")</f>
        <v>-</v>
      </c>
      <c r="D2416" t="s">
        <v>62</v>
      </c>
      <c r="E2416">
        <v>191.022346645</v>
      </c>
      <c r="F2416">
        <v>156.88</v>
      </c>
      <c r="G2416">
        <v>-0.25016891675785002</v>
      </c>
      <c r="H2416">
        <v>-1.1479890416451799</v>
      </c>
      <c r="I2416">
        <v>-32.660599253698599</v>
      </c>
      <c r="J2416">
        <v>-3.50355068573923</v>
      </c>
      <c r="K2416">
        <v>155.37535766465101</v>
      </c>
      <c r="L2416">
        <v>152.00496852833601</v>
      </c>
      <c r="M2416">
        <v>48.316512678398098</v>
      </c>
      <c r="N2416">
        <v>1.30627989352528</v>
      </c>
      <c r="O2416">
        <v>29.780724120346701</v>
      </c>
      <c r="P2416">
        <v>36.595559425337399</v>
      </c>
      <c r="Q2416">
        <v>0.114365872950414</v>
      </c>
    </row>
    <row r="2417" spans="1:17" hidden="1" x14ac:dyDescent="0.3">
      <c r="A2417" t="s">
        <v>4995</v>
      </c>
      <c r="B2417" t="s">
        <v>4996</v>
      </c>
      <c r="C2417" t="str">
        <f>IFERROR(VLOOKUP(Table1[[#This Row],[Ticker]],[1]!Table1[[Symbol]:[Industry]],2,FALSE),"-")</f>
        <v>-</v>
      </c>
      <c r="D2417" t="s">
        <v>308</v>
      </c>
      <c r="E2417">
        <v>190.13129869400001</v>
      </c>
      <c r="F2417">
        <v>44.42</v>
      </c>
      <c r="G2417">
        <v>267.64113640962398</v>
      </c>
      <c r="H2417">
        <v>-1.06149003705411</v>
      </c>
      <c r="I2417">
        <v>184.42007597935699</v>
      </c>
      <c r="J2417">
        <v>1.9922874010482801</v>
      </c>
      <c r="K2417">
        <v>34.660602744294799</v>
      </c>
      <c r="L2417">
        <v>22.068371079719899</v>
      </c>
      <c r="M2417">
        <v>53.979655897630003</v>
      </c>
      <c r="N2417">
        <v>0.41862567226073899</v>
      </c>
      <c r="O2417">
        <v>4.6825754164790503</v>
      </c>
      <c r="P2417">
        <v>344.2</v>
      </c>
      <c r="Q2417">
        <v>7.4437410597086001E-2</v>
      </c>
    </row>
    <row r="2418" spans="1:17" hidden="1" x14ac:dyDescent="0.3">
      <c r="A2418" t="s">
        <v>4997</v>
      </c>
      <c r="B2418" t="s">
        <v>4998</v>
      </c>
      <c r="C2418" t="str">
        <f>IFERROR(VLOOKUP(Table1[[#This Row],[Ticker]],[1]!Table1[[Symbol]:[Industry]],2,FALSE),"-")</f>
        <v>-</v>
      </c>
      <c r="D2418" t="s">
        <v>253</v>
      </c>
      <c r="E2418">
        <v>190.05945222</v>
      </c>
      <c r="F2418">
        <v>19.27</v>
      </c>
      <c r="G2418">
        <v>196.43641207015099</v>
      </c>
      <c r="H2418">
        <v>37.265025185033501</v>
      </c>
      <c r="I2418">
        <v>56.5836858774652</v>
      </c>
      <c r="J2418">
        <v>-8.4578639404384592</v>
      </c>
      <c r="K2418">
        <v>15.8718753717231</v>
      </c>
      <c r="L2418">
        <v>11.698690239235001</v>
      </c>
      <c r="M2418">
        <v>50.517085956194897</v>
      </c>
      <c r="N2418">
        <v>1.2312950695696101</v>
      </c>
      <c r="O2418">
        <v>17.332641411520399</v>
      </c>
      <c r="P2418">
        <v>256.85185185185099</v>
      </c>
    </row>
    <row r="2419" spans="1:17" hidden="1" x14ac:dyDescent="0.3">
      <c r="A2419" t="s">
        <v>4999</v>
      </c>
      <c r="B2419" t="s">
        <v>5000</v>
      </c>
      <c r="C2419" t="str">
        <f>IFERROR(VLOOKUP(Table1[[#This Row],[Ticker]],[1]!Table1[[Symbol]:[Industry]],2,FALSE),"-")</f>
        <v>-</v>
      </c>
      <c r="E2419">
        <v>190.054475</v>
      </c>
      <c r="F2419">
        <v>86.01</v>
      </c>
      <c r="G2419">
        <v>8.4813236802809797</v>
      </c>
      <c r="H2419">
        <v>8.0340179176094999</v>
      </c>
      <c r="I2419">
        <v>22.635383695696198</v>
      </c>
      <c r="J2419">
        <v>8.23561712076493</v>
      </c>
      <c r="K2419">
        <v>81.876336980859406</v>
      </c>
      <c r="L2419">
        <v>75.415377514356294</v>
      </c>
      <c r="M2419">
        <v>67.000846521673907</v>
      </c>
      <c r="N2419">
        <v>1.9016489128848599</v>
      </c>
      <c r="O2419">
        <v>31.3219393093826</v>
      </c>
      <c r="P2419">
        <v>53.288183924434101</v>
      </c>
    </row>
    <row r="2420" spans="1:17" hidden="1" x14ac:dyDescent="0.3">
      <c r="A2420" t="s">
        <v>5001</v>
      </c>
      <c r="B2420" t="s">
        <v>5002</v>
      </c>
      <c r="C2420" t="str">
        <f>IFERROR(VLOOKUP(Table1[[#This Row],[Ticker]],[1]!Table1[[Symbol]:[Industry]],2,FALSE),"-")</f>
        <v>-</v>
      </c>
      <c r="E2420">
        <v>189.98400000000001</v>
      </c>
      <c r="F2420">
        <v>302.75</v>
      </c>
      <c r="G2420">
        <v>1594.36606394002</v>
      </c>
      <c r="H2420">
        <v>11.682054271927599</v>
      </c>
      <c r="I2420">
        <v>451.75221817180102</v>
      </c>
      <c r="J2420">
        <v>7.3995155113816704</v>
      </c>
      <c r="K2420">
        <v>227.600961506728</v>
      </c>
      <c r="L2420">
        <v>131.49755646928099</v>
      </c>
      <c r="M2420">
        <v>91.521596351422801</v>
      </c>
      <c r="N2420">
        <v>0.48180374878015098</v>
      </c>
      <c r="O2420">
        <v>0</v>
      </c>
      <c r="P2420">
        <v>1639.94252873563</v>
      </c>
      <c r="Q2420">
        <v>0.217562045507252</v>
      </c>
    </row>
    <row r="2421" spans="1:17" hidden="1" x14ac:dyDescent="0.3">
      <c r="A2421" t="s">
        <v>5003</v>
      </c>
      <c r="B2421" t="s">
        <v>5004</v>
      </c>
      <c r="C2421" t="str">
        <f>IFERROR(VLOOKUP(Table1[[#This Row],[Ticker]],[1]!Table1[[Symbol]:[Industry]],2,FALSE),"-")</f>
        <v>-</v>
      </c>
      <c r="D2421" t="s">
        <v>130</v>
      </c>
      <c r="E2421">
        <v>189.960420228</v>
      </c>
      <c r="F2421">
        <v>4.57</v>
      </c>
      <c r="G2421">
        <v>24.0316749683372</v>
      </c>
      <c r="H2421">
        <v>2.7112392228150202</v>
      </c>
      <c r="I2421">
        <v>-10.157701798420099</v>
      </c>
      <c r="J2421">
        <v>8.9181265179987507E-2</v>
      </c>
      <c r="K2421">
        <v>4.1002789290370103</v>
      </c>
      <c r="L2421">
        <v>3.71321890953433</v>
      </c>
      <c r="M2421">
        <v>67.979331027579093</v>
      </c>
      <c r="N2421">
        <v>1.00655423974249</v>
      </c>
      <c r="O2421">
        <v>20.350109409190299</v>
      </c>
      <c r="P2421">
        <v>79.215686274509807</v>
      </c>
      <c r="Q2421">
        <v>6.7918338177024001E-2</v>
      </c>
    </row>
    <row r="2422" spans="1:17" hidden="1" x14ac:dyDescent="0.3">
      <c r="A2422" t="s">
        <v>5005</v>
      </c>
      <c r="B2422" t="s">
        <v>5006</v>
      </c>
      <c r="C2422" t="str">
        <f>IFERROR(VLOOKUP(Table1[[#This Row],[Ticker]],[1]!Table1[[Symbol]:[Industry]],2,FALSE),"-")</f>
        <v>-</v>
      </c>
      <c r="D2422" t="s">
        <v>384</v>
      </c>
      <c r="E2422">
        <v>189.78627779999999</v>
      </c>
      <c r="F2422">
        <v>126</v>
      </c>
      <c r="G2422">
        <v>-42.415906158047399</v>
      </c>
      <c r="H2422">
        <v>-18.291772751619899</v>
      </c>
      <c r="I2422">
        <v>-28.324772906589899</v>
      </c>
      <c r="K2422">
        <v>106.66061506756201</v>
      </c>
      <c r="L2422">
        <v>84.6295505837805</v>
      </c>
      <c r="M2422">
        <v>25.156977339611601</v>
      </c>
      <c r="N2422">
        <v>0.8</v>
      </c>
      <c r="O2422">
        <v>19.9206349206349</v>
      </c>
      <c r="P2422">
        <v>6.4189189189188998</v>
      </c>
    </row>
    <row r="2423" spans="1:17" hidden="1" x14ac:dyDescent="0.3">
      <c r="A2423" t="s">
        <v>5007</v>
      </c>
      <c r="B2423" t="s">
        <v>5008</v>
      </c>
      <c r="C2423" t="str">
        <f>IFERROR(VLOOKUP(Table1[[#This Row],[Ticker]],[1]!Table1[[Symbol]:[Industry]],2,FALSE),"-")</f>
        <v>-</v>
      </c>
      <c r="D2423" t="s">
        <v>647</v>
      </c>
      <c r="E2423">
        <v>189.102966404</v>
      </c>
      <c r="F2423">
        <v>118.3</v>
      </c>
      <c r="G2423">
        <v>-2.0596207309563099</v>
      </c>
      <c r="H2423">
        <v>-4.51089112997626</v>
      </c>
      <c r="I2423">
        <v>-2.3281440853673501</v>
      </c>
      <c r="J2423">
        <v>-6.8971354337652899</v>
      </c>
      <c r="K2423">
        <v>121.789919903552</v>
      </c>
      <c r="L2423">
        <v>114.68594652771201</v>
      </c>
      <c r="M2423">
        <v>36.484673045960101</v>
      </c>
      <c r="N2423">
        <v>0.181388616728901</v>
      </c>
      <c r="O2423">
        <v>36.931530008453102</v>
      </c>
      <c r="P2423">
        <v>38.362573099415201</v>
      </c>
      <c r="Q2423">
        <v>6.4937042091376004E-2</v>
      </c>
    </row>
    <row r="2424" spans="1:17" hidden="1" x14ac:dyDescent="0.3">
      <c r="A2424" t="s">
        <v>5009</v>
      </c>
      <c r="B2424" t="s">
        <v>5010</v>
      </c>
      <c r="C2424" t="str">
        <f>IFERROR(VLOOKUP(Table1[[#This Row],[Ticker]],[1]!Table1[[Symbol]:[Industry]],2,FALSE),"-")</f>
        <v>-</v>
      </c>
      <c r="D2424" t="s">
        <v>409</v>
      </c>
      <c r="E2424">
        <v>189.08239499999999</v>
      </c>
      <c r="F2424">
        <v>3.49</v>
      </c>
      <c r="G2424">
        <v>-91.284113651921899</v>
      </c>
      <c r="H2424">
        <v>-11.8729511194135</v>
      </c>
      <c r="I2424">
        <v>-51.644410538140903</v>
      </c>
      <c r="J2424">
        <v>-8.3016873317019702</v>
      </c>
      <c r="K2424">
        <v>3.6303536983005098</v>
      </c>
      <c r="L2424">
        <v>5.2915473435995999</v>
      </c>
      <c r="M2424">
        <v>45.668132388291802</v>
      </c>
      <c r="N2424">
        <v>2.9420386269462702</v>
      </c>
      <c r="O2424">
        <v>255.30085959885301</v>
      </c>
      <c r="P2424">
        <v>10.7936507936508</v>
      </c>
      <c r="Q2424">
        <v>3.1732488630783998E-2</v>
      </c>
    </row>
    <row r="2425" spans="1:17" hidden="1" x14ac:dyDescent="0.3">
      <c r="A2425" t="s">
        <v>5011</v>
      </c>
      <c r="B2425" t="s">
        <v>5012</v>
      </c>
      <c r="C2425" t="str">
        <f>IFERROR(VLOOKUP(Table1[[#This Row],[Ticker]],[1]!Table1[[Symbol]:[Industry]],2,FALSE),"-")</f>
        <v>-</v>
      </c>
      <c r="E2425">
        <v>188.78266199999999</v>
      </c>
      <c r="F2425">
        <v>197.3</v>
      </c>
      <c r="G2425">
        <v>-4.4263530785185097</v>
      </c>
      <c r="H2425">
        <v>22.626628973331201</v>
      </c>
      <c r="I2425">
        <v>8.9595255206419804</v>
      </c>
      <c r="J2425">
        <v>16.9057033168651</v>
      </c>
      <c r="K2425">
        <v>151.87210701227201</v>
      </c>
      <c r="L2425">
        <v>152.57202375860399</v>
      </c>
      <c r="M2425">
        <v>82.766718696213204</v>
      </c>
      <c r="N2425">
        <v>3.0335842501447599</v>
      </c>
      <c r="O2425">
        <v>3.2691332995438298</v>
      </c>
      <c r="P2425">
        <v>72.994300745287106</v>
      </c>
    </row>
    <row r="2426" spans="1:17" hidden="1" x14ac:dyDescent="0.3">
      <c r="A2426" t="s">
        <v>5013</v>
      </c>
      <c r="B2426" t="s">
        <v>5014</v>
      </c>
      <c r="C2426" t="str">
        <f>IFERROR(VLOOKUP(Table1[[#This Row],[Ticker]],[1]!Table1[[Symbol]:[Industry]],2,FALSE),"-")</f>
        <v>-</v>
      </c>
      <c r="D2426" t="s">
        <v>901</v>
      </c>
      <c r="E2426">
        <v>188.77449999999999</v>
      </c>
      <c r="F2426">
        <v>592</v>
      </c>
      <c r="G2426">
        <v>127.837426018388</v>
      </c>
      <c r="H2426">
        <v>-13.722707377722401</v>
      </c>
      <c r="I2426">
        <v>37.386352266978697</v>
      </c>
      <c r="J2426">
        <v>-0.965635196281036</v>
      </c>
      <c r="K2426">
        <v>611.68281637203199</v>
      </c>
      <c r="L2426">
        <v>490.442161579561</v>
      </c>
      <c r="M2426">
        <v>40.559418723136197</v>
      </c>
      <c r="N2426">
        <v>0.379043201979537</v>
      </c>
      <c r="O2426">
        <v>24.054054054053999</v>
      </c>
      <c r="P2426">
        <v>157.39130434782601</v>
      </c>
      <c r="Q2426">
        <v>7.2236584601981998E-2</v>
      </c>
    </row>
    <row r="2427" spans="1:17" hidden="1" x14ac:dyDescent="0.3">
      <c r="A2427" t="s">
        <v>5015</v>
      </c>
      <c r="B2427" t="s">
        <v>5016</v>
      </c>
      <c r="C2427" t="str">
        <f>IFERROR(VLOOKUP(Table1[[#This Row],[Ticker]],[1]!Table1[[Symbol]:[Industry]],2,FALSE),"-")</f>
        <v>-</v>
      </c>
      <c r="D2427" t="s">
        <v>481</v>
      </c>
      <c r="E2427">
        <v>188.687880202</v>
      </c>
      <c r="F2427">
        <v>3.73</v>
      </c>
      <c r="G2427">
        <v>-12.774087575130199</v>
      </c>
      <c r="H2427">
        <v>-18.746523828975199</v>
      </c>
      <c r="I2427">
        <v>-41.335898863409703</v>
      </c>
      <c r="J2427">
        <v>-5.64862610721217</v>
      </c>
      <c r="K2427">
        <v>3.7109667768681001</v>
      </c>
      <c r="L2427">
        <v>3.4700005698849301</v>
      </c>
      <c r="M2427">
        <v>58.775564034645598</v>
      </c>
      <c r="N2427">
        <v>0.69490047700643698</v>
      </c>
      <c r="O2427">
        <v>55.4959785522788</v>
      </c>
      <c r="P2427">
        <v>119.41176470588201</v>
      </c>
      <c r="Q2427">
        <v>1.1893943150063001E-2</v>
      </c>
    </row>
    <row r="2428" spans="1:17" hidden="1" x14ac:dyDescent="0.3">
      <c r="A2428" t="s">
        <v>5017</v>
      </c>
      <c r="B2428" t="s">
        <v>5018</v>
      </c>
      <c r="C2428" t="str">
        <f>IFERROR(VLOOKUP(Table1[[#This Row],[Ticker]],[1]!Table1[[Symbol]:[Industry]],2,FALSE),"-")</f>
        <v>-</v>
      </c>
      <c r="D2428" t="s">
        <v>476</v>
      </c>
      <c r="E2428">
        <v>188.09402594400001</v>
      </c>
      <c r="F2428">
        <v>64.02</v>
      </c>
      <c r="G2428">
        <v>-28.730850044402199</v>
      </c>
      <c r="H2428">
        <v>1.1773373460779799</v>
      </c>
      <c r="I2428">
        <v>-27.254154451601</v>
      </c>
      <c r="J2428">
        <v>3.5755254137115999</v>
      </c>
      <c r="K2428">
        <v>61.335839951018997</v>
      </c>
      <c r="L2428">
        <v>63.418875410244397</v>
      </c>
      <c r="M2428">
        <v>68.814788899341906</v>
      </c>
      <c r="N2428">
        <v>1.65359342700159</v>
      </c>
      <c r="O2428">
        <v>25.976257419556401</v>
      </c>
      <c r="P2428">
        <v>22.409177820267601</v>
      </c>
      <c r="Q2428">
        <v>4.357452367405E-3</v>
      </c>
    </row>
    <row r="2429" spans="1:17" hidden="1" x14ac:dyDescent="0.3">
      <c r="A2429" t="s">
        <v>5019</v>
      </c>
      <c r="B2429" t="s">
        <v>5020</v>
      </c>
      <c r="C2429" t="str">
        <f>IFERROR(VLOOKUP(Table1[[#This Row],[Ticker]],[1]!Table1[[Symbol]:[Industry]],2,FALSE),"-")</f>
        <v>-</v>
      </c>
      <c r="D2429" t="s">
        <v>288</v>
      </c>
      <c r="E2429">
        <v>187.993695</v>
      </c>
      <c r="F2429">
        <v>365.45</v>
      </c>
      <c r="G2429">
        <v>-37.533822123782997</v>
      </c>
      <c r="H2429">
        <v>5.7343604264870196</v>
      </c>
      <c r="I2429">
        <v>-38.004100435863599</v>
      </c>
      <c r="J2429">
        <v>0.46327458342315597</v>
      </c>
      <c r="K2429">
        <v>351.597786075268</v>
      </c>
      <c r="L2429">
        <v>393.77565754788799</v>
      </c>
      <c r="M2429">
        <v>64.618013692842396</v>
      </c>
      <c r="N2429">
        <v>2.3511312739086101</v>
      </c>
      <c r="O2429">
        <v>95.649199616910593</v>
      </c>
      <c r="P2429">
        <v>26.017241379310299</v>
      </c>
      <c r="Q2429">
        <v>6.0382145328731998E-2</v>
      </c>
    </row>
    <row r="2430" spans="1:17" hidden="1" x14ac:dyDescent="0.3">
      <c r="A2430" t="s">
        <v>5021</v>
      </c>
      <c r="B2430" t="s">
        <v>5022</v>
      </c>
      <c r="C2430" t="str">
        <f>IFERROR(VLOOKUP(Table1[[#This Row],[Ticker]],[1]!Table1[[Symbol]:[Industry]],2,FALSE),"-")</f>
        <v>-</v>
      </c>
      <c r="D2430" t="s">
        <v>78</v>
      </c>
      <c r="E2430">
        <v>187.84750471199999</v>
      </c>
      <c r="F2430">
        <v>242.72</v>
      </c>
      <c r="G2430">
        <v>-9.6704193135672796</v>
      </c>
      <c r="H2430">
        <v>-0.46447321228518101</v>
      </c>
      <c r="I2430">
        <v>-11.062210287834301</v>
      </c>
      <c r="J2430">
        <v>4.0813371051225404</v>
      </c>
      <c r="K2430">
        <v>227.319870400719</v>
      </c>
      <c r="L2430">
        <v>222.775618782192</v>
      </c>
      <c r="M2430">
        <v>54.547952330376702</v>
      </c>
      <c r="N2430">
        <v>2.53212808531317</v>
      </c>
      <c r="O2430">
        <v>14.617666446934701</v>
      </c>
      <c r="P2430">
        <v>30.846361185983799</v>
      </c>
      <c r="Q2430">
        <v>-5.1963864927710997E-2</v>
      </c>
    </row>
    <row r="2431" spans="1:17" hidden="1" x14ac:dyDescent="0.3">
      <c r="A2431" t="s">
        <v>5023</v>
      </c>
      <c r="B2431" t="s">
        <v>5024</v>
      </c>
      <c r="C2431" t="str">
        <f>IFERROR(VLOOKUP(Table1[[#This Row],[Ticker]],[1]!Table1[[Symbol]:[Industry]],2,FALSE),"-")</f>
        <v>-</v>
      </c>
      <c r="D2431" t="s">
        <v>647</v>
      </c>
      <c r="E2431">
        <v>187.24975000000001</v>
      </c>
      <c r="F2431">
        <v>77.75</v>
      </c>
      <c r="G2431">
        <v>-34.548522060832298</v>
      </c>
      <c r="H2431">
        <v>19.868353620179199</v>
      </c>
      <c r="I2431">
        <v>-22.345441262021701</v>
      </c>
      <c r="J2431">
        <v>9.6983126682980103</v>
      </c>
      <c r="K2431">
        <v>67.614969502558097</v>
      </c>
      <c r="L2431">
        <v>75.442530088632594</v>
      </c>
      <c r="M2431">
        <v>74.805616944239702</v>
      </c>
      <c r="N2431">
        <v>1.92540489419553</v>
      </c>
      <c r="O2431">
        <v>36.3344051446945</v>
      </c>
      <c r="P2431">
        <v>50.970873786407701</v>
      </c>
    </row>
    <row r="2432" spans="1:17" hidden="1" x14ac:dyDescent="0.3">
      <c r="A2432" t="s">
        <v>5025</v>
      </c>
      <c r="B2432" t="s">
        <v>5026</v>
      </c>
      <c r="C2432" t="str">
        <f>IFERROR(VLOOKUP(Table1[[#This Row],[Ticker]],[1]!Table1[[Symbol]:[Industry]],2,FALSE),"-")</f>
        <v>-</v>
      </c>
      <c r="D2432" t="s">
        <v>384</v>
      </c>
      <c r="E2432">
        <v>187.07288679999999</v>
      </c>
      <c r="F2432">
        <v>114.35</v>
      </c>
      <c r="G2432">
        <v>-42.154061417430299</v>
      </c>
      <c r="H2432">
        <v>-2.5836881070187299</v>
      </c>
      <c r="I2432">
        <v>-28.940908457848298</v>
      </c>
      <c r="J2432">
        <v>-6.4559280122123504</v>
      </c>
      <c r="K2432">
        <v>110.838992654411</v>
      </c>
      <c r="L2432">
        <v>115.29338127326299</v>
      </c>
      <c r="M2432">
        <v>46.939137684842102</v>
      </c>
      <c r="N2432">
        <v>0.44431031749488298</v>
      </c>
      <c r="O2432">
        <v>38.871884564932202</v>
      </c>
      <c r="P2432">
        <v>29.722064662507002</v>
      </c>
      <c r="Q2432">
        <v>5.1329715689127003E-2</v>
      </c>
    </row>
    <row r="2433" spans="1:17" hidden="1" x14ac:dyDescent="0.3">
      <c r="A2433" t="s">
        <v>5027</v>
      </c>
      <c r="B2433" t="s">
        <v>5028</v>
      </c>
      <c r="C2433" t="str">
        <f>IFERROR(VLOOKUP(Table1[[#This Row],[Ticker]],[1]!Table1[[Symbol]:[Industry]],2,FALSE),"-")</f>
        <v>-</v>
      </c>
      <c r="E2433">
        <v>186.77750928</v>
      </c>
      <c r="F2433">
        <v>97.25</v>
      </c>
      <c r="G2433">
        <v>-51.945500957069903</v>
      </c>
      <c r="H2433">
        <v>41.6854271431488</v>
      </c>
      <c r="I2433">
        <v>-37.854367705612397</v>
      </c>
      <c r="J2433">
        <v>-5.4424640307310996</v>
      </c>
      <c r="K2433">
        <v>81.754151299080604</v>
      </c>
      <c r="M2433">
        <v>62.753855375689298</v>
      </c>
      <c r="N2433">
        <v>2.5546108567691301</v>
      </c>
      <c r="O2433">
        <v>49.264781491002502</v>
      </c>
      <c r="P2433">
        <v>84.011352885525</v>
      </c>
    </row>
    <row r="2434" spans="1:17" hidden="1" x14ac:dyDescent="0.3">
      <c r="A2434" t="s">
        <v>5029</v>
      </c>
      <c r="B2434" t="s">
        <v>5030</v>
      </c>
      <c r="C2434" t="str">
        <f>IFERROR(VLOOKUP(Table1[[#This Row],[Ticker]],[1]!Table1[[Symbol]:[Industry]],2,FALSE),"-")</f>
        <v>-</v>
      </c>
      <c r="D2434" t="s">
        <v>75</v>
      </c>
      <c r="E2434">
        <v>186.61909374999999</v>
      </c>
      <c r="F2434">
        <v>150.69999999999999</v>
      </c>
      <c r="G2434">
        <v>37.591467575202003</v>
      </c>
      <c r="H2434">
        <v>0.61935465495673603</v>
      </c>
      <c r="I2434">
        <v>-5.1361710739191899</v>
      </c>
      <c r="J2434">
        <v>-6.7681261135540502</v>
      </c>
      <c r="K2434">
        <v>148.03944687571499</v>
      </c>
      <c r="L2434">
        <v>133.02619532218199</v>
      </c>
      <c r="M2434">
        <v>46.789190506364797</v>
      </c>
      <c r="N2434">
        <v>0.86560528279584203</v>
      </c>
      <c r="O2434">
        <v>9.8208360982083605</v>
      </c>
      <c r="P2434">
        <v>76.857176387747899</v>
      </c>
      <c r="Q2434">
        <v>4.2427097009162001E-2</v>
      </c>
    </row>
    <row r="2435" spans="1:17" hidden="1" x14ac:dyDescent="0.3">
      <c r="A2435" t="s">
        <v>5031</v>
      </c>
      <c r="B2435" t="s">
        <v>5032</v>
      </c>
      <c r="C2435" t="str">
        <f>IFERROR(VLOOKUP(Table1[[#This Row],[Ticker]],[1]!Table1[[Symbol]:[Industry]],2,FALSE),"-")</f>
        <v>-</v>
      </c>
      <c r="D2435" t="s">
        <v>46</v>
      </c>
      <c r="E2435">
        <v>186.33708569999999</v>
      </c>
      <c r="F2435">
        <v>595.04999999999995</v>
      </c>
      <c r="G2435">
        <v>-72.006065946376296</v>
      </c>
      <c r="H2435">
        <v>-11.8549229801731</v>
      </c>
      <c r="I2435">
        <v>-77.195072971697797</v>
      </c>
      <c r="J2435">
        <v>-0.77708103248937799</v>
      </c>
      <c r="K2435">
        <v>893.40203363185401</v>
      </c>
      <c r="L2435">
        <v>1326.35758045837</v>
      </c>
      <c r="M2435">
        <v>36.091813938783098</v>
      </c>
      <c r="N2435">
        <v>0.51726471212301295</v>
      </c>
      <c r="O2435">
        <v>298.60347869926898</v>
      </c>
      <c r="Q2435">
        <v>2.0237682301701001E-2</v>
      </c>
    </row>
    <row r="2436" spans="1:17" hidden="1" x14ac:dyDescent="0.3">
      <c r="A2436" t="s">
        <v>5033</v>
      </c>
      <c r="B2436" t="s">
        <v>5034</v>
      </c>
      <c r="C2436" t="str">
        <f>IFERROR(VLOOKUP(Table1[[#This Row],[Ticker]],[1]!Table1[[Symbol]:[Industry]],2,FALSE),"-")</f>
        <v>-</v>
      </c>
      <c r="D2436" t="s">
        <v>140</v>
      </c>
      <c r="E2436">
        <v>186.24458999999999</v>
      </c>
      <c r="F2436">
        <v>104.86</v>
      </c>
      <c r="G2436">
        <v>-8.7077965239146007</v>
      </c>
      <c r="H2436">
        <v>4.8701571860866499</v>
      </c>
      <c r="I2436">
        <v>-15.334580883387501</v>
      </c>
      <c r="J2436">
        <v>-2.1905762205908599</v>
      </c>
      <c r="K2436">
        <v>98.107540328731204</v>
      </c>
      <c r="L2436">
        <v>94.212214225201606</v>
      </c>
      <c r="M2436">
        <v>65.383746620594295</v>
      </c>
      <c r="N2436">
        <v>2.1012718722039598</v>
      </c>
      <c r="O2436">
        <v>44.955178333015397</v>
      </c>
      <c r="P2436">
        <v>49.3732193732193</v>
      </c>
      <c r="Q2436">
        <v>5.5108352633405001E-2</v>
      </c>
    </row>
    <row r="2437" spans="1:17" hidden="1" x14ac:dyDescent="0.3">
      <c r="A2437" t="s">
        <v>5035</v>
      </c>
      <c r="B2437" t="s">
        <v>5036</v>
      </c>
      <c r="C2437" t="str">
        <f>IFERROR(VLOOKUP(Table1[[#This Row],[Ticker]],[1]!Table1[[Symbol]:[Industry]],2,FALSE),"-")</f>
        <v>-</v>
      </c>
      <c r="D2437" t="s">
        <v>46</v>
      </c>
      <c r="E2437">
        <v>186.24028139999999</v>
      </c>
      <c r="F2437">
        <v>47.85</v>
      </c>
      <c r="G2437">
        <v>16.684088657239499</v>
      </c>
      <c r="H2437">
        <v>-13.5365495802121</v>
      </c>
      <c r="I2437">
        <v>-9.4696676103860007</v>
      </c>
      <c r="J2437">
        <v>-10.0384779383555</v>
      </c>
      <c r="K2437">
        <v>47.749883639097902</v>
      </c>
      <c r="L2437">
        <v>43.906222261210701</v>
      </c>
      <c r="M2437">
        <v>24.915565561777601</v>
      </c>
      <c r="N2437">
        <v>1.1345148469488799</v>
      </c>
      <c r="O2437">
        <v>35.8411703239289</v>
      </c>
      <c r="P2437">
        <v>57.660626029653997</v>
      </c>
      <c r="Q2437">
        <v>-1.6969478712613999E-2</v>
      </c>
    </row>
    <row r="2438" spans="1:17" hidden="1" x14ac:dyDescent="0.3">
      <c r="A2438" t="s">
        <v>5037</v>
      </c>
      <c r="B2438" t="s">
        <v>5038</v>
      </c>
      <c r="C2438" t="str">
        <f>IFERROR(VLOOKUP(Table1[[#This Row],[Ticker]],[1]!Table1[[Symbol]:[Industry]],2,FALSE),"-")</f>
        <v>-</v>
      </c>
      <c r="D2438" t="s">
        <v>62</v>
      </c>
      <c r="E2438">
        <v>186.00221250000001</v>
      </c>
      <c r="F2438">
        <v>160.4</v>
      </c>
      <c r="G2438">
        <v>1.7708867321261099</v>
      </c>
      <c r="H2438">
        <v>-8.7358647421036597</v>
      </c>
      <c r="I2438">
        <v>-31.553337313995701</v>
      </c>
      <c r="J2438">
        <v>-5.1853295794218797</v>
      </c>
      <c r="K2438">
        <v>164.363805962096</v>
      </c>
      <c r="L2438">
        <v>165.356404576649</v>
      </c>
      <c r="M2438">
        <v>41.101843871444302</v>
      </c>
      <c r="N2438">
        <v>1.19894092305237</v>
      </c>
      <c r="O2438">
        <v>36.408977556109697</v>
      </c>
      <c r="P2438">
        <v>34.903280067283397</v>
      </c>
      <c r="Q2438">
        <v>-8.9675004175746004E-2</v>
      </c>
    </row>
    <row r="2439" spans="1:17" hidden="1" x14ac:dyDescent="0.3">
      <c r="A2439" t="s">
        <v>5039</v>
      </c>
      <c r="B2439" t="s">
        <v>5040</v>
      </c>
      <c r="C2439" t="str">
        <f>IFERROR(VLOOKUP(Table1[[#This Row],[Ticker]],[1]!Table1[[Symbol]:[Industry]],2,FALSE),"-")</f>
        <v>-</v>
      </c>
      <c r="D2439" t="s">
        <v>220</v>
      </c>
      <c r="E2439">
        <v>185.97846645000001</v>
      </c>
      <c r="F2439">
        <v>142.55000000000001</v>
      </c>
      <c r="G2439">
        <v>-42.2463601247768</v>
      </c>
      <c r="H2439">
        <v>-7.2672836425786302</v>
      </c>
      <c r="I2439">
        <v>-25.1619519502113</v>
      </c>
      <c r="J2439">
        <v>-5.2144739891029399</v>
      </c>
      <c r="K2439">
        <v>140.872509114026</v>
      </c>
      <c r="L2439">
        <v>149.25979863441901</v>
      </c>
      <c r="M2439">
        <v>41.377217001347901</v>
      </c>
      <c r="N2439">
        <v>1.2245887507213999</v>
      </c>
      <c r="O2439">
        <v>43.809189757979603</v>
      </c>
      <c r="P2439">
        <v>20.805084745762699</v>
      </c>
      <c r="Q2439">
        <v>0.107864128782658</v>
      </c>
    </row>
    <row r="2440" spans="1:17" hidden="1" x14ac:dyDescent="0.3">
      <c r="A2440" t="s">
        <v>5041</v>
      </c>
      <c r="B2440" t="s">
        <v>5042</v>
      </c>
      <c r="C2440" t="str">
        <f>IFERROR(VLOOKUP(Table1[[#This Row],[Ticker]],[1]!Table1[[Symbol]:[Industry]],2,FALSE),"-")</f>
        <v>-</v>
      </c>
      <c r="D2440" t="s">
        <v>122</v>
      </c>
      <c r="E2440">
        <v>185.69200000000001</v>
      </c>
      <c r="F2440">
        <v>265.45</v>
      </c>
      <c r="G2440">
        <v>123.327472369695</v>
      </c>
      <c r="H2440">
        <v>-6.0008220070609299</v>
      </c>
      <c r="I2440">
        <v>-11.1640149297333</v>
      </c>
      <c r="J2440">
        <v>1.8906203606057099</v>
      </c>
      <c r="K2440">
        <v>277.65381918944303</v>
      </c>
      <c r="L2440">
        <v>233.82607224012901</v>
      </c>
      <c r="M2440">
        <v>47.697114777870901</v>
      </c>
      <c r="N2440">
        <v>0.46042780748663098</v>
      </c>
      <c r="O2440">
        <v>57.449613863251002</v>
      </c>
      <c r="P2440">
        <v>161.52709359605899</v>
      </c>
    </row>
    <row r="2441" spans="1:17" hidden="1" x14ac:dyDescent="0.3">
      <c r="A2441" t="s">
        <v>5043</v>
      </c>
      <c r="B2441" t="s">
        <v>5044</v>
      </c>
      <c r="C2441" t="str">
        <f>IFERROR(VLOOKUP(Table1[[#This Row],[Ticker]],[1]!Table1[[Symbol]:[Industry]],2,FALSE),"-")</f>
        <v>-</v>
      </c>
      <c r="D2441" t="s">
        <v>75</v>
      </c>
      <c r="E2441">
        <v>185.62992</v>
      </c>
      <c r="F2441">
        <v>80.8</v>
      </c>
      <c r="G2441">
        <v>212.55406835604001</v>
      </c>
      <c r="H2441">
        <v>-4.8897108959498201</v>
      </c>
      <c r="I2441">
        <v>-6.7236523643707597</v>
      </c>
      <c r="J2441">
        <v>-0.80168733170197304</v>
      </c>
      <c r="K2441">
        <v>80.601277342615802</v>
      </c>
      <c r="L2441">
        <v>71.417957831624406</v>
      </c>
      <c r="M2441">
        <v>99.999999971025503</v>
      </c>
      <c r="O2441">
        <v>0</v>
      </c>
      <c r="P2441">
        <v>238.35845896147401</v>
      </c>
    </row>
    <row r="2442" spans="1:17" hidden="1" x14ac:dyDescent="0.3">
      <c r="A2442" t="s">
        <v>5045</v>
      </c>
      <c r="B2442" t="s">
        <v>5046</v>
      </c>
      <c r="C2442" t="str">
        <f>IFERROR(VLOOKUP(Table1[[#This Row],[Ticker]],[1]!Table1[[Symbol]:[Industry]],2,FALSE),"-")</f>
        <v>-</v>
      </c>
      <c r="E2442">
        <v>185.47499999999999</v>
      </c>
      <c r="F2442">
        <v>123.65</v>
      </c>
      <c r="G2442">
        <v>187.39216461239801</v>
      </c>
      <c r="H2442">
        <v>-0.85975969285373799</v>
      </c>
      <c r="I2442">
        <v>133.81891103363299</v>
      </c>
      <c r="J2442">
        <v>-0.80168733170197304</v>
      </c>
      <c r="K2442">
        <v>110.55871223614299</v>
      </c>
      <c r="L2442">
        <v>76.164830477235</v>
      </c>
      <c r="M2442">
        <v>100</v>
      </c>
      <c r="N2442">
        <v>0</v>
      </c>
      <c r="O2442">
        <v>0</v>
      </c>
      <c r="P2442">
        <v>213.19655521783099</v>
      </c>
    </row>
    <row r="2443" spans="1:17" hidden="1" x14ac:dyDescent="0.3">
      <c r="A2443" t="s">
        <v>5047</v>
      </c>
      <c r="B2443" t="s">
        <v>5048</v>
      </c>
      <c r="C2443" t="str">
        <f>IFERROR(VLOOKUP(Table1[[#This Row],[Ticker]],[1]!Table1[[Symbol]:[Industry]],2,FALSE),"-")</f>
        <v>-</v>
      </c>
      <c r="E2443">
        <v>185.37299999999999</v>
      </c>
      <c r="F2443">
        <v>83.21</v>
      </c>
      <c r="G2443">
        <v>102.35574100959199</v>
      </c>
      <c r="H2443">
        <v>-18.669710895949802</v>
      </c>
      <c r="I2443">
        <v>-48.048375946171603</v>
      </c>
      <c r="J2443">
        <v>-17.497339505614999</v>
      </c>
      <c r="K2443">
        <v>99.676494995621496</v>
      </c>
      <c r="L2443">
        <v>95.305954357491501</v>
      </c>
      <c r="M2443">
        <v>28.916855862660299</v>
      </c>
      <c r="N2443">
        <v>1.9443227782786101</v>
      </c>
      <c r="O2443">
        <v>66.5304650883307</v>
      </c>
      <c r="P2443">
        <v>179.697478991596</v>
      </c>
    </row>
    <row r="2444" spans="1:17" hidden="1" x14ac:dyDescent="0.3">
      <c r="A2444" t="s">
        <v>5049</v>
      </c>
      <c r="B2444" t="s">
        <v>5050</v>
      </c>
      <c r="C2444" t="str">
        <f>IFERROR(VLOOKUP(Table1[[#This Row],[Ticker]],[1]!Table1[[Symbol]:[Industry]],2,FALSE),"-")</f>
        <v>-</v>
      </c>
      <c r="D2444" t="s">
        <v>409</v>
      </c>
      <c r="E2444">
        <v>185.32</v>
      </c>
      <c r="F2444">
        <v>2.36</v>
      </c>
      <c r="G2444">
        <v>88.459597629074295</v>
      </c>
      <c r="H2444">
        <v>22.075596487509699</v>
      </c>
      <c r="I2444">
        <v>66.046495847986094</v>
      </c>
      <c r="J2444">
        <v>2.8680374389402101</v>
      </c>
      <c r="K2444">
        <v>1.7508360967783201</v>
      </c>
      <c r="L2444">
        <v>1.3886471896224899</v>
      </c>
      <c r="M2444">
        <v>74.252928273264999</v>
      </c>
      <c r="N2444">
        <v>1.52961560879544</v>
      </c>
      <c r="O2444">
        <v>0.42372881355932002</v>
      </c>
      <c r="P2444">
        <v>139.97566682264801</v>
      </c>
      <c r="Q2444">
        <v>8.0196714952490006E-3</v>
      </c>
    </row>
    <row r="2445" spans="1:17" hidden="1" x14ac:dyDescent="0.3">
      <c r="A2445" t="s">
        <v>5051</v>
      </c>
      <c r="B2445" t="s">
        <v>5052</v>
      </c>
      <c r="C2445" t="str">
        <f>IFERROR(VLOOKUP(Table1[[#This Row],[Ticker]],[1]!Table1[[Symbol]:[Industry]],2,FALSE),"-")</f>
        <v>-</v>
      </c>
      <c r="D2445" t="s">
        <v>75</v>
      </c>
      <c r="E2445">
        <v>185.226765564</v>
      </c>
      <c r="F2445">
        <v>67.98</v>
      </c>
      <c r="G2445">
        <v>90.005133204090498</v>
      </c>
      <c r="H2445">
        <v>10.2532966492335</v>
      </c>
      <c r="I2445">
        <v>23.034017175261098</v>
      </c>
      <c r="J2445">
        <v>19.4034784495766</v>
      </c>
      <c r="K2445">
        <v>53.384517236430199</v>
      </c>
      <c r="L2445">
        <v>48.708663101658303</v>
      </c>
      <c r="M2445">
        <v>90.798027644919301</v>
      </c>
      <c r="N2445">
        <v>3.5119835986255001</v>
      </c>
      <c r="O2445">
        <v>6.1782877316857796</v>
      </c>
      <c r="P2445">
        <v>126.6</v>
      </c>
      <c r="Q2445">
        <v>8.3717552628729999E-2</v>
      </c>
    </row>
    <row r="2446" spans="1:17" hidden="1" x14ac:dyDescent="0.3">
      <c r="A2446" t="s">
        <v>5053</v>
      </c>
      <c r="B2446" t="s">
        <v>5054</v>
      </c>
      <c r="C2446" t="str">
        <f>IFERROR(VLOOKUP(Table1[[#This Row],[Ticker]],[1]!Table1[[Symbol]:[Industry]],2,FALSE),"-")</f>
        <v>-</v>
      </c>
      <c r="D2446" t="s">
        <v>647</v>
      </c>
      <c r="E2446">
        <v>184.85501131500001</v>
      </c>
      <c r="F2446">
        <v>242.41</v>
      </c>
      <c r="G2446">
        <v>8.9426911066289403</v>
      </c>
      <c r="H2446">
        <v>8.3936802971800901</v>
      </c>
      <c r="I2446">
        <v>-26.056013537721299</v>
      </c>
      <c r="J2446">
        <v>-5.4170719470865798</v>
      </c>
      <c r="K2446">
        <v>230.21834438037499</v>
      </c>
      <c r="L2446">
        <v>227.340342543633</v>
      </c>
      <c r="M2446">
        <v>53.195899839134597</v>
      </c>
      <c r="N2446">
        <v>1.10889601816532</v>
      </c>
      <c r="O2446">
        <v>43.970958293799697</v>
      </c>
      <c r="P2446">
        <v>41.801696402456798</v>
      </c>
      <c r="Q2446">
        <v>-2.9110132791821001E-2</v>
      </c>
    </row>
    <row r="2447" spans="1:17" hidden="1" x14ac:dyDescent="0.3">
      <c r="A2447" t="s">
        <v>5055</v>
      </c>
      <c r="B2447" t="s">
        <v>5056</v>
      </c>
      <c r="C2447" t="str">
        <f>IFERROR(VLOOKUP(Table1[[#This Row],[Ticker]],[1]!Table1[[Symbol]:[Industry]],2,FALSE),"-")</f>
        <v>-</v>
      </c>
      <c r="D2447" t="s">
        <v>258</v>
      </c>
      <c r="E2447">
        <v>184.52699999999999</v>
      </c>
      <c r="F2447">
        <v>89.85</v>
      </c>
      <c r="G2447">
        <v>-71.7267499193063</v>
      </c>
      <c r="H2447">
        <v>-27.128648949047101</v>
      </c>
      <c r="I2447">
        <v>-43.593469636007598</v>
      </c>
      <c r="J2447">
        <v>-4.6427904177163999</v>
      </c>
      <c r="K2447">
        <v>104.122997713526</v>
      </c>
      <c r="L2447">
        <v>121.70373237900399</v>
      </c>
      <c r="M2447">
        <v>43.309385370257502</v>
      </c>
      <c r="N2447">
        <v>2.0080740131683799</v>
      </c>
      <c r="O2447">
        <v>90.261547022815805</v>
      </c>
      <c r="P2447">
        <v>15.3253754331921</v>
      </c>
      <c r="Q2447">
        <v>0.15731232822985899</v>
      </c>
    </row>
    <row r="2448" spans="1:17" hidden="1" x14ac:dyDescent="0.3">
      <c r="A2448" t="s">
        <v>5057</v>
      </c>
      <c r="B2448" t="s">
        <v>5058</v>
      </c>
      <c r="C2448" t="str">
        <f>IFERROR(VLOOKUP(Table1[[#This Row],[Ticker]],[1]!Table1[[Symbol]:[Industry]],2,FALSE),"-")</f>
        <v>-</v>
      </c>
      <c r="D2448" t="s">
        <v>1103</v>
      </c>
      <c r="E2448">
        <v>184.40945968</v>
      </c>
      <c r="F2448">
        <v>138.74</v>
      </c>
      <c r="G2448">
        <v>-60.927140196267999</v>
      </c>
      <c r="H2448">
        <v>-11.639710895949801</v>
      </c>
      <c r="I2448">
        <v>-52.937574235992201</v>
      </c>
      <c r="J2448">
        <v>-2.8527874026742999</v>
      </c>
      <c r="K2448">
        <v>149.44132464751399</v>
      </c>
      <c r="L2448">
        <v>173.173156037577</v>
      </c>
      <c r="M2448">
        <v>30.192078815594499</v>
      </c>
      <c r="N2448">
        <v>0.75277513342436497</v>
      </c>
      <c r="O2448">
        <v>116.26783912354</v>
      </c>
      <c r="P2448">
        <v>10.549800796812701</v>
      </c>
      <c r="Q2448">
        <v>0.125232735942991</v>
      </c>
    </row>
    <row r="2449" spans="1:17" hidden="1" x14ac:dyDescent="0.3">
      <c r="A2449" t="s">
        <v>5059</v>
      </c>
      <c r="B2449" t="s">
        <v>5060</v>
      </c>
      <c r="C2449" t="str">
        <f>IFERROR(VLOOKUP(Table1[[#This Row],[Ticker]],[1]!Table1[[Symbol]:[Industry]],2,FALSE),"-")</f>
        <v>-</v>
      </c>
      <c r="D2449" t="s">
        <v>140</v>
      </c>
      <c r="E2449">
        <v>184.38755599999999</v>
      </c>
      <c r="F2449">
        <v>3.89</v>
      </c>
      <c r="G2449">
        <v>32.971119598648301</v>
      </c>
      <c r="H2449">
        <v>-23.678854946054201</v>
      </c>
      <c r="I2449">
        <v>-15.6638746379263</v>
      </c>
      <c r="J2449">
        <v>-0.80168733170197304</v>
      </c>
      <c r="K2449">
        <v>4.4040911641602003</v>
      </c>
      <c r="L2449">
        <v>4.2859891285930098</v>
      </c>
      <c r="M2449">
        <v>9.9148178859836804</v>
      </c>
      <c r="N2449">
        <v>0.76701387588679804</v>
      </c>
      <c r="O2449">
        <v>49.100257069408698</v>
      </c>
      <c r="P2449">
        <v>72.8888888888888</v>
      </c>
      <c r="Q2449">
        <v>-5.6977595436709999E-3</v>
      </c>
    </row>
    <row r="2450" spans="1:17" hidden="1" x14ac:dyDescent="0.3">
      <c r="A2450" t="s">
        <v>5061</v>
      </c>
      <c r="B2450" t="s">
        <v>5062</v>
      </c>
      <c r="C2450" t="str">
        <f>IFERROR(VLOOKUP(Table1[[#This Row],[Ticker]],[1]!Table1[[Symbol]:[Industry]],2,FALSE),"-")</f>
        <v>-</v>
      </c>
      <c r="D2450" t="s">
        <v>21</v>
      </c>
      <c r="E2450">
        <v>184.31832098999999</v>
      </c>
      <c r="F2450">
        <v>0.91</v>
      </c>
      <c r="G2450">
        <v>72.021696351088394</v>
      </c>
      <c r="H2450">
        <v>-6.9949740538445404</v>
      </c>
      <c r="I2450">
        <v>-14.904746715677801</v>
      </c>
      <c r="J2450">
        <v>1.3961148661002201</v>
      </c>
      <c r="K2450">
        <v>0.98523248685341103</v>
      </c>
      <c r="L2450">
        <v>0.87471816566965899</v>
      </c>
      <c r="M2450">
        <v>44.851098440340301</v>
      </c>
      <c r="N2450">
        <v>1.7898242876853601</v>
      </c>
      <c r="O2450">
        <v>87.912087912087898</v>
      </c>
      <c r="P2450">
        <v>285.59322033898297</v>
      </c>
    </row>
    <row r="2451" spans="1:17" hidden="1" x14ac:dyDescent="0.3">
      <c r="A2451" t="s">
        <v>5063</v>
      </c>
      <c r="B2451" t="s">
        <v>5064</v>
      </c>
      <c r="C2451" t="str">
        <f>IFERROR(VLOOKUP(Table1[[#This Row],[Ticker]],[1]!Table1[[Symbol]:[Industry]],2,FALSE),"-")</f>
        <v>-</v>
      </c>
      <c r="D2451" t="s">
        <v>647</v>
      </c>
      <c r="E2451">
        <v>184.30891875</v>
      </c>
      <c r="F2451">
        <v>328.05</v>
      </c>
      <c r="G2451">
        <v>191.91958033887599</v>
      </c>
      <c r="H2451">
        <v>-16.884023590444901</v>
      </c>
      <c r="I2451">
        <v>103.19011637678</v>
      </c>
      <c r="J2451">
        <v>-10.3924273068983</v>
      </c>
      <c r="K2451">
        <v>298.09559411261398</v>
      </c>
      <c r="L2451">
        <v>201.903600195959</v>
      </c>
      <c r="M2451">
        <v>27.3471122519374</v>
      </c>
      <c r="N2451">
        <v>9.0620547871093401E-2</v>
      </c>
      <c r="O2451">
        <v>38.106995884773603</v>
      </c>
      <c r="P2451">
        <v>241.540864133263</v>
      </c>
      <c r="Q2451">
        <v>9.8826390431340005E-2</v>
      </c>
    </row>
    <row r="2452" spans="1:17" hidden="1" x14ac:dyDescent="0.3">
      <c r="A2452" t="s">
        <v>5065</v>
      </c>
      <c r="B2452" t="s">
        <v>5066</v>
      </c>
      <c r="C2452" t="str">
        <f>IFERROR(VLOOKUP(Table1[[#This Row],[Ticker]],[1]!Table1[[Symbol]:[Industry]],2,FALSE),"-")</f>
        <v>-</v>
      </c>
      <c r="E2452">
        <v>184.17349999999999</v>
      </c>
      <c r="F2452">
        <v>182.35</v>
      </c>
      <c r="G2452">
        <v>967.42102905883496</v>
      </c>
      <c r="H2452">
        <v>-7.4284602278578902</v>
      </c>
      <c r="I2452">
        <v>594.24880226662003</v>
      </c>
      <c r="J2452">
        <v>-0.80168733170197304</v>
      </c>
      <c r="K2452">
        <v>163.794817204591</v>
      </c>
      <c r="L2452">
        <v>80.563093320414097</v>
      </c>
      <c r="M2452">
        <v>25.005276184215798</v>
      </c>
      <c r="N2452">
        <v>2.7047732153315498</v>
      </c>
      <c r="O2452">
        <v>15.2179873868933</v>
      </c>
      <c r="P2452">
        <v>993.22541966426797</v>
      </c>
    </row>
    <row r="2453" spans="1:17" hidden="1" x14ac:dyDescent="0.3">
      <c r="A2453" t="s">
        <v>5067</v>
      </c>
      <c r="B2453" t="s">
        <v>5068</v>
      </c>
      <c r="C2453" t="str">
        <f>IFERROR(VLOOKUP(Table1[[#This Row],[Ticker]],[1]!Table1[[Symbol]:[Industry]],2,FALSE),"-")</f>
        <v>-</v>
      </c>
      <c r="D2453" t="s">
        <v>140</v>
      </c>
      <c r="E2453">
        <v>184.14520312499999</v>
      </c>
      <c r="F2453">
        <v>854.75</v>
      </c>
      <c r="G2453">
        <v>358.74776358957803</v>
      </c>
      <c r="H2453">
        <v>-23.154114434080299</v>
      </c>
      <c r="I2453">
        <v>322.28014198595798</v>
      </c>
      <c r="J2453">
        <v>-6.6714081620527201</v>
      </c>
      <c r="K2453">
        <v>903.48256924607495</v>
      </c>
      <c r="L2453">
        <v>575.62360652258201</v>
      </c>
      <c r="M2453">
        <v>2.3428853633775502</v>
      </c>
      <c r="N2453">
        <v>0.24935857430136599</v>
      </c>
      <c r="O2453">
        <v>32.576776835331898</v>
      </c>
      <c r="P2453">
        <v>398.396501457726</v>
      </c>
    </row>
    <row r="2454" spans="1:17" hidden="1" x14ac:dyDescent="0.3">
      <c r="A2454" t="s">
        <v>5069</v>
      </c>
      <c r="B2454" t="s">
        <v>5070</v>
      </c>
      <c r="C2454" t="str">
        <f>IFERROR(VLOOKUP(Table1[[#This Row],[Ticker]],[1]!Table1[[Symbol]:[Industry]],2,FALSE),"-")</f>
        <v>-</v>
      </c>
      <c r="D2454" t="s">
        <v>1320</v>
      </c>
      <c r="E2454">
        <v>183.70820789999999</v>
      </c>
      <c r="F2454">
        <v>122.23</v>
      </c>
      <c r="G2454">
        <v>-18.772866962701201</v>
      </c>
      <c r="H2454">
        <v>-4.36550743948328</v>
      </c>
      <c r="I2454">
        <v>-8.0758145864668496</v>
      </c>
      <c r="J2454">
        <v>-0.219815507410866</v>
      </c>
      <c r="K2454">
        <v>121.58572454901</v>
      </c>
      <c r="L2454">
        <v>118.86496407445701</v>
      </c>
      <c r="M2454">
        <v>62.4894939835931</v>
      </c>
      <c r="N2454">
        <v>4.0745880914957002</v>
      </c>
      <c r="O2454">
        <v>3.1661621533174999</v>
      </c>
      <c r="P2454">
        <v>10.1171171171171</v>
      </c>
    </row>
    <row r="2455" spans="1:17" hidden="1" x14ac:dyDescent="0.3">
      <c r="A2455" t="s">
        <v>5071</v>
      </c>
      <c r="B2455" t="s">
        <v>5072</v>
      </c>
      <c r="C2455" t="str">
        <f>IFERROR(VLOOKUP(Table1[[#This Row],[Ticker]],[1]!Table1[[Symbol]:[Industry]],2,FALSE),"-")</f>
        <v>-</v>
      </c>
      <c r="D2455" t="s">
        <v>338</v>
      </c>
      <c r="E2455">
        <v>183.653445019</v>
      </c>
      <c r="F2455">
        <v>201.68</v>
      </c>
      <c r="G2455">
        <v>42.965483871554099</v>
      </c>
      <c r="H2455">
        <v>3.0226240295910598</v>
      </c>
      <c r="I2455">
        <v>22.829771331814701</v>
      </c>
      <c r="J2455">
        <v>3.2796134813061499</v>
      </c>
      <c r="K2455">
        <v>174.90678273579701</v>
      </c>
      <c r="L2455">
        <v>149.78396009911901</v>
      </c>
      <c r="M2455">
        <v>75.033715923802902</v>
      </c>
      <c r="N2455">
        <v>0.27978257050389499</v>
      </c>
      <c r="O2455">
        <v>8.0672352241174003</v>
      </c>
      <c r="P2455">
        <v>79.910793933987506</v>
      </c>
      <c r="Q2455">
        <v>4.7576703598219E-2</v>
      </c>
    </row>
    <row r="2456" spans="1:17" hidden="1" x14ac:dyDescent="0.3">
      <c r="A2456" t="s">
        <v>5073</v>
      </c>
      <c r="B2456" t="s">
        <v>5074</v>
      </c>
      <c r="C2456" t="str">
        <f>IFERROR(VLOOKUP(Table1[[#This Row],[Ticker]],[1]!Table1[[Symbol]:[Industry]],2,FALSE),"-")</f>
        <v>-</v>
      </c>
      <c r="D2456" t="s">
        <v>422</v>
      </c>
      <c r="E2456">
        <v>183.60296</v>
      </c>
      <c r="F2456">
        <v>192.9</v>
      </c>
      <c r="G2456">
        <v>-58.967133696528499</v>
      </c>
      <c r="H2456">
        <v>-17.4462719819226</v>
      </c>
      <c r="I2456">
        <v>-38.409058228001904</v>
      </c>
      <c r="J2456">
        <v>-1.1882852698463</v>
      </c>
      <c r="K2456">
        <v>210.08919906162899</v>
      </c>
      <c r="L2456">
        <v>228.16035597502</v>
      </c>
      <c r="M2456">
        <v>38.0365395550076</v>
      </c>
      <c r="N2456">
        <v>1.28953545916872</v>
      </c>
      <c r="O2456">
        <v>89.217210990150306</v>
      </c>
      <c r="P2456">
        <v>3.4316353887399398</v>
      </c>
      <c r="Q2456">
        <v>0.129986768714901</v>
      </c>
    </row>
    <row r="2457" spans="1:17" hidden="1" x14ac:dyDescent="0.3">
      <c r="A2457" t="s">
        <v>5075</v>
      </c>
      <c r="B2457" t="s">
        <v>5076</v>
      </c>
      <c r="C2457" t="str">
        <f>IFERROR(VLOOKUP(Table1[[#This Row],[Ticker]],[1]!Table1[[Symbol]:[Industry]],2,FALSE),"-")</f>
        <v>-</v>
      </c>
      <c r="D2457" t="s">
        <v>130</v>
      </c>
      <c r="E2457">
        <v>183.1032385</v>
      </c>
      <c r="F2457">
        <v>21</v>
      </c>
      <c r="G2457">
        <v>7.9535711780061797</v>
      </c>
      <c r="H2457">
        <v>-7.3377478474509603</v>
      </c>
      <c r="I2457">
        <v>-26.520559585213</v>
      </c>
      <c r="J2457">
        <v>-6.3895281899943202</v>
      </c>
      <c r="K2457">
        <v>21.088895045937502</v>
      </c>
      <c r="L2457">
        <v>20.323106109425598</v>
      </c>
      <c r="M2457">
        <v>44.294420713976599</v>
      </c>
      <c r="N2457">
        <v>1.67774553516378</v>
      </c>
      <c r="O2457">
        <v>44.999999999999901</v>
      </c>
      <c r="P2457">
        <v>52.173913043478201</v>
      </c>
      <c r="Q2457">
        <v>5.1187090803781997E-2</v>
      </c>
    </row>
    <row r="2458" spans="1:17" hidden="1" x14ac:dyDescent="0.3">
      <c r="A2458" t="s">
        <v>5077</v>
      </c>
      <c r="B2458" t="s">
        <v>5078</v>
      </c>
      <c r="C2458" t="str">
        <f>IFERROR(VLOOKUP(Table1[[#This Row],[Ticker]],[1]!Table1[[Symbol]:[Industry]],2,FALSE),"-")</f>
        <v>-</v>
      </c>
      <c r="E2458">
        <v>183.04356000000001</v>
      </c>
      <c r="F2458">
        <v>17.14</v>
      </c>
      <c r="G2458">
        <v>44.927316711639797</v>
      </c>
      <c r="H2458">
        <v>-20.9316899064445</v>
      </c>
      <c r="I2458">
        <v>-34.349231174783696</v>
      </c>
      <c r="J2458">
        <v>-2.6134932931280299</v>
      </c>
      <c r="K2458">
        <v>18.989677439879902</v>
      </c>
      <c r="L2458">
        <v>18.036090723863399</v>
      </c>
      <c r="M2458">
        <v>30.956418906048601</v>
      </c>
      <c r="N2458">
        <v>0.43441609243241702</v>
      </c>
      <c r="O2458">
        <v>85.093348891481895</v>
      </c>
      <c r="P2458">
        <v>82.127297842949702</v>
      </c>
      <c r="Q2458">
        <v>0.102769197292763</v>
      </c>
    </row>
    <row r="2459" spans="1:17" hidden="1" x14ac:dyDescent="0.3">
      <c r="A2459" t="s">
        <v>5079</v>
      </c>
      <c r="B2459" t="s">
        <v>5080</v>
      </c>
      <c r="C2459" t="str">
        <f>IFERROR(VLOOKUP(Table1[[#This Row],[Ticker]],[1]!Table1[[Symbol]:[Industry]],2,FALSE),"-")</f>
        <v>-</v>
      </c>
      <c r="D2459" t="s">
        <v>140</v>
      </c>
      <c r="E2459">
        <v>182.97127024</v>
      </c>
      <c r="F2459">
        <v>12.95</v>
      </c>
      <c r="G2459">
        <v>88.245196171426201</v>
      </c>
      <c r="H2459">
        <v>30.293638955388101</v>
      </c>
      <c r="I2459">
        <v>42.453409312690802</v>
      </c>
      <c r="J2459">
        <v>-16.552150580620999</v>
      </c>
      <c r="K2459">
        <v>10.8759651305954</v>
      </c>
      <c r="L2459">
        <v>9.1176751603973596</v>
      </c>
      <c r="M2459">
        <v>55.349442724434397</v>
      </c>
      <c r="N2459">
        <v>3.0431825680042399</v>
      </c>
      <c r="O2459">
        <v>29.4208494208494</v>
      </c>
      <c r="P2459">
        <v>153.92156862745</v>
      </c>
      <c r="Q2459">
        <v>7.3207612463469005E-2</v>
      </c>
    </row>
    <row r="2460" spans="1:17" hidden="1" x14ac:dyDescent="0.3">
      <c r="A2460" t="s">
        <v>5081</v>
      </c>
      <c r="B2460" t="s">
        <v>5082</v>
      </c>
      <c r="C2460" t="str">
        <f>IFERROR(VLOOKUP(Table1[[#This Row],[Ticker]],[1]!Table1[[Symbol]:[Industry]],2,FALSE),"-")</f>
        <v>-</v>
      </c>
      <c r="E2460">
        <v>182.563614</v>
      </c>
      <c r="F2460">
        <v>19.64</v>
      </c>
      <c r="G2460">
        <v>754.91309818380398</v>
      </c>
      <c r="H2460">
        <v>31.6092260282174</v>
      </c>
      <c r="I2460">
        <v>618.398266809593</v>
      </c>
      <c r="J2460">
        <v>-0.85358146766459897</v>
      </c>
      <c r="K2460">
        <v>14.0875388820726</v>
      </c>
      <c r="L2460">
        <v>7.0506658332770096</v>
      </c>
      <c r="M2460">
        <v>79.911634206863994</v>
      </c>
      <c r="N2460">
        <v>4.0210642002258403</v>
      </c>
      <c r="O2460">
        <v>5.09164969449971E-2</v>
      </c>
      <c r="P2460">
        <v>780.717488789237</v>
      </c>
      <c r="Q2460">
        <v>0.38852691856766802</v>
      </c>
    </row>
    <row r="2461" spans="1:17" hidden="1" x14ac:dyDescent="0.3">
      <c r="A2461" t="s">
        <v>5083</v>
      </c>
      <c r="B2461" t="s">
        <v>5084</v>
      </c>
      <c r="C2461" t="str">
        <f>IFERROR(VLOOKUP(Table1[[#This Row],[Ticker]],[1]!Table1[[Symbol]:[Industry]],2,FALSE),"-")</f>
        <v>-</v>
      </c>
      <c r="D2461" t="s">
        <v>1161</v>
      </c>
      <c r="E2461">
        <v>182.33274021899999</v>
      </c>
      <c r="F2461">
        <v>18.96</v>
      </c>
      <c r="G2461">
        <v>-32.405375827108102</v>
      </c>
      <c r="H2461">
        <v>-11.152038312123301</v>
      </c>
      <c r="I2461">
        <v>-35.415470633653797</v>
      </c>
      <c r="J2461">
        <v>-3.2644887683361201</v>
      </c>
      <c r="K2461">
        <v>19.945840175332201</v>
      </c>
      <c r="L2461">
        <v>21.396940306404002</v>
      </c>
      <c r="M2461">
        <v>33.757659496089801</v>
      </c>
      <c r="N2461">
        <v>1.0707977932816599</v>
      </c>
      <c r="O2461">
        <v>55.063291139240398</v>
      </c>
      <c r="P2461">
        <v>11.529411764705801</v>
      </c>
      <c r="Q2461">
        <v>-9.1989685839180008E-3</v>
      </c>
    </row>
    <row r="2462" spans="1:17" hidden="1" x14ac:dyDescent="0.3">
      <c r="A2462" t="s">
        <v>5085</v>
      </c>
      <c r="B2462" t="s">
        <v>5086</v>
      </c>
      <c r="C2462" t="str">
        <f>IFERROR(VLOOKUP(Table1[[#This Row],[Ticker]],[1]!Table1[[Symbol]:[Industry]],2,FALSE),"-")</f>
        <v>-</v>
      </c>
      <c r="D2462" t="s">
        <v>409</v>
      </c>
      <c r="E2462">
        <v>182.23197209</v>
      </c>
      <c r="F2462">
        <v>159.69999999999999</v>
      </c>
      <c r="G2462">
        <v>193.595609394566</v>
      </c>
      <c r="H2462">
        <v>14.9134387103493</v>
      </c>
      <c r="I2462">
        <v>111.144682919538</v>
      </c>
      <c r="J2462">
        <v>7.8768840968694596</v>
      </c>
      <c r="K2462">
        <v>128.87759399724499</v>
      </c>
      <c r="L2462">
        <v>98.151891240923106</v>
      </c>
      <c r="M2462">
        <v>79.513237260421803</v>
      </c>
      <c r="N2462">
        <v>5.3432282003710503</v>
      </c>
      <c r="O2462">
        <v>0</v>
      </c>
      <c r="P2462">
        <v>219.4</v>
      </c>
    </row>
    <row r="2463" spans="1:17" hidden="1" x14ac:dyDescent="0.3">
      <c r="A2463" t="s">
        <v>5087</v>
      </c>
      <c r="B2463" t="s">
        <v>5088</v>
      </c>
      <c r="C2463" t="str">
        <f>IFERROR(VLOOKUP(Table1[[#This Row],[Ticker]],[1]!Table1[[Symbol]:[Industry]],2,FALSE),"-")</f>
        <v>-</v>
      </c>
      <c r="D2463" t="s">
        <v>647</v>
      </c>
      <c r="E2463">
        <v>181.60060044299999</v>
      </c>
      <c r="F2463">
        <v>27.99</v>
      </c>
      <c r="G2463">
        <v>-10.143233580639899</v>
      </c>
      <c r="H2463">
        <v>9.4017870797586802</v>
      </c>
      <c r="I2463">
        <v>-9.7460442392216606</v>
      </c>
      <c r="J2463">
        <v>-4.32185137818181</v>
      </c>
      <c r="K2463">
        <v>25.5060341651911</v>
      </c>
      <c r="L2463">
        <v>24.319355383635401</v>
      </c>
      <c r="M2463">
        <v>63.627749927089603</v>
      </c>
      <c r="N2463">
        <v>2.5445395342131198</v>
      </c>
      <c r="O2463">
        <v>12.7188281529117</v>
      </c>
      <c r="P2463">
        <v>38.564356435643496</v>
      </c>
      <c r="Q2463">
        <v>3.2616291796610998E-2</v>
      </c>
    </row>
    <row r="2464" spans="1:17" hidden="1" x14ac:dyDescent="0.3">
      <c r="A2464" t="s">
        <v>5089</v>
      </c>
      <c r="B2464" t="s">
        <v>5090</v>
      </c>
      <c r="C2464" t="str">
        <f>IFERROR(VLOOKUP(Table1[[#This Row],[Ticker]],[1]!Table1[[Symbol]:[Industry]],2,FALSE),"-")</f>
        <v>-</v>
      </c>
      <c r="D2464" t="s">
        <v>332</v>
      </c>
      <c r="E2464">
        <v>181.17127439999999</v>
      </c>
      <c r="F2464">
        <v>86.7</v>
      </c>
      <c r="G2464">
        <v>-44.889784912479499</v>
      </c>
      <c r="H2464">
        <v>2.1241779929390598</v>
      </c>
      <c r="I2464">
        <v>-34.919634679042098</v>
      </c>
      <c r="J2464">
        <v>-0.73675226676691097</v>
      </c>
      <c r="K2464">
        <v>75.742555457541897</v>
      </c>
      <c r="L2464">
        <v>91.929967916168096</v>
      </c>
      <c r="M2464">
        <v>74.412711165886506</v>
      </c>
      <c r="N2464">
        <v>1.2800273302646701</v>
      </c>
      <c r="O2464">
        <v>76.470588235294102</v>
      </c>
      <c r="P2464">
        <v>37.619047619047599</v>
      </c>
    </row>
    <row r="2465" spans="1:17" hidden="1" x14ac:dyDescent="0.3">
      <c r="A2465" t="s">
        <v>5091</v>
      </c>
      <c r="B2465" t="s">
        <v>5092</v>
      </c>
      <c r="C2465" t="str">
        <f>IFERROR(VLOOKUP(Table1[[#This Row],[Ticker]],[1]!Table1[[Symbol]:[Industry]],2,FALSE),"-")</f>
        <v>-</v>
      </c>
      <c r="D2465" t="s">
        <v>384</v>
      </c>
      <c r="E2465">
        <v>180.9283815</v>
      </c>
      <c r="F2465">
        <v>25.91</v>
      </c>
      <c r="G2465">
        <v>-73.077487878530505</v>
      </c>
      <c r="H2465">
        <v>-11.659606466709601</v>
      </c>
      <c r="I2465">
        <v>-44.133705971607398</v>
      </c>
      <c r="J2465">
        <v>-1.6822386333865</v>
      </c>
      <c r="K2465">
        <v>27.627651946759698</v>
      </c>
      <c r="L2465">
        <v>34.973638817708199</v>
      </c>
      <c r="M2465">
        <v>33.558726060404403</v>
      </c>
      <c r="N2465">
        <v>1.02366792797837</v>
      </c>
      <c r="O2465">
        <v>125.78155152450699</v>
      </c>
      <c r="P2465">
        <v>20.2878365831012</v>
      </c>
      <c r="Q2465">
        <v>0.112101463259226</v>
      </c>
    </row>
    <row r="2466" spans="1:17" hidden="1" x14ac:dyDescent="0.3">
      <c r="A2466" t="s">
        <v>5093</v>
      </c>
      <c r="B2466" t="s">
        <v>5094</v>
      </c>
      <c r="C2466" t="str">
        <f>IFERROR(VLOOKUP(Table1[[#This Row],[Ticker]],[1]!Table1[[Symbol]:[Industry]],2,FALSE),"-")</f>
        <v>-</v>
      </c>
      <c r="D2466" t="s">
        <v>1391</v>
      </c>
      <c r="E2466">
        <v>180.38250163499899</v>
      </c>
      <c r="F2466">
        <v>174.45</v>
      </c>
      <c r="G2466">
        <v>43.646799292575402</v>
      </c>
      <c r="H2466">
        <v>1.2608398996437999</v>
      </c>
      <c r="I2466">
        <v>-27.7623430132635</v>
      </c>
      <c r="J2466">
        <v>7.0659280685348796E-2</v>
      </c>
      <c r="K2466">
        <v>169.49775466609501</v>
      </c>
      <c r="L2466">
        <v>165.437995801932</v>
      </c>
      <c r="M2466">
        <v>61.624431990109997</v>
      </c>
      <c r="N2466">
        <v>1.4200553270029601</v>
      </c>
      <c r="O2466">
        <v>42.648323301805597</v>
      </c>
      <c r="P2466">
        <v>70.861900097943106</v>
      </c>
      <c r="Q2466">
        <v>1.9524834450859001E-2</v>
      </c>
    </row>
    <row r="2467" spans="1:17" hidden="1" x14ac:dyDescent="0.3">
      <c r="A2467" t="s">
        <v>5095</v>
      </c>
      <c r="B2467" t="s">
        <v>5096</v>
      </c>
      <c r="C2467" t="str">
        <f>IFERROR(VLOOKUP(Table1[[#This Row],[Ticker]],[1]!Table1[[Symbol]:[Industry]],2,FALSE),"-")</f>
        <v>-</v>
      </c>
      <c r="D2467" t="s">
        <v>557</v>
      </c>
      <c r="E2467">
        <v>180.31516558800001</v>
      </c>
      <c r="F2467">
        <v>308.3</v>
      </c>
      <c r="G2467">
        <v>201.65179633030701</v>
      </c>
      <c r="H2467">
        <v>40.509270428328598</v>
      </c>
      <c r="I2467">
        <v>122.46828461336101</v>
      </c>
      <c r="J2467">
        <v>33.010812668298001</v>
      </c>
      <c r="K2467">
        <v>185.687213163927</v>
      </c>
      <c r="L2467">
        <v>156.695916021339</v>
      </c>
      <c r="M2467">
        <v>96.531851224171604</v>
      </c>
      <c r="N2467">
        <v>3.9179382341286599</v>
      </c>
      <c r="O2467">
        <v>0</v>
      </c>
      <c r="P2467">
        <v>238.79120879120799</v>
      </c>
      <c r="Q2467">
        <v>8.6660172137630997E-2</v>
      </c>
    </row>
    <row r="2468" spans="1:17" hidden="1" x14ac:dyDescent="0.3">
      <c r="A2468" t="s">
        <v>5097</v>
      </c>
      <c r="B2468" t="s">
        <v>5098</v>
      </c>
      <c r="C2468" t="str">
        <f>IFERROR(VLOOKUP(Table1[[#This Row],[Ticker]],[1]!Table1[[Symbol]:[Industry]],2,FALSE),"-")</f>
        <v>-</v>
      </c>
      <c r="D2468" t="s">
        <v>989</v>
      </c>
      <c r="E2468">
        <v>179.82152687999999</v>
      </c>
      <c r="F2468">
        <v>174.85</v>
      </c>
      <c r="G2468">
        <v>105.81569152465001</v>
      </c>
      <c r="H2468">
        <v>0.54764134991307101</v>
      </c>
      <c r="I2468">
        <v>31.8653269784269</v>
      </c>
      <c r="J2468">
        <v>-2.7527727947412601</v>
      </c>
      <c r="K2468">
        <v>157.74291837659499</v>
      </c>
      <c r="L2468">
        <v>122.966544740611</v>
      </c>
      <c r="M2468">
        <v>49.666481398717799</v>
      </c>
      <c r="N2468">
        <v>0.43218470001411502</v>
      </c>
      <c r="O2468">
        <v>12.3248498713182</v>
      </c>
      <c r="P2468">
        <v>139.52054794520501</v>
      </c>
      <c r="Q2468">
        <v>1.8923796089093999E-2</v>
      </c>
    </row>
    <row r="2469" spans="1:17" hidden="1" x14ac:dyDescent="0.3">
      <c r="A2469" t="s">
        <v>5099</v>
      </c>
      <c r="B2469" t="s">
        <v>5100</v>
      </c>
      <c r="C2469" t="str">
        <f>IFERROR(VLOOKUP(Table1[[#This Row],[Ticker]],[1]!Table1[[Symbol]:[Industry]],2,FALSE),"-")</f>
        <v>-</v>
      </c>
      <c r="D2469" t="s">
        <v>62</v>
      </c>
      <c r="E2469">
        <v>179.73374999999999</v>
      </c>
      <c r="F2469">
        <v>177.75</v>
      </c>
      <c r="G2469">
        <v>-24.8960738299578</v>
      </c>
      <c r="H2469">
        <v>-7.5541571907042</v>
      </c>
      <c r="I2469">
        <v>-14.2893055863681</v>
      </c>
      <c r="J2469">
        <v>-2.2904513766457901</v>
      </c>
      <c r="K2469">
        <v>182.21795380413499</v>
      </c>
      <c r="L2469">
        <v>181.63604544799799</v>
      </c>
      <c r="M2469">
        <v>32.864327022581698</v>
      </c>
      <c r="N2469">
        <v>0.41604940498854398</v>
      </c>
      <c r="O2469">
        <v>29.3952180028129</v>
      </c>
      <c r="P2469">
        <v>19.616419919246201</v>
      </c>
      <c r="Q2469">
        <v>-5.0004250998900997E-2</v>
      </c>
    </row>
    <row r="2470" spans="1:17" hidden="1" x14ac:dyDescent="0.3">
      <c r="A2470" t="s">
        <v>5101</v>
      </c>
      <c r="B2470" t="s">
        <v>5102</v>
      </c>
      <c r="C2470" t="str">
        <f>IFERROR(VLOOKUP(Table1[[#This Row],[Ticker]],[1]!Table1[[Symbol]:[Industry]],2,FALSE),"-")</f>
        <v>-</v>
      </c>
      <c r="D2470" t="s">
        <v>557</v>
      </c>
      <c r="E2470">
        <v>179.70699999999999</v>
      </c>
      <c r="F2470">
        <v>85.25</v>
      </c>
      <c r="G2470">
        <v>602.82808802704506</v>
      </c>
      <c r="H2470">
        <v>-6.7884450731650103</v>
      </c>
      <c r="I2470">
        <v>192.75102836030899</v>
      </c>
      <c r="J2470">
        <v>-2.8131815845755299</v>
      </c>
      <c r="K2470">
        <v>86.715555275353694</v>
      </c>
      <c r="L2470">
        <v>59.366807500372701</v>
      </c>
      <c r="M2470">
        <v>27.089923906389402</v>
      </c>
      <c r="N2470">
        <v>1.05512293289001</v>
      </c>
      <c r="O2470">
        <v>25.865102639296101</v>
      </c>
      <c r="P2470">
        <v>675</v>
      </c>
    </row>
    <row r="2471" spans="1:17" hidden="1" x14ac:dyDescent="0.3">
      <c r="A2471" t="s">
        <v>5103</v>
      </c>
      <c r="B2471" t="s">
        <v>5104</v>
      </c>
      <c r="C2471" t="str">
        <f>IFERROR(VLOOKUP(Table1[[#This Row],[Ticker]],[1]!Table1[[Symbol]:[Industry]],2,FALSE),"-")</f>
        <v>-</v>
      </c>
      <c r="D2471" t="s">
        <v>253</v>
      </c>
      <c r="E2471">
        <v>179.6688</v>
      </c>
      <c r="F2471">
        <v>15184.95</v>
      </c>
      <c r="G2471">
        <v>5.45509083795032</v>
      </c>
      <c r="H2471">
        <v>10.282596796357801</v>
      </c>
      <c r="I2471">
        <v>-1.7968621313916</v>
      </c>
      <c r="J2471">
        <v>-0.98502188726567597</v>
      </c>
      <c r="K2471">
        <v>13988.4461567075</v>
      </c>
      <c r="L2471">
        <v>13329.006416185501</v>
      </c>
      <c r="M2471">
        <v>58.863512969074698</v>
      </c>
      <c r="N2471">
        <v>0.94307362685698803</v>
      </c>
      <c r="O2471">
        <v>14.916413949337899</v>
      </c>
      <c r="P2471">
        <v>50.178018652398798</v>
      </c>
      <c r="Q2471">
        <v>-3.4801798040449E-2</v>
      </c>
    </row>
    <row r="2472" spans="1:17" hidden="1" x14ac:dyDescent="0.3">
      <c r="A2472" t="s">
        <v>5105</v>
      </c>
      <c r="B2472" t="s">
        <v>5106</v>
      </c>
      <c r="C2472" t="str">
        <f>IFERROR(VLOOKUP(Table1[[#This Row],[Ticker]],[1]!Table1[[Symbol]:[Industry]],2,FALSE),"-")</f>
        <v>-</v>
      </c>
      <c r="D2472" t="s">
        <v>647</v>
      </c>
      <c r="E2472">
        <v>179.58869999999999</v>
      </c>
      <c r="F2472">
        <v>5.41</v>
      </c>
      <c r="G2472">
        <v>956.19560939456596</v>
      </c>
      <c r="H2472">
        <v>34.903570757796899</v>
      </c>
      <c r="I2472">
        <v>145.905790265071</v>
      </c>
      <c r="J2472">
        <v>9.1576622617939591</v>
      </c>
      <c r="K2472">
        <v>4.0151862068705402</v>
      </c>
      <c r="L2472">
        <v>2.5555901998695898</v>
      </c>
      <c r="M2472">
        <v>96.403445404627604</v>
      </c>
      <c r="N2472">
        <v>0.37361359180533898</v>
      </c>
      <c r="O2472">
        <v>0</v>
      </c>
      <c r="P2472">
        <v>1252.5</v>
      </c>
      <c r="Q2472">
        <v>0.155845651225577</v>
      </c>
    </row>
    <row r="2473" spans="1:17" hidden="1" x14ac:dyDescent="0.3">
      <c r="A2473" t="s">
        <v>5107</v>
      </c>
      <c r="B2473" t="s">
        <v>5108</v>
      </c>
      <c r="C2473" t="str">
        <f>IFERROR(VLOOKUP(Table1[[#This Row],[Ticker]],[1]!Table1[[Symbol]:[Industry]],2,FALSE),"-")</f>
        <v>-</v>
      </c>
      <c r="D2473" t="s">
        <v>62</v>
      </c>
      <c r="E2473">
        <v>179.27627258999999</v>
      </c>
      <c r="F2473">
        <v>85.07</v>
      </c>
      <c r="G2473">
        <v>-6.2400898324185698</v>
      </c>
      <c r="H2473">
        <v>9.9749683182279298</v>
      </c>
      <c r="I2473">
        <v>7.3864853645792594E-2</v>
      </c>
      <c r="J2473">
        <v>-8.7201895343451401</v>
      </c>
      <c r="K2473">
        <v>73.712526565452507</v>
      </c>
      <c r="L2473">
        <v>73.6574657757333</v>
      </c>
      <c r="M2473">
        <v>63.297293160592901</v>
      </c>
      <c r="N2473">
        <v>3.2829757132780202</v>
      </c>
      <c r="O2473">
        <v>10.438462442694201</v>
      </c>
      <c r="P2473">
        <v>40.9610604805302</v>
      </c>
      <c r="Q2473">
        <v>-3.7213852294210002E-2</v>
      </c>
    </row>
    <row r="2474" spans="1:17" hidden="1" x14ac:dyDescent="0.3">
      <c r="A2474" t="s">
        <v>5109</v>
      </c>
      <c r="B2474" t="s">
        <v>5110</v>
      </c>
      <c r="C2474" t="str">
        <f>IFERROR(VLOOKUP(Table1[[#This Row],[Ticker]],[1]!Table1[[Symbol]:[Industry]],2,FALSE),"-")</f>
        <v>-</v>
      </c>
      <c r="D2474" t="s">
        <v>75</v>
      </c>
      <c r="E2474">
        <v>178.83612832</v>
      </c>
      <c r="F2474">
        <v>131</v>
      </c>
      <c r="G2474">
        <v>-51.351421011798699</v>
      </c>
      <c r="H2474">
        <v>-4.3406912881066901</v>
      </c>
      <c r="I2474">
        <v>-31.5418987248447</v>
      </c>
      <c r="J2474">
        <v>-2.9390919118546499</v>
      </c>
      <c r="K2474">
        <v>128.817250424484</v>
      </c>
      <c r="L2474">
        <v>138.59312484486799</v>
      </c>
      <c r="M2474">
        <v>39.143188030867996</v>
      </c>
      <c r="N2474">
        <v>0.73877984983346201</v>
      </c>
      <c r="O2474">
        <v>52.671755725190799</v>
      </c>
      <c r="P2474">
        <v>17.594254937163299</v>
      </c>
      <c r="Q2474">
        <v>-1.9560050825519999E-2</v>
      </c>
    </row>
    <row r="2475" spans="1:17" hidden="1" x14ac:dyDescent="0.3">
      <c r="A2475" t="s">
        <v>5111</v>
      </c>
      <c r="B2475" t="s">
        <v>5112</v>
      </c>
      <c r="C2475" t="str">
        <f>IFERROR(VLOOKUP(Table1[[#This Row],[Ticker]],[1]!Table1[[Symbol]:[Industry]],2,FALSE),"-")</f>
        <v>-</v>
      </c>
      <c r="D2475" t="s">
        <v>409</v>
      </c>
      <c r="E2475">
        <v>178.45229086500001</v>
      </c>
      <c r="F2475">
        <v>21.76</v>
      </c>
      <c r="G2475">
        <v>70.220902980835803</v>
      </c>
      <c r="H2475">
        <v>-11.7127386144999</v>
      </c>
      <c r="I2475">
        <v>8.7073292536612108</v>
      </c>
      <c r="J2475">
        <v>-1.57371276312794</v>
      </c>
      <c r="K2475">
        <v>21.6311994802276</v>
      </c>
      <c r="L2475">
        <v>18.990630258756699</v>
      </c>
      <c r="M2475">
        <v>50.019395747655601</v>
      </c>
      <c r="N2475">
        <v>0.48331936116088098</v>
      </c>
      <c r="O2475">
        <v>30.974264705882302</v>
      </c>
      <c r="P2475">
        <v>117.6</v>
      </c>
      <c r="Q2475">
        <v>1.8713424300469999E-2</v>
      </c>
    </row>
    <row r="2476" spans="1:17" hidden="1" x14ac:dyDescent="0.3">
      <c r="A2476" t="s">
        <v>5113</v>
      </c>
      <c r="B2476" t="s">
        <v>5114</v>
      </c>
      <c r="C2476" t="str">
        <f>IFERROR(VLOOKUP(Table1[[#This Row],[Ticker]],[1]!Table1[[Symbol]:[Industry]],2,FALSE),"-")</f>
        <v>-</v>
      </c>
      <c r="D2476" t="s">
        <v>1161</v>
      </c>
      <c r="E2476">
        <v>177.92836291</v>
      </c>
      <c r="F2476">
        <v>8.82</v>
      </c>
      <c r="G2476">
        <v>63.8730287494053</v>
      </c>
      <c r="H2476">
        <v>-10.258131948581401</v>
      </c>
      <c r="I2476">
        <v>-44.641014007968103</v>
      </c>
      <c r="J2476">
        <v>-4.6519547113811104</v>
      </c>
      <c r="K2476">
        <v>8.9583719152163894</v>
      </c>
      <c r="L2476">
        <v>8.5308046901597798</v>
      </c>
      <c r="M2476">
        <v>48.885151389452503</v>
      </c>
      <c r="N2476">
        <v>1.3811848709800301</v>
      </c>
      <c r="O2476">
        <v>74.603174603174594</v>
      </c>
      <c r="P2476">
        <v>98.202247191011196</v>
      </c>
      <c r="Q2476">
        <v>7.2661136946838997E-2</v>
      </c>
    </row>
    <row r="2477" spans="1:17" hidden="1" x14ac:dyDescent="0.3">
      <c r="A2477" t="s">
        <v>5115</v>
      </c>
      <c r="B2477" t="s">
        <v>5116</v>
      </c>
      <c r="C2477" t="str">
        <f>IFERROR(VLOOKUP(Table1[[#This Row],[Ticker]],[1]!Table1[[Symbol]:[Industry]],2,FALSE),"-")</f>
        <v>-</v>
      </c>
      <c r="D2477" t="s">
        <v>1391</v>
      </c>
      <c r="E2477">
        <v>177.81490639</v>
      </c>
      <c r="F2477">
        <v>1929</v>
      </c>
      <c r="G2477">
        <v>-52.108115533800003</v>
      </c>
      <c r="H2477">
        <v>-4.4050834858403896</v>
      </c>
      <c r="I2477">
        <v>-25.8463532809733</v>
      </c>
      <c r="J2477">
        <v>-2.4039733958954699</v>
      </c>
      <c r="K2477">
        <v>2006.72492341512</v>
      </c>
      <c r="L2477">
        <v>2157.8075753316102</v>
      </c>
      <c r="M2477">
        <v>42.0681431476306</v>
      </c>
      <c r="N2477">
        <v>1.48432003963339</v>
      </c>
      <c r="O2477">
        <v>43.076723691031603</v>
      </c>
      <c r="P2477">
        <v>3.1550802139037302</v>
      </c>
      <c r="Q2477">
        <v>3.1271764561500999E-2</v>
      </c>
    </row>
    <row r="2478" spans="1:17" hidden="1" x14ac:dyDescent="0.3">
      <c r="A2478" t="s">
        <v>5117</v>
      </c>
      <c r="B2478" t="s">
        <v>5118</v>
      </c>
      <c r="C2478" t="str">
        <f>IFERROR(VLOOKUP(Table1[[#This Row],[Ticker]],[1]!Table1[[Symbol]:[Industry]],2,FALSE),"-")</f>
        <v>-</v>
      </c>
      <c r="D2478" t="s">
        <v>258</v>
      </c>
      <c r="E2478">
        <v>177.465316925</v>
      </c>
      <c r="F2478">
        <v>32.75</v>
      </c>
      <c r="G2478">
        <v>153.15642711177199</v>
      </c>
      <c r="H2478">
        <v>28.058956036003998</v>
      </c>
      <c r="I2478">
        <v>47.036136732306304</v>
      </c>
      <c r="J2478">
        <v>-4.8786324939184498</v>
      </c>
      <c r="K2478">
        <v>27.373570176642101</v>
      </c>
      <c r="L2478">
        <v>20.830382666797501</v>
      </c>
      <c r="M2478">
        <v>64.566318523752699</v>
      </c>
      <c r="N2478">
        <v>1.3250704961759801</v>
      </c>
      <c r="O2478">
        <v>10.473282442748101</v>
      </c>
      <c r="P2478">
        <v>211.60799238820101</v>
      </c>
      <c r="Q2478">
        <v>9.0524673141118006E-2</v>
      </c>
    </row>
    <row r="2479" spans="1:17" hidden="1" x14ac:dyDescent="0.3">
      <c r="A2479" t="s">
        <v>5119</v>
      </c>
      <c r="B2479" t="s">
        <v>5120</v>
      </c>
      <c r="C2479" t="str">
        <f>IFERROR(VLOOKUP(Table1[[#This Row],[Ticker]],[1]!Table1[[Symbol]:[Industry]],2,FALSE),"-")</f>
        <v>-</v>
      </c>
      <c r="D2479" t="s">
        <v>97</v>
      </c>
      <c r="E2479">
        <v>177.37806985</v>
      </c>
      <c r="F2479">
        <v>174.6</v>
      </c>
      <c r="G2479">
        <v>-22.368371648087301</v>
      </c>
      <c r="H2479">
        <v>0.79891185854119495</v>
      </c>
      <c r="I2479">
        <v>-27.8314413558974</v>
      </c>
      <c r="J2479">
        <v>-2.6370599679644902</v>
      </c>
      <c r="K2479">
        <v>178.872835305032</v>
      </c>
      <c r="L2479">
        <v>184.92242490933899</v>
      </c>
      <c r="M2479">
        <v>52.752034927267999</v>
      </c>
      <c r="N2479">
        <v>0.183687200956937</v>
      </c>
      <c r="O2479">
        <v>54.066437571592203</v>
      </c>
      <c r="P2479">
        <v>21.249999999999901</v>
      </c>
      <c r="Q2479">
        <v>6.7400775698881005E-2</v>
      </c>
    </row>
    <row r="2480" spans="1:17" hidden="1" x14ac:dyDescent="0.3">
      <c r="A2480" t="s">
        <v>5121</v>
      </c>
      <c r="B2480" t="s">
        <v>5122</v>
      </c>
      <c r="C2480" t="str">
        <f>IFERROR(VLOOKUP(Table1[[#This Row],[Ticker]],[1]!Table1[[Symbol]:[Industry]],2,FALSE),"-")</f>
        <v>-</v>
      </c>
      <c r="E2480">
        <v>176.8125</v>
      </c>
      <c r="F2480">
        <v>165.2</v>
      </c>
      <c r="G2480">
        <v>304.52555863314501</v>
      </c>
      <c r="H2480">
        <v>42.672307923554001</v>
      </c>
      <c r="I2480">
        <v>51.077440320442797</v>
      </c>
      <c r="J2480">
        <v>1.6938563403122799</v>
      </c>
      <c r="K2480">
        <v>130.85548407790699</v>
      </c>
      <c r="L2480">
        <v>102.52752375873099</v>
      </c>
      <c r="M2480">
        <v>69.067811440918703</v>
      </c>
      <c r="N2480">
        <v>1.95902183096921</v>
      </c>
      <c r="O2480">
        <v>20.460048426150099</v>
      </c>
      <c r="P2480">
        <v>334.73684210526301</v>
      </c>
      <c r="Q2480">
        <v>0.144026390658439</v>
      </c>
    </row>
    <row r="2481" spans="1:17" hidden="1" x14ac:dyDescent="0.3">
      <c r="A2481" t="s">
        <v>5123</v>
      </c>
      <c r="B2481" t="s">
        <v>5124</v>
      </c>
      <c r="C2481" t="str">
        <f>IFERROR(VLOOKUP(Table1[[#This Row],[Ticker]],[1]!Table1[[Symbol]:[Industry]],2,FALSE),"-")</f>
        <v>-</v>
      </c>
      <c r="E2481">
        <v>176.3393475</v>
      </c>
      <c r="F2481">
        <v>95.37</v>
      </c>
      <c r="G2481">
        <v>39.338466537423798</v>
      </c>
      <c r="H2481">
        <v>20.023737839070101</v>
      </c>
      <c r="I2481">
        <v>-20.371431858333501</v>
      </c>
      <c r="J2481">
        <v>-2.05431891064933</v>
      </c>
      <c r="K2481">
        <v>79.8388799152589</v>
      </c>
      <c r="M2481">
        <v>63.921413150435797</v>
      </c>
      <c r="N2481">
        <v>3.0386963979416799</v>
      </c>
      <c r="O2481">
        <v>50.728740694138601</v>
      </c>
      <c r="P2481">
        <v>73.400000000000006</v>
      </c>
    </row>
    <row r="2482" spans="1:17" hidden="1" x14ac:dyDescent="0.3">
      <c r="A2482" t="s">
        <v>5125</v>
      </c>
      <c r="B2482" t="s">
        <v>5126</v>
      </c>
      <c r="C2482" t="str">
        <f>IFERROR(VLOOKUP(Table1[[#This Row],[Ticker]],[1]!Table1[[Symbol]:[Industry]],2,FALSE),"-")</f>
        <v>-</v>
      </c>
      <c r="D2482" t="s">
        <v>21</v>
      </c>
      <c r="E2482">
        <v>176.24088240999899</v>
      </c>
      <c r="F2482">
        <v>224</v>
      </c>
      <c r="G2482">
        <v>-36.915501716544398</v>
      </c>
      <c r="H2482">
        <v>-15.993877562616399</v>
      </c>
      <c r="I2482">
        <v>-22.824368465086799</v>
      </c>
      <c r="J2482">
        <v>-4.0004169142791097</v>
      </c>
      <c r="O2482">
        <v>18.125</v>
      </c>
      <c r="P2482">
        <v>15.404430705821699</v>
      </c>
    </row>
    <row r="2483" spans="1:17" hidden="1" x14ac:dyDescent="0.3">
      <c r="A2483" t="s">
        <v>5127</v>
      </c>
      <c r="B2483" t="s">
        <v>5128</v>
      </c>
      <c r="C2483" t="str">
        <f>IFERROR(VLOOKUP(Table1[[#This Row],[Ticker]],[1]!Table1[[Symbol]:[Industry]],2,FALSE),"-")</f>
        <v>-</v>
      </c>
      <c r="D2483" t="s">
        <v>308</v>
      </c>
      <c r="E2483">
        <v>176.17655999999999</v>
      </c>
      <c r="F2483">
        <v>145.94999999999999</v>
      </c>
      <c r="G2483">
        <v>40.957492392738502</v>
      </c>
      <c r="H2483">
        <v>18.708615463882801</v>
      </c>
      <c r="I2483">
        <v>-0.64019799324517901</v>
      </c>
      <c r="J2483">
        <v>5.4573054740534097</v>
      </c>
      <c r="K2483">
        <v>129.324121466988</v>
      </c>
      <c r="L2483">
        <v>118.93414097647501</v>
      </c>
      <c r="M2483">
        <v>84.328316912397995</v>
      </c>
      <c r="N2483">
        <v>2.0023494524702601</v>
      </c>
      <c r="O2483">
        <v>12.2987324426173</v>
      </c>
      <c r="P2483">
        <v>89.176928062216405</v>
      </c>
      <c r="Q2483">
        <v>9.7077537228225E-2</v>
      </c>
    </row>
    <row r="2484" spans="1:17" hidden="1" x14ac:dyDescent="0.3">
      <c r="A2484" t="s">
        <v>5129</v>
      </c>
      <c r="B2484" t="s">
        <v>5130</v>
      </c>
      <c r="C2484" t="str">
        <f>IFERROR(VLOOKUP(Table1[[#This Row],[Ticker]],[1]!Table1[[Symbol]:[Industry]],2,FALSE),"-")</f>
        <v>-</v>
      </c>
      <c r="D2484" t="s">
        <v>5131</v>
      </c>
      <c r="E2484">
        <v>176.08500752500001</v>
      </c>
      <c r="F2484">
        <v>75.400000000000006</v>
      </c>
      <c r="G2484">
        <v>-53.994866795909502</v>
      </c>
      <c r="H2484">
        <v>-10.486725821322899</v>
      </c>
      <c r="I2484">
        <v>-47.869057523323697</v>
      </c>
      <c r="J2484">
        <v>-4.6039687005232599</v>
      </c>
      <c r="K2484">
        <v>82.914701267820107</v>
      </c>
      <c r="M2484">
        <v>29.990073608061198</v>
      </c>
      <c r="N2484">
        <v>0.87244293499723502</v>
      </c>
      <c r="O2484">
        <v>101.591511936339</v>
      </c>
      <c r="P2484">
        <v>6.5724381625441799</v>
      </c>
    </row>
    <row r="2485" spans="1:17" hidden="1" x14ac:dyDescent="0.3">
      <c r="A2485" t="s">
        <v>5132</v>
      </c>
      <c r="B2485" t="s">
        <v>5133</v>
      </c>
      <c r="C2485" t="str">
        <f>IFERROR(VLOOKUP(Table1[[#This Row],[Ticker]],[1]!Table1[[Symbol]:[Industry]],2,FALSE),"-")</f>
        <v>-</v>
      </c>
      <c r="D2485" t="s">
        <v>114</v>
      </c>
      <c r="E2485">
        <v>175.64555159599999</v>
      </c>
      <c r="F2485">
        <v>93.23</v>
      </c>
      <c r="G2485">
        <v>10.6963414589883</v>
      </c>
      <c r="H2485">
        <v>16.7661752618768</v>
      </c>
      <c r="I2485">
        <v>-0.19411859799488501</v>
      </c>
      <c r="J2485">
        <v>1.1939742735040999</v>
      </c>
      <c r="K2485">
        <v>81.604648312306395</v>
      </c>
      <c r="L2485">
        <v>78.896328696441699</v>
      </c>
      <c r="M2485">
        <v>74.336380579968406</v>
      </c>
      <c r="N2485">
        <v>4.1741822538680298</v>
      </c>
      <c r="O2485">
        <v>7.79791912474525</v>
      </c>
      <c r="P2485">
        <v>40.618401206636499</v>
      </c>
      <c r="Q2485">
        <v>6.3910168019520999E-2</v>
      </c>
    </row>
    <row r="2486" spans="1:17" hidden="1" x14ac:dyDescent="0.3">
      <c r="A2486" t="s">
        <v>5134</v>
      </c>
      <c r="B2486" t="s">
        <v>5135</v>
      </c>
      <c r="C2486" t="str">
        <f>IFERROR(VLOOKUP(Table1[[#This Row],[Ticker]],[1]!Table1[[Symbol]:[Industry]],2,FALSE),"-")</f>
        <v>-</v>
      </c>
      <c r="D2486" t="s">
        <v>476</v>
      </c>
      <c r="E2486">
        <v>175.476295612</v>
      </c>
      <c r="F2486">
        <v>7.29</v>
      </c>
      <c r="G2486">
        <v>50.520554333732598</v>
      </c>
      <c r="H2486">
        <v>-13.0543422138362</v>
      </c>
      <c r="I2486">
        <v>-16.877641397713798</v>
      </c>
      <c r="J2486">
        <v>-7.0837386137532503</v>
      </c>
      <c r="K2486">
        <v>7.5608084639139204</v>
      </c>
      <c r="L2486">
        <v>7.0339177042313699</v>
      </c>
      <c r="M2486">
        <v>28.872756878306699</v>
      </c>
      <c r="N2486">
        <v>0.75978323260408698</v>
      </c>
      <c r="O2486">
        <v>55.360701378752701</v>
      </c>
      <c r="P2486">
        <v>90.512009474501099</v>
      </c>
      <c r="Q2486">
        <v>7.8154720753958004E-2</v>
      </c>
    </row>
    <row r="2487" spans="1:17" hidden="1" x14ac:dyDescent="0.3">
      <c r="A2487" t="s">
        <v>5136</v>
      </c>
      <c r="B2487" t="s">
        <v>5137</v>
      </c>
      <c r="C2487" t="str">
        <f>IFERROR(VLOOKUP(Table1[[#This Row],[Ticker]],[1]!Table1[[Symbol]:[Industry]],2,FALSE),"-")</f>
        <v>-</v>
      </c>
      <c r="D2487" t="s">
        <v>100</v>
      </c>
      <c r="E2487">
        <v>175.2516</v>
      </c>
      <c r="F2487">
        <v>162</v>
      </c>
      <c r="G2487">
        <v>-20.950021673394399</v>
      </c>
      <c r="H2487">
        <v>-7.8256006502937403</v>
      </c>
      <c r="I2487">
        <v>-13.5314391721575</v>
      </c>
      <c r="J2487">
        <v>-10.2988940356125</v>
      </c>
      <c r="K2487">
        <v>161.80147560923101</v>
      </c>
      <c r="L2487">
        <v>153.791526974345</v>
      </c>
      <c r="M2487">
        <v>34.902920287176201</v>
      </c>
      <c r="N2487">
        <v>0.73716906606007004</v>
      </c>
      <c r="O2487">
        <v>23.6111111111111</v>
      </c>
      <c r="P2487">
        <v>35</v>
      </c>
      <c r="Q2487">
        <v>0.102806889063299</v>
      </c>
    </row>
    <row r="2488" spans="1:17" hidden="1" x14ac:dyDescent="0.3">
      <c r="A2488" t="s">
        <v>5138</v>
      </c>
      <c r="B2488" t="s">
        <v>5139</v>
      </c>
      <c r="C2488" t="str">
        <f>IFERROR(VLOOKUP(Table1[[#This Row],[Ticker]],[1]!Table1[[Symbol]:[Industry]],2,FALSE),"-")</f>
        <v>-</v>
      </c>
      <c r="D2488" t="s">
        <v>647</v>
      </c>
      <c r="E2488">
        <v>175.18168499999999</v>
      </c>
      <c r="F2488">
        <v>419.3</v>
      </c>
      <c r="G2488">
        <v>-86.767729684019002</v>
      </c>
      <c r="H2488">
        <v>-0.953002035190326</v>
      </c>
      <c r="I2488">
        <v>-22.7937366244666</v>
      </c>
      <c r="J2488">
        <v>-2.1236438273154801</v>
      </c>
      <c r="K2488">
        <v>405.24578140990099</v>
      </c>
      <c r="L2488">
        <v>458.455259866696</v>
      </c>
      <c r="M2488">
        <v>47.287373415477703</v>
      </c>
      <c r="N2488">
        <v>1.0369654995784801</v>
      </c>
      <c r="O2488">
        <v>155.98616742189299</v>
      </c>
      <c r="P2488">
        <v>29.975201487910699</v>
      </c>
      <c r="Q2488">
        <v>1.1022085882473E-2</v>
      </c>
    </row>
    <row r="2489" spans="1:17" hidden="1" x14ac:dyDescent="0.3">
      <c r="A2489" t="s">
        <v>5140</v>
      </c>
      <c r="B2489" t="s">
        <v>5141</v>
      </c>
      <c r="C2489" t="str">
        <f>IFERROR(VLOOKUP(Table1[[#This Row],[Ticker]],[1]!Table1[[Symbol]:[Industry]],2,FALSE),"-")</f>
        <v>-</v>
      </c>
      <c r="D2489" t="s">
        <v>46</v>
      </c>
      <c r="E2489">
        <v>174.87717744</v>
      </c>
      <c r="F2489">
        <v>14.7</v>
      </c>
      <c r="G2489">
        <v>16.464858693649202</v>
      </c>
      <c r="H2489">
        <v>-9.2902211000314505</v>
      </c>
      <c r="I2489">
        <v>-74.379443972303903</v>
      </c>
      <c r="J2489">
        <v>6.8077886194825199</v>
      </c>
      <c r="K2489">
        <v>16.9300943640079</v>
      </c>
      <c r="L2489">
        <v>22.6214877049607</v>
      </c>
      <c r="M2489">
        <v>63.019455430695899</v>
      </c>
      <c r="N2489">
        <v>0.17287248214384601</v>
      </c>
      <c r="O2489">
        <v>212.57871396765401</v>
      </c>
      <c r="P2489">
        <v>80.190748665027598</v>
      </c>
    </row>
    <row r="2490" spans="1:17" hidden="1" x14ac:dyDescent="0.3">
      <c r="A2490" t="s">
        <v>5142</v>
      </c>
      <c r="B2490" t="s">
        <v>5143</v>
      </c>
      <c r="C2490" t="str">
        <f>IFERROR(VLOOKUP(Table1[[#This Row],[Ticker]],[1]!Table1[[Symbol]:[Industry]],2,FALSE),"-")</f>
        <v>-</v>
      </c>
      <c r="D2490" t="s">
        <v>308</v>
      </c>
      <c r="E2490">
        <v>174.65107194000001</v>
      </c>
      <c r="F2490">
        <v>35.04</v>
      </c>
      <c r="G2490">
        <v>70.059220350407898</v>
      </c>
      <c r="H2490">
        <v>-13.3116712293789</v>
      </c>
      <c r="I2490">
        <v>-23.584484718160802</v>
      </c>
      <c r="J2490">
        <v>-5.9520296955007304</v>
      </c>
      <c r="K2490">
        <v>34.888055280975202</v>
      </c>
      <c r="L2490">
        <v>33.702660611001903</v>
      </c>
      <c r="M2490">
        <v>38.584710518363202</v>
      </c>
      <c r="N2490">
        <v>1.3890328879677001</v>
      </c>
      <c r="O2490">
        <v>36.272831050228298</v>
      </c>
      <c r="P2490">
        <v>105.996472663139</v>
      </c>
      <c r="Q2490">
        <v>0.109342608156523</v>
      </c>
    </row>
    <row r="2491" spans="1:17" hidden="1" x14ac:dyDescent="0.3">
      <c r="A2491" t="s">
        <v>5144</v>
      </c>
      <c r="B2491" t="s">
        <v>5145</v>
      </c>
      <c r="C2491" t="str">
        <f>IFERROR(VLOOKUP(Table1[[#This Row],[Ticker]],[1]!Table1[[Symbol]:[Industry]],2,FALSE),"-")</f>
        <v>-</v>
      </c>
      <c r="D2491" t="s">
        <v>409</v>
      </c>
      <c r="E2491">
        <v>174.61499345499999</v>
      </c>
      <c r="F2491">
        <v>175</v>
      </c>
      <c r="G2491">
        <v>399.40569342817997</v>
      </c>
      <c r="H2491">
        <v>10.9996961660088</v>
      </c>
      <c r="I2491">
        <v>113.222475293839</v>
      </c>
      <c r="J2491">
        <v>3.9874692948040402</v>
      </c>
      <c r="K2491">
        <v>153.60481616102501</v>
      </c>
      <c r="L2491">
        <v>117.91414902664999</v>
      </c>
      <c r="M2491">
        <v>82.649480446419204</v>
      </c>
      <c r="N2491">
        <v>1.37178443971596</v>
      </c>
      <c r="O2491">
        <v>8.5428571428571392</v>
      </c>
      <c r="P2491">
        <v>568.44919786096204</v>
      </c>
    </row>
    <row r="2492" spans="1:17" hidden="1" x14ac:dyDescent="0.3">
      <c r="A2492" t="s">
        <v>5146</v>
      </c>
      <c r="B2492" t="s">
        <v>5147</v>
      </c>
      <c r="C2492" t="str">
        <f>IFERROR(VLOOKUP(Table1[[#This Row],[Ticker]],[1]!Table1[[Symbol]:[Industry]],2,FALSE),"-")</f>
        <v>-</v>
      </c>
      <c r="E2492">
        <v>174.58628974999999</v>
      </c>
      <c r="F2492">
        <v>19.940000000000001</v>
      </c>
      <c r="G2492">
        <v>23.001579543820402</v>
      </c>
      <c r="H2492">
        <v>-16.026074532313402</v>
      </c>
      <c r="I2492">
        <v>-3.28476360737434</v>
      </c>
      <c r="J2492">
        <v>1.9848531519993999</v>
      </c>
      <c r="K2492">
        <v>21.490702668728598</v>
      </c>
      <c r="L2492">
        <v>21.0061256976288</v>
      </c>
      <c r="M2492">
        <v>41.116139446701702</v>
      </c>
      <c r="N2492">
        <v>0.68273953303035595</v>
      </c>
      <c r="O2492">
        <v>54.413239719157403</v>
      </c>
      <c r="P2492">
        <v>61.982128350934197</v>
      </c>
      <c r="Q2492">
        <v>1.0902730554544E-2</v>
      </c>
    </row>
    <row r="2493" spans="1:17" hidden="1" x14ac:dyDescent="0.3">
      <c r="A2493" t="s">
        <v>5148</v>
      </c>
      <c r="B2493" t="s">
        <v>5149</v>
      </c>
      <c r="C2493" t="str">
        <f>IFERROR(VLOOKUP(Table1[[#This Row],[Ticker]],[1]!Table1[[Symbol]:[Industry]],2,FALSE),"-")</f>
        <v>-</v>
      </c>
      <c r="D2493" t="s">
        <v>647</v>
      </c>
      <c r="E2493">
        <v>174.43026681800001</v>
      </c>
      <c r="F2493">
        <v>12.78</v>
      </c>
      <c r="G2493">
        <v>-36.120180079117503</v>
      </c>
      <c r="H2493">
        <v>-6.8668972077368897</v>
      </c>
      <c r="I2493">
        <v>-23.757304153700399</v>
      </c>
      <c r="J2493">
        <v>-1.5715102724256</v>
      </c>
      <c r="K2493">
        <v>13.1100663493401</v>
      </c>
      <c r="L2493">
        <v>13.310340326397901</v>
      </c>
      <c r="M2493">
        <v>47.326349778904699</v>
      </c>
      <c r="N2493">
        <v>0.98120343426821</v>
      </c>
      <c r="O2493">
        <v>51.799687010954599</v>
      </c>
      <c r="P2493">
        <v>22.296650717703301</v>
      </c>
      <c r="Q2493">
        <v>-4.1825096955933998E-2</v>
      </c>
    </row>
    <row r="2494" spans="1:17" hidden="1" x14ac:dyDescent="0.3">
      <c r="A2494" t="s">
        <v>5150</v>
      </c>
      <c r="B2494" t="s">
        <v>5151</v>
      </c>
      <c r="C2494" t="str">
        <f>IFERROR(VLOOKUP(Table1[[#This Row],[Ticker]],[1]!Table1[[Symbol]:[Industry]],2,FALSE),"-")</f>
        <v>-</v>
      </c>
      <c r="D2494" t="s">
        <v>916</v>
      </c>
      <c r="E2494">
        <v>174</v>
      </c>
      <c r="F2494">
        <v>139.25</v>
      </c>
      <c r="G2494">
        <v>67.867375736708496</v>
      </c>
      <c r="H2494">
        <v>3.0560255381586998</v>
      </c>
      <c r="I2494">
        <v>71.3899642107842</v>
      </c>
      <c r="J2494">
        <v>-4.3881998291055604</v>
      </c>
      <c r="K2494">
        <v>111.367908718245</v>
      </c>
      <c r="L2494">
        <v>88.160213676535804</v>
      </c>
      <c r="M2494">
        <v>77.591272485364598</v>
      </c>
      <c r="N2494">
        <v>0.49911487742753802</v>
      </c>
      <c r="O2494">
        <v>7.8563734290843801</v>
      </c>
      <c r="Q2494">
        <v>6.2602917385061005E-2</v>
      </c>
    </row>
    <row r="2495" spans="1:17" hidden="1" x14ac:dyDescent="0.3">
      <c r="A2495" t="s">
        <v>5152</v>
      </c>
      <c r="B2495" t="s">
        <v>5153</v>
      </c>
      <c r="C2495" t="str">
        <f>IFERROR(VLOOKUP(Table1[[#This Row],[Ticker]],[1]!Table1[[Symbol]:[Industry]],2,FALSE),"-")</f>
        <v>-</v>
      </c>
      <c r="D2495" t="s">
        <v>332</v>
      </c>
      <c r="E2495">
        <v>173.86399</v>
      </c>
      <c r="F2495">
        <v>111.1</v>
      </c>
      <c r="G2495">
        <v>61.548054588495802</v>
      </c>
      <c r="H2495">
        <v>10.9343538158803</v>
      </c>
      <c r="I2495">
        <v>75.639187839953394</v>
      </c>
      <c r="J2495">
        <v>-6.8312197353114898</v>
      </c>
      <c r="K2495">
        <v>101.47586157213399</v>
      </c>
      <c r="M2495">
        <v>51.1868792535059</v>
      </c>
      <c r="N2495">
        <v>1.03624691998443</v>
      </c>
      <c r="O2495">
        <v>18.8118811881188</v>
      </c>
      <c r="P2495">
        <v>97.511111111111106</v>
      </c>
    </row>
    <row r="2496" spans="1:17" hidden="1" x14ac:dyDescent="0.3">
      <c r="A2496" t="s">
        <v>5154</v>
      </c>
      <c r="B2496" t="s">
        <v>5155</v>
      </c>
      <c r="C2496" t="str">
        <f>IFERROR(VLOOKUP(Table1[[#This Row],[Ticker]],[1]!Table1[[Symbol]:[Industry]],2,FALSE),"-")</f>
        <v>-</v>
      </c>
      <c r="D2496" t="s">
        <v>989</v>
      </c>
      <c r="E2496">
        <v>173.77500000000001</v>
      </c>
      <c r="F2496">
        <v>324.39999999999998</v>
      </c>
      <c r="G2496">
        <v>144.98025046301399</v>
      </c>
      <c r="H2496">
        <v>11.373021805139</v>
      </c>
      <c r="I2496">
        <v>120.748225985329</v>
      </c>
      <c r="J2496">
        <v>-5.0400787681260901</v>
      </c>
      <c r="K2496">
        <v>314.807325917664</v>
      </c>
      <c r="L2496">
        <v>254.41727358304701</v>
      </c>
      <c r="M2496">
        <v>40.1838235715731</v>
      </c>
      <c r="N2496">
        <v>1.09755633078616</v>
      </c>
      <c r="O2496">
        <v>20.160295930949399</v>
      </c>
      <c r="P2496">
        <v>181.96436332029501</v>
      </c>
      <c r="Q2496">
        <v>9.6806933479521004E-2</v>
      </c>
    </row>
    <row r="2497" spans="1:17" hidden="1" x14ac:dyDescent="0.3">
      <c r="A2497" t="s">
        <v>5156</v>
      </c>
      <c r="B2497" t="s">
        <v>5157</v>
      </c>
      <c r="C2497" t="str">
        <f>IFERROR(VLOOKUP(Table1[[#This Row],[Ticker]],[1]!Table1[[Symbol]:[Industry]],2,FALSE),"-")</f>
        <v>-</v>
      </c>
      <c r="D2497" t="s">
        <v>62</v>
      </c>
      <c r="E2497">
        <v>173.72295399999999</v>
      </c>
      <c r="F2497">
        <v>42.77</v>
      </c>
      <c r="G2497">
        <v>-0.68257953146061401</v>
      </c>
      <c r="H2497">
        <v>-15.3110880799169</v>
      </c>
      <c r="I2497">
        <v>-45.3826121926854</v>
      </c>
      <c r="J2497">
        <v>-5.6488489037543701</v>
      </c>
      <c r="K2497">
        <v>48.864666456806603</v>
      </c>
      <c r="L2497">
        <v>52.320137107548497</v>
      </c>
      <c r="M2497">
        <v>35.557016652847402</v>
      </c>
      <c r="N2497">
        <v>0.94718055627040698</v>
      </c>
      <c r="O2497">
        <v>72.784662146364198</v>
      </c>
      <c r="P2497">
        <v>28.222296480541299</v>
      </c>
      <c r="Q2497">
        <v>0.107592776928228</v>
      </c>
    </row>
    <row r="2498" spans="1:17" hidden="1" x14ac:dyDescent="0.3">
      <c r="A2498" t="s">
        <v>5158</v>
      </c>
      <c r="B2498" t="s">
        <v>5159</v>
      </c>
      <c r="C2498" t="str">
        <f>IFERROR(VLOOKUP(Table1[[#This Row],[Ticker]],[1]!Table1[[Symbol]:[Industry]],2,FALSE),"-")</f>
        <v>-</v>
      </c>
      <c r="D2498" t="s">
        <v>46</v>
      </c>
      <c r="E2498">
        <v>173.50774425</v>
      </c>
      <c r="F2498">
        <v>104</v>
      </c>
      <c r="G2498">
        <v>41.667429040299297</v>
      </c>
      <c r="H2498">
        <v>-7.53585896763978</v>
      </c>
      <c r="I2498">
        <v>-19.145389085172901</v>
      </c>
      <c r="J2498">
        <v>-6.5691714370607297</v>
      </c>
      <c r="K2498">
        <v>104.23726037763301</v>
      </c>
      <c r="L2498">
        <v>97.448682537771006</v>
      </c>
      <c r="M2498">
        <v>42.417232138592297</v>
      </c>
      <c r="N2498">
        <v>1.0993155008079001</v>
      </c>
      <c r="O2498">
        <v>52.740384615384599</v>
      </c>
      <c r="P2498">
        <v>98.019801980197997</v>
      </c>
      <c r="Q2498">
        <v>5.2103879420064003E-2</v>
      </c>
    </row>
    <row r="2499" spans="1:17" hidden="1" x14ac:dyDescent="0.3">
      <c r="A2499" t="s">
        <v>5160</v>
      </c>
      <c r="B2499" t="s">
        <v>5161</v>
      </c>
      <c r="C2499" t="str">
        <f>IFERROR(VLOOKUP(Table1[[#This Row],[Ticker]],[1]!Table1[[Symbol]:[Industry]],2,FALSE),"-")</f>
        <v>-</v>
      </c>
      <c r="D2499" t="s">
        <v>409</v>
      </c>
      <c r="E2499">
        <v>173.423917832</v>
      </c>
      <c r="F2499">
        <v>175.2</v>
      </c>
      <c r="G2499">
        <v>11.7692254134123</v>
      </c>
      <c r="H2499">
        <v>3.43224516710095</v>
      </c>
      <c r="I2499">
        <v>29.577065226669301</v>
      </c>
      <c r="J2499">
        <v>-4.8370933463261796</v>
      </c>
      <c r="K2499">
        <v>162.86929406612501</v>
      </c>
      <c r="L2499">
        <v>140.15149934677399</v>
      </c>
      <c r="M2499">
        <v>45.475170269185597</v>
      </c>
      <c r="N2499">
        <v>0.30536913046853598</v>
      </c>
      <c r="O2499">
        <v>7.8767123287671197</v>
      </c>
      <c r="P2499">
        <v>61.698200276880399</v>
      </c>
      <c r="Q2499">
        <v>4.9194228236711997E-2</v>
      </c>
    </row>
    <row r="2500" spans="1:17" hidden="1" x14ac:dyDescent="0.3">
      <c r="A2500" t="s">
        <v>5162</v>
      </c>
      <c r="B2500" t="s">
        <v>5163</v>
      </c>
      <c r="C2500" t="str">
        <f>IFERROR(VLOOKUP(Table1[[#This Row],[Ticker]],[1]!Table1[[Symbol]:[Industry]],2,FALSE),"-")</f>
        <v>-</v>
      </c>
      <c r="D2500" t="s">
        <v>62</v>
      </c>
      <c r="E2500">
        <v>172.28326161999999</v>
      </c>
      <c r="F2500">
        <v>48.83</v>
      </c>
      <c r="G2500">
        <v>-15.6283978256499</v>
      </c>
      <c r="H2500">
        <v>-10.8931744326055</v>
      </c>
      <c r="I2500">
        <v>-36.253513883105697</v>
      </c>
      <c r="J2500">
        <v>4.1843431862434297</v>
      </c>
      <c r="K2500">
        <v>51.502307236233499</v>
      </c>
      <c r="L2500">
        <v>49.414423447361997</v>
      </c>
      <c r="M2500">
        <v>55.003542321644296</v>
      </c>
      <c r="N2500">
        <v>0.79391257967770401</v>
      </c>
      <c r="O2500">
        <v>62.2568093385214</v>
      </c>
      <c r="P2500">
        <v>53.601761560238998</v>
      </c>
      <c r="Q2500">
        <v>8.3608565224941006E-2</v>
      </c>
    </row>
    <row r="2501" spans="1:17" hidden="1" x14ac:dyDescent="0.3">
      <c r="A2501" t="s">
        <v>5164</v>
      </c>
      <c r="B2501" t="s">
        <v>5165</v>
      </c>
      <c r="C2501" t="str">
        <f>IFERROR(VLOOKUP(Table1[[#This Row],[Ticker]],[1]!Table1[[Symbol]:[Industry]],2,FALSE),"-")</f>
        <v>-</v>
      </c>
      <c r="D2501" t="s">
        <v>193</v>
      </c>
      <c r="E2501">
        <v>172.06877994800001</v>
      </c>
      <c r="F2501">
        <v>112.47</v>
      </c>
      <c r="G2501">
        <v>-39.554390605433298</v>
      </c>
      <c r="H2501">
        <v>-5.8530339184862799</v>
      </c>
      <c r="I2501">
        <v>-20.975056466521099</v>
      </c>
      <c r="J2501">
        <v>-2.1920428403256902</v>
      </c>
      <c r="K2501">
        <v>111.60968436784199</v>
      </c>
      <c r="L2501">
        <v>114.87990288226401</v>
      </c>
      <c r="M2501">
        <v>48.003874924397202</v>
      </c>
      <c r="N2501">
        <v>1.5226066036682799</v>
      </c>
      <c r="O2501">
        <v>20.0320085356094</v>
      </c>
      <c r="P2501">
        <v>16.549222797927399</v>
      </c>
      <c r="Q2501">
        <v>2.4222952228423002E-2</v>
      </c>
    </row>
    <row r="2502" spans="1:17" hidden="1" x14ac:dyDescent="0.3">
      <c r="A2502" t="s">
        <v>5166</v>
      </c>
      <c r="B2502" t="s">
        <v>5167</v>
      </c>
      <c r="C2502" t="str">
        <f>IFERROR(VLOOKUP(Table1[[#This Row],[Ticker]],[1]!Table1[[Symbol]:[Industry]],2,FALSE),"-")</f>
        <v>-</v>
      </c>
      <c r="E2502">
        <v>171.54463059</v>
      </c>
      <c r="F2502">
        <v>155.69999999999999</v>
      </c>
      <c r="G2502">
        <v>-71.8355864459879</v>
      </c>
      <c r="H2502">
        <v>-8.6909680045999398</v>
      </c>
      <c r="I2502">
        <v>-29.765888932923101</v>
      </c>
      <c r="J2502">
        <v>-2.4841590355869498</v>
      </c>
      <c r="K2502">
        <v>166.77659218162901</v>
      </c>
      <c r="L2502">
        <v>197.77910347760701</v>
      </c>
      <c r="M2502">
        <v>50.933445423436901</v>
      </c>
      <c r="N2502">
        <v>1.50005554334389</v>
      </c>
      <c r="O2502">
        <v>124.149004495825</v>
      </c>
      <c r="P2502">
        <v>5.7744565217391299</v>
      </c>
      <c r="Q2502">
        <v>7.5947966594120994E-2</v>
      </c>
    </row>
    <row r="2503" spans="1:17" hidden="1" x14ac:dyDescent="0.3">
      <c r="A2503" t="s">
        <v>5168</v>
      </c>
      <c r="B2503" t="s">
        <v>5169</v>
      </c>
      <c r="C2503" t="str">
        <f>IFERROR(VLOOKUP(Table1[[#This Row],[Ticker]],[1]!Table1[[Symbol]:[Industry]],2,FALSE),"-")</f>
        <v>-</v>
      </c>
      <c r="D2503" t="s">
        <v>62</v>
      </c>
      <c r="E2503">
        <v>171.51489532799999</v>
      </c>
      <c r="F2503">
        <v>106.14</v>
      </c>
      <c r="G2503">
        <v>-28.562063532597701</v>
      </c>
      <c r="H2503">
        <v>-10.202538578578199</v>
      </c>
      <c r="I2503">
        <v>-9.9003077136879796</v>
      </c>
      <c r="J2503">
        <v>-6.5674060898548499</v>
      </c>
      <c r="K2503">
        <v>106.036076416406</v>
      </c>
      <c r="L2503">
        <v>105.822938058452</v>
      </c>
      <c r="M2503">
        <v>49.6190255161682</v>
      </c>
      <c r="N2503">
        <v>0.87096496206781304</v>
      </c>
      <c r="O2503">
        <v>24.788015828151401</v>
      </c>
      <c r="P2503">
        <v>16.894273127753301</v>
      </c>
      <c r="Q2503">
        <v>-9.9436301269228006E-2</v>
      </c>
    </row>
    <row r="2504" spans="1:17" hidden="1" x14ac:dyDescent="0.3">
      <c r="A2504" t="s">
        <v>5170</v>
      </c>
      <c r="B2504" t="s">
        <v>5171</v>
      </c>
      <c r="C2504" t="str">
        <f>IFERROR(VLOOKUP(Table1[[#This Row],[Ticker]],[1]!Table1[[Symbol]:[Industry]],2,FALSE),"-")</f>
        <v>-</v>
      </c>
      <c r="D2504" t="s">
        <v>253</v>
      </c>
      <c r="E2504">
        <v>171.4772442</v>
      </c>
      <c r="F2504">
        <v>193.08</v>
      </c>
      <c r="G2504">
        <v>-24.370190447828801</v>
      </c>
      <c r="H2504">
        <v>-6.9690292852387898</v>
      </c>
      <c r="I2504">
        <v>-26.9546972135016</v>
      </c>
      <c r="J2504">
        <v>-5.5945867399859903</v>
      </c>
      <c r="K2504">
        <v>195.54321550943499</v>
      </c>
      <c r="L2504">
        <v>198.00862671769801</v>
      </c>
      <c r="M2504">
        <v>30.2003733413089</v>
      </c>
      <c r="N2504">
        <v>0.84210056032114</v>
      </c>
      <c r="O2504">
        <v>36.446032732546001</v>
      </c>
      <c r="P2504">
        <v>18.7088841069781</v>
      </c>
      <c r="Q2504">
        <v>-5.9342779470785E-2</v>
      </c>
    </row>
    <row r="2505" spans="1:17" hidden="1" x14ac:dyDescent="0.3">
      <c r="A2505" t="s">
        <v>5172</v>
      </c>
      <c r="B2505" t="s">
        <v>5173</v>
      </c>
      <c r="C2505" t="str">
        <f>IFERROR(VLOOKUP(Table1[[#This Row],[Ticker]],[1]!Table1[[Symbol]:[Industry]],2,FALSE),"-")</f>
        <v>-</v>
      </c>
      <c r="D2505" t="s">
        <v>122</v>
      </c>
      <c r="E2505">
        <v>171.46829210000001</v>
      </c>
      <c r="F2505">
        <v>0.86</v>
      </c>
      <c r="G2505">
        <v>-39.804390605433298</v>
      </c>
      <c r="H2505">
        <v>-25.260081266320199</v>
      </c>
      <c r="I2505">
        <v>-16.157701798420199</v>
      </c>
      <c r="J2505">
        <v>-0.80168733170197304</v>
      </c>
      <c r="K2505">
        <v>1.01908655286267</v>
      </c>
      <c r="L2505">
        <v>1.0024227801789301</v>
      </c>
      <c r="M2505">
        <v>1.5638550349870299</v>
      </c>
      <c r="N2505">
        <v>0.79072452251235004</v>
      </c>
      <c r="O2505">
        <v>45.348837209302303</v>
      </c>
      <c r="P2505">
        <v>56.363636363636303</v>
      </c>
      <c r="Q2505">
        <v>-0.10132013861408699</v>
      </c>
    </row>
    <row r="2506" spans="1:17" hidden="1" x14ac:dyDescent="0.3">
      <c r="A2506" t="s">
        <v>5174</v>
      </c>
      <c r="B2506" t="s">
        <v>5175</v>
      </c>
      <c r="C2506" t="str">
        <f>IFERROR(VLOOKUP(Table1[[#This Row],[Ticker]],[1]!Table1[[Symbol]:[Industry]],2,FALSE),"-")</f>
        <v>-</v>
      </c>
      <c r="D2506" t="s">
        <v>46</v>
      </c>
      <c r="E2506">
        <v>171.30196720000001</v>
      </c>
      <c r="F2506">
        <v>1.7</v>
      </c>
      <c r="G2506">
        <v>32.335144278287601</v>
      </c>
      <c r="H2506">
        <v>46.805204358287398</v>
      </c>
      <c r="I2506">
        <v>29.953409312690901</v>
      </c>
      <c r="J2506">
        <v>7.0296379695028497</v>
      </c>
      <c r="K2506">
        <v>1.3742349656633099</v>
      </c>
      <c r="L2506">
        <v>1.22641222002374</v>
      </c>
      <c r="M2506">
        <v>79.516426014792003</v>
      </c>
      <c r="N2506">
        <v>2.2386495175304502</v>
      </c>
      <c r="O2506">
        <v>9.4117647058823604</v>
      </c>
      <c r="P2506">
        <v>87.845303867403203</v>
      </c>
      <c r="Q2506">
        <v>0.18406335897429699</v>
      </c>
    </row>
    <row r="2507" spans="1:17" hidden="1" x14ac:dyDescent="0.3">
      <c r="A2507" t="s">
        <v>5176</v>
      </c>
      <c r="B2507" t="s">
        <v>5177</v>
      </c>
      <c r="C2507" t="str">
        <f>IFERROR(VLOOKUP(Table1[[#This Row],[Ticker]],[1]!Table1[[Symbol]:[Industry]],2,FALSE),"-")</f>
        <v>-</v>
      </c>
      <c r="D2507" t="s">
        <v>1161</v>
      </c>
      <c r="E2507">
        <v>171.1952</v>
      </c>
      <c r="F2507">
        <v>13.74</v>
      </c>
      <c r="G2507">
        <v>-23.496125527250101</v>
      </c>
      <c r="H2507">
        <v>-9.4730442292831505</v>
      </c>
      <c r="I2507">
        <v>-43.303996711705402</v>
      </c>
      <c r="J2507">
        <v>-1.3805585328597101</v>
      </c>
      <c r="K2507">
        <v>15.1471469246388</v>
      </c>
      <c r="L2507">
        <v>16.247448925131199</v>
      </c>
      <c r="M2507">
        <v>36.096529562805102</v>
      </c>
      <c r="N2507">
        <v>0.15110838050822401</v>
      </c>
      <c r="O2507">
        <v>61.4992721979621</v>
      </c>
      <c r="P2507">
        <v>33.398058252427099</v>
      </c>
      <c r="Q2507">
        <v>9.1904122236993999E-2</v>
      </c>
    </row>
    <row r="2508" spans="1:17" hidden="1" x14ac:dyDescent="0.3">
      <c r="A2508" t="s">
        <v>5178</v>
      </c>
      <c r="B2508" t="s">
        <v>5179</v>
      </c>
      <c r="C2508" t="str">
        <f>IFERROR(VLOOKUP(Table1[[#This Row],[Ticker]],[1]!Table1[[Symbol]:[Industry]],2,FALSE),"-")</f>
        <v>-</v>
      </c>
      <c r="D2508" t="s">
        <v>422</v>
      </c>
      <c r="E2508">
        <v>171.01951854000001</v>
      </c>
      <c r="F2508">
        <v>209.65</v>
      </c>
      <c r="G2508">
        <v>35.402837383801497</v>
      </c>
      <c r="H2508">
        <v>-6.3740858959498201</v>
      </c>
      <c r="I2508">
        <v>-9.4449646710489201</v>
      </c>
      <c r="J2508">
        <v>-12.372514821183</v>
      </c>
      <c r="K2508">
        <v>195.115153338108</v>
      </c>
      <c r="L2508">
        <v>189.80934309558799</v>
      </c>
      <c r="M2508">
        <v>38.352332818373696</v>
      </c>
      <c r="N2508">
        <v>2.0761262339580999</v>
      </c>
      <c r="O2508">
        <v>42.618650131170902</v>
      </c>
      <c r="P2508">
        <v>67.854283426741304</v>
      </c>
      <c r="Q2508">
        <v>7.4878599160235995E-2</v>
      </c>
    </row>
    <row r="2509" spans="1:17" hidden="1" x14ac:dyDescent="0.3">
      <c r="A2509" t="s">
        <v>5180</v>
      </c>
      <c r="B2509" t="s">
        <v>5181</v>
      </c>
      <c r="C2509" t="str">
        <f>IFERROR(VLOOKUP(Table1[[#This Row],[Ticker]],[1]!Table1[[Symbol]:[Industry]],2,FALSE),"-")</f>
        <v>-</v>
      </c>
      <c r="D2509" t="s">
        <v>1337</v>
      </c>
      <c r="E2509">
        <v>171.01335</v>
      </c>
      <c r="F2509">
        <v>380.9</v>
      </c>
      <c r="G2509">
        <v>253.956327241027</v>
      </c>
      <c r="H2509">
        <v>15.9053961376893</v>
      </c>
      <c r="I2509">
        <v>-19.863727573411399</v>
      </c>
      <c r="J2509">
        <v>-3.2226359483027598</v>
      </c>
      <c r="K2509">
        <v>352.40802964492798</v>
      </c>
      <c r="L2509">
        <v>303.84849518109201</v>
      </c>
      <c r="M2509">
        <v>67.529984408919205</v>
      </c>
      <c r="N2509">
        <v>1.6646487544759001</v>
      </c>
      <c r="O2509">
        <v>42.110790233657099</v>
      </c>
      <c r="P2509">
        <v>427.56232686980599</v>
      </c>
    </row>
    <row r="2510" spans="1:17" hidden="1" x14ac:dyDescent="0.3">
      <c r="A2510" t="s">
        <v>5182</v>
      </c>
      <c r="B2510" t="s">
        <v>5183</v>
      </c>
      <c r="C2510" t="str">
        <f>IFERROR(VLOOKUP(Table1[[#This Row],[Ticker]],[1]!Table1[[Symbol]:[Industry]],2,FALSE),"-")</f>
        <v>-</v>
      </c>
      <c r="D2510" t="s">
        <v>258</v>
      </c>
      <c r="E2510">
        <v>170.34399999999999</v>
      </c>
      <c r="F2510">
        <v>2420</v>
      </c>
      <c r="G2510">
        <v>125.011798439495</v>
      </c>
      <c r="H2510">
        <v>27.336202725312599</v>
      </c>
      <c r="I2510">
        <v>22.221490964921699</v>
      </c>
      <c r="J2510">
        <v>-2.0730051611593399</v>
      </c>
      <c r="K2510">
        <v>2230.61785898479</v>
      </c>
      <c r="L2510">
        <v>1864.33166567081</v>
      </c>
      <c r="M2510">
        <v>53.2334255196144</v>
      </c>
      <c r="N2510">
        <v>1.97161024506182</v>
      </c>
      <c r="O2510">
        <v>38.245867768594998</v>
      </c>
      <c r="P2510">
        <v>173.69373444921899</v>
      </c>
      <c r="Q2510">
        <v>0.116626573270611</v>
      </c>
    </row>
    <row r="2511" spans="1:17" hidden="1" x14ac:dyDescent="0.3">
      <c r="A2511" t="s">
        <v>5184</v>
      </c>
      <c r="B2511" t="s">
        <v>5185</v>
      </c>
      <c r="C2511" t="str">
        <f>IFERROR(VLOOKUP(Table1[[#This Row],[Ticker]],[1]!Table1[[Symbol]:[Industry]],2,FALSE),"-")</f>
        <v>-</v>
      </c>
      <c r="D2511" t="s">
        <v>46</v>
      </c>
      <c r="E2511">
        <v>170.04512639000001</v>
      </c>
      <c r="F2511">
        <v>79.09</v>
      </c>
      <c r="G2511">
        <v>-2.9938315992221298</v>
      </c>
      <c r="H2511">
        <v>-0.94182815979346901</v>
      </c>
      <c r="I2511">
        <v>-25.134165947298101</v>
      </c>
      <c r="J2511">
        <v>-6.3763115475854999</v>
      </c>
      <c r="K2511">
        <v>81.457483169258396</v>
      </c>
      <c r="L2511">
        <v>85.711233317369604</v>
      </c>
      <c r="M2511">
        <v>54.574499218075999</v>
      </c>
      <c r="N2511">
        <v>1.45248170942477</v>
      </c>
      <c r="O2511">
        <v>94.588443545328104</v>
      </c>
      <c r="P2511">
        <v>37.907585004359198</v>
      </c>
      <c r="Q2511">
        <v>-3.7698136644640002E-3</v>
      </c>
    </row>
    <row r="2512" spans="1:17" hidden="1" x14ac:dyDescent="0.3">
      <c r="A2512" t="s">
        <v>5186</v>
      </c>
      <c r="B2512" t="s">
        <v>5187</v>
      </c>
      <c r="C2512" t="str">
        <f>IFERROR(VLOOKUP(Table1[[#This Row],[Ticker]],[1]!Table1[[Symbol]:[Industry]],2,FALSE),"-")</f>
        <v>-</v>
      </c>
      <c r="D2512" t="s">
        <v>130</v>
      </c>
      <c r="E2512">
        <v>169.93169599999999</v>
      </c>
      <c r="F2512">
        <v>101.57</v>
      </c>
      <c r="G2512">
        <v>20.867089538971001</v>
      </c>
      <c r="H2512">
        <v>-8.3383125588372007</v>
      </c>
      <c r="I2512">
        <v>-21.268021378908902</v>
      </c>
      <c r="J2512">
        <v>-1.70354924015814</v>
      </c>
      <c r="K2512">
        <v>105.025118630883</v>
      </c>
      <c r="L2512">
        <v>99.064925592191202</v>
      </c>
      <c r="M2512">
        <v>52.914925079750503</v>
      </c>
      <c r="N2512">
        <v>1.0607780987431601</v>
      </c>
      <c r="O2512">
        <v>42.2171901151914</v>
      </c>
      <c r="P2512">
        <v>58.9514866979655</v>
      </c>
      <c r="Q2512">
        <v>-1.7880970778717E-2</v>
      </c>
    </row>
    <row r="2513" spans="1:17" hidden="1" x14ac:dyDescent="0.3">
      <c r="A2513" t="s">
        <v>5188</v>
      </c>
      <c r="B2513" t="s">
        <v>5189</v>
      </c>
      <c r="C2513" t="str">
        <f>IFERROR(VLOOKUP(Table1[[#This Row],[Ticker]],[1]!Table1[[Symbol]:[Industry]],2,FALSE),"-")</f>
        <v>-</v>
      </c>
      <c r="D2513" t="s">
        <v>4033</v>
      </c>
      <c r="E2513">
        <v>169.8321157</v>
      </c>
      <c r="F2513">
        <v>68.599999999999994</v>
      </c>
      <c r="G2513">
        <v>19.3807945797518</v>
      </c>
      <c r="H2513">
        <v>0.26413525789632197</v>
      </c>
      <c r="I2513">
        <v>33.471927831209399</v>
      </c>
      <c r="J2513">
        <v>3.46986110460618</v>
      </c>
      <c r="K2513">
        <v>60.938131870885798</v>
      </c>
      <c r="M2513">
        <v>51.215946798182799</v>
      </c>
      <c r="N2513">
        <v>0.57837723024638898</v>
      </c>
      <c r="O2513">
        <v>20.1166180758017</v>
      </c>
      <c r="P2513">
        <v>73.670886075949298</v>
      </c>
    </row>
    <row r="2514" spans="1:17" hidden="1" x14ac:dyDescent="0.3">
      <c r="A2514" t="s">
        <v>5190</v>
      </c>
      <c r="B2514" t="s">
        <v>5191</v>
      </c>
      <c r="C2514" t="str">
        <f>IFERROR(VLOOKUP(Table1[[#This Row],[Ticker]],[1]!Table1[[Symbol]:[Industry]],2,FALSE),"-")</f>
        <v>-</v>
      </c>
      <c r="D2514" t="s">
        <v>258</v>
      </c>
      <c r="E2514">
        <v>169.77615259000001</v>
      </c>
      <c r="F2514">
        <v>371.35</v>
      </c>
      <c r="G2514">
        <v>6.8206093945666897</v>
      </c>
      <c r="H2514">
        <v>-10.318282324521199</v>
      </c>
      <c r="I2514">
        <v>-25.871833405755599</v>
      </c>
      <c r="J2514">
        <v>0.90222328282317199</v>
      </c>
      <c r="K2514">
        <v>383.40727830618101</v>
      </c>
      <c r="L2514">
        <v>387.99299438896003</v>
      </c>
      <c r="M2514">
        <v>43.523640207029104</v>
      </c>
      <c r="N2514">
        <v>1.4649047268056601</v>
      </c>
      <c r="O2514">
        <v>64.103945065302199</v>
      </c>
      <c r="P2514">
        <v>44.494163424124501</v>
      </c>
      <c r="Q2514">
        <v>0.10656737346909601</v>
      </c>
    </row>
    <row r="2515" spans="1:17" hidden="1" x14ac:dyDescent="0.3">
      <c r="A2515" t="s">
        <v>5192</v>
      </c>
      <c r="B2515" t="s">
        <v>5193</v>
      </c>
      <c r="C2515" t="str">
        <f>IFERROR(VLOOKUP(Table1[[#This Row],[Ticker]],[1]!Table1[[Symbol]:[Industry]],2,FALSE),"-")</f>
        <v>-</v>
      </c>
      <c r="D2515" t="s">
        <v>250</v>
      </c>
      <c r="E2515">
        <v>169.64599049</v>
      </c>
      <c r="F2515">
        <v>2.2999999999999998</v>
      </c>
      <c r="K2515">
        <v>2.2860694928582501</v>
      </c>
      <c r="L2515">
        <v>2.4904968111465999</v>
      </c>
      <c r="M2515">
        <v>41.368652020141496</v>
      </c>
      <c r="N2515">
        <v>1</v>
      </c>
      <c r="Q2515">
        <v>-6.0412528129999996E-4</v>
      </c>
    </row>
    <row r="2516" spans="1:17" hidden="1" x14ac:dyDescent="0.3">
      <c r="A2516" t="s">
        <v>5194</v>
      </c>
      <c r="B2516" t="s">
        <v>5195</v>
      </c>
      <c r="C2516" t="str">
        <f>IFERROR(VLOOKUP(Table1[[#This Row],[Ticker]],[1]!Table1[[Symbol]:[Industry]],2,FALSE),"-")</f>
        <v>-</v>
      </c>
      <c r="E2516">
        <v>169.42737611199999</v>
      </c>
      <c r="F2516">
        <v>11.16</v>
      </c>
      <c r="G2516">
        <v>-9.4331705845782494</v>
      </c>
      <c r="H2516">
        <v>-18.501878196330001</v>
      </c>
      <c r="I2516">
        <v>-19.252611123652599</v>
      </c>
      <c r="J2516">
        <v>-2.3614793594316001</v>
      </c>
      <c r="K2516">
        <v>11.6693403024767</v>
      </c>
      <c r="L2516">
        <v>11.507649860033601</v>
      </c>
      <c r="M2516">
        <v>37.635046149747403</v>
      </c>
      <c r="N2516">
        <v>0.84053001841771302</v>
      </c>
      <c r="O2516">
        <v>56.899641577060898</v>
      </c>
      <c r="P2516">
        <v>28.128587830080299</v>
      </c>
      <c r="Q2516">
        <v>7.2812371029230993E-2</v>
      </c>
    </row>
    <row r="2517" spans="1:17" hidden="1" x14ac:dyDescent="0.3">
      <c r="A2517" t="s">
        <v>5196</v>
      </c>
      <c r="B2517" t="s">
        <v>5197</v>
      </c>
      <c r="C2517" t="str">
        <f>IFERROR(VLOOKUP(Table1[[#This Row],[Ticker]],[1]!Table1[[Symbol]:[Industry]],2,FALSE),"-")</f>
        <v>-</v>
      </c>
      <c r="D2517" t="s">
        <v>21</v>
      </c>
      <c r="E2517">
        <v>169.347831402</v>
      </c>
      <c r="F2517">
        <v>116.92</v>
      </c>
      <c r="G2517">
        <v>-6.4373666136007399</v>
      </c>
      <c r="H2517">
        <v>-5.3995182060682003</v>
      </c>
      <c r="I2517">
        <v>-23.770421701474799</v>
      </c>
      <c r="J2517">
        <v>-6.4246381513740998</v>
      </c>
      <c r="K2517">
        <v>122.63929937746801</v>
      </c>
      <c r="L2517">
        <v>119.40281326943401</v>
      </c>
      <c r="M2517">
        <v>38.565089683857401</v>
      </c>
      <c r="N2517">
        <v>0.65005133834644502</v>
      </c>
      <c r="O2517">
        <v>33.253506671228102</v>
      </c>
      <c r="P2517">
        <v>59.5088676671214</v>
      </c>
      <c r="Q2517">
        <v>-0.12874734464211901</v>
      </c>
    </row>
    <row r="2518" spans="1:17" hidden="1" x14ac:dyDescent="0.3">
      <c r="A2518" t="s">
        <v>5198</v>
      </c>
      <c r="B2518" t="s">
        <v>5199</v>
      </c>
      <c r="C2518" t="str">
        <f>IFERROR(VLOOKUP(Table1[[#This Row],[Ticker]],[1]!Table1[[Symbol]:[Industry]],2,FALSE),"-")</f>
        <v>-</v>
      </c>
      <c r="D2518" t="s">
        <v>1833</v>
      </c>
      <c r="E2518">
        <v>169.23029413</v>
      </c>
      <c r="F2518">
        <v>38.18</v>
      </c>
      <c r="G2518">
        <v>16.2468914458487</v>
      </c>
      <c r="H2518">
        <v>-9.0182646660363499</v>
      </c>
      <c r="I2518">
        <v>-40.0809871851202</v>
      </c>
      <c r="J2518">
        <v>-1.36578989580453</v>
      </c>
      <c r="K2518">
        <v>38.895717197067</v>
      </c>
      <c r="L2518">
        <v>35.067126567052</v>
      </c>
      <c r="M2518">
        <v>41.070198380866202</v>
      </c>
      <c r="N2518">
        <v>1.1994789203324201</v>
      </c>
      <c r="O2518">
        <v>53.483499214248297</v>
      </c>
      <c r="P2518">
        <v>126.587537091988</v>
      </c>
      <c r="Q2518">
        <v>0.124935517142496</v>
      </c>
    </row>
    <row r="2519" spans="1:17" hidden="1" x14ac:dyDescent="0.3">
      <c r="A2519" t="s">
        <v>5200</v>
      </c>
      <c r="B2519" t="s">
        <v>5201</v>
      </c>
      <c r="C2519" t="str">
        <f>IFERROR(VLOOKUP(Table1[[#This Row],[Ticker]],[1]!Table1[[Symbol]:[Industry]],2,FALSE),"-")</f>
        <v>-</v>
      </c>
      <c r="E2519">
        <v>169.05856</v>
      </c>
      <c r="F2519">
        <v>69.2</v>
      </c>
      <c r="G2519">
        <v>244.68495514892999</v>
      </c>
      <c r="H2519">
        <v>-13.9923577648975</v>
      </c>
      <c r="I2519">
        <v>71.452438781545595</v>
      </c>
      <c r="J2519">
        <v>-1.00015628548706</v>
      </c>
      <c r="K2519">
        <v>66.4337839622427</v>
      </c>
      <c r="L2519">
        <v>49.563276559552001</v>
      </c>
      <c r="M2519">
        <v>53.747405620394197</v>
      </c>
      <c r="N2519">
        <v>0.23297326298533899</v>
      </c>
      <c r="O2519">
        <v>11.921965317919</v>
      </c>
      <c r="P2519">
        <v>380.55555555555497</v>
      </c>
      <c r="Q2519">
        <v>0.24293965676787299</v>
      </c>
    </row>
    <row r="2520" spans="1:17" hidden="1" x14ac:dyDescent="0.3">
      <c r="A2520" t="s">
        <v>5202</v>
      </c>
      <c r="B2520" t="s">
        <v>5203</v>
      </c>
      <c r="C2520" t="str">
        <f>IFERROR(VLOOKUP(Table1[[#This Row],[Ticker]],[1]!Table1[[Symbol]:[Industry]],2,FALSE),"-")</f>
        <v>-</v>
      </c>
      <c r="D2520" t="s">
        <v>21</v>
      </c>
      <c r="E2520">
        <v>168.69932194500001</v>
      </c>
      <c r="F2520">
        <v>203.2</v>
      </c>
      <c r="G2520">
        <v>164.06722137744799</v>
      </c>
      <c r="H2520">
        <v>7.7703589527114101</v>
      </c>
      <c r="I2520">
        <v>178.15835462890499</v>
      </c>
      <c r="J2520">
        <v>11.076925385060999</v>
      </c>
      <c r="K2520">
        <v>144.30911149628099</v>
      </c>
      <c r="M2520">
        <v>72.810026004026795</v>
      </c>
      <c r="N2520">
        <v>0.58048490509957096</v>
      </c>
      <c r="O2520">
        <v>0</v>
      </c>
      <c r="P2520">
        <v>227.74193548387001</v>
      </c>
    </row>
    <row r="2521" spans="1:17" hidden="1" x14ac:dyDescent="0.3">
      <c r="A2521" t="s">
        <v>5204</v>
      </c>
      <c r="B2521" t="s">
        <v>5205</v>
      </c>
      <c r="C2521" t="str">
        <f>IFERROR(VLOOKUP(Table1[[#This Row],[Ticker]],[1]!Table1[[Symbol]:[Industry]],2,FALSE),"-")</f>
        <v>-</v>
      </c>
      <c r="D2521" t="s">
        <v>258</v>
      </c>
      <c r="E2521">
        <v>168.42724799999999</v>
      </c>
      <c r="F2521">
        <v>200.1</v>
      </c>
      <c r="G2521">
        <v>-39.554390605433298</v>
      </c>
      <c r="H2521">
        <v>-7.3287352861937203</v>
      </c>
      <c r="I2521">
        <v>-23.368886493048599</v>
      </c>
      <c r="J2521">
        <v>-1.71820950163013</v>
      </c>
      <c r="K2521">
        <v>202.70149164232501</v>
      </c>
      <c r="L2521">
        <v>217.162275276218</v>
      </c>
      <c r="M2521">
        <v>46.976386910264097</v>
      </c>
      <c r="N2521">
        <v>1.5131779984721101</v>
      </c>
      <c r="O2521">
        <v>39.430284857571202</v>
      </c>
      <c r="P2521">
        <v>10.858725761772799</v>
      </c>
    </row>
    <row r="2522" spans="1:17" hidden="1" x14ac:dyDescent="0.3">
      <c r="A2522" t="s">
        <v>5206</v>
      </c>
      <c r="B2522" t="s">
        <v>5207</v>
      </c>
      <c r="C2522" t="str">
        <f>IFERROR(VLOOKUP(Table1[[#This Row],[Ticker]],[1]!Table1[[Symbol]:[Industry]],2,FALSE),"-")</f>
        <v>-</v>
      </c>
      <c r="D2522" t="s">
        <v>3984</v>
      </c>
      <c r="E2522">
        <v>167.60825678199899</v>
      </c>
      <c r="F2522">
        <v>59.73</v>
      </c>
      <c r="G2522">
        <v>10.1928771541295</v>
      </c>
      <c r="H2522">
        <v>8.6456806703152402</v>
      </c>
      <c r="I2522">
        <v>-18.5016468670843</v>
      </c>
      <c r="J2522">
        <v>1.43598006955247</v>
      </c>
      <c r="K2522">
        <v>56.770941927820402</v>
      </c>
      <c r="L2522">
        <v>52.550889728016799</v>
      </c>
      <c r="M2522">
        <v>60.1895487707949</v>
      </c>
      <c r="N2522">
        <v>1.16351182973884</v>
      </c>
      <c r="O2522">
        <v>23.807132094424901</v>
      </c>
      <c r="P2522">
        <v>58.435013262599398</v>
      </c>
      <c r="Q2522">
        <v>9.1535558062621994E-2</v>
      </c>
    </row>
    <row r="2523" spans="1:17" hidden="1" x14ac:dyDescent="0.3">
      <c r="A2523" t="s">
        <v>5208</v>
      </c>
      <c r="B2523" t="s">
        <v>5209</v>
      </c>
      <c r="C2523" t="str">
        <f>IFERROR(VLOOKUP(Table1[[#This Row],[Ticker]],[1]!Table1[[Symbol]:[Industry]],2,FALSE),"-")</f>
        <v>-</v>
      </c>
      <c r="D2523" t="s">
        <v>140</v>
      </c>
      <c r="E2523">
        <v>167.20519999999999</v>
      </c>
      <c r="F2523">
        <v>67.510000000000005</v>
      </c>
      <c r="G2523">
        <v>-6.5287722308749903</v>
      </c>
      <c r="H2523">
        <v>-2.1683086819276798</v>
      </c>
      <c r="I2523">
        <v>-27.536199997367198</v>
      </c>
      <c r="J2523">
        <v>1.1983126682980301</v>
      </c>
      <c r="K2523">
        <v>63.3020716978114</v>
      </c>
      <c r="L2523">
        <v>61.889475531524901</v>
      </c>
      <c r="M2523">
        <v>55.544765301307301</v>
      </c>
      <c r="N2523">
        <v>2.4923290806619902</v>
      </c>
      <c r="O2523">
        <v>31.239816323507601</v>
      </c>
      <c r="P2523">
        <v>47.724288840262503</v>
      </c>
      <c r="Q2523">
        <v>8.1630345350399994E-2</v>
      </c>
    </row>
    <row r="2524" spans="1:17" hidden="1" x14ac:dyDescent="0.3">
      <c r="A2524" t="s">
        <v>5210</v>
      </c>
      <c r="B2524" t="s">
        <v>5211</v>
      </c>
      <c r="C2524" t="str">
        <f>IFERROR(VLOOKUP(Table1[[#This Row],[Ticker]],[1]!Table1[[Symbol]:[Industry]],2,FALSE),"-")</f>
        <v>-</v>
      </c>
      <c r="D2524" t="s">
        <v>140</v>
      </c>
      <c r="E2524">
        <v>166.95</v>
      </c>
      <c r="F2524">
        <v>184.55</v>
      </c>
      <c r="G2524">
        <v>19.3962388202158</v>
      </c>
      <c r="H2524">
        <v>-6.94884500365837</v>
      </c>
      <c r="I2524">
        <v>-7.8584458739532304</v>
      </c>
      <c r="J2524">
        <v>-2.5235416363377299</v>
      </c>
      <c r="K2524">
        <v>182.18696046252401</v>
      </c>
      <c r="L2524">
        <v>169.02642617739801</v>
      </c>
      <c r="M2524">
        <v>50.532577657970499</v>
      </c>
      <c r="N2524">
        <v>0.73989437861841401</v>
      </c>
      <c r="O2524">
        <v>48.9569222432944</v>
      </c>
      <c r="P2524">
        <v>56.398305084745701</v>
      </c>
      <c r="Q2524">
        <v>6.5882555983283006E-2</v>
      </c>
    </row>
    <row r="2525" spans="1:17" hidden="1" x14ac:dyDescent="0.3">
      <c r="A2525" t="s">
        <v>5212</v>
      </c>
      <c r="B2525" t="s">
        <v>5213</v>
      </c>
      <c r="C2525" t="str">
        <f>IFERROR(VLOOKUP(Table1[[#This Row],[Ticker]],[1]!Table1[[Symbol]:[Industry]],2,FALSE),"-")</f>
        <v>-</v>
      </c>
      <c r="D2525" t="s">
        <v>1833</v>
      </c>
      <c r="E2525">
        <v>166.91935275</v>
      </c>
      <c r="F2525">
        <v>66.010000000000005</v>
      </c>
      <c r="G2525">
        <v>48.430033892982699</v>
      </c>
      <c r="H2525">
        <v>7.5915422285294296</v>
      </c>
      <c r="I2525">
        <v>-11.561535308762499</v>
      </c>
      <c r="J2525">
        <v>1.9536787818617301</v>
      </c>
      <c r="K2525">
        <v>57.371958288868903</v>
      </c>
      <c r="L2525">
        <v>48.735459061835101</v>
      </c>
      <c r="M2525">
        <v>66.305202216893306</v>
      </c>
      <c r="N2525">
        <v>1.0663701281817199</v>
      </c>
      <c r="O2525">
        <v>6.6353582790486199</v>
      </c>
      <c r="P2525">
        <v>100.030303030303</v>
      </c>
      <c r="Q2525">
        <v>9.1677358474791998E-2</v>
      </c>
    </row>
    <row r="2526" spans="1:17" hidden="1" x14ac:dyDescent="0.3">
      <c r="A2526" t="s">
        <v>5214</v>
      </c>
      <c r="B2526" t="s">
        <v>5215</v>
      </c>
      <c r="C2526" t="str">
        <f>IFERROR(VLOOKUP(Table1[[#This Row],[Ticker]],[1]!Table1[[Symbol]:[Industry]],2,FALSE),"-")</f>
        <v>-</v>
      </c>
      <c r="D2526" t="s">
        <v>130</v>
      </c>
      <c r="E2526">
        <v>166.89189306</v>
      </c>
      <c r="F2526">
        <v>70</v>
      </c>
      <c r="G2526">
        <v>-20.541232710696399</v>
      </c>
      <c r="H2526">
        <v>-3.8825166513455001</v>
      </c>
      <c r="I2526">
        <v>-36.403951275438899</v>
      </c>
      <c r="J2526">
        <v>-6.69981065609874</v>
      </c>
      <c r="K2526">
        <v>72.719268856374399</v>
      </c>
      <c r="L2526">
        <v>74.578080663545407</v>
      </c>
      <c r="M2526">
        <v>42.638336761494102</v>
      </c>
      <c r="N2526">
        <v>1.16954120645709</v>
      </c>
      <c r="O2526">
        <v>63.785714285714199</v>
      </c>
      <c r="P2526">
        <v>27.272727272727199</v>
      </c>
    </row>
    <row r="2527" spans="1:17" hidden="1" x14ac:dyDescent="0.3">
      <c r="A2527" t="s">
        <v>5216</v>
      </c>
      <c r="B2527" t="s">
        <v>5217</v>
      </c>
      <c r="C2527" t="str">
        <f>IFERROR(VLOOKUP(Table1[[#This Row],[Ticker]],[1]!Table1[[Symbol]:[Industry]],2,FALSE),"-")</f>
        <v>-</v>
      </c>
      <c r="D2527" t="s">
        <v>384</v>
      </c>
      <c r="E2527">
        <v>166.76039617199999</v>
      </c>
      <c r="F2527">
        <v>25.31</v>
      </c>
      <c r="G2527">
        <v>49.351318737127201</v>
      </c>
      <c r="H2527">
        <v>5.83070076785806</v>
      </c>
      <c r="I2527">
        <v>14.8367426460242</v>
      </c>
      <c r="J2527">
        <v>12.493617626613</v>
      </c>
      <c r="K2527">
        <v>22.664836431252201</v>
      </c>
      <c r="L2527">
        <v>20.588324107721999</v>
      </c>
      <c r="M2527">
        <v>67.109736258819595</v>
      </c>
      <c r="N2527">
        <v>2.1623901454552601</v>
      </c>
      <c r="O2527">
        <v>16.5547214539707</v>
      </c>
      <c r="P2527">
        <v>93.206106870228993</v>
      </c>
      <c r="Q2527">
        <v>3.8330699215743003E-2</v>
      </c>
    </row>
    <row r="2528" spans="1:17" hidden="1" x14ac:dyDescent="0.3">
      <c r="A2528" t="s">
        <v>5218</v>
      </c>
      <c r="B2528" t="s">
        <v>5219</v>
      </c>
      <c r="C2528" t="str">
        <f>IFERROR(VLOOKUP(Table1[[#This Row],[Ticker]],[1]!Table1[[Symbol]:[Industry]],2,FALSE),"-")</f>
        <v>-</v>
      </c>
      <c r="D2528" t="s">
        <v>647</v>
      </c>
      <c r="E2528">
        <v>166.60692</v>
      </c>
      <c r="F2528">
        <v>85.21</v>
      </c>
      <c r="G2528">
        <v>27.837874089842501</v>
      </c>
      <c r="H2528">
        <v>-3.5393371317829398</v>
      </c>
      <c r="I2528">
        <v>3.3731824083148698</v>
      </c>
      <c r="J2528">
        <v>-2.7725328127515301</v>
      </c>
      <c r="K2528">
        <v>81.500293920877198</v>
      </c>
      <c r="L2528">
        <v>76.602549011866898</v>
      </c>
      <c r="M2528">
        <v>52.544160157850499</v>
      </c>
      <c r="N2528">
        <v>0.76239726759988002</v>
      </c>
      <c r="O2528">
        <v>23.8117591831944</v>
      </c>
      <c r="P2528">
        <v>61.996197718631102</v>
      </c>
      <c r="Q2528">
        <v>2.9453874938715999E-2</v>
      </c>
    </row>
    <row r="2529" spans="1:17" hidden="1" x14ac:dyDescent="0.3">
      <c r="A2529" t="s">
        <v>5220</v>
      </c>
      <c r="B2529" t="s">
        <v>5221</v>
      </c>
      <c r="C2529" t="str">
        <f>IFERROR(VLOOKUP(Table1[[#This Row],[Ticker]],[1]!Table1[[Symbol]:[Industry]],2,FALSE),"-")</f>
        <v>-</v>
      </c>
      <c r="D2529" t="s">
        <v>140</v>
      </c>
      <c r="E2529">
        <v>166.21954905600001</v>
      </c>
      <c r="F2529">
        <v>10.95</v>
      </c>
      <c r="G2529">
        <v>5.7678360083929903E-2</v>
      </c>
      <c r="H2529">
        <v>12.085261900568099</v>
      </c>
      <c r="I2529">
        <v>1.7582452366978001</v>
      </c>
      <c r="J2529">
        <v>-5.16111793668418</v>
      </c>
      <c r="K2529">
        <v>10.0534857446054</v>
      </c>
      <c r="L2529">
        <v>11.0107417379177</v>
      </c>
      <c r="M2529">
        <v>60.987518615306499</v>
      </c>
      <c r="N2529">
        <v>1.0170556194739</v>
      </c>
      <c r="O2529">
        <v>37.442922374429202</v>
      </c>
      <c r="P2529">
        <v>36.874999999999901</v>
      </c>
      <c r="Q2529">
        <v>3.8582670956233002E-2</v>
      </c>
    </row>
    <row r="2530" spans="1:17" hidden="1" x14ac:dyDescent="0.3">
      <c r="A2530" t="s">
        <v>5222</v>
      </c>
      <c r="B2530" t="s">
        <v>5223</v>
      </c>
      <c r="C2530" t="str">
        <f>IFERROR(VLOOKUP(Table1[[#This Row],[Ticker]],[1]!Table1[[Symbol]:[Industry]],2,FALSE),"-")</f>
        <v>-</v>
      </c>
      <c r="E2530">
        <v>166.14595600000001</v>
      </c>
      <c r="F2530">
        <v>145.6</v>
      </c>
      <c r="G2530">
        <v>-30.391546568736</v>
      </c>
      <c r="H2530">
        <v>-9.8897108959498308</v>
      </c>
      <c r="I2530">
        <v>-11.987229956715399</v>
      </c>
      <c r="J2530">
        <v>-5.8016873317019799</v>
      </c>
      <c r="K2530">
        <v>145.736094118534</v>
      </c>
      <c r="L2530">
        <v>146.13995510604099</v>
      </c>
      <c r="M2530" s="1">
        <v>4.3E-14</v>
      </c>
      <c r="N2530">
        <v>5.4545454545454497</v>
      </c>
      <c r="O2530">
        <v>5.2884615384615401</v>
      </c>
      <c r="P2530">
        <v>4.9747656813265904</v>
      </c>
    </row>
    <row r="2531" spans="1:17" hidden="1" x14ac:dyDescent="0.3">
      <c r="A2531" t="s">
        <v>5224</v>
      </c>
      <c r="B2531" t="s">
        <v>5225</v>
      </c>
      <c r="C2531" t="str">
        <f>IFERROR(VLOOKUP(Table1[[#This Row],[Ticker]],[1]!Table1[[Symbol]:[Industry]],2,FALSE),"-")</f>
        <v>-</v>
      </c>
      <c r="D2531" t="s">
        <v>647</v>
      </c>
      <c r="E2531">
        <v>165.92</v>
      </c>
      <c r="F2531">
        <v>82.47</v>
      </c>
      <c r="G2531">
        <v>-24.676248361411201</v>
      </c>
      <c r="H2531">
        <v>-6.2134172738078099</v>
      </c>
      <c r="I2531">
        <v>-13.5346859254043</v>
      </c>
      <c r="J2531">
        <v>-3.1826397126543502</v>
      </c>
      <c r="K2531">
        <v>84.297931814139801</v>
      </c>
      <c r="L2531">
        <v>88.226815300099304</v>
      </c>
      <c r="M2531">
        <v>49.188938162618101</v>
      </c>
      <c r="N2531">
        <v>1.06669179749982</v>
      </c>
      <c r="O2531">
        <v>33.139323390323703</v>
      </c>
      <c r="P2531">
        <v>14.382801664355</v>
      </c>
      <c r="Q2531">
        <v>0.12580766142614799</v>
      </c>
    </row>
    <row r="2532" spans="1:17" hidden="1" x14ac:dyDescent="0.3">
      <c r="A2532" t="s">
        <v>5226</v>
      </c>
      <c r="B2532" t="s">
        <v>5227</v>
      </c>
      <c r="C2532" t="str">
        <f>IFERROR(VLOOKUP(Table1[[#This Row],[Ticker]],[1]!Table1[[Symbol]:[Industry]],2,FALSE),"-")</f>
        <v>-</v>
      </c>
      <c r="E2532">
        <v>165.40847812499999</v>
      </c>
      <c r="F2532">
        <v>866</v>
      </c>
      <c r="G2532">
        <v>130.902293846915</v>
      </c>
      <c r="H2532">
        <v>-10.5697606936466</v>
      </c>
      <c r="I2532">
        <v>37.661473133303197</v>
      </c>
      <c r="J2532">
        <v>-6.0492120841772197</v>
      </c>
      <c r="K2532">
        <v>945.68559892084204</v>
      </c>
      <c r="L2532">
        <v>642.584470065804</v>
      </c>
      <c r="M2532">
        <v>32.495230751124701</v>
      </c>
      <c r="N2532">
        <v>1.4499480770923101</v>
      </c>
      <c r="O2532">
        <v>11.304849884526501</v>
      </c>
      <c r="P2532">
        <v>156.70668445234901</v>
      </c>
    </row>
    <row r="2533" spans="1:17" hidden="1" x14ac:dyDescent="0.3">
      <c r="A2533" t="s">
        <v>5228</v>
      </c>
      <c r="B2533" t="s">
        <v>5229</v>
      </c>
      <c r="C2533" t="str">
        <f>IFERROR(VLOOKUP(Table1[[#This Row],[Ticker]],[1]!Table1[[Symbol]:[Industry]],2,FALSE),"-")</f>
        <v>-</v>
      </c>
      <c r="D2533" t="s">
        <v>710</v>
      </c>
      <c r="E2533">
        <v>165.383342777</v>
      </c>
      <c r="F2533">
        <v>3.35</v>
      </c>
      <c r="G2533">
        <v>30.009562882938699</v>
      </c>
      <c r="H2533">
        <v>10.342077183520299</v>
      </c>
      <c r="I2533">
        <v>3.8039840253345898</v>
      </c>
      <c r="J2533">
        <v>1.2510985920516799</v>
      </c>
      <c r="K2533">
        <v>3.1534555764013699</v>
      </c>
      <c r="L2533">
        <v>3.0000111916518999</v>
      </c>
      <c r="M2533">
        <v>57.540402195741102</v>
      </c>
      <c r="N2533">
        <v>2.2477318294483202</v>
      </c>
      <c r="O2533">
        <v>25.373134328358201</v>
      </c>
      <c r="P2533">
        <v>63.414634146341399</v>
      </c>
      <c r="Q2533">
        <v>4.1613499423434001E-2</v>
      </c>
    </row>
    <row r="2534" spans="1:17" hidden="1" x14ac:dyDescent="0.3">
      <c r="A2534" t="s">
        <v>5230</v>
      </c>
      <c r="B2534" t="s">
        <v>5231</v>
      </c>
      <c r="C2534" t="str">
        <f>IFERROR(VLOOKUP(Table1[[#This Row],[Ticker]],[1]!Table1[[Symbol]:[Industry]],2,FALSE),"-")</f>
        <v>-</v>
      </c>
      <c r="E2534">
        <v>165.1</v>
      </c>
      <c r="F2534">
        <v>335</v>
      </c>
      <c r="G2534">
        <v>-10.247301954174199</v>
      </c>
      <c r="H2534">
        <v>0.269524772839982</v>
      </c>
      <c r="I2534">
        <v>-27.963257353975699</v>
      </c>
      <c r="J2534">
        <v>-3.58396320392337</v>
      </c>
      <c r="K2534">
        <v>321.05899261380802</v>
      </c>
      <c r="L2534">
        <v>327.780154890294</v>
      </c>
      <c r="M2534">
        <v>53.163081984379197</v>
      </c>
      <c r="N2534">
        <v>0.78292746338504204</v>
      </c>
      <c r="O2534">
        <v>71.641791044776099</v>
      </c>
      <c r="P2534">
        <v>27.279635258358599</v>
      </c>
      <c r="Q2534">
        <v>5.4677944298249001E-2</v>
      </c>
    </row>
    <row r="2535" spans="1:17" hidden="1" x14ac:dyDescent="0.3">
      <c r="A2535" t="s">
        <v>5232</v>
      </c>
      <c r="B2535" t="s">
        <v>5233</v>
      </c>
      <c r="C2535" t="str">
        <f>IFERROR(VLOOKUP(Table1[[#This Row],[Ticker]],[1]!Table1[[Symbol]:[Industry]],2,FALSE),"-")</f>
        <v>-</v>
      </c>
      <c r="D2535" t="s">
        <v>21</v>
      </c>
      <c r="E2535">
        <v>164.666</v>
      </c>
      <c r="F2535">
        <v>120.84</v>
      </c>
      <c r="G2535">
        <v>98.056298538694094</v>
      </c>
      <c r="H2535">
        <v>-5.1704902714284202</v>
      </c>
      <c r="I2535">
        <v>21.737874617310801</v>
      </c>
      <c r="J2535">
        <v>-1.92376613031835</v>
      </c>
      <c r="K2535">
        <v>102.64076996097999</v>
      </c>
      <c r="L2535">
        <v>89.250976195827107</v>
      </c>
      <c r="M2535">
        <v>62.128644391850301</v>
      </c>
      <c r="N2535">
        <v>2.4330403297949399</v>
      </c>
      <c r="O2535">
        <v>7.4892419728566502</v>
      </c>
      <c r="P2535">
        <v>167.99733865602099</v>
      </c>
      <c r="Q2535">
        <v>8.0588324642226997E-2</v>
      </c>
    </row>
    <row r="2536" spans="1:17" hidden="1" x14ac:dyDescent="0.3">
      <c r="A2536" t="s">
        <v>5234</v>
      </c>
      <c r="B2536" t="s">
        <v>5235</v>
      </c>
      <c r="C2536" t="str">
        <f>IFERROR(VLOOKUP(Table1[[#This Row],[Ticker]],[1]!Table1[[Symbol]:[Industry]],2,FALSE),"-")</f>
        <v>-</v>
      </c>
      <c r="D2536" t="s">
        <v>647</v>
      </c>
      <c r="E2536">
        <v>164.65601117400001</v>
      </c>
      <c r="F2536">
        <v>54</v>
      </c>
      <c r="G2536">
        <v>55.342875412681401</v>
      </c>
      <c r="H2536">
        <v>-17.832800326844101</v>
      </c>
      <c r="I2536">
        <v>-13.334682021492601</v>
      </c>
      <c r="J2536">
        <v>-2.0376216611614799</v>
      </c>
      <c r="K2536">
        <v>55.296566348120201</v>
      </c>
      <c r="L2536">
        <v>50.2554806683425</v>
      </c>
      <c r="M2536">
        <v>36.503767305410797</v>
      </c>
      <c r="N2536">
        <v>0.84943990567716499</v>
      </c>
      <c r="O2536">
        <v>30.5555555555555</v>
      </c>
      <c r="P2536">
        <v>89.473684210526301</v>
      </c>
      <c r="Q2536">
        <v>0.10036644674607401</v>
      </c>
    </row>
    <row r="2537" spans="1:17" hidden="1" x14ac:dyDescent="0.3">
      <c r="A2537" t="s">
        <v>5236</v>
      </c>
      <c r="B2537" t="s">
        <v>5237</v>
      </c>
      <c r="C2537" t="str">
        <f>IFERROR(VLOOKUP(Table1[[#This Row],[Ticker]],[1]!Table1[[Symbol]:[Industry]],2,FALSE),"-")</f>
        <v>-</v>
      </c>
      <c r="D2537" t="s">
        <v>21</v>
      </c>
      <c r="E2537">
        <v>164.262200256</v>
      </c>
      <c r="F2537">
        <v>45.97</v>
      </c>
      <c r="G2537">
        <v>69.6462896666755</v>
      </c>
      <c r="H2537">
        <v>17.666269442662902</v>
      </c>
      <c r="I2537">
        <v>-1.68453547747983</v>
      </c>
      <c r="J2537">
        <v>8.6617273024443708</v>
      </c>
      <c r="K2537">
        <v>38.484249385252298</v>
      </c>
      <c r="L2537">
        <v>35.753858766698997</v>
      </c>
      <c r="M2537">
        <v>71.745918851682205</v>
      </c>
      <c r="N2537">
        <v>2.0863794980451602</v>
      </c>
      <c r="O2537">
        <v>17.359147269958601</v>
      </c>
      <c r="P2537">
        <v>120.479616306954</v>
      </c>
      <c r="Q2537">
        <v>4.7506794727469E-2</v>
      </c>
    </row>
    <row r="2538" spans="1:17" hidden="1" x14ac:dyDescent="0.3">
      <c r="A2538" t="s">
        <v>5238</v>
      </c>
      <c r="B2538" t="s">
        <v>5239</v>
      </c>
      <c r="C2538" t="str">
        <f>IFERROR(VLOOKUP(Table1[[#This Row],[Ticker]],[1]!Table1[[Symbol]:[Industry]],2,FALSE),"-")</f>
        <v>-</v>
      </c>
      <c r="D2538" t="s">
        <v>156</v>
      </c>
      <c r="E2538">
        <v>164.22666000000001</v>
      </c>
      <c r="F2538">
        <v>147.94999999999999</v>
      </c>
      <c r="G2538">
        <v>5.7651958774479501</v>
      </c>
      <c r="H2538">
        <v>0.113812712224944</v>
      </c>
      <c r="I2538">
        <v>6.0813286332853798</v>
      </c>
      <c r="J2538">
        <v>-1.46835399836863</v>
      </c>
      <c r="K2538">
        <v>145.650857273192</v>
      </c>
      <c r="L2538">
        <v>140.05183845429701</v>
      </c>
      <c r="M2538">
        <v>65.786018811376593</v>
      </c>
      <c r="N2538">
        <v>1.51380753138075</v>
      </c>
      <c r="O2538">
        <v>27.0699560662386</v>
      </c>
      <c r="P2538">
        <v>32.098214285714199</v>
      </c>
      <c r="Q2538">
        <v>7.3344211741001003E-2</v>
      </c>
    </row>
    <row r="2539" spans="1:17" hidden="1" x14ac:dyDescent="0.3">
      <c r="A2539" t="s">
        <v>5240</v>
      </c>
      <c r="B2539" t="s">
        <v>5241</v>
      </c>
      <c r="C2539" t="str">
        <f>IFERROR(VLOOKUP(Table1[[#This Row],[Ticker]],[1]!Table1[[Symbol]:[Industry]],2,FALSE),"-")</f>
        <v>-</v>
      </c>
      <c r="D2539" t="s">
        <v>258</v>
      </c>
      <c r="E2539">
        <v>164.06402879999999</v>
      </c>
      <c r="F2539">
        <v>278.45</v>
      </c>
      <c r="G2539">
        <v>1.31270594786501</v>
      </c>
      <c r="H2539">
        <v>-3.15328245507978</v>
      </c>
      <c r="I2539">
        <v>-17.371397282825399</v>
      </c>
      <c r="J2539">
        <v>-3.49399502400966</v>
      </c>
      <c r="K2539">
        <v>270.77194925508297</v>
      </c>
      <c r="L2539">
        <v>263.35344119696799</v>
      </c>
      <c r="M2539">
        <v>52.703158324239702</v>
      </c>
      <c r="N2539">
        <v>0.91027894748477201</v>
      </c>
      <c r="O2539">
        <v>26.773208834620199</v>
      </c>
      <c r="P2539">
        <v>35.829268292682897</v>
      </c>
      <c r="Q2539">
        <v>1.7897315111170001E-2</v>
      </c>
    </row>
    <row r="2540" spans="1:17" hidden="1" x14ac:dyDescent="0.3">
      <c r="A2540" t="s">
        <v>5242</v>
      </c>
      <c r="B2540" t="s">
        <v>5243</v>
      </c>
      <c r="C2540" t="str">
        <f>IFERROR(VLOOKUP(Table1[[#This Row],[Ticker]],[1]!Table1[[Symbol]:[Industry]],2,FALSE),"-")</f>
        <v>-</v>
      </c>
      <c r="D2540" t="s">
        <v>557</v>
      </c>
      <c r="E2540">
        <v>163.52000000000001</v>
      </c>
      <c r="F2540">
        <v>46.1</v>
      </c>
      <c r="G2540">
        <v>69.121613622896504</v>
      </c>
      <c r="H2540">
        <v>-6.4074174726783104</v>
      </c>
      <c r="I2540">
        <v>5.1435233811319598</v>
      </c>
      <c r="J2540">
        <v>-1.16423798216049</v>
      </c>
      <c r="K2540">
        <v>48.730616290273602</v>
      </c>
      <c r="L2540">
        <v>43.635525482621702</v>
      </c>
      <c r="M2540">
        <v>46.197704977638899</v>
      </c>
      <c r="N2540">
        <v>0.56186620083421801</v>
      </c>
      <c r="O2540">
        <v>46.963123644251603</v>
      </c>
      <c r="Q2540">
        <v>9.2588470860243993E-2</v>
      </c>
    </row>
    <row r="2541" spans="1:17" hidden="1" x14ac:dyDescent="0.3">
      <c r="A2541" t="s">
        <v>5244</v>
      </c>
      <c r="B2541" t="s">
        <v>5245</v>
      </c>
      <c r="C2541" t="str">
        <f>IFERROR(VLOOKUP(Table1[[#This Row],[Ticker]],[1]!Table1[[Symbol]:[Industry]],2,FALSE),"-")</f>
        <v>-</v>
      </c>
      <c r="D2541" t="s">
        <v>713</v>
      </c>
      <c r="E2541">
        <v>163.46488893</v>
      </c>
      <c r="F2541">
        <v>82.47</v>
      </c>
      <c r="G2541">
        <v>39.698318605885099</v>
      </c>
      <c r="H2541">
        <v>-5.2858693593351704</v>
      </c>
      <c r="I2541">
        <v>13.5259226004661</v>
      </c>
      <c r="J2541">
        <v>1.29010545776523</v>
      </c>
      <c r="K2541">
        <v>81.034586057045104</v>
      </c>
      <c r="L2541">
        <v>71.863737693989506</v>
      </c>
      <c r="M2541">
        <v>88.374458321217901</v>
      </c>
      <c r="N2541">
        <v>0.83677615129579497</v>
      </c>
      <c r="O2541">
        <v>9.4943615860312693</v>
      </c>
      <c r="P2541">
        <v>69.342915811088204</v>
      </c>
      <c r="Q2541">
        <v>2.2514289353509E-2</v>
      </c>
    </row>
    <row r="2542" spans="1:17" hidden="1" x14ac:dyDescent="0.3">
      <c r="A2542" t="s">
        <v>5246</v>
      </c>
      <c r="B2542" t="s">
        <v>5247</v>
      </c>
      <c r="C2542" t="str">
        <f>IFERROR(VLOOKUP(Table1[[#This Row],[Ticker]],[1]!Table1[[Symbol]:[Industry]],2,FALSE),"-")</f>
        <v>-</v>
      </c>
      <c r="D2542" t="s">
        <v>647</v>
      </c>
      <c r="E2542">
        <v>163.21889279999999</v>
      </c>
      <c r="F2542">
        <v>160.58000000000001</v>
      </c>
      <c r="G2542">
        <v>-26.343257127576301</v>
      </c>
      <c r="H2542">
        <v>-3.4122915411111099</v>
      </c>
      <c r="I2542">
        <v>-15.2398419139036</v>
      </c>
      <c r="J2542">
        <v>-4.4171049430752198</v>
      </c>
      <c r="K2542">
        <v>154.13427639770799</v>
      </c>
      <c r="L2542">
        <v>156.14785450903301</v>
      </c>
      <c r="M2542">
        <v>49.374637401383502</v>
      </c>
      <c r="N2542">
        <v>1.6344294835000199</v>
      </c>
      <c r="O2542">
        <v>30.682525843816101</v>
      </c>
      <c r="P2542">
        <v>25.3062817011314</v>
      </c>
      <c r="Q2542">
        <v>4.4604137332806E-2</v>
      </c>
    </row>
    <row r="2543" spans="1:17" hidden="1" x14ac:dyDescent="0.3">
      <c r="A2543" t="s">
        <v>5248</v>
      </c>
      <c r="B2543" t="s">
        <v>5249</v>
      </c>
      <c r="C2543" t="str">
        <f>IFERROR(VLOOKUP(Table1[[#This Row],[Ticker]],[1]!Table1[[Symbol]:[Industry]],2,FALSE),"-")</f>
        <v>-</v>
      </c>
      <c r="D2543" t="s">
        <v>422</v>
      </c>
      <c r="E2543">
        <v>162.96644588000001</v>
      </c>
      <c r="F2543">
        <v>43.79</v>
      </c>
      <c r="G2543">
        <v>-5.0043906054333096</v>
      </c>
      <c r="H2543">
        <v>-8.1893149434641206</v>
      </c>
      <c r="I2543">
        <v>-17.541214343223</v>
      </c>
      <c r="J2543">
        <v>-2.3470400752629899</v>
      </c>
      <c r="K2543">
        <v>42.3668861403604</v>
      </c>
      <c r="L2543">
        <v>42.0665014337538</v>
      </c>
      <c r="M2543">
        <v>54.807832946719898</v>
      </c>
      <c r="N2543">
        <v>2.0081646823427</v>
      </c>
      <c r="O2543">
        <v>41.013930121032203</v>
      </c>
      <c r="P2543">
        <v>38.138801261829599</v>
      </c>
      <c r="Q2543">
        <v>0.14710393505498001</v>
      </c>
    </row>
    <row r="2544" spans="1:17" hidden="1" x14ac:dyDescent="0.3">
      <c r="A2544" t="s">
        <v>5250</v>
      </c>
      <c r="B2544" t="s">
        <v>5251</v>
      </c>
      <c r="C2544" t="str">
        <f>IFERROR(VLOOKUP(Table1[[#This Row],[Ticker]],[1]!Table1[[Symbol]:[Industry]],2,FALSE),"-")</f>
        <v>-</v>
      </c>
      <c r="D2544" t="s">
        <v>213</v>
      </c>
      <c r="E2544">
        <v>162.95847499999999</v>
      </c>
      <c r="F2544">
        <v>157.85</v>
      </c>
      <c r="G2544">
        <v>-78.050646845033896</v>
      </c>
      <c r="H2544">
        <v>-4.7291972522901098</v>
      </c>
      <c r="I2544">
        <v>-39.305000473241797</v>
      </c>
      <c r="J2544">
        <v>-3.3321465631921301</v>
      </c>
      <c r="K2544">
        <v>166.57745318474801</v>
      </c>
      <c r="L2544">
        <v>202.452954595812</v>
      </c>
      <c r="M2544">
        <v>41.059547124326002</v>
      </c>
      <c r="N2544">
        <v>0.60401735194266304</v>
      </c>
      <c r="O2544">
        <v>138.80266075387999</v>
      </c>
      <c r="P2544">
        <v>10.3460328556448</v>
      </c>
      <c r="Q2544">
        <v>3.0786594223557999E-2</v>
      </c>
    </row>
    <row r="2545" spans="1:17" hidden="1" x14ac:dyDescent="0.3">
      <c r="A2545" t="s">
        <v>5252</v>
      </c>
      <c r="B2545" t="s">
        <v>5253</v>
      </c>
      <c r="C2545" t="str">
        <f>IFERROR(VLOOKUP(Table1[[#This Row],[Ticker]],[1]!Table1[[Symbol]:[Industry]],2,FALSE),"-")</f>
        <v>-</v>
      </c>
      <c r="E2545">
        <v>162.63552393000001</v>
      </c>
      <c r="F2545">
        <v>174.5</v>
      </c>
      <c r="G2545">
        <v>100.966239673968</v>
      </c>
      <c r="H2545">
        <v>-5.8648882009143399</v>
      </c>
      <c r="I2545">
        <v>-53.7687114466206</v>
      </c>
      <c r="J2545">
        <v>-3.9799595073737399</v>
      </c>
      <c r="K2545">
        <v>177.231716813346</v>
      </c>
      <c r="L2545">
        <v>181.517440643041</v>
      </c>
      <c r="M2545">
        <v>47.062068003190298</v>
      </c>
      <c r="N2545">
        <v>1.2677780672050001</v>
      </c>
      <c r="O2545">
        <v>97.134670487106007</v>
      </c>
      <c r="P2545">
        <v>161.933353347343</v>
      </c>
      <c r="Q2545">
        <v>0.15918581019948599</v>
      </c>
    </row>
    <row r="2546" spans="1:17" hidden="1" x14ac:dyDescent="0.3">
      <c r="A2546" t="s">
        <v>5254</v>
      </c>
      <c r="B2546" t="s">
        <v>5255</v>
      </c>
      <c r="C2546" t="str">
        <f>IFERROR(VLOOKUP(Table1[[#This Row],[Ticker]],[1]!Table1[[Symbol]:[Industry]],2,FALSE),"-")</f>
        <v>-</v>
      </c>
      <c r="D2546" t="s">
        <v>100</v>
      </c>
      <c r="E2546">
        <v>162.46799999999999</v>
      </c>
      <c r="F2546">
        <v>385.6</v>
      </c>
      <c r="G2546">
        <v>439.09452530432299</v>
      </c>
      <c r="H2546">
        <v>-8.5621973498932302</v>
      </c>
      <c r="I2546">
        <v>35.434233582868302</v>
      </c>
      <c r="J2546">
        <v>4.7392097659233503</v>
      </c>
      <c r="K2546">
        <v>397.43636539389701</v>
      </c>
      <c r="L2546">
        <v>310.59330141830901</v>
      </c>
      <c r="M2546">
        <v>58.109557861255901</v>
      </c>
      <c r="N2546">
        <v>1.2978040566437801</v>
      </c>
      <c r="O2546">
        <v>25.8298755186721</v>
      </c>
      <c r="P2546">
        <v>464.898915909756</v>
      </c>
      <c r="Q2546">
        <v>0.28173386679875201</v>
      </c>
    </row>
    <row r="2547" spans="1:17" hidden="1" x14ac:dyDescent="0.3">
      <c r="A2547" t="s">
        <v>5256</v>
      </c>
      <c r="B2547" t="s">
        <v>5257</v>
      </c>
      <c r="C2547" t="str">
        <f>IFERROR(VLOOKUP(Table1[[#This Row],[Ticker]],[1]!Table1[[Symbol]:[Industry]],2,FALSE),"-")</f>
        <v>-</v>
      </c>
      <c r="D2547" t="s">
        <v>140</v>
      </c>
      <c r="E2547">
        <v>162.24</v>
      </c>
      <c r="F2547">
        <v>390</v>
      </c>
      <c r="G2547">
        <v>-20.398985200027901</v>
      </c>
      <c r="H2547">
        <v>-4.8897108959498201</v>
      </c>
      <c r="I2547">
        <v>-6.3078519485703497</v>
      </c>
      <c r="J2547">
        <v>-0.80168733170197304</v>
      </c>
      <c r="K2547">
        <v>389.77876979778802</v>
      </c>
      <c r="L2547">
        <v>386.89120546378399</v>
      </c>
      <c r="M2547">
        <v>100</v>
      </c>
      <c r="O2547">
        <v>0</v>
      </c>
      <c r="P2547">
        <v>5.4054054054053902</v>
      </c>
    </row>
    <row r="2548" spans="1:17" hidden="1" x14ac:dyDescent="0.3">
      <c r="A2548" t="s">
        <v>5258</v>
      </c>
      <c r="B2548" t="s">
        <v>5259</v>
      </c>
      <c r="C2548" t="str">
        <f>IFERROR(VLOOKUP(Table1[[#This Row],[Ticker]],[1]!Table1[[Symbol]:[Industry]],2,FALSE),"-")</f>
        <v>-</v>
      </c>
      <c r="D2548" t="s">
        <v>1161</v>
      </c>
      <c r="E2548">
        <v>162.04881</v>
      </c>
      <c r="F2548">
        <v>71.13</v>
      </c>
      <c r="G2548">
        <v>16.313491512448799</v>
      </c>
      <c r="H2548">
        <v>-3.2473230067752898</v>
      </c>
      <c r="I2548">
        <v>-38.383360446759198</v>
      </c>
      <c r="J2548">
        <v>-6.5367866694503096</v>
      </c>
      <c r="K2548">
        <v>70.420034854778095</v>
      </c>
      <c r="L2548">
        <v>71.495636046322502</v>
      </c>
      <c r="M2548">
        <v>55.955025372289299</v>
      </c>
      <c r="N2548">
        <v>0.91089488222770898</v>
      </c>
      <c r="O2548">
        <v>39.252073667931903</v>
      </c>
      <c r="P2548">
        <v>46.358024691357997</v>
      </c>
      <c r="Q2548">
        <v>5.3529378809584E-2</v>
      </c>
    </row>
    <row r="2549" spans="1:17" hidden="1" x14ac:dyDescent="0.3">
      <c r="A2549" t="s">
        <v>5260</v>
      </c>
      <c r="B2549" t="s">
        <v>5261</v>
      </c>
      <c r="C2549" t="str">
        <f>IFERROR(VLOOKUP(Table1[[#This Row],[Ticker]],[1]!Table1[[Symbol]:[Industry]],2,FALSE),"-")</f>
        <v>-</v>
      </c>
      <c r="D2549" t="s">
        <v>422</v>
      </c>
      <c r="E2549">
        <v>161.246241</v>
      </c>
      <c r="F2549">
        <v>149.85</v>
      </c>
      <c r="G2549">
        <v>48.439795441078303</v>
      </c>
      <c r="H2549">
        <v>-15.462959303593101</v>
      </c>
      <c r="I2549">
        <v>-11.2776005175146</v>
      </c>
      <c r="J2549">
        <v>-3.3016873317019599</v>
      </c>
      <c r="K2549">
        <v>170.29038212791701</v>
      </c>
      <c r="L2549">
        <v>156.925214137296</v>
      </c>
      <c r="M2549">
        <v>37.008934908467303</v>
      </c>
      <c r="N2549">
        <v>1.23232323232323</v>
      </c>
      <c r="O2549">
        <v>50.150150150150097</v>
      </c>
      <c r="P2549">
        <v>90.600356143474897</v>
      </c>
    </row>
    <row r="2550" spans="1:17" hidden="1" x14ac:dyDescent="0.3">
      <c r="A2550" t="s">
        <v>5262</v>
      </c>
      <c r="B2550" t="s">
        <v>5263</v>
      </c>
      <c r="C2550" t="str">
        <f>IFERROR(VLOOKUP(Table1[[#This Row],[Ticker]],[1]!Table1[[Symbol]:[Industry]],2,FALSE),"-")</f>
        <v>-</v>
      </c>
      <c r="D2550" t="s">
        <v>396</v>
      </c>
      <c r="E2550">
        <v>161.20374758399899</v>
      </c>
      <c r="F2550">
        <v>10.76</v>
      </c>
      <c r="G2550">
        <v>150.09304529200199</v>
      </c>
      <c r="H2550">
        <v>30.798911858541199</v>
      </c>
      <c r="I2550">
        <v>43.106886530916299</v>
      </c>
      <c r="J2550">
        <v>-10.9523613999018</v>
      </c>
      <c r="K2550">
        <v>9.9711158806249394</v>
      </c>
      <c r="L2550">
        <v>7.8297506286242804</v>
      </c>
      <c r="M2550">
        <v>43.4398674315959</v>
      </c>
      <c r="N2550">
        <v>1.07147270362896</v>
      </c>
      <c r="O2550">
        <v>43.587360594795499</v>
      </c>
      <c r="P2550">
        <v>183.157894736842</v>
      </c>
      <c r="Q2550">
        <v>0.150104834156498</v>
      </c>
    </row>
    <row r="2551" spans="1:17" hidden="1" x14ac:dyDescent="0.3">
      <c r="A2551" t="s">
        <v>5264</v>
      </c>
      <c r="B2551" t="s">
        <v>5265</v>
      </c>
      <c r="C2551" t="str">
        <f>IFERROR(VLOOKUP(Table1[[#This Row],[Ticker]],[1]!Table1[[Symbol]:[Industry]],2,FALSE),"-")</f>
        <v>-</v>
      </c>
      <c r="D2551" t="s">
        <v>140</v>
      </c>
      <c r="E2551">
        <v>160.72800000000001</v>
      </c>
      <c r="F2551">
        <v>182</v>
      </c>
      <c r="G2551">
        <v>82.433595664589504</v>
      </c>
      <c r="H2551">
        <v>11.959869478485199</v>
      </c>
      <c r="I2551">
        <v>96.524728916047096</v>
      </c>
      <c r="J2551">
        <v>-1.48755838794339</v>
      </c>
      <c r="K2551">
        <v>149.693206336316</v>
      </c>
      <c r="M2551">
        <v>69.105258935502803</v>
      </c>
      <c r="N2551">
        <v>0.64545454545454495</v>
      </c>
      <c r="O2551">
        <v>7.1428571428571397</v>
      </c>
      <c r="P2551">
        <v>114.876033057851</v>
      </c>
    </row>
    <row r="2552" spans="1:17" hidden="1" x14ac:dyDescent="0.3">
      <c r="A2552" t="s">
        <v>5266</v>
      </c>
      <c r="B2552" t="s">
        <v>5267</v>
      </c>
      <c r="C2552" t="str">
        <f>IFERROR(VLOOKUP(Table1[[#This Row],[Ticker]],[1]!Table1[[Symbol]:[Industry]],2,FALSE),"-")</f>
        <v>-</v>
      </c>
      <c r="D2552" t="s">
        <v>130</v>
      </c>
      <c r="E2552">
        <v>160.5293886</v>
      </c>
      <c r="F2552">
        <v>68.95</v>
      </c>
      <c r="G2552">
        <v>-67.421664102469705</v>
      </c>
      <c r="H2552">
        <v>-12.259555385469699</v>
      </c>
      <c r="I2552">
        <v>-42.763257353975703</v>
      </c>
      <c r="J2552">
        <v>-3.8448578907961002</v>
      </c>
      <c r="K2552">
        <v>72.720801175951706</v>
      </c>
      <c r="L2552">
        <v>82.2363563696847</v>
      </c>
      <c r="M2552">
        <v>33.999276418469798</v>
      </c>
      <c r="N2552">
        <v>1.5329240602136001</v>
      </c>
      <c r="O2552">
        <v>82.741116751269004</v>
      </c>
      <c r="P2552">
        <v>3.6842105263158</v>
      </c>
    </row>
    <row r="2553" spans="1:17" hidden="1" x14ac:dyDescent="0.3">
      <c r="A2553" t="s">
        <v>5268</v>
      </c>
      <c r="B2553" t="s">
        <v>5269</v>
      </c>
      <c r="C2553" t="str">
        <f>IFERROR(VLOOKUP(Table1[[#This Row],[Ticker]],[1]!Table1[[Symbol]:[Industry]],2,FALSE),"-")</f>
        <v>-</v>
      </c>
      <c r="E2553">
        <v>160.24493512500001</v>
      </c>
      <c r="F2553">
        <v>123.4</v>
      </c>
      <c r="G2553">
        <v>58.374713872178603</v>
      </c>
      <c r="H2553">
        <v>3.6867700943242698</v>
      </c>
      <c r="I2553">
        <v>69.517466687733702</v>
      </c>
      <c r="J2553">
        <v>-0.80168733170197304</v>
      </c>
      <c r="K2553">
        <v>114.749805903462</v>
      </c>
      <c r="L2553">
        <v>90.018729693207405</v>
      </c>
      <c r="M2553">
        <v>83.242521402271905</v>
      </c>
      <c r="N2553">
        <v>1.15167984189723</v>
      </c>
      <c r="O2553">
        <v>3.3225283630470002</v>
      </c>
      <c r="P2553">
        <v>219.68911917098399</v>
      </c>
    </row>
    <row r="2554" spans="1:17" hidden="1" x14ac:dyDescent="0.3">
      <c r="A2554" t="s">
        <v>5270</v>
      </c>
      <c r="B2554" t="s">
        <v>5271</v>
      </c>
      <c r="C2554" t="str">
        <f>IFERROR(VLOOKUP(Table1[[#This Row],[Ticker]],[1]!Table1[[Symbol]:[Industry]],2,FALSE),"-")</f>
        <v>-</v>
      </c>
      <c r="D2554" t="s">
        <v>29</v>
      </c>
      <c r="E2554">
        <v>159.799929948</v>
      </c>
      <c r="F2554">
        <v>2.63</v>
      </c>
      <c r="G2554">
        <v>194.92731671163901</v>
      </c>
      <c r="H2554">
        <v>14.835059746252</v>
      </c>
      <c r="I2554">
        <v>90.594434953716501</v>
      </c>
      <c r="J2554">
        <v>-2.3111212939661199</v>
      </c>
      <c r="K2554">
        <v>2.2739605180796998</v>
      </c>
      <c r="L2554">
        <v>1.7985284183402499</v>
      </c>
      <c r="M2554">
        <v>54.531074257604303</v>
      </c>
      <c r="N2554">
        <v>1.82103285143362</v>
      </c>
      <c r="O2554">
        <v>16.349809885931499</v>
      </c>
      <c r="P2554">
        <v>237.17948717948701</v>
      </c>
      <c r="Q2554">
        <v>0.14099423274254899</v>
      </c>
    </row>
    <row r="2555" spans="1:17" hidden="1" x14ac:dyDescent="0.3">
      <c r="A2555" t="s">
        <v>5272</v>
      </c>
      <c r="B2555" t="s">
        <v>5273</v>
      </c>
      <c r="C2555" t="str">
        <f>IFERROR(VLOOKUP(Table1[[#This Row],[Ticker]],[1]!Table1[[Symbol]:[Industry]],2,FALSE),"-")</f>
        <v>-</v>
      </c>
      <c r="D2555" t="s">
        <v>180</v>
      </c>
      <c r="E2555">
        <v>159.53741067000001</v>
      </c>
      <c r="F2555">
        <v>20.09</v>
      </c>
      <c r="G2555">
        <v>-29.320735876324001</v>
      </c>
      <c r="H2555">
        <v>-9.8429819239871996</v>
      </c>
      <c r="I2555">
        <v>-37.988486711773902</v>
      </c>
      <c r="J2555">
        <v>-6.6785961702026597</v>
      </c>
      <c r="K2555">
        <v>20.695762828066201</v>
      </c>
      <c r="L2555">
        <v>21.641516142247799</v>
      </c>
      <c r="M2555">
        <v>27.000331090433502</v>
      </c>
      <c r="N2555">
        <v>0.98634674780602205</v>
      </c>
      <c r="O2555">
        <v>96.615231458436995</v>
      </c>
      <c r="P2555">
        <v>29.196141479099602</v>
      </c>
      <c r="Q2555">
        <v>-2.4847309088436999E-2</v>
      </c>
    </row>
    <row r="2556" spans="1:17" hidden="1" x14ac:dyDescent="0.3">
      <c r="A2556" t="s">
        <v>5274</v>
      </c>
      <c r="B2556" t="s">
        <v>5275</v>
      </c>
      <c r="C2556" t="str">
        <f>IFERROR(VLOOKUP(Table1[[#This Row],[Ticker]],[1]!Table1[[Symbol]:[Industry]],2,FALSE),"-")</f>
        <v>-</v>
      </c>
      <c r="D2556" t="s">
        <v>1103</v>
      </c>
      <c r="E2556">
        <v>159.527966416</v>
      </c>
      <c r="F2556">
        <v>12.23</v>
      </c>
      <c r="G2556">
        <v>-43.723853692681601</v>
      </c>
      <c r="H2556">
        <v>-31.656177961817999</v>
      </c>
      <c r="I2556">
        <v>-70.946590687309097</v>
      </c>
      <c r="J2556">
        <v>-10.5433847486761</v>
      </c>
      <c r="K2556">
        <v>15.814218969378199</v>
      </c>
      <c r="L2556">
        <v>20.750946228126299</v>
      </c>
      <c r="M2556">
        <v>10.718606475860099</v>
      </c>
      <c r="N2556">
        <v>0.92675084724132495</v>
      </c>
      <c r="O2556">
        <v>210.711365494685</v>
      </c>
      <c r="P2556">
        <v>0</v>
      </c>
      <c r="Q2556">
        <v>-1.7516425967251999E-2</v>
      </c>
    </row>
    <row r="2557" spans="1:17" hidden="1" x14ac:dyDescent="0.3">
      <c r="A2557" t="s">
        <v>5276</v>
      </c>
      <c r="B2557" t="s">
        <v>5277</v>
      </c>
      <c r="C2557" t="str">
        <f>IFERROR(VLOOKUP(Table1[[#This Row],[Ticker]],[1]!Table1[[Symbol]:[Industry]],2,FALSE),"-")</f>
        <v>-</v>
      </c>
      <c r="D2557" t="s">
        <v>513</v>
      </c>
      <c r="E2557">
        <v>159.4509975</v>
      </c>
      <c r="F2557">
        <v>16.239999999999998</v>
      </c>
      <c r="G2557">
        <v>14.801670000627199</v>
      </c>
      <c r="H2557">
        <v>10.590593181451601</v>
      </c>
      <c r="I2557">
        <v>-35.966988697259303</v>
      </c>
      <c r="J2557">
        <v>19.500688478233201</v>
      </c>
      <c r="K2557">
        <v>14.633219220534</v>
      </c>
      <c r="L2557">
        <v>16.663605173077102</v>
      </c>
      <c r="M2557">
        <v>81.982815769124002</v>
      </c>
      <c r="N2557">
        <v>2.3670278910915501</v>
      </c>
      <c r="O2557">
        <v>83.743842364532</v>
      </c>
      <c r="P2557">
        <v>41.3402959094864</v>
      </c>
      <c r="Q2557">
        <v>-2.9868595501376001E-2</v>
      </c>
    </row>
    <row r="2558" spans="1:17" hidden="1" x14ac:dyDescent="0.3">
      <c r="A2558" t="s">
        <v>5278</v>
      </c>
      <c r="B2558" t="s">
        <v>5279</v>
      </c>
      <c r="C2558" t="str">
        <f>IFERROR(VLOOKUP(Table1[[#This Row],[Ticker]],[1]!Table1[[Symbol]:[Industry]],2,FALSE),"-")</f>
        <v>-</v>
      </c>
      <c r="D2558" t="s">
        <v>258</v>
      </c>
      <c r="E2558">
        <v>159.25319999999999</v>
      </c>
      <c r="F2558">
        <v>139.5</v>
      </c>
      <c r="G2558">
        <v>-19.559150696827</v>
      </c>
      <c r="H2558">
        <v>-5.0995011057400399</v>
      </c>
      <c r="I2558">
        <v>-10.8455783951905</v>
      </c>
      <c r="J2558">
        <v>-0.73156110449300005</v>
      </c>
      <c r="K2558">
        <v>139.169708166314</v>
      </c>
      <c r="L2558">
        <v>131.358353255037</v>
      </c>
      <c r="M2558">
        <v>54.0168119165767</v>
      </c>
      <c r="N2558">
        <v>0.74427972563014599</v>
      </c>
      <c r="O2558">
        <v>18.243727598566199</v>
      </c>
      <c r="P2558">
        <v>49.838882921589601</v>
      </c>
      <c r="Q2558">
        <v>6.4486853433097999E-2</v>
      </c>
    </row>
    <row r="2559" spans="1:17" hidden="1" x14ac:dyDescent="0.3">
      <c r="A2559" t="s">
        <v>5280</v>
      </c>
      <c r="B2559" t="s">
        <v>5281</v>
      </c>
      <c r="C2559" t="str">
        <f>IFERROR(VLOOKUP(Table1[[#This Row],[Ticker]],[1]!Table1[[Symbol]:[Industry]],2,FALSE),"-")</f>
        <v>-</v>
      </c>
      <c r="E2559">
        <v>158.91720649999999</v>
      </c>
      <c r="F2559">
        <v>168</v>
      </c>
      <c r="G2559">
        <v>187.39471453997999</v>
      </c>
      <c r="H2559">
        <v>-2.3018514710296798</v>
      </c>
      <c r="I2559">
        <v>-9.5545464996127194</v>
      </c>
      <c r="J2559">
        <v>-3.4986570286716598</v>
      </c>
      <c r="K2559">
        <v>160.37608655420999</v>
      </c>
      <c r="L2559">
        <v>131.584852186288</v>
      </c>
      <c r="M2559">
        <v>46.187051730125297</v>
      </c>
      <c r="N2559">
        <v>2.40827907029007</v>
      </c>
      <c r="O2559">
        <v>38.749999999999901</v>
      </c>
      <c r="P2559">
        <v>213.199105145413</v>
      </c>
      <c r="Q2559">
        <v>0.20613655006246601</v>
      </c>
    </row>
    <row r="2560" spans="1:17" hidden="1" x14ac:dyDescent="0.3">
      <c r="A2560" t="s">
        <v>5282</v>
      </c>
      <c r="B2560" t="s">
        <v>5283</v>
      </c>
      <c r="C2560" t="str">
        <f>IFERROR(VLOOKUP(Table1[[#This Row],[Ticker]],[1]!Table1[[Symbol]:[Industry]],2,FALSE),"-")</f>
        <v>-</v>
      </c>
      <c r="D2560" t="s">
        <v>384</v>
      </c>
      <c r="E2560">
        <v>158.86181250000001</v>
      </c>
      <c r="F2560">
        <v>63.05</v>
      </c>
      <c r="G2560">
        <v>32.413441101414001</v>
      </c>
      <c r="H2560">
        <v>49.276955770716803</v>
      </c>
      <c r="I2560">
        <v>6.0271721511596299</v>
      </c>
      <c r="J2560">
        <v>22.885036641554901</v>
      </c>
      <c r="K2560">
        <v>47.779201273843299</v>
      </c>
      <c r="L2560">
        <v>46.928574928584503</v>
      </c>
      <c r="M2560">
        <v>94.6551925074548</v>
      </c>
      <c r="N2560">
        <v>3.1053052519328102</v>
      </c>
      <c r="O2560">
        <v>23.235527359238699</v>
      </c>
      <c r="P2560">
        <v>82.2254335260115</v>
      </c>
      <c r="Q2560">
        <v>0.16034668839990199</v>
      </c>
    </row>
    <row r="2561" spans="1:17" hidden="1" x14ac:dyDescent="0.3">
      <c r="A2561" t="s">
        <v>5284</v>
      </c>
      <c r="B2561" t="s">
        <v>5285</v>
      </c>
      <c r="C2561" t="str">
        <f>IFERROR(VLOOKUP(Table1[[#This Row],[Ticker]],[1]!Table1[[Symbol]:[Industry]],2,FALSE),"-")</f>
        <v>-</v>
      </c>
      <c r="D2561" t="s">
        <v>21</v>
      </c>
      <c r="E2561">
        <v>158.52633950999899</v>
      </c>
      <c r="F2561">
        <v>0.41</v>
      </c>
      <c r="G2561">
        <v>-23.304390605433301</v>
      </c>
      <c r="H2561">
        <v>0.23849423225529501</v>
      </c>
      <c r="I2561">
        <v>-63.477963236328698</v>
      </c>
      <c r="J2561">
        <v>-7.6198691498837903</v>
      </c>
      <c r="K2561">
        <v>0.49228690209828802</v>
      </c>
      <c r="L2561">
        <v>0.521849627459816</v>
      </c>
      <c r="M2561">
        <v>95.179452762342805</v>
      </c>
      <c r="N2561">
        <v>0.96006027576175101</v>
      </c>
      <c r="O2561">
        <v>131.70731707317</v>
      </c>
      <c r="P2561">
        <v>17.1428571428571</v>
      </c>
      <c r="Q2561">
        <v>7.0259685292145005E-2</v>
      </c>
    </row>
    <row r="2562" spans="1:17" hidden="1" x14ac:dyDescent="0.3">
      <c r="A2562" t="s">
        <v>5286</v>
      </c>
      <c r="B2562" t="s">
        <v>5287</v>
      </c>
      <c r="C2562" t="str">
        <f>IFERROR(VLOOKUP(Table1[[#This Row],[Ticker]],[1]!Table1[[Symbol]:[Industry]],2,FALSE),"-")</f>
        <v>-</v>
      </c>
      <c r="D2562" t="s">
        <v>647</v>
      </c>
      <c r="E2562">
        <v>158.503488</v>
      </c>
      <c r="F2562">
        <v>307.05</v>
      </c>
      <c r="G2562">
        <v>-13.762792356938499</v>
      </c>
      <c r="H2562">
        <v>-4.62659627664378</v>
      </c>
      <c r="I2562">
        <v>-5.7974243080978498</v>
      </c>
      <c r="J2562">
        <v>-2.7003196728121801</v>
      </c>
      <c r="K2562">
        <v>301.60004213280001</v>
      </c>
      <c r="L2562">
        <v>294.66901182263598</v>
      </c>
      <c r="M2562">
        <v>39.6613296031408</v>
      </c>
      <c r="N2562">
        <v>0.72926867940718298</v>
      </c>
      <c r="O2562">
        <v>16.267708842207998</v>
      </c>
      <c r="P2562">
        <v>22.160334195345101</v>
      </c>
      <c r="Q2562">
        <v>3.6724976396085997E-2</v>
      </c>
    </row>
    <row r="2563" spans="1:17" hidden="1" x14ac:dyDescent="0.3">
      <c r="A2563" t="s">
        <v>5288</v>
      </c>
      <c r="B2563" t="s">
        <v>5289</v>
      </c>
      <c r="C2563" t="str">
        <f>IFERROR(VLOOKUP(Table1[[#This Row],[Ticker]],[1]!Table1[[Symbol]:[Industry]],2,FALSE),"-")</f>
        <v>-</v>
      </c>
      <c r="D2563" t="s">
        <v>130</v>
      </c>
      <c r="E2563">
        <v>157.81521599999999</v>
      </c>
      <c r="F2563">
        <v>44.29</v>
      </c>
      <c r="G2563">
        <v>-46.516886129958898</v>
      </c>
      <c r="H2563">
        <v>-12.264710895949801</v>
      </c>
      <c r="I2563">
        <v>-31.375872989745702</v>
      </c>
      <c r="J2563">
        <v>-0.89157497215140902</v>
      </c>
      <c r="K2563">
        <v>47.283864038711002</v>
      </c>
      <c r="L2563">
        <v>49.7241195001954</v>
      </c>
      <c r="M2563">
        <v>28.052484737051401</v>
      </c>
      <c r="N2563">
        <v>1.4099269318585499</v>
      </c>
      <c r="O2563">
        <v>48.566267780537302</v>
      </c>
      <c r="P2563">
        <v>7.3436742607852601</v>
      </c>
      <c r="Q2563">
        <v>-6.1419556004809001E-2</v>
      </c>
    </row>
    <row r="2564" spans="1:17" hidden="1" x14ac:dyDescent="0.3">
      <c r="A2564" t="s">
        <v>5290</v>
      </c>
      <c r="B2564" t="s">
        <v>5291</v>
      </c>
      <c r="C2564" t="str">
        <f>IFERROR(VLOOKUP(Table1[[#This Row],[Ticker]],[1]!Table1[[Symbol]:[Industry]],2,FALSE),"-")</f>
        <v>-</v>
      </c>
      <c r="D2564" t="s">
        <v>253</v>
      </c>
      <c r="E2564">
        <v>156.97251939</v>
      </c>
      <c r="F2564">
        <v>175.85</v>
      </c>
      <c r="G2564">
        <v>47.960431528953997</v>
      </c>
      <c r="H2564">
        <v>-0.43849138375469299</v>
      </c>
      <c r="I2564">
        <v>22.7800504854123</v>
      </c>
      <c r="J2564">
        <v>-1.78434629123953</v>
      </c>
      <c r="K2564">
        <v>173.07721480500899</v>
      </c>
      <c r="L2564">
        <v>158.221463293515</v>
      </c>
      <c r="M2564">
        <v>44.983551032043302</v>
      </c>
      <c r="N2564">
        <v>0.73857570279939999</v>
      </c>
      <c r="O2564">
        <v>28.148990617003101</v>
      </c>
      <c r="P2564">
        <v>79.347271800101893</v>
      </c>
      <c r="Q2564">
        <v>4.5927360460706002E-2</v>
      </c>
    </row>
    <row r="2565" spans="1:17" hidden="1" x14ac:dyDescent="0.3">
      <c r="A2565" t="s">
        <v>5292</v>
      </c>
      <c r="B2565" t="s">
        <v>5293</v>
      </c>
      <c r="C2565" t="str">
        <f>IFERROR(VLOOKUP(Table1[[#This Row],[Ticker]],[1]!Table1[[Symbol]:[Industry]],2,FALSE),"-")</f>
        <v>-</v>
      </c>
      <c r="D2565" t="s">
        <v>130</v>
      </c>
      <c r="E2565">
        <v>156.84388444999999</v>
      </c>
      <c r="F2565">
        <v>3.92</v>
      </c>
      <c r="G2565">
        <v>88.949707755222406</v>
      </c>
      <c r="H2565">
        <v>3.05549458350223</v>
      </c>
      <c r="I2565">
        <v>-18.822262093312201</v>
      </c>
      <c r="J2565">
        <v>-10.0182771934531</v>
      </c>
      <c r="K2565">
        <v>3.8072947764541598</v>
      </c>
      <c r="L2565">
        <v>3.33611671418037</v>
      </c>
      <c r="M2565">
        <v>43.278746453939497</v>
      </c>
      <c r="N2565">
        <v>1.91461270685374</v>
      </c>
      <c r="O2565">
        <v>34.948979591836697</v>
      </c>
      <c r="P2565">
        <v>133.333333333333</v>
      </c>
      <c r="Q2565">
        <v>6.6921625411508007E-2</v>
      </c>
    </row>
    <row r="2566" spans="1:17" hidden="1" x14ac:dyDescent="0.3">
      <c r="A2566" t="s">
        <v>5294</v>
      </c>
      <c r="B2566" t="s">
        <v>5295</v>
      </c>
      <c r="C2566" t="str">
        <f>IFERROR(VLOOKUP(Table1[[#This Row],[Ticker]],[1]!Table1[[Symbol]:[Industry]],2,FALSE),"-")</f>
        <v>-</v>
      </c>
      <c r="D2566" t="s">
        <v>800</v>
      </c>
      <c r="E2566">
        <v>156.64447931999999</v>
      </c>
      <c r="F2566">
        <v>140.43</v>
      </c>
      <c r="G2566">
        <v>-32.1843906054333</v>
      </c>
      <c r="H2566">
        <v>-5.8401241190903104</v>
      </c>
      <c r="I2566">
        <v>-29.107375001034502</v>
      </c>
      <c r="J2566">
        <v>-0.25638531827915301</v>
      </c>
      <c r="K2566">
        <v>145.71204158977</v>
      </c>
      <c r="L2566">
        <v>152.785446367303</v>
      </c>
      <c r="M2566">
        <v>41.043086901802504</v>
      </c>
      <c r="N2566">
        <v>0.89872478750395601</v>
      </c>
      <c r="O2566">
        <v>58.014669230221401</v>
      </c>
      <c r="P2566">
        <v>18.857384680490799</v>
      </c>
      <c r="Q2566">
        <v>2.1848398825156001E-2</v>
      </c>
    </row>
    <row r="2567" spans="1:17" hidden="1" x14ac:dyDescent="0.3">
      <c r="A2567" t="s">
        <v>5296</v>
      </c>
      <c r="B2567" t="s">
        <v>5297</v>
      </c>
      <c r="C2567" t="str">
        <f>IFERROR(VLOOKUP(Table1[[#This Row],[Ticker]],[1]!Table1[[Symbol]:[Industry]],2,FALSE),"-")</f>
        <v>-</v>
      </c>
      <c r="E2567">
        <v>156.22928999999999</v>
      </c>
      <c r="F2567">
        <v>75.64</v>
      </c>
      <c r="G2567">
        <v>57.877008131817703</v>
      </c>
      <c r="H2567">
        <v>34.944243695714</v>
      </c>
      <c r="I2567">
        <v>19.2197528589375</v>
      </c>
      <c r="J2567">
        <v>10.051234092072299</v>
      </c>
      <c r="K2567">
        <v>64.302232706589194</v>
      </c>
      <c r="L2567">
        <v>57.375741334071698</v>
      </c>
      <c r="M2567">
        <v>86.919129870279704</v>
      </c>
      <c r="N2567">
        <v>3.4188809063226602</v>
      </c>
      <c r="O2567">
        <v>15.679534637757699</v>
      </c>
      <c r="P2567">
        <v>110.111111111111</v>
      </c>
      <c r="Q2567">
        <v>0.156555345556532</v>
      </c>
    </row>
    <row r="2568" spans="1:17" hidden="1" x14ac:dyDescent="0.3">
      <c r="A2568" t="s">
        <v>5298</v>
      </c>
      <c r="B2568" t="s">
        <v>5299</v>
      </c>
      <c r="C2568" t="str">
        <f>IFERROR(VLOOKUP(Table1[[#This Row],[Ticker]],[1]!Table1[[Symbol]:[Industry]],2,FALSE),"-")</f>
        <v>-</v>
      </c>
      <c r="D2568" t="s">
        <v>647</v>
      </c>
      <c r="E2568">
        <v>156.14032287000001</v>
      </c>
      <c r="F2568">
        <v>89.86</v>
      </c>
      <c r="G2568">
        <v>29.9321778521056</v>
      </c>
      <c r="H2568">
        <v>8.8811852399778193</v>
      </c>
      <c r="I2568">
        <v>5.6740711894599096</v>
      </c>
      <c r="J2568">
        <v>-5.2440857665045897</v>
      </c>
      <c r="K2568">
        <v>77.339445098723004</v>
      </c>
      <c r="L2568">
        <v>71.949838774997204</v>
      </c>
      <c r="M2568">
        <v>49.228811766484299</v>
      </c>
      <c r="N2568">
        <v>2.2687340681413999</v>
      </c>
      <c r="O2568">
        <v>5.6087246828399699</v>
      </c>
      <c r="P2568">
        <v>62.3486901535681</v>
      </c>
      <c r="Q2568">
        <v>9.8546287739989993E-3</v>
      </c>
    </row>
    <row r="2569" spans="1:17" hidden="1" x14ac:dyDescent="0.3">
      <c r="A2569" t="s">
        <v>5300</v>
      </c>
      <c r="B2569" t="s">
        <v>5301</v>
      </c>
      <c r="C2569" t="str">
        <f>IFERROR(VLOOKUP(Table1[[#This Row],[Ticker]],[1]!Table1[[Symbol]:[Industry]],2,FALSE),"-")</f>
        <v>-</v>
      </c>
      <c r="D2569" t="s">
        <v>550</v>
      </c>
      <c r="E2569">
        <v>156.12843849000001</v>
      </c>
      <c r="F2569">
        <v>111.1</v>
      </c>
      <c r="G2569">
        <v>-20.993069850716299</v>
      </c>
      <c r="H2569">
        <v>-7.0341310272408499</v>
      </c>
      <c r="I2569">
        <v>-32.863008950852901</v>
      </c>
      <c r="J2569">
        <v>-1.4680578337010799</v>
      </c>
      <c r="K2569">
        <v>114.899958289926</v>
      </c>
      <c r="L2569">
        <v>116.23385675074999</v>
      </c>
      <c r="M2569">
        <v>41.163532659567799</v>
      </c>
      <c r="N2569">
        <v>0.72585227272727204</v>
      </c>
      <c r="O2569">
        <v>62.916291629162899</v>
      </c>
      <c r="P2569">
        <v>19.0782422293676</v>
      </c>
    </row>
    <row r="2570" spans="1:17" hidden="1" x14ac:dyDescent="0.3">
      <c r="A2570" t="s">
        <v>5302</v>
      </c>
      <c r="B2570" t="s">
        <v>5303</v>
      </c>
      <c r="C2570" t="str">
        <f>IFERROR(VLOOKUP(Table1[[#This Row],[Ticker]],[1]!Table1[[Symbol]:[Industry]],2,FALSE),"-")</f>
        <v>-</v>
      </c>
      <c r="D2570" t="s">
        <v>557</v>
      </c>
      <c r="E2570">
        <v>155.93710874999999</v>
      </c>
      <c r="F2570">
        <v>70</v>
      </c>
      <c r="G2570">
        <v>271.021006219963</v>
      </c>
      <c r="H2570">
        <v>8.2196641040501692</v>
      </c>
      <c r="I2570">
        <v>-12.9129750674549</v>
      </c>
      <c r="J2570">
        <v>4.1113561465588901</v>
      </c>
      <c r="K2570">
        <v>68.962581774714096</v>
      </c>
      <c r="L2570">
        <v>63.373352667108001</v>
      </c>
      <c r="M2570">
        <v>78.481061643287205</v>
      </c>
      <c r="N2570">
        <v>1.71842224020416</v>
      </c>
      <c r="O2570">
        <v>37.971428571428497</v>
      </c>
      <c r="P2570">
        <v>320.16806722689</v>
      </c>
      <c r="Q2570">
        <v>0.16542111505486101</v>
      </c>
    </row>
    <row r="2571" spans="1:17" hidden="1" x14ac:dyDescent="0.3">
      <c r="A2571" t="s">
        <v>5304</v>
      </c>
      <c r="B2571" t="s">
        <v>5305</v>
      </c>
      <c r="C2571" t="str">
        <f>IFERROR(VLOOKUP(Table1[[#This Row],[Ticker]],[1]!Table1[[Symbol]:[Industry]],2,FALSE),"-")</f>
        <v>-</v>
      </c>
      <c r="D2571" t="s">
        <v>871</v>
      </c>
      <c r="E2571">
        <v>155.880021935</v>
      </c>
      <c r="F2571">
        <v>144.75</v>
      </c>
      <c r="G2571">
        <v>299.43062702088798</v>
      </c>
      <c r="H2571">
        <v>56.069581540834299</v>
      </c>
      <c r="I2571">
        <v>197.11968482652301</v>
      </c>
      <c r="J2571">
        <v>-4.7597387525409598</v>
      </c>
      <c r="K2571">
        <v>108.544244042025</v>
      </c>
      <c r="L2571">
        <v>75.068956229939701</v>
      </c>
      <c r="M2571">
        <v>71.467356615870301</v>
      </c>
      <c r="N2571">
        <v>1.4830314009725001</v>
      </c>
      <c r="O2571">
        <v>2.1070811744386901</v>
      </c>
      <c r="P2571">
        <v>359.377975245953</v>
      </c>
      <c r="Q2571">
        <v>0.10668896116946899</v>
      </c>
    </row>
    <row r="2572" spans="1:17" hidden="1" x14ac:dyDescent="0.3">
      <c r="A2572" t="s">
        <v>5306</v>
      </c>
      <c r="B2572" t="s">
        <v>5307</v>
      </c>
      <c r="C2572" t="str">
        <f>IFERROR(VLOOKUP(Table1[[#This Row],[Ticker]],[1]!Table1[[Symbol]:[Industry]],2,FALSE),"-")</f>
        <v>-</v>
      </c>
      <c r="D2572" t="s">
        <v>285</v>
      </c>
      <c r="E2572">
        <v>155.87509448099999</v>
      </c>
      <c r="F2572">
        <v>66.989999999999995</v>
      </c>
      <c r="G2572">
        <v>267.79137907729199</v>
      </c>
      <c r="H2572">
        <v>-13.568185010391201</v>
      </c>
      <c r="I2572">
        <v>-35.666032924414999</v>
      </c>
      <c r="J2572">
        <v>-4.28620857000291</v>
      </c>
      <c r="K2572">
        <v>70.099512411700999</v>
      </c>
      <c r="L2572">
        <v>57.349784154980703</v>
      </c>
      <c r="M2572">
        <v>25.494111328785099</v>
      </c>
      <c r="N2572">
        <v>0.59398376304659595</v>
      </c>
      <c r="O2572">
        <v>38.065382892969097</v>
      </c>
      <c r="P2572">
        <v>305.99999999999898</v>
      </c>
      <c r="Q2572">
        <v>0.10976347766120501</v>
      </c>
    </row>
    <row r="2573" spans="1:17" hidden="1" x14ac:dyDescent="0.3">
      <c r="A2573" t="s">
        <v>5308</v>
      </c>
      <c r="B2573" t="s">
        <v>5309</v>
      </c>
      <c r="C2573" t="str">
        <f>IFERROR(VLOOKUP(Table1[[#This Row],[Ticker]],[1]!Table1[[Symbol]:[Industry]],2,FALSE),"-")</f>
        <v>-</v>
      </c>
      <c r="D2573" t="s">
        <v>647</v>
      </c>
      <c r="E2573">
        <v>155.57792352000001</v>
      </c>
      <c r="F2573">
        <v>215.9</v>
      </c>
      <c r="G2573">
        <v>-38.218183708881497</v>
      </c>
      <c r="H2573">
        <v>-3.6972862992699</v>
      </c>
      <c r="I2573">
        <v>-38.277883204315799</v>
      </c>
      <c r="J2573">
        <v>-4.7093249871193699</v>
      </c>
      <c r="K2573">
        <v>221.38756121763399</v>
      </c>
      <c r="L2573">
        <v>235.538018421239</v>
      </c>
      <c r="M2573">
        <v>39.590867557878198</v>
      </c>
      <c r="N2573">
        <v>1.0815764161489001</v>
      </c>
      <c r="O2573">
        <v>48.2167670217693</v>
      </c>
      <c r="P2573">
        <v>6.8811881188118802</v>
      </c>
      <c r="Q2573">
        <v>-4.9428605516730999E-2</v>
      </c>
    </row>
    <row r="2574" spans="1:17" hidden="1" x14ac:dyDescent="0.3">
      <c r="A2574" t="s">
        <v>5310</v>
      </c>
      <c r="B2574" t="s">
        <v>5311</v>
      </c>
      <c r="C2574" t="str">
        <f>IFERROR(VLOOKUP(Table1[[#This Row],[Ticker]],[1]!Table1[[Symbol]:[Industry]],2,FALSE),"-")</f>
        <v>-</v>
      </c>
      <c r="D2574" t="s">
        <v>1103</v>
      </c>
      <c r="E2574">
        <v>155.41378800000001</v>
      </c>
      <c r="F2574">
        <v>119.52</v>
      </c>
      <c r="G2574">
        <v>-25.240654804002901</v>
      </c>
      <c r="H2574">
        <v>-10.1810494786269</v>
      </c>
      <c r="I2574">
        <v>-28.914504323147899</v>
      </c>
      <c r="J2574">
        <v>-1.60168733170197</v>
      </c>
      <c r="K2574">
        <v>121.45216227261901</v>
      </c>
      <c r="L2574">
        <v>119.477013109282</v>
      </c>
      <c r="M2574">
        <v>51.413868685289401</v>
      </c>
      <c r="N2574">
        <v>0.44377327634305302</v>
      </c>
      <c r="O2574">
        <v>40.018406961178002</v>
      </c>
      <c r="P2574">
        <v>31.847766133480398</v>
      </c>
      <c r="Q2574">
        <v>-4.9757473027358001E-2</v>
      </c>
    </row>
    <row r="2575" spans="1:17" hidden="1" x14ac:dyDescent="0.3">
      <c r="A2575" t="s">
        <v>5312</v>
      </c>
      <c r="B2575" t="s">
        <v>5313</v>
      </c>
      <c r="C2575" t="str">
        <f>IFERROR(VLOOKUP(Table1[[#This Row],[Ticker]],[1]!Table1[[Symbol]:[Industry]],2,FALSE),"-")</f>
        <v>-</v>
      </c>
      <c r="D2575" t="s">
        <v>647</v>
      </c>
      <c r="E2575">
        <v>155.309076</v>
      </c>
      <c r="F2575">
        <v>482.2</v>
      </c>
      <c r="G2575">
        <v>6.1967043849855097</v>
      </c>
      <c r="H2575">
        <v>4.4009867784687797</v>
      </c>
      <c r="I2575">
        <v>-1.14228739295765</v>
      </c>
      <c r="J2575">
        <v>-8.4735930291479402</v>
      </c>
      <c r="K2575">
        <v>452.28811547189099</v>
      </c>
      <c r="L2575">
        <v>422.52590871150602</v>
      </c>
      <c r="M2575">
        <v>46.054116885235601</v>
      </c>
      <c r="N2575">
        <v>0.71273359801656899</v>
      </c>
      <c r="O2575">
        <v>16.756532559103999</v>
      </c>
      <c r="P2575">
        <v>35.0889480319372</v>
      </c>
      <c r="Q2575">
        <v>-2.2641132019253999E-2</v>
      </c>
    </row>
    <row r="2576" spans="1:17" hidden="1" x14ac:dyDescent="0.3">
      <c r="A2576" t="s">
        <v>5314</v>
      </c>
      <c r="B2576" t="s">
        <v>5315</v>
      </c>
      <c r="C2576" t="str">
        <f>IFERROR(VLOOKUP(Table1[[#This Row],[Ticker]],[1]!Table1[[Symbol]:[Industry]],2,FALSE),"-")</f>
        <v>-</v>
      </c>
      <c r="D2576" t="s">
        <v>409</v>
      </c>
      <c r="E2576">
        <v>154.90189774999999</v>
      </c>
      <c r="F2576">
        <v>107.5</v>
      </c>
      <c r="G2576">
        <v>23.211412000610402</v>
      </c>
      <c r="H2576">
        <v>-9.8625861219895992</v>
      </c>
      <c r="I2576">
        <v>9.4408055334354799</v>
      </c>
      <c r="J2576">
        <v>-7.8750737154331798</v>
      </c>
      <c r="K2576">
        <v>107.431852135504</v>
      </c>
      <c r="L2576">
        <v>98.025932701490902</v>
      </c>
      <c r="M2576">
        <v>36.649202314668202</v>
      </c>
      <c r="N2576">
        <v>1.3906050566130499</v>
      </c>
      <c r="O2576">
        <v>22.790697674418599</v>
      </c>
      <c r="P2576">
        <v>57.555327568518202</v>
      </c>
      <c r="Q2576">
        <v>0.114418982608488</v>
      </c>
    </row>
    <row r="2577" spans="1:17" hidden="1" x14ac:dyDescent="0.3">
      <c r="A2577" t="s">
        <v>5316</v>
      </c>
      <c r="B2577" t="s">
        <v>5317</v>
      </c>
      <c r="C2577" t="str">
        <f>IFERROR(VLOOKUP(Table1[[#This Row],[Ticker]],[1]!Table1[[Symbol]:[Industry]],2,FALSE),"-")</f>
        <v>-</v>
      </c>
      <c r="D2577" t="s">
        <v>220</v>
      </c>
      <c r="E2577">
        <v>154.79903999999999</v>
      </c>
      <c r="F2577">
        <v>153</v>
      </c>
      <c r="G2577">
        <v>68.481323680280894</v>
      </c>
      <c r="H2577">
        <v>-2.7517798614670599</v>
      </c>
      <c r="I2577">
        <v>-44.622707036062998</v>
      </c>
      <c r="J2577">
        <v>-3.3674768053861799</v>
      </c>
      <c r="K2577">
        <v>153.70312187462699</v>
      </c>
      <c r="L2577">
        <v>156.58824999999999</v>
      </c>
      <c r="M2577">
        <v>46.532752937972099</v>
      </c>
      <c r="N2577">
        <v>0.67090909090909001</v>
      </c>
      <c r="O2577">
        <v>81.928104575163403</v>
      </c>
      <c r="P2577">
        <v>135.38461538461499</v>
      </c>
    </row>
    <row r="2578" spans="1:17" hidden="1" x14ac:dyDescent="0.3">
      <c r="A2578" t="s">
        <v>5318</v>
      </c>
      <c r="B2578" t="s">
        <v>5319</v>
      </c>
      <c r="C2578" t="str">
        <f>IFERROR(VLOOKUP(Table1[[#This Row],[Ticker]],[1]!Table1[[Symbol]:[Industry]],2,FALSE),"-")</f>
        <v>-</v>
      </c>
      <c r="D2578" t="s">
        <v>1533</v>
      </c>
      <c r="E2578">
        <v>154.792</v>
      </c>
      <c r="F2578">
        <v>85.99</v>
      </c>
      <c r="G2578">
        <v>4.9192335964517397</v>
      </c>
      <c r="H2578">
        <v>7.5639395323841603</v>
      </c>
      <c r="I2578">
        <v>25.169900875887301</v>
      </c>
      <c r="J2578">
        <v>-3.3933364622812201</v>
      </c>
      <c r="K2578">
        <v>91.415991827610995</v>
      </c>
      <c r="L2578">
        <v>90.527708494737993</v>
      </c>
      <c r="M2578">
        <v>45.246412933346598</v>
      </c>
      <c r="N2578">
        <v>0.18522537921875001</v>
      </c>
      <c r="O2578">
        <v>84.2074659844168</v>
      </c>
      <c r="P2578">
        <v>77.408706416339996</v>
      </c>
      <c r="Q2578">
        <v>1.6102764589833E-2</v>
      </c>
    </row>
    <row r="2579" spans="1:17" hidden="1" x14ac:dyDescent="0.3">
      <c r="A2579" t="s">
        <v>5320</v>
      </c>
      <c r="B2579" t="s">
        <v>5321</v>
      </c>
      <c r="C2579" t="str">
        <f>IFERROR(VLOOKUP(Table1[[#This Row],[Ticker]],[1]!Table1[[Symbol]:[Industry]],2,FALSE),"-")</f>
        <v>-</v>
      </c>
      <c r="D2579" t="s">
        <v>396</v>
      </c>
      <c r="E2579">
        <v>154.70034475999901</v>
      </c>
      <c r="F2579">
        <v>8.7799999999999994</v>
      </c>
      <c r="G2579">
        <v>73.741063940021206</v>
      </c>
      <c r="H2579">
        <v>-7.9598863345463</v>
      </c>
      <c r="I2579">
        <v>-48.998971639689998</v>
      </c>
      <c r="J2579">
        <v>-3.6588301888448198</v>
      </c>
      <c r="K2579">
        <v>8.8958769406070193</v>
      </c>
      <c r="L2579">
        <v>8.2173282271402002</v>
      </c>
      <c r="M2579">
        <v>39.309787668341997</v>
      </c>
      <c r="N2579">
        <v>2.2985957950721998</v>
      </c>
      <c r="O2579">
        <v>84.510250569476099</v>
      </c>
      <c r="P2579">
        <v>104.186046511627</v>
      </c>
      <c r="Q2579">
        <v>0.13510402088197199</v>
      </c>
    </row>
    <row r="2580" spans="1:17" hidden="1" x14ac:dyDescent="0.3">
      <c r="A2580" t="s">
        <v>5322</v>
      </c>
      <c r="B2580" t="s">
        <v>5323</v>
      </c>
      <c r="C2580" t="str">
        <f>IFERROR(VLOOKUP(Table1[[#This Row],[Ticker]],[1]!Table1[[Symbol]:[Industry]],2,FALSE),"-")</f>
        <v>-</v>
      </c>
      <c r="D2580" t="s">
        <v>21</v>
      </c>
      <c r="E2580">
        <v>154.006272</v>
      </c>
      <c r="F2580">
        <v>112</v>
      </c>
      <c r="G2580">
        <v>-5.0496736243012297</v>
      </c>
      <c r="H2580">
        <v>4.5004149510976097</v>
      </c>
      <c r="I2580">
        <v>-20.3965023600907</v>
      </c>
      <c r="J2580">
        <v>-5.8037890551151703</v>
      </c>
      <c r="K2580">
        <v>109.431073653046</v>
      </c>
      <c r="L2580">
        <v>106.24792799171399</v>
      </c>
      <c r="M2580">
        <v>46.064962735145798</v>
      </c>
      <c r="N2580">
        <v>0.95529411764705796</v>
      </c>
      <c r="O2580">
        <v>33.883928571428498</v>
      </c>
      <c r="P2580">
        <v>32.544378698224797</v>
      </c>
      <c r="Q2580">
        <v>6.0701712252544997E-2</v>
      </c>
    </row>
    <row r="2581" spans="1:17" hidden="1" x14ac:dyDescent="0.3">
      <c r="A2581" t="s">
        <v>5324</v>
      </c>
      <c r="B2581" t="s">
        <v>5325</v>
      </c>
      <c r="C2581" t="str">
        <f>IFERROR(VLOOKUP(Table1[[#This Row],[Ticker]],[1]!Table1[[Symbol]:[Industry]],2,FALSE),"-")</f>
        <v>-</v>
      </c>
      <c r="D2581" t="s">
        <v>882</v>
      </c>
      <c r="E2581">
        <v>153.90525</v>
      </c>
      <c r="F2581">
        <v>595.20000000000005</v>
      </c>
      <c r="G2581">
        <v>54.231907035219997</v>
      </c>
      <c r="H2581">
        <v>-9.0881235943625196</v>
      </c>
      <c r="I2581">
        <v>-0.48171184846276499</v>
      </c>
      <c r="J2581">
        <v>-5.4315364270642297</v>
      </c>
      <c r="K2581">
        <v>609.43486988565303</v>
      </c>
      <c r="L2581">
        <v>520.12288639418705</v>
      </c>
      <c r="M2581">
        <v>29.682831323901301</v>
      </c>
      <c r="N2581">
        <v>0.39552672434925501</v>
      </c>
      <c r="O2581">
        <v>25.8400537634408</v>
      </c>
      <c r="P2581">
        <v>96.565389696169106</v>
      </c>
      <c r="Q2581">
        <v>9.9086610279201001E-2</v>
      </c>
    </row>
    <row r="2582" spans="1:17" hidden="1" x14ac:dyDescent="0.3">
      <c r="A2582" t="s">
        <v>5326</v>
      </c>
      <c r="B2582" t="s">
        <v>5327</v>
      </c>
      <c r="C2582" t="str">
        <f>IFERROR(VLOOKUP(Table1[[#This Row],[Ticker]],[1]!Table1[[Symbol]:[Industry]],2,FALSE),"-")</f>
        <v>-</v>
      </c>
      <c r="D2582" t="s">
        <v>901</v>
      </c>
      <c r="E2582">
        <v>153.75749999999999</v>
      </c>
      <c r="F2582">
        <v>125.35</v>
      </c>
      <c r="G2582">
        <v>16.267467039358699</v>
      </c>
      <c r="H2582">
        <v>-4.8492086683273001</v>
      </c>
      <c r="I2582">
        <v>5.65565650370214</v>
      </c>
      <c r="J2582">
        <v>-3.4809623514025199</v>
      </c>
      <c r="K2582">
        <v>124.488996771918</v>
      </c>
      <c r="L2582">
        <v>114.62351532668301</v>
      </c>
      <c r="M2582">
        <v>40.840291086948397</v>
      </c>
      <c r="N2582">
        <v>0.55755235230647004</v>
      </c>
      <c r="O2582">
        <v>22.856003191065</v>
      </c>
      <c r="P2582">
        <v>46.368519383465603</v>
      </c>
      <c r="Q2582">
        <v>-1.1030535120779001E-2</v>
      </c>
    </row>
    <row r="2583" spans="1:17" hidden="1" x14ac:dyDescent="0.3">
      <c r="A2583" t="s">
        <v>5328</v>
      </c>
      <c r="B2583" t="s">
        <v>5329</v>
      </c>
      <c r="C2583" t="str">
        <f>IFERROR(VLOOKUP(Table1[[#This Row],[Ticker]],[1]!Table1[[Symbol]:[Industry]],2,FALSE),"-")</f>
        <v>-</v>
      </c>
      <c r="D2583" t="s">
        <v>369</v>
      </c>
      <c r="E2583">
        <v>153.0984</v>
      </c>
      <c r="F2583">
        <v>95.68</v>
      </c>
      <c r="G2583">
        <v>33.529497820878099</v>
      </c>
      <c r="H2583">
        <v>-18.6821619412624</v>
      </c>
      <c r="I2583">
        <v>-6.7434274033449197</v>
      </c>
      <c r="J2583">
        <v>0.128648253634154</v>
      </c>
      <c r="K2583">
        <v>90.652193698951805</v>
      </c>
      <c r="L2583">
        <v>81.272190753726093</v>
      </c>
      <c r="M2583">
        <v>37.037106257482499</v>
      </c>
      <c r="N2583">
        <v>0.46641432348960798</v>
      </c>
      <c r="O2583">
        <v>23.327759197324401</v>
      </c>
      <c r="P2583">
        <v>75.398716773602203</v>
      </c>
      <c r="Q2583">
        <v>0.11983767488458701</v>
      </c>
    </row>
    <row r="2584" spans="1:17" hidden="1" x14ac:dyDescent="0.3">
      <c r="A2584" t="s">
        <v>5330</v>
      </c>
      <c r="B2584" t="s">
        <v>5331</v>
      </c>
      <c r="C2584" t="str">
        <f>IFERROR(VLOOKUP(Table1[[#This Row],[Ticker]],[1]!Table1[[Symbol]:[Industry]],2,FALSE),"-")</f>
        <v>-</v>
      </c>
      <c r="D2584" t="s">
        <v>647</v>
      </c>
      <c r="E2584">
        <v>152.3299513</v>
      </c>
      <c r="F2584">
        <v>97.92</v>
      </c>
      <c r="G2584">
        <v>73.6253446287825</v>
      </c>
      <c r="H2584">
        <v>-8.7094954209253199</v>
      </c>
      <c r="I2584">
        <v>-18.144217697979499</v>
      </c>
      <c r="J2584">
        <v>-1.6097681397827699</v>
      </c>
      <c r="K2584">
        <v>102.08655731696</v>
      </c>
      <c r="L2584">
        <v>93.908945196957504</v>
      </c>
      <c r="M2584">
        <v>44.143961122654098</v>
      </c>
      <c r="N2584">
        <v>0.26842309146506299</v>
      </c>
      <c r="O2584">
        <v>47.109885620915001</v>
      </c>
      <c r="P2584">
        <v>118.327759197324</v>
      </c>
      <c r="Q2584">
        <v>0.17946203675492201</v>
      </c>
    </row>
    <row r="2585" spans="1:17" hidden="1" x14ac:dyDescent="0.3">
      <c r="A2585" t="s">
        <v>5332</v>
      </c>
      <c r="B2585" t="s">
        <v>5333</v>
      </c>
      <c r="C2585" t="str">
        <f>IFERROR(VLOOKUP(Table1[[#This Row],[Ticker]],[1]!Table1[[Symbol]:[Industry]],2,FALSE),"-")</f>
        <v>-</v>
      </c>
      <c r="E2585">
        <v>152.321382</v>
      </c>
      <c r="F2585">
        <v>170.7</v>
      </c>
      <c r="G2585">
        <v>333.18996271535099</v>
      </c>
      <c r="H2585">
        <v>15.488058809825599</v>
      </c>
      <c r="I2585">
        <v>54.369638150986198</v>
      </c>
      <c r="J2585">
        <v>2.7608126682980201</v>
      </c>
      <c r="K2585">
        <v>130.153158773358</v>
      </c>
      <c r="L2585">
        <v>95.069660262950293</v>
      </c>
      <c r="M2585">
        <v>70.648998528662105</v>
      </c>
      <c r="N2585">
        <v>1.70498333959946</v>
      </c>
      <c r="O2585">
        <v>1.9039250146455799</v>
      </c>
      <c r="P2585">
        <v>361.35135135135101</v>
      </c>
      <c r="Q2585">
        <v>0.18218595396419701</v>
      </c>
    </row>
    <row r="2586" spans="1:17" hidden="1" x14ac:dyDescent="0.3">
      <c r="A2586" t="s">
        <v>5334</v>
      </c>
      <c r="B2586" t="s">
        <v>5335</v>
      </c>
      <c r="C2586" t="str">
        <f>IFERROR(VLOOKUP(Table1[[#This Row],[Ticker]],[1]!Table1[[Symbol]:[Industry]],2,FALSE),"-")</f>
        <v>-</v>
      </c>
      <c r="D2586" t="s">
        <v>989</v>
      </c>
      <c r="E2586">
        <v>152.08631583499999</v>
      </c>
      <c r="F2586">
        <v>23.95</v>
      </c>
      <c r="G2586">
        <v>132.27750594629001</v>
      </c>
      <c r="H2586">
        <v>-2.3558533162206898</v>
      </c>
      <c r="I2586">
        <v>-21.233468914232599</v>
      </c>
      <c r="J2586">
        <v>4.6814587357137496</v>
      </c>
      <c r="K2586">
        <v>21.510484050542701</v>
      </c>
      <c r="L2586">
        <v>19.810122239781801</v>
      </c>
      <c r="M2586">
        <v>62.250674770421</v>
      </c>
      <c r="N2586">
        <v>0.85661492004213102</v>
      </c>
      <c r="O2586">
        <v>22.797494780793301</v>
      </c>
      <c r="P2586">
        <v>158.08189655172399</v>
      </c>
      <c r="Q2586">
        <v>0.12626642990036699</v>
      </c>
    </row>
    <row r="2587" spans="1:17" hidden="1" x14ac:dyDescent="0.3">
      <c r="A2587" t="s">
        <v>5336</v>
      </c>
      <c r="B2587" t="s">
        <v>5337</v>
      </c>
      <c r="C2587" t="str">
        <f>IFERROR(VLOOKUP(Table1[[#This Row],[Ticker]],[1]!Table1[[Symbol]:[Industry]],2,FALSE),"-")</f>
        <v>-</v>
      </c>
      <c r="D2587" t="s">
        <v>21</v>
      </c>
      <c r="E2587">
        <v>152.0381625</v>
      </c>
      <c r="F2587">
        <v>209.3</v>
      </c>
      <c r="G2587">
        <v>69.986067766877198</v>
      </c>
      <c r="H2587">
        <v>-17.803333586108799</v>
      </c>
      <c r="I2587">
        <v>-20.015557463504699</v>
      </c>
      <c r="J2587">
        <v>5.82814692244167</v>
      </c>
      <c r="K2587">
        <v>262.51193708096503</v>
      </c>
      <c r="L2587">
        <v>246.455545048901</v>
      </c>
      <c r="M2587">
        <v>41.900142000191501</v>
      </c>
      <c r="N2587">
        <v>1.1871961450759301</v>
      </c>
      <c r="O2587">
        <v>144.147157190635</v>
      </c>
      <c r="P2587">
        <v>104.594330400782</v>
      </c>
      <c r="Q2587">
        <v>0.16171382131123199</v>
      </c>
    </row>
    <row r="2588" spans="1:17" hidden="1" x14ac:dyDescent="0.3">
      <c r="A2588" t="s">
        <v>5338</v>
      </c>
      <c r="B2588" t="s">
        <v>5339</v>
      </c>
      <c r="C2588" t="str">
        <f>IFERROR(VLOOKUP(Table1[[#This Row],[Ticker]],[1]!Table1[[Symbol]:[Industry]],2,FALSE),"-")</f>
        <v>-</v>
      </c>
      <c r="D2588" t="s">
        <v>800</v>
      </c>
      <c r="E2588">
        <v>151.91566212000001</v>
      </c>
      <c r="F2588">
        <v>76.459999999999994</v>
      </c>
      <c r="G2588">
        <v>1470.43778058454</v>
      </c>
      <c r="H2588">
        <v>8.9692579393223397</v>
      </c>
      <c r="I2588">
        <v>280.38930674858801</v>
      </c>
      <c r="J2588">
        <v>-2.1947221575726199</v>
      </c>
      <c r="K2588">
        <v>70.234115130368394</v>
      </c>
      <c r="L2588">
        <v>44.912824054656298</v>
      </c>
      <c r="M2588">
        <v>58.277721266155901</v>
      </c>
      <c r="N2588">
        <v>1.1042299416834001</v>
      </c>
      <c r="O2588">
        <v>16.322260005231399</v>
      </c>
      <c r="P2588">
        <v>1496.2421711899699</v>
      </c>
      <c r="Q2588">
        <v>0.37809528095238898</v>
      </c>
    </row>
    <row r="2589" spans="1:17" hidden="1" x14ac:dyDescent="0.3">
      <c r="A2589" t="s">
        <v>5340</v>
      </c>
      <c r="B2589" t="s">
        <v>5341</v>
      </c>
      <c r="C2589" t="str">
        <f>IFERROR(VLOOKUP(Table1[[#This Row],[Ticker]],[1]!Table1[[Symbol]:[Industry]],2,FALSE),"-")</f>
        <v>-</v>
      </c>
      <c r="D2589" t="s">
        <v>62</v>
      </c>
      <c r="E2589">
        <v>151.745724927</v>
      </c>
      <c r="F2589">
        <v>52.74</v>
      </c>
      <c r="G2589">
        <v>35.974750498861098</v>
      </c>
      <c r="H2589">
        <v>5.0046409935260003</v>
      </c>
      <c r="I2589">
        <v>-16.771763204560798</v>
      </c>
      <c r="J2589">
        <v>8.2507320231367398</v>
      </c>
      <c r="K2589">
        <v>48.589179425907702</v>
      </c>
      <c r="L2589">
        <v>47.011708405226997</v>
      </c>
      <c r="M2589">
        <v>87.436785536430705</v>
      </c>
      <c r="N2589">
        <v>1.5107224889666599</v>
      </c>
      <c r="O2589">
        <v>28.934395145999201</v>
      </c>
      <c r="P2589">
        <v>76.0934891485809</v>
      </c>
      <c r="Q2589">
        <v>1.3209787897437E-2</v>
      </c>
    </row>
    <row r="2590" spans="1:17" hidden="1" x14ac:dyDescent="0.3">
      <c r="A2590" t="s">
        <v>5342</v>
      </c>
      <c r="B2590" t="s">
        <v>5343</v>
      </c>
      <c r="C2590" t="str">
        <f>IFERROR(VLOOKUP(Table1[[#This Row],[Ticker]],[1]!Table1[[Symbol]:[Industry]],2,FALSE),"-")</f>
        <v>-</v>
      </c>
      <c r="D2590" t="s">
        <v>1161</v>
      </c>
      <c r="E2590">
        <v>151.56208322500001</v>
      </c>
      <c r="F2590">
        <v>80.75</v>
      </c>
      <c r="G2590">
        <v>-79.356303173739306</v>
      </c>
      <c r="H2590">
        <v>-14.281976089319899</v>
      </c>
      <c r="I2590">
        <v>-65.2651699222817</v>
      </c>
      <c r="J2590">
        <v>-3.1826397126543502</v>
      </c>
      <c r="K2590">
        <v>90.704532662491701</v>
      </c>
      <c r="M2590">
        <v>36.076310835916203</v>
      </c>
      <c r="N2590">
        <v>1.02472540313157</v>
      </c>
      <c r="O2590">
        <v>126.625386996904</v>
      </c>
      <c r="P2590">
        <v>0.93749999999999101</v>
      </c>
    </row>
    <row r="2591" spans="1:17" hidden="1" x14ac:dyDescent="0.3">
      <c r="A2591" t="s">
        <v>5344</v>
      </c>
      <c r="B2591" t="s">
        <v>5345</v>
      </c>
      <c r="C2591" t="str">
        <f>IFERROR(VLOOKUP(Table1[[#This Row],[Ticker]],[1]!Table1[[Symbol]:[Industry]],2,FALSE),"-")</f>
        <v>-</v>
      </c>
      <c r="D2591" t="s">
        <v>43</v>
      </c>
      <c r="E2591">
        <v>151.27076</v>
      </c>
      <c r="F2591">
        <v>127.05</v>
      </c>
      <c r="G2591">
        <v>38.138540652673001</v>
      </c>
      <c r="H2591">
        <v>-19.775463584121798</v>
      </c>
      <c r="I2591">
        <v>17.626048357110399</v>
      </c>
      <c r="J2591">
        <v>-2.5853244003332101</v>
      </c>
      <c r="K2591">
        <v>129.25798186813699</v>
      </c>
      <c r="L2591">
        <v>113.183028716466</v>
      </c>
      <c r="M2591">
        <v>35.1880503501786</v>
      </c>
      <c r="N2591">
        <v>0.36258203253209598</v>
      </c>
      <c r="O2591">
        <v>32.073986619441101</v>
      </c>
      <c r="P2591">
        <v>71.689189189189094</v>
      </c>
      <c r="Q2591">
        <v>4.6446433973303003E-2</v>
      </c>
    </row>
    <row r="2592" spans="1:17" hidden="1" x14ac:dyDescent="0.3">
      <c r="A2592" t="s">
        <v>5346</v>
      </c>
      <c r="B2592" t="s">
        <v>5347</v>
      </c>
      <c r="C2592" t="str">
        <f>IFERROR(VLOOKUP(Table1[[#This Row],[Ticker]],[1]!Table1[[Symbol]:[Industry]],2,FALSE),"-")</f>
        <v>-</v>
      </c>
      <c r="E2592">
        <v>150.96</v>
      </c>
      <c r="F2592">
        <v>14.75</v>
      </c>
      <c r="G2592">
        <v>163.468015748753</v>
      </c>
      <c r="H2592">
        <v>15.0454592823321</v>
      </c>
      <c r="I2592">
        <v>55.767155953620403</v>
      </c>
      <c r="J2592">
        <v>-0.46270428085450999</v>
      </c>
      <c r="K2592">
        <v>15.4159986201009</v>
      </c>
      <c r="L2592">
        <v>12.7892982181443</v>
      </c>
      <c r="M2592">
        <v>41.687200647447803</v>
      </c>
      <c r="N2592">
        <v>0.422182935691223</v>
      </c>
      <c r="O2592">
        <v>50.711864406779597</v>
      </c>
      <c r="P2592">
        <v>309.15395284327298</v>
      </c>
    </row>
    <row r="2593" spans="1:17" hidden="1" x14ac:dyDescent="0.3">
      <c r="A2593" t="s">
        <v>5348</v>
      </c>
      <c r="B2593" t="s">
        <v>5349</v>
      </c>
      <c r="C2593" t="str">
        <f>IFERROR(VLOOKUP(Table1[[#This Row],[Ticker]],[1]!Table1[[Symbol]:[Industry]],2,FALSE),"-")</f>
        <v>-</v>
      </c>
      <c r="D2593" t="s">
        <v>623</v>
      </c>
      <c r="E2593">
        <v>150.51165749</v>
      </c>
      <c r="F2593">
        <v>76.599999999999994</v>
      </c>
      <c r="G2593">
        <v>36.140641107040203</v>
      </c>
      <c r="H2593">
        <v>-9.4351654414043598</v>
      </c>
      <c r="I2593">
        <v>36.020590283439802</v>
      </c>
      <c r="J2593">
        <v>-5.8404470216244597</v>
      </c>
      <c r="K2593">
        <v>76.772757330232594</v>
      </c>
      <c r="L2593">
        <v>65.044039963349903</v>
      </c>
      <c r="M2593">
        <v>42.870829611292102</v>
      </c>
      <c r="N2593">
        <v>1.1597528684907299</v>
      </c>
      <c r="O2593">
        <v>21.4099216710182</v>
      </c>
      <c r="P2593">
        <v>85.024154589371904</v>
      </c>
      <c r="Q2593">
        <v>0.153446445902332</v>
      </c>
    </row>
    <row r="2594" spans="1:17" hidden="1" x14ac:dyDescent="0.3">
      <c r="A2594" t="s">
        <v>5350</v>
      </c>
      <c r="B2594" t="s">
        <v>5351</v>
      </c>
      <c r="C2594" t="str">
        <f>IFERROR(VLOOKUP(Table1[[#This Row],[Ticker]],[1]!Table1[[Symbol]:[Industry]],2,FALSE),"-")</f>
        <v>-</v>
      </c>
      <c r="D2594" t="s">
        <v>871</v>
      </c>
      <c r="E2594">
        <v>150.44399999999999</v>
      </c>
      <c r="F2594">
        <v>151.19999999999999</v>
      </c>
      <c r="G2594">
        <v>-9.4071619680199294</v>
      </c>
      <c r="H2594">
        <v>3.1102891040501599</v>
      </c>
      <c r="I2594">
        <v>-7.6884895521181704</v>
      </c>
      <c r="J2594">
        <v>-0.80168733170197304</v>
      </c>
      <c r="K2594">
        <v>142.544180166149</v>
      </c>
      <c r="L2594">
        <v>137.892269129212</v>
      </c>
      <c r="M2594">
        <v>72.089674879332804</v>
      </c>
      <c r="N2594">
        <v>2.3096103896103801</v>
      </c>
      <c r="O2594">
        <v>1.62037037037037</v>
      </c>
      <c r="P2594">
        <v>21.935483870967701</v>
      </c>
    </row>
    <row r="2595" spans="1:17" hidden="1" x14ac:dyDescent="0.3">
      <c r="A2595" t="s">
        <v>5352</v>
      </c>
      <c r="B2595" t="s">
        <v>5353</v>
      </c>
      <c r="C2595" t="str">
        <f>IFERROR(VLOOKUP(Table1[[#This Row],[Ticker]],[1]!Table1[[Symbol]:[Industry]],2,FALSE),"-")</f>
        <v>-</v>
      </c>
      <c r="D2595" t="s">
        <v>422</v>
      </c>
      <c r="E2595">
        <v>150.40017160299999</v>
      </c>
      <c r="F2595">
        <v>96.09</v>
      </c>
      <c r="G2595">
        <v>-31.0913027585725</v>
      </c>
      <c r="H2595">
        <v>41.118272546885898</v>
      </c>
      <c r="I2595">
        <v>-10.5727180778564</v>
      </c>
      <c r="J2595">
        <v>-3.5411083826618999</v>
      </c>
      <c r="K2595">
        <v>77.316084114375798</v>
      </c>
      <c r="L2595">
        <v>85.496208020907304</v>
      </c>
      <c r="M2595">
        <v>65.679817299157094</v>
      </c>
      <c r="N2595">
        <v>3.2439572088094999</v>
      </c>
      <c r="O2595">
        <v>41.6706664126405</v>
      </c>
      <c r="P2595">
        <v>53.1959857023746</v>
      </c>
      <c r="Q2595">
        <v>0.24636388148817501</v>
      </c>
    </row>
    <row r="2596" spans="1:17" hidden="1" x14ac:dyDescent="0.3">
      <c r="A2596" t="s">
        <v>5354</v>
      </c>
      <c r="B2596" t="s">
        <v>5355</v>
      </c>
      <c r="C2596" t="str">
        <f>IFERROR(VLOOKUP(Table1[[#This Row],[Ticker]],[1]!Table1[[Symbol]:[Industry]],2,FALSE),"-")</f>
        <v>-</v>
      </c>
      <c r="D2596" t="s">
        <v>253</v>
      </c>
      <c r="E2596">
        <v>150.38999999999999</v>
      </c>
      <c r="F2596">
        <v>506.1</v>
      </c>
      <c r="G2596">
        <v>243.611667788727</v>
      </c>
      <c r="H2596">
        <v>35.6879671747175</v>
      </c>
      <c r="I2596">
        <v>45.436253591529599</v>
      </c>
      <c r="J2596">
        <v>29.068778989541499</v>
      </c>
      <c r="K2596">
        <v>388.56850621536699</v>
      </c>
      <c r="L2596">
        <v>316.86793792425198</v>
      </c>
      <c r="M2596">
        <v>81.911137488925505</v>
      </c>
      <c r="N2596">
        <v>2.5714961931202498</v>
      </c>
      <c r="O2596">
        <v>6.44141474016992</v>
      </c>
      <c r="P2596">
        <v>292.32558139534802</v>
      </c>
      <c r="Q2596">
        <v>0.13388763654160499</v>
      </c>
    </row>
    <row r="2597" spans="1:17" hidden="1" x14ac:dyDescent="0.3">
      <c r="A2597" t="s">
        <v>5356</v>
      </c>
      <c r="B2597" t="s">
        <v>5357</v>
      </c>
      <c r="C2597" t="str">
        <f>IFERROR(VLOOKUP(Table1[[#This Row],[Ticker]],[1]!Table1[[Symbol]:[Industry]],2,FALSE),"-")</f>
        <v>-</v>
      </c>
      <c r="E2597">
        <v>150.21564799999999</v>
      </c>
      <c r="F2597">
        <v>145.4</v>
      </c>
      <c r="G2597">
        <v>-51.2402880413307</v>
      </c>
      <c r="H2597">
        <v>-8.05321405945298</v>
      </c>
      <c r="I2597">
        <v>-25.880907885262602</v>
      </c>
      <c r="J2597">
        <v>-0.80168733170197304</v>
      </c>
      <c r="K2597">
        <v>150.85900224411299</v>
      </c>
      <c r="L2597">
        <v>157.770813856378</v>
      </c>
      <c r="M2597">
        <v>18.438411420697701</v>
      </c>
      <c r="N2597">
        <v>0.47430830039525601</v>
      </c>
      <c r="O2597">
        <v>51.272352132049498</v>
      </c>
      <c r="P2597">
        <v>38.081671415004699</v>
      </c>
    </row>
    <row r="2598" spans="1:17" hidden="1" x14ac:dyDescent="0.3">
      <c r="A2598" t="s">
        <v>5358</v>
      </c>
      <c r="B2598" t="s">
        <v>5359</v>
      </c>
      <c r="C2598" t="str">
        <f>IFERROR(VLOOKUP(Table1[[#This Row],[Ticker]],[1]!Table1[[Symbol]:[Industry]],2,FALSE),"-")</f>
        <v>-</v>
      </c>
      <c r="D2598" t="s">
        <v>49</v>
      </c>
      <c r="E2598">
        <v>149.882920305</v>
      </c>
      <c r="F2598">
        <v>127.95</v>
      </c>
      <c r="G2598">
        <v>-79.277117878160595</v>
      </c>
      <c r="H2598">
        <v>-15.288870559815299</v>
      </c>
      <c r="I2598">
        <v>-47.738257353975698</v>
      </c>
      <c r="J2598">
        <v>-0.80168733170197304</v>
      </c>
      <c r="K2598">
        <v>191.45920116624501</v>
      </c>
      <c r="L2598">
        <v>158.62245820553801</v>
      </c>
      <c r="M2598">
        <v>54.501115346803502</v>
      </c>
      <c r="N2598">
        <v>1.0526315789473599</v>
      </c>
      <c r="O2598">
        <v>118.835482610394</v>
      </c>
      <c r="P2598">
        <v>15.6871609403254</v>
      </c>
    </row>
    <row r="2599" spans="1:17" hidden="1" x14ac:dyDescent="0.3">
      <c r="A2599" t="s">
        <v>5360</v>
      </c>
      <c r="B2599" t="s">
        <v>5361</v>
      </c>
      <c r="C2599" t="str">
        <f>IFERROR(VLOOKUP(Table1[[#This Row],[Ticker]],[1]!Table1[[Symbol]:[Industry]],2,FALSE),"-")</f>
        <v>-</v>
      </c>
      <c r="D2599" t="s">
        <v>647</v>
      </c>
      <c r="E2599">
        <v>149.56228050000001</v>
      </c>
      <c r="F2599">
        <v>50.86</v>
      </c>
      <c r="G2599">
        <v>60.769343803957703</v>
      </c>
      <c r="H2599">
        <v>27.249464361782099</v>
      </c>
      <c r="I2599">
        <v>-14.2989689034873</v>
      </c>
      <c r="J2599">
        <v>-11.3096293809252</v>
      </c>
      <c r="K2599">
        <v>47.231284062403397</v>
      </c>
      <c r="L2599">
        <v>44.680821007223201</v>
      </c>
      <c r="M2599">
        <v>48.721350139873898</v>
      </c>
      <c r="N2599">
        <v>2.6981510591982598</v>
      </c>
      <c r="O2599">
        <v>13.5469917420369</v>
      </c>
      <c r="P2599">
        <v>88.860007426661696</v>
      </c>
      <c r="Q2599">
        <v>5.9683696069328003E-2</v>
      </c>
    </row>
    <row r="2600" spans="1:17" hidden="1" x14ac:dyDescent="0.3">
      <c r="A2600" t="s">
        <v>5362</v>
      </c>
      <c r="B2600" t="s">
        <v>5363</v>
      </c>
      <c r="C2600" t="str">
        <f>IFERROR(VLOOKUP(Table1[[#This Row],[Ticker]],[1]!Table1[[Symbol]:[Industry]],2,FALSE),"-")</f>
        <v>-</v>
      </c>
      <c r="D2600" t="s">
        <v>253</v>
      </c>
      <c r="E2600">
        <v>149.44479999999999</v>
      </c>
      <c r="F2600">
        <v>36.18</v>
      </c>
      <c r="G2600">
        <v>75.755497973953794</v>
      </c>
      <c r="H2600">
        <v>13.934958138599701</v>
      </c>
      <c r="I2600">
        <v>39.984855853571403</v>
      </c>
      <c r="J2600">
        <v>-3.9595820685440799</v>
      </c>
      <c r="K2600">
        <v>31.095769623918098</v>
      </c>
      <c r="L2600">
        <v>24.301288204397</v>
      </c>
      <c r="M2600">
        <v>51.505309241341699</v>
      </c>
      <c r="N2600">
        <v>1.3790743860800101</v>
      </c>
      <c r="O2600">
        <v>16.832504145937001</v>
      </c>
      <c r="P2600">
        <v>146.12244897959101</v>
      </c>
      <c r="Q2600">
        <v>0.11124032993930499</v>
      </c>
    </row>
    <row r="2601" spans="1:17" hidden="1" x14ac:dyDescent="0.3">
      <c r="A2601" t="s">
        <v>5364</v>
      </c>
      <c r="B2601" t="s">
        <v>5365</v>
      </c>
      <c r="C2601" t="str">
        <f>IFERROR(VLOOKUP(Table1[[#This Row],[Ticker]],[1]!Table1[[Symbol]:[Industry]],2,FALSE),"-")</f>
        <v>-</v>
      </c>
      <c r="D2601" t="s">
        <v>140</v>
      </c>
      <c r="E2601">
        <v>149.23243400000001</v>
      </c>
      <c r="F2601">
        <v>590</v>
      </c>
      <c r="G2601">
        <v>16.3642840933618</v>
      </c>
      <c r="H2601">
        <v>-7.8754096498178496</v>
      </c>
      <c r="I2601">
        <v>5.5596506166066204</v>
      </c>
      <c r="J2601">
        <v>-6.7832078374565397</v>
      </c>
      <c r="K2601">
        <v>597.263984294132</v>
      </c>
      <c r="L2601">
        <v>552.66790334871803</v>
      </c>
      <c r="M2601">
        <v>35.360809329381802</v>
      </c>
      <c r="N2601">
        <v>0.35629669190021601</v>
      </c>
      <c r="O2601">
        <v>35.593220338983002</v>
      </c>
      <c r="P2601">
        <v>68.619605601600398</v>
      </c>
      <c r="Q2601">
        <v>5.2410963958776001E-2</v>
      </c>
    </row>
    <row r="2602" spans="1:17" hidden="1" x14ac:dyDescent="0.3">
      <c r="A2602" t="s">
        <v>5366</v>
      </c>
      <c r="B2602" t="s">
        <v>5367</v>
      </c>
      <c r="C2602" t="str">
        <f>IFERROR(VLOOKUP(Table1[[#This Row],[Ticker]],[1]!Table1[[Symbol]:[Industry]],2,FALSE),"-")</f>
        <v>-</v>
      </c>
      <c r="D2602" t="s">
        <v>140</v>
      </c>
      <c r="E2602">
        <v>148.86859455000001</v>
      </c>
      <c r="F2602">
        <v>75.459999999999994</v>
      </c>
      <c r="G2602">
        <v>108.32530222733099</v>
      </c>
      <c r="H2602">
        <v>3.1611365616773002</v>
      </c>
      <c r="I2602">
        <v>1.13256289426708</v>
      </c>
      <c r="J2602">
        <v>1.06249376017553</v>
      </c>
      <c r="K2602">
        <v>71.459220134178693</v>
      </c>
      <c r="L2602">
        <v>60.5636131386362</v>
      </c>
      <c r="M2602">
        <v>66.066851189644396</v>
      </c>
      <c r="N2602">
        <v>0.98070613836918696</v>
      </c>
      <c r="O2602">
        <v>8.8656241717466298</v>
      </c>
      <c r="P2602">
        <v>155.796610169491</v>
      </c>
      <c r="Q2602">
        <v>0.143464010284692</v>
      </c>
    </row>
    <row r="2603" spans="1:17" hidden="1" x14ac:dyDescent="0.3">
      <c r="A2603" t="s">
        <v>5368</v>
      </c>
      <c r="B2603" t="s">
        <v>5369</v>
      </c>
      <c r="C2603" t="str">
        <f>IFERROR(VLOOKUP(Table1[[#This Row],[Ticker]],[1]!Table1[[Symbol]:[Industry]],2,FALSE),"-")</f>
        <v>-</v>
      </c>
      <c r="D2603" t="s">
        <v>46</v>
      </c>
      <c r="E2603">
        <v>148.52525495999899</v>
      </c>
      <c r="F2603">
        <v>492.95</v>
      </c>
      <c r="G2603">
        <v>1.8367279859701</v>
      </c>
      <c r="H2603">
        <v>-21.330835676266101</v>
      </c>
      <c r="I2603">
        <v>-20.3923977763544</v>
      </c>
      <c r="J2603">
        <v>-10.745810828245199</v>
      </c>
      <c r="K2603">
        <v>512.61460887626697</v>
      </c>
      <c r="L2603">
        <v>464.81998266469998</v>
      </c>
      <c r="M2603">
        <v>18.1705391565201</v>
      </c>
      <c r="N2603">
        <v>0.24786878884378699</v>
      </c>
      <c r="O2603">
        <v>29.810325590830701</v>
      </c>
      <c r="P2603">
        <v>69.982758620689594</v>
      </c>
      <c r="Q2603">
        <v>0.22069782880894401</v>
      </c>
    </row>
    <row r="2604" spans="1:17" hidden="1" x14ac:dyDescent="0.3">
      <c r="A2604" t="s">
        <v>5370</v>
      </c>
      <c r="B2604" t="s">
        <v>5371</v>
      </c>
      <c r="C2604" t="str">
        <f>IFERROR(VLOOKUP(Table1[[#This Row],[Ticker]],[1]!Table1[[Symbol]:[Industry]],2,FALSE),"-")</f>
        <v>-</v>
      </c>
      <c r="E2604">
        <v>148.49898630000001</v>
      </c>
      <c r="F2604">
        <v>52.6</v>
      </c>
      <c r="G2604">
        <v>395.50383536087003</v>
      </c>
      <c r="H2604">
        <v>43.986849436921197</v>
      </c>
      <c r="I2604">
        <v>175.718436635095</v>
      </c>
      <c r="J2604">
        <v>-8.5376336958071803</v>
      </c>
      <c r="K2604">
        <v>44.0581834576939</v>
      </c>
      <c r="L2604">
        <v>28.9333627117873</v>
      </c>
      <c r="M2604">
        <v>50.278984471327597</v>
      </c>
      <c r="N2604">
        <v>0.85246945192337198</v>
      </c>
      <c r="O2604">
        <v>12.8326996197718</v>
      </c>
      <c r="P2604">
        <v>442.26804123711298</v>
      </c>
      <c r="Q2604">
        <v>0.13453679653487699</v>
      </c>
    </row>
    <row r="2605" spans="1:17" hidden="1" x14ac:dyDescent="0.3">
      <c r="A2605" t="s">
        <v>5372</v>
      </c>
      <c r="B2605" t="s">
        <v>5373</v>
      </c>
      <c r="C2605" t="str">
        <f>IFERROR(VLOOKUP(Table1[[#This Row],[Ticker]],[1]!Table1[[Symbol]:[Industry]],2,FALSE),"-")</f>
        <v>-</v>
      </c>
      <c r="D2605" t="s">
        <v>5374</v>
      </c>
      <c r="E2605">
        <v>148.20139125</v>
      </c>
      <c r="F2605">
        <v>107.68</v>
      </c>
      <c r="G2605">
        <v>164.829887397265</v>
      </c>
      <c r="H2605">
        <v>6.6957813320294504</v>
      </c>
      <c r="I2605">
        <v>46.756205486348001</v>
      </c>
      <c r="J2605">
        <v>-0.91300458587636102</v>
      </c>
      <c r="K2605">
        <v>99.183737191763697</v>
      </c>
      <c r="L2605">
        <v>82.985725638356001</v>
      </c>
      <c r="M2605">
        <v>58.2742290455664</v>
      </c>
      <c r="N2605">
        <v>0.70064288241993999</v>
      </c>
      <c r="O2605">
        <v>18.452823179791899</v>
      </c>
      <c r="P2605">
        <v>205.90909090909</v>
      </c>
      <c r="Q2605">
        <v>0.107120167137669</v>
      </c>
    </row>
    <row r="2606" spans="1:17" hidden="1" x14ac:dyDescent="0.3">
      <c r="A2606" t="s">
        <v>5375</v>
      </c>
      <c r="B2606" t="s">
        <v>5376</v>
      </c>
      <c r="C2606" t="str">
        <f>IFERROR(VLOOKUP(Table1[[#This Row],[Ticker]],[1]!Table1[[Symbol]:[Industry]],2,FALSE),"-")</f>
        <v>-</v>
      </c>
      <c r="D2606" t="s">
        <v>140</v>
      </c>
      <c r="E2606">
        <v>147.82168422999999</v>
      </c>
      <c r="F2606">
        <v>37.659999999999997</v>
      </c>
      <c r="G2606">
        <v>-16.486538646071899</v>
      </c>
      <c r="H2606">
        <v>2.6314158646135599</v>
      </c>
      <c r="I2606">
        <v>-26.122348263066598</v>
      </c>
      <c r="J2606">
        <v>-5.3766873317019597</v>
      </c>
      <c r="K2606">
        <v>36.280696166587497</v>
      </c>
      <c r="L2606">
        <v>35.399516122539602</v>
      </c>
      <c r="M2606">
        <v>49.990264662358598</v>
      </c>
      <c r="N2606">
        <v>2.9053897557788702</v>
      </c>
      <c r="O2606">
        <v>37.546468401486898</v>
      </c>
      <c r="Q2606">
        <v>4.3586824075696001E-2</v>
      </c>
    </row>
    <row r="2607" spans="1:17" hidden="1" x14ac:dyDescent="0.3">
      <c r="A2607" t="s">
        <v>5377</v>
      </c>
      <c r="B2607" t="s">
        <v>5378</v>
      </c>
      <c r="C2607" t="str">
        <f>IFERROR(VLOOKUP(Table1[[#This Row],[Ticker]],[1]!Table1[[Symbol]:[Industry]],2,FALSE),"-")</f>
        <v>-</v>
      </c>
      <c r="D2607" t="s">
        <v>844</v>
      </c>
      <c r="E2607">
        <v>147.58967119799999</v>
      </c>
      <c r="F2607">
        <v>78.989999999999995</v>
      </c>
      <c r="G2607">
        <v>12.4108324916795</v>
      </c>
      <c r="H2607">
        <v>-6.1522108959498203</v>
      </c>
      <c r="I2607">
        <v>11.805116375500299</v>
      </c>
      <c r="J2607">
        <v>-1.3180601276717501</v>
      </c>
      <c r="K2607">
        <v>80.865255708271704</v>
      </c>
      <c r="L2607">
        <v>73.861865336903605</v>
      </c>
      <c r="M2607">
        <v>45.414652372206</v>
      </c>
      <c r="N2607">
        <v>0.146957628403561</v>
      </c>
      <c r="O2607">
        <v>47.107228763134501</v>
      </c>
      <c r="P2607">
        <v>43.227561196736097</v>
      </c>
      <c r="Q2607">
        <v>7.6524202200101005E-2</v>
      </c>
    </row>
    <row r="2608" spans="1:17" hidden="1" x14ac:dyDescent="0.3">
      <c r="A2608" t="s">
        <v>5379</v>
      </c>
      <c r="B2608" t="s">
        <v>5380</v>
      </c>
      <c r="C2608" t="str">
        <f>IFERROR(VLOOKUP(Table1[[#This Row],[Ticker]],[1]!Table1[[Symbol]:[Industry]],2,FALSE),"-")</f>
        <v>-</v>
      </c>
      <c r="D2608" t="s">
        <v>2457</v>
      </c>
      <c r="E2608">
        <v>147.33663200000001</v>
      </c>
      <c r="F2608">
        <v>36.770000000000003</v>
      </c>
      <c r="G2608">
        <v>-8.1403906054333</v>
      </c>
      <c r="H2608">
        <v>-8.9655888759549391</v>
      </c>
      <c r="I2608">
        <v>-32.382081517945501</v>
      </c>
      <c r="J2608">
        <v>-3.7329454380573401</v>
      </c>
      <c r="K2608">
        <v>39.268714622291199</v>
      </c>
      <c r="L2608">
        <v>39.556456215502202</v>
      </c>
      <c r="M2608">
        <v>33.598585843754897</v>
      </c>
      <c r="N2608">
        <v>0.89868128195262098</v>
      </c>
      <c r="O2608">
        <v>60.184933369594702</v>
      </c>
      <c r="P2608">
        <v>38.754716981131999</v>
      </c>
      <c r="Q2608">
        <v>8.8793390962425001E-2</v>
      </c>
    </row>
    <row r="2609" spans="1:17" hidden="1" x14ac:dyDescent="0.3">
      <c r="A2609" t="s">
        <v>5381</v>
      </c>
      <c r="B2609" t="s">
        <v>5382</v>
      </c>
      <c r="C2609" t="str">
        <f>IFERROR(VLOOKUP(Table1[[#This Row],[Ticker]],[1]!Table1[[Symbol]:[Industry]],2,FALSE),"-")</f>
        <v>-</v>
      </c>
      <c r="D2609" t="s">
        <v>140</v>
      </c>
      <c r="E2609">
        <v>147.32806733999999</v>
      </c>
      <c r="F2609">
        <v>40.5</v>
      </c>
      <c r="G2609">
        <v>34.337958149015002</v>
      </c>
      <c r="H2609">
        <v>26.701124857519002</v>
      </c>
      <c r="I2609">
        <v>14.8888057907569</v>
      </c>
      <c r="J2609">
        <v>-8.2670832926731492</v>
      </c>
      <c r="K2609">
        <v>35.686118698234203</v>
      </c>
      <c r="L2609">
        <v>31.305101525794601</v>
      </c>
      <c r="M2609">
        <v>49.189702876458803</v>
      </c>
      <c r="N2609">
        <v>1.5851735412202199</v>
      </c>
      <c r="O2609">
        <v>25.901234567901199</v>
      </c>
      <c r="P2609">
        <v>70.886075949366997</v>
      </c>
      <c r="Q2609">
        <v>9.4166446629034006E-2</v>
      </c>
    </row>
    <row r="2610" spans="1:17" hidden="1" x14ac:dyDescent="0.3">
      <c r="A2610" t="s">
        <v>5383</v>
      </c>
      <c r="B2610" t="s">
        <v>5384</v>
      </c>
      <c r="C2610" t="str">
        <f>IFERROR(VLOOKUP(Table1[[#This Row],[Ticker]],[1]!Table1[[Symbol]:[Industry]],2,FALSE),"-")</f>
        <v>-</v>
      </c>
      <c r="D2610" t="s">
        <v>258</v>
      </c>
      <c r="E2610">
        <v>147.24319499999999</v>
      </c>
      <c r="F2610">
        <v>134.55000000000001</v>
      </c>
      <c r="G2610">
        <v>-18.763817813070499</v>
      </c>
      <c r="H2610">
        <v>-3.0993341708472602</v>
      </c>
      <c r="I2610">
        <v>-40.144108417805498</v>
      </c>
      <c r="J2610">
        <v>-0.544523481591764</v>
      </c>
      <c r="K2610">
        <v>137.34337969028601</v>
      </c>
      <c r="L2610">
        <v>150.92526848256</v>
      </c>
      <c r="M2610">
        <v>63.818478730880599</v>
      </c>
      <c r="N2610">
        <v>0.81632516045868297</v>
      </c>
      <c r="O2610">
        <v>79.524340393905604</v>
      </c>
      <c r="P2610">
        <v>10.286885245901599</v>
      </c>
      <c r="Q2610">
        <v>0.101487389666386</v>
      </c>
    </row>
    <row r="2611" spans="1:17" hidden="1" x14ac:dyDescent="0.3">
      <c r="A2611" t="s">
        <v>5385</v>
      </c>
      <c r="B2611" t="s">
        <v>5386</v>
      </c>
      <c r="C2611" t="str">
        <f>IFERROR(VLOOKUP(Table1[[#This Row],[Ticker]],[1]!Table1[[Symbol]:[Industry]],2,FALSE),"-")</f>
        <v>-</v>
      </c>
      <c r="D2611" t="s">
        <v>130</v>
      </c>
      <c r="E2611">
        <v>146.79365730000001</v>
      </c>
      <c r="F2611">
        <v>209.1</v>
      </c>
      <c r="G2611">
        <v>270.51858134301199</v>
      </c>
      <c r="H2611">
        <v>6.2214002151612897</v>
      </c>
      <c r="I2611">
        <v>165.42391958439299</v>
      </c>
      <c r="J2611">
        <v>-3.5414133590992298</v>
      </c>
      <c r="K2611">
        <v>193.104617754435</v>
      </c>
      <c r="L2611">
        <v>134.61859848143601</v>
      </c>
      <c r="M2611">
        <v>60.522331123909801</v>
      </c>
      <c r="N2611">
        <v>0.68629141669471405</v>
      </c>
      <c r="O2611">
        <v>4.7345767575322801</v>
      </c>
      <c r="P2611">
        <v>349.67741935483798</v>
      </c>
      <c r="Q2611">
        <v>9.9454523976907003E-2</v>
      </c>
    </row>
    <row r="2612" spans="1:17" hidden="1" x14ac:dyDescent="0.3">
      <c r="A2612" t="s">
        <v>5387</v>
      </c>
      <c r="B2612" t="s">
        <v>5388</v>
      </c>
      <c r="C2612" t="str">
        <f>IFERROR(VLOOKUP(Table1[[#This Row],[Ticker]],[1]!Table1[[Symbol]:[Industry]],2,FALSE),"-")</f>
        <v>-</v>
      </c>
      <c r="D2612" t="s">
        <v>293</v>
      </c>
      <c r="E2612">
        <v>146.46855219</v>
      </c>
      <c r="F2612">
        <v>70.760000000000005</v>
      </c>
      <c r="G2612">
        <v>-50.003640739337897</v>
      </c>
      <c r="H2612">
        <v>8.0150662762207503</v>
      </c>
      <c r="I2612">
        <v>-35.586307380871901</v>
      </c>
      <c r="J2612">
        <v>21.9200411924311</v>
      </c>
      <c r="K2612">
        <v>60.917673943968602</v>
      </c>
      <c r="L2612">
        <v>68.532820132454006</v>
      </c>
      <c r="M2612">
        <v>84.692868623242106</v>
      </c>
      <c r="N2612">
        <v>3.1232961335965399</v>
      </c>
      <c r="O2612">
        <v>56.868287167891403</v>
      </c>
      <c r="P2612">
        <v>45.896907216494803</v>
      </c>
      <c r="Q2612">
        <v>2.4346779143415001E-2</v>
      </c>
    </row>
    <row r="2613" spans="1:17" hidden="1" x14ac:dyDescent="0.3">
      <c r="A2613" t="s">
        <v>5389</v>
      </c>
      <c r="B2613" t="s">
        <v>5390</v>
      </c>
      <c r="C2613" t="str">
        <f>IFERROR(VLOOKUP(Table1[[#This Row],[Ticker]],[1]!Table1[[Symbol]:[Industry]],2,FALSE),"-")</f>
        <v>-</v>
      </c>
      <c r="D2613" t="s">
        <v>800</v>
      </c>
      <c r="E2613">
        <v>146.41217499999999</v>
      </c>
      <c r="F2613">
        <v>166.95</v>
      </c>
      <c r="G2613">
        <v>17.438852637809902</v>
      </c>
      <c r="H2613">
        <v>-5.9852678040447698</v>
      </c>
      <c r="I2613">
        <v>6.98564061971779</v>
      </c>
      <c r="J2613">
        <v>-7.4108827340008201</v>
      </c>
      <c r="K2613">
        <v>157.294454838192</v>
      </c>
      <c r="M2613">
        <v>36.5917737672006</v>
      </c>
      <c r="N2613">
        <v>0.32565656565656498</v>
      </c>
      <c r="O2613">
        <v>12.5786163522012</v>
      </c>
      <c r="P2613">
        <v>114.03846153846099</v>
      </c>
    </row>
    <row r="2614" spans="1:17" hidden="1" x14ac:dyDescent="0.3">
      <c r="A2614" t="s">
        <v>5391</v>
      </c>
      <c r="B2614" t="s">
        <v>5392</v>
      </c>
      <c r="C2614" t="str">
        <f>IFERROR(VLOOKUP(Table1[[#This Row],[Ticker]],[1]!Table1[[Symbol]:[Industry]],2,FALSE),"-")</f>
        <v>-</v>
      </c>
      <c r="D2614" t="s">
        <v>901</v>
      </c>
      <c r="E2614">
        <v>146.33616875000001</v>
      </c>
      <c r="F2614">
        <v>75.17</v>
      </c>
      <c r="G2614">
        <v>134.75020211553701</v>
      </c>
      <c r="H2614">
        <v>-5.0290837182494599</v>
      </c>
      <c r="I2614">
        <v>27.619458123318001</v>
      </c>
      <c r="J2614">
        <v>1.0028025802048299</v>
      </c>
      <c r="K2614">
        <v>68.018186263172097</v>
      </c>
      <c r="L2614">
        <v>57.039021387586203</v>
      </c>
      <c r="M2614">
        <v>55.957329510589702</v>
      </c>
      <c r="N2614">
        <v>1.1120752490524399</v>
      </c>
      <c r="O2614">
        <v>11.746707463083601</v>
      </c>
      <c r="P2614">
        <v>165.90024761230899</v>
      </c>
      <c r="Q2614">
        <v>5.7866685092892001E-2</v>
      </c>
    </row>
    <row r="2615" spans="1:17" hidden="1" x14ac:dyDescent="0.3">
      <c r="A2615" t="s">
        <v>5393</v>
      </c>
      <c r="B2615" t="s">
        <v>5394</v>
      </c>
      <c r="C2615" t="str">
        <f>IFERROR(VLOOKUP(Table1[[#This Row],[Ticker]],[1]!Table1[[Symbol]:[Industry]],2,FALSE),"-")</f>
        <v>-</v>
      </c>
      <c r="D2615" t="s">
        <v>46</v>
      </c>
      <c r="E2615">
        <v>146.27672000000001</v>
      </c>
      <c r="F2615">
        <v>154</v>
      </c>
      <c r="G2615">
        <v>138.120202368002</v>
      </c>
      <c r="H2615">
        <v>-9.9211574368303204</v>
      </c>
      <c r="I2615">
        <v>74.727420612125897</v>
      </c>
      <c r="J2615">
        <v>6.7481702181555701</v>
      </c>
      <c r="K2615">
        <v>134.55360303389901</v>
      </c>
      <c r="L2615">
        <v>96.061396421004901</v>
      </c>
      <c r="M2615">
        <v>63.668670324927803</v>
      </c>
      <c r="N2615">
        <v>0.83478260869565202</v>
      </c>
      <c r="O2615">
        <v>4.8701298701298601</v>
      </c>
      <c r="P2615">
        <v>216.54676258992799</v>
      </c>
      <c r="Q2615">
        <v>0.10564630208301599</v>
      </c>
    </row>
    <row r="2616" spans="1:17" hidden="1" x14ac:dyDescent="0.3">
      <c r="A2616" t="s">
        <v>5395</v>
      </c>
      <c r="B2616" t="s">
        <v>5396</v>
      </c>
      <c r="C2616" t="str">
        <f>IFERROR(VLOOKUP(Table1[[#This Row],[Ticker]],[1]!Table1[[Symbol]:[Industry]],2,FALSE),"-")</f>
        <v>-</v>
      </c>
      <c r="D2616" t="s">
        <v>844</v>
      </c>
      <c r="E2616">
        <v>145.94007998699999</v>
      </c>
      <c r="F2616">
        <v>8.8699999999999992</v>
      </c>
      <c r="G2616">
        <v>-15.6180552017066</v>
      </c>
      <c r="H2616">
        <v>-3.8761973824363101</v>
      </c>
      <c r="I2616">
        <v>-42.416382353975699</v>
      </c>
      <c r="J2616">
        <v>-4.3500744284761597</v>
      </c>
      <c r="K2616">
        <v>8.8343647333398199</v>
      </c>
      <c r="L2616">
        <v>9.7493335501862806</v>
      </c>
      <c r="M2616">
        <v>57.871487403851397</v>
      </c>
      <c r="N2616">
        <v>1.79026979042169</v>
      </c>
      <c r="O2616">
        <v>78.692220969560296</v>
      </c>
      <c r="P2616">
        <v>12.278481012658199</v>
      </c>
      <c r="Q2616">
        <v>-2.5756635545584002E-2</v>
      </c>
    </row>
    <row r="2617" spans="1:17" hidden="1" x14ac:dyDescent="0.3">
      <c r="A2617" t="s">
        <v>5397</v>
      </c>
      <c r="B2617" t="s">
        <v>5398</v>
      </c>
      <c r="C2617" t="str">
        <f>IFERROR(VLOOKUP(Table1[[#This Row],[Ticker]],[1]!Table1[[Symbol]:[Industry]],2,FALSE),"-")</f>
        <v>-</v>
      </c>
      <c r="D2617" t="s">
        <v>130</v>
      </c>
      <c r="E2617">
        <v>145.68172584499999</v>
      </c>
      <c r="F2617">
        <v>16.27</v>
      </c>
      <c r="G2617">
        <v>53.974614919428497</v>
      </c>
      <c r="H2617">
        <v>8.8426834702473496</v>
      </c>
      <c r="I2617">
        <v>5.0850197458088804</v>
      </c>
      <c r="J2617">
        <v>4.1365842732362799</v>
      </c>
      <c r="K2617">
        <v>15.335660771534799</v>
      </c>
      <c r="L2617">
        <v>13.876324157969901</v>
      </c>
      <c r="M2617">
        <v>49.007364330166702</v>
      </c>
      <c r="N2617">
        <v>1.7725191758360199</v>
      </c>
      <c r="O2617">
        <v>37.922556853103799</v>
      </c>
      <c r="P2617">
        <v>103.12109862671601</v>
      </c>
      <c r="Q2617">
        <v>4.544347350538E-2</v>
      </c>
    </row>
    <row r="2618" spans="1:17" hidden="1" x14ac:dyDescent="0.3">
      <c r="A2618" t="s">
        <v>5399</v>
      </c>
      <c r="B2618" t="s">
        <v>5400</v>
      </c>
      <c r="C2618" t="str">
        <f>IFERROR(VLOOKUP(Table1[[#This Row],[Ticker]],[1]!Table1[[Symbol]:[Industry]],2,FALSE),"-")</f>
        <v>-</v>
      </c>
      <c r="D2618" t="s">
        <v>308</v>
      </c>
      <c r="E2618">
        <v>145.50342499999999</v>
      </c>
      <c r="F2618">
        <v>64.599999999999994</v>
      </c>
      <c r="G2618">
        <v>-20.248835049877702</v>
      </c>
      <c r="M2618">
        <v>99.999992872253003</v>
      </c>
      <c r="N2618">
        <v>1</v>
      </c>
      <c r="O2618">
        <v>0</v>
      </c>
      <c r="P2618">
        <v>5.5555555555555296</v>
      </c>
    </row>
    <row r="2619" spans="1:17" hidden="1" x14ac:dyDescent="0.3">
      <c r="A2619" t="s">
        <v>5401</v>
      </c>
      <c r="B2619" t="s">
        <v>5402</v>
      </c>
      <c r="C2619" t="str">
        <f>IFERROR(VLOOKUP(Table1[[#This Row],[Ticker]],[1]!Table1[[Symbol]:[Industry]],2,FALSE),"-")</f>
        <v>-</v>
      </c>
      <c r="D2619" t="s">
        <v>647</v>
      </c>
      <c r="E2619">
        <v>145.26653805000001</v>
      </c>
      <c r="F2619">
        <v>181.85</v>
      </c>
      <c r="G2619">
        <v>101.50810939456601</v>
      </c>
      <c r="H2619">
        <v>19.5221672374863</v>
      </c>
      <c r="I2619">
        <v>70.118559464342397</v>
      </c>
      <c r="J2619">
        <v>7.3859885308662096E-2</v>
      </c>
      <c r="K2619">
        <v>144.01668324381799</v>
      </c>
      <c r="L2619">
        <v>120.174280078563</v>
      </c>
      <c r="M2619">
        <v>72.359598598397994</v>
      </c>
      <c r="N2619">
        <v>1.8640815445146799</v>
      </c>
      <c r="O2619">
        <v>1.18229309870772</v>
      </c>
      <c r="P2619">
        <v>141.34041141340401</v>
      </c>
      <c r="Q2619">
        <v>9.3804588614450998E-2</v>
      </c>
    </row>
    <row r="2620" spans="1:17" hidden="1" x14ac:dyDescent="0.3">
      <c r="A2620" t="s">
        <v>5403</v>
      </c>
      <c r="B2620" t="s">
        <v>4562</v>
      </c>
      <c r="C2620" t="str">
        <f>IFERROR(VLOOKUP(Table1[[#This Row],[Ticker]],[1]!Table1[[Symbol]:[Industry]],2,FALSE),"-")</f>
        <v>-</v>
      </c>
      <c r="D2620" t="s">
        <v>422</v>
      </c>
      <c r="E2620">
        <v>144.9759</v>
      </c>
      <c r="F2620">
        <v>12.65</v>
      </c>
      <c r="G2620">
        <v>61.603016801974</v>
      </c>
      <c r="H2620">
        <v>-6.8504952096753096</v>
      </c>
      <c r="I2620">
        <v>3.2867426460242402</v>
      </c>
      <c r="J2620">
        <v>-0.80168733170197304</v>
      </c>
      <c r="K2620">
        <v>11.154792323822999</v>
      </c>
      <c r="L2620">
        <v>10.1915702449877</v>
      </c>
      <c r="M2620">
        <v>58.922452540463702</v>
      </c>
      <c r="N2620">
        <v>1.59231352404156</v>
      </c>
      <c r="O2620">
        <v>30.513833992094799</v>
      </c>
      <c r="P2620">
        <v>92.835365853658502</v>
      </c>
      <c r="Q2620">
        <v>-1.5632388568007999E-2</v>
      </c>
    </row>
    <row r="2621" spans="1:17" hidden="1" x14ac:dyDescent="0.3">
      <c r="A2621" t="s">
        <v>5404</v>
      </c>
      <c r="B2621" t="s">
        <v>5405</v>
      </c>
      <c r="C2621" t="str">
        <f>IFERROR(VLOOKUP(Table1[[#This Row],[Ticker]],[1]!Table1[[Symbol]:[Industry]],2,FALSE),"-")</f>
        <v>-</v>
      </c>
      <c r="D2621" t="s">
        <v>97</v>
      </c>
      <c r="E2621">
        <v>144.955872</v>
      </c>
      <c r="F2621">
        <v>39.79</v>
      </c>
      <c r="G2621">
        <v>30.695117752482101</v>
      </c>
      <c r="H2621">
        <v>-15.482303488542399</v>
      </c>
      <c r="I2621">
        <v>1.8102804491626201</v>
      </c>
      <c r="J2621">
        <v>-5.7373659875171503</v>
      </c>
      <c r="K2621">
        <v>39.134507607483499</v>
      </c>
      <c r="L2621">
        <v>37.618324698783397</v>
      </c>
      <c r="M2621">
        <v>31.2060782169901</v>
      </c>
      <c r="N2621">
        <v>0.78423997415963498</v>
      </c>
      <c r="O2621">
        <v>19.376727821060499</v>
      </c>
      <c r="P2621">
        <v>67.536842105263105</v>
      </c>
      <c r="Q2621">
        <v>8.5112424333185999E-2</v>
      </c>
    </row>
    <row r="2622" spans="1:17" hidden="1" x14ac:dyDescent="0.3">
      <c r="A2622" t="s">
        <v>5406</v>
      </c>
      <c r="B2622" t="s">
        <v>5407</v>
      </c>
      <c r="C2622" t="str">
        <f>IFERROR(VLOOKUP(Table1[[#This Row],[Ticker]],[1]!Table1[[Symbol]:[Industry]],2,FALSE),"-")</f>
        <v>-</v>
      </c>
      <c r="D2622" t="s">
        <v>83</v>
      </c>
      <c r="E2622">
        <v>144.78984909299999</v>
      </c>
      <c r="F2622">
        <v>2.67</v>
      </c>
      <c r="G2622">
        <v>-46.102898068119799</v>
      </c>
      <c r="H2622">
        <v>-19.586196518952999</v>
      </c>
      <c r="I2622">
        <v>-30.8041664448848</v>
      </c>
      <c r="J2622">
        <v>-0.80168733170197304</v>
      </c>
      <c r="K2622">
        <v>2.6248093426700501</v>
      </c>
      <c r="L2622">
        <v>4.5560199635195202</v>
      </c>
      <c r="M2622">
        <v>13.1008806071324</v>
      </c>
      <c r="N2622">
        <v>0.53020449381899404</v>
      </c>
      <c r="O2622">
        <v>47.940074906367002</v>
      </c>
      <c r="P2622">
        <v>40.5263157894736</v>
      </c>
      <c r="Q2622">
        <v>-0.19157164908212601</v>
      </c>
    </row>
    <row r="2623" spans="1:17" hidden="1" x14ac:dyDescent="0.3">
      <c r="A2623" t="s">
        <v>5408</v>
      </c>
      <c r="B2623" t="s">
        <v>5409</v>
      </c>
      <c r="C2623" t="str">
        <f>IFERROR(VLOOKUP(Table1[[#This Row],[Ticker]],[1]!Table1[[Symbol]:[Industry]],2,FALSE),"-")</f>
        <v>-</v>
      </c>
      <c r="E2623">
        <v>144.66644535</v>
      </c>
      <c r="F2623">
        <v>197.45</v>
      </c>
      <c r="G2623">
        <v>44.411126635945898</v>
      </c>
      <c r="H2623">
        <v>31.721027359083699</v>
      </c>
      <c r="I2623">
        <v>11.847443522119301</v>
      </c>
      <c r="J2623">
        <v>-2.4208270127072802</v>
      </c>
      <c r="K2623">
        <v>178.36857396583099</v>
      </c>
      <c r="L2623">
        <v>161.440690716078</v>
      </c>
      <c r="M2623">
        <v>68.530987881526997</v>
      </c>
      <c r="N2623">
        <v>1.1110991875523899</v>
      </c>
      <c r="O2623">
        <v>11.420612813370401</v>
      </c>
      <c r="P2623">
        <v>77.005826983415403</v>
      </c>
      <c r="Q2623">
        <v>0.206544629500614</v>
      </c>
    </row>
    <row r="2624" spans="1:17" hidden="1" x14ac:dyDescent="0.3">
      <c r="A2624" t="s">
        <v>5410</v>
      </c>
      <c r="B2624" t="s">
        <v>5411</v>
      </c>
      <c r="C2624" t="str">
        <f>IFERROR(VLOOKUP(Table1[[#This Row],[Ticker]],[1]!Table1[[Symbol]:[Industry]],2,FALSE),"-")</f>
        <v>-</v>
      </c>
      <c r="E2624">
        <v>144.58091999999999</v>
      </c>
      <c r="F2624">
        <v>169.05</v>
      </c>
      <c r="G2624">
        <v>8.7038843786532496</v>
      </c>
      <c r="H2624">
        <v>2.3127620561367301</v>
      </c>
      <c r="I2624">
        <v>22.795017630110799</v>
      </c>
      <c r="J2624">
        <v>0.601821440227854</v>
      </c>
      <c r="K2624">
        <v>173.044445995404</v>
      </c>
      <c r="M2624">
        <v>53.614736809614797</v>
      </c>
      <c r="N2624">
        <v>0.50971078954253601</v>
      </c>
      <c r="O2624">
        <v>53.741496598639401</v>
      </c>
      <c r="P2624">
        <v>41.228070175438603</v>
      </c>
    </row>
    <row r="2625" spans="1:17" hidden="1" x14ac:dyDescent="0.3">
      <c r="A2625" t="s">
        <v>5412</v>
      </c>
      <c r="B2625" t="s">
        <v>5413</v>
      </c>
      <c r="C2625" t="str">
        <f>IFERROR(VLOOKUP(Table1[[#This Row],[Ticker]],[1]!Table1[[Symbol]:[Industry]],2,FALSE),"-")</f>
        <v>-</v>
      </c>
      <c r="E2625">
        <v>144.04865000000001</v>
      </c>
      <c r="F2625">
        <v>122.25</v>
      </c>
      <c r="G2625">
        <v>30.525532668223899</v>
      </c>
      <c r="H2625">
        <v>3.0342928111864098</v>
      </c>
      <c r="I2625">
        <v>-6.1888723733974098</v>
      </c>
      <c r="J2625">
        <v>0.45918223351541998</v>
      </c>
      <c r="K2625">
        <v>117.46381743094101</v>
      </c>
      <c r="L2625">
        <v>113.894477691001</v>
      </c>
      <c r="M2625">
        <v>60.056768776256597</v>
      </c>
      <c r="N2625">
        <v>1.47259655010109</v>
      </c>
      <c r="O2625">
        <v>39.509202453987697</v>
      </c>
      <c r="P2625">
        <v>71.038824763903406</v>
      </c>
      <c r="Q2625">
        <v>0.13033469011973001</v>
      </c>
    </row>
    <row r="2626" spans="1:17" hidden="1" x14ac:dyDescent="0.3">
      <c r="A2626" t="s">
        <v>5414</v>
      </c>
      <c r="B2626" t="s">
        <v>5415</v>
      </c>
      <c r="C2626" t="str">
        <f>IFERROR(VLOOKUP(Table1[[#This Row],[Ticker]],[1]!Table1[[Symbol]:[Industry]],2,FALSE),"-")</f>
        <v>-</v>
      </c>
      <c r="D2626" t="s">
        <v>476</v>
      </c>
      <c r="E2626">
        <v>144.01700961199899</v>
      </c>
      <c r="F2626">
        <v>49.25</v>
      </c>
      <c r="G2626">
        <v>3.1223109652473</v>
      </c>
      <c r="H2626">
        <v>-1.3946886548991999</v>
      </c>
      <c r="I2626">
        <v>-26.7994642505274</v>
      </c>
      <c r="J2626">
        <v>0.71503820330737</v>
      </c>
      <c r="K2626">
        <v>47.104840069813797</v>
      </c>
      <c r="L2626">
        <v>46.864236837443698</v>
      </c>
      <c r="M2626">
        <v>48.069451032446402</v>
      </c>
      <c r="N2626">
        <v>1.76502831469569</v>
      </c>
      <c r="O2626">
        <v>36.040609137055803</v>
      </c>
      <c r="P2626">
        <v>32.928475033738103</v>
      </c>
      <c r="Q2626">
        <v>-4.6624741199082997E-2</v>
      </c>
    </row>
    <row r="2627" spans="1:17" hidden="1" x14ac:dyDescent="0.3">
      <c r="A2627" t="s">
        <v>5416</v>
      </c>
      <c r="B2627" t="s">
        <v>5417</v>
      </c>
      <c r="C2627" t="str">
        <f>IFERROR(VLOOKUP(Table1[[#This Row],[Ticker]],[1]!Table1[[Symbol]:[Industry]],2,FALSE),"-")</f>
        <v>-</v>
      </c>
      <c r="E2627">
        <v>143.52651926099901</v>
      </c>
      <c r="F2627">
        <v>117.05</v>
      </c>
      <c r="G2627">
        <v>173.939527448343</v>
      </c>
      <c r="H2627">
        <v>-0.264218123282279</v>
      </c>
      <c r="I2627">
        <v>65.152865341702594</v>
      </c>
      <c r="J2627">
        <v>3.1861228554987302</v>
      </c>
      <c r="K2627">
        <v>104.74067116177901</v>
      </c>
      <c r="L2627">
        <v>81.039361861580105</v>
      </c>
      <c r="M2627">
        <v>72.005656086076698</v>
      </c>
      <c r="N2627">
        <v>0.337548326497082</v>
      </c>
      <c r="O2627">
        <v>25.117471166168201</v>
      </c>
      <c r="P2627">
        <v>208.02631578947299</v>
      </c>
      <c r="Q2627">
        <v>0.14442204260754701</v>
      </c>
    </row>
    <row r="2628" spans="1:17" hidden="1" x14ac:dyDescent="0.3">
      <c r="A2628" t="s">
        <v>5418</v>
      </c>
      <c r="B2628" t="s">
        <v>5419</v>
      </c>
      <c r="C2628" t="str">
        <f>IFERROR(VLOOKUP(Table1[[#This Row],[Ticker]],[1]!Table1[[Symbol]:[Industry]],2,FALSE),"-")</f>
        <v>-</v>
      </c>
      <c r="D2628" t="s">
        <v>384</v>
      </c>
      <c r="E2628">
        <v>143.1</v>
      </c>
      <c r="F2628">
        <v>762.95</v>
      </c>
      <c r="G2628">
        <v>-8.6887255505557306</v>
      </c>
      <c r="H2628">
        <v>4.0143986930912696</v>
      </c>
      <c r="I2628">
        <v>5.8445238478732398</v>
      </c>
      <c r="J2628">
        <v>8.1024222573391196</v>
      </c>
      <c r="K2628">
        <v>720.79876712867701</v>
      </c>
      <c r="L2628">
        <v>691.39031953146696</v>
      </c>
      <c r="M2628">
        <v>63.581994027841802</v>
      </c>
      <c r="N2628">
        <v>0.85632747314990298</v>
      </c>
      <c r="O2628">
        <v>8.7882561111475006</v>
      </c>
      <c r="P2628">
        <v>32.686956521739098</v>
      </c>
      <c r="Q2628">
        <v>4.5070368071824997E-2</v>
      </c>
    </row>
    <row r="2629" spans="1:17" hidden="1" x14ac:dyDescent="0.3">
      <c r="A2629" t="s">
        <v>5420</v>
      </c>
      <c r="B2629" t="s">
        <v>5421</v>
      </c>
      <c r="C2629" t="str">
        <f>IFERROR(VLOOKUP(Table1[[#This Row],[Ticker]],[1]!Table1[[Symbol]:[Industry]],2,FALSE),"-")</f>
        <v>-</v>
      </c>
      <c r="D2629" t="s">
        <v>253</v>
      </c>
      <c r="E2629">
        <v>142.97256674600001</v>
      </c>
      <c r="F2629">
        <v>139.30000000000001</v>
      </c>
      <c r="G2629">
        <v>-1.3182422586951501</v>
      </c>
      <c r="H2629">
        <v>8.4081185238839407</v>
      </c>
      <c r="I2629">
        <v>-8.7568641536801195</v>
      </c>
      <c r="J2629">
        <v>-4.46549522192496</v>
      </c>
      <c r="K2629">
        <v>129.51403876673299</v>
      </c>
      <c r="L2629">
        <v>122.460985286563</v>
      </c>
      <c r="M2629">
        <v>50.823502584305103</v>
      </c>
      <c r="N2629">
        <v>0.51078118861667099</v>
      </c>
      <c r="O2629">
        <v>18.449389806173699</v>
      </c>
      <c r="P2629">
        <v>45.787545787545803</v>
      </c>
      <c r="Q2629">
        <v>4.4312424852598002E-2</v>
      </c>
    </row>
    <row r="2630" spans="1:17" hidden="1" x14ac:dyDescent="0.3">
      <c r="A2630" t="s">
        <v>5422</v>
      </c>
      <c r="B2630" t="s">
        <v>5423</v>
      </c>
      <c r="C2630" t="str">
        <f>IFERROR(VLOOKUP(Table1[[#This Row],[Ticker]],[1]!Table1[[Symbol]:[Industry]],2,FALSE),"-")</f>
        <v>-</v>
      </c>
      <c r="D2630" t="s">
        <v>713</v>
      </c>
      <c r="E2630">
        <v>142.89995898000001</v>
      </c>
      <c r="F2630">
        <v>86.6</v>
      </c>
      <c r="G2630">
        <v>-2.8104976924948</v>
      </c>
      <c r="H2630">
        <v>-9.3780170504735402E-2</v>
      </c>
      <c r="I2630">
        <v>-0.48798121732022698</v>
      </c>
      <c r="J2630">
        <v>0.68787401007611204</v>
      </c>
      <c r="K2630">
        <v>83.132973387378399</v>
      </c>
      <c r="L2630">
        <v>77.842205074869</v>
      </c>
      <c r="M2630">
        <v>66.033807332126898</v>
      </c>
      <c r="N2630">
        <v>1.21313751093419</v>
      </c>
      <c r="O2630">
        <v>2.7713625866050799</v>
      </c>
      <c r="P2630">
        <v>49.053356282271899</v>
      </c>
      <c r="Q2630">
        <v>1.9804733760708002E-2</v>
      </c>
    </row>
    <row r="2631" spans="1:17" hidden="1" x14ac:dyDescent="0.3">
      <c r="A2631" t="s">
        <v>5424</v>
      </c>
      <c r="B2631" t="s">
        <v>5425</v>
      </c>
      <c r="C2631" t="str">
        <f>IFERROR(VLOOKUP(Table1[[#This Row],[Ticker]],[1]!Table1[[Symbol]:[Industry]],2,FALSE),"-")</f>
        <v>-</v>
      </c>
      <c r="D2631" t="s">
        <v>623</v>
      </c>
      <c r="E2631">
        <v>141.55224765</v>
      </c>
      <c r="F2631">
        <v>74.599999999999994</v>
      </c>
      <c r="G2631">
        <v>-45.8472630598813</v>
      </c>
      <c r="H2631">
        <v>-5.8552281373291297</v>
      </c>
      <c r="I2631">
        <v>-31.713257353975699</v>
      </c>
      <c r="J2631">
        <v>-2.9815238439635601</v>
      </c>
      <c r="K2631">
        <v>70.014245295399505</v>
      </c>
      <c r="M2631">
        <v>46.475718845629601</v>
      </c>
      <c r="N2631">
        <v>1.19870224458716</v>
      </c>
      <c r="O2631">
        <v>53.1501340482573</v>
      </c>
      <c r="P2631">
        <v>26.4406779661016</v>
      </c>
    </row>
    <row r="2632" spans="1:17" hidden="1" x14ac:dyDescent="0.3">
      <c r="A2632" t="s">
        <v>5426</v>
      </c>
      <c r="B2632" t="s">
        <v>5427</v>
      </c>
      <c r="C2632" t="str">
        <f>IFERROR(VLOOKUP(Table1[[#This Row],[Ticker]],[1]!Table1[[Symbol]:[Industry]],2,FALSE),"-")</f>
        <v>-</v>
      </c>
      <c r="D2632" t="s">
        <v>140</v>
      </c>
      <c r="E2632">
        <v>141.512</v>
      </c>
      <c r="F2632">
        <v>48.02</v>
      </c>
      <c r="G2632">
        <v>14.6460334951809</v>
      </c>
      <c r="H2632">
        <v>41.858256583724902</v>
      </c>
      <c r="I2632">
        <v>-6.4062398101160998</v>
      </c>
      <c r="J2632">
        <v>-26.587296729646098</v>
      </c>
      <c r="K2632">
        <v>41.757433881013</v>
      </c>
      <c r="L2632">
        <v>38.503483171916301</v>
      </c>
      <c r="M2632">
        <v>51.150532260887999</v>
      </c>
      <c r="N2632">
        <v>4.0864890007176298</v>
      </c>
      <c r="O2632">
        <v>41.815910037484301</v>
      </c>
      <c r="P2632">
        <v>71.133285816108298</v>
      </c>
      <c r="Q2632">
        <v>9.1486981014904004E-2</v>
      </c>
    </row>
    <row r="2633" spans="1:17" hidden="1" x14ac:dyDescent="0.3">
      <c r="A2633" t="s">
        <v>5428</v>
      </c>
      <c r="B2633" t="s">
        <v>5429</v>
      </c>
      <c r="C2633" t="str">
        <f>IFERROR(VLOOKUP(Table1[[#This Row],[Ticker]],[1]!Table1[[Symbol]:[Industry]],2,FALSE),"-")</f>
        <v>-</v>
      </c>
      <c r="E2633">
        <v>141.35047717500001</v>
      </c>
      <c r="F2633">
        <v>79.53</v>
      </c>
      <c r="G2633">
        <v>164.027970910601</v>
      </c>
      <c r="H2633">
        <v>84.485289104050096</v>
      </c>
      <c r="I2633">
        <v>127.618671625861</v>
      </c>
      <c r="J2633">
        <v>9.6210531930793692</v>
      </c>
      <c r="K2633">
        <v>51.990799670769803</v>
      </c>
      <c r="L2633">
        <v>37.804105534599202</v>
      </c>
      <c r="M2633">
        <v>77.941090736675605</v>
      </c>
      <c r="N2633">
        <v>1.3570467490921501</v>
      </c>
      <c r="O2633">
        <v>0</v>
      </c>
      <c r="P2633">
        <v>260.68027210884298</v>
      </c>
      <c r="Q2633">
        <v>0.114889282713285</v>
      </c>
    </row>
    <row r="2634" spans="1:17" hidden="1" x14ac:dyDescent="0.3">
      <c r="A2634" t="s">
        <v>5430</v>
      </c>
      <c r="B2634" t="s">
        <v>5431</v>
      </c>
      <c r="C2634" t="str">
        <f>IFERROR(VLOOKUP(Table1[[#This Row],[Ticker]],[1]!Table1[[Symbol]:[Industry]],2,FALSE),"-")</f>
        <v>-</v>
      </c>
      <c r="D2634" t="s">
        <v>713</v>
      </c>
      <c r="E2634">
        <v>141.05316456</v>
      </c>
      <c r="F2634">
        <v>76.83</v>
      </c>
      <c r="G2634">
        <v>41.617705711847101</v>
      </c>
      <c r="H2634">
        <v>-1.3762336262703201</v>
      </c>
      <c r="I2634">
        <v>23.693862843415801</v>
      </c>
      <c r="J2634">
        <v>-9.71863532284023E-2</v>
      </c>
      <c r="K2634">
        <v>72.573401097873202</v>
      </c>
      <c r="L2634">
        <v>62.170886288308701</v>
      </c>
      <c r="M2634">
        <v>44.340069516080298</v>
      </c>
      <c r="N2634">
        <v>0.94485626783680399</v>
      </c>
      <c r="O2634">
        <v>2.8894962905115098</v>
      </c>
      <c r="P2634">
        <v>75.611428571428505</v>
      </c>
      <c r="Q2634">
        <v>1.5864695888099999E-4</v>
      </c>
    </row>
    <row r="2635" spans="1:17" hidden="1" x14ac:dyDescent="0.3">
      <c r="A2635" t="s">
        <v>5432</v>
      </c>
      <c r="B2635" t="s">
        <v>5433</v>
      </c>
      <c r="C2635" t="str">
        <f>IFERROR(VLOOKUP(Table1[[#This Row],[Ticker]],[1]!Table1[[Symbol]:[Industry]],2,FALSE),"-")</f>
        <v>-</v>
      </c>
      <c r="D2635" t="s">
        <v>130</v>
      </c>
      <c r="E2635">
        <v>140.9675355</v>
      </c>
      <c r="F2635">
        <v>410.7</v>
      </c>
      <c r="G2635">
        <v>79.545609394566597</v>
      </c>
      <c r="H2635">
        <v>1.97226827071684</v>
      </c>
      <c r="I2635">
        <v>10.9203646227337</v>
      </c>
      <c r="J2635">
        <v>-8.6503286970736308</v>
      </c>
      <c r="K2635">
        <v>369.78510455448497</v>
      </c>
      <c r="L2635">
        <v>308.06128428150998</v>
      </c>
      <c r="M2635">
        <v>54.284464904748198</v>
      </c>
      <c r="N2635">
        <v>1.1231808334075499</v>
      </c>
      <c r="O2635">
        <v>13.2335037740443</v>
      </c>
      <c r="P2635">
        <v>120.569280343716</v>
      </c>
      <c r="Q2635">
        <v>0.12156727856133299</v>
      </c>
    </row>
    <row r="2636" spans="1:17" hidden="1" x14ac:dyDescent="0.3">
      <c r="A2636" t="s">
        <v>5434</v>
      </c>
      <c r="B2636" t="s">
        <v>5435</v>
      </c>
      <c r="C2636" t="str">
        <f>IFERROR(VLOOKUP(Table1[[#This Row],[Ticker]],[1]!Table1[[Symbol]:[Industry]],2,FALSE),"-")</f>
        <v>-</v>
      </c>
      <c r="D2636" t="s">
        <v>193</v>
      </c>
      <c r="E2636">
        <v>140.84101648000001</v>
      </c>
      <c r="F2636">
        <v>175.6</v>
      </c>
      <c r="G2636">
        <v>20.528942727899999</v>
      </c>
      <c r="H2636">
        <v>13.883091757449799</v>
      </c>
      <c r="I2636">
        <v>-18.950447000040199</v>
      </c>
      <c r="J2636">
        <v>-11.7663815137009</v>
      </c>
      <c r="K2636">
        <v>164.90504013803499</v>
      </c>
      <c r="L2636">
        <v>147.29553168058101</v>
      </c>
      <c r="M2636">
        <v>40.621624267804698</v>
      </c>
      <c r="N2636">
        <v>1.4554804996728601</v>
      </c>
      <c r="O2636">
        <v>20.700455580865501</v>
      </c>
      <c r="P2636">
        <v>72.156862745097996</v>
      </c>
      <c r="Q2636">
        <v>3.8738650456593998E-2</v>
      </c>
    </row>
    <row r="2637" spans="1:17" hidden="1" x14ac:dyDescent="0.3">
      <c r="A2637" t="s">
        <v>5436</v>
      </c>
      <c r="B2637" t="s">
        <v>5437</v>
      </c>
      <c r="C2637" t="str">
        <f>IFERROR(VLOOKUP(Table1[[#This Row],[Ticker]],[1]!Table1[[Symbol]:[Industry]],2,FALSE),"-")</f>
        <v>-</v>
      </c>
      <c r="E2637">
        <v>140.80098914999999</v>
      </c>
      <c r="F2637">
        <v>47.26</v>
      </c>
      <c r="G2637">
        <v>79.317137172344403</v>
      </c>
      <c r="H2637">
        <v>36.6557436495047</v>
      </c>
      <c r="I2637">
        <v>74.790294342946098</v>
      </c>
      <c r="J2637">
        <v>11.6441480077299</v>
      </c>
      <c r="K2637">
        <v>35.149685033300401</v>
      </c>
      <c r="L2637">
        <v>29.893339455247901</v>
      </c>
      <c r="M2637">
        <v>70.711954407526306</v>
      </c>
      <c r="N2637">
        <v>3.93922602680259</v>
      </c>
      <c r="O2637">
        <v>3.3432077867118202</v>
      </c>
      <c r="P2637">
        <v>161.82825484764501</v>
      </c>
      <c r="Q2637">
        <v>7.205334877024E-2</v>
      </c>
    </row>
    <row r="2638" spans="1:17" hidden="1" x14ac:dyDescent="0.3">
      <c r="A2638" t="s">
        <v>5438</v>
      </c>
      <c r="B2638" t="s">
        <v>5439</v>
      </c>
      <c r="C2638" t="str">
        <f>IFERROR(VLOOKUP(Table1[[#This Row],[Ticker]],[1]!Table1[[Symbol]:[Industry]],2,FALSE),"-")</f>
        <v>-</v>
      </c>
      <c r="D2638" t="s">
        <v>193</v>
      </c>
      <c r="E2638">
        <v>140.68613999999999</v>
      </c>
      <c r="F2638">
        <v>227.9</v>
      </c>
      <c r="G2638">
        <v>10.8263048382117</v>
      </c>
      <c r="H2638">
        <v>-9.3091397056225293</v>
      </c>
      <c r="I2638">
        <v>-10.1535425589668</v>
      </c>
      <c r="J2638">
        <v>-2.0083238324561199</v>
      </c>
      <c r="K2638">
        <v>236.42625683507001</v>
      </c>
      <c r="L2638">
        <v>217.28764068956701</v>
      </c>
      <c r="M2638">
        <v>40.491479379507801</v>
      </c>
      <c r="N2638">
        <v>1.19239305616258</v>
      </c>
      <c r="O2638">
        <v>26.371215445370702</v>
      </c>
      <c r="P2638">
        <v>56.095890410958901</v>
      </c>
      <c r="Q2638">
        <v>4.4763729992242998E-2</v>
      </c>
    </row>
    <row r="2639" spans="1:17" hidden="1" x14ac:dyDescent="0.3">
      <c r="A2639" t="s">
        <v>5440</v>
      </c>
      <c r="B2639" t="s">
        <v>5441</v>
      </c>
      <c r="C2639" t="str">
        <f>IFERROR(VLOOKUP(Table1[[#This Row],[Ticker]],[1]!Table1[[Symbol]:[Industry]],2,FALSE),"-")</f>
        <v>-</v>
      </c>
      <c r="D2639" t="s">
        <v>734</v>
      </c>
      <c r="E2639">
        <v>140.58991276199899</v>
      </c>
      <c r="F2639">
        <v>51.05</v>
      </c>
      <c r="G2639">
        <v>55.2239781888929</v>
      </c>
      <c r="H2639">
        <v>30.000042670846501</v>
      </c>
      <c r="I2639">
        <v>2.8770905697054898</v>
      </c>
      <c r="J2639">
        <v>-8.7825756700491606</v>
      </c>
      <c r="K2639">
        <v>45.357783578446998</v>
      </c>
      <c r="L2639">
        <v>37.815799147245798</v>
      </c>
      <c r="M2639">
        <v>50.157954361578298</v>
      </c>
      <c r="N2639">
        <v>1.2097481051999699</v>
      </c>
      <c r="O2639">
        <v>17.5514201762977</v>
      </c>
      <c r="Q2639">
        <v>0.25895652944214098</v>
      </c>
    </row>
    <row r="2640" spans="1:17" hidden="1" x14ac:dyDescent="0.3">
      <c r="A2640" t="s">
        <v>5442</v>
      </c>
      <c r="B2640" t="s">
        <v>5443</v>
      </c>
      <c r="C2640" t="str">
        <f>IFERROR(VLOOKUP(Table1[[#This Row],[Ticker]],[1]!Table1[[Symbol]:[Industry]],2,FALSE),"-")</f>
        <v>-</v>
      </c>
      <c r="D2640" t="s">
        <v>258</v>
      </c>
      <c r="E2640">
        <v>140.34834000000001</v>
      </c>
      <c r="F2640">
        <v>445.9</v>
      </c>
      <c r="G2640">
        <v>73.926852395686495</v>
      </c>
      <c r="H2640">
        <v>-14.206481082285199</v>
      </c>
      <c r="I2640">
        <v>15.2875971034437</v>
      </c>
      <c r="J2640">
        <v>-3.8454062027589702</v>
      </c>
      <c r="K2640">
        <v>436.51272752792698</v>
      </c>
      <c r="L2640">
        <v>365.61397413849602</v>
      </c>
      <c r="M2640">
        <v>42.244597774309803</v>
      </c>
      <c r="N2640">
        <v>0.50565889004317199</v>
      </c>
      <c r="O2640">
        <v>18.860731105629</v>
      </c>
      <c r="P2640">
        <v>114.788053949903</v>
      </c>
      <c r="Q2640">
        <v>6.5146647915040004E-2</v>
      </c>
    </row>
    <row r="2641" spans="1:17" hidden="1" x14ac:dyDescent="0.3">
      <c r="A2641" t="s">
        <v>5444</v>
      </c>
      <c r="B2641" t="s">
        <v>5445</v>
      </c>
      <c r="C2641" t="str">
        <f>IFERROR(VLOOKUP(Table1[[#This Row],[Ticker]],[1]!Table1[[Symbol]:[Industry]],2,FALSE),"-")</f>
        <v>-</v>
      </c>
      <c r="D2641" t="s">
        <v>220</v>
      </c>
      <c r="E2641">
        <v>140.33241072000001</v>
      </c>
      <c r="F2641">
        <v>131.49</v>
      </c>
      <c r="G2641">
        <v>217.06392751712201</v>
      </c>
      <c r="H2641">
        <v>8.5600063403422695</v>
      </c>
      <c r="I2641">
        <v>49.921653524942499</v>
      </c>
      <c r="J2641">
        <v>15.3517069789466</v>
      </c>
      <c r="K2641">
        <v>107.860498742994</v>
      </c>
      <c r="L2641">
        <v>82.699026720216395</v>
      </c>
      <c r="M2641">
        <v>84.6117528067347</v>
      </c>
      <c r="N2641">
        <v>1.14841709790152</v>
      </c>
      <c r="O2641">
        <v>5.2703627652292697</v>
      </c>
      <c r="P2641">
        <v>281.683599419448</v>
      </c>
      <c r="Q2641">
        <v>0.14062365380865699</v>
      </c>
    </row>
    <row r="2642" spans="1:17" hidden="1" x14ac:dyDescent="0.3">
      <c r="A2642" t="s">
        <v>5446</v>
      </c>
      <c r="B2642" t="s">
        <v>5447</v>
      </c>
      <c r="C2642" t="str">
        <f>IFERROR(VLOOKUP(Table1[[#This Row],[Ticker]],[1]!Table1[[Symbol]:[Industry]],2,FALSE),"-")</f>
        <v>-</v>
      </c>
      <c r="D2642" t="s">
        <v>647</v>
      </c>
      <c r="E2642">
        <v>140.23124999999999</v>
      </c>
      <c r="F2642">
        <v>211.9</v>
      </c>
      <c r="G2642">
        <v>-12.519172749245101</v>
      </c>
      <c r="H2642">
        <v>8.6348792679845996</v>
      </c>
      <c r="I2642">
        <v>-2.4864532302644098</v>
      </c>
      <c r="J2642">
        <v>-6.9033822469562098</v>
      </c>
      <c r="K2642">
        <v>196.940847224924</v>
      </c>
      <c r="L2642">
        <v>182.32948487235601</v>
      </c>
      <c r="M2642">
        <v>42.3071010152686</v>
      </c>
      <c r="N2642">
        <v>2.1691459565603899</v>
      </c>
      <c r="O2642">
        <v>17.8857951864086</v>
      </c>
      <c r="P2642">
        <v>43.127321850726098</v>
      </c>
      <c r="Q2642">
        <v>-3.4281413916586997E-2</v>
      </c>
    </row>
    <row r="2643" spans="1:17" hidden="1" x14ac:dyDescent="0.3">
      <c r="A2643" t="s">
        <v>5448</v>
      </c>
      <c r="B2643" t="s">
        <v>5449</v>
      </c>
      <c r="C2643" t="str">
        <f>IFERROR(VLOOKUP(Table1[[#This Row],[Ticker]],[1]!Table1[[Symbol]:[Industry]],2,FALSE),"-")</f>
        <v>-</v>
      </c>
      <c r="E2643">
        <v>140.14878306</v>
      </c>
      <c r="F2643">
        <v>254.35</v>
      </c>
      <c r="G2643">
        <v>250.50867345729699</v>
      </c>
      <c r="H2643">
        <v>5.3378080639635002</v>
      </c>
      <c r="I2643">
        <v>130.98712432541299</v>
      </c>
      <c r="J2643">
        <v>4.1931527095776904</v>
      </c>
      <c r="K2643">
        <v>227.24471853299499</v>
      </c>
      <c r="L2643">
        <v>165.34466836250101</v>
      </c>
      <c r="M2643">
        <v>100</v>
      </c>
      <c r="N2643">
        <v>0.205831903945111</v>
      </c>
      <c r="O2643">
        <v>0</v>
      </c>
      <c r="P2643">
        <v>276.31306406273097</v>
      </c>
    </row>
    <row r="2644" spans="1:17" hidden="1" x14ac:dyDescent="0.3">
      <c r="A2644" t="s">
        <v>5450</v>
      </c>
      <c r="B2644" t="s">
        <v>5451</v>
      </c>
      <c r="C2644" t="str">
        <f>IFERROR(VLOOKUP(Table1[[#This Row],[Ticker]],[1]!Table1[[Symbol]:[Industry]],2,FALSE),"-")</f>
        <v>-</v>
      </c>
      <c r="E2644">
        <v>139.95086714999999</v>
      </c>
      <c r="F2644">
        <v>37.86</v>
      </c>
      <c r="G2644">
        <v>268.57060939456602</v>
      </c>
      <c r="H2644">
        <v>-25.942342474897099</v>
      </c>
      <c r="I2644">
        <v>-7.7022683429867396</v>
      </c>
      <c r="J2644">
        <v>-6.4271499519832398</v>
      </c>
      <c r="K2644">
        <v>39.840647857547999</v>
      </c>
      <c r="L2644">
        <v>32.175376536028303</v>
      </c>
      <c r="M2644">
        <v>37.4313666930003</v>
      </c>
      <c r="N2644">
        <v>1.3970859456076801</v>
      </c>
      <c r="O2644">
        <v>51.294241944004199</v>
      </c>
      <c r="P2644">
        <v>335.17241379310298</v>
      </c>
      <c r="Q2644">
        <v>0.135939984965773</v>
      </c>
    </row>
    <row r="2645" spans="1:17" hidden="1" x14ac:dyDescent="0.3">
      <c r="A2645" t="s">
        <v>5452</v>
      </c>
      <c r="B2645" t="s">
        <v>5453</v>
      </c>
      <c r="C2645" t="str">
        <f>IFERROR(VLOOKUP(Table1[[#This Row],[Ticker]],[1]!Table1[[Symbol]:[Industry]],2,FALSE),"-")</f>
        <v>-</v>
      </c>
      <c r="D2645" t="s">
        <v>1833</v>
      </c>
      <c r="E2645">
        <v>139.72499999999999</v>
      </c>
      <c r="F2645">
        <v>13.94</v>
      </c>
      <c r="G2645">
        <v>114.54043698077299</v>
      </c>
      <c r="H2645">
        <v>4.3312747956240996</v>
      </c>
      <c r="I2645">
        <v>29.094823454105001</v>
      </c>
      <c r="J2645">
        <v>-6.0430666420467896</v>
      </c>
      <c r="K2645">
        <v>12.6369132852404</v>
      </c>
      <c r="L2645">
        <v>10.5611871891427</v>
      </c>
      <c r="M2645">
        <v>48.368241229997302</v>
      </c>
      <c r="N2645">
        <v>2.0297374599751201</v>
      </c>
      <c r="O2645">
        <v>23.0272596843615</v>
      </c>
      <c r="P2645">
        <v>144.56140350877101</v>
      </c>
      <c r="Q2645">
        <v>-1.6524757007154001E-2</v>
      </c>
    </row>
    <row r="2646" spans="1:17" hidden="1" x14ac:dyDescent="0.3">
      <c r="A2646" t="s">
        <v>5454</v>
      </c>
      <c r="B2646" t="s">
        <v>5455</v>
      </c>
      <c r="C2646" t="str">
        <f>IFERROR(VLOOKUP(Table1[[#This Row],[Ticker]],[1]!Table1[[Symbol]:[Industry]],2,FALSE),"-")</f>
        <v>-</v>
      </c>
      <c r="D2646" t="s">
        <v>409</v>
      </c>
      <c r="E2646">
        <v>139.68331632799999</v>
      </c>
      <c r="F2646">
        <v>140.08000000000001</v>
      </c>
      <c r="G2646">
        <v>5.6644033879970097</v>
      </c>
      <c r="H2646">
        <v>-2.7072291441249901</v>
      </c>
      <c r="I2646">
        <v>6.0010283603099603</v>
      </c>
      <c r="J2646">
        <v>3.3866943310629699E-2</v>
      </c>
      <c r="K2646">
        <v>136.179663386068</v>
      </c>
      <c r="L2646">
        <v>126.188564459758</v>
      </c>
      <c r="M2646">
        <v>52.3655080474295</v>
      </c>
      <c r="N2646">
        <v>0.397296032460981</v>
      </c>
      <c r="O2646">
        <v>18.218161050828002</v>
      </c>
      <c r="P2646">
        <v>42.793068297655402</v>
      </c>
      <c r="Q2646">
        <v>5.0505731480920003E-2</v>
      </c>
    </row>
    <row r="2647" spans="1:17" hidden="1" x14ac:dyDescent="0.3">
      <c r="A2647" t="s">
        <v>5456</v>
      </c>
      <c r="B2647" t="s">
        <v>5457</v>
      </c>
      <c r="C2647" t="str">
        <f>IFERROR(VLOOKUP(Table1[[#This Row],[Ticker]],[1]!Table1[[Symbol]:[Industry]],2,FALSE),"-")</f>
        <v>-</v>
      </c>
      <c r="D2647" t="s">
        <v>258</v>
      </c>
      <c r="E2647">
        <v>139.66210015999999</v>
      </c>
      <c r="F2647">
        <v>132.69999999999999</v>
      </c>
      <c r="G2647">
        <v>78.192534836534307</v>
      </c>
      <c r="H2647">
        <v>23.846473630719998</v>
      </c>
      <c r="I2647">
        <v>70.817691751938895</v>
      </c>
      <c r="J2647">
        <v>19.8196544062538</v>
      </c>
      <c r="K2647">
        <v>108.72748321796099</v>
      </c>
      <c r="M2647">
        <v>78.750873931453995</v>
      </c>
      <c r="N2647">
        <v>0.72646822204344297</v>
      </c>
      <c r="O2647">
        <v>2.7882441597588601</v>
      </c>
      <c r="P2647">
        <v>141.272727272727</v>
      </c>
    </row>
    <row r="2648" spans="1:17" hidden="1" x14ac:dyDescent="0.3">
      <c r="A2648" t="s">
        <v>5458</v>
      </c>
      <c r="B2648" t="s">
        <v>5459</v>
      </c>
      <c r="C2648" t="str">
        <f>IFERROR(VLOOKUP(Table1[[#This Row],[Ticker]],[1]!Table1[[Symbol]:[Industry]],2,FALSE),"-")</f>
        <v>-</v>
      </c>
      <c r="E2648">
        <v>139.30799999999999</v>
      </c>
      <c r="F2648">
        <v>72.23</v>
      </c>
      <c r="G2648">
        <v>1.63033063662738</v>
      </c>
      <c r="H2648">
        <v>-0.146853753092689</v>
      </c>
      <c r="I2648">
        <v>-17.7371969844727</v>
      </c>
      <c r="J2648">
        <v>-5.5809081109227598</v>
      </c>
      <c r="K2648">
        <v>71.043268354662203</v>
      </c>
      <c r="L2648">
        <v>69.486883063829495</v>
      </c>
      <c r="M2648">
        <v>51.901192211792797</v>
      </c>
      <c r="N2648">
        <v>1.6964546393812201</v>
      </c>
      <c r="O2648">
        <v>22.8713830818219</v>
      </c>
      <c r="P2648">
        <v>41.322637448640201</v>
      </c>
      <c r="Q2648">
        <v>-0.11034790452698701</v>
      </c>
    </row>
    <row r="2649" spans="1:17" hidden="1" x14ac:dyDescent="0.3">
      <c r="A2649" t="s">
        <v>5460</v>
      </c>
      <c r="B2649" t="s">
        <v>5461</v>
      </c>
      <c r="C2649" t="str">
        <f>IFERROR(VLOOKUP(Table1[[#This Row],[Ticker]],[1]!Table1[[Symbol]:[Industry]],2,FALSE),"-")</f>
        <v>-</v>
      </c>
      <c r="D2649" t="s">
        <v>1391</v>
      </c>
      <c r="E2649">
        <v>138.978096999</v>
      </c>
      <c r="F2649">
        <v>71.66</v>
      </c>
      <c r="G2649">
        <v>-20.653987083789801</v>
      </c>
      <c r="H2649">
        <v>-14.2295458546895</v>
      </c>
      <c r="I2649">
        <v>-11.9082434263991</v>
      </c>
      <c r="J2649">
        <v>-6.8768168653807198</v>
      </c>
      <c r="K2649">
        <v>69.990965323880999</v>
      </c>
      <c r="L2649">
        <v>67.890707043615393</v>
      </c>
      <c r="M2649">
        <v>49.426160617736002</v>
      </c>
      <c r="N2649">
        <v>1.46804631663077</v>
      </c>
      <c r="O2649">
        <v>36.756907619313402</v>
      </c>
      <c r="P2649">
        <v>39.960937499999901</v>
      </c>
      <c r="Q2649">
        <v>7.4484626929517003E-2</v>
      </c>
    </row>
    <row r="2650" spans="1:17" hidden="1" x14ac:dyDescent="0.3">
      <c r="A2650" t="s">
        <v>5462</v>
      </c>
      <c r="B2650" t="s">
        <v>5463</v>
      </c>
      <c r="C2650" t="str">
        <f>IFERROR(VLOOKUP(Table1[[#This Row],[Ticker]],[1]!Table1[[Symbol]:[Industry]],2,FALSE),"-")</f>
        <v>-</v>
      </c>
      <c r="D2650" t="s">
        <v>21</v>
      </c>
      <c r="E2650">
        <v>138.78597600000001</v>
      </c>
      <c r="F2650">
        <v>109.39</v>
      </c>
      <c r="G2650">
        <v>85.373215572172796</v>
      </c>
      <c r="H2650">
        <v>-8.4461776042125791</v>
      </c>
      <c r="I2650">
        <v>3.4947468587677801</v>
      </c>
      <c r="J2650">
        <v>1.8548591578615901</v>
      </c>
      <c r="K2650">
        <v>109.69849710785</v>
      </c>
      <c r="L2650">
        <v>95.616438702273996</v>
      </c>
      <c r="M2650">
        <v>47.179135611326501</v>
      </c>
      <c r="N2650">
        <v>0.24204700558884101</v>
      </c>
      <c r="O2650">
        <v>34.381570527470501</v>
      </c>
      <c r="P2650">
        <v>113.235867446393</v>
      </c>
      <c r="Q2650">
        <v>9.5552258549362001E-2</v>
      </c>
    </row>
    <row r="2651" spans="1:17" hidden="1" x14ac:dyDescent="0.3">
      <c r="A2651" t="s">
        <v>5464</v>
      </c>
      <c r="B2651" t="s">
        <v>5465</v>
      </c>
      <c r="C2651" t="str">
        <f>IFERROR(VLOOKUP(Table1[[#This Row],[Ticker]],[1]!Table1[[Symbol]:[Industry]],2,FALSE),"-")</f>
        <v>-</v>
      </c>
      <c r="E2651">
        <v>138.7555605</v>
      </c>
      <c r="F2651">
        <v>78.8</v>
      </c>
      <c r="G2651">
        <v>-63.9487205023405</v>
      </c>
      <c r="H2651">
        <v>3.32946718624195</v>
      </c>
      <c r="I2651">
        <v>-35.944026584744897</v>
      </c>
      <c r="J2651">
        <v>3.1456810893506502</v>
      </c>
      <c r="K2651">
        <v>74.872413714094904</v>
      </c>
      <c r="M2651">
        <v>67.141208379223102</v>
      </c>
      <c r="N2651">
        <v>1.6289759901498</v>
      </c>
      <c r="O2651">
        <v>69.987309644670006</v>
      </c>
      <c r="P2651">
        <v>21.230769230769202</v>
      </c>
    </row>
    <row r="2652" spans="1:17" hidden="1" x14ac:dyDescent="0.3">
      <c r="A2652" t="s">
        <v>5466</v>
      </c>
      <c r="B2652" t="s">
        <v>5467</v>
      </c>
      <c r="C2652" t="str">
        <f>IFERROR(VLOOKUP(Table1[[#This Row],[Ticker]],[1]!Table1[[Symbol]:[Industry]],2,FALSE),"-")</f>
        <v>-</v>
      </c>
      <c r="D2652" t="s">
        <v>409</v>
      </c>
      <c r="E2652">
        <v>138.49199999999999</v>
      </c>
      <c r="F2652">
        <v>196</v>
      </c>
      <c r="G2652">
        <v>74.727633131010293</v>
      </c>
      <c r="H2652">
        <v>5.27277877631676</v>
      </c>
      <c r="I2652">
        <v>26.023917628455699</v>
      </c>
      <c r="J2652">
        <v>-5.5635920936067302</v>
      </c>
      <c r="K2652">
        <v>198.69730059824201</v>
      </c>
      <c r="L2652">
        <v>169.24925268429499</v>
      </c>
      <c r="M2652">
        <v>42.574508387639</v>
      </c>
      <c r="N2652">
        <v>0.289956044543699</v>
      </c>
      <c r="O2652">
        <v>21.938775510204</v>
      </c>
      <c r="P2652">
        <v>120.224719101123</v>
      </c>
      <c r="Q2652">
        <v>0.135569884429773</v>
      </c>
    </row>
    <row r="2653" spans="1:17" hidden="1" x14ac:dyDescent="0.3">
      <c r="A2653" t="s">
        <v>5468</v>
      </c>
      <c r="B2653" t="s">
        <v>5469</v>
      </c>
      <c r="C2653" t="str">
        <f>IFERROR(VLOOKUP(Table1[[#This Row],[Ticker]],[1]!Table1[[Symbol]:[Industry]],2,FALSE),"-")</f>
        <v>-</v>
      </c>
      <c r="D2653" t="s">
        <v>46</v>
      </c>
      <c r="E2653">
        <v>138.41386617999899</v>
      </c>
      <c r="F2653">
        <v>6.62</v>
      </c>
      <c r="G2653">
        <v>58.084498283455503</v>
      </c>
      <c r="H2653">
        <v>11.454753075930601</v>
      </c>
      <c r="I2653">
        <v>-31.954221209397399</v>
      </c>
      <c r="J2653">
        <v>-0.80168733170197304</v>
      </c>
      <c r="K2653">
        <v>5.8718691891274997</v>
      </c>
      <c r="L2653">
        <v>4.4977788335505799</v>
      </c>
      <c r="M2653">
        <v>99.233345899271896</v>
      </c>
      <c r="N2653">
        <v>1.1568282280327</v>
      </c>
      <c r="O2653">
        <v>45.770392749244699</v>
      </c>
      <c r="P2653">
        <v>91.8840579710144</v>
      </c>
      <c r="Q2653">
        <v>4.0887945230104999E-2</v>
      </c>
    </row>
    <row r="2654" spans="1:17" hidden="1" x14ac:dyDescent="0.3">
      <c r="A2654" t="s">
        <v>5470</v>
      </c>
      <c r="B2654" t="s">
        <v>5471</v>
      </c>
      <c r="C2654" t="str">
        <f>IFERROR(VLOOKUP(Table1[[#This Row],[Ticker]],[1]!Table1[[Symbol]:[Industry]],2,FALSE),"-")</f>
        <v>-</v>
      </c>
      <c r="D2654" t="s">
        <v>46</v>
      </c>
      <c r="E2654">
        <v>138.14412768</v>
      </c>
      <c r="F2654">
        <v>19.649999999999999</v>
      </c>
      <c r="G2654">
        <v>244.95032637569801</v>
      </c>
      <c r="H2654">
        <v>80.456823757515494</v>
      </c>
      <c r="I2654">
        <v>105.413814469228</v>
      </c>
      <c r="J2654">
        <v>12.8595148540903</v>
      </c>
      <c r="K2654">
        <v>12.2705278062834</v>
      </c>
      <c r="L2654">
        <v>9.3362568203157394</v>
      </c>
      <c r="M2654">
        <v>93.4830977599146</v>
      </c>
      <c r="N2654">
        <v>2.4128217579730098</v>
      </c>
      <c r="O2654">
        <v>0</v>
      </c>
      <c r="Q2654">
        <v>7.8197841365184997E-2</v>
      </c>
    </row>
    <row r="2655" spans="1:17" hidden="1" x14ac:dyDescent="0.3">
      <c r="A2655" t="s">
        <v>5472</v>
      </c>
      <c r="B2655" t="s">
        <v>5473</v>
      </c>
      <c r="C2655" t="str">
        <f>IFERROR(VLOOKUP(Table1[[#This Row],[Ticker]],[1]!Table1[[Symbol]:[Industry]],2,FALSE),"-")</f>
        <v>-</v>
      </c>
      <c r="D2655" t="s">
        <v>647</v>
      </c>
      <c r="E2655">
        <v>138.12842832000001</v>
      </c>
      <c r="F2655">
        <v>5.03</v>
      </c>
      <c r="G2655">
        <v>63.134670333627597</v>
      </c>
      <c r="H2655">
        <v>40.679909357214697</v>
      </c>
      <c r="I2655">
        <v>27.844003566921501</v>
      </c>
      <c r="J2655">
        <v>12.7785595818782</v>
      </c>
      <c r="K2655">
        <v>3.5532266572362001</v>
      </c>
      <c r="L2655">
        <v>3.45797032635741</v>
      </c>
      <c r="M2655">
        <v>81.4219437304819</v>
      </c>
      <c r="N2655">
        <v>1.9578950450985799</v>
      </c>
      <c r="O2655">
        <v>0.59642147117295796</v>
      </c>
      <c r="P2655">
        <v>166.97910784867301</v>
      </c>
      <c r="Q2655">
        <v>-5.4052165634618003E-2</v>
      </c>
    </row>
    <row r="2656" spans="1:17" hidden="1" x14ac:dyDescent="0.3">
      <c r="A2656" t="s">
        <v>5474</v>
      </c>
      <c r="B2656" t="s">
        <v>5475</v>
      </c>
      <c r="C2656" t="str">
        <f>IFERROR(VLOOKUP(Table1[[#This Row],[Ticker]],[1]!Table1[[Symbol]:[Industry]],2,FALSE),"-")</f>
        <v>-</v>
      </c>
      <c r="D2656" t="s">
        <v>734</v>
      </c>
      <c r="E2656">
        <v>137.760502785</v>
      </c>
      <c r="F2656">
        <v>78.599999999999994</v>
      </c>
      <c r="G2656">
        <v>-49.899030875834001</v>
      </c>
      <c r="H2656">
        <v>-25.984948991187899</v>
      </c>
      <c r="I2656">
        <v>-35.807897624376501</v>
      </c>
      <c r="J2656">
        <v>-19.2564117411507</v>
      </c>
      <c r="O2656">
        <v>38.676844783714998</v>
      </c>
      <c r="P2656">
        <v>0.96339113680154997</v>
      </c>
    </row>
    <row r="2657" spans="1:17" hidden="1" x14ac:dyDescent="0.3">
      <c r="A2657" t="s">
        <v>5476</v>
      </c>
      <c r="B2657" t="s">
        <v>5477</v>
      </c>
      <c r="C2657" t="str">
        <f>IFERROR(VLOOKUP(Table1[[#This Row],[Ticker]],[1]!Table1[[Symbol]:[Industry]],2,FALSE),"-")</f>
        <v>-</v>
      </c>
      <c r="D2657" t="s">
        <v>130</v>
      </c>
      <c r="E2657">
        <v>137.69999999999999</v>
      </c>
      <c r="F2657">
        <v>47.69</v>
      </c>
      <c r="G2657">
        <v>100.862276061233</v>
      </c>
      <c r="H2657">
        <v>37.6568729549818</v>
      </c>
      <c r="I2657">
        <v>42.623312225312198</v>
      </c>
      <c r="J2657">
        <v>28.130896937960902</v>
      </c>
      <c r="K2657">
        <v>35.483428917740497</v>
      </c>
      <c r="L2657">
        <v>32.596399733769303</v>
      </c>
      <c r="M2657">
        <v>94.110333326486796</v>
      </c>
      <c r="N2657">
        <v>4.0103013219705996</v>
      </c>
      <c r="O2657">
        <v>31.159572237366302</v>
      </c>
      <c r="P2657">
        <v>149.03394255874599</v>
      </c>
      <c r="Q2657">
        <v>8.7283068834469998E-2</v>
      </c>
    </row>
    <row r="2658" spans="1:17" hidden="1" x14ac:dyDescent="0.3">
      <c r="A2658" t="s">
        <v>5478</v>
      </c>
      <c r="B2658" t="s">
        <v>5479</v>
      </c>
      <c r="C2658" t="str">
        <f>IFERROR(VLOOKUP(Table1[[#This Row],[Ticker]],[1]!Table1[[Symbol]:[Industry]],2,FALSE),"-")</f>
        <v>-</v>
      </c>
      <c r="D2658" t="s">
        <v>130</v>
      </c>
      <c r="E2658">
        <v>137.46979056500001</v>
      </c>
      <c r="F2658">
        <v>7.06</v>
      </c>
      <c r="G2658">
        <v>-19.157864925675</v>
      </c>
      <c r="H2658">
        <v>-10.7799384729243</v>
      </c>
      <c r="I2658">
        <v>-41.394532254374099</v>
      </c>
      <c r="J2658">
        <v>-5.5442347571762198</v>
      </c>
      <c r="K2658">
        <v>7.4608280237762097</v>
      </c>
      <c r="L2658">
        <v>7.9123585291645702</v>
      </c>
      <c r="M2658">
        <v>33.424794180661202</v>
      </c>
      <c r="N2658">
        <v>1.54110543802996</v>
      </c>
      <c r="O2658">
        <v>73.512747875354094</v>
      </c>
      <c r="P2658">
        <v>10.1404056162246</v>
      </c>
      <c r="Q2658">
        <v>2.2205188052497001E-2</v>
      </c>
    </row>
    <row r="2659" spans="1:17" hidden="1" x14ac:dyDescent="0.3">
      <c r="A2659" t="s">
        <v>5480</v>
      </c>
      <c r="B2659" t="s">
        <v>5481</v>
      </c>
      <c r="C2659" t="str">
        <f>IFERROR(VLOOKUP(Table1[[#This Row],[Ticker]],[1]!Table1[[Symbol]:[Industry]],2,FALSE),"-")</f>
        <v>-</v>
      </c>
      <c r="D2659" t="s">
        <v>422</v>
      </c>
      <c r="E2659">
        <v>137.332353732</v>
      </c>
      <c r="F2659">
        <v>23.7</v>
      </c>
      <c r="G2659">
        <v>-22.895141799527899</v>
      </c>
      <c r="H2659">
        <v>-12.805892502469</v>
      </c>
      <c r="I2659">
        <v>-8.4452834977665994</v>
      </c>
      <c r="J2659">
        <v>-7.56003703700648</v>
      </c>
      <c r="K2659">
        <v>24.632761095365101</v>
      </c>
      <c r="L2659">
        <v>23.910339650252499</v>
      </c>
      <c r="M2659">
        <v>31.345771282661399</v>
      </c>
      <c r="N2659">
        <v>0.97890422106955</v>
      </c>
      <c r="O2659">
        <v>26.329113924050599</v>
      </c>
      <c r="P2659">
        <v>34.9658314350797</v>
      </c>
      <c r="Q2659">
        <v>1.0073674242624999E-2</v>
      </c>
    </row>
    <row r="2660" spans="1:17" hidden="1" x14ac:dyDescent="0.3">
      <c r="A2660" t="s">
        <v>5482</v>
      </c>
      <c r="B2660" t="s">
        <v>5483</v>
      </c>
      <c r="C2660" t="str">
        <f>IFERROR(VLOOKUP(Table1[[#This Row],[Ticker]],[1]!Table1[[Symbol]:[Industry]],2,FALSE),"-")</f>
        <v>-</v>
      </c>
      <c r="E2660">
        <v>136.9736853</v>
      </c>
      <c r="F2660">
        <v>70.180000000000007</v>
      </c>
      <c r="G2660">
        <v>-58.154496639749802</v>
      </c>
      <c r="H2660">
        <v>2.4503045242506398</v>
      </c>
      <c r="I2660">
        <v>-31.963257353975699</v>
      </c>
      <c r="J2660">
        <v>-6.3626550225843903E-2</v>
      </c>
      <c r="K2660">
        <v>68.154106076331502</v>
      </c>
      <c r="L2660">
        <v>85.878189004804796</v>
      </c>
      <c r="M2660">
        <v>56.957051657522101</v>
      </c>
      <c r="N2660">
        <v>1.1641079065686999</v>
      </c>
      <c r="O2660">
        <v>107.68025078369899</v>
      </c>
      <c r="P2660">
        <v>26.450450450450401</v>
      </c>
    </row>
    <row r="2661" spans="1:17" hidden="1" x14ac:dyDescent="0.3">
      <c r="A2661" t="s">
        <v>5484</v>
      </c>
      <c r="B2661" t="s">
        <v>5485</v>
      </c>
      <c r="C2661" t="str">
        <f>IFERROR(VLOOKUP(Table1[[#This Row],[Ticker]],[1]!Table1[[Symbol]:[Industry]],2,FALSE),"-")</f>
        <v>-</v>
      </c>
      <c r="E2661">
        <v>136.23564509100001</v>
      </c>
      <c r="F2661">
        <v>41.32</v>
      </c>
      <c r="G2661">
        <v>-24.355826893181799</v>
      </c>
      <c r="H2661">
        <v>-15.610598141790801</v>
      </c>
      <c r="I2661">
        <v>43.508380512290202</v>
      </c>
      <c r="J2661">
        <v>-1.8037369787072</v>
      </c>
      <c r="K2661">
        <v>45.9235286792197</v>
      </c>
      <c r="L2661">
        <v>38.010486743137399</v>
      </c>
      <c r="M2661">
        <v>27.4801549655168</v>
      </c>
      <c r="N2661">
        <v>1.47501264321627</v>
      </c>
      <c r="O2661">
        <v>33.543078412391097</v>
      </c>
      <c r="P2661">
        <v>167.097608274078</v>
      </c>
    </row>
    <row r="2662" spans="1:17" hidden="1" x14ac:dyDescent="0.3">
      <c r="A2662" t="s">
        <v>5486</v>
      </c>
      <c r="B2662" t="s">
        <v>5487</v>
      </c>
      <c r="C2662" t="str">
        <f>IFERROR(VLOOKUP(Table1[[#This Row],[Ticker]],[1]!Table1[[Symbol]:[Industry]],2,FALSE),"-")</f>
        <v>-</v>
      </c>
      <c r="D2662" t="s">
        <v>557</v>
      </c>
      <c r="E2662">
        <v>135.87321243</v>
      </c>
      <c r="F2662">
        <v>89.79</v>
      </c>
      <c r="G2662">
        <v>19.958596407553699</v>
      </c>
      <c r="H2662">
        <v>-14.0412260474649</v>
      </c>
      <c r="I2662">
        <v>6.3538037900084703</v>
      </c>
      <c r="J2662">
        <v>-6.1180364210797897</v>
      </c>
      <c r="K2662">
        <v>92.146901390598799</v>
      </c>
      <c r="L2662">
        <v>82.059279217501398</v>
      </c>
      <c r="M2662">
        <v>38.036627017121397</v>
      </c>
      <c r="N2662">
        <v>0.323019601010196</v>
      </c>
      <c r="O2662">
        <v>22.173961465642002</v>
      </c>
      <c r="P2662">
        <v>48.290668868703499</v>
      </c>
      <c r="Q2662">
        <v>-1.7607165575E-2</v>
      </c>
    </row>
    <row r="2663" spans="1:17" hidden="1" x14ac:dyDescent="0.3">
      <c r="A2663" t="s">
        <v>5488</v>
      </c>
      <c r="B2663" t="s">
        <v>5489</v>
      </c>
      <c r="C2663" t="str">
        <f>IFERROR(VLOOKUP(Table1[[#This Row],[Ticker]],[1]!Table1[[Symbol]:[Industry]],2,FALSE),"-")</f>
        <v>-</v>
      </c>
      <c r="D2663" t="s">
        <v>647</v>
      </c>
      <c r="E2663">
        <v>135.75975</v>
      </c>
      <c r="F2663">
        <v>56.05</v>
      </c>
      <c r="G2663">
        <v>63.329407304103803</v>
      </c>
      <c r="H2663">
        <v>43.677856671617697</v>
      </c>
      <c r="I2663">
        <v>73.202838786314004</v>
      </c>
      <c r="J2663">
        <v>10.248817718803</v>
      </c>
      <c r="K2663">
        <v>38.435935902486399</v>
      </c>
      <c r="L2663">
        <v>30.8819725580476</v>
      </c>
      <c r="M2663">
        <v>92.177690092741202</v>
      </c>
      <c r="N2663">
        <v>0.84125571404482002</v>
      </c>
      <c r="O2663">
        <v>1.7841213202496299E-2</v>
      </c>
      <c r="P2663">
        <v>179.33186996360399</v>
      </c>
      <c r="Q2663">
        <v>0.221152434731957</v>
      </c>
    </row>
    <row r="2664" spans="1:17" hidden="1" x14ac:dyDescent="0.3">
      <c r="A2664" t="s">
        <v>5490</v>
      </c>
      <c r="B2664" t="s">
        <v>5491</v>
      </c>
      <c r="C2664" t="str">
        <f>IFERROR(VLOOKUP(Table1[[#This Row],[Ticker]],[1]!Table1[[Symbol]:[Industry]],2,FALSE),"-")</f>
        <v>-</v>
      </c>
      <c r="D2664" t="s">
        <v>62</v>
      </c>
      <c r="E2664">
        <v>135.72</v>
      </c>
      <c r="F2664">
        <v>168.2</v>
      </c>
      <c r="G2664">
        <v>7.6347208582715602</v>
      </c>
      <c r="H2664">
        <v>12.9227891040501</v>
      </c>
      <c r="I2664">
        <v>1.7820192991956301</v>
      </c>
      <c r="J2664">
        <v>17.092683759333401</v>
      </c>
      <c r="K2664">
        <v>140.030174418938</v>
      </c>
      <c r="L2664">
        <v>131.486291519616</v>
      </c>
      <c r="M2664">
        <v>79.666880839618599</v>
      </c>
      <c r="N2664">
        <v>2.7424229684061299</v>
      </c>
      <c r="O2664">
        <v>9.3935790725327095</v>
      </c>
      <c r="P2664">
        <v>58.380414312617603</v>
      </c>
      <c r="Q2664">
        <v>-9.2773872269721003E-2</v>
      </c>
    </row>
    <row r="2665" spans="1:17" hidden="1" x14ac:dyDescent="0.3">
      <c r="A2665" t="s">
        <v>5492</v>
      </c>
      <c r="B2665" t="s">
        <v>5493</v>
      </c>
      <c r="C2665" t="str">
        <f>IFERROR(VLOOKUP(Table1[[#This Row],[Ticker]],[1]!Table1[[Symbol]:[Industry]],2,FALSE),"-")</f>
        <v>-</v>
      </c>
      <c r="D2665" t="s">
        <v>46</v>
      </c>
      <c r="E2665">
        <v>135.719046625</v>
      </c>
      <c r="F2665">
        <v>7.12</v>
      </c>
      <c r="G2665">
        <v>-20.322909123951799</v>
      </c>
      <c r="H2665">
        <v>2.5176965114575802</v>
      </c>
      <c r="I2665">
        <v>-26.951352592070901</v>
      </c>
      <c r="J2665">
        <v>2.9179120960519498</v>
      </c>
      <c r="K2665">
        <v>7.1415669080124102</v>
      </c>
      <c r="L2665">
        <v>7.64624118079929</v>
      </c>
      <c r="M2665">
        <v>50.727679949981997</v>
      </c>
      <c r="N2665">
        <v>1.2047557395967601</v>
      </c>
      <c r="O2665">
        <v>43.960674157303302</v>
      </c>
      <c r="P2665">
        <v>36.923076923076898</v>
      </c>
      <c r="Q2665">
        <v>-0.121038139801532</v>
      </c>
    </row>
    <row r="2666" spans="1:17" hidden="1" x14ac:dyDescent="0.3">
      <c r="A2666" t="s">
        <v>5494</v>
      </c>
      <c r="B2666" t="s">
        <v>5495</v>
      </c>
      <c r="C2666" t="str">
        <f>IFERROR(VLOOKUP(Table1[[#This Row],[Ticker]],[1]!Table1[[Symbol]:[Industry]],2,FALSE),"-")</f>
        <v>-</v>
      </c>
      <c r="D2666" t="s">
        <v>1446</v>
      </c>
      <c r="E2666">
        <v>135.66940500000001</v>
      </c>
      <c r="F2666">
        <v>326</v>
      </c>
      <c r="G2666">
        <v>59.671732593210301</v>
      </c>
      <c r="H2666">
        <v>-4.7822500424036001</v>
      </c>
      <c r="I2666">
        <v>10.590250430679999</v>
      </c>
      <c r="J2666">
        <v>-1.0922072093778099</v>
      </c>
      <c r="K2666">
        <v>320.19662423749401</v>
      </c>
      <c r="L2666">
        <v>277.91766439509701</v>
      </c>
      <c r="M2666">
        <v>54.018660732712299</v>
      </c>
      <c r="N2666">
        <v>0.40845360288848398</v>
      </c>
      <c r="O2666">
        <v>19.079754601226899</v>
      </c>
      <c r="P2666">
        <v>95.092758827049593</v>
      </c>
      <c r="Q2666">
        <v>4.1420755741523999E-2</v>
      </c>
    </row>
    <row r="2667" spans="1:17" hidden="1" x14ac:dyDescent="0.3">
      <c r="A2667" t="s">
        <v>5496</v>
      </c>
      <c r="B2667" t="s">
        <v>5497</v>
      </c>
      <c r="C2667" t="str">
        <f>IFERROR(VLOOKUP(Table1[[#This Row],[Ticker]],[1]!Table1[[Symbol]:[Industry]],2,FALSE),"-")</f>
        <v>-</v>
      </c>
      <c r="D2667" t="s">
        <v>623</v>
      </c>
      <c r="E2667">
        <v>135.38357999999999</v>
      </c>
      <c r="F2667">
        <v>121.3</v>
      </c>
      <c r="G2667">
        <v>-23.657022184380601</v>
      </c>
      <c r="H2667">
        <v>33.379205816080599</v>
      </c>
      <c r="I2667">
        <v>-9.5658889329231194</v>
      </c>
      <c r="J2667">
        <v>-10.0874016174162</v>
      </c>
      <c r="K2667">
        <v>113.12516325472301</v>
      </c>
      <c r="M2667">
        <v>67.181332862081106</v>
      </c>
      <c r="N2667">
        <v>1.3889980353634499</v>
      </c>
      <c r="O2667">
        <v>20.362737015663601</v>
      </c>
      <c r="P2667">
        <v>51.624999999999901</v>
      </c>
    </row>
    <row r="2668" spans="1:17" hidden="1" x14ac:dyDescent="0.3">
      <c r="A2668" t="s">
        <v>5498</v>
      </c>
      <c r="B2668" t="s">
        <v>5499</v>
      </c>
      <c r="C2668" t="str">
        <f>IFERROR(VLOOKUP(Table1[[#This Row],[Ticker]],[1]!Table1[[Symbol]:[Industry]],2,FALSE),"-")</f>
        <v>-</v>
      </c>
      <c r="D2668" t="s">
        <v>193</v>
      </c>
      <c r="E2668">
        <v>135.38146374999999</v>
      </c>
      <c r="F2668">
        <v>159.25</v>
      </c>
      <c r="G2668">
        <v>150.14431845711999</v>
      </c>
      <c r="H2668">
        <v>4.5747552542691103</v>
      </c>
      <c r="I2668">
        <v>5.3823308813183504</v>
      </c>
      <c r="J2668">
        <v>-8.0505457791905499</v>
      </c>
      <c r="K2668">
        <v>144.01469869854401</v>
      </c>
      <c r="L2668">
        <v>112.13072194071199</v>
      </c>
      <c r="M2668">
        <v>52.752378244716297</v>
      </c>
      <c r="N2668">
        <v>0.70085481939583005</v>
      </c>
      <c r="O2668">
        <v>12.7158555729984</v>
      </c>
      <c r="P2668">
        <v>191.55986818015299</v>
      </c>
      <c r="Q2668">
        <v>0.223495209035077</v>
      </c>
    </row>
    <row r="2669" spans="1:17" hidden="1" x14ac:dyDescent="0.3">
      <c r="A2669" t="s">
        <v>5500</v>
      </c>
      <c r="B2669" t="s">
        <v>5501</v>
      </c>
      <c r="C2669" t="str">
        <f>IFERROR(VLOOKUP(Table1[[#This Row],[Ticker]],[1]!Table1[[Symbol]:[Industry]],2,FALSE),"-")</f>
        <v>-</v>
      </c>
      <c r="D2669" t="s">
        <v>21</v>
      </c>
      <c r="E2669">
        <v>135.17805758</v>
      </c>
      <c r="F2669">
        <v>26.45</v>
      </c>
      <c r="G2669">
        <v>-106.21186016872799</v>
      </c>
      <c r="H2669">
        <v>32.734051480287803</v>
      </c>
      <c r="I2669">
        <v>-89.625574681741895</v>
      </c>
      <c r="J2669">
        <v>-19.157047096753299</v>
      </c>
      <c r="K2669">
        <v>31.630890568711401</v>
      </c>
      <c r="L2669">
        <v>87.488801713468504</v>
      </c>
      <c r="M2669">
        <v>37.008352018042203</v>
      </c>
      <c r="N2669">
        <v>1.3859227192560499</v>
      </c>
      <c r="O2669">
        <v>807.18336483931898</v>
      </c>
      <c r="P2669">
        <v>91.6666666666666</v>
      </c>
    </row>
    <row r="2670" spans="1:17" hidden="1" x14ac:dyDescent="0.3">
      <c r="A2670" t="s">
        <v>5502</v>
      </c>
      <c r="B2670" t="s">
        <v>5503</v>
      </c>
      <c r="C2670" t="str">
        <f>IFERROR(VLOOKUP(Table1[[#This Row],[Ticker]],[1]!Table1[[Symbol]:[Industry]],2,FALSE),"-")</f>
        <v>-</v>
      </c>
      <c r="D2670" t="s">
        <v>258</v>
      </c>
      <c r="E2670">
        <v>135.1438268</v>
      </c>
      <c r="F2670">
        <v>371.9</v>
      </c>
      <c r="G2670">
        <v>-16.838873364053999</v>
      </c>
      <c r="H2670">
        <v>-5.9211840511997602</v>
      </c>
      <c r="I2670">
        <v>-12.2747546801789</v>
      </c>
      <c r="J2670">
        <v>1.4247844617688501</v>
      </c>
      <c r="K2670">
        <v>369.73874158549899</v>
      </c>
      <c r="L2670">
        <v>354.79403442208599</v>
      </c>
      <c r="M2670">
        <v>51.433949687307098</v>
      </c>
      <c r="N2670">
        <v>0.441611731202528</v>
      </c>
      <c r="O2670">
        <v>19.628932508738899</v>
      </c>
      <c r="P2670">
        <v>32.113676731793902</v>
      </c>
      <c r="Q2670">
        <v>6.9079039263000002E-3</v>
      </c>
    </row>
    <row r="2671" spans="1:17" hidden="1" x14ac:dyDescent="0.3">
      <c r="A2671" t="s">
        <v>5504</v>
      </c>
      <c r="B2671" t="s">
        <v>5505</v>
      </c>
      <c r="C2671" t="str">
        <f>IFERROR(VLOOKUP(Table1[[#This Row],[Ticker]],[1]!Table1[[Symbol]:[Industry]],2,FALSE),"-")</f>
        <v>-</v>
      </c>
      <c r="E2671">
        <v>134.88247709999999</v>
      </c>
      <c r="F2671">
        <v>9.35</v>
      </c>
      <c r="G2671">
        <v>-53.603618404661098</v>
      </c>
      <c r="H2671">
        <v>-0.58982114953305798</v>
      </c>
      <c r="I2671">
        <v>-30.053868707687499</v>
      </c>
      <c r="J2671">
        <v>-1.1178095656324101</v>
      </c>
      <c r="K2671">
        <v>9.3291820996966806</v>
      </c>
      <c r="L2671">
        <v>10.841567912752501</v>
      </c>
      <c r="M2671">
        <v>52.763873257697099</v>
      </c>
      <c r="N2671">
        <v>1.86722878562336</v>
      </c>
      <c r="O2671">
        <v>38.502673796791399</v>
      </c>
      <c r="P2671">
        <v>29.861111111111001</v>
      </c>
    </row>
    <row r="2672" spans="1:17" hidden="1" x14ac:dyDescent="0.3">
      <c r="A2672" t="s">
        <v>5506</v>
      </c>
      <c r="B2672" t="s">
        <v>5507</v>
      </c>
      <c r="C2672" t="str">
        <f>IFERROR(VLOOKUP(Table1[[#This Row],[Ticker]],[1]!Table1[[Symbol]:[Industry]],2,FALSE),"-")</f>
        <v>-</v>
      </c>
      <c r="D2672" t="s">
        <v>140</v>
      </c>
      <c r="E2672">
        <v>134.858925</v>
      </c>
      <c r="F2672">
        <v>42.15</v>
      </c>
      <c r="K2672">
        <v>41.094271927697299</v>
      </c>
      <c r="L2672">
        <v>39.061986140059297</v>
      </c>
      <c r="M2672">
        <v>77.450142708280893</v>
      </c>
      <c r="N2672">
        <v>1</v>
      </c>
      <c r="Q2672">
        <v>5.6226245136147997E-2</v>
      </c>
    </row>
    <row r="2673" spans="1:17" hidden="1" x14ac:dyDescent="0.3">
      <c r="A2673" t="s">
        <v>5508</v>
      </c>
      <c r="B2673" t="s">
        <v>5509</v>
      </c>
      <c r="C2673" t="str">
        <f>IFERROR(VLOOKUP(Table1[[#This Row],[Ticker]],[1]!Table1[[Symbol]:[Industry]],2,FALSE),"-")</f>
        <v>-</v>
      </c>
      <c r="D2673" t="s">
        <v>21</v>
      </c>
      <c r="E2673">
        <v>134.82201289599999</v>
      </c>
      <c r="F2673">
        <v>8.18</v>
      </c>
      <c r="G2673">
        <v>12.804121498410399</v>
      </c>
      <c r="H2673">
        <v>1.3354546669640801</v>
      </c>
      <c r="I2673">
        <v>60.514392509472302</v>
      </c>
      <c r="J2673">
        <v>-10.180218405148301</v>
      </c>
      <c r="K2673">
        <v>7.5749760380546798</v>
      </c>
      <c r="L2673">
        <v>6.2264042556900003</v>
      </c>
      <c r="M2673">
        <v>33.128940563957599</v>
      </c>
      <c r="N2673">
        <v>0.37061569373790598</v>
      </c>
      <c r="O2673">
        <v>10.0244498777506</v>
      </c>
      <c r="P2673">
        <v>118.133333333333</v>
      </c>
      <c r="Q2673">
        <v>-2.0183330614100999E-2</v>
      </c>
    </row>
    <row r="2674" spans="1:17" hidden="1" x14ac:dyDescent="0.3">
      <c r="A2674" t="s">
        <v>5510</v>
      </c>
      <c r="B2674" t="s">
        <v>5511</v>
      </c>
      <c r="C2674" t="str">
        <f>IFERROR(VLOOKUP(Table1[[#This Row],[Ticker]],[1]!Table1[[Symbol]:[Industry]],2,FALSE),"-")</f>
        <v>-</v>
      </c>
      <c r="E2674">
        <v>134.5449864</v>
      </c>
      <c r="F2674">
        <v>104.64</v>
      </c>
      <c r="G2674">
        <v>507.99330775919401</v>
      </c>
      <c r="H2674">
        <v>-13.290446190067399</v>
      </c>
      <c r="I2674">
        <v>-45.839791820453499</v>
      </c>
      <c r="J2674">
        <v>10.600056464408</v>
      </c>
      <c r="K2674">
        <v>108.49339273508799</v>
      </c>
      <c r="L2674">
        <v>111.818886472183</v>
      </c>
      <c r="M2674">
        <v>64.086604728046197</v>
      </c>
      <c r="N2674">
        <v>1.49617857095713</v>
      </c>
      <c r="O2674">
        <v>142.68922018348599</v>
      </c>
      <c r="P2674">
        <v>533.79769836462697</v>
      </c>
    </row>
    <row r="2675" spans="1:17" hidden="1" x14ac:dyDescent="0.3">
      <c r="A2675" t="s">
        <v>5512</v>
      </c>
      <c r="B2675" t="s">
        <v>5513</v>
      </c>
      <c r="C2675" t="str">
        <f>IFERROR(VLOOKUP(Table1[[#This Row],[Ticker]],[1]!Table1[[Symbol]:[Industry]],2,FALSE),"-")</f>
        <v>-</v>
      </c>
      <c r="E2675">
        <v>134.51120520000001</v>
      </c>
      <c r="F2675">
        <v>185.05</v>
      </c>
      <c r="G2675">
        <v>53.247375238785303</v>
      </c>
      <c r="H2675">
        <v>0.71444438015733902</v>
      </c>
      <c r="I2675">
        <v>-14.215891705925101</v>
      </c>
      <c r="J2675">
        <v>8.4769548182273002</v>
      </c>
      <c r="K2675">
        <v>179.71069589998899</v>
      </c>
      <c r="L2675">
        <v>159.127143015238</v>
      </c>
      <c r="M2675">
        <v>73.036742907454297</v>
      </c>
      <c r="N2675">
        <v>0.92821781055705699</v>
      </c>
      <c r="O2675">
        <v>48.608484193461202</v>
      </c>
      <c r="P2675">
        <v>89.794871794871796</v>
      </c>
      <c r="Q2675">
        <v>9.8502098699794996E-2</v>
      </c>
    </row>
    <row r="2676" spans="1:17" hidden="1" x14ac:dyDescent="0.3">
      <c r="A2676" t="s">
        <v>5514</v>
      </c>
      <c r="B2676" t="s">
        <v>5515</v>
      </c>
      <c r="C2676" t="str">
        <f>IFERROR(VLOOKUP(Table1[[#This Row],[Ticker]],[1]!Table1[[Symbol]:[Industry]],2,FALSE),"-")</f>
        <v>-</v>
      </c>
      <c r="D2676" t="s">
        <v>623</v>
      </c>
      <c r="E2676">
        <v>134.4976168</v>
      </c>
      <c r="F2676">
        <v>120</v>
      </c>
      <c r="G2676">
        <v>52.237152421272803</v>
      </c>
      <c r="H2676">
        <v>26.434293409755199</v>
      </c>
      <c r="I2676">
        <v>-15.172629839896899</v>
      </c>
      <c r="J2676">
        <v>-5.4891873317019702</v>
      </c>
      <c r="K2676">
        <v>104.698051595813</v>
      </c>
      <c r="L2676">
        <v>98.853149749655401</v>
      </c>
      <c r="M2676">
        <v>72.177379143647002</v>
      </c>
      <c r="N2676">
        <v>2.97867952329092</v>
      </c>
      <c r="O2676">
        <v>39</v>
      </c>
      <c r="P2676">
        <v>81.405895691609899</v>
      </c>
      <c r="Q2676">
        <v>3.9980651237113002E-2</v>
      </c>
    </row>
    <row r="2677" spans="1:17" hidden="1" x14ac:dyDescent="0.3">
      <c r="A2677" t="s">
        <v>5516</v>
      </c>
      <c r="B2677" t="s">
        <v>5517</v>
      </c>
      <c r="C2677" t="str">
        <f>IFERROR(VLOOKUP(Table1[[#This Row],[Ticker]],[1]!Table1[[Symbol]:[Industry]],2,FALSE),"-")</f>
        <v>-</v>
      </c>
      <c r="D2677" t="s">
        <v>78</v>
      </c>
      <c r="E2677">
        <v>134.24528000000001</v>
      </c>
      <c r="F2677">
        <v>60.91</v>
      </c>
      <c r="G2677">
        <v>53.8711256187554</v>
      </c>
      <c r="H2677">
        <v>-3.2816706949448</v>
      </c>
      <c r="I2677">
        <v>4.7494577511867604</v>
      </c>
      <c r="J2677">
        <v>-6.0056254470325001</v>
      </c>
      <c r="K2677">
        <v>59.091042218003402</v>
      </c>
      <c r="L2677">
        <v>52.883745027137998</v>
      </c>
      <c r="M2677">
        <v>39.823700218847797</v>
      </c>
      <c r="N2677">
        <v>1.0820176392493199</v>
      </c>
      <c r="O2677">
        <v>26.416023641438201</v>
      </c>
      <c r="P2677">
        <v>95.224358974358907</v>
      </c>
      <c r="Q2677">
        <v>8.6808700691597004E-2</v>
      </c>
    </row>
    <row r="2678" spans="1:17" hidden="1" x14ac:dyDescent="0.3">
      <c r="A2678" t="s">
        <v>5518</v>
      </c>
      <c r="B2678" t="s">
        <v>5519</v>
      </c>
      <c r="C2678" t="str">
        <f>IFERROR(VLOOKUP(Table1[[#This Row],[Ticker]],[1]!Table1[[Symbol]:[Industry]],2,FALSE),"-")</f>
        <v>-</v>
      </c>
      <c r="D2678" t="s">
        <v>409</v>
      </c>
      <c r="E2678">
        <v>133.99401520000001</v>
      </c>
      <c r="F2678">
        <v>194</v>
      </c>
      <c r="G2678">
        <v>127.45931696636799</v>
      </c>
      <c r="H2678">
        <v>-26.8370052029303</v>
      </c>
      <c r="I2678">
        <v>49.282593268430801</v>
      </c>
      <c r="J2678">
        <v>0.53025312272477598</v>
      </c>
      <c r="K2678">
        <v>213.104971077242</v>
      </c>
      <c r="L2678">
        <v>166.56941751399299</v>
      </c>
      <c r="M2678">
        <v>27.744250716536001</v>
      </c>
      <c r="N2678">
        <v>1.0277233542319699</v>
      </c>
      <c r="O2678">
        <v>43.427835051546303</v>
      </c>
      <c r="P2678">
        <v>191.597775439651</v>
      </c>
      <c r="Q2678">
        <v>7.3973842794920003E-2</v>
      </c>
    </row>
    <row r="2679" spans="1:17" hidden="1" x14ac:dyDescent="0.3">
      <c r="A2679" t="s">
        <v>5520</v>
      </c>
      <c r="B2679" t="s">
        <v>5521</v>
      </c>
      <c r="C2679" t="str">
        <f>IFERROR(VLOOKUP(Table1[[#This Row],[Ticker]],[1]!Table1[[Symbol]:[Industry]],2,FALSE),"-")</f>
        <v>-</v>
      </c>
      <c r="D2679" t="s">
        <v>130</v>
      </c>
      <c r="E2679">
        <v>133.9518655</v>
      </c>
      <c r="F2679">
        <v>284.85000000000002</v>
      </c>
      <c r="G2679">
        <v>156.14156604110701</v>
      </c>
      <c r="H2679">
        <v>-9.9060507652308694</v>
      </c>
      <c r="I2679">
        <v>-8.4693283942077002</v>
      </c>
      <c r="J2679">
        <v>-4.8300842278551901</v>
      </c>
      <c r="K2679">
        <v>293.958174272566</v>
      </c>
      <c r="L2679">
        <v>258.07773998415598</v>
      </c>
      <c r="M2679">
        <v>46.320943649538201</v>
      </c>
      <c r="N2679">
        <v>1.10564816134837</v>
      </c>
      <c r="O2679">
        <v>37.809373354397003</v>
      </c>
      <c r="P2679">
        <v>181.94595664654</v>
      </c>
      <c r="Q2679">
        <v>0.19602042242989201</v>
      </c>
    </row>
    <row r="2680" spans="1:17" hidden="1" x14ac:dyDescent="0.3">
      <c r="A2680" t="s">
        <v>5522</v>
      </c>
      <c r="B2680" t="s">
        <v>5523</v>
      </c>
      <c r="C2680" t="str">
        <f>IFERROR(VLOOKUP(Table1[[#This Row],[Ticker]],[1]!Table1[[Symbol]:[Industry]],2,FALSE),"-")</f>
        <v>-</v>
      </c>
      <c r="E2680">
        <v>133.934612778</v>
      </c>
      <c r="F2680">
        <v>3.06</v>
      </c>
      <c r="G2680">
        <v>41.408724148665002</v>
      </c>
      <c r="H2680">
        <v>-1.51133251757144</v>
      </c>
      <c r="I2680">
        <v>-13.3209743957763</v>
      </c>
      <c r="J2680">
        <v>-1.1274202307247601</v>
      </c>
      <c r="K2680">
        <v>3.2016949384584699</v>
      </c>
      <c r="L2680">
        <v>3.1174104235791602</v>
      </c>
      <c r="M2680">
        <v>39.873601129375203</v>
      </c>
      <c r="N2680">
        <v>1.983804537565</v>
      </c>
      <c r="O2680">
        <v>102.28758169934601</v>
      </c>
      <c r="P2680">
        <v>131.81818181818099</v>
      </c>
      <c r="Q2680">
        <v>0.17502337268968901</v>
      </c>
    </row>
    <row r="2681" spans="1:17" hidden="1" x14ac:dyDescent="0.3">
      <c r="A2681" t="s">
        <v>5524</v>
      </c>
      <c r="B2681" t="s">
        <v>5525</v>
      </c>
      <c r="C2681" t="str">
        <f>IFERROR(VLOOKUP(Table1[[#This Row],[Ticker]],[1]!Table1[[Symbol]:[Industry]],2,FALSE),"-")</f>
        <v>-</v>
      </c>
      <c r="D2681" t="s">
        <v>62</v>
      </c>
      <c r="E2681">
        <v>133.90649999999999</v>
      </c>
      <c r="F2681">
        <v>109.2</v>
      </c>
      <c r="G2681">
        <v>-50.337908228100801</v>
      </c>
      <c r="H2681">
        <v>-21.4656992891308</v>
      </c>
      <c r="I2681">
        <v>-36.246774976643302</v>
      </c>
      <c r="J2681">
        <v>-6.9241363112938004</v>
      </c>
      <c r="O2681">
        <v>45.9706959706959</v>
      </c>
      <c r="P2681">
        <v>1.1111111111111001</v>
      </c>
    </row>
    <row r="2682" spans="1:17" hidden="1" x14ac:dyDescent="0.3">
      <c r="A2682" t="s">
        <v>5526</v>
      </c>
      <c r="B2682" t="s">
        <v>5527</v>
      </c>
      <c r="C2682" t="str">
        <f>IFERROR(VLOOKUP(Table1[[#This Row],[Ticker]],[1]!Table1[[Symbol]:[Industry]],2,FALSE),"-")</f>
        <v>-</v>
      </c>
      <c r="D2682" t="s">
        <v>944</v>
      </c>
      <c r="E2682">
        <v>133.81988977999899</v>
      </c>
      <c r="F2682">
        <v>156.63</v>
      </c>
      <c r="G2682">
        <v>2.5808552962060198</v>
      </c>
      <c r="H2682">
        <v>-5.91486812865422</v>
      </c>
      <c r="I2682">
        <v>-28.177257353975701</v>
      </c>
      <c r="J2682">
        <v>-4.7623854886652399</v>
      </c>
      <c r="K2682">
        <v>161.84900517958599</v>
      </c>
      <c r="L2682">
        <v>154.91085725805101</v>
      </c>
      <c r="M2682">
        <v>45.310776509241798</v>
      </c>
      <c r="N2682">
        <v>1.0164978691214199</v>
      </c>
      <c r="O2682">
        <v>24.433378024644</v>
      </c>
      <c r="P2682">
        <v>56.317365269461</v>
      </c>
      <c r="Q2682">
        <v>7.5764444325905997E-2</v>
      </c>
    </row>
    <row r="2683" spans="1:17" hidden="1" x14ac:dyDescent="0.3">
      <c r="A2683" t="s">
        <v>5528</v>
      </c>
      <c r="B2683" t="s">
        <v>5529</v>
      </c>
      <c r="C2683" t="str">
        <f>IFERROR(VLOOKUP(Table1[[#This Row],[Ticker]],[1]!Table1[[Symbol]:[Industry]],2,FALSE),"-")</f>
        <v>-</v>
      </c>
      <c r="D2683" t="s">
        <v>288</v>
      </c>
      <c r="E2683">
        <v>133.19425000000001</v>
      </c>
      <c r="F2683">
        <v>59.52</v>
      </c>
      <c r="G2683">
        <v>-24.991382475352001</v>
      </c>
      <c r="H2683">
        <v>6.8410583348194098</v>
      </c>
      <c r="I2683">
        <v>-22.517992855249499</v>
      </c>
      <c r="J2683">
        <v>6.7909052608906197</v>
      </c>
      <c r="K2683">
        <v>52.123389565048797</v>
      </c>
      <c r="L2683">
        <v>52.521539470306401</v>
      </c>
      <c r="M2683">
        <v>78.359158963044806</v>
      </c>
      <c r="N2683">
        <v>2.66745443665905</v>
      </c>
      <c r="O2683">
        <v>24.159946236559101</v>
      </c>
      <c r="P2683">
        <v>34.904805077062498</v>
      </c>
      <c r="Q2683">
        <v>7.6228510483299997E-3</v>
      </c>
    </row>
    <row r="2684" spans="1:17" hidden="1" x14ac:dyDescent="0.3">
      <c r="A2684" t="s">
        <v>5530</v>
      </c>
      <c r="B2684" t="s">
        <v>5531</v>
      </c>
      <c r="C2684" t="str">
        <f>IFERROR(VLOOKUP(Table1[[#This Row],[Ticker]],[1]!Table1[[Symbol]:[Industry]],2,FALSE),"-")</f>
        <v>-</v>
      </c>
      <c r="D2684" t="s">
        <v>140</v>
      </c>
      <c r="E2684">
        <v>133.00443147999999</v>
      </c>
      <c r="F2684">
        <v>19.25</v>
      </c>
      <c r="G2684">
        <v>384.80568897016298</v>
      </c>
      <c r="H2684">
        <v>11.9298609694936</v>
      </c>
      <c r="I2684">
        <v>27.779496269212601</v>
      </c>
      <c r="J2684">
        <v>-6.4806996773809704</v>
      </c>
      <c r="K2684">
        <v>15.988272636222099</v>
      </c>
      <c r="L2684">
        <v>12.780898354390599</v>
      </c>
      <c r="M2684">
        <v>64.112868541164701</v>
      </c>
      <c r="N2684">
        <v>2.2837815638650798</v>
      </c>
      <c r="O2684">
        <v>18.025974025974001</v>
      </c>
      <c r="P2684">
        <v>425.95628415300502</v>
      </c>
      <c r="Q2684">
        <v>7.3538569335998005E-2</v>
      </c>
    </row>
    <row r="2685" spans="1:17" hidden="1" x14ac:dyDescent="0.3">
      <c r="A2685" t="s">
        <v>5532</v>
      </c>
      <c r="B2685" t="s">
        <v>5533</v>
      </c>
      <c r="C2685" t="str">
        <f>IFERROR(VLOOKUP(Table1[[#This Row],[Ticker]],[1]!Table1[[Symbol]:[Industry]],2,FALSE),"-")</f>
        <v>-</v>
      </c>
      <c r="D2685" t="s">
        <v>146</v>
      </c>
      <c r="E2685">
        <v>132.71811210000001</v>
      </c>
      <c r="F2685">
        <v>33.61</v>
      </c>
      <c r="G2685">
        <v>-91.647886540392605</v>
      </c>
      <c r="H2685">
        <v>-13.000010977052799</v>
      </c>
      <c r="I2685">
        <v>-69.805526680659</v>
      </c>
      <c r="J2685">
        <v>-5.5115275335522602</v>
      </c>
      <c r="K2685">
        <v>37.218111307356097</v>
      </c>
      <c r="M2685">
        <v>30.828787690449701</v>
      </c>
      <c r="N2685">
        <v>0.34520518225786301</v>
      </c>
      <c r="O2685">
        <v>223.41565010413501</v>
      </c>
      <c r="P2685">
        <v>8.9465153970826403</v>
      </c>
    </row>
    <row r="2686" spans="1:17" hidden="1" x14ac:dyDescent="0.3">
      <c r="A2686" t="s">
        <v>5534</v>
      </c>
      <c r="B2686" t="s">
        <v>5535</v>
      </c>
      <c r="C2686" t="str">
        <f>IFERROR(VLOOKUP(Table1[[#This Row],[Ticker]],[1]!Table1[[Symbol]:[Industry]],2,FALSE),"-")</f>
        <v>-</v>
      </c>
      <c r="D2686" t="s">
        <v>647</v>
      </c>
      <c r="E2686">
        <v>132.68573699999999</v>
      </c>
      <c r="F2686">
        <v>3.81</v>
      </c>
      <c r="G2686">
        <v>360.44560939456602</v>
      </c>
      <c r="H2686">
        <v>-18.2988018050407</v>
      </c>
      <c r="I2686">
        <v>17.439285018905501</v>
      </c>
      <c r="J2686">
        <v>-5.3129655271906904</v>
      </c>
      <c r="K2686">
        <v>3.7138845697018001</v>
      </c>
      <c r="L2686">
        <v>2.9123022782438701</v>
      </c>
      <c r="M2686">
        <v>55.916142546630603</v>
      </c>
      <c r="N2686">
        <v>0.72226544604383103</v>
      </c>
      <c r="O2686">
        <v>17.847769028871301</v>
      </c>
      <c r="P2686">
        <v>408</v>
      </c>
    </row>
    <row r="2687" spans="1:17" hidden="1" x14ac:dyDescent="0.3">
      <c r="A2687" t="s">
        <v>5536</v>
      </c>
      <c r="B2687" t="s">
        <v>5537</v>
      </c>
      <c r="C2687" t="str">
        <f>IFERROR(VLOOKUP(Table1[[#This Row],[Ticker]],[1]!Table1[[Symbol]:[Industry]],2,FALSE),"-")</f>
        <v>-</v>
      </c>
      <c r="E2687">
        <v>132.626384</v>
      </c>
      <c r="F2687">
        <v>94.25</v>
      </c>
      <c r="G2687">
        <v>-17.471057272099898</v>
      </c>
      <c r="H2687">
        <v>-6.0233055564011497</v>
      </c>
      <c r="I2687">
        <v>-30.533240127446899</v>
      </c>
      <c r="J2687">
        <v>-4.5359559514667804</v>
      </c>
      <c r="K2687">
        <v>94.7581754574272</v>
      </c>
      <c r="L2687">
        <v>97.101783642484605</v>
      </c>
      <c r="M2687">
        <v>54.781082895774901</v>
      </c>
      <c r="N2687">
        <v>1.21864652918966</v>
      </c>
      <c r="O2687">
        <v>47.161803713527803</v>
      </c>
      <c r="P2687">
        <v>14.104116222760201</v>
      </c>
    </row>
    <row r="2688" spans="1:17" hidden="1" x14ac:dyDescent="0.3">
      <c r="A2688" t="s">
        <v>5538</v>
      </c>
      <c r="B2688" t="s">
        <v>5539</v>
      </c>
      <c r="C2688" t="str">
        <f>IFERROR(VLOOKUP(Table1[[#This Row],[Ticker]],[1]!Table1[[Symbol]:[Industry]],2,FALSE),"-")</f>
        <v>-</v>
      </c>
      <c r="D2688" t="s">
        <v>1391</v>
      </c>
      <c r="E2688">
        <v>132.426705666</v>
      </c>
      <c r="F2688">
        <v>45.28</v>
      </c>
      <c r="G2688">
        <v>42.522746941035003</v>
      </c>
      <c r="H2688">
        <v>30.526301662919799</v>
      </c>
      <c r="I2688">
        <v>-21.243726884445199</v>
      </c>
      <c r="J2688">
        <v>20.691270414776898</v>
      </c>
      <c r="K2688">
        <v>34.444813476142897</v>
      </c>
      <c r="L2688">
        <v>37.407824326769401</v>
      </c>
      <c r="M2688">
        <v>93.869848287544798</v>
      </c>
      <c r="N2688">
        <v>3.9944683630186502</v>
      </c>
      <c r="O2688">
        <v>24.7791519434628</v>
      </c>
      <c r="P2688">
        <v>87.494824016563101</v>
      </c>
      <c r="Q2688">
        <v>5.3828934935056999E-2</v>
      </c>
    </row>
    <row r="2689" spans="1:17" hidden="1" x14ac:dyDescent="0.3">
      <c r="A2689" t="s">
        <v>5540</v>
      </c>
      <c r="B2689" t="s">
        <v>5541</v>
      </c>
      <c r="C2689" t="str">
        <f>IFERROR(VLOOKUP(Table1[[#This Row],[Ticker]],[1]!Table1[[Symbol]:[Industry]],2,FALSE),"-")</f>
        <v>-</v>
      </c>
      <c r="D2689" t="s">
        <v>308</v>
      </c>
      <c r="E2689">
        <v>132.32403525000001</v>
      </c>
      <c r="F2689">
        <v>120</v>
      </c>
      <c r="G2689">
        <v>89.829032575159601</v>
      </c>
      <c r="H2689">
        <v>-7.9761306490362402</v>
      </c>
      <c r="I2689">
        <v>-19.192054578339601</v>
      </c>
      <c r="J2689">
        <v>-2.6766873317019702</v>
      </c>
      <c r="K2689">
        <v>120.84159982035099</v>
      </c>
      <c r="L2689">
        <v>108.99928591079799</v>
      </c>
      <c r="M2689">
        <v>40.3163782739148</v>
      </c>
      <c r="N2689">
        <v>0.84518072289156598</v>
      </c>
      <c r="O2689">
        <v>24.5833333333333</v>
      </c>
      <c r="P2689">
        <v>124.089635854341</v>
      </c>
      <c r="Q2689">
        <v>0.17714592131387599</v>
      </c>
    </row>
    <row r="2690" spans="1:17" hidden="1" x14ac:dyDescent="0.3">
      <c r="A2690" t="s">
        <v>5542</v>
      </c>
      <c r="B2690" t="s">
        <v>5543</v>
      </c>
      <c r="C2690" t="str">
        <f>IFERROR(VLOOKUP(Table1[[#This Row],[Ticker]],[1]!Table1[[Symbol]:[Industry]],2,FALSE),"-")</f>
        <v>-</v>
      </c>
      <c r="E2690">
        <v>132.14130750000001</v>
      </c>
      <c r="F2690">
        <v>188.05</v>
      </c>
      <c r="G2690">
        <v>-31.543738976360601</v>
      </c>
      <c r="H2690">
        <v>9.2822636263431697</v>
      </c>
      <c r="I2690">
        <v>-17.452605724903002</v>
      </c>
      <c r="J2690">
        <v>-9.3476056990489091</v>
      </c>
      <c r="K2690">
        <v>172.599194102577</v>
      </c>
      <c r="M2690">
        <v>42.215254429219499</v>
      </c>
      <c r="N2690">
        <v>2.1543308524724898</v>
      </c>
      <c r="O2690">
        <v>15.394841797394299</v>
      </c>
      <c r="P2690">
        <v>34.321428571428498</v>
      </c>
    </row>
    <row r="2691" spans="1:17" hidden="1" x14ac:dyDescent="0.3">
      <c r="A2691" t="s">
        <v>5544</v>
      </c>
      <c r="B2691" t="s">
        <v>5545</v>
      </c>
      <c r="C2691" t="str">
        <f>IFERROR(VLOOKUP(Table1[[#This Row],[Ticker]],[1]!Table1[[Symbol]:[Industry]],2,FALSE),"-")</f>
        <v>-</v>
      </c>
      <c r="D2691" t="s">
        <v>338</v>
      </c>
      <c r="E2691">
        <v>132</v>
      </c>
      <c r="F2691">
        <v>314</v>
      </c>
      <c r="G2691">
        <v>98.161372590001704</v>
      </c>
      <c r="H2691">
        <v>-1.7647108959498199</v>
      </c>
      <c r="I2691">
        <v>110.98177810701701</v>
      </c>
      <c r="J2691">
        <v>1.84216958898231</v>
      </c>
      <c r="K2691">
        <v>260.17156595992498</v>
      </c>
      <c r="M2691">
        <v>51.557183520619802</v>
      </c>
      <c r="N2691">
        <v>0.52561983471074303</v>
      </c>
      <c r="O2691">
        <v>19.3471337579617</v>
      </c>
      <c r="P2691">
        <v>141.53846153846101</v>
      </c>
    </row>
    <row r="2692" spans="1:17" hidden="1" x14ac:dyDescent="0.3">
      <c r="A2692" t="s">
        <v>5546</v>
      </c>
      <c r="B2692" t="s">
        <v>5547</v>
      </c>
      <c r="C2692" t="str">
        <f>IFERROR(VLOOKUP(Table1[[#This Row],[Ticker]],[1]!Table1[[Symbol]:[Industry]],2,FALSE),"-")</f>
        <v>-</v>
      </c>
      <c r="E2692">
        <v>131.94999999999999</v>
      </c>
      <c r="F2692">
        <v>20.55</v>
      </c>
      <c r="G2692">
        <v>51.350781808359798</v>
      </c>
      <c r="H2692">
        <v>27.963692245411401</v>
      </c>
      <c r="I2692">
        <v>11.0465992768486</v>
      </c>
      <c r="J2692">
        <v>0.24360883554541801</v>
      </c>
      <c r="K2692">
        <v>16.991565773938699</v>
      </c>
      <c r="L2692">
        <v>17.7009282182173</v>
      </c>
      <c r="M2692">
        <v>76.699166882015305</v>
      </c>
      <c r="N2692">
        <v>0.48862471820358699</v>
      </c>
      <c r="O2692">
        <v>0.72992700729925797</v>
      </c>
      <c r="P2692">
        <v>102.064896755162</v>
      </c>
      <c r="Q2692">
        <v>6.2937669365009996E-2</v>
      </c>
    </row>
    <row r="2693" spans="1:17" hidden="1" x14ac:dyDescent="0.3">
      <c r="A2693" t="s">
        <v>5548</v>
      </c>
      <c r="B2693" t="s">
        <v>5549</v>
      </c>
      <c r="C2693" t="str">
        <f>IFERROR(VLOOKUP(Table1[[#This Row],[Ticker]],[1]!Table1[[Symbol]:[Industry]],2,FALSE),"-")</f>
        <v>-</v>
      </c>
      <c r="D2693" t="s">
        <v>409</v>
      </c>
      <c r="E2693">
        <v>131.93619200000001</v>
      </c>
      <c r="F2693">
        <v>160.75</v>
      </c>
      <c r="G2693">
        <v>11.2038751320773</v>
      </c>
      <c r="H2693">
        <v>-12.0553621869274</v>
      </c>
      <c r="I2693">
        <v>-5.29154268995722</v>
      </c>
      <c r="J2693">
        <v>-2.2795198440172402</v>
      </c>
      <c r="K2693">
        <v>166.16973141107701</v>
      </c>
      <c r="L2693">
        <v>154.716060936735</v>
      </c>
      <c r="M2693">
        <v>38.196392511152801</v>
      </c>
      <c r="N2693">
        <v>0.52941609675080803</v>
      </c>
      <c r="O2693">
        <v>34.245723172628303</v>
      </c>
      <c r="P2693">
        <v>62.622854549306098</v>
      </c>
      <c r="Q2693">
        <v>7.8962832922369997E-2</v>
      </c>
    </row>
    <row r="2694" spans="1:17" hidden="1" x14ac:dyDescent="0.3">
      <c r="A2694" t="s">
        <v>5550</v>
      </c>
      <c r="B2694" t="s">
        <v>5551</v>
      </c>
      <c r="C2694" t="str">
        <f>IFERROR(VLOOKUP(Table1[[#This Row],[Ticker]],[1]!Table1[[Symbol]:[Industry]],2,FALSE),"-")</f>
        <v>-</v>
      </c>
      <c r="D2694" t="s">
        <v>140</v>
      </c>
      <c r="E2694">
        <v>131.78514240000001</v>
      </c>
      <c r="F2694">
        <v>27.88</v>
      </c>
      <c r="G2694">
        <v>106.5289427279</v>
      </c>
      <c r="H2694">
        <v>54.342903012923003</v>
      </c>
      <c r="I2694">
        <v>80.562604714989703</v>
      </c>
      <c r="J2694">
        <v>34.020647693678697</v>
      </c>
      <c r="K2694">
        <v>18.145723779943602</v>
      </c>
      <c r="L2694">
        <v>15.2561520550422</v>
      </c>
      <c r="M2694">
        <v>97.774393760678905</v>
      </c>
      <c r="N2694">
        <v>3.42121409585523</v>
      </c>
      <c r="O2694">
        <v>0</v>
      </c>
      <c r="P2694">
        <v>199.14163090128699</v>
      </c>
      <c r="Q2694">
        <v>9.4829621272709996E-2</v>
      </c>
    </row>
    <row r="2695" spans="1:17" hidden="1" x14ac:dyDescent="0.3">
      <c r="A2695" t="s">
        <v>5552</v>
      </c>
      <c r="B2695" t="s">
        <v>5553</v>
      </c>
      <c r="C2695" t="str">
        <f>IFERROR(VLOOKUP(Table1[[#This Row],[Ticker]],[1]!Table1[[Symbol]:[Industry]],2,FALSE),"-")</f>
        <v>-</v>
      </c>
      <c r="D2695" t="s">
        <v>710</v>
      </c>
      <c r="E2695">
        <v>131.70127500000001</v>
      </c>
      <c r="F2695">
        <v>271.10000000000002</v>
      </c>
      <c r="G2695">
        <v>24.639560559938499</v>
      </c>
      <c r="H2695">
        <v>-13.337986758018699</v>
      </c>
      <c r="I2695">
        <v>-7.5241720349903396</v>
      </c>
      <c r="J2695">
        <v>-3.3347269792790502</v>
      </c>
      <c r="K2695">
        <v>263.84344963691001</v>
      </c>
      <c r="L2695">
        <v>235.002580115016</v>
      </c>
      <c r="M2695">
        <v>39.521547272050903</v>
      </c>
      <c r="N2695">
        <v>0.51180840676703399</v>
      </c>
      <c r="O2695">
        <v>15.824419033566899</v>
      </c>
      <c r="P2695">
        <v>52.175133314622499</v>
      </c>
      <c r="Q2695">
        <v>2.7106141448535001E-2</v>
      </c>
    </row>
    <row r="2696" spans="1:17" hidden="1" x14ac:dyDescent="0.3">
      <c r="A2696" t="s">
        <v>5554</v>
      </c>
      <c r="B2696" t="s">
        <v>5555</v>
      </c>
      <c r="C2696" t="str">
        <f>IFERROR(VLOOKUP(Table1[[#This Row],[Ticker]],[1]!Table1[[Symbol]:[Industry]],2,FALSE),"-")</f>
        <v>-</v>
      </c>
      <c r="D2696" t="s">
        <v>213</v>
      </c>
      <c r="E2696">
        <v>131.664931752</v>
      </c>
      <c r="F2696">
        <v>55.11</v>
      </c>
      <c r="G2696">
        <v>-25.128468062503099</v>
      </c>
      <c r="H2696">
        <v>-11.6119794530807</v>
      </c>
      <c r="I2696">
        <v>-49.435033825893399</v>
      </c>
      <c r="J2696">
        <v>-4.1044713538358</v>
      </c>
      <c r="K2696">
        <v>59.700301138748898</v>
      </c>
      <c r="L2696">
        <v>65.358572988339503</v>
      </c>
      <c r="M2696">
        <v>31.366008170531</v>
      </c>
      <c r="N2696">
        <v>0.72737553523169296</v>
      </c>
      <c r="O2696">
        <v>73.108328796951497</v>
      </c>
      <c r="P2696">
        <v>6.4721792890262799</v>
      </c>
      <c r="Q2696">
        <v>-4.9452993140003003E-2</v>
      </c>
    </row>
    <row r="2697" spans="1:17" hidden="1" x14ac:dyDescent="0.3">
      <c r="A2697" t="s">
        <v>5556</v>
      </c>
      <c r="B2697" t="s">
        <v>5557</v>
      </c>
      <c r="C2697" t="str">
        <f>IFERROR(VLOOKUP(Table1[[#This Row],[Ticker]],[1]!Table1[[Symbol]:[Industry]],2,FALSE),"-")</f>
        <v>-</v>
      </c>
      <c r="D2697" t="s">
        <v>75</v>
      </c>
      <c r="E2697">
        <v>131.37988150000001</v>
      </c>
      <c r="F2697">
        <v>1465</v>
      </c>
      <c r="G2697">
        <v>6.0587957131985499</v>
      </c>
      <c r="H2697">
        <v>-0.24685375309267901</v>
      </c>
      <c r="I2697">
        <v>-9.62266501948098</v>
      </c>
      <c r="J2697">
        <v>3.0990218881561802</v>
      </c>
      <c r="K2697">
        <v>1441.8849744408999</v>
      </c>
      <c r="L2697">
        <v>1365.73857866815</v>
      </c>
      <c r="M2697">
        <v>56.498048453489702</v>
      </c>
      <c r="N2697">
        <v>1.4603992273019899</v>
      </c>
      <c r="O2697">
        <v>10.9180887372013</v>
      </c>
      <c r="P2697">
        <v>40.191387559808597</v>
      </c>
      <c r="Q2697">
        <v>2.5021953549344E-2</v>
      </c>
    </row>
    <row r="2698" spans="1:17" hidden="1" x14ac:dyDescent="0.3">
      <c r="A2698" t="s">
        <v>5558</v>
      </c>
      <c r="B2698" t="s">
        <v>5559</v>
      </c>
      <c r="C2698" t="str">
        <f>IFERROR(VLOOKUP(Table1[[#This Row],[Ticker]],[1]!Table1[[Symbol]:[Industry]],2,FALSE),"-")</f>
        <v>-</v>
      </c>
      <c r="D2698" t="s">
        <v>1161</v>
      </c>
      <c r="E2698">
        <v>131.20750187900001</v>
      </c>
      <c r="F2698">
        <v>23.45</v>
      </c>
      <c r="G2698">
        <v>-2.3183453184401501</v>
      </c>
      <c r="H2698">
        <v>-4.0490029313480598</v>
      </c>
      <c r="I2698">
        <v>-30.711530238259002</v>
      </c>
      <c r="J2698">
        <v>-1.45556701783973</v>
      </c>
      <c r="K2698">
        <v>23.1264271851812</v>
      </c>
      <c r="L2698">
        <v>23.0159762426246</v>
      </c>
      <c r="M2698">
        <v>59.104845371172502</v>
      </c>
      <c r="N2698">
        <v>0.80312003885314198</v>
      </c>
      <c r="O2698">
        <v>51.300639658848603</v>
      </c>
      <c r="P2698">
        <v>31.741573033707802</v>
      </c>
      <c r="Q2698">
        <v>4.4005679854627E-2</v>
      </c>
    </row>
    <row r="2699" spans="1:17" hidden="1" x14ac:dyDescent="0.3">
      <c r="A2699" t="s">
        <v>5560</v>
      </c>
      <c r="B2699" t="s">
        <v>5561</v>
      </c>
      <c r="C2699" t="str">
        <f>IFERROR(VLOOKUP(Table1[[#This Row],[Ticker]],[1]!Table1[[Symbol]:[Industry]],2,FALSE),"-")</f>
        <v>-</v>
      </c>
      <c r="D2699" t="s">
        <v>21</v>
      </c>
      <c r="E2699">
        <v>131.07284018999999</v>
      </c>
      <c r="F2699">
        <v>205</v>
      </c>
      <c r="G2699">
        <v>15.2830147627703</v>
      </c>
      <c r="H2699">
        <v>-4.3750050135968701</v>
      </c>
      <c r="I2699">
        <v>-5.4956407736648698</v>
      </c>
      <c r="J2699">
        <v>0.2081648850468</v>
      </c>
      <c r="K2699">
        <v>203.24886676953801</v>
      </c>
      <c r="L2699">
        <v>188.773812458598</v>
      </c>
      <c r="M2699">
        <v>58.689198728601603</v>
      </c>
      <c r="N2699">
        <v>0.78077651921482105</v>
      </c>
      <c r="O2699">
        <v>26.829268292682901</v>
      </c>
      <c r="P2699">
        <v>61.927330173775601</v>
      </c>
      <c r="Q2699">
        <v>-4.3478630938143997E-2</v>
      </c>
    </row>
    <row r="2700" spans="1:17" hidden="1" x14ac:dyDescent="0.3">
      <c r="A2700" t="s">
        <v>5562</v>
      </c>
      <c r="B2700" t="s">
        <v>5563</v>
      </c>
      <c r="C2700" t="str">
        <f>IFERROR(VLOOKUP(Table1[[#This Row],[Ticker]],[1]!Table1[[Symbol]:[Industry]],2,FALSE),"-")</f>
        <v>-</v>
      </c>
      <c r="D2700" t="s">
        <v>422</v>
      </c>
      <c r="E2700">
        <v>130.81728000000001</v>
      </c>
      <c r="F2700">
        <v>73.75</v>
      </c>
      <c r="G2700">
        <v>-47.869274891600398</v>
      </c>
      <c r="H2700">
        <v>14.3844431011075</v>
      </c>
      <c r="I2700">
        <v>-49.894313514914501</v>
      </c>
      <c r="J2700">
        <v>-0.85648185224992601</v>
      </c>
      <c r="K2700">
        <v>74.113091413958102</v>
      </c>
      <c r="L2700">
        <v>91.171753635017296</v>
      </c>
      <c r="M2700">
        <v>51.149208229986698</v>
      </c>
      <c r="N2700">
        <v>1.2338129297836</v>
      </c>
      <c r="O2700">
        <v>128.47457627118601</v>
      </c>
      <c r="P2700">
        <v>25.403842883863199</v>
      </c>
      <c r="Q2700">
        <v>0.23270762951283</v>
      </c>
    </row>
    <row r="2701" spans="1:17" hidden="1" x14ac:dyDescent="0.3">
      <c r="A2701" t="s">
        <v>5564</v>
      </c>
      <c r="B2701" t="s">
        <v>5565</v>
      </c>
      <c r="C2701" t="str">
        <f>IFERROR(VLOOKUP(Table1[[#This Row],[Ticker]],[1]!Table1[[Symbol]:[Industry]],2,FALSE),"-")</f>
        <v>-</v>
      </c>
      <c r="D2701" t="s">
        <v>550</v>
      </c>
      <c r="E2701">
        <v>130.76137270000001</v>
      </c>
      <c r="F2701">
        <v>13.33</v>
      </c>
      <c r="G2701">
        <v>-19.589251163202199</v>
      </c>
      <c r="H2701">
        <v>28.635745396076999</v>
      </c>
      <c r="I2701">
        <v>21.3206747817527</v>
      </c>
      <c r="J2701">
        <v>-1.5159730459876799</v>
      </c>
      <c r="K2701">
        <v>11.995232530980299</v>
      </c>
      <c r="L2701">
        <v>11.162587711714</v>
      </c>
      <c r="M2701">
        <v>59.604440470672202</v>
      </c>
      <c r="N2701">
        <v>1.1827311209998801</v>
      </c>
      <c r="O2701">
        <v>21.155288822205499</v>
      </c>
      <c r="P2701">
        <v>56.088992974238799</v>
      </c>
      <c r="Q2701">
        <v>-7.8597734572231001E-2</v>
      </c>
    </row>
    <row r="2702" spans="1:17" hidden="1" x14ac:dyDescent="0.3">
      <c r="A2702" t="s">
        <v>5566</v>
      </c>
      <c r="B2702" t="s">
        <v>5567</v>
      </c>
      <c r="C2702" t="str">
        <f>IFERROR(VLOOKUP(Table1[[#This Row],[Ticker]],[1]!Table1[[Symbol]:[Industry]],2,FALSE),"-")</f>
        <v>-</v>
      </c>
      <c r="D2702" t="s">
        <v>75</v>
      </c>
      <c r="E2702">
        <v>130.28031899999999</v>
      </c>
      <c r="F2702">
        <v>67.48</v>
      </c>
      <c r="G2702">
        <v>92.297447207150697</v>
      </c>
      <c r="H2702">
        <v>-20.418411802294202</v>
      </c>
      <c r="I2702">
        <v>19.4171557561505</v>
      </c>
      <c r="J2702">
        <v>-8.8280031211756498</v>
      </c>
      <c r="K2702">
        <v>73.0839711479709</v>
      </c>
      <c r="L2702">
        <v>54.841595022584698</v>
      </c>
      <c r="M2702">
        <v>26.2148985370061</v>
      </c>
      <c r="N2702">
        <v>0.44888157227721998</v>
      </c>
      <c r="O2702">
        <v>34.3805572021339</v>
      </c>
      <c r="P2702">
        <v>181.31483638389699</v>
      </c>
      <c r="Q2702">
        <v>0.198243086437903</v>
      </c>
    </row>
    <row r="2703" spans="1:17" hidden="1" x14ac:dyDescent="0.3">
      <c r="A2703" t="s">
        <v>5568</v>
      </c>
      <c r="B2703" t="s">
        <v>5569</v>
      </c>
      <c r="C2703" t="str">
        <f>IFERROR(VLOOKUP(Table1[[#This Row],[Ticker]],[1]!Table1[[Symbol]:[Industry]],2,FALSE),"-")</f>
        <v>-</v>
      </c>
      <c r="D2703" t="s">
        <v>62</v>
      </c>
      <c r="E2703">
        <v>130.245136</v>
      </c>
      <c r="F2703">
        <v>82.45</v>
      </c>
      <c r="G2703">
        <v>-47.392597928305399</v>
      </c>
      <c r="H2703">
        <v>8.4684980592740597</v>
      </c>
      <c r="I2703">
        <v>-33.3014646768478</v>
      </c>
      <c r="J2703">
        <v>16.767972111022502</v>
      </c>
      <c r="K2703">
        <v>66.574590677356198</v>
      </c>
      <c r="M2703">
        <v>90.3386809500997</v>
      </c>
      <c r="N2703">
        <v>1.9589819164287201</v>
      </c>
      <c r="O2703">
        <v>38.872043662825902</v>
      </c>
      <c r="P2703">
        <v>56.155303030303003</v>
      </c>
    </row>
    <row r="2704" spans="1:17" hidden="1" x14ac:dyDescent="0.3">
      <c r="A2704" t="s">
        <v>5570</v>
      </c>
      <c r="B2704" t="s">
        <v>5571</v>
      </c>
      <c r="C2704" t="str">
        <f>IFERROR(VLOOKUP(Table1[[#This Row],[Ticker]],[1]!Table1[[Symbol]:[Industry]],2,FALSE),"-")</f>
        <v>-</v>
      </c>
      <c r="D2704" t="s">
        <v>710</v>
      </c>
      <c r="E2704">
        <v>130.15350000000001</v>
      </c>
      <c r="F2704">
        <v>26.88</v>
      </c>
      <c r="G2704">
        <v>-21.618344093805401</v>
      </c>
      <c r="H2704">
        <v>23.205527199288198</v>
      </c>
      <c r="I2704">
        <v>-41.162076251613499</v>
      </c>
      <c r="J2704">
        <v>-9.4604309649787108</v>
      </c>
      <c r="K2704">
        <v>23.726888849765199</v>
      </c>
      <c r="L2704">
        <v>26.152233461545499</v>
      </c>
      <c r="M2704">
        <v>70.298548130546706</v>
      </c>
      <c r="N2704">
        <v>2.6757381952775301</v>
      </c>
      <c r="O2704">
        <v>52.157738095238003</v>
      </c>
      <c r="P2704">
        <v>41.473684210526301</v>
      </c>
      <c r="Q2704">
        <v>-0.103687258621629</v>
      </c>
    </row>
    <row r="2705" spans="1:17" hidden="1" x14ac:dyDescent="0.3">
      <c r="A2705" t="s">
        <v>5572</v>
      </c>
      <c r="B2705" t="s">
        <v>5573</v>
      </c>
      <c r="C2705" t="str">
        <f>IFERROR(VLOOKUP(Table1[[#This Row],[Ticker]],[1]!Table1[[Symbol]:[Industry]],2,FALSE),"-")</f>
        <v>-</v>
      </c>
      <c r="D2705" t="s">
        <v>130</v>
      </c>
      <c r="E2705">
        <v>130.10609285999999</v>
      </c>
      <c r="F2705">
        <v>446.9</v>
      </c>
      <c r="G2705">
        <v>-20.465557370312499</v>
      </c>
      <c r="H2705">
        <v>-8.7837421758732201</v>
      </c>
      <c r="I2705">
        <v>-36.197880537483698</v>
      </c>
      <c r="J2705">
        <v>-5.7174768053861804</v>
      </c>
      <c r="K2705">
        <v>463.19604604395403</v>
      </c>
      <c r="L2705">
        <v>470.81882068176202</v>
      </c>
      <c r="M2705">
        <v>41.016122635913298</v>
      </c>
      <c r="N2705">
        <v>0.94611074456273603</v>
      </c>
      <c r="O2705">
        <v>51.174759454016503</v>
      </c>
      <c r="P2705">
        <v>25.551341480544998</v>
      </c>
      <c r="Q2705">
        <v>8.5467375477576005E-2</v>
      </c>
    </row>
    <row r="2706" spans="1:17" hidden="1" x14ac:dyDescent="0.3">
      <c r="A2706" t="s">
        <v>5574</v>
      </c>
      <c r="B2706" t="s">
        <v>5575</v>
      </c>
      <c r="C2706" t="str">
        <f>IFERROR(VLOOKUP(Table1[[#This Row],[Ticker]],[1]!Table1[[Symbol]:[Industry]],2,FALSE),"-")</f>
        <v>-</v>
      </c>
      <c r="D2706" t="s">
        <v>1633</v>
      </c>
      <c r="E2706">
        <v>130.02585719999999</v>
      </c>
      <c r="F2706">
        <v>62.16</v>
      </c>
      <c r="G2706">
        <v>-2.1028980681198801</v>
      </c>
      <c r="H2706">
        <v>-2.32603243084893</v>
      </c>
      <c r="I2706">
        <v>5.9471628618107202</v>
      </c>
      <c r="J2706">
        <v>0.20824914003608999</v>
      </c>
      <c r="K2706">
        <v>60.539517959341602</v>
      </c>
      <c r="L2706">
        <v>56.446842473421199</v>
      </c>
      <c r="M2706">
        <v>57.650387217952897</v>
      </c>
      <c r="N2706">
        <v>0.62550362859680797</v>
      </c>
      <c r="O2706">
        <v>2.4613899613899499</v>
      </c>
      <c r="P2706">
        <v>29.797452495301702</v>
      </c>
      <c r="Q2706">
        <v>-2.9836431339762999E-2</v>
      </c>
    </row>
    <row r="2707" spans="1:17" hidden="1" x14ac:dyDescent="0.3">
      <c r="A2707" t="s">
        <v>5576</v>
      </c>
      <c r="B2707" t="s">
        <v>5577</v>
      </c>
      <c r="C2707" t="str">
        <f>IFERROR(VLOOKUP(Table1[[#This Row],[Ticker]],[1]!Table1[[Symbol]:[Industry]],2,FALSE),"-")</f>
        <v>-</v>
      </c>
      <c r="D2707" t="s">
        <v>258</v>
      </c>
      <c r="E2707">
        <v>129.70400000000001</v>
      </c>
      <c r="F2707">
        <v>128.44999999999999</v>
      </c>
      <c r="G2707">
        <v>-33.227814028856699</v>
      </c>
      <c r="H2707">
        <v>1.4111021121802501</v>
      </c>
      <c r="I2707">
        <v>-27.6216043261525</v>
      </c>
      <c r="J2707">
        <v>3.3815796005689398</v>
      </c>
      <c r="K2707">
        <v>130.45909304290501</v>
      </c>
      <c r="L2707">
        <v>140.129755413743</v>
      </c>
      <c r="M2707">
        <v>60.392563950879598</v>
      </c>
      <c r="N2707">
        <v>0.907887361501727</v>
      </c>
      <c r="O2707">
        <v>51.031529778123797</v>
      </c>
      <c r="P2707">
        <v>16.772727272727199</v>
      </c>
      <c r="Q2707">
        <v>6.7148813240604996E-2</v>
      </c>
    </row>
    <row r="2708" spans="1:17" hidden="1" x14ac:dyDescent="0.3">
      <c r="A2708" t="s">
        <v>5578</v>
      </c>
      <c r="B2708" t="s">
        <v>5579</v>
      </c>
      <c r="C2708" t="str">
        <f>IFERROR(VLOOKUP(Table1[[#This Row],[Ticker]],[1]!Table1[[Symbol]:[Industry]],2,FALSE),"-")</f>
        <v>-</v>
      </c>
      <c r="D2708" t="s">
        <v>409</v>
      </c>
      <c r="E2708">
        <v>129.31211200000001</v>
      </c>
      <c r="F2708">
        <v>52.74</v>
      </c>
      <c r="G2708">
        <v>57.894668955695202</v>
      </c>
      <c r="H2708">
        <v>41.170190238100702</v>
      </c>
      <c r="I2708">
        <v>-3.6616285893783398</v>
      </c>
      <c r="J2708">
        <v>24.804714268698099</v>
      </c>
      <c r="K2708">
        <v>38.257455671215297</v>
      </c>
      <c r="L2708">
        <v>37.132544679371399</v>
      </c>
      <c r="M2708">
        <v>94.282636865893394</v>
      </c>
      <c r="N2708">
        <v>1.93990489405288</v>
      </c>
      <c r="O2708">
        <v>45.0132726583238</v>
      </c>
      <c r="P2708">
        <v>139.61835529304801</v>
      </c>
      <c r="Q2708">
        <v>9.1505980122265004E-2</v>
      </c>
    </row>
    <row r="2709" spans="1:17" hidden="1" x14ac:dyDescent="0.3">
      <c r="A2709" t="s">
        <v>5580</v>
      </c>
      <c r="B2709" t="s">
        <v>5581</v>
      </c>
      <c r="C2709" t="str">
        <f>IFERROR(VLOOKUP(Table1[[#This Row],[Ticker]],[1]!Table1[[Symbol]:[Industry]],2,FALSE),"-")</f>
        <v>-</v>
      </c>
      <c r="D2709" t="s">
        <v>46</v>
      </c>
      <c r="E2709">
        <v>129.02567500000001</v>
      </c>
      <c r="F2709">
        <v>65.900000000000006</v>
      </c>
      <c r="G2709">
        <v>-74.916359717402401</v>
      </c>
      <c r="H2709">
        <v>89.913659890567004</v>
      </c>
      <c r="I2709">
        <v>-34.861945400622901</v>
      </c>
      <c r="J2709">
        <v>-19.357177642917399</v>
      </c>
      <c r="K2709">
        <v>57.301411672271897</v>
      </c>
      <c r="L2709">
        <v>98.494330972919997</v>
      </c>
      <c r="M2709">
        <v>40.737970813795002</v>
      </c>
      <c r="N2709">
        <v>1.1817465477909099</v>
      </c>
      <c r="O2709">
        <v>116.464339908952</v>
      </c>
      <c r="P2709">
        <v>144.07407407407399</v>
      </c>
    </row>
    <row r="2710" spans="1:17" hidden="1" x14ac:dyDescent="0.3">
      <c r="A2710" t="s">
        <v>5582</v>
      </c>
      <c r="B2710" t="s">
        <v>5583</v>
      </c>
      <c r="C2710" t="str">
        <f>IFERROR(VLOOKUP(Table1[[#This Row],[Ticker]],[1]!Table1[[Symbol]:[Industry]],2,FALSE),"-")</f>
        <v>-</v>
      </c>
      <c r="D2710" t="s">
        <v>288</v>
      </c>
      <c r="E2710">
        <v>128.99834590500001</v>
      </c>
      <c r="F2710">
        <v>37.85</v>
      </c>
      <c r="G2710">
        <v>-47.682615579633499</v>
      </c>
      <c r="H2710">
        <v>-5.0689223654838704</v>
      </c>
      <c r="I2710">
        <v>-41.8793090144923</v>
      </c>
      <c r="J2710">
        <v>-4.5300823934303596</v>
      </c>
      <c r="K2710">
        <v>40.121312814921197</v>
      </c>
      <c r="L2710">
        <v>44.360139117829597</v>
      </c>
      <c r="M2710">
        <v>45.574368804595302</v>
      </c>
      <c r="N2710">
        <v>1.5194157114818501</v>
      </c>
      <c r="O2710">
        <v>92.602377807133394</v>
      </c>
      <c r="P2710">
        <v>9.5513748191027492</v>
      </c>
      <c r="Q2710">
        <v>-4.4330439145483E-2</v>
      </c>
    </row>
    <row r="2711" spans="1:17" hidden="1" x14ac:dyDescent="0.3">
      <c r="A2711" t="s">
        <v>5584</v>
      </c>
      <c r="B2711" t="s">
        <v>5585</v>
      </c>
      <c r="C2711" t="str">
        <f>IFERROR(VLOOKUP(Table1[[#This Row],[Ticker]],[1]!Table1[[Symbol]:[Industry]],2,FALSE),"-")</f>
        <v>-</v>
      </c>
      <c r="D2711" t="s">
        <v>5586</v>
      </c>
      <c r="E2711">
        <v>128.97033974999999</v>
      </c>
      <c r="F2711">
        <v>52.7</v>
      </c>
      <c r="G2711">
        <v>-36.178540265297201</v>
      </c>
      <c r="H2711">
        <v>-9.0715290777679893</v>
      </c>
      <c r="I2711">
        <v>-22.087407013839599</v>
      </c>
      <c r="J2711">
        <v>-0.420734950749586</v>
      </c>
      <c r="K2711">
        <v>54.022205429482803</v>
      </c>
      <c r="M2711">
        <v>41.616666759681799</v>
      </c>
      <c r="N2711">
        <v>0.67526796347757001</v>
      </c>
      <c r="O2711">
        <v>42.030360531309199</v>
      </c>
      <c r="P2711">
        <v>16.46408839779</v>
      </c>
    </row>
    <row r="2712" spans="1:17" hidden="1" x14ac:dyDescent="0.3">
      <c r="A2712" t="s">
        <v>5587</v>
      </c>
      <c r="B2712" t="s">
        <v>5588</v>
      </c>
      <c r="C2712" t="str">
        <f>IFERROR(VLOOKUP(Table1[[#This Row],[Ticker]],[1]!Table1[[Symbol]:[Industry]],2,FALSE),"-")</f>
        <v>-</v>
      </c>
      <c r="D2712" t="s">
        <v>713</v>
      </c>
      <c r="E2712">
        <v>128.966509</v>
      </c>
      <c r="F2712">
        <v>89.7</v>
      </c>
      <c r="G2712">
        <v>-2.77142845178532</v>
      </c>
      <c r="H2712">
        <v>-0.49436205874051797</v>
      </c>
      <c r="I2712">
        <v>-0.43856566504975403</v>
      </c>
      <c r="J2712">
        <v>0.21091392842404599</v>
      </c>
      <c r="K2712">
        <v>85.702287609490796</v>
      </c>
      <c r="L2712">
        <v>80.031682478874501</v>
      </c>
      <c r="M2712">
        <v>61.719228691607398</v>
      </c>
      <c r="N2712">
        <v>0.861809382262121</v>
      </c>
      <c r="O2712">
        <v>1.89520624303234</v>
      </c>
      <c r="P2712">
        <v>29.147853599251501</v>
      </c>
      <c r="Q2712">
        <v>1.0011050249949E-2</v>
      </c>
    </row>
    <row r="2713" spans="1:17" hidden="1" x14ac:dyDescent="0.3">
      <c r="A2713" t="s">
        <v>5589</v>
      </c>
      <c r="B2713" t="s">
        <v>5590</v>
      </c>
      <c r="C2713" t="str">
        <f>IFERROR(VLOOKUP(Table1[[#This Row],[Ticker]],[1]!Table1[[Symbol]:[Industry]],2,FALSE),"-")</f>
        <v>-</v>
      </c>
      <c r="E2713">
        <v>128.60161377</v>
      </c>
      <c r="F2713">
        <v>124</v>
      </c>
      <c r="G2713">
        <v>-40.050587009306</v>
      </c>
      <c r="H2713">
        <v>-4.1235818636917498</v>
      </c>
      <c r="I2713">
        <v>-20.1665611561167</v>
      </c>
      <c r="J2713">
        <v>-2.8016873317019702</v>
      </c>
      <c r="K2713">
        <v>129.83923590343301</v>
      </c>
      <c r="L2713">
        <v>135.84387268192799</v>
      </c>
      <c r="M2713">
        <v>47.439212243773902</v>
      </c>
      <c r="N2713">
        <v>2.1211220660269601</v>
      </c>
      <c r="O2713">
        <v>34.314516129032199</v>
      </c>
      <c r="P2713">
        <v>11.4606741573033</v>
      </c>
      <c r="Q2713">
        <v>0.103914471113477</v>
      </c>
    </row>
    <row r="2714" spans="1:17" hidden="1" x14ac:dyDescent="0.3">
      <c r="A2714" t="s">
        <v>5591</v>
      </c>
      <c r="B2714" t="s">
        <v>5592</v>
      </c>
      <c r="C2714" t="str">
        <f>IFERROR(VLOOKUP(Table1[[#This Row],[Ticker]],[1]!Table1[[Symbol]:[Industry]],2,FALSE),"-")</f>
        <v>-</v>
      </c>
      <c r="D2714" t="s">
        <v>1022</v>
      </c>
      <c r="E2714">
        <v>128.04534359799999</v>
      </c>
      <c r="F2714">
        <v>6.77</v>
      </c>
      <c r="G2714">
        <v>-75.2820025457318</v>
      </c>
      <c r="H2714">
        <v>-33.100237211739298</v>
      </c>
      <c r="I2714">
        <v>-69.134641001774497</v>
      </c>
      <c r="J2714">
        <v>-4.8804496383123803</v>
      </c>
      <c r="K2714">
        <v>8.3020243361118808</v>
      </c>
      <c r="L2714">
        <v>11.164178745345</v>
      </c>
      <c r="M2714">
        <v>13.9387345871116</v>
      </c>
      <c r="N2714">
        <v>0.41553096584782301</v>
      </c>
      <c r="O2714">
        <v>228.65583456425401</v>
      </c>
      <c r="P2714">
        <v>0</v>
      </c>
      <c r="Q2714">
        <v>-6.7297059433866005E-2</v>
      </c>
    </row>
    <row r="2715" spans="1:17" hidden="1" x14ac:dyDescent="0.3">
      <c r="A2715" t="s">
        <v>5593</v>
      </c>
      <c r="B2715" t="s">
        <v>5594</v>
      </c>
      <c r="C2715" t="str">
        <f>IFERROR(VLOOKUP(Table1[[#This Row],[Ticker]],[1]!Table1[[Symbol]:[Industry]],2,FALSE),"-")</f>
        <v>-</v>
      </c>
      <c r="E2715">
        <v>126.97193025</v>
      </c>
      <c r="F2715">
        <v>122</v>
      </c>
      <c r="G2715">
        <v>1650.0325817380799</v>
      </c>
      <c r="H2715">
        <v>-17.894983303682601</v>
      </c>
      <c r="I2715">
        <v>217.66039275401499</v>
      </c>
      <c r="J2715">
        <v>-7.0516873317019702</v>
      </c>
      <c r="K2715">
        <v>134.627033232131</v>
      </c>
      <c r="M2715">
        <v>31.7835816209863</v>
      </c>
      <c r="N2715">
        <v>0.42246437552388899</v>
      </c>
      <c r="O2715">
        <v>56.557377049180303</v>
      </c>
      <c r="P2715">
        <v>1675.8369723435201</v>
      </c>
    </row>
    <row r="2716" spans="1:17" hidden="1" x14ac:dyDescent="0.3">
      <c r="A2716" t="s">
        <v>5595</v>
      </c>
      <c r="B2716" t="s">
        <v>5596</v>
      </c>
      <c r="C2716" t="str">
        <f>IFERROR(VLOOKUP(Table1[[#This Row],[Ticker]],[1]!Table1[[Symbol]:[Industry]],2,FALSE),"-")</f>
        <v>-</v>
      </c>
      <c r="D2716" t="s">
        <v>409</v>
      </c>
      <c r="E2716">
        <v>126.7545825</v>
      </c>
      <c r="F2716">
        <v>94.43</v>
      </c>
      <c r="G2716">
        <v>694.43560939456597</v>
      </c>
      <c r="H2716">
        <v>-6.0836803384267899</v>
      </c>
      <c r="I2716">
        <v>643.72674264602404</v>
      </c>
      <c r="J2716">
        <v>5.2358846087910198</v>
      </c>
      <c r="K2716">
        <v>82.933535440668194</v>
      </c>
      <c r="M2716">
        <v>63.4207707391664</v>
      </c>
      <c r="N2716">
        <v>0.63066897307665903</v>
      </c>
      <c r="O2716">
        <v>8.5777824843799397</v>
      </c>
      <c r="P2716">
        <v>655.44</v>
      </c>
    </row>
    <row r="2717" spans="1:17" hidden="1" x14ac:dyDescent="0.3">
      <c r="A2717" t="s">
        <v>5597</v>
      </c>
      <c r="B2717" t="s">
        <v>5598</v>
      </c>
      <c r="C2717" t="str">
        <f>IFERROR(VLOOKUP(Table1[[#This Row],[Ticker]],[1]!Table1[[Symbol]:[Industry]],2,FALSE),"-")</f>
        <v>-</v>
      </c>
      <c r="D2717" t="s">
        <v>247</v>
      </c>
      <c r="E2717">
        <v>126.46665715</v>
      </c>
      <c r="F2717">
        <v>413.65</v>
      </c>
      <c r="G2717">
        <v>37.629034918075099</v>
      </c>
      <c r="H2717">
        <v>16.028206138472001</v>
      </c>
      <c r="I2717">
        <v>17.5725685563227</v>
      </c>
      <c r="J2717">
        <v>-10.432294191860199</v>
      </c>
      <c r="K2717">
        <v>385.24110222985399</v>
      </c>
      <c r="L2717">
        <v>334.26465664556702</v>
      </c>
      <c r="M2717">
        <v>38.656289953950498</v>
      </c>
      <c r="N2717">
        <v>0.70280965483467395</v>
      </c>
      <c r="O2717">
        <v>26.918892783754298</v>
      </c>
      <c r="P2717">
        <v>72.103182858331493</v>
      </c>
      <c r="Q2717">
        <v>9.5164690547109992E-3</v>
      </c>
    </row>
    <row r="2718" spans="1:17" hidden="1" x14ac:dyDescent="0.3">
      <c r="A2718" t="s">
        <v>5599</v>
      </c>
      <c r="B2718" t="s">
        <v>5600</v>
      </c>
      <c r="C2718" t="str">
        <f>IFERROR(VLOOKUP(Table1[[#This Row],[Ticker]],[1]!Table1[[Symbol]:[Industry]],2,FALSE),"-")</f>
        <v>-</v>
      </c>
      <c r="D2718" t="s">
        <v>989</v>
      </c>
      <c r="E2718">
        <v>126.43763825999901</v>
      </c>
      <c r="F2718">
        <v>29.09</v>
      </c>
      <c r="G2718">
        <v>-4.8480496490923599</v>
      </c>
      <c r="H2718">
        <v>-12.9077289139678</v>
      </c>
      <c r="I2718">
        <v>-8.9217379193467803</v>
      </c>
      <c r="J2718">
        <v>-7.1319625610597797</v>
      </c>
      <c r="K2718">
        <v>30.986620955531698</v>
      </c>
      <c r="L2718">
        <v>29.2817896882867</v>
      </c>
      <c r="M2718">
        <v>33.400829143065501</v>
      </c>
      <c r="N2718">
        <v>0.36789983877492599</v>
      </c>
      <c r="O2718">
        <v>32.347885871433398</v>
      </c>
      <c r="P2718">
        <v>25.118279569892401</v>
      </c>
      <c r="Q2718">
        <v>-7.2826346260749996E-3</v>
      </c>
    </row>
    <row r="2719" spans="1:17" hidden="1" x14ac:dyDescent="0.3">
      <c r="A2719" t="s">
        <v>5601</v>
      </c>
      <c r="B2719" t="s">
        <v>5602</v>
      </c>
      <c r="C2719" t="str">
        <f>IFERROR(VLOOKUP(Table1[[#This Row],[Ticker]],[1]!Table1[[Symbol]:[Industry]],2,FALSE),"-")</f>
        <v>-</v>
      </c>
      <c r="D2719" t="s">
        <v>125</v>
      </c>
      <c r="E2719">
        <v>126.43188000000001</v>
      </c>
      <c r="F2719">
        <v>114.2</v>
      </c>
      <c r="G2719">
        <v>39.702855771378204</v>
      </c>
      <c r="H2719">
        <v>8.9716752426640305</v>
      </c>
      <c r="I2719">
        <v>-30.432118563940101</v>
      </c>
      <c r="J2719">
        <v>-1.7064697530720601</v>
      </c>
      <c r="K2719">
        <v>115.691766111219</v>
      </c>
      <c r="L2719">
        <v>115.373305247451</v>
      </c>
      <c r="M2719">
        <v>61.489037317912</v>
      </c>
      <c r="N2719">
        <v>1.16424887169568</v>
      </c>
      <c r="O2719">
        <v>79.203152364273194</v>
      </c>
      <c r="P2719">
        <v>103.928571428571</v>
      </c>
      <c r="Q2719">
        <v>0.26212764391931598</v>
      </c>
    </row>
    <row r="2720" spans="1:17" hidden="1" x14ac:dyDescent="0.3">
      <c r="A2720" t="s">
        <v>5603</v>
      </c>
      <c r="B2720" t="s">
        <v>5604</v>
      </c>
      <c r="C2720" t="str">
        <f>IFERROR(VLOOKUP(Table1[[#This Row],[Ticker]],[1]!Table1[[Symbol]:[Industry]],2,FALSE),"-")</f>
        <v>-</v>
      </c>
      <c r="E2720">
        <v>126.15336000000001</v>
      </c>
      <c r="F2720">
        <v>73</v>
      </c>
      <c r="G2720">
        <v>-34.3256938635786</v>
      </c>
      <c r="H2720">
        <v>12.7480843796407</v>
      </c>
      <c r="I2720">
        <v>-26.3331403949114</v>
      </c>
      <c r="J2720">
        <v>-7.4266873317019702</v>
      </c>
      <c r="K2720">
        <v>67.030764114985004</v>
      </c>
      <c r="M2720">
        <v>69.582971819251696</v>
      </c>
      <c r="N2720">
        <v>1.5368032903134301</v>
      </c>
      <c r="O2720">
        <v>32.767123287671197</v>
      </c>
      <c r="P2720">
        <v>57.837837837837803</v>
      </c>
    </row>
    <row r="2721" spans="1:17" hidden="1" x14ac:dyDescent="0.3">
      <c r="A2721" t="s">
        <v>5605</v>
      </c>
      <c r="B2721" t="s">
        <v>5606</v>
      </c>
      <c r="C2721" t="str">
        <f>IFERROR(VLOOKUP(Table1[[#This Row],[Ticker]],[1]!Table1[[Symbol]:[Industry]],2,FALSE),"-")</f>
        <v>-</v>
      </c>
      <c r="E2721">
        <v>126.004</v>
      </c>
      <c r="F2721">
        <v>179</v>
      </c>
      <c r="G2721">
        <v>-12.1535969546396</v>
      </c>
      <c r="H2721">
        <v>19.139740241935002</v>
      </c>
      <c r="I2721">
        <v>1.93753629681789</v>
      </c>
      <c r="J2721">
        <v>7.5608857677132297</v>
      </c>
      <c r="M2721">
        <v>50.169969585180901</v>
      </c>
      <c r="O2721">
        <v>41.899441340782097</v>
      </c>
      <c r="P2721">
        <v>26.100739697076399</v>
      </c>
    </row>
    <row r="2722" spans="1:17" hidden="1" x14ac:dyDescent="0.3">
      <c r="A2722" t="s">
        <v>5607</v>
      </c>
      <c r="B2722" t="s">
        <v>5608</v>
      </c>
      <c r="C2722" t="str">
        <f>IFERROR(VLOOKUP(Table1[[#This Row],[Ticker]],[1]!Table1[[Symbol]:[Industry]],2,FALSE),"-")</f>
        <v>-</v>
      </c>
      <c r="D2722" t="s">
        <v>409</v>
      </c>
      <c r="E2722">
        <v>125.900807311999</v>
      </c>
      <c r="F2722">
        <v>24.73</v>
      </c>
      <c r="G2722">
        <v>105.317104721669</v>
      </c>
      <c r="H2722">
        <v>11.050279727585099</v>
      </c>
      <c r="I2722">
        <v>104.269275397115</v>
      </c>
      <c r="J2722">
        <v>-7.1274449074595401</v>
      </c>
      <c r="K2722">
        <v>21.646455825281599</v>
      </c>
      <c r="L2722">
        <v>15.336958063521401</v>
      </c>
      <c r="M2722">
        <v>61.318245179280801</v>
      </c>
      <c r="N2722">
        <v>0.15468888347172899</v>
      </c>
      <c r="O2722">
        <v>7.9660331581075496</v>
      </c>
      <c r="P2722">
        <v>199.75757575757501</v>
      </c>
      <c r="Q2722">
        <v>0.12952751240994101</v>
      </c>
    </row>
    <row r="2723" spans="1:17" hidden="1" x14ac:dyDescent="0.3">
      <c r="A2723" t="s">
        <v>5609</v>
      </c>
      <c r="B2723" t="s">
        <v>5610</v>
      </c>
      <c r="C2723" t="str">
        <f>IFERROR(VLOOKUP(Table1[[#This Row],[Ticker]],[1]!Table1[[Symbol]:[Industry]],2,FALSE),"-")</f>
        <v>-</v>
      </c>
      <c r="D2723" t="s">
        <v>647</v>
      </c>
      <c r="E2723">
        <v>125.89654350000001</v>
      </c>
      <c r="F2723">
        <v>1734.6</v>
      </c>
      <c r="G2723">
        <v>113.450781808359</v>
      </c>
      <c r="H2723">
        <v>11.657880715020401</v>
      </c>
      <c r="I2723">
        <v>83.723619441697707</v>
      </c>
      <c r="J2723">
        <v>-8.07589101988302</v>
      </c>
      <c r="K2723">
        <v>1550.63099644052</v>
      </c>
      <c r="L2723">
        <v>1108.24427503474</v>
      </c>
      <c r="M2723">
        <v>31.256344130832399</v>
      </c>
      <c r="N2723">
        <v>0.68181818181818099</v>
      </c>
      <c r="O2723">
        <v>29.3352934394096</v>
      </c>
      <c r="P2723">
        <v>139.25517241379299</v>
      </c>
      <c r="Q2723">
        <v>6.8433054359214998E-2</v>
      </c>
    </row>
    <row r="2724" spans="1:17" hidden="1" x14ac:dyDescent="0.3">
      <c r="A2724" t="s">
        <v>5611</v>
      </c>
      <c r="B2724" t="s">
        <v>5612</v>
      </c>
      <c r="C2724" t="str">
        <f>IFERROR(VLOOKUP(Table1[[#This Row],[Ticker]],[1]!Table1[[Symbol]:[Industry]],2,FALSE),"-")</f>
        <v>-</v>
      </c>
      <c r="E2724">
        <v>125.787330234</v>
      </c>
      <c r="F2724">
        <v>53.17</v>
      </c>
      <c r="G2724">
        <v>140.31172551068201</v>
      </c>
      <c r="H2724">
        <v>-1.11902986478398</v>
      </c>
      <c r="I2724">
        <v>64.813967081615203</v>
      </c>
      <c r="J2724">
        <v>-4.4802587602733999</v>
      </c>
      <c r="K2724">
        <v>48.081043986041202</v>
      </c>
      <c r="L2724">
        <v>36.463390302488897</v>
      </c>
      <c r="M2724">
        <v>55.800763097696603</v>
      </c>
      <c r="N2724">
        <v>1.1464106730594199</v>
      </c>
      <c r="O2724">
        <v>15.102501410569801</v>
      </c>
      <c r="P2724">
        <v>225</v>
      </c>
      <c r="Q2724">
        <v>0.105693529096814</v>
      </c>
    </row>
    <row r="2725" spans="1:17" hidden="1" x14ac:dyDescent="0.3">
      <c r="A2725" t="s">
        <v>5613</v>
      </c>
      <c r="B2725" t="s">
        <v>5614</v>
      </c>
      <c r="C2725" t="str">
        <f>IFERROR(VLOOKUP(Table1[[#This Row],[Ticker]],[1]!Table1[[Symbol]:[Industry]],2,FALSE),"-")</f>
        <v>-</v>
      </c>
      <c r="D2725" t="s">
        <v>75</v>
      </c>
      <c r="E2725">
        <v>125.74538496</v>
      </c>
      <c r="F2725">
        <v>94.75</v>
      </c>
      <c r="G2725">
        <v>27.3888187720929</v>
      </c>
      <c r="H2725">
        <v>-11.563118378255099</v>
      </c>
      <c r="I2725">
        <v>4.04728021474752</v>
      </c>
      <c r="J2725">
        <v>-2.6101979699998399</v>
      </c>
      <c r="K2725">
        <v>95.312850941812897</v>
      </c>
      <c r="L2725">
        <v>87.122383539026799</v>
      </c>
      <c r="M2725">
        <v>34.383245304995398</v>
      </c>
      <c r="N2725">
        <v>0.106427867204599</v>
      </c>
      <c r="O2725">
        <v>41.319261213720303</v>
      </c>
      <c r="P2725">
        <v>59.915611814345901</v>
      </c>
      <c r="Q2725">
        <v>-7.4253937269650001E-3</v>
      </c>
    </row>
    <row r="2726" spans="1:17" hidden="1" x14ac:dyDescent="0.3">
      <c r="A2726" t="s">
        <v>5615</v>
      </c>
      <c r="B2726" t="s">
        <v>5616</v>
      </c>
      <c r="C2726" t="str">
        <f>IFERROR(VLOOKUP(Table1[[#This Row],[Ticker]],[1]!Table1[[Symbol]:[Industry]],2,FALSE),"-")</f>
        <v>-</v>
      </c>
      <c r="D2726" t="s">
        <v>130</v>
      </c>
      <c r="E2726">
        <v>125.71123888</v>
      </c>
      <c r="F2726">
        <v>140.35</v>
      </c>
      <c r="G2726">
        <v>28.885348179973899</v>
      </c>
      <c r="H2726">
        <v>3.8298491983156899</v>
      </c>
      <c r="I2726">
        <v>-15.911209572405699</v>
      </c>
      <c r="J2726">
        <v>-1.9445444745591101</v>
      </c>
      <c r="K2726">
        <v>130.17627725981899</v>
      </c>
      <c r="L2726">
        <v>122.049156387203</v>
      </c>
      <c r="M2726">
        <v>57.810914682472998</v>
      </c>
      <c r="N2726">
        <v>0.81095452168765103</v>
      </c>
      <c r="O2726">
        <v>38.760242251514001</v>
      </c>
      <c r="P2726">
        <v>57.696629213483099</v>
      </c>
      <c r="Q2726">
        <v>6.9044186479300995E-2</v>
      </c>
    </row>
    <row r="2727" spans="1:17" hidden="1" x14ac:dyDescent="0.3">
      <c r="A2727" t="s">
        <v>5617</v>
      </c>
      <c r="B2727" t="s">
        <v>5618</v>
      </c>
      <c r="C2727" t="str">
        <f>IFERROR(VLOOKUP(Table1[[#This Row],[Ticker]],[1]!Table1[[Symbol]:[Industry]],2,FALSE),"-")</f>
        <v>-</v>
      </c>
      <c r="D2727" t="s">
        <v>62</v>
      </c>
      <c r="E2727">
        <v>125.56744</v>
      </c>
      <c r="F2727">
        <v>28.8</v>
      </c>
      <c r="G2727">
        <v>4.5123514760146399</v>
      </c>
      <c r="H2727">
        <v>-11.7442912931311</v>
      </c>
      <c r="I2727">
        <v>-24.546187136057998</v>
      </c>
      <c r="J2727">
        <v>-1.3828839128985599</v>
      </c>
      <c r="K2727">
        <v>29.686914601840101</v>
      </c>
      <c r="L2727">
        <v>29.4517366706601</v>
      </c>
      <c r="M2727">
        <v>49.5928159424247</v>
      </c>
      <c r="N2727">
        <v>1.0800272963203701</v>
      </c>
      <c r="O2727">
        <v>52.3958333333333</v>
      </c>
      <c r="P2727">
        <v>37.142857142857103</v>
      </c>
      <c r="Q2727">
        <v>-4.3101699096119002E-2</v>
      </c>
    </row>
    <row r="2728" spans="1:17" hidden="1" x14ac:dyDescent="0.3">
      <c r="A2728" t="s">
        <v>5619</v>
      </c>
      <c r="B2728" t="s">
        <v>5620</v>
      </c>
      <c r="C2728" t="str">
        <f>IFERROR(VLOOKUP(Table1[[#This Row],[Ticker]],[1]!Table1[[Symbol]:[Industry]],2,FALSE),"-")</f>
        <v>-</v>
      </c>
      <c r="D2728" t="s">
        <v>647</v>
      </c>
      <c r="E2728">
        <v>125.38911072000001</v>
      </c>
      <c r="F2728">
        <v>58</v>
      </c>
      <c r="G2728">
        <v>-9.0807037469104603</v>
      </c>
      <c r="H2728">
        <v>-6.5507278451023598</v>
      </c>
      <c r="I2728">
        <v>-17.679534915584</v>
      </c>
      <c r="J2728">
        <v>-1.62220015221478</v>
      </c>
      <c r="K2728">
        <v>59.699150198185897</v>
      </c>
      <c r="L2728">
        <v>59.011022923487097</v>
      </c>
      <c r="M2728">
        <v>45.057037014421901</v>
      </c>
      <c r="N2728">
        <v>0.53144068228192498</v>
      </c>
      <c r="O2728">
        <v>58.586206896551701</v>
      </c>
      <c r="P2728">
        <v>23.404255319148898</v>
      </c>
      <c r="Q2728">
        <v>3.1743520022982002E-2</v>
      </c>
    </row>
    <row r="2729" spans="1:17" hidden="1" x14ac:dyDescent="0.3">
      <c r="A2729" t="s">
        <v>5621</v>
      </c>
      <c r="B2729" t="s">
        <v>5622</v>
      </c>
      <c r="C2729" t="str">
        <f>IFERROR(VLOOKUP(Table1[[#This Row],[Ticker]],[1]!Table1[[Symbol]:[Industry]],2,FALSE),"-")</f>
        <v>-</v>
      </c>
      <c r="E2729">
        <v>125.33</v>
      </c>
      <c r="F2729">
        <v>81</v>
      </c>
      <c r="G2729">
        <v>-24.109475351196</v>
      </c>
      <c r="H2729">
        <v>-8.3780829889730697</v>
      </c>
      <c r="I2729">
        <v>-40.660625775028301</v>
      </c>
      <c r="J2729">
        <v>2.9094210026726302</v>
      </c>
      <c r="K2729">
        <v>88.289461750362094</v>
      </c>
      <c r="L2729">
        <v>96.235487924955805</v>
      </c>
      <c r="M2729">
        <v>60.546997374601297</v>
      </c>
      <c r="N2729">
        <v>0.77556818181818099</v>
      </c>
      <c r="O2729">
        <v>81.481481481481495</v>
      </c>
      <c r="P2729">
        <v>5.1606621226874196</v>
      </c>
      <c r="Q2729">
        <v>7.5891051093148004E-2</v>
      </c>
    </row>
    <row r="2730" spans="1:17" hidden="1" x14ac:dyDescent="0.3">
      <c r="A2730" t="s">
        <v>5623</v>
      </c>
      <c r="B2730" t="s">
        <v>5624</v>
      </c>
      <c r="C2730" t="str">
        <f>IFERROR(VLOOKUP(Table1[[#This Row],[Ticker]],[1]!Table1[[Symbol]:[Industry]],2,FALSE),"-")</f>
        <v>-</v>
      </c>
      <c r="D2730" t="s">
        <v>647</v>
      </c>
      <c r="E2730">
        <v>124.984813109999</v>
      </c>
      <c r="F2730">
        <v>44.93</v>
      </c>
      <c r="G2730">
        <v>25.9861499351072</v>
      </c>
      <c r="H2730">
        <v>3.4998022126644002</v>
      </c>
      <c r="I2730">
        <v>11.551488873733399</v>
      </c>
      <c r="J2730">
        <v>-2.47779152196245</v>
      </c>
      <c r="K2730">
        <v>40.753795742391397</v>
      </c>
      <c r="L2730">
        <v>37.100439125774102</v>
      </c>
      <c r="M2730">
        <v>55.555154663573802</v>
      </c>
      <c r="N2730">
        <v>0.60492491121208003</v>
      </c>
      <c r="O2730">
        <v>8.7914533719118708</v>
      </c>
      <c r="P2730">
        <v>66.099815157116396</v>
      </c>
      <c r="Q2730">
        <v>-3.8867474461197003E-2</v>
      </c>
    </row>
    <row r="2731" spans="1:17" hidden="1" x14ac:dyDescent="0.3">
      <c r="A2731" t="s">
        <v>5625</v>
      </c>
      <c r="B2731" t="s">
        <v>5626</v>
      </c>
      <c r="C2731" t="str">
        <f>IFERROR(VLOOKUP(Table1[[#This Row],[Ticker]],[1]!Table1[[Symbol]:[Industry]],2,FALSE),"-")</f>
        <v>-</v>
      </c>
      <c r="D2731" t="s">
        <v>75</v>
      </c>
      <c r="E2731">
        <v>124.967506755</v>
      </c>
      <c r="F2731">
        <v>222.9</v>
      </c>
      <c r="G2731">
        <v>94.365502717363995</v>
      </c>
      <c r="H2731">
        <v>81.540831882339006</v>
      </c>
      <c r="I2731">
        <v>77.345266819052199</v>
      </c>
      <c r="J2731">
        <v>62.625732023136699</v>
      </c>
      <c r="K2731">
        <v>126.269654202303</v>
      </c>
      <c r="L2731">
        <v>110.004086141663</v>
      </c>
      <c r="M2731">
        <v>93.578154235467494</v>
      </c>
      <c r="N2731">
        <v>3.62230131101991</v>
      </c>
      <c r="O2731">
        <v>0</v>
      </c>
      <c r="P2731">
        <v>197.2</v>
      </c>
      <c r="Q2731">
        <v>3.8632624331685003E-2</v>
      </c>
    </row>
    <row r="2732" spans="1:17" hidden="1" x14ac:dyDescent="0.3">
      <c r="A2732" t="s">
        <v>5627</v>
      </c>
      <c r="B2732" t="s">
        <v>5628</v>
      </c>
      <c r="C2732" t="str">
        <f>IFERROR(VLOOKUP(Table1[[#This Row],[Ticker]],[1]!Table1[[Symbol]:[Industry]],2,FALSE),"-")</f>
        <v>-</v>
      </c>
      <c r="E2732">
        <v>124.23004914000001</v>
      </c>
      <c r="F2732">
        <v>76.739999999999995</v>
      </c>
      <c r="G2732">
        <v>-10.4058943648318</v>
      </c>
      <c r="H2732">
        <v>20.622484226001301</v>
      </c>
      <c r="I2732">
        <v>3.68523888662574</v>
      </c>
      <c r="J2732">
        <v>23.497829576510501</v>
      </c>
      <c r="K2732">
        <v>61.331948566008101</v>
      </c>
      <c r="M2732">
        <v>83.848328906858399</v>
      </c>
      <c r="N2732">
        <v>1.1910901847156801</v>
      </c>
      <c r="O2732">
        <v>3.5965598123534002</v>
      </c>
      <c r="P2732">
        <v>96.769230769230703</v>
      </c>
    </row>
    <row r="2733" spans="1:17" hidden="1" x14ac:dyDescent="0.3">
      <c r="A2733" t="s">
        <v>5629</v>
      </c>
      <c r="B2733" t="s">
        <v>5630</v>
      </c>
      <c r="C2733" t="str">
        <f>IFERROR(VLOOKUP(Table1[[#This Row],[Ticker]],[1]!Table1[[Symbol]:[Industry]],2,FALSE),"-")</f>
        <v>-</v>
      </c>
      <c r="E2733">
        <v>124.09461</v>
      </c>
      <c r="F2733">
        <v>72.08</v>
      </c>
      <c r="G2733">
        <v>-34.274231875274502</v>
      </c>
      <c r="H2733">
        <v>-8.6363775626164898</v>
      </c>
      <c r="I2733">
        <v>-20.183098623816999</v>
      </c>
      <c r="J2733">
        <v>-7.4726634144427502</v>
      </c>
      <c r="M2733">
        <v>36.4527750657981</v>
      </c>
      <c r="O2733">
        <v>15.704772475027699</v>
      </c>
      <c r="P2733">
        <v>0.38997214484679499</v>
      </c>
    </row>
    <row r="2734" spans="1:17" hidden="1" x14ac:dyDescent="0.3">
      <c r="A2734" t="s">
        <v>5631</v>
      </c>
      <c r="B2734" t="s">
        <v>5632</v>
      </c>
      <c r="C2734" t="str">
        <f>IFERROR(VLOOKUP(Table1[[#This Row],[Ticker]],[1]!Table1[[Symbol]:[Industry]],2,FALSE),"-")</f>
        <v>-</v>
      </c>
      <c r="D2734" t="s">
        <v>176</v>
      </c>
      <c r="E2734">
        <v>123.4764</v>
      </c>
      <c r="F2734">
        <v>9.2799999999999994</v>
      </c>
      <c r="G2734">
        <v>-26.233575154789499</v>
      </c>
      <c r="H2734">
        <v>-13.3793456442222</v>
      </c>
      <c r="I2734">
        <v>-36.388582029300402</v>
      </c>
      <c r="J2734">
        <v>-4.4399409699556003</v>
      </c>
      <c r="K2734">
        <v>9.6791335486215999</v>
      </c>
      <c r="L2734">
        <v>9.6654959395827795</v>
      </c>
      <c r="M2734">
        <v>23.679060485021299</v>
      </c>
      <c r="N2734">
        <v>1.13898517005527</v>
      </c>
      <c r="O2734">
        <v>53.556034482758598</v>
      </c>
      <c r="P2734">
        <v>21.465968586387401</v>
      </c>
      <c r="Q2734">
        <v>0.12142464743526001</v>
      </c>
    </row>
    <row r="2735" spans="1:17" hidden="1" x14ac:dyDescent="0.3">
      <c r="A2735" t="s">
        <v>5633</v>
      </c>
      <c r="B2735" t="s">
        <v>5634</v>
      </c>
      <c r="C2735" t="str">
        <f>IFERROR(VLOOKUP(Table1[[#This Row],[Ticker]],[1]!Table1[[Symbol]:[Industry]],2,FALSE),"-")</f>
        <v>-</v>
      </c>
      <c r="D2735" t="s">
        <v>21</v>
      </c>
      <c r="E2735">
        <v>123.475521204</v>
      </c>
      <c r="F2735">
        <v>96.95</v>
      </c>
      <c r="G2735">
        <v>-62.849845150887802</v>
      </c>
      <c r="H2735">
        <v>-25.771381429592498</v>
      </c>
      <c r="I2735">
        <v>-64.293350286232993</v>
      </c>
      <c r="J2735">
        <v>-8.2253907580266201</v>
      </c>
      <c r="K2735">
        <v>114.424407399559</v>
      </c>
      <c r="L2735">
        <v>139.25643404191001</v>
      </c>
      <c r="M2735">
        <v>29.710692559128201</v>
      </c>
      <c r="N2735">
        <v>0.65507435188973695</v>
      </c>
      <c r="O2735">
        <v>137.235688499226</v>
      </c>
      <c r="P2735">
        <v>0</v>
      </c>
      <c r="Q2735">
        <v>2.834723818533E-3</v>
      </c>
    </row>
    <row r="2736" spans="1:17" hidden="1" x14ac:dyDescent="0.3">
      <c r="A2736" t="s">
        <v>5635</v>
      </c>
      <c r="B2736" t="s">
        <v>5636</v>
      </c>
      <c r="C2736" t="str">
        <f>IFERROR(VLOOKUP(Table1[[#This Row],[Ticker]],[1]!Table1[[Symbol]:[Industry]],2,FALSE),"-")</f>
        <v>-</v>
      </c>
      <c r="D2736" t="s">
        <v>75</v>
      </c>
      <c r="E2736">
        <v>122.755531</v>
      </c>
      <c r="F2736">
        <v>2.34</v>
      </c>
      <c r="G2736">
        <v>-21.1283439048388</v>
      </c>
      <c r="H2736">
        <v>10.1102891040501</v>
      </c>
      <c r="I2736">
        <v>-76.419139706916894</v>
      </c>
      <c r="J2736">
        <v>0.96822417272280703</v>
      </c>
      <c r="K2736">
        <v>2.2526016712594901</v>
      </c>
      <c r="L2736">
        <v>2.7756827326931401</v>
      </c>
      <c r="M2736">
        <v>57.930779429832803</v>
      </c>
      <c r="N2736">
        <v>1.33934235345048</v>
      </c>
      <c r="O2736">
        <v>212.39316239316199</v>
      </c>
      <c r="P2736">
        <v>24.7917282729506</v>
      </c>
      <c r="Q2736">
        <v>-3.2495030588465999E-2</v>
      </c>
    </row>
    <row r="2737" spans="1:17" hidden="1" x14ac:dyDescent="0.3">
      <c r="A2737" t="s">
        <v>5637</v>
      </c>
      <c r="B2737" t="s">
        <v>5638</v>
      </c>
      <c r="C2737" t="str">
        <f>IFERROR(VLOOKUP(Table1[[#This Row],[Ticker]],[1]!Table1[[Symbol]:[Industry]],2,FALSE),"-")</f>
        <v>-</v>
      </c>
      <c r="D2737" t="s">
        <v>40</v>
      </c>
      <c r="E2737">
        <v>122.627225</v>
      </c>
      <c r="F2737">
        <v>464.95</v>
      </c>
      <c r="G2737">
        <v>117.624928766294</v>
      </c>
      <c r="H2737">
        <v>-5.86203699916598</v>
      </c>
      <c r="I2737">
        <v>25.036742646024202</v>
      </c>
      <c r="J2737">
        <v>-0.281079956430828</v>
      </c>
      <c r="K2737">
        <v>438.22611515400803</v>
      </c>
      <c r="L2737">
        <v>386.96608094964199</v>
      </c>
      <c r="M2737">
        <v>56.471796017351402</v>
      </c>
      <c r="N2737">
        <v>1.49701548880418</v>
      </c>
      <c r="O2737">
        <v>13.076674911280699</v>
      </c>
      <c r="P2737">
        <v>156.73660960795101</v>
      </c>
      <c r="Q2737">
        <v>8.5979225105831003E-2</v>
      </c>
    </row>
    <row r="2738" spans="1:17" hidden="1" x14ac:dyDescent="0.3">
      <c r="A2738" t="s">
        <v>5639</v>
      </c>
      <c r="B2738" t="s">
        <v>5640</v>
      </c>
      <c r="C2738" t="str">
        <f>IFERROR(VLOOKUP(Table1[[#This Row],[Ticker]],[1]!Table1[[Symbol]:[Industry]],2,FALSE),"-")</f>
        <v>-</v>
      </c>
      <c r="D2738" t="s">
        <v>46</v>
      </c>
      <c r="E2738">
        <v>122.5823</v>
      </c>
      <c r="F2738">
        <v>28.87</v>
      </c>
      <c r="G2738">
        <v>329.55838541980302</v>
      </c>
      <c r="H2738">
        <v>28.021087226115799</v>
      </c>
      <c r="I2738">
        <v>231.5685500182</v>
      </c>
      <c r="J2738">
        <v>7.3756149227878902</v>
      </c>
      <c r="K2738">
        <v>19.915115787594999</v>
      </c>
      <c r="L2738">
        <v>12.652102714215999</v>
      </c>
      <c r="M2738">
        <v>89.073651826858296</v>
      </c>
      <c r="N2738">
        <v>0.97029548444534897</v>
      </c>
      <c r="O2738">
        <v>0</v>
      </c>
      <c r="P2738">
        <v>427.78793418647098</v>
      </c>
      <c r="Q2738">
        <v>8.5158478910973001E-2</v>
      </c>
    </row>
    <row r="2739" spans="1:17" hidden="1" x14ac:dyDescent="0.3">
      <c r="A2739" t="s">
        <v>5641</v>
      </c>
      <c r="B2739" t="s">
        <v>5642</v>
      </c>
      <c r="C2739" t="str">
        <f>IFERROR(VLOOKUP(Table1[[#This Row],[Ticker]],[1]!Table1[[Symbol]:[Industry]],2,FALSE),"-")</f>
        <v>-</v>
      </c>
      <c r="D2739" t="s">
        <v>130</v>
      </c>
      <c r="E2739">
        <v>122.34879720000001</v>
      </c>
      <c r="F2739">
        <v>61.03</v>
      </c>
      <c r="G2739">
        <v>12.5856320703036</v>
      </c>
      <c r="H2739">
        <v>-18.551682726935699</v>
      </c>
      <c r="I2739">
        <v>-39.188004828723201</v>
      </c>
      <c r="J2739">
        <v>-3.65430222869088</v>
      </c>
      <c r="K2739">
        <v>62.2866016781526</v>
      </c>
      <c r="L2739">
        <v>62.001832427442402</v>
      </c>
      <c r="M2739">
        <v>48.171629825484899</v>
      </c>
      <c r="N2739">
        <v>1.0198379093107099</v>
      </c>
      <c r="O2739">
        <v>54.4322464361789</v>
      </c>
      <c r="P2739">
        <v>40.460299194476399</v>
      </c>
      <c r="Q2739">
        <v>0.112921638818739</v>
      </c>
    </row>
    <row r="2740" spans="1:17" hidden="1" x14ac:dyDescent="0.3">
      <c r="A2740" t="s">
        <v>5643</v>
      </c>
      <c r="B2740" t="s">
        <v>5644</v>
      </c>
      <c r="C2740" t="str">
        <f>IFERROR(VLOOKUP(Table1[[#This Row],[Ticker]],[1]!Table1[[Symbol]:[Industry]],2,FALSE),"-")</f>
        <v>-</v>
      </c>
      <c r="D2740" t="s">
        <v>1582</v>
      </c>
      <c r="E2740">
        <v>122.149054789</v>
      </c>
      <c r="F2740">
        <v>82.43</v>
      </c>
      <c r="G2740">
        <v>30.1653350331665</v>
      </c>
      <c r="H2740">
        <v>-7.8315713610661</v>
      </c>
      <c r="I2740">
        <v>8.4120705387668799</v>
      </c>
      <c r="J2740">
        <v>-0.77772088472774104</v>
      </c>
      <c r="K2740">
        <v>89.089306786422398</v>
      </c>
      <c r="L2740">
        <v>85.169203599495603</v>
      </c>
      <c r="M2740">
        <v>47.068431985716501</v>
      </c>
      <c r="N2740">
        <v>0.83177405119152603</v>
      </c>
      <c r="O2740">
        <v>80.456144607545696</v>
      </c>
      <c r="P2740">
        <v>56.711026615969502</v>
      </c>
      <c r="Q2740">
        <v>3.3310128152201003E-2</v>
      </c>
    </row>
    <row r="2741" spans="1:17" hidden="1" x14ac:dyDescent="0.3">
      <c r="A2741" t="s">
        <v>5645</v>
      </c>
      <c r="B2741" t="s">
        <v>5646</v>
      </c>
      <c r="C2741" t="str">
        <f>IFERROR(VLOOKUP(Table1[[#This Row],[Ticker]],[1]!Table1[[Symbol]:[Industry]],2,FALSE),"-")</f>
        <v>-</v>
      </c>
      <c r="E2741">
        <v>122.02500000000001</v>
      </c>
      <c r="F2741">
        <v>46.37</v>
      </c>
      <c r="G2741">
        <v>106.045609394566</v>
      </c>
      <c r="H2741">
        <v>6.6760033897644604</v>
      </c>
      <c r="I2741">
        <v>47.908085158932998</v>
      </c>
      <c r="J2741">
        <v>-0.575814641763575</v>
      </c>
      <c r="K2741">
        <v>53.620994389944101</v>
      </c>
      <c r="L2741">
        <v>48.201562954370701</v>
      </c>
      <c r="M2741">
        <v>45.8427134273416</v>
      </c>
      <c r="N2741">
        <v>1.02479338842975</v>
      </c>
      <c r="O2741">
        <v>100.172525339659</v>
      </c>
      <c r="P2741">
        <v>169.82833866744201</v>
      </c>
      <c r="Q2741">
        <v>0.187592318941528</v>
      </c>
    </row>
    <row r="2742" spans="1:17" hidden="1" x14ac:dyDescent="0.3">
      <c r="A2742" t="s">
        <v>5647</v>
      </c>
      <c r="B2742" t="s">
        <v>5648</v>
      </c>
      <c r="C2742" t="str">
        <f>IFERROR(VLOOKUP(Table1[[#This Row],[Ticker]],[1]!Table1[[Symbol]:[Industry]],2,FALSE),"-")</f>
        <v>-</v>
      </c>
      <c r="D2742" t="s">
        <v>1665</v>
      </c>
      <c r="E2742">
        <v>121.88935013499901</v>
      </c>
      <c r="F2742">
        <v>7.49</v>
      </c>
      <c r="G2742">
        <v>-76.689636507072606</v>
      </c>
      <c r="H2742">
        <v>-10.079584313671299</v>
      </c>
      <c r="I2742">
        <v>-31.606305482318</v>
      </c>
      <c r="J2742">
        <v>-5.8713958234636898</v>
      </c>
      <c r="K2742">
        <v>7.8312095439787397</v>
      </c>
      <c r="L2742">
        <v>9.4456042395701001</v>
      </c>
      <c r="M2742">
        <v>21.317692279303301</v>
      </c>
      <c r="N2742">
        <v>0.88836349393778502</v>
      </c>
      <c r="O2742">
        <v>109.61281708945199</v>
      </c>
      <c r="P2742">
        <v>7.7697841726618702</v>
      </c>
      <c r="Q2742">
        <v>4.2486893753678E-2</v>
      </c>
    </row>
    <row r="2743" spans="1:17" hidden="1" x14ac:dyDescent="0.3">
      <c r="A2743" t="s">
        <v>5649</v>
      </c>
      <c r="B2743" t="s">
        <v>5650</v>
      </c>
      <c r="C2743" t="str">
        <f>IFERROR(VLOOKUP(Table1[[#This Row],[Ticker]],[1]!Table1[[Symbol]:[Industry]],2,FALSE),"-")</f>
        <v>-</v>
      </c>
      <c r="D2743" t="s">
        <v>293</v>
      </c>
      <c r="E2743">
        <v>121.8214335</v>
      </c>
      <c r="F2743">
        <v>66.3</v>
      </c>
      <c r="G2743">
        <v>-15.708077088329301</v>
      </c>
      <c r="H2743">
        <v>-13.9297332860981</v>
      </c>
      <c r="I2743">
        <v>-3.7152120697275102</v>
      </c>
      <c r="J2743">
        <v>-2.7476822027232499</v>
      </c>
      <c r="K2743">
        <v>66.062835333802695</v>
      </c>
      <c r="L2743">
        <v>63.297513546173803</v>
      </c>
      <c r="M2743">
        <v>51.7466988166207</v>
      </c>
      <c r="N2743">
        <v>0.37944495692910202</v>
      </c>
      <c r="O2743">
        <v>62.805429864253298</v>
      </c>
      <c r="P2743">
        <v>50.681818181818102</v>
      </c>
      <c r="Q2743">
        <v>-2.4856786214090001E-3</v>
      </c>
    </row>
    <row r="2744" spans="1:17" hidden="1" x14ac:dyDescent="0.3">
      <c r="A2744" t="s">
        <v>5651</v>
      </c>
      <c r="B2744" t="s">
        <v>5652</v>
      </c>
      <c r="C2744" t="str">
        <f>IFERROR(VLOOKUP(Table1[[#This Row],[Ticker]],[1]!Table1[[Symbol]:[Industry]],2,FALSE),"-")</f>
        <v>-</v>
      </c>
      <c r="D2744" t="s">
        <v>109</v>
      </c>
      <c r="E2744">
        <v>121.79</v>
      </c>
      <c r="F2744">
        <v>25.29</v>
      </c>
      <c r="G2744">
        <v>19.959298155373499</v>
      </c>
      <c r="H2744">
        <v>7.76406766292539</v>
      </c>
      <c r="I2744">
        <v>-15.00197628323</v>
      </c>
      <c r="J2744">
        <v>1.18717503902197</v>
      </c>
      <c r="K2744">
        <v>23.664960068200202</v>
      </c>
      <c r="L2744">
        <v>22.6889789997417</v>
      </c>
      <c r="M2744">
        <v>62.1801015110252</v>
      </c>
      <c r="N2744">
        <v>1.94915978822563</v>
      </c>
      <c r="O2744">
        <v>45.512060102807403</v>
      </c>
      <c r="P2744">
        <v>62.115384615384599</v>
      </c>
      <c r="Q2744">
        <v>6.7013279665794998E-2</v>
      </c>
    </row>
    <row r="2745" spans="1:17" hidden="1" x14ac:dyDescent="0.3">
      <c r="A2745" t="s">
        <v>5653</v>
      </c>
      <c r="B2745" t="s">
        <v>5654</v>
      </c>
      <c r="C2745" t="str">
        <f>IFERROR(VLOOKUP(Table1[[#This Row],[Ticker]],[1]!Table1[[Symbol]:[Industry]],2,FALSE),"-")</f>
        <v>-</v>
      </c>
      <c r="D2745" t="s">
        <v>409</v>
      </c>
      <c r="E2745">
        <v>121.675228038</v>
      </c>
      <c r="F2745">
        <v>5.42</v>
      </c>
      <c r="G2745">
        <v>33.2599368799468</v>
      </c>
      <c r="H2745">
        <v>-6.6882720470289501</v>
      </c>
      <c r="I2745">
        <v>-9.0617422024606107</v>
      </c>
      <c r="J2745">
        <v>-5.5137292165187297</v>
      </c>
      <c r="K2745">
        <v>5.4929217654268898</v>
      </c>
      <c r="L2745">
        <v>5.2964898293339804</v>
      </c>
      <c r="M2745">
        <v>45.278768637710698</v>
      </c>
      <c r="N2745">
        <v>1.5657069189242401</v>
      </c>
      <c r="O2745">
        <v>74.907749077490706</v>
      </c>
      <c r="P2745">
        <v>69.374999999999901</v>
      </c>
      <c r="Q2745">
        <v>8.1016394271593004E-2</v>
      </c>
    </row>
    <row r="2746" spans="1:17" hidden="1" x14ac:dyDescent="0.3">
      <c r="A2746" t="s">
        <v>5655</v>
      </c>
      <c r="B2746" t="s">
        <v>5656</v>
      </c>
      <c r="C2746" t="str">
        <f>IFERROR(VLOOKUP(Table1[[#This Row],[Ticker]],[1]!Table1[[Symbol]:[Industry]],2,FALSE),"-")</f>
        <v>-</v>
      </c>
      <c r="D2746" t="s">
        <v>557</v>
      </c>
      <c r="E2746">
        <v>121.29959371199899</v>
      </c>
      <c r="F2746">
        <v>139.96</v>
      </c>
      <c r="G2746">
        <v>111.818699377588</v>
      </c>
      <c r="H2746">
        <v>16.5459550182714</v>
      </c>
      <c r="I2746">
        <v>0.88529453661154101</v>
      </c>
      <c r="J2746">
        <v>3.47029282025958</v>
      </c>
      <c r="K2746">
        <v>118.863969905868</v>
      </c>
      <c r="L2746">
        <v>100.756752034706</v>
      </c>
      <c r="M2746">
        <v>66.560649485181202</v>
      </c>
      <c r="N2746">
        <v>1.58433225517402</v>
      </c>
      <c r="O2746">
        <v>17.9265504429837</v>
      </c>
      <c r="P2746">
        <v>163.82657869933999</v>
      </c>
      <c r="Q2746">
        <v>6.9715745297970005E-2</v>
      </c>
    </row>
    <row r="2747" spans="1:17" hidden="1" x14ac:dyDescent="0.3">
      <c r="A2747" t="s">
        <v>5657</v>
      </c>
      <c r="B2747" t="s">
        <v>5658</v>
      </c>
      <c r="C2747" t="str">
        <f>IFERROR(VLOOKUP(Table1[[#This Row],[Ticker]],[1]!Table1[[Symbol]:[Industry]],2,FALSE),"-")</f>
        <v>-</v>
      </c>
      <c r="D2747" t="s">
        <v>62</v>
      </c>
      <c r="E2747">
        <v>121.24499838</v>
      </c>
      <c r="F2747">
        <v>23.85</v>
      </c>
      <c r="G2747">
        <v>-13.3043906054333</v>
      </c>
      <c r="H2747">
        <v>-4.0563775626164897</v>
      </c>
      <c r="I2747">
        <v>-37.874248066050001</v>
      </c>
      <c r="J2747">
        <v>-7.7247642547788899</v>
      </c>
      <c r="K2747">
        <v>23.7920427004664</v>
      </c>
      <c r="L2747">
        <v>25.918969840710101</v>
      </c>
      <c r="M2747">
        <v>53.972815704512797</v>
      </c>
      <c r="N2747">
        <v>1.7607709203384601</v>
      </c>
      <c r="O2747">
        <v>72.746331236897205</v>
      </c>
      <c r="P2747">
        <v>25.5263157894736</v>
      </c>
      <c r="Q2747">
        <v>-0.11420481846878</v>
      </c>
    </row>
    <row r="2748" spans="1:17" hidden="1" x14ac:dyDescent="0.3">
      <c r="A2748" t="s">
        <v>5659</v>
      </c>
      <c r="B2748" t="s">
        <v>5660</v>
      </c>
      <c r="C2748" t="str">
        <f>IFERROR(VLOOKUP(Table1[[#This Row],[Ticker]],[1]!Table1[[Symbol]:[Industry]],2,FALSE),"-")</f>
        <v>-</v>
      </c>
      <c r="D2748" t="s">
        <v>193</v>
      </c>
      <c r="E2748">
        <v>121.0845065</v>
      </c>
      <c r="F2748">
        <v>521.4</v>
      </c>
      <c r="G2748">
        <v>8.0939144793124491</v>
      </c>
      <c r="H2748">
        <v>-6.4491650869829602</v>
      </c>
      <c r="I2748">
        <v>-17.7249743436107</v>
      </c>
      <c r="J2748">
        <v>-3.6863027163173498</v>
      </c>
      <c r="K2748">
        <v>516.57284833092604</v>
      </c>
      <c r="L2748">
        <v>495.37956174718801</v>
      </c>
      <c r="M2748">
        <v>39.996965505220601</v>
      </c>
      <c r="N2748">
        <v>1.2635125649304999</v>
      </c>
      <c r="O2748">
        <v>33.6593785960874</v>
      </c>
      <c r="P2748">
        <v>37.210526315789402</v>
      </c>
      <c r="Q2748">
        <v>6.6896869543703996E-2</v>
      </c>
    </row>
    <row r="2749" spans="1:17" hidden="1" x14ac:dyDescent="0.3">
      <c r="A2749" t="s">
        <v>5661</v>
      </c>
      <c r="B2749" t="s">
        <v>5662</v>
      </c>
      <c r="C2749" t="str">
        <f>IFERROR(VLOOKUP(Table1[[#This Row],[Ticker]],[1]!Table1[[Symbol]:[Industry]],2,FALSE),"-")</f>
        <v>-</v>
      </c>
      <c r="E2749">
        <v>121.03874625</v>
      </c>
      <c r="F2749">
        <v>243.75</v>
      </c>
      <c r="G2749">
        <v>95.685841107424395</v>
      </c>
      <c r="H2749">
        <v>31.708812670205699</v>
      </c>
      <c r="I2749">
        <v>64.343080674193203</v>
      </c>
      <c r="J2749">
        <v>7.9952371368642901</v>
      </c>
      <c r="K2749">
        <v>193.15738926754699</v>
      </c>
      <c r="L2749">
        <v>154.03502407757199</v>
      </c>
      <c r="M2749">
        <v>67.584853436006298</v>
      </c>
      <c r="N2749">
        <v>0.82260351920535002</v>
      </c>
      <c r="O2749">
        <v>8.5743589743589599</v>
      </c>
      <c r="P2749">
        <v>131.92197906755399</v>
      </c>
      <c r="Q2749">
        <v>0.16036110980982601</v>
      </c>
    </row>
    <row r="2750" spans="1:17" hidden="1" x14ac:dyDescent="0.3">
      <c r="A2750" t="s">
        <v>5663</v>
      </c>
      <c r="B2750" t="s">
        <v>5664</v>
      </c>
      <c r="C2750" t="str">
        <f>IFERROR(VLOOKUP(Table1[[#This Row],[Ticker]],[1]!Table1[[Symbol]:[Industry]],2,FALSE),"-")</f>
        <v>-</v>
      </c>
      <c r="D2750" t="s">
        <v>4033</v>
      </c>
      <c r="E2750">
        <v>120.43314375</v>
      </c>
      <c r="F2750">
        <v>181.5</v>
      </c>
      <c r="G2750">
        <v>2.0125108030173902</v>
      </c>
      <c r="H2750">
        <v>33.552318089557403</v>
      </c>
      <c r="I2750">
        <v>6.9529734404014896</v>
      </c>
      <c r="J2750">
        <v>-3.57522422737626</v>
      </c>
      <c r="K2750">
        <v>170.22393263551399</v>
      </c>
      <c r="L2750">
        <v>142.592093962089</v>
      </c>
      <c r="M2750">
        <v>41.918204962216102</v>
      </c>
      <c r="N2750">
        <v>1.5299334811529901</v>
      </c>
      <c r="O2750">
        <v>34.6280991735537</v>
      </c>
      <c r="P2750">
        <v>72.282866635026096</v>
      </c>
    </row>
    <row r="2751" spans="1:17" hidden="1" x14ac:dyDescent="0.3">
      <c r="A2751" t="s">
        <v>5665</v>
      </c>
      <c r="B2751" t="s">
        <v>5666</v>
      </c>
      <c r="C2751" t="str">
        <f>IFERROR(VLOOKUP(Table1[[#This Row],[Ticker]],[1]!Table1[[Symbol]:[Industry]],2,FALSE),"-")</f>
        <v>-</v>
      </c>
      <c r="D2751" t="s">
        <v>97</v>
      </c>
      <c r="E2751">
        <v>120.3850939</v>
      </c>
      <c r="F2751">
        <v>56</v>
      </c>
      <c r="G2751">
        <v>-15.892712489633499</v>
      </c>
      <c r="H2751">
        <v>-4.6253937153330797</v>
      </c>
      <c r="I2751">
        <v>5.68716193323597</v>
      </c>
      <c r="J2751">
        <v>-3.6695603258979399</v>
      </c>
      <c r="K2751">
        <v>60.218928142677797</v>
      </c>
      <c r="L2751">
        <v>60.518753082122601</v>
      </c>
      <c r="M2751">
        <v>48.251566509588699</v>
      </c>
      <c r="N2751">
        <v>0.99617239144230896</v>
      </c>
      <c r="O2751">
        <v>82.964285714285694</v>
      </c>
      <c r="P2751">
        <v>33.9712918660287</v>
      </c>
      <c r="Q2751">
        <v>5.4658862189652997E-2</v>
      </c>
    </row>
    <row r="2752" spans="1:17" hidden="1" x14ac:dyDescent="0.3">
      <c r="A2752" t="s">
        <v>5667</v>
      </c>
      <c r="B2752" t="s">
        <v>5668</v>
      </c>
      <c r="C2752" t="str">
        <f>IFERROR(VLOOKUP(Table1[[#This Row],[Ticker]],[1]!Table1[[Symbol]:[Industry]],2,FALSE),"-")</f>
        <v>-</v>
      </c>
      <c r="D2752" t="s">
        <v>62</v>
      </c>
      <c r="E2752">
        <v>120.318</v>
      </c>
      <c r="F2752">
        <v>1032.6500000000001</v>
      </c>
      <c r="G2752">
        <v>4.0886911555729801</v>
      </c>
      <c r="H2752">
        <v>-1.31016544140437</v>
      </c>
      <c r="I2752">
        <v>-26.080120277932899</v>
      </c>
      <c r="J2752">
        <v>-6.7444640671616298</v>
      </c>
      <c r="K2752">
        <v>935.67929241120896</v>
      </c>
      <c r="L2752">
        <v>892.29922007460095</v>
      </c>
      <c r="M2752">
        <v>58.995064620883802</v>
      </c>
      <c r="N2752">
        <v>1.2710013003901099</v>
      </c>
      <c r="O2752">
        <v>26.180215949256699</v>
      </c>
      <c r="P2752">
        <v>45.648801128349703</v>
      </c>
      <c r="Q2752">
        <v>2.6455036256490001E-2</v>
      </c>
    </row>
    <row r="2753" spans="1:17" hidden="1" x14ac:dyDescent="0.3">
      <c r="A2753" t="s">
        <v>5669</v>
      </c>
      <c r="B2753" t="s">
        <v>5670</v>
      </c>
      <c r="C2753" t="str">
        <f>IFERROR(VLOOKUP(Table1[[#This Row],[Ticker]],[1]!Table1[[Symbol]:[Industry]],2,FALSE),"-")</f>
        <v>-</v>
      </c>
      <c r="D2753" t="s">
        <v>1391</v>
      </c>
      <c r="E2753">
        <v>119.8789395</v>
      </c>
      <c r="F2753">
        <v>129.9</v>
      </c>
      <c r="G2753">
        <v>47.511153090363798</v>
      </c>
      <c r="H2753">
        <v>8.9137079074689805</v>
      </c>
      <c r="I2753">
        <v>-11.981971365492001</v>
      </c>
      <c r="J2753">
        <v>15.996558282333099</v>
      </c>
      <c r="K2753">
        <v>119.856001283029</v>
      </c>
      <c r="L2753">
        <v>111.60827842018099</v>
      </c>
      <c r="M2753">
        <v>64.585720357640099</v>
      </c>
      <c r="N2753">
        <v>2.45679560749738</v>
      </c>
      <c r="O2753">
        <v>18.321785989222398</v>
      </c>
      <c r="P2753">
        <v>82.315789473684205</v>
      </c>
      <c r="Q2753">
        <v>0.116411698640133</v>
      </c>
    </row>
    <row r="2754" spans="1:17" hidden="1" x14ac:dyDescent="0.3">
      <c r="A2754" t="s">
        <v>5671</v>
      </c>
      <c r="B2754" t="s">
        <v>5672</v>
      </c>
      <c r="C2754" t="str">
        <f>IFERROR(VLOOKUP(Table1[[#This Row],[Ticker]],[1]!Table1[[Symbol]:[Industry]],2,FALSE),"-")</f>
        <v>-</v>
      </c>
      <c r="D2754" t="s">
        <v>647</v>
      </c>
      <c r="E2754">
        <v>119.5057</v>
      </c>
      <c r="F2754">
        <v>50.82</v>
      </c>
      <c r="G2754">
        <v>-19.929390605433301</v>
      </c>
      <c r="H2754">
        <v>-1.3989925747230301</v>
      </c>
      <c r="I2754">
        <v>-19.814523176760499</v>
      </c>
      <c r="J2754">
        <v>-6.55324925746456</v>
      </c>
      <c r="K2754">
        <v>50.788659665585399</v>
      </c>
      <c r="L2754">
        <v>50.752573292272402</v>
      </c>
      <c r="M2754">
        <v>46.683596767889902</v>
      </c>
      <c r="N2754">
        <v>1.3885991775876501</v>
      </c>
      <c r="O2754">
        <v>34.9862258953167</v>
      </c>
      <c r="P2754">
        <v>23.649635036496299</v>
      </c>
      <c r="Q2754">
        <v>-1.2093101933775E-2</v>
      </c>
    </row>
    <row r="2755" spans="1:17" hidden="1" x14ac:dyDescent="0.3">
      <c r="A2755" t="s">
        <v>5673</v>
      </c>
      <c r="B2755" t="s">
        <v>5674</v>
      </c>
      <c r="C2755" t="str">
        <f>IFERROR(VLOOKUP(Table1[[#This Row],[Ticker]],[1]!Table1[[Symbol]:[Industry]],2,FALSE),"-")</f>
        <v>-</v>
      </c>
      <c r="D2755" t="s">
        <v>384</v>
      </c>
      <c r="E2755">
        <v>119.412922559999</v>
      </c>
      <c r="F2755">
        <v>57.31</v>
      </c>
      <c r="G2755">
        <v>-13.321564305138899</v>
      </c>
      <c r="H2755">
        <v>-4.1963775626164797</v>
      </c>
      <c r="I2755">
        <v>-18.7529978243731</v>
      </c>
      <c r="J2755">
        <v>-1.4332662790703901</v>
      </c>
      <c r="K2755">
        <v>56.816347100247398</v>
      </c>
      <c r="L2755">
        <v>58.620181499014599</v>
      </c>
      <c r="M2755">
        <v>39.660941800617302</v>
      </c>
      <c r="N2755">
        <v>0.39889771117841399</v>
      </c>
      <c r="O2755">
        <v>38.544756586982999</v>
      </c>
      <c r="P2755">
        <v>27.355555555555501</v>
      </c>
      <c r="Q2755">
        <v>-8.5244666720737994E-2</v>
      </c>
    </row>
    <row r="2756" spans="1:17" hidden="1" x14ac:dyDescent="0.3">
      <c r="A2756" t="s">
        <v>5675</v>
      </c>
      <c r="B2756" t="s">
        <v>5676</v>
      </c>
      <c r="C2756" t="str">
        <f>IFERROR(VLOOKUP(Table1[[#This Row],[Ticker]],[1]!Table1[[Symbol]:[Industry]],2,FALSE),"-")</f>
        <v>-</v>
      </c>
      <c r="D2756" t="s">
        <v>384</v>
      </c>
      <c r="E2756">
        <v>119.09111358</v>
      </c>
      <c r="F2756">
        <v>4.74</v>
      </c>
      <c r="G2756">
        <v>-10.1946345078723</v>
      </c>
      <c r="H2756">
        <v>-27.9405583535769</v>
      </c>
      <c r="I2756">
        <v>-44.952693973693997</v>
      </c>
      <c r="J2756">
        <v>-9.0845156145302592</v>
      </c>
      <c r="K2756">
        <v>5.62780071733863</v>
      </c>
      <c r="L2756">
        <v>6.3795619880017398</v>
      </c>
      <c r="M2756">
        <v>15.961540473376299</v>
      </c>
      <c r="N2756">
        <v>1.2237361742095101</v>
      </c>
      <c r="O2756">
        <v>105.696202531645</v>
      </c>
      <c r="P2756">
        <v>37.391304347826001</v>
      </c>
      <c r="Q2756">
        <v>-7.8936226124322995E-2</v>
      </c>
    </row>
    <row r="2757" spans="1:17" hidden="1" x14ac:dyDescent="0.3">
      <c r="A2757" t="s">
        <v>5677</v>
      </c>
      <c r="B2757" t="s">
        <v>5678</v>
      </c>
      <c r="C2757" t="str">
        <f>IFERROR(VLOOKUP(Table1[[#This Row],[Ticker]],[1]!Table1[[Symbol]:[Industry]],2,FALSE),"-")</f>
        <v>-</v>
      </c>
      <c r="D2757" t="s">
        <v>75</v>
      </c>
      <c r="E2757">
        <v>118.976</v>
      </c>
      <c r="F2757">
        <v>4.12</v>
      </c>
      <c r="G2757">
        <v>13.6501548491121</v>
      </c>
      <c r="H2757">
        <v>31.675945669706699</v>
      </c>
      <c r="I2757">
        <v>-8.1155784371478799</v>
      </c>
      <c r="J2757">
        <v>25.258918728904099</v>
      </c>
      <c r="K2757">
        <v>3.1859547042268201</v>
      </c>
      <c r="L2757">
        <v>3.2600090174618699</v>
      </c>
      <c r="M2757">
        <v>83.6320927571212</v>
      </c>
      <c r="N2757">
        <v>3.0427179852419601</v>
      </c>
      <c r="O2757">
        <v>14.0776699029126</v>
      </c>
      <c r="P2757">
        <v>72.774193548387103</v>
      </c>
      <c r="Q2757">
        <v>4.9494214705449999E-2</v>
      </c>
    </row>
    <row r="2758" spans="1:17" hidden="1" x14ac:dyDescent="0.3">
      <c r="A2758" t="s">
        <v>5679</v>
      </c>
      <c r="B2758" t="s">
        <v>5680</v>
      </c>
      <c r="C2758" t="str">
        <f>IFERROR(VLOOKUP(Table1[[#This Row],[Ticker]],[1]!Table1[[Symbol]:[Industry]],2,FALSE),"-")</f>
        <v>-</v>
      </c>
      <c r="D2758" t="s">
        <v>75</v>
      </c>
      <c r="E2758">
        <v>118.612944</v>
      </c>
      <c r="F2758">
        <v>470.6</v>
      </c>
      <c r="G2758">
        <v>-7.6077310550126001</v>
      </c>
      <c r="H2758">
        <v>7.8867018804629501</v>
      </c>
      <c r="I2758">
        <v>-32.700497112202697</v>
      </c>
      <c r="J2758">
        <v>11.1495321804931</v>
      </c>
      <c r="K2758">
        <v>428.149938913813</v>
      </c>
      <c r="L2758">
        <v>436.87893306888202</v>
      </c>
      <c r="M2758">
        <v>68.580506152010202</v>
      </c>
      <c r="N2758">
        <v>2.1083059201478598</v>
      </c>
      <c r="O2758">
        <v>45.877603059923501</v>
      </c>
      <c r="P2758">
        <v>34.074074074073998</v>
      </c>
      <c r="Q2758">
        <v>2.1593941097960999E-2</v>
      </c>
    </row>
    <row r="2759" spans="1:17" hidden="1" x14ac:dyDescent="0.3">
      <c r="A2759" t="s">
        <v>5681</v>
      </c>
      <c r="B2759" t="s">
        <v>5682</v>
      </c>
      <c r="C2759" t="str">
        <f>IFERROR(VLOOKUP(Table1[[#This Row],[Ticker]],[1]!Table1[[Symbol]:[Industry]],2,FALSE),"-")</f>
        <v>-</v>
      </c>
      <c r="D2759" t="s">
        <v>220</v>
      </c>
      <c r="E2759">
        <v>118.244514</v>
      </c>
      <c r="F2759">
        <v>7.95</v>
      </c>
      <c r="G2759">
        <v>-18.381988446188998</v>
      </c>
      <c r="H2759">
        <v>-7.8129752077646897</v>
      </c>
      <c r="I2759">
        <v>-16.9575958521879</v>
      </c>
      <c r="J2759">
        <v>-3.4878900179046499</v>
      </c>
      <c r="K2759">
        <v>8.1292686609978304</v>
      </c>
      <c r="L2759">
        <v>8.3457226768450994</v>
      </c>
      <c r="M2759">
        <v>38.722831543568098</v>
      </c>
      <c r="N2759">
        <v>0.47893782279238301</v>
      </c>
      <c r="O2759">
        <v>63.522012578616298</v>
      </c>
      <c r="P2759">
        <v>26.592356687898</v>
      </c>
      <c r="Q2759">
        <v>0.154291765729589</v>
      </c>
    </row>
    <row r="2760" spans="1:17" hidden="1" x14ac:dyDescent="0.3">
      <c r="A2760" t="s">
        <v>5683</v>
      </c>
      <c r="B2760" t="s">
        <v>5684</v>
      </c>
      <c r="C2760" t="str">
        <f>IFERROR(VLOOKUP(Table1[[#This Row],[Ticker]],[1]!Table1[[Symbol]:[Industry]],2,FALSE),"-")</f>
        <v>-</v>
      </c>
      <c r="D2760" t="s">
        <v>532</v>
      </c>
      <c r="E2760">
        <v>118.22384700000001</v>
      </c>
      <c r="F2760">
        <v>41.99</v>
      </c>
      <c r="G2760">
        <v>60.817831616788901</v>
      </c>
      <c r="H2760">
        <v>-16.469978454478198</v>
      </c>
      <c r="I2760">
        <v>-4.9228199175566196</v>
      </c>
      <c r="J2760">
        <v>1.12602351167151</v>
      </c>
      <c r="K2760">
        <v>39.579364562585603</v>
      </c>
      <c r="L2760">
        <v>34.5701037009147</v>
      </c>
      <c r="M2760">
        <v>44.052176759849303</v>
      </c>
      <c r="N2760">
        <v>0.39293949315841198</v>
      </c>
      <c r="O2760">
        <v>24.815432245772701</v>
      </c>
      <c r="P2760">
        <v>90.863636363636303</v>
      </c>
      <c r="Q2760">
        <v>-1.717901239531E-3</v>
      </c>
    </row>
    <row r="2761" spans="1:17" hidden="1" x14ac:dyDescent="0.3">
      <c r="A2761" t="s">
        <v>5685</v>
      </c>
      <c r="B2761" t="s">
        <v>5686</v>
      </c>
      <c r="C2761" t="str">
        <f>IFERROR(VLOOKUP(Table1[[#This Row],[Ticker]],[1]!Table1[[Symbol]:[Industry]],2,FALSE),"-")</f>
        <v>-</v>
      </c>
      <c r="D2761" t="s">
        <v>901</v>
      </c>
      <c r="E2761">
        <v>118.00404</v>
      </c>
      <c r="F2761">
        <v>196.84</v>
      </c>
      <c r="G2761">
        <v>67.270646177303306</v>
      </c>
      <c r="H2761">
        <v>-4.22081457487959</v>
      </c>
      <c r="I2761">
        <v>-25.094995527793099</v>
      </c>
      <c r="J2761">
        <v>-2.75124559634834</v>
      </c>
      <c r="K2761">
        <v>197.575179460665</v>
      </c>
      <c r="L2761">
        <v>188.52930765456799</v>
      </c>
      <c r="M2761">
        <v>48.133526403088403</v>
      </c>
      <c r="N2761">
        <v>0.99263498486118695</v>
      </c>
      <c r="O2761">
        <v>32.849014427961798</v>
      </c>
      <c r="P2761">
        <v>99.6348884381338</v>
      </c>
      <c r="Q2761">
        <v>0.122662926212126</v>
      </c>
    </row>
    <row r="2762" spans="1:17" hidden="1" x14ac:dyDescent="0.3">
      <c r="A2762" t="s">
        <v>5687</v>
      </c>
      <c r="B2762" t="s">
        <v>5688</v>
      </c>
      <c r="C2762" t="str">
        <f>IFERROR(VLOOKUP(Table1[[#This Row],[Ticker]],[1]!Table1[[Symbol]:[Industry]],2,FALSE),"-")</f>
        <v>-</v>
      </c>
      <c r="D2762" t="s">
        <v>550</v>
      </c>
      <c r="E2762">
        <v>117.69108</v>
      </c>
      <c r="F2762">
        <v>100.95</v>
      </c>
      <c r="G2762">
        <v>-3.6253078585272198</v>
      </c>
      <c r="H2762">
        <v>-13.7327008816436</v>
      </c>
      <c r="I2762">
        <v>-23.160625775028301</v>
      </c>
      <c r="J2762">
        <v>4.8459810620804102</v>
      </c>
      <c r="K2762">
        <v>103.504982938065</v>
      </c>
      <c r="L2762">
        <v>102.989644217624</v>
      </c>
      <c r="M2762">
        <v>53.126999258993798</v>
      </c>
      <c r="N2762">
        <v>0.49550693018334402</v>
      </c>
      <c r="O2762">
        <v>32.194155522535802</v>
      </c>
      <c r="P2762">
        <v>24.629629629629601</v>
      </c>
      <c r="Q2762">
        <v>-7.5644367473513996E-2</v>
      </c>
    </row>
    <row r="2763" spans="1:17" hidden="1" x14ac:dyDescent="0.3">
      <c r="A2763" t="s">
        <v>5689</v>
      </c>
      <c r="B2763" t="s">
        <v>5690</v>
      </c>
      <c r="C2763" t="str">
        <f>IFERROR(VLOOKUP(Table1[[#This Row],[Ticker]],[1]!Table1[[Symbol]:[Industry]],2,FALSE),"-")</f>
        <v>-</v>
      </c>
      <c r="D2763" t="s">
        <v>901</v>
      </c>
      <c r="E2763">
        <v>117.54075899999999</v>
      </c>
      <c r="F2763">
        <v>41.83</v>
      </c>
      <c r="G2763">
        <v>-8.5349765319822399</v>
      </c>
      <c r="H2763">
        <v>-11.556377562616399</v>
      </c>
      <c r="I2763">
        <v>0.94497049412549505</v>
      </c>
      <c r="J2763">
        <v>-8.4737031593564005</v>
      </c>
      <c r="K2763">
        <v>41.817823719945402</v>
      </c>
      <c r="L2763">
        <v>41.270428103197602</v>
      </c>
      <c r="M2763">
        <v>49.565571787906698</v>
      </c>
      <c r="N2763">
        <v>1.16911839878227</v>
      </c>
      <c r="O2763">
        <v>34.4489600765001</v>
      </c>
      <c r="P2763">
        <v>22.4890190336749</v>
      </c>
      <c r="Q2763">
        <v>-2.3098079468324002E-2</v>
      </c>
    </row>
    <row r="2764" spans="1:17" hidden="1" x14ac:dyDescent="0.3">
      <c r="A2764" t="s">
        <v>5691</v>
      </c>
      <c r="B2764" t="s">
        <v>5692</v>
      </c>
      <c r="C2764" t="str">
        <f>IFERROR(VLOOKUP(Table1[[#This Row],[Ticker]],[1]!Table1[[Symbol]:[Industry]],2,FALSE),"-")</f>
        <v>-</v>
      </c>
      <c r="E2764">
        <v>117.5312</v>
      </c>
      <c r="F2764">
        <v>103.7</v>
      </c>
      <c r="G2764">
        <v>-4.5178408978309701</v>
      </c>
      <c r="H2764">
        <v>13.9987194245894</v>
      </c>
      <c r="I2764">
        <v>9.5732923536265808</v>
      </c>
      <c r="J2764">
        <v>5.8896706929893803</v>
      </c>
      <c r="M2764">
        <v>76.600197585468607</v>
      </c>
      <c r="O2764">
        <v>0</v>
      </c>
      <c r="P2764">
        <v>64.603174603174594</v>
      </c>
    </row>
    <row r="2765" spans="1:17" hidden="1" x14ac:dyDescent="0.3">
      <c r="A2765" t="s">
        <v>5693</v>
      </c>
      <c r="B2765" t="s">
        <v>5694</v>
      </c>
      <c r="C2765" t="str">
        <f>IFERROR(VLOOKUP(Table1[[#This Row],[Ticker]],[1]!Table1[[Symbol]:[Industry]],2,FALSE),"-")</f>
        <v>-</v>
      </c>
      <c r="D2765" t="s">
        <v>258</v>
      </c>
      <c r="E2765">
        <v>117.41592</v>
      </c>
      <c r="F2765">
        <v>145.6</v>
      </c>
      <c r="G2765">
        <v>86.617699552560595</v>
      </c>
      <c r="H2765">
        <v>25.473925467686499</v>
      </c>
      <c r="I2765">
        <v>34.295567355209897</v>
      </c>
      <c r="J2765">
        <v>2.0308691401517498</v>
      </c>
      <c r="K2765">
        <v>117.07044394452799</v>
      </c>
      <c r="L2765">
        <v>98.378460939834596</v>
      </c>
      <c r="M2765">
        <v>77.453225343256094</v>
      </c>
      <c r="N2765">
        <v>2.65063818102163</v>
      </c>
      <c r="O2765">
        <v>3.0219780219780299</v>
      </c>
      <c r="P2765">
        <v>151.03448275861999</v>
      </c>
      <c r="Q2765">
        <v>0.14444258912145999</v>
      </c>
    </row>
    <row r="2766" spans="1:17" hidden="1" x14ac:dyDescent="0.3">
      <c r="A2766" t="s">
        <v>5695</v>
      </c>
      <c r="B2766" t="s">
        <v>5696</v>
      </c>
      <c r="C2766" t="str">
        <f>IFERROR(VLOOKUP(Table1[[#This Row],[Ticker]],[1]!Table1[[Symbol]:[Industry]],2,FALSE),"-")</f>
        <v>-</v>
      </c>
      <c r="D2766" t="s">
        <v>550</v>
      </c>
      <c r="E2766">
        <v>117.12658482499999</v>
      </c>
      <c r="F2766">
        <v>2808.75</v>
      </c>
      <c r="G2766">
        <v>69.247692727900002</v>
      </c>
      <c r="H2766">
        <v>-5.5800157948878102</v>
      </c>
      <c r="I2766">
        <v>-23.078399832438301</v>
      </c>
      <c r="J2766">
        <v>-3.1973102273248699</v>
      </c>
      <c r="K2766">
        <v>2847.90930477231</v>
      </c>
      <c r="L2766">
        <v>2569.2672478629202</v>
      </c>
      <c r="M2766">
        <v>51.478602141547299</v>
      </c>
      <c r="N2766">
        <v>1.81100265540754</v>
      </c>
      <c r="O2766">
        <v>18.9141076991544</v>
      </c>
      <c r="P2766">
        <v>105.76923076923001</v>
      </c>
      <c r="Q2766">
        <v>0.123082595685403</v>
      </c>
    </row>
    <row r="2767" spans="1:17" hidden="1" x14ac:dyDescent="0.3">
      <c r="A2767" t="s">
        <v>5697</v>
      </c>
      <c r="B2767" t="s">
        <v>5698</v>
      </c>
      <c r="C2767" t="str">
        <f>IFERROR(VLOOKUP(Table1[[#This Row],[Ticker]],[1]!Table1[[Symbol]:[Industry]],2,FALSE),"-")</f>
        <v>-</v>
      </c>
      <c r="D2767" t="s">
        <v>62</v>
      </c>
      <c r="E2767">
        <v>117.12564664</v>
      </c>
      <c r="F2767">
        <v>6.7</v>
      </c>
      <c r="G2767">
        <v>44.9626700492677</v>
      </c>
      <c r="H2767">
        <v>12.208734699905101</v>
      </c>
      <c r="I2767">
        <v>-0.77699167318453599</v>
      </c>
      <c r="J2767">
        <v>-5.8437041384246502</v>
      </c>
      <c r="K2767">
        <v>6.03948432357614</v>
      </c>
      <c r="L2767">
        <v>5.5218485707708096</v>
      </c>
      <c r="M2767">
        <v>61.263874760238501</v>
      </c>
      <c r="N2767">
        <v>2.3207782206110501</v>
      </c>
      <c r="O2767">
        <v>10.4477611940298</v>
      </c>
      <c r="P2767">
        <v>97.380109068420694</v>
      </c>
      <c r="Q2767">
        <v>-1.9353668962796999E-2</v>
      </c>
    </row>
    <row r="2768" spans="1:17" hidden="1" x14ac:dyDescent="0.3">
      <c r="A2768" t="s">
        <v>5699</v>
      </c>
      <c r="B2768" t="s">
        <v>5700</v>
      </c>
      <c r="C2768" t="str">
        <f>IFERROR(VLOOKUP(Table1[[#This Row],[Ticker]],[1]!Table1[[Symbol]:[Industry]],2,FALSE),"-")</f>
        <v>-</v>
      </c>
      <c r="D2768" t="s">
        <v>513</v>
      </c>
      <c r="E2768">
        <v>116.99713258</v>
      </c>
      <c r="F2768">
        <v>116.2</v>
      </c>
      <c r="G2768">
        <v>44.078650330239199</v>
      </c>
      <c r="H2768">
        <v>7.6345609487103703</v>
      </c>
      <c r="I2768">
        <v>10.4739140445521</v>
      </c>
      <c r="J2768">
        <v>-4.21835399836863</v>
      </c>
      <c r="K2768">
        <v>104.77923735876399</v>
      </c>
      <c r="L2768">
        <v>94.704006531234199</v>
      </c>
      <c r="M2768">
        <v>69.484490265243807</v>
      </c>
      <c r="N2768">
        <v>4.7380311913812303</v>
      </c>
      <c r="O2768">
        <v>4.6901893287435401</v>
      </c>
      <c r="P2768">
        <v>69.883040935672497</v>
      </c>
    </row>
    <row r="2769" spans="1:17" hidden="1" x14ac:dyDescent="0.3">
      <c r="A2769" t="s">
        <v>5701</v>
      </c>
      <c r="B2769" t="s">
        <v>5702</v>
      </c>
      <c r="C2769" t="str">
        <f>IFERROR(VLOOKUP(Table1[[#This Row],[Ticker]],[1]!Table1[[Symbol]:[Industry]],2,FALSE),"-")</f>
        <v>-</v>
      </c>
      <c r="D2769" t="s">
        <v>253</v>
      </c>
      <c r="E2769">
        <v>116.771610643</v>
      </c>
      <c r="F2769">
        <v>55.82</v>
      </c>
      <c r="G2769">
        <v>-21.6625995606571</v>
      </c>
      <c r="H2769">
        <v>-5.7619074071637799</v>
      </c>
      <c r="I2769">
        <v>-22.372668365499401</v>
      </c>
      <c r="J2769">
        <v>-4.4355340179798697</v>
      </c>
      <c r="K2769">
        <v>54.886313371934897</v>
      </c>
      <c r="L2769">
        <v>55.9424335874874</v>
      </c>
      <c r="M2769">
        <v>35.724604513038997</v>
      </c>
      <c r="N2769">
        <v>0.71315066736484301</v>
      </c>
      <c r="O2769">
        <v>28.627731995700401</v>
      </c>
      <c r="P2769">
        <v>25.072820972439999</v>
      </c>
      <c r="Q2769">
        <v>-2.6169254969505999E-2</v>
      </c>
    </row>
    <row r="2770" spans="1:17" hidden="1" x14ac:dyDescent="0.3">
      <c r="A2770" t="s">
        <v>5703</v>
      </c>
      <c r="B2770" t="s">
        <v>5704</v>
      </c>
      <c r="C2770" t="str">
        <f>IFERROR(VLOOKUP(Table1[[#This Row],[Ticker]],[1]!Table1[[Symbol]:[Industry]],2,FALSE),"-")</f>
        <v>-</v>
      </c>
      <c r="D2770" t="s">
        <v>901</v>
      </c>
      <c r="E2770">
        <v>116.58243849999999</v>
      </c>
      <c r="F2770">
        <v>229.95</v>
      </c>
      <c r="G2770">
        <v>-7.7905337925002804</v>
      </c>
      <c r="H2770">
        <v>-10.606924010703899</v>
      </c>
      <c r="I2770">
        <v>-36.295087462207903</v>
      </c>
      <c r="J2770">
        <v>-2.48972151973615</v>
      </c>
      <c r="K2770">
        <v>246.723365155766</v>
      </c>
      <c r="L2770">
        <v>249.79421090884401</v>
      </c>
      <c r="M2770">
        <v>35.0521416006479</v>
      </c>
      <c r="N2770">
        <v>1.2790013130173901</v>
      </c>
      <c r="O2770">
        <v>53.250706675364199</v>
      </c>
      <c r="P2770">
        <v>23.962264150943302</v>
      </c>
      <c r="Q2770">
        <v>3.9411018975618002E-2</v>
      </c>
    </row>
    <row r="2771" spans="1:17" hidden="1" x14ac:dyDescent="0.3">
      <c r="A2771" t="s">
        <v>5705</v>
      </c>
      <c r="B2771" t="s">
        <v>5706</v>
      </c>
      <c r="C2771" t="str">
        <f>IFERROR(VLOOKUP(Table1[[#This Row],[Ticker]],[1]!Table1[[Symbol]:[Industry]],2,FALSE),"-")</f>
        <v>-</v>
      </c>
      <c r="D2771" t="s">
        <v>409</v>
      </c>
      <c r="E2771">
        <v>116.2643652</v>
      </c>
      <c r="F2771">
        <v>78.260000000000005</v>
      </c>
      <c r="G2771">
        <v>89.372953359372801</v>
      </c>
      <c r="H2771">
        <v>43.380820505016302</v>
      </c>
      <c r="I2771">
        <v>38.815690520615497</v>
      </c>
      <c r="J2771">
        <v>7.40589975051493</v>
      </c>
      <c r="K2771">
        <v>58.793173509536203</v>
      </c>
      <c r="L2771">
        <v>48.6440427327802</v>
      </c>
      <c r="M2771">
        <v>98.7009175288851</v>
      </c>
      <c r="N2771">
        <v>0.90429901567855397</v>
      </c>
      <c r="O2771">
        <v>0</v>
      </c>
      <c r="P2771">
        <v>158.710743801652</v>
      </c>
      <c r="Q2771">
        <v>5.4258565049163002E-2</v>
      </c>
    </row>
    <row r="2772" spans="1:17" hidden="1" x14ac:dyDescent="0.3">
      <c r="A2772" t="s">
        <v>5707</v>
      </c>
      <c r="B2772" t="s">
        <v>5708</v>
      </c>
      <c r="C2772" t="str">
        <f>IFERROR(VLOOKUP(Table1[[#This Row],[Ticker]],[1]!Table1[[Symbol]:[Industry]],2,FALSE),"-")</f>
        <v>-</v>
      </c>
      <c r="D2772" t="s">
        <v>441</v>
      </c>
      <c r="E2772">
        <v>116.257694</v>
      </c>
      <c r="F2772">
        <v>104.3</v>
      </c>
      <c r="G2772">
        <v>145.81019272789999</v>
      </c>
      <c r="H2772">
        <v>-13.5592387929455</v>
      </c>
      <c r="I2772">
        <v>-4.7498689835522097</v>
      </c>
      <c r="J2772">
        <v>-7.46835399836863</v>
      </c>
      <c r="K2772">
        <v>99.803684776951599</v>
      </c>
      <c r="L2772">
        <v>81.9517316312171</v>
      </c>
      <c r="M2772">
        <v>42.9285639781071</v>
      </c>
      <c r="N2772">
        <v>0.47921023175023603</v>
      </c>
      <c r="O2772">
        <v>28.331735378715202</v>
      </c>
      <c r="P2772">
        <v>178.13333333333301</v>
      </c>
      <c r="Q2772">
        <v>5.3703442962618003E-2</v>
      </c>
    </row>
    <row r="2773" spans="1:17" hidden="1" x14ac:dyDescent="0.3">
      <c r="A2773" t="s">
        <v>5709</v>
      </c>
      <c r="B2773" t="s">
        <v>5710</v>
      </c>
      <c r="C2773" t="str">
        <f>IFERROR(VLOOKUP(Table1[[#This Row],[Ticker]],[1]!Table1[[Symbol]:[Industry]],2,FALSE),"-")</f>
        <v>-</v>
      </c>
      <c r="D2773" t="s">
        <v>1229</v>
      </c>
      <c r="E2773">
        <v>116.16894120000001</v>
      </c>
      <c r="F2773">
        <v>161.19999999999999</v>
      </c>
      <c r="G2773">
        <v>28.453982600308301</v>
      </c>
      <c r="H2773">
        <v>-4.10821667900702</v>
      </c>
      <c r="I2773">
        <v>-15.1863112461913</v>
      </c>
      <c r="J2773">
        <v>-8.1580091707824298</v>
      </c>
      <c r="K2773">
        <v>167.537942428842</v>
      </c>
      <c r="L2773">
        <v>133.12505873456499</v>
      </c>
      <c r="M2773">
        <v>51.463415809528897</v>
      </c>
      <c r="N2773">
        <v>2.4821428571428501</v>
      </c>
      <c r="O2773">
        <v>37.562034739454099</v>
      </c>
      <c r="P2773">
        <v>67.9166666666666</v>
      </c>
    </row>
    <row r="2774" spans="1:17" hidden="1" x14ac:dyDescent="0.3">
      <c r="A2774" t="s">
        <v>5711</v>
      </c>
      <c r="B2774" t="s">
        <v>5712</v>
      </c>
      <c r="C2774" t="str">
        <f>IFERROR(VLOOKUP(Table1[[#This Row],[Ticker]],[1]!Table1[[Symbol]:[Industry]],2,FALSE),"-")</f>
        <v>-</v>
      </c>
      <c r="D2774" t="s">
        <v>247</v>
      </c>
      <c r="E2774">
        <v>116.06446215</v>
      </c>
      <c r="F2774">
        <v>986.1</v>
      </c>
      <c r="G2774">
        <v>-5.2026661512047196</v>
      </c>
      <c r="H2774">
        <v>0.31631713650881199</v>
      </c>
      <c r="I2774">
        <v>-9.9905422724820401</v>
      </c>
      <c r="J2774">
        <v>2.8477961340094899</v>
      </c>
      <c r="K2774">
        <v>943.47206698633204</v>
      </c>
      <c r="L2774">
        <v>921.53715132247703</v>
      </c>
      <c r="M2774">
        <v>66.257924410780703</v>
      </c>
      <c r="N2774">
        <v>1.24001633538418</v>
      </c>
      <c r="O2774">
        <v>10.2322279687658</v>
      </c>
      <c r="P2774">
        <v>32.264770974448297</v>
      </c>
      <c r="Q2774">
        <v>-4.6391114390958998E-2</v>
      </c>
    </row>
    <row r="2775" spans="1:17" hidden="1" x14ac:dyDescent="0.3">
      <c r="A2775" t="s">
        <v>5713</v>
      </c>
      <c r="B2775" t="s">
        <v>5714</v>
      </c>
      <c r="C2775" t="str">
        <f>IFERROR(VLOOKUP(Table1[[#This Row],[Ticker]],[1]!Table1[[Symbol]:[Industry]],2,FALSE),"-")</f>
        <v>-</v>
      </c>
      <c r="D2775" t="s">
        <v>557</v>
      </c>
      <c r="E2775">
        <v>115.72</v>
      </c>
      <c r="F2775">
        <v>144.6</v>
      </c>
      <c r="G2775">
        <v>241.66701981387999</v>
      </c>
      <c r="H2775">
        <v>-6.9878496438347604</v>
      </c>
      <c r="I2775">
        <v>75.048124628587999</v>
      </c>
      <c r="J2775">
        <v>0.99282357610943495</v>
      </c>
      <c r="K2775">
        <v>133.99041329854001</v>
      </c>
      <c r="L2775">
        <v>97.193331338422595</v>
      </c>
      <c r="M2775">
        <v>57.6406637166926</v>
      </c>
      <c r="N2775">
        <v>0.15969592791218001</v>
      </c>
      <c r="O2775">
        <v>12.621023513139599</v>
      </c>
      <c r="P2775">
        <v>394.35897435897402</v>
      </c>
      <c r="Q2775">
        <v>0.123889441199793</v>
      </c>
    </row>
    <row r="2776" spans="1:17" hidden="1" x14ac:dyDescent="0.3">
      <c r="A2776" t="s">
        <v>5715</v>
      </c>
      <c r="B2776" t="s">
        <v>5716</v>
      </c>
      <c r="C2776" t="str">
        <f>IFERROR(VLOOKUP(Table1[[#This Row],[Ticker]],[1]!Table1[[Symbol]:[Industry]],2,FALSE),"-")</f>
        <v>-</v>
      </c>
      <c r="D2776" t="s">
        <v>193</v>
      </c>
      <c r="E2776">
        <v>115.70140725</v>
      </c>
      <c r="F2776">
        <v>111</v>
      </c>
      <c r="G2776">
        <v>3.74743012285799</v>
      </c>
      <c r="H2776">
        <v>-1.61575807938746</v>
      </c>
      <c r="I2776">
        <v>-34.442112209527401</v>
      </c>
      <c r="J2776">
        <v>-13.677398135926101</v>
      </c>
      <c r="K2776">
        <v>109.32209412083</v>
      </c>
      <c r="L2776">
        <v>111.38413447039601</v>
      </c>
      <c r="M2776">
        <v>49.593230479579098</v>
      </c>
      <c r="N2776">
        <v>1.91500925472221</v>
      </c>
      <c r="O2776">
        <v>52.882882882882797</v>
      </c>
      <c r="P2776">
        <v>38.300523299277302</v>
      </c>
      <c r="Q2776">
        <v>0.129711258957909</v>
      </c>
    </row>
    <row r="2777" spans="1:17" hidden="1" x14ac:dyDescent="0.3">
      <c r="A2777" t="s">
        <v>5717</v>
      </c>
      <c r="B2777" t="s">
        <v>5718</v>
      </c>
      <c r="C2777" t="str">
        <f>IFERROR(VLOOKUP(Table1[[#This Row],[Ticker]],[1]!Table1[[Symbol]:[Industry]],2,FALSE),"-")</f>
        <v>-</v>
      </c>
      <c r="D2777" t="s">
        <v>338</v>
      </c>
      <c r="E2777">
        <v>115.24854499999999</v>
      </c>
      <c r="F2777">
        <v>112.79</v>
      </c>
      <c r="G2777">
        <v>-28.905765175879999</v>
      </c>
      <c r="H2777">
        <v>-8.2887131788617996</v>
      </c>
      <c r="I2777">
        <v>-21.661361146390899</v>
      </c>
      <c r="J2777">
        <v>-3.80703583327257</v>
      </c>
      <c r="K2777">
        <v>119.02756981066599</v>
      </c>
      <c r="L2777">
        <v>121.51180592367101</v>
      </c>
      <c r="M2777">
        <v>44.058699000831503</v>
      </c>
      <c r="N2777">
        <v>0.41135205887028298</v>
      </c>
      <c r="O2777">
        <v>51.476194698111499</v>
      </c>
      <c r="P2777">
        <v>19.989361702127599</v>
      </c>
      <c r="Q2777">
        <v>0.12443779913870399</v>
      </c>
    </row>
    <row r="2778" spans="1:17" hidden="1" x14ac:dyDescent="0.3">
      <c r="A2778" t="s">
        <v>5719</v>
      </c>
      <c r="B2778" t="s">
        <v>5720</v>
      </c>
      <c r="C2778" t="str">
        <f>IFERROR(VLOOKUP(Table1[[#This Row],[Ticker]],[1]!Table1[[Symbol]:[Industry]],2,FALSE),"-")</f>
        <v>-</v>
      </c>
      <c r="D2778" t="s">
        <v>647</v>
      </c>
      <c r="E2778">
        <v>115.2230653</v>
      </c>
      <c r="F2778">
        <v>198.9</v>
      </c>
      <c r="G2778">
        <v>119.751164950122</v>
      </c>
      <c r="H2778">
        <v>-20.246366961374601</v>
      </c>
      <c r="I2778">
        <v>26.459719374054799</v>
      </c>
      <c r="J2778">
        <v>-11.255905067823001</v>
      </c>
      <c r="K2778">
        <v>224.48522474040399</v>
      </c>
      <c r="L2778">
        <v>172.64277780040399</v>
      </c>
      <c r="M2778">
        <v>21.953815365353002</v>
      </c>
      <c r="N2778">
        <v>1.6008163265306099</v>
      </c>
      <c r="O2778">
        <v>41.277023629964702</v>
      </c>
      <c r="P2778">
        <v>206</v>
      </c>
    </row>
    <row r="2779" spans="1:17" hidden="1" x14ac:dyDescent="0.3">
      <c r="A2779" t="s">
        <v>5721</v>
      </c>
      <c r="B2779" t="s">
        <v>5722</v>
      </c>
      <c r="C2779" t="str">
        <f>IFERROR(VLOOKUP(Table1[[#This Row],[Ticker]],[1]!Table1[[Symbol]:[Industry]],2,FALSE),"-")</f>
        <v>-</v>
      </c>
      <c r="D2779" t="s">
        <v>122</v>
      </c>
      <c r="E2779">
        <v>115.1733</v>
      </c>
      <c r="F2779">
        <v>7.47</v>
      </c>
      <c r="G2779">
        <v>-72.637130818956393</v>
      </c>
      <c r="H2779">
        <v>-12.4298839491018</v>
      </c>
      <c r="I2779">
        <v>-46.756735614845297</v>
      </c>
      <c r="J2779">
        <v>-5.8778294636816604</v>
      </c>
      <c r="K2779">
        <v>8.1119249886245903</v>
      </c>
      <c r="L2779">
        <v>10.0787933701305</v>
      </c>
      <c r="M2779">
        <v>26.678385612284</v>
      </c>
      <c r="N2779">
        <v>0.70356631550788495</v>
      </c>
      <c r="O2779">
        <v>97.456492637215504</v>
      </c>
      <c r="P2779">
        <v>3.0344827586206802</v>
      </c>
      <c r="Q2779">
        <v>-6.6350250728263005E-2</v>
      </c>
    </row>
    <row r="2780" spans="1:17" hidden="1" x14ac:dyDescent="0.3">
      <c r="A2780" t="s">
        <v>5723</v>
      </c>
      <c r="B2780" t="s">
        <v>5724</v>
      </c>
      <c r="C2780" t="str">
        <f>IFERROR(VLOOKUP(Table1[[#This Row],[Ticker]],[1]!Table1[[Symbol]:[Industry]],2,FALSE),"-")</f>
        <v>-</v>
      </c>
      <c r="D2780" t="s">
        <v>46</v>
      </c>
      <c r="E2780">
        <v>114.9744</v>
      </c>
      <c r="F2780">
        <v>290</v>
      </c>
      <c r="G2780">
        <v>12.9847934098813</v>
      </c>
      <c r="H2780">
        <v>1.8527133464744201</v>
      </c>
      <c r="I2780">
        <v>27.075926661338901</v>
      </c>
      <c r="J2780">
        <v>1.6710399410253001</v>
      </c>
      <c r="K2780">
        <v>276.46389966504898</v>
      </c>
      <c r="M2780">
        <v>54.264106847921902</v>
      </c>
      <c r="N2780">
        <v>0.493583682290963</v>
      </c>
      <c r="O2780">
        <v>31.517241379310299</v>
      </c>
      <c r="P2780">
        <v>55.913978494623599</v>
      </c>
    </row>
    <row r="2781" spans="1:17" hidden="1" x14ac:dyDescent="0.3">
      <c r="A2781" t="s">
        <v>5725</v>
      </c>
      <c r="B2781" t="s">
        <v>5726</v>
      </c>
      <c r="C2781" t="str">
        <f>IFERROR(VLOOKUP(Table1[[#This Row],[Ticker]],[1]!Table1[[Symbol]:[Industry]],2,FALSE),"-")</f>
        <v>-</v>
      </c>
      <c r="D2781" t="s">
        <v>140</v>
      </c>
      <c r="E2781">
        <v>114.891261</v>
      </c>
      <c r="F2781">
        <v>16.2</v>
      </c>
      <c r="G2781">
        <v>-33.180033830133098</v>
      </c>
      <c r="H2781">
        <v>-8.9454009685890394</v>
      </c>
      <c r="I2781">
        <v>-31.594562991957901</v>
      </c>
      <c r="J2781">
        <v>-18.677335000095699</v>
      </c>
      <c r="K2781">
        <v>16.5965758577297</v>
      </c>
      <c r="L2781">
        <v>16.489091798360899</v>
      </c>
      <c r="M2781">
        <v>36.041923877693797</v>
      </c>
      <c r="N2781">
        <v>1.07265342153515</v>
      </c>
      <c r="O2781">
        <v>42.901234567901199</v>
      </c>
      <c r="P2781">
        <v>28.0632411067193</v>
      </c>
      <c r="Q2781">
        <v>-4.9954420231586E-2</v>
      </c>
    </row>
    <row r="2782" spans="1:17" hidden="1" x14ac:dyDescent="0.3">
      <c r="A2782" t="s">
        <v>5727</v>
      </c>
      <c r="B2782" t="s">
        <v>5728</v>
      </c>
      <c r="C2782" t="str">
        <f>IFERROR(VLOOKUP(Table1[[#This Row],[Ticker]],[1]!Table1[[Symbol]:[Industry]],2,FALSE),"-")</f>
        <v>-</v>
      </c>
      <c r="E2782">
        <v>114.60155760000001</v>
      </c>
      <c r="F2782">
        <v>85.46</v>
      </c>
      <c r="G2782">
        <v>-14.072547030014301</v>
      </c>
      <c r="H2782">
        <v>3.0978667438017302</v>
      </c>
      <c r="I2782">
        <v>-21.097203913195301</v>
      </c>
      <c r="J2782">
        <v>-0.61729180329352396</v>
      </c>
      <c r="K2782">
        <v>83.489518904983598</v>
      </c>
      <c r="L2782">
        <v>86.277164110632398</v>
      </c>
      <c r="M2782">
        <v>56.744881480904098</v>
      </c>
      <c r="N2782">
        <v>1.57305529444477</v>
      </c>
      <c r="O2782">
        <v>50.947811841797296</v>
      </c>
      <c r="P2782">
        <v>26.102995425704499</v>
      </c>
      <c r="Q2782">
        <v>9.1532753092156E-2</v>
      </c>
    </row>
    <row r="2783" spans="1:17" hidden="1" x14ac:dyDescent="0.3">
      <c r="A2783" t="s">
        <v>5729</v>
      </c>
      <c r="B2783" t="s">
        <v>5730</v>
      </c>
      <c r="C2783" t="str">
        <f>IFERROR(VLOOKUP(Table1[[#This Row],[Ticker]],[1]!Table1[[Symbol]:[Industry]],2,FALSE),"-")</f>
        <v>-</v>
      </c>
      <c r="E2783">
        <v>114.57380000000001</v>
      </c>
      <c r="F2783">
        <v>100</v>
      </c>
      <c r="G2783">
        <v>211.83383004114299</v>
      </c>
      <c r="H2783">
        <v>24.8433741443977</v>
      </c>
      <c r="I2783">
        <v>42.251330790750899</v>
      </c>
      <c r="J2783">
        <v>1.6492930604548799</v>
      </c>
      <c r="K2783">
        <v>83.079048588102197</v>
      </c>
      <c r="L2783">
        <v>60.782797023382997</v>
      </c>
      <c r="M2783">
        <v>63.595304250653697</v>
      </c>
      <c r="N2783">
        <v>1.5233013643117601</v>
      </c>
      <c r="O2783">
        <v>15.7</v>
      </c>
      <c r="P2783">
        <v>260.36036036036</v>
      </c>
      <c r="Q2783">
        <v>0.17018023336810401</v>
      </c>
    </row>
    <row r="2784" spans="1:17" hidden="1" x14ac:dyDescent="0.3">
      <c r="A2784" t="s">
        <v>5731</v>
      </c>
      <c r="B2784" t="s">
        <v>5732</v>
      </c>
      <c r="C2784" t="str">
        <f>IFERROR(VLOOKUP(Table1[[#This Row],[Ticker]],[1]!Table1[[Symbol]:[Industry]],2,FALSE),"-")</f>
        <v>-</v>
      </c>
      <c r="D2784" t="s">
        <v>1582</v>
      </c>
      <c r="E2784">
        <v>114.43638799999999</v>
      </c>
      <c r="F2784">
        <v>1008</v>
      </c>
      <c r="G2784">
        <v>0.19560939456668699</v>
      </c>
      <c r="H2784">
        <v>4.4056568952397104</v>
      </c>
      <c r="I2784">
        <v>-13.0155191771423</v>
      </c>
      <c r="J2784">
        <v>4.1933572669105201</v>
      </c>
      <c r="K2784">
        <v>971.34605651631898</v>
      </c>
      <c r="L2784">
        <v>951.53756538637799</v>
      </c>
      <c r="M2784">
        <v>82.605150048693304</v>
      </c>
      <c r="N2784">
        <v>2.6660121735715601</v>
      </c>
      <c r="O2784">
        <v>16.0664682539682</v>
      </c>
      <c r="P2784">
        <v>29.871803130838099</v>
      </c>
      <c r="Q2784">
        <v>6.3180913632937E-2</v>
      </c>
    </row>
    <row r="2785" spans="1:17" hidden="1" x14ac:dyDescent="0.3">
      <c r="A2785" t="s">
        <v>5733</v>
      </c>
      <c r="B2785" t="s">
        <v>5734</v>
      </c>
      <c r="C2785" t="str">
        <f>IFERROR(VLOOKUP(Table1[[#This Row],[Ticker]],[1]!Table1[[Symbol]:[Industry]],2,FALSE),"-")</f>
        <v>-</v>
      </c>
      <c r="E2785">
        <v>114.346710911999</v>
      </c>
      <c r="F2785">
        <v>22.01</v>
      </c>
      <c r="G2785">
        <v>36.249505971405704</v>
      </c>
      <c r="H2785">
        <v>10.283774344857999</v>
      </c>
      <c r="I2785">
        <v>73.244725839301495</v>
      </c>
      <c r="J2785">
        <v>-5.5962078796471797</v>
      </c>
      <c r="K2785">
        <v>20.743288454437099</v>
      </c>
      <c r="L2785">
        <v>16.741980299802002</v>
      </c>
      <c r="M2785">
        <v>47.895625714827901</v>
      </c>
      <c r="N2785">
        <v>1.0310374010352701</v>
      </c>
      <c r="O2785">
        <v>12.176283507496599</v>
      </c>
      <c r="P2785">
        <v>116.20825147347701</v>
      </c>
      <c r="Q2785">
        <v>0.118706138422286</v>
      </c>
    </row>
    <row r="2786" spans="1:17" hidden="1" x14ac:dyDescent="0.3">
      <c r="A2786" t="s">
        <v>5735</v>
      </c>
      <c r="B2786" t="s">
        <v>5736</v>
      </c>
      <c r="C2786" t="str">
        <f>IFERROR(VLOOKUP(Table1[[#This Row],[Ticker]],[1]!Table1[[Symbol]:[Industry]],2,FALSE),"-")</f>
        <v>-</v>
      </c>
      <c r="D2786" t="s">
        <v>258</v>
      </c>
      <c r="E2786">
        <v>114.01725</v>
      </c>
      <c r="F2786">
        <v>109</v>
      </c>
      <c r="G2786">
        <v>33.319696985807497</v>
      </c>
      <c r="H2786">
        <v>-7.1419631482020698</v>
      </c>
      <c r="I2786">
        <v>-9.4618502245198393</v>
      </c>
      <c r="J2786">
        <v>0.60018182717653101</v>
      </c>
      <c r="K2786">
        <v>107.743782764107</v>
      </c>
      <c r="M2786">
        <v>61.791940726307203</v>
      </c>
      <c r="N2786">
        <v>0.73190149972227303</v>
      </c>
      <c r="O2786">
        <v>40.412844036697201</v>
      </c>
      <c r="P2786">
        <v>67.692307692307693</v>
      </c>
    </row>
    <row r="2787" spans="1:17" hidden="1" x14ac:dyDescent="0.3">
      <c r="A2787" t="s">
        <v>5737</v>
      </c>
      <c r="B2787" t="s">
        <v>5738</v>
      </c>
      <c r="C2787" t="str">
        <f>IFERROR(VLOOKUP(Table1[[#This Row],[Ticker]],[1]!Table1[[Symbol]:[Industry]],2,FALSE),"-")</f>
        <v>-</v>
      </c>
      <c r="D2787" t="s">
        <v>647</v>
      </c>
      <c r="E2787">
        <v>113.87000999999999</v>
      </c>
      <c r="F2787">
        <v>225.1</v>
      </c>
      <c r="G2787">
        <v>-17.034156249308602</v>
      </c>
      <c r="H2787">
        <v>-3.1164957769577599</v>
      </c>
      <c r="I2787">
        <v>-0.71720212715131004</v>
      </c>
      <c r="J2787">
        <v>-1.6653236953383299</v>
      </c>
      <c r="K2787">
        <v>217.090247307353</v>
      </c>
      <c r="L2787">
        <v>212.13652161334201</v>
      </c>
      <c r="M2787">
        <v>47.268533980484797</v>
      </c>
      <c r="N2787">
        <v>1.1279327527056</v>
      </c>
      <c r="O2787">
        <v>8.8183029764549108</v>
      </c>
      <c r="P2787">
        <v>21.544276457883299</v>
      </c>
      <c r="Q2787">
        <v>-6.9149468217068993E-2</v>
      </c>
    </row>
    <row r="2788" spans="1:17" hidden="1" x14ac:dyDescent="0.3">
      <c r="A2788" t="s">
        <v>5739</v>
      </c>
      <c r="B2788" t="s">
        <v>5740</v>
      </c>
      <c r="C2788" t="str">
        <f>IFERROR(VLOOKUP(Table1[[#This Row],[Ticker]],[1]!Table1[[Symbol]:[Industry]],2,FALSE),"-")</f>
        <v>-</v>
      </c>
      <c r="E2788">
        <v>113.79996180000001</v>
      </c>
      <c r="F2788">
        <v>119.05</v>
      </c>
      <c r="G2788">
        <v>184.22165106123299</v>
      </c>
      <c r="H2788">
        <v>12.623242471925799</v>
      </c>
      <c r="I2788">
        <v>152.84229820157901</v>
      </c>
      <c r="J2788">
        <v>-1.32800312117565</v>
      </c>
      <c r="K2788">
        <v>97.990309130510198</v>
      </c>
      <c r="L2788">
        <v>67.542706697569201</v>
      </c>
      <c r="M2788">
        <v>54.767155601246202</v>
      </c>
      <c r="N2788">
        <v>0.70454545454545403</v>
      </c>
      <c r="O2788">
        <v>3.06593868122637</v>
      </c>
      <c r="P2788">
        <v>712.62798634812202</v>
      </c>
    </row>
    <row r="2789" spans="1:17" hidden="1" x14ac:dyDescent="0.3">
      <c r="A2789" t="s">
        <v>5741</v>
      </c>
      <c r="B2789" t="s">
        <v>5742</v>
      </c>
      <c r="C2789" t="str">
        <f>IFERROR(VLOOKUP(Table1[[#This Row],[Ticker]],[1]!Table1[[Symbol]:[Industry]],2,FALSE),"-")</f>
        <v>-</v>
      </c>
      <c r="D2789" t="s">
        <v>384</v>
      </c>
      <c r="E2789">
        <v>113.79644710999899</v>
      </c>
      <c r="M2789">
        <v>50</v>
      </c>
    </row>
    <row r="2790" spans="1:17" hidden="1" x14ac:dyDescent="0.3">
      <c r="A2790" t="s">
        <v>5743</v>
      </c>
      <c r="B2790" t="s">
        <v>5744</v>
      </c>
      <c r="C2790" t="str">
        <f>IFERROR(VLOOKUP(Table1[[#This Row],[Ticker]],[1]!Table1[[Symbol]:[Industry]],2,FALSE),"-")</f>
        <v>-</v>
      </c>
      <c r="D2790" t="s">
        <v>258</v>
      </c>
      <c r="E2790">
        <v>113.635348845</v>
      </c>
      <c r="F2790">
        <v>1535</v>
      </c>
      <c r="G2790">
        <v>75.032976920407293</v>
      </c>
      <c r="H2790">
        <v>1.0851092479350599</v>
      </c>
      <c r="I2790">
        <v>14.936907662525799</v>
      </c>
      <c r="J2790">
        <v>-2.5983539983686401</v>
      </c>
      <c r="K2790">
        <v>1434.1452018954101</v>
      </c>
      <c r="L2790">
        <v>1306.4623638109699</v>
      </c>
      <c r="M2790">
        <v>54.610548686904501</v>
      </c>
      <c r="N2790">
        <v>1.14185851117459</v>
      </c>
      <c r="O2790">
        <v>22.850162866449502</v>
      </c>
      <c r="P2790">
        <v>116.197183098591</v>
      </c>
      <c r="Q2790">
        <v>5.6390860462587997E-2</v>
      </c>
    </row>
    <row r="2791" spans="1:17" hidden="1" x14ac:dyDescent="0.3">
      <c r="A2791" t="s">
        <v>5745</v>
      </c>
      <c r="B2791" t="s">
        <v>5746</v>
      </c>
      <c r="C2791" t="str">
        <f>IFERROR(VLOOKUP(Table1[[#This Row],[Ticker]],[1]!Table1[[Symbol]:[Industry]],2,FALSE),"-")</f>
        <v>-</v>
      </c>
      <c r="D2791" t="s">
        <v>62</v>
      </c>
      <c r="E2791">
        <v>113.59274224000001</v>
      </c>
      <c r="F2791">
        <v>99.5</v>
      </c>
      <c r="G2791">
        <v>14.060664216045399</v>
      </c>
      <c r="H2791">
        <v>-20.719498129992299</v>
      </c>
      <c r="I2791">
        <v>-5.3757560180774897</v>
      </c>
      <c r="J2791">
        <v>-2.39372713269699</v>
      </c>
      <c r="K2791">
        <v>105.730863812835</v>
      </c>
      <c r="L2791">
        <v>100.759225940283</v>
      </c>
      <c r="M2791">
        <v>40.1912119946209</v>
      </c>
      <c r="N2791">
        <v>0.43089453380009501</v>
      </c>
      <c r="O2791">
        <v>68.743718592964797</v>
      </c>
      <c r="P2791">
        <v>46.087211863162501</v>
      </c>
      <c r="Q2791">
        <v>0.104926189908729</v>
      </c>
    </row>
    <row r="2792" spans="1:17" hidden="1" x14ac:dyDescent="0.3">
      <c r="A2792" t="s">
        <v>5747</v>
      </c>
      <c r="B2792" t="s">
        <v>5748</v>
      </c>
      <c r="C2792" t="str">
        <f>IFERROR(VLOOKUP(Table1[[#This Row],[Ticker]],[1]!Table1[[Symbol]:[Industry]],2,FALSE),"-")</f>
        <v>-</v>
      </c>
      <c r="D2792" t="s">
        <v>1492</v>
      </c>
      <c r="E2792">
        <v>113.54173</v>
      </c>
      <c r="F2792">
        <v>118.03</v>
      </c>
      <c r="G2792">
        <v>1.3831093945666899</v>
      </c>
      <c r="H2792">
        <v>3.4633158264642798</v>
      </c>
      <c r="I2792">
        <v>-9.7875233297961302</v>
      </c>
      <c r="J2792">
        <v>-1.46002066503531</v>
      </c>
      <c r="K2792">
        <v>113.172773304651</v>
      </c>
      <c r="L2792">
        <v>109.365286257718</v>
      </c>
      <c r="M2792">
        <v>55.2582733539872</v>
      </c>
      <c r="N2792">
        <v>1.3790860440044701</v>
      </c>
      <c r="O2792">
        <v>17.5548589341692</v>
      </c>
      <c r="P2792">
        <v>27.4622030237581</v>
      </c>
      <c r="Q2792">
        <v>-1.2306892821204E-2</v>
      </c>
    </row>
    <row r="2793" spans="1:17" hidden="1" x14ac:dyDescent="0.3">
      <c r="A2793" t="s">
        <v>5749</v>
      </c>
      <c r="B2793" t="s">
        <v>5750</v>
      </c>
      <c r="C2793" t="str">
        <f>IFERROR(VLOOKUP(Table1[[#This Row],[Ticker]],[1]!Table1[[Symbol]:[Industry]],2,FALSE),"-")</f>
        <v>-</v>
      </c>
      <c r="D2793" t="s">
        <v>62</v>
      </c>
      <c r="E2793">
        <v>113.529112688</v>
      </c>
      <c r="F2793">
        <v>23.05</v>
      </c>
      <c r="G2793">
        <v>52.877779937202298</v>
      </c>
      <c r="H2793">
        <v>-12.554909133835199</v>
      </c>
      <c r="I2793">
        <v>11.2200759793575</v>
      </c>
      <c r="J2793">
        <v>9.1668331299979293</v>
      </c>
      <c r="K2793">
        <v>21.162433747595799</v>
      </c>
      <c r="L2793">
        <v>19.155963593779902</v>
      </c>
      <c r="M2793">
        <v>56.538655683366102</v>
      </c>
      <c r="N2793">
        <v>2.2906648789105799</v>
      </c>
      <c r="O2793">
        <v>35.357917570498898</v>
      </c>
      <c r="P2793">
        <v>95.338983050847403</v>
      </c>
      <c r="Q2793">
        <v>0.106006105834312</v>
      </c>
    </row>
    <row r="2794" spans="1:17" hidden="1" x14ac:dyDescent="0.3">
      <c r="A2794" t="s">
        <v>5751</v>
      </c>
      <c r="B2794" t="s">
        <v>5752</v>
      </c>
      <c r="C2794" t="str">
        <f>IFERROR(VLOOKUP(Table1[[#This Row],[Ticker]],[1]!Table1[[Symbol]:[Industry]],2,FALSE),"-")</f>
        <v>-</v>
      </c>
      <c r="D2794" t="s">
        <v>253</v>
      </c>
      <c r="E2794">
        <v>113.49933312</v>
      </c>
      <c r="F2794">
        <v>173.4</v>
      </c>
      <c r="G2794">
        <v>13.082273391362801</v>
      </c>
      <c r="H2794">
        <v>-4.0120046349784904</v>
      </c>
      <c r="I2794">
        <v>-16.464699265538499</v>
      </c>
      <c r="J2794">
        <v>-0.59825809601467606</v>
      </c>
      <c r="K2794">
        <v>173.34129138800401</v>
      </c>
      <c r="L2794">
        <v>167.20925906842899</v>
      </c>
      <c r="M2794">
        <v>48.028935177544</v>
      </c>
      <c r="N2794">
        <v>0.81016576408169905</v>
      </c>
      <c r="O2794">
        <v>35.524798154555903</v>
      </c>
      <c r="P2794">
        <v>43.187448389760497</v>
      </c>
      <c r="Q2794">
        <v>1.5364691190977E-2</v>
      </c>
    </row>
    <row r="2795" spans="1:17" hidden="1" x14ac:dyDescent="0.3">
      <c r="A2795" t="s">
        <v>5753</v>
      </c>
      <c r="B2795" t="s">
        <v>5754</v>
      </c>
      <c r="C2795" t="str">
        <f>IFERROR(VLOOKUP(Table1[[#This Row],[Ticker]],[1]!Table1[[Symbol]:[Industry]],2,FALSE),"-")</f>
        <v>-</v>
      </c>
      <c r="D2795" t="s">
        <v>409</v>
      </c>
      <c r="E2795">
        <v>113.426881568</v>
      </c>
      <c r="F2795">
        <v>10.37</v>
      </c>
      <c r="G2795">
        <v>380.04926793115197</v>
      </c>
      <c r="H2795">
        <v>5.5013505565641596</v>
      </c>
      <c r="I2795">
        <v>102.542940993131</v>
      </c>
      <c r="J2795">
        <v>20.425306533328701</v>
      </c>
      <c r="K2795">
        <v>7.6827490374748404</v>
      </c>
      <c r="L2795">
        <v>5.0634975144155998</v>
      </c>
      <c r="M2795">
        <v>82.598355155435797</v>
      </c>
      <c r="N2795">
        <v>2.8777685348083102</v>
      </c>
      <c r="O2795">
        <v>0</v>
      </c>
      <c r="P2795">
        <v>445.78947368421001</v>
      </c>
      <c r="Q2795">
        <v>0.116919028982039</v>
      </c>
    </row>
    <row r="2796" spans="1:17" hidden="1" x14ac:dyDescent="0.3">
      <c r="A2796" t="s">
        <v>5755</v>
      </c>
      <c r="B2796" t="s">
        <v>5756</v>
      </c>
      <c r="C2796" t="str">
        <f>IFERROR(VLOOKUP(Table1[[#This Row],[Ticker]],[1]!Table1[[Symbol]:[Industry]],2,FALSE),"-")</f>
        <v>-</v>
      </c>
      <c r="D2796" t="s">
        <v>384</v>
      </c>
      <c r="E2796">
        <v>113.35490285</v>
      </c>
      <c r="F2796">
        <v>32.78</v>
      </c>
      <c r="G2796">
        <v>94.787803203449599</v>
      </c>
      <c r="H2796">
        <v>-3.36125561139698</v>
      </c>
      <c r="I2796">
        <v>30.1915045507861</v>
      </c>
      <c r="J2796">
        <v>22.988955015641402</v>
      </c>
      <c r="K2796">
        <v>28.5498105662782</v>
      </c>
      <c r="L2796">
        <v>22.720509327288202</v>
      </c>
      <c r="M2796">
        <v>69.837156891247304</v>
      </c>
      <c r="N2796">
        <v>0.81270259598612804</v>
      </c>
      <c r="O2796">
        <v>11.378889566809001</v>
      </c>
      <c r="P2796">
        <v>142.81481481481401</v>
      </c>
      <c r="Q2796">
        <v>9.9232334873795999E-2</v>
      </c>
    </row>
    <row r="2797" spans="1:17" hidden="1" x14ac:dyDescent="0.3">
      <c r="A2797" t="s">
        <v>5757</v>
      </c>
      <c r="B2797" t="s">
        <v>5758</v>
      </c>
      <c r="C2797" t="str">
        <f>IFERROR(VLOOKUP(Table1[[#This Row],[Ticker]],[1]!Table1[[Symbol]:[Industry]],2,FALSE),"-")</f>
        <v>-</v>
      </c>
      <c r="D2797" t="s">
        <v>647</v>
      </c>
      <c r="E2797">
        <v>113.32266</v>
      </c>
      <c r="F2797">
        <v>173.9</v>
      </c>
      <c r="G2797">
        <v>-24.641599907758799</v>
      </c>
      <c r="H2797">
        <v>-10.655680370229</v>
      </c>
      <c r="I2797">
        <v>-63.1581826645997</v>
      </c>
      <c r="J2797">
        <v>-6.6740758127861</v>
      </c>
      <c r="K2797">
        <v>179.98581360875801</v>
      </c>
      <c r="L2797">
        <v>194.92407428738699</v>
      </c>
      <c r="M2797">
        <v>47.964264988073602</v>
      </c>
      <c r="N2797">
        <v>0.89447516759993095</v>
      </c>
      <c r="O2797">
        <v>116.79125934445</v>
      </c>
      <c r="P2797">
        <v>12.9220779220779</v>
      </c>
      <c r="Q2797">
        <v>1.1235523590909E-2</v>
      </c>
    </row>
    <row r="2798" spans="1:17" hidden="1" x14ac:dyDescent="0.3">
      <c r="A2798" t="s">
        <v>5759</v>
      </c>
      <c r="B2798" t="s">
        <v>5760</v>
      </c>
      <c r="C2798" t="str">
        <f>IFERROR(VLOOKUP(Table1[[#This Row],[Ticker]],[1]!Table1[[Symbol]:[Industry]],2,FALSE),"-")</f>
        <v>-</v>
      </c>
      <c r="D2798" t="s">
        <v>409</v>
      </c>
      <c r="E2798">
        <v>113.04002115</v>
      </c>
      <c r="F2798">
        <v>113.95</v>
      </c>
      <c r="G2798">
        <v>-74.602413521631902</v>
      </c>
      <c r="H2798">
        <v>-18.038499823285399</v>
      </c>
      <c r="I2798">
        <v>-14.2784561568829</v>
      </c>
      <c r="J2798">
        <v>-8.1817611324399806</v>
      </c>
      <c r="K2798">
        <v>125.08968106068799</v>
      </c>
      <c r="L2798">
        <v>126.68209325180101</v>
      </c>
      <c r="M2798">
        <v>29.370338247448601</v>
      </c>
      <c r="N2798">
        <v>0.797612654313265</v>
      </c>
      <c r="O2798">
        <v>106.23080298376399</v>
      </c>
      <c r="P2798">
        <v>24.128540305010901</v>
      </c>
      <c r="Q2798">
        <v>8.1226423681285007E-2</v>
      </c>
    </row>
    <row r="2799" spans="1:17" hidden="1" x14ac:dyDescent="0.3">
      <c r="A2799" t="s">
        <v>5761</v>
      </c>
      <c r="B2799" t="s">
        <v>5762</v>
      </c>
      <c r="C2799" t="str">
        <f>IFERROR(VLOOKUP(Table1[[#This Row],[Ticker]],[1]!Table1[[Symbol]:[Industry]],2,FALSE),"-")</f>
        <v>-</v>
      </c>
      <c r="D2799" t="s">
        <v>146</v>
      </c>
      <c r="E2799">
        <v>112.87599922</v>
      </c>
      <c r="F2799">
        <v>5.36</v>
      </c>
      <c r="G2799">
        <v>11.631506830464099</v>
      </c>
      <c r="H2799">
        <v>-10.1900642528402</v>
      </c>
      <c r="I2799">
        <v>-48.281304691253801</v>
      </c>
      <c r="J2799">
        <v>1.0994533527086801</v>
      </c>
      <c r="K2799">
        <v>5.5741249762087497</v>
      </c>
      <c r="L2799">
        <v>5.8801777682501903</v>
      </c>
      <c r="M2799">
        <v>44.032233622300502</v>
      </c>
      <c r="N2799">
        <v>1.39904272573191</v>
      </c>
      <c r="O2799">
        <v>95.895522388059604</v>
      </c>
      <c r="P2799">
        <v>48.8888888888888</v>
      </c>
      <c r="Q2799">
        <v>-0.111985632829112</v>
      </c>
    </row>
    <row r="2800" spans="1:17" hidden="1" x14ac:dyDescent="0.3">
      <c r="A2800" t="s">
        <v>5763</v>
      </c>
      <c r="B2800" t="s">
        <v>5764</v>
      </c>
      <c r="C2800" t="str">
        <f>IFERROR(VLOOKUP(Table1[[#This Row],[Ticker]],[1]!Table1[[Symbol]:[Industry]],2,FALSE),"-")</f>
        <v>-</v>
      </c>
      <c r="D2800" t="s">
        <v>140</v>
      </c>
      <c r="E2800">
        <v>112.47499999999999</v>
      </c>
      <c r="F2800">
        <v>4321.3</v>
      </c>
      <c r="G2800">
        <v>-5.76827949432219</v>
      </c>
      <c r="H2800">
        <v>8.1504901090752995</v>
      </c>
      <c r="I2800">
        <v>-3.6794069308454498</v>
      </c>
      <c r="J2800">
        <v>2.6236000246198601</v>
      </c>
      <c r="K2800">
        <v>4143.09891083001</v>
      </c>
      <c r="L2800">
        <v>3962.4437612394499</v>
      </c>
      <c r="M2800">
        <v>59.01974331449</v>
      </c>
      <c r="N2800">
        <v>1.5260290198400901</v>
      </c>
      <c r="O2800">
        <v>15.312521694860299</v>
      </c>
      <c r="P2800">
        <v>31.948091603053399</v>
      </c>
      <c r="Q2800">
        <v>-0.100505008158415</v>
      </c>
    </row>
    <row r="2801" spans="1:17" hidden="1" x14ac:dyDescent="0.3">
      <c r="A2801" t="s">
        <v>5765</v>
      </c>
      <c r="B2801" t="s">
        <v>5766</v>
      </c>
      <c r="C2801" t="str">
        <f>IFERROR(VLOOKUP(Table1[[#This Row],[Ticker]],[1]!Table1[[Symbol]:[Industry]],2,FALSE),"-")</f>
        <v>-</v>
      </c>
      <c r="D2801" t="s">
        <v>244</v>
      </c>
      <c r="E2801">
        <v>112.32933</v>
      </c>
      <c r="F2801">
        <v>128.06</v>
      </c>
      <c r="G2801">
        <v>-19.087723938766601</v>
      </c>
      <c r="H2801">
        <v>26.799521857112701</v>
      </c>
      <c r="I2801">
        <v>-4.6665299444630799</v>
      </c>
      <c r="J2801">
        <v>33.514402102756598</v>
      </c>
      <c r="K2801">
        <v>115.350456423514</v>
      </c>
      <c r="L2801">
        <v>129.72663377556799</v>
      </c>
      <c r="M2801">
        <v>90.751637490188301</v>
      </c>
      <c r="N2801">
        <v>3.6093690352838501</v>
      </c>
      <c r="O2801">
        <v>67.538653756051801</v>
      </c>
      <c r="P2801">
        <v>77.8611111111111</v>
      </c>
    </row>
    <row r="2802" spans="1:17" hidden="1" x14ac:dyDescent="0.3">
      <c r="A2802" t="s">
        <v>5767</v>
      </c>
      <c r="B2802" t="s">
        <v>5768</v>
      </c>
      <c r="C2802" t="str">
        <f>IFERROR(VLOOKUP(Table1[[#This Row],[Ticker]],[1]!Table1[[Symbol]:[Industry]],2,FALSE),"-")</f>
        <v>-</v>
      </c>
      <c r="D2802" t="s">
        <v>396</v>
      </c>
      <c r="E2802">
        <v>112.2984</v>
      </c>
      <c r="F2802">
        <v>205.23</v>
      </c>
      <c r="G2802">
        <v>2.4242879325235598</v>
      </c>
      <c r="H2802">
        <v>-1.7280306601973701</v>
      </c>
      <c r="I2802">
        <v>-6.0607477014661102</v>
      </c>
      <c r="J2802">
        <v>-1.5036104086250499</v>
      </c>
      <c r="K2802">
        <v>198.422415923095</v>
      </c>
      <c r="L2802">
        <v>189.07680195132301</v>
      </c>
      <c r="M2802">
        <v>60.317191363303202</v>
      </c>
      <c r="N2802">
        <v>0.679723788571024</v>
      </c>
      <c r="O2802">
        <v>22.740340106222298</v>
      </c>
      <c r="P2802">
        <v>40.906282183316101</v>
      </c>
      <c r="Q2802">
        <v>2.5478788113162999E-2</v>
      </c>
    </row>
    <row r="2803" spans="1:17" hidden="1" x14ac:dyDescent="0.3">
      <c r="A2803" t="s">
        <v>5769</v>
      </c>
      <c r="B2803" t="s">
        <v>5770</v>
      </c>
      <c r="C2803" t="str">
        <f>IFERROR(VLOOKUP(Table1[[#This Row],[Ticker]],[1]!Table1[[Symbol]:[Industry]],2,FALSE),"-")</f>
        <v>-</v>
      </c>
      <c r="D2803" t="s">
        <v>54</v>
      </c>
      <c r="E2803">
        <v>112.272051355</v>
      </c>
      <c r="F2803">
        <v>13.96</v>
      </c>
      <c r="G2803">
        <v>-20.4820517748486</v>
      </c>
      <c r="H2803">
        <v>-11.2484793029109</v>
      </c>
      <c r="I2803">
        <v>-50.079703270090498</v>
      </c>
      <c r="J2803">
        <v>-4.31892871101231</v>
      </c>
      <c r="K2803">
        <v>15.5001750415981</v>
      </c>
      <c r="L2803">
        <v>17.404570075295599</v>
      </c>
      <c r="M2803">
        <v>40.535473409214802</v>
      </c>
      <c r="N2803">
        <v>0.35692390002737001</v>
      </c>
      <c r="O2803">
        <v>122.77936962750699</v>
      </c>
      <c r="P2803">
        <v>13.7734311328443</v>
      </c>
      <c r="Q2803">
        <v>1.5131335804635999E-2</v>
      </c>
    </row>
    <row r="2804" spans="1:17" hidden="1" x14ac:dyDescent="0.3">
      <c r="A2804" t="s">
        <v>5771</v>
      </c>
      <c r="B2804" t="s">
        <v>5772</v>
      </c>
      <c r="C2804" t="str">
        <f>IFERROR(VLOOKUP(Table1[[#This Row],[Ticker]],[1]!Table1[[Symbol]:[Industry]],2,FALSE),"-")</f>
        <v>-</v>
      </c>
      <c r="D2804" t="s">
        <v>62</v>
      </c>
      <c r="E2804">
        <v>112.02918750000001</v>
      </c>
      <c r="F2804">
        <v>177</v>
      </c>
      <c r="G2804">
        <v>93.689657013614294</v>
      </c>
      <c r="H2804">
        <v>-19.375914511554001</v>
      </c>
      <c r="I2804">
        <v>31.317045676327201</v>
      </c>
      <c r="J2804">
        <v>-9.99592830164387</v>
      </c>
      <c r="K2804">
        <v>198.66661882903301</v>
      </c>
      <c r="L2804">
        <v>167.10247602016901</v>
      </c>
      <c r="M2804">
        <v>25.845219436978901</v>
      </c>
      <c r="N2804">
        <v>0.226844135637778</v>
      </c>
      <c r="O2804">
        <v>73.559322033898297</v>
      </c>
      <c r="P2804">
        <v>135.62300319488801</v>
      </c>
      <c r="Q2804">
        <v>9.4269639181099995E-3</v>
      </c>
    </row>
    <row r="2805" spans="1:17" hidden="1" x14ac:dyDescent="0.3">
      <c r="A2805" t="s">
        <v>5773</v>
      </c>
      <c r="B2805" t="s">
        <v>5774</v>
      </c>
      <c r="C2805" t="str">
        <f>IFERROR(VLOOKUP(Table1[[#This Row],[Ticker]],[1]!Table1[[Symbol]:[Industry]],2,FALSE),"-")</f>
        <v>-</v>
      </c>
      <c r="E2805">
        <v>111.85536500000001</v>
      </c>
      <c r="F2805">
        <v>101.21</v>
      </c>
      <c r="G2805">
        <v>78.701570194728305</v>
      </c>
      <c r="H2805">
        <v>5.0565256631899604</v>
      </c>
      <c r="I2805">
        <v>28.856187090468602</v>
      </c>
      <c r="J2805">
        <v>-1.89474208116995</v>
      </c>
      <c r="K2805">
        <v>97.933030151697594</v>
      </c>
      <c r="L2805">
        <v>82.895852936379498</v>
      </c>
      <c r="M2805">
        <v>58.046883705172</v>
      </c>
      <c r="N2805">
        <v>0.75127036806594905</v>
      </c>
      <c r="O2805">
        <v>20.047426143661699</v>
      </c>
      <c r="P2805">
        <v>117.28209531987901</v>
      </c>
      <c r="Q2805">
        <v>3.3691281002174001E-2</v>
      </c>
    </row>
    <row r="2806" spans="1:17" hidden="1" x14ac:dyDescent="0.3">
      <c r="A2806" t="s">
        <v>5775</v>
      </c>
      <c r="B2806" t="s">
        <v>5776</v>
      </c>
      <c r="C2806" t="str">
        <f>IFERROR(VLOOKUP(Table1[[#This Row],[Ticker]],[1]!Table1[[Symbol]:[Industry]],2,FALSE),"-")</f>
        <v>-</v>
      </c>
      <c r="D2806" t="s">
        <v>775</v>
      </c>
      <c r="E2806">
        <v>111.85444099999999</v>
      </c>
      <c r="F2806">
        <v>61</v>
      </c>
      <c r="G2806">
        <v>-26.697973058723299</v>
      </c>
      <c r="H2806">
        <v>1.0917549844208501</v>
      </c>
      <c r="I2806">
        <v>-17.867103507821898</v>
      </c>
      <c r="J2806">
        <v>-6.8509778470119098</v>
      </c>
      <c r="K2806">
        <v>59.626243424735101</v>
      </c>
      <c r="L2806">
        <v>60.093317003600703</v>
      </c>
      <c r="M2806">
        <v>51.389970923862499</v>
      </c>
      <c r="N2806">
        <v>1.8813259498538599</v>
      </c>
      <c r="O2806">
        <v>58.934426229508198</v>
      </c>
      <c r="P2806">
        <v>31.1827956989247</v>
      </c>
      <c r="Q2806">
        <v>6.5165719333429004E-2</v>
      </c>
    </row>
    <row r="2807" spans="1:17" hidden="1" x14ac:dyDescent="0.3">
      <c r="A2807" t="s">
        <v>5777</v>
      </c>
      <c r="B2807" t="s">
        <v>5778</v>
      </c>
      <c r="C2807" t="str">
        <f>IFERROR(VLOOKUP(Table1[[#This Row],[Ticker]],[1]!Table1[[Symbol]:[Industry]],2,FALSE),"-")</f>
        <v>-</v>
      </c>
      <c r="E2807">
        <v>111.320797</v>
      </c>
      <c r="F2807">
        <v>48.93</v>
      </c>
      <c r="G2807">
        <v>854.75673163905503</v>
      </c>
      <c r="H2807">
        <v>43.333952990364601</v>
      </c>
      <c r="I2807">
        <v>737.76590931269095</v>
      </c>
      <c r="J2807">
        <v>7.4076045041121699</v>
      </c>
      <c r="K2807">
        <v>32.965692895685699</v>
      </c>
      <c r="M2807">
        <v>99.999079083002101</v>
      </c>
      <c r="N2807">
        <v>5.2875436070236201</v>
      </c>
      <c r="O2807">
        <v>0</v>
      </c>
      <c r="P2807">
        <v>880.56112224448896</v>
      </c>
    </row>
    <row r="2808" spans="1:17" hidden="1" x14ac:dyDescent="0.3">
      <c r="A2808" t="s">
        <v>5779</v>
      </c>
      <c r="B2808" t="s">
        <v>5780</v>
      </c>
      <c r="C2808" t="str">
        <f>IFERROR(VLOOKUP(Table1[[#This Row],[Ticker]],[1]!Table1[[Symbol]:[Industry]],2,FALSE),"-")</f>
        <v>-</v>
      </c>
      <c r="E2808">
        <v>110.8917824</v>
      </c>
      <c r="F2808">
        <v>2.6</v>
      </c>
      <c r="G2808">
        <v>3.4937054445809301</v>
      </c>
      <c r="H2808">
        <v>-2.11193311817205</v>
      </c>
      <c r="I2808">
        <v>-44.355744400607797</v>
      </c>
      <c r="J2808">
        <v>-5.9298924599070997</v>
      </c>
      <c r="K2808">
        <v>2.6015884399317901</v>
      </c>
      <c r="L2808">
        <v>2.7369143800211599</v>
      </c>
      <c r="M2808">
        <v>47.555635404768204</v>
      </c>
      <c r="N2808">
        <v>2.1795322951331202</v>
      </c>
      <c r="O2808">
        <v>67.307692307692193</v>
      </c>
      <c r="P2808">
        <v>36.554621848739501</v>
      </c>
      <c r="Q2808">
        <v>2.4608175438565999E-2</v>
      </c>
    </row>
    <row r="2809" spans="1:17" hidden="1" x14ac:dyDescent="0.3">
      <c r="A2809" t="s">
        <v>5781</v>
      </c>
      <c r="B2809" t="s">
        <v>5782</v>
      </c>
      <c r="C2809" t="str">
        <f>IFERROR(VLOOKUP(Table1[[#This Row],[Ticker]],[1]!Table1[[Symbol]:[Industry]],2,FALSE),"-")</f>
        <v>-</v>
      </c>
      <c r="D2809" t="s">
        <v>713</v>
      </c>
      <c r="E2809">
        <v>110.88097019999999</v>
      </c>
      <c r="F2809">
        <v>76.63</v>
      </c>
      <c r="G2809">
        <v>41.692877154129498</v>
      </c>
      <c r="H2809">
        <v>-1.45346928521156</v>
      </c>
      <c r="I2809">
        <v>23.5320656251982</v>
      </c>
      <c r="J2809">
        <v>0.52638630406397702</v>
      </c>
      <c r="K2809">
        <v>72.407149147670495</v>
      </c>
      <c r="L2809">
        <v>61.985985988458303</v>
      </c>
      <c r="M2809">
        <v>46.511713315869002</v>
      </c>
      <c r="N2809">
        <v>1.37534041006045</v>
      </c>
      <c r="O2809">
        <v>4.3977554482578602</v>
      </c>
      <c r="P2809">
        <v>74.555808656036405</v>
      </c>
      <c r="Q2809">
        <v>1.7417697266181999E-2</v>
      </c>
    </row>
    <row r="2810" spans="1:17" hidden="1" x14ac:dyDescent="0.3">
      <c r="A2810" t="s">
        <v>5783</v>
      </c>
      <c r="B2810" t="s">
        <v>5784</v>
      </c>
      <c r="C2810" t="str">
        <f>IFERROR(VLOOKUP(Table1[[#This Row],[Ticker]],[1]!Table1[[Symbol]:[Industry]],2,FALSE),"-")</f>
        <v>-</v>
      </c>
      <c r="D2810" t="s">
        <v>557</v>
      </c>
      <c r="E2810">
        <v>110.72469599999999</v>
      </c>
      <c r="F2810">
        <v>117.25</v>
      </c>
      <c r="G2810">
        <v>76.315933476621495</v>
      </c>
      <c r="H2810">
        <v>-9.1610676798694204</v>
      </c>
      <c r="I2810">
        <v>-22.678402771243501</v>
      </c>
      <c r="J2810">
        <v>-4.1829214821668899</v>
      </c>
      <c r="K2810">
        <v>117.80469239958801</v>
      </c>
      <c r="L2810">
        <v>107.688760424035</v>
      </c>
      <c r="M2810">
        <v>41.3673551840511</v>
      </c>
      <c r="N2810">
        <v>0.67845697657285997</v>
      </c>
      <c r="O2810">
        <v>26.993603411513799</v>
      </c>
      <c r="P2810">
        <v>110.881294964028</v>
      </c>
      <c r="Q2810">
        <v>4.9989450853745003E-2</v>
      </c>
    </row>
    <row r="2811" spans="1:17" hidden="1" x14ac:dyDescent="0.3">
      <c r="A2811" t="s">
        <v>5785</v>
      </c>
      <c r="B2811" t="s">
        <v>5786</v>
      </c>
      <c r="C2811" t="str">
        <f>IFERROR(VLOOKUP(Table1[[#This Row],[Ticker]],[1]!Table1[[Symbol]:[Industry]],2,FALSE),"-")</f>
        <v>-</v>
      </c>
      <c r="D2811" t="s">
        <v>409</v>
      </c>
      <c r="E2811">
        <v>110.64960000000001</v>
      </c>
      <c r="F2811">
        <v>282.5</v>
      </c>
      <c r="G2811">
        <v>85.095198793596197</v>
      </c>
      <c r="H2811">
        <v>-7.0791202645852698</v>
      </c>
      <c r="I2811">
        <v>22.046212342993901</v>
      </c>
      <c r="J2811">
        <v>-4.9274567544269798</v>
      </c>
      <c r="K2811">
        <v>301.530250157551</v>
      </c>
      <c r="L2811">
        <v>256.044780427597</v>
      </c>
      <c r="M2811">
        <v>28.261225619152999</v>
      </c>
      <c r="N2811">
        <v>0.110291286568103</v>
      </c>
      <c r="O2811">
        <v>34.159292035398202</v>
      </c>
      <c r="P2811">
        <v>121.481771854174</v>
      </c>
      <c r="Q2811">
        <v>0.105704540173735</v>
      </c>
    </row>
    <row r="2812" spans="1:17" hidden="1" x14ac:dyDescent="0.3">
      <c r="A2812" t="s">
        <v>5787</v>
      </c>
      <c r="B2812" t="s">
        <v>5788</v>
      </c>
      <c r="C2812" t="str">
        <f>IFERROR(VLOOKUP(Table1[[#This Row],[Ticker]],[1]!Table1[[Symbol]:[Industry]],2,FALSE),"-")</f>
        <v>-</v>
      </c>
      <c r="D2812" t="s">
        <v>109</v>
      </c>
      <c r="E2812">
        <v>110.566968</v>
      </c>
      <c r="F2812">
        <v>55</v>
      </c>
      <c r="G2812">
        <v>103.840703340286</v>
      </c>
      <c r="H2812">
        <v>-9.1045869290076702</v>
      </c>
      <c r="I2812">
        <v>30.958597380135799</v>
      </c>
      <c r="J2812">
        <v>-5.0165633647598096</v>
      </c>
      <c r="K2812">
        <v>57.906045710619303</v>
      </c>
      <c r="L2812">
        <v>51.646805081563102</v>
      </c>
      <c r="M2812">
        <v>49.078240070714003</v>
      </c>
      <c r="N2812">
        <v>1.00160901045856</v>
      </c>
      <c r="O2812">
        <v>54</v>
      </c>
      <c r="P2812">
        <v>170.93596059113301</v>
      </c>
    </row>
    <row r="2813" spans="1:17" hidden="1" x14ac:dyDescent="0.3">
      <c r="A2813" t="s">
        <v>5789</v>
      </c>
      <c r="B2813" t="s">
        <v>5790</v>
      </c>
      <c r="C2813" t="str">
        <f>IFERROR(VLOOKUP(Table1[[#This Row],[Ticker]],[1]!Table1[[Symbol]:[Industry]],2,FALSE),"-")</f>
        <v>-</v>
      </c>
      <c r="E2813">
        <v>110.565</v>
      </c>
      <c r="F2813">
        <v>204.95</v>
      </c>
      <c r="G2813">
        <v>45.0584689193686</v>
      </c>
      <c r="H2813">
        <v>30.5269557707168</v>
      </c>
      <c r="I2813">
        <v>59.149602170826199</v>
      </c>
      <c r="J2813">
        <v>-3.5332787806330899</v>
      </c>
      <c r="K2813">
        <v>174.130904108187</v>
      </c>
      <c r="M2813">
        <v>55.181546586496097</v>
      </c>
      <c r="N2813">
        <v>1.00331568268421</v>
      </c>
      <c r="O2813">
        <v>14.6865089046108</v>
      </c>
      <c r="P2813">
        <v>81.693262411347504</v>
      </c>
    </row>
    <row r="2814" spans="1:17" hidden="1" x14ac:dyDescent="0.3">
      <c r="A2814" t="s">
        <v>5791</v>
      </c>
      <c r="B2814" t="s">
        <v>5792</v>
      </c>
      <c r="C2814" t="str">
        <f>IFERROR(VLOOKUP(Table1[[#This Row],[Ticker]],[1]!Table1[[Symbol]:[Industry]],2,FALSE),"-")</f>
        <v>-</v>
      </c>
      <c r="D2814" t="s">
        <v>647</v>
      </c>
      <c r="E2814">
        <v>110.363253</v>
      </c>
      <c r="F2814">
        <v>33.979999999999997</v>
      </c>
      <c r="G2814">
        <v>2.4220244889062901</v>
      </c>
      <c r="H2814">
        <v>-12.3412344416562</v>
      </c>
      <c r="I2814">
        <v>41.695320524128</v>
      </c>
      <c r="J2814">
        <v>-0.47135700137164399</v>
      </c>
      <c r="K2814">
        <v>33.876345234318599</v>
      </c>
      <c r="L2814">
        <v>28.8912906091198</v>
      </c>
      <c r="M2814">
        <v>40.396883278793702</v>
      </c>
      <c r="N2814">
        <v>0.62455839006527403</v>
      </c>
      <c r="O2814">
        <v>24.190700412007001</v>
      </c>
      <c r="P2814">
        <v>86.703296703296601</v>
      </c>
      <c r="Q2814">
        <v>0.11199320620238599</v>
      </c>
    </row>
    <row r="2815" spans="1:17" hidden="1" x14ac:dyDescent="0.3">
      <c r="A2815" t="s">
        <v>5793</v>
      </c>
      <c r="B2815" t="s">
        <v>5794</v>
      </c>
      <c r="C2815" t="str">
        <f>IFERROR(VLOOKUP(Table1[[#This Row],[Ticker]],[1]!Table1[[Symbol]:[Industry]],2,FALSE),"-")</f>
        <v>-</v>
      </c>
      <c r="E2815">
        <v>110.25</v>
      </c>
      <c r="F2815">
        <v>735</v>
      </c>
      <c r="G2815">
        <v>2.9509742014336302</v>
      </c>
      <c r="H2815">
        <v>27.3640003051298</v>
      </c>
      <c r="I2815">
        <v>-13.713257353975701</v>
      </c>
      <c r="J2815">
        <v>-0.80168733170197304</v>
      </c>
      <c r="K2815">
        <v>659.54178902412298</v>
      </c>
      <c r="M2815">
        <v>94.183779207942393</v>
      </c>
      <c r="N2815">
        <v>0.41310160427807402</v>
      </c>
      <c r="O2815">
        <v>3.9455782312925098</v>
      </c>
      <c r="P2815">
        <v>39.204545454545404</v>
      </c>
    </row>
    <row r="2816" spans="1:17" hidden="1" x14ac:dyDescent="0.3">
      <c r="A2816" t="s">
        <v>5795</v>
      </c>
      <c r="B2816" t="s">
        <v>5796</v>
      </c>
      <c r="C2816" t="str">
        <f>IFERROR(VLOOKUP(Table1[[#This Row],[Ticker]],[1]!Table1[[Symbol]:[Industry]],2,FALSE),"-")</f>
        <v>-</v>
      </c>
      <c r="D2816" t="s">
        <v>647</v>
      </c>
      <c r="E2816">
        <v>109.9348615</v>
      </c>
      <c r="F2816">
        <v>35.26</v>
      </c>
      <c r="G2816">
        <v>11.204185527404499</v>
      </c>
      <c r="H2816">
        <v>5.7044418861941599</v>
      </c>
      <c r="I2816">
        <v>-15.7970065983016</v>
      </c>
      <c r="J2816">
        <v>-6.6620030930078196</v>
      </c>
      <c r="K2816">
        <v>33.573253564595497</v>
      </c>
      <c r="L2816">
        <v>32.271141142864799</v>
      </c>
      <c r="M2816">
        <v>47.764826325310104</v>
      </c>
      <c r="N2816">
        <v>1.8192547935246299</v>
      </c>
      <c r="O2816">
        <v>40.952921157118503</v>
      </c>
      <c r="P2816">
        <v>60.3000340754202</v>
      </c>
      <c r="Q2816">
        <v>6.6375538707441006E-2</v>
      </c>
    </row>
    <row r="2817" spans="1:17" hidden="1" x14ac:dyDescent="0.3">
      <c r="A2817" t="s">
        <v>5797</v>
      </c>
      <c r="B2817" t="s">
        <v>5798</v>
      </c>
      <c r="C2817" t="str">
        <f>IFERROR(VLOOKUP(Table1[[#This Row],[Ticker]],[1]!Table1[[Symbol]:[Industry]],2,FALSE),"-")</f>
        <v>-</v>
      </c>
      <c r="D2817" t="s">
        <v>46</v>
      </c>
      <c r="E2817">
        <v>109.80119999999999</v>
      </c>
      <c r="F2817">
        <v>47</v>
      </c>
      <c r="G2817">
        <v>81.152896933095903</v>
      </c>
      <c r="H2817">
        <v>5.5120748183358996</v>
      </c>
      <c r="I2817">
        <v>-10.9413877141815</v>
      </c>
      <c r="J2817">
        <v>17.665378536561501</v>
      </c>
      <c r="K2817">
        <v>45.803930055271103</v>
      </c>
      <c r="L2817">
        <v>41.937005860155502</v>
      </c>
      <c r="M2817">
        <v>64.411928157911404</v>
      </c>
      <c r="N2817">
        <v>1.9837639907500999</v>
      </c>
      <c r="O2817">
        <v>33.999999999999901</v>
      </c>
      <c r="P2817">
        <v>123.171889838556</v>
      </c>
      <c r="Q2817">
        <v>-7.0020715767529999E-3</v>
      </c>
    </row>
    <row r="2818" spans="1:17" hidden="1" x14ac:dyDescent="0.3">
      <c r="A2818" t="s">
        <v>5799</v>
      </c>
      <c r="B2818" t="s">
        <v>5800</v>
      </c>
      <c r="C2818" t="str">
        <f>IFERROR(VLOOKUP(Table1[[#This Row],[Ticker]],[1]!Table1[[Symbol]:[Industry]],2,FALSE),"-")</f>
        <v>-</v>
      </c>
      <c r="D2818" t="s">
        <v>446</v>
      </c>
      <c r="E2818">
        <v>109.13516</v>
      </c>
      <c r="F2818">
        <v>215.7</v>
      </c>
      <c r="G2818">
        <v>105.509282316818</v>
      </c>
      <c r="H2818">
        <v>-5.4598363235438896</v>
      </c>
      <c r="I2818">
        <v>67.290892023617502</v>
      </c>
      <c r="J2818">
        <v>-2.8681743038493099</v>
      </c>
      <c r="K2818">
        <v>195.50768759343501</v>
      </c>
      <c r="L2818">
        <v>150.73600516400199</v>
      </c>
      <c r="M2818">
        <v>41.556205706252001</v>
      </c>
      <c r="N2818">
        <v>0.37902302944515098</v>
      </c>
      <c r="O2818">
        <v>16.6666666666666</v>
      </c>
      <c r="P2818">
        <v>131.31367292225099</v>
      </c>
      <c r="Q2818">
        <v>0.137636600741499</v>
      </c>
    </row>
    <row r="2819" spans="1:17" hidden="1" x14ac:dyDescent="0.3">
      <c r="A2819" t="s">
        <v>5801</v>
      </c>
      <c r="B2819" t="s">
        <v>5802</v>
      </c>
      <c r="C2819" t="str">
        <f>IFERROR(VLOOKUP(Table1[[#This Row],[Ticker]],[1]!Table1[[Symbol]:[Industry]],2,FALSE),"-")</f>
        <v>-</v>
      </c>
      <c r="D2819" t="s">
        <v>49</v>
      </c>
      <c r="E2819">
        <v>108.991649925</v>
      </c>
      <c r="F2819">
        <v>203.5</v>
      </c>
      <c r="G2819">
        <v>206.983835069137</v>
      </c>
      <c r="H2819">
        <v>10.019679548860699</v>
      </c>
      <c r="I2819">
        <v>35.6437303361039</v>
      </c>
      <c r="J2819">
        <v>-11.569277950038799</v>
      </c>
      <c r="K2819">
        <v>198.91720938012901</v>
      </c>
      <c r="L2819">
        <v>160.52905440460401</v>
      </c>
      <c r="M2819">
        <v>37.879502433887801</v>
      </c>
      <c r="N2819">
        <v>0.56722775983555496</v>
      </c>
      <c r="O2819">
        <v>20.393120393120402</v>
      </c>
      <c r="P2819">
        <v>238.88426311407099</v>
      </c>
      <c r="Q2819">
        <v>0.142439465797393</v>
      </c>
    </row>
    <row r="2820" spans="1:17" hidden="1" x14ac:dyDescent="0.3">
      <c r="A2820" t="s">
        <v>5803</v>
      </c>
      <c r="B2820" t="s">
        <v>5804</v>
      </c>
      <c r="C2820" t="str">
        <f>IFERROR(VLOOKUP(Table1[[#This Row],[Ticker]],[1]!Table1[[Symbol]:[Industry]],2,FALSE),"-")</f>
        <v>-</v>
      </c>
      <c r="D2820" t="s">
        <v>49</v>
      </c>
      <c r="E2820">
        <v>108.886521892</v>
      </c>
      <c r="F2820">
        <v>34.03</v>
      </c>
      <c r="G2820">
        <v>-18.791811989081101</v>
      </c>
      <c r="H2820">
        <v>-9.7867615359052902</v>
      </c>
      <c r="I2820">
        <v>-24.232537559631201</v>
      </c>
      <c r="J2820">
        <v>-6.9263783506527998</v>
      </c>
      <c r="K2820">
        <v>36.135673154073899</v>
      </c>
      <c r="L2820">
        <v>35.753033893281199</v>
      </c>
      <c r="M2820">
        <v>34.879985305961902</v>
      </c>
      <c r="N2820">
        <v>1.5008262133808099</v>
      </c>
      <c r="O2820">
        <v>42.5213047311195</v>
      </c>
      <c r="P2820">
        <v>27.4531835205992</v>
      </c>
      <c r="Q2820">
        <v>5.1239267562698997E-2</v>
      </c>
    </row>
    <row r="2821" spans="1:17" hidden="1" x14ac:dyDescent="0.3">
      <c r="A2821" t="s">
        <v>5805</v>
      </c>
      <c r="B2821" t="s">
        <v>5806</v>
      </c>
      <c r="C2821" t="str">
        <f>IFERROR(VLOOKUP(Table1[[#This Row],[Ticker]],[1]!Table1[[Symbol]:[Industry]],2,FALSE),"-")</f>
        <v>-</v>
      </c>
      <c r="E2821">
        <v>108.87139999999999</v>
      </c>
      <c r="F2821">
        <v>78.2</v>
      </c>
      <c r="G2821">
        <v>52.9384665374238</v>
      </c>
      <c r="H2821">
        <v>-7.2647108959498299</v>
      </c>
      <c r="I2821">
        <v>37.951814416359099</v>
      </c>
      <c r="J2821">
        <v>-1.3112414718293599</v>
      </c>
      <c r="K2821">
        <v>77.896314426823196</v>
      </c>
      <c r="L2821">
        <v>66.984144733630103</v>
      </c>
      <c r="M2821">
        <v>39.449238720041301</v>
      </c>
      <c r="N2821">
        <v>0.55501405810684101</v>
      </c>
      <c r="O2821">
        <v>11.8925831202046</v>
      </c>
      <c r="P2821">
        <v>100.30737704918</v>
      </c>
    </row>
    <row r="2822" spans="1:17" hidden="1" x14ac:dyDescent="0.3">
      <c r="A2822" t="s">
        <v>5807</v>
      </c>
      <c r="B2822" t="s">
        <v>5808</v>
      </c>
      <c r="C2822" t="str">
        <f>IFERROR(VLOOKUP(Table1[[#This Row],[Ticker]],[1]!Table1[[Symbol]:[Industry]],2,FALSE),"-")</f>
        <v>-</v>
      </c>
      <c r="E2822">
        <v>108.86976555</v>
      </c>
      <c r="F2822">
        <v>70.56</v>
      </c>
      <c r="G2822">
        <v>101.735112780571</v>
      </c>
      <c r="H2822">
        <v>8.4691285747978196</v>
      </c>
      <c r="I2822">
        <v>-4.47921480078426</v>
      </c>
      <c r="J2822">
        <v>11.164932098309</v>
      </c>
      <c r="K2822">
        <v>64.140714012302098</v>
      </c>
      <c r="L2822">
        <v>59.346328926310797</v>
      </c>
      <c r="M2822">
        <v>75.1917802946911</v>
      </c>
      <c r="N2822">
        <v>1.33708932043541</v>
      </c>
      <c r="O2822">
        <v>15.547052154195001</v>
      </c>
      <c r="P2822">
        <v>139.186440677966</v>
      </c>
      <c r="Q2822">
        <v>0.102253677269635</v>
      </c>
    </row>
    <row r="2823" spans="1:17" hidden="1" x14ac:dyDescent="0.3">
      <c r="A2823" t="s">
        <v>5809</v>
      </c>
      <c r="B2823" t="s">
        <v>5810</v>
      </c>
      <c r="C2823" t="str">
        <f>IFERROR(VLOOKUP(Table1[[#This Row],[Ticker]],[1]!Table1[[Symbol]:[Industry]],2,FALSE),"-")</f>
        <v>-</v>
      </c>
      <c r="D2823" t="s">
        <v>710</v>
      </c>
      <c r="E2823">
        <v>108.80591530999899</v>
      </c>
      <c r="F2823">
        <v>103.9</v>
      </c>
      <c r="G2823">
        <v>24.775319539494198</v>
      </c>
      <c r="H2823">
        <v>-12.6882115359205</v>
      </c>
      <c r="I2823">
        <v>-28.024171570649099</v>
      </c>
      <c r="J2823">
        <v>-0.152984736891602</v>
      </c>
      <c r="K2823">
        <v>101.65596557582499</v>
      </c>
      <c r="L2823">
        <v>98.847211767607902</v>
      </c>
      <c r="M2823">
        <v>43.843711318517101</v>
      </c>
      <c r="N2823">
        <v>1.4127857375856201</v>
      </c>
      <c r="O2823">
        <v>84.080846968238603</v>
      </c>
      <c r="P2823">
        <v>56.948640483383599</v>
      </c>
      <c r="Q2823">
        <v>2.0508447160719E-2</v>
      </c>
    </row>
    <row r="2824" spans="1:17" hidden="1" x14ac:dyDescent="0.3">
      <c r="A2824" t="s">
        <v>5811</v>
      </c>
      <c r="B2824" t="s">
        <v>5812</v>
      </c>
      <c r="C2824" t="str">
        <f>IFERROR(VLOOKUP(Table1[[#This Row],[Ticker]],[1]!Table1[[Symbol]:[Industry]],2,FALSE),"-")</f>
        <v>-</v>
      </c>
      <c r="E2824">
        <v>108.73926843</v>
      </c>
      <c r="F2824">
        <v>1011</v>
      </c>
      <c r="G2824">
        <v>137.68270869089099</v>
      </c>
      <c r="H2824">
        <v>-11.807774210661099</v>
      </c>
      <c r="I2824">
        <v>94.423963565587897</v>
      </c>
      <c r="J2824">
        <v>-1.03122824986564</v>
      </c>
      <c r="K2824">
        <v>909.58627588157003</v>
      </c>
      <c r="L2824">
        <v>688.922494055215</v>
      </c>
      <c r="M2824">
        <v>53.324274439685098</v>
      </c>
      <c r="N2824">
        <v>0.83797721034683503</v>
      </c>
      <c r="O2824">
        <v>16.315529179030602</v>
      </c>
      <c r="P2824">
        <v>174.541751527494</v>
      </c>
      <c r="Q2824">
        <v>7.5310189684174994E-2</v>
      </c>
    </row>
    <row r="2825" spans="1:17" hidden="1" x14ac:dyDescent="0.3">
      <c r="A2825" t="s">
        <v>5813</v>
      </c>
      <c r="B2825" t="s">
        <v>5814</v>
      </c>
      <c r="C2825" t="str">
        <f>IFERROR(VLOOKUP(Table1[[#This Row],[Ticker]],[1]!Table1[[Symbol]:[Industry]],2,FALSE),"-")</f>
        <v>-</v>
      </c>
      <c r="D2825" t="s">
        <v>901</v>
      </c>
      <c r="E2825">
        <v>108.70399999999999</v>
      </c>
      <c r="F2825">
        <v>172.5</v>
      </c>
      <c r="G2825">
        <v>-33.062455121562301</v>
      </c>
      <c r="H2825">
        <v>-6.6039966102355301</v>
      </c>
      <c r="I2825">
        <v>-25.506360802251599</v>
      </c>
      <c r="J2825">
        <v>7.8078064192455096E-2</v>
      </c>
      <c r="K2825">
        <v>175.22243145831601</v>
      </c>
      <c r="L2825">
        <v>180.61078243810201</v>
      </c>
      <c r="M2825">
        <v>49.291047478605201</v>
      </c>
      <c r="N2825">
        <v>0.955171050675099</v>
      </c>
      <c r="O2825">
        <v>34.492753623188399</v>
      </c>
      <c r="P2825">
        <v>19.7500867754251</v>
      </c>
      <c r="Q2825">
        <v>-8.4627034490899006E-2</v>
      </c>
    </row>
    <row r="2826" spans="1:17" hidden="1" x14ac:dyDescent="0.3">
      <c r="A2826" t="s">
        <v>5815</v>
      </c>
      <c r="B2826" t="s">
        <v>5816</v>
      </c>
      <c r="C2826" t="str">
        <f>IFERROR(VLOOKUP(Table1[[#This Row],[Ticker]],[1]!Table1[[Symbol]:[Industry]],2,FALSE),"-")</f>
        <v>-</v>
      </c>
      <c r="E2826">
        <v>108.6149935</v>
      </c>
      <c r="F2826">
        <v>32.14</v>
      </c>
      <c r="G2826">
        <v>-48.859214641823002</v>
      </c>
      <c r="H2826">
        <v>-21.026697197319599</v>
      </c>
      <c r="I2826">
        <v>-19.858441692358099</v>
      </c>
      <c r="J2826">
        <v>-10.2395571541871</v>
      </c>
      <c r="K2826">
        <v>34.075567897646003</v>
      </c>
      <c r="L2826">
        <v>33.996892254329502</v>
      </c>
      <c r="M2826">
        <v>30.9331136651994</v>
      </c>
      <c r="N2826">
        <v>0.67781363368415104</v>
      </c>
      <c r="O2826">
        <v>62.632233976353398</v>
      </c>
      <c r="P2826">
        <v>28.457234212629899</v>
      </c>
      <c r="Q2826">
        <v>8.4890091002104998E-2</v>
      </c>
    </row>
    <row r="2827" spans="1:17" hidden="1" x14ac:dyDescent="0.3">
      <c r="A2827" t="s">
        <v>5817</v>
      </c>
      <c r="B2827" t="s">
        <v>5818</v>
      </c>
      <c r="C2827" t="str">
        <f>IFERROR(VLOOKUP(Table1[[#This Row],[Ticker]],[1]!Table1[[Symbol]:[Industry]],2,FALSE),"-")</f>
        <v>-</v>
      </c>
      <c r="E2827">
        <v>108.58900624</v>
      </c>
      <c r="F2827">
        <v>369.9</v>
      </c>
      <c r="G2827">
        <v>47.735370126445602</v>
      </c>
      <c r="H2827">
        <v>-10.223581646991001</v>
      </c>
      <c r="I2827">
        <v>4.8457469000024798</v>
      </c>
      <c r="J2827">
        <v>13.211257652116799</v>
      </c>
      <c r="K2827">
        <v>370.19261502813902</v>
      </c>
      <c r="L2827">
        <v>364.98547363257097</v>
      </c>
      <c r="M2827">
        <v>58.198695208559599</v>
      </c>
      <c r="N2827">
        <v>1.2701519443728999</v>
      </c>
      <c r="O2827">
        <v>77.818329278183299</v>
      </c>
      <c r="P2827">
        <v>82.216748768472897</v>
      </c>
    </row>
    <row r="2828" spans="1:17" hidden="1" x14ac:dyDescent="0.3">
      <c r="A2828" t="s">
        <v>5819</v>
      </c>
      <c r="B2828" t="s">
        <v>5820</v>
      </c>
      <c r="C2828" t="str">
        <f>IFERROR(VLOOKUP(Table1[[#This Row],[Ticker]],[1]!Table1[[Symbol]:[Industry]],2,FALSE),"-")</f>
        <v>-</v>
      </c>
      <c r="D2828" t="s">
        <v>130</v>
      </c>
      <c r="E2828">
        <v>108.5390592</v>
      </c>
      <c r="F2828">
        <v>97.66</v>
      </c>
      <c r="G2828">
        <v>108.50463050781001</v>
      </c>
      <c r="H2828">
        <v>4.1941743137631997</v>
      </c>
      <c r="I2828">
        <v>17.006921900011299</v>
      </c>
      <c r="J2828">
        <v>-5.7728411778558204</v>
      </c>
      <c r="K2828">
        <v>92.597124240807901</v>
      </c>
      <c r="L2828">
        <v>77.759661004487199</v>
      </c>
      <c r="M2828">
        <v>67.215882175880907</v>
      </c>
      <c r="N2828">
        <v>0.42835808294069799</v>
      </c>
      <c r="O2828">
        <v>17.653082121646499</v>
      </c>
      <c r="P2828">
        <v>169.77900552486099</v>
      </c>
      <c r="Q2828">
        <v>8.7955552823542005E-2</v>
      </c>
    </row>
    <row r="2829" spans="1:17" hidden="1" x14ac:dyDescent="0.3">
      <c r="A2829" t="s">
        <v>5821</v>
      </c>
      <c r="B2829" t="s">
        <v>5822</v>
      </c>
      <c r="C2829" t="str">
        <f>IFERROR(VLOOKUP(Table1[[#This Row],[Ticker]],[1]!Table1[[Symbol]:[Industry]],2,FALSE),"-")</f>
        <v>-</v>
      </c>
      <c r="D2829" t="s">
        <v>989</v>
      </c>
      <c r="E2829">
        <v>108.36112</v>
      </c>
      <c r="F2829">
        <v>39.700000000000003</v>
      </c>
      <c r="G2829">
        <v>-22.418973938766602</v>
      </c>
      <c r="H2829">
        <v>-1.2647108959498099</v>
      </c>
      <c r="I2829">
        <v>-31.430143097150602</v>
      </c>
      <c r="J2829">
        <v>9.5844644659012292</v>
      </c>
      <c r="K2829">
        <v>40.661759428659202</v>
      </c>
      <c r="L2829">
        <v>42.229385553509701</v>
      </c>
      <c r="M2829">
        <v>74.351475567856895</v>
      </c>
      <c r="N2829">
        <v>1.5913467550331299</v>
      </c>
      <c r="O2829">
        <v>45.843828715365198</v>
      </c>
      <c r="P2829">
        <v>23.483670295489901</v>
      </c>
    </row>
    <row r="2830" spans="1:17" hidden="1" x14ac:dyDescent="0.3">
      <c r="A2830" t="s">
        <v>5823</v>
      </c>
      <c r="B2830" t="s">
        <v>5824</v>
      </c>
      <c r="C2830" t="str">
        <f>IFERROR(VLOOKUP(Table1[[#This Row],[Ticker]],[1]!Table1[[Symbol]:[Industry]],2,FALSE),"-")</f>
        <v>-</v>
      </c>
      <c r="D2830" t="s">
        <v>550</v>
      </c>
      <c r="E2830">
        <v>108.1417692</v>
      </c>
      <c r="F2830">
        <v>202.85</v>
      </c>
      <c r="G2830">
        <v>101.605923295911</v>
      </c>
      <c r="H2830">
        <v>10.8592192039075</v>
      </c>
      <c r="I2830">
        <v>27.894450835975999</v>
      </c>
      <c r="K2830">
        <v>149.02935770120101</v>
      </c>
      <c r="M2830">
        <v>98.697270297336502</v>
      </c>
      <c r="N2830">
        <v>0.4</v>
      </c>
      <c r="O2830">
        <v>0</v>
      </c>
      <c r="P2830">
        <v>138.64705882352899</v>
      </c>
    </row>
    <row r="2831" spans="1:17" hidden="1" x14ac:dyDescent="0.3">
      <c r="A2831" t="s">
        <v>5825</v>
      </c>
      <c r="B2831" t="s">
        <v>5826</v>
      </c>
      <c r="C2831" t="str">
        <f>IFERROR(VLOOKUP(Table1[[#This Row],[Ticker]],[1]!Table1[[Symbol]:[Industry]],2,FALSE),"-")</f>
        <v>-</v>
      </c>
      <c r="D2831" t="s">
        <v>193</v>
      </c>
      <c r="E2831">
        <v>108.08580000000001</v>
      </c>
      <c r="F2831">
        <v>72</v>
      </c>
      <c r="G2831">
        <v>174.07066145620701</v>
      </c>
      <c r="H2831">
        <v>-13.7862362873205</v>
      </c>
      <c r="I2831">
        <v>51.3302209068938</v>
      </c>
      <c r="J2831">
        <v>-6.2442236593109604</v>
      </c>
      <c r="K2831">
        <v>67.908422471919593</v>
      </c>
      <c r="L2831">
        <v>54.533137072873799</v>
      </c>
      <c r="M2831">
        <v>42.132578568543401</v>
      </c>
      <c r="N2831">
        <v>0.67182248054262295</v>
      </c>
      <c r="O2831">
        <v>16.5277777777777</v>
      </c>
      <c r="P2831">
        <v>216.901408450704</v>
      </c>
      <c r="Q2831">
        <v>7.8472614244117E-2</v>
      </c>
    </row>
    <row r="2832" spans="1:17" hidden="1" x14ac:dyDescent="0.3">
      <c r="A2832" t="s">
        <v>5827</v>
      </c>
      <c r="B2832" t="s">
        <v>5828</v>
      </c>
      <c r="C2832" t="str">
        <f>IFERROR(VLOOKUP(Table1[[#This Row],[Ticker]],[1]!Table1[[Symbol]:[Industry]],2,FALSE),"-")</f>
        <v>-</v>
      </c>
      <c r="E2832">
        <v>108.06796620599999</v>
      </c>
      <c r="F2832">
        <v>49.34</v>
      </c>
      <c r="G2832">
        <v>31.579979410515602</v>
      </c>
      <c r="H2832">
        <v>2.3711586692675701</v>
      </c>
      <c r="I2832">
        <v>13.3881625243204</v>
      </c>
      <c r="J2832">
        <v>-7.6194399284913903</v>
      </c>
      <c r="K2832">
        <v>48.1460666757445</v>
      </c>
      <c r="L2832">
        <v>41.334409872746903</v>
      </c>
      <c r="M2832">
        <v>47.102250797507303</v>
      </c>
      <c r="N2832">
        <v>0.78366861082505501</v>
      </c>
      <c r="O2832">
        <v>16.720713417105699</v>
      </c>
      <c r="P2832">
        <v>111.75965665235999</v>
      </c>
      <c r="Q2832">
        <v>0.16587849598107099</v>
      </c>
    </row>
    <row r="2833" spans="1:17" hidden="1" x14ac:dyDescent="0.3">
      <c r="A2833" t="s">
        <v>5829</v>
      </c>
      <c r="B2833" t="s">
        <v>2939</v>
      </c>
      <c r="C2833" t="str">
        <f>IFERROR(VLOOKUP(Table1[[#This Row],[Ticker]],[1]!Table1[[Symbol]:[Industry]],2,FALSE),"-")</f>
        <v>-</v>
      </c>
      <c r="D2833" t="s">
        <v>3984</v>
      </c>
      <c r="E2833">
        <v>107.86750000000001</v>
      </c>
      <c r="F2833">
        <v>816.35</v>
      </c>
      <c r="G2833">
        <v>11.790418091684501</v>
      </c>
      <c r="H2833">
        <v>-1.1709608959498199</v>
      </c>
      <c r="I2833">
        <v>-9.6567502905928198</v>
      </c>
      <c r="J2833">
        <v>-5.9839522157152301</v>
      </c>
      <c r="K2833">
        <v>802.03796724157496</v>
      </c>
      <c r="L2833">
        <v>749.14102149127802</v>
      </c>
      <c r="M2833">
        <v>47.171008571738597</v>
      </c>
      <c r="N2833">
        <v>2.44551566662438</v>
      </c>
      <c r="O2833">
        <v>46.475163839039602</v>
      </c>
      <c r="P2833">
        <v>59.755381604696602</v>
      </c>
      <c r="Q2833">
        <v>6.8389622516393994E-2</v>
      </c>
    </row>
    <row r="2834" spans="1:17" hidden="1" x14ac:dyDescent="0.3">
      <c r="A2834" t="s">
        <v>5830</v>
      </c>
      <c r="B2834" t="s">
        <v>5831</v>
      </c>
      <c r="C2834" t="str">
        <f>IFERROR(VLOOKUP(Table1[[#This Row],[Ticker]],[1]!Table1[[Symbol]:[Industry]],2,FALSE),"-")</f>
        <v>-</v>
      </c>
      <c r="D2834" t="s">
        <v>140</v>
      </c>
      <c r="E2834">
        <v>107.7624</v>
      </c>
      <c r="F2834">
        <v>98.56</v>
      </c>
      <c r="G2834">
        <v>-25.6926587618578</v>
      </c>
      <c r="H2834">
        <v>19.835289104050101</v>
      </c>
      <c r="I2834">
        <v>12.841273165422701</v>
      </c>
      <c r="J2834">
        <v>-2.4962686124901401</v>
      </c>
      <c r="K2834">
        <v>90.073510954834106</v>
      </c>
      <c r="L2834">
        <v>83.990972073620199</v>
      </c>
      <c r="M2834">
        <v>59.8758046506249</v>
      </c>
      <c r="N2834">
        <v>1.00872672813458</v>
      </c>
      <c r="O2834">
        <v>10.744724025974</v>
      </c>
      <c r="P2834">
        <v>94.551914725621799</v>
      </c>
      <c r="Q2834">
        <v>0.15072572546118701</v>
      </c>
    </row>
    <row r="2835" spans="1:17" hidden="1" x14ac:dyDescent="0.3">
      <c r="A2835" t="s">
        <v>5832</v>
      </c>
      <c r="B2835" t="s">
        <v>5833</v>
      </c>
      <c r="C2835" t="str">
        <f>IFERROR(VLOOKUP(Table1[[#This Row],[Ticker]],[1]!Table1[[Symbol]:[Industry]],2,FALSE),"-")</f>
        <v>-</v>
      </c>
      <c r="D2835" t="s">
        <v>647</v>
      </c>
      <c r="E2835">
        <v>107.738197</v>
      </c>
      <c r="F2835">
        <v>120.9</v>
      </c>
      <c r="G2835">
        <v>141.37792983655501</v>
      </c>
      <c r="H2835">
        <v>-3.9995031808162902</v>
      </c>
      <c r="I2835">
        <v>-6.0406762858872902</v>
      </c>
      <c r="J2835">
        <v>-3.4999702425768602</v>
      </c>
      <c r="K2835">
        <v>119.797167372608</v>
      </c>
      <c r="L2835">
        <v>104.137690019849</v>
      </c>
      <c r="M2835">
        <v>42.606271229691203</v>
      </c>
      <c r="N2835">
        <v>0.66380286708632397</v>
      </c>
      <c r="O2835">
        <v>32.258064516128997</v>
      </c>
      <c r="P2835">
        <v>171.076233183856</v>
      </c>
      <c r="Q2835">
        <v>0.142374388251893</v>
      </c>
    </row>
    <row r="2836" spans="1:17" hidden="1" x14ac:dyDescent="0.3">
      <c r="A2836" t="s">
        <v>5834</v>
      </c>
      <c r="B2836" t="s">
        <v>5835</v>
      </c>
      <c r="C2836" t="str">
        <f>IFERROR(VLOOKUP(Table1[[#This Row],[Ticker]],[1]!Table1[[Symbol]:[Industry]],2,FALSE),"-")</f>
        <v>-</v>
      </c>
      <c r="E2836">
        <v>107.355188864</v>
      </c>
      <c r="F2836">
        <v>1.55</v>
      </c>
      <c r="G2836">
        <v>-26.445416246458901</v>
      </c>
      <c r="H2836">
        <v>-0.83565684189576395</v>
      </c>
      <c r="I2836">
        <v>-12.3542829950014</v>
      </c>
      <c r="J2836">
        <v>-3.9463414197522901</v>
      </c>
      <c r="K2836">
        <v>1.57876583849426</v>
      </c>
      <c r="L2836">
        <v>1.6810014155633499</v>
      </c>
      <c r="M2836">
        <v>45.319628745618502</v>
      </c>
      <c r="N2836">
        <v>2.0901800606509999</v>
      </c>
      <c r="O2836">
        <v>100</v>
      </c>
      <c r="P2836">
        <v>72.2222222222222</v>
      </c>
      <c r="Q2836">
        <v>-6.6570108225168997E-2</v>
      </c>
    </row>
    <row r="2837" spans="1:17" hidden="1" x14ac:dyDescent="0.3">
      <c r="A2837" t="s">
        <v>5836</v>
      </c>
      <c r="B2837" t="s">
        <v>5837</v>
      </c>
      <c r="C2837" t="str">
        <f>IFERROR(VLOOKUP(Table1[[#This Row],[Ticker]],[1]!Table1[[Symbol]:[Industry]],2,FALSE),"-")</f>
        <v>-</v>
      </c>
      <c r="D2837" t="s">
        <v>62</v>
      </c>
      <c r="E2837">
        <v>106.82122320000001</v>
      </c>
      <c r="F2837">
        <v>64.98</v>
      </c>
      <c r="G2837">
        <v>20.3823360537342</v>
      </c>
      <c r="H2837">
        <v>1.66873066249173</v>
      </c>
      <c r="I2837">
        <v>2.2867426460242402</v>
      </c>
      <c r="J2837">
        <v>-5.4224371137420597</v>
      </c>
      <c r="K2837">
        <v>65.466867308331203</v>
      </c>
      <c r="L2837">
        <v>61.2115953849626</v>
      </c>
      <c r="M2837">
        <v>46.258638810390202</v>
      </c>
      <c r="N2837">
        <v>1.0181121276521099</v>
      </c>
      <c r="O2837">
        <v>21.5758694983071</v>
      </c>
      <c r="P2837">
        <v>46.847457627118601</v>
      </c>
      <c r="Q2837">
        <v>-2.9835941087324999E-2</v>
      </c>
    </row>
    <row r="2838" spans="1:17" hidden="1" x14ac:dyDescent="0.3">
      <c r="A2838" t="s">
        <v>5838</v>
      </c>
      <c r="B2838" t="s">
        <v>5839</v>
      </c>
      <c r="C2838" t="str">
        <f>IFERROR(VLOOKUP(Table1[[#This Row],[Ticker]],[1]!Table1[[Symbol]:[Industry]],2,FALSE),"-")</f>
        <v>-</v>
      </c>
      <c r="D2838" t="s">
        <v>476</v>
      </c>
      <c r="E2838">
        <v>106.770315712</v>
      </c>
      <c r="F2838">
        <v>18.75</v>
      </c>
      <c r="G2838">
        <v>15.705043356830799</v>
      </c>
      <c r="H2838">
        <v>-2.8907913929784699</v>
      </c>
      <c r="I2838">
        <v>-9.2542409605331297</v>
      </c>
      <c r="J2838">
        <v>-1.38093956972198</v>
      </c>
      <c r="K2838">
        <v>18.8056979977681</v>
      </c>
      <c r="L2838">
        <v>18.150979715934699</v>
      </c>
      <c r="M2838">
        <v>47.804763201483702</v>
      </c>
      <c r="N2838">
        <v>0.86165613776482697</v>
      </c>
      <c r="O2838">
        <v>27.733333333333299</v>
      </c>
      <c r="P2838">
        <v>56.25</v>
      </c>
      <c r="Q2838">
        <v>5.1788164511561E-2</v>
      </c>
    </row>
    <row r="2839" spans="1:17" hidden="1" x14ac:dyDescent="0.3">
      <c r="A2839" t="s">
        <v>5840</v>
      </c>
      <c r="B2839" t="s">
        <v>5841</v>
      </c>
      <c r="C2839" t="str">
        <f>IFERROR(VLOOKUP(Table1[[#This Row],[Ticker]],[1]!Table1[[Symbol]:[Industry]],2,FALSE),"-")</f>
        <v>-</v>
      </c>
      <c r="D2839" t="s">
        <v>409</v>
      </c>
      <c r="E2839">
        <v>106.618596</v>
      </c>
      <c r="F2839">
        <v>87.89</v>
      </c>
      <c r="G2839">
        <v>370.188837385537</v>
      </c>
      <c r="H2839">
        <v>55.6300674338801</v>
      </c>
      <c r="I2839">
        <v>145.27504673959101</v>
      </c>
      <c r="J2839">
        <v>8.4310824992472995</v>
      </c>
      <c r="K2839">
        <v>58.409846596705798</v>
      </c>
      <c r="L2839">
        <v>44.033461291166901</v>
      </c>
      <c r="M2839">
        <v>91.552326437887601</v>
      </c>
      <c r="N2839">
        <v>0.90791006136212205</v>
      </c>
      <c r="O2839">
        <v>0.35271361929685102</v>
      </c>
      <c r="P2839">
        <v>399.37499999999898</v>
      </c>
      <c r="Q2839">
        <v>0.12876085558237901</v>
      </c>
    </row>
    <row r="2840" spans="1:17" hidden="1" x14ac:dyDescent="0.3">
      <c r="A2840" t="s">
        <v>5842</v>
      </c>
      <c r="B2840" t="s">
        <v>5843</v>
      </c>
      <c r="C2840" t="str">
        <f>IFERROR(VLOOKUP(Table1[[#This Row],[Ticker]],[1]!Table1[[Symbol]:[Industry]],2,FALSE),"-")</f>
        <v>-</v>
      </c>
      <c r="D2840" t="s">
        <v>396</v>
      </c>
      <c r="E2840">
        <v>106.59</v>
      </c>
      <c r="F2840">
        <v>179.85</v>
      </c>
      <c r="G2840">
        <v>16.0331488267433</v>
      </c>
      <c r="H2840">
        <v>-13.3175459474962</v>
      </c>
      <c r="I2840">
        <v>-3.98639302333783</v>
      </c>
      <c r="J2840">
        <v>-0.178634372200418</v>
      </c>
      <c r="K2840">
        <v>171.118097002594</v>
      </c>
      <c r="L2840">
        <v>157.127508098666</v>
      </c>
      <c r="M2840">
        <v>48.654665925871001</v>
      </c>
      <c r="N2840">
        <v>0.28202191995062997</v>
      </c>
      <c r="O2840">
        <v>29.5246038365304</v>
      </c>
      <c r="P2840">
        <v>46.876276031033001</v>
      </c>
      <c r="Q2840">
        <v>-6.5853796008847998E-2</v>
      </c>
    </row>
    <row r="2841" spans="1:17" hidden="1" x14ac:dyDescent="0.3">
      <c r="A2841" t="s">
        <v>5844</v>
      </c>
      <c r="B2841" t="s">
        <v>5845</v>
      </c>
      <c r="C2841" t="str">
        <f>IFERROR(VLOOKUP(Table1[[#This Row],[Ticker]],[1]!Table1[[Symbol]:[Industry]],2,FALSE),"-")</f>
        <v>-</v>
      </c>
      <c r="D2841" t="s">
        <v>5846</v>
      </c>
      <c r="E2841">
        <v>106.35451399999999</v>
      </c>
      <c r="F2841">
        <v>87.65</v>
      </c>
      <c r="G2841">
        <v>-74.547080663912794</v>
      </c>
      <c r="H2841">
        <v>2.7006505498333002</v>
      </c>
      <c r="I2841">
        <v>-39.155310334108201</v>
      </c>
      <c r="J2841">
        <v>4.3808803950353497</v>
      </c>
      <c r="K2841">
        <v>87.424328857072396</v>
      </c>
      <c r="M2841">
        <v>64.121319067020096</v>
      </c>
      <c r="N2841">
        <v>1.9939112611526399</v>
      </c>
      <c r="O2841">
        <v>111.066742726754</v>
      </c>
      <c r="P2841">
        <v>15.328947368421</v>
      </c>
    </row>
    <row r="2842" spans="1:17" hidden="1" x14ac:dyDescent="0.3">
      <c r="A2842" t="s">
        <v>5847</v>
      </c>
      <c r="B2842" t="s">
        <v>5848</v>
      </c>
      <c r="C2842" t="str">
        <f>IFERROR(VLOOKUP(Table1[[#This Row],[Ticker]],[1]!Table1[[Symbol]:[Industry]],2,FALSE),"-")</f>
        <v>-</v>
      </c>
      <c r="D2842" t="s">
        <v>647</v>
      </c>
      <c r="E2842">
        <v>106.24578624</v>
      </c>
      <c r="F2842">
        <v>9.8000000000000007</v>
      </c>
      <c r="G2842">
        <v>9.3680231876701399</v>
      </c>
      <c r="H2842">
        <v>-12.9270940735199</v>
      </c>
      <c r="I2842">
        <v>-13.713257353975701</v>
      </c>
      <c r="J2842">
        <v>-0.49587693414846201</v>
      </c>
      <c r="K2842">
        <v>9.9933096605070606</v>
      </c>
      <c r="L2842">
        <v>9.5408296128894907</v>
      </c>
      <c r="M2842">
        <v>41.868601247916096</v>
      </c>
      <c r="N2842">
        <v>0.96578416656028698</v>
      </c>
      <c r="O2842">
        <v>30.612244897959101</v>
      </c>
      <c r="P2842">
        <v>44.117647058823501</v>
      </c>
      <c r="Q2842">
        <v>2.0654144389671E-2</v>
      </c>
    </row>
    <row r="2843" spans="1:17" hidden="1" x14ac:dyDescent="0.3">
      <c r="A2843" t="s">
        <v>5849</v>
      </c>
      <c r="B2843" t="s">
        <v>5850</v>
      </c>
      <c r="C2843" t="str">
        <f>IFERROR(VLOOKUP(Table1[[#This Row],[Ticker]],[1]!Table1[[Symbol]:[Industry]],2,FALSE),"-")</f>
        <v>-</v>
      </c>
      <c r="D2843" t="s">
        <v>140</v>
      </c>
      <c r="E2843">
        <v>106.216581554999</v>
      </c>
      <c r="F2843">
        <v>146.19999999999999</v>
      </c>
      <c r="G2843">
        <v>74.482416277931904</v>
      </c>
      <c r="H2843">
        <v>9.3676362049238708</v>
      </c>
      <c r="I2843">
        <v>4.3000738632913302</v>
      </c>
      <c r="J2843">
        <v>4.6988627233035203</v>
      </c>
      <c r="K2843">
        <v>132.90804369403801</v>
      </c>
      <c r="L2843">
        <v>124.28909135142599</v>
      </c>
      <c r="M2843">
        <v>81.102193211114397</v>
      </c>
      <c r="N2843">
        <v>1.1396424772546501</v>
      </c>
      <c r="O2843">
        <v>31.155950752393899</v>
      </c>
      <c r="P2843">
        <v>111.730629978276</v>
      </c>
      <c r="Q2843">
        <v>5.0902404341416997E-2</v>
      </c>
    </row>
    <row r="2844" spans="1:17" hidden="1" x14ac:dyDescent="0.3">
      <c r="A2844" t="s">
        <v>5851</v>
      </c>
      <c r="B2844" t="s">
        <v>5852</v>
      </c>
      <c r="C2844" t="str">
        <f>IFERROR(VLOOKUP(Table1[[#This Row],[Ticker]],[1]!Table1[[Symbol]:[Industry]],2,FALSE),"-")</f>
        <v>-</v>
      </c>
      <c r="D2844" t="s">
        <v>901</v>
      </c>
      <c r="E2844">
        <v>106.19894415</v>
      </c>
      <c r="F2844">
        <v>135.19999999999999</v>
      </c>
      <c r="G2844">
        <v>-35.588801882381901</v>
      </c>
      <c r="H2844">
        <v>-8.1213739315344196</v>
      </c>
      <c r="I2844">
        <v>-33.877909052306201</v>
      </c>
      <c r="J2844">
        <v>1.5015756241521501</v>
      </c>
      <c r="K2844">
        <v>138.368406386868</v>
      </c>
      <c r="L2844">
        <v>147.847679832457</v>
      </c>
      <c r="M2844">
        <v>44.342061002900998</v>
      </c>
      <c r="N2844">
        <v>0.67195208256777805</v>
      </c>
      <c r="O2844">
        <v>110.613905325443</v>
      </c>
      <c r="P2844">
        <v>11.735537190082599</v>
      </c>
      <c r="Q2844">
        <v>-3.9381369919980003E-3</v>
      </c>
    </row>
    <row r="2845" spans="1:17" hidden="1" x14ac:dyDescent="0.3">
      <c r="A2845" t="s">
        <v>5853</v>
      </c>
      <c r="B2845" t="s">
        <v>5854</v>
      </c>
      <c r="C2845" t="str">
        <f>IFERROR(VLOOKUP(Table1[[#This Row],[Ticker]],[1]!Table1[[Symbol]:[Industry]],2,FALSE),"-")</f>
        <v>-</v>
      </c>
      <c r="D2845" t="s">
        <v>140</v>
      </c>
      <c r="E2845">
        <v>106.15823813</v>
      </c>
      <c r="F2845">
        <v>87.12</v>
      </c>
      <c r="G2845">
        <v>100.48132368028</v>
      </c>
      <c r="H2845">
        <v>113.96470437851301</v>
      </c>
      <c r="I2845">
        <v>92.314845690520698</v>
      </c>
      <c r="J2845">
        <v>32.483196389228198</v>
      </c>
      <c r="K2845">
        <v>52.974973563988399</v>
      </c>
      <c r="L2845">
        <v>43.988610733494198</v>
      </c>
      <c r="M2845">
        <v>82.659631215001596</v>
      </c>
      <c r="N2845">
        <v>3.7891654850060399</v>
      </c>
      <c r="O2845">
        <v>16.322314049586701</v>
      </c>
      <c r="P2845">
        <v>154.73684210526301</v>
      </c>
      <c r="Q2845">
        <v>9.9675647737412998E-2</v>
      </c>
    </row>
    <row r="2846" spans="1:17" hidden="1" x14ac:dyDescent="0.3">
      <c r="A2846" t="s">
        <v>5855</v>
      </c>
      <c r="B2846" t="s">
        <v>5856</v>
      </c>
      <c r="C2846" t="str">
        <f>IFERROR(VLOOKUP(Table1[[#This Row],[Ticker]],[1]!Table1[[Symbol]:[Industry]],2,FALSE),"-")</f>
        <v>-</v>
      </c>
      <c r="D2846" t="s">
        <v>409</v>
      </c>
      <c r="E2846">
        <v>106.08405</v>
      </c>
      <c r="F2846">
        <v>43.52</v>
      </c>
      <c r="G2846">
        <v>75.677090876048098</v>
      </c>
      <c r="H2846">
        <v>-13.8284864061539</v>
      </c>
      <c r="I2846">
        <v>26.314018256553901</v>
      </c>
      <c r="J2846">
        <v>-8.4207349507495906</v>
      </c>
      <c r="K2846">
        <v>46.557477987463002</v>
      </c>
      <c r="L2846">
        <v>37.151739678495701</v>
      </c>
      <c r="M2846">
        <v>27.2899572810461</v>
      </c>
      <c r="N2846">
        <v>0.345575752362557</v>
      </c>
      <c r="O2846">
        <v>24.655330882352899</v>
      </c>
      <c r="P2846">
        <v>157.51479289940801</v>
      </c>
      <c r="Q2846">
        <v>7.2324247311864001E-2</v>
      </c>
    </row>
    <row r="2847" spans="1:17" hidden="1" x14ac:dyDescent="0.3">
      <c r="A2847" t="s">
        <v>5857</v>
      </c>
      <c r="B2847" t="s">
        <v>5858</v>
      </c>
      <c r="C2847" t="str">
        <f>IFERROR(VLOOKUP(Table1[[#This Row],[Ticker]],[1]!Table1[[Symbol]:[Industry]],2,FALSE),"-")</f>
        <v>-</v>
      </c>
      <c r="D2847" t="s">
        <v>384</v>
      </c>
      <c r="E2847">
        <v>105.96299399999999</v>
      </c>
      <c r="F2847">
        <v>78.599999999999994</v>
      </c>
      <c r="G2847">
        <v>-27.615758500498899</v>
      </c>
      <c r="H2847">
        <v>71.295960143404301</v>
      </c>
      <c r="I2847">
        <v>11.7745666837304</v>
      </c>
      <c r="J2847">
        <v>60.864979334964602</v>
      </c>
      <c r="K2847">
        <v>54.359137212544603</v>
      </c>
      <c r="M2847">
        <v>90.602542134829605</v>
      </c>
      <c r="N2847">
        <v>3.8814429041893201</v>
      </c>
      <c r="O2847">
        <v>20.101781170483399</v>
      </c>
      <c r="P2847">
        <v>106.570302233902</v>
      </c>
    </row>
    <row r="2848" spans="1:17" hidden="1" x14ac:dyDescent="0.3">
      <c r="A2848" t="s">
        <v>5859</v>
      </c>
      <c r="B2848" t="s">
        <v>5860</v>
      </c>
      <c r="C2848" t="str">
        <f>IFERROR(VLOOKUP(Table1[[#This Row],[Ticker]],[1]!Table1[[Symbol]:[Industry]],2,FALSE),"-")</f>
        <v>-</v>
      </c>
      <c r="D2848" t="s">
        <v>409</v>
      </c>
      <c r="E2848">
        <v>105.96247200000001</v>
      </c>
      <c r="F2848">
        <v>0.95</v>
      </c>
      <c r="G2848">
        <v>105.902926467737</v>
      </c>
      <c r="H2848">
        <v>28.8940728878339</v>
      </c>
      <c r="I2848">
        <v>24.001028360309899</v>
      </c>
      <c r="J2848">
        <v>-18.301687331701899</v>
      </c>
      <c r="K2848">
        <v>0.93330755828341905</v>
      </c>
      <c r="L2848">
        <v>0.74347878588721295</v>
      </c>
      <c r="M2848">
        <v>32.694615910850601</v>
      </c>
      <c r="N2848">
        <v>1.0219266675279099</v>
      </c>
      <c r="O2848">
        <v>50.5263157894736</v>
      </c>
      <c r="P2848">
        <v>143.58974358974299</v>
      </c>
      <c r="Q2848">
        <v>8.6781229704361001E-2</v>
      </c>
    </row>
    <row r="2849" spans="1:17" hidden="1" x14ac:dyDescent="0.3">
      <c r="A2849" t="s">
        <v>5861</v>
      </c>
      <c r="B2849" t="s">
        <v>5862</v>
      </c>
      <c r="C2849" t="str">
        <f>IFERROR(VLOOKUP(Table1[[#This Row],[Ticker]],[1]!Table1[[Symbol]:[Industry]],2,FALSE),"-")</f>
        <v>-</v>
      </c>
      <c r="D2849" t="s">
        <v>713</v>
      </c>
      <c r="E2849">
        <v>105.953940543</v>
      </c>
      <c r="F2849">
        <v>93.39</v>
      </c>
      <c r="G2849">
        <v>-3.58216838321108</v>
      </c>
      <c r="H2849">
        <v>-1.3933621462264201</v>
      </c>
      <c r="I2849">
        <v>15.659901402161699</v>
      </c>
      <c r="J2849">
        <v>0.21343145879479999</v>
      </c>
      <c r="K2849">
        <v>89.537726310406001</v>
      </c>
      <c r="L2849">
        <v>81.140100337445105</v>
      </c>
      <c r="M2849">
        <v>58.050219930369003</v>
      </c>
      <c r="N2849">
        <v>0.55892728455288998</v>
      </c>
      <c r="O2849">
        <v>3.6085233965092698</v>
      </c>
      <c r="P2849">
        <v>37.318041464490499</v>
      </c>
    </row>
    <row r="2850" spans="1:17" hidden="1" x14ac:dyDescent="0.3">
      <c r="A2850" t="s">
        <v>5863</v>
      </c>
      <c r="B2850" t="s">
        <v>5864</v>
      </c>
      <c r="C2850" t="str">
        <f>IFERROR(VLOOKUP(Table1[[#This Row],[Ticker]],[1]!Table1[[Symbol]:[Industry]],2,FALSE),"-")</f>
        <v>-</v>
      </c>
      <c r="D2850" t="s">
        <v>78</v>
      </c>
      <c r="E2850">
        <v>105.87954000000001</v>
      </c>
      <c r="F2850">
        <v>52.5</v>
      </c>
      <c r="G2850">
        <v>24.754829354417499</v>
      </c>
      <c r="H2850">
        <v>-4.8897108959498201</v>
      </c>
      <c r="I2850">
        <v>5.6051784002141796</v>
      </c>
      <c r="J2850">
        <v>-3.6054256494589798</v>
      </c>
      <c r="K2850">
        <v>52.913401695379797</v>
      </c>
      <c r="L2850">
        <v>50.856801619272403</v>
      </c>
      <c r="M2850">
        <v>47.7073436579592</v>
      </c>
      <c r="N2850">
        <v>0.73336531470418398</v>
      </c>
      <c r="O2850">
        <v>113.333333333333</v>
      </c>
      <c r="P2850">
        <v>77.364864864864799</v>
      </c>
      <c r="Q2850">
        <v>4.5976320370902997E-2</v>
      </c>
    </row>
    <row r="2851" spans="1:17" hidden="1" x14ac:dyDescent="0.3">
      <c r="A2851" t="s">
        <v>5865</v>
      </c>
      <c r="B2851" t="s">
        <v>5866</v>
      </c>
      <c r="C2851" t="str">
        <f>IFERROR(VLOOKUP(Table1[[#This Row],[Ticker]],[1]!Table1[[Symbol]:[Industry]],2,FALSE),"-")</f>
        <v>-</v>
      </c>
      <c r="D2851" t="s">
        <v>1533</v>
      </c>
      <c r="E2851">
        <v>105.77681</v>
      </c>
      <c r="F2851">
        <v>25.09</v>
      </c>
      <c r="G2851">
        <v>25.7968178537811</v>
      </c>
      <c r="H2851">
        <v>-1.7999405410437599</v>
      </c>
      <c r="I2851">
        <v>2.8529526916863399</v>
      </c>
      <c r="J2851">
        <v>-6.1677279602952897</v>
      </c>
      <c r="K2851">
        <v>24.445547531014199</v>
      </c>
      <c r="L2851">
        <v>22.542182972025699</v>
      </c>
      <c r="M2851">
        <v>39.751902567381002</v>
      </c>
      <c r="N2851">
        <v>0.97943991734915103</v>
      </c>
      <c r="O2851">
        <v>38.102829812674301</v>
      </c>
      <c r="P2851">
        <v>66.710963455149397</v>
      </c>
      <c r="Q2851">
        <v>7.2661444578036E-2</v>
      </c>
    </row>
    <row r="2852" spans="1:17" hidden="1" x14ac:dyDescent="0.3">
      <c r="A2852" t="s">
        <v>5867</v>
      </c>
      <c r="B2852" t="s">
        <v>5868</v>
      </c>
      <c r="C2852" t="str">
        <f>IFERROR(VLOOKUP(Table1[[#This Row],[Ticker]],[1]!Table1[[Symbol]:[Industry]],2,FALSE),"-")</f>
        <v>-</v>
      </c>
      <c r="D2852" t="s">
        <v>130</v>
      </c>
      <c r="E2852">
        <v>105.65576756</v>
      </c>
      <c r="F2852">
        <v>42.05</v>
      </c>
      <c r="G2852">
        <v>-70.4754432370122</v>
      </c>
      <c r="H2852">
        <v>1.05088316345611</v>
      </c>
      <c r="I2852">
        <v>-29.744446437796402</v>
      </c>
      <c r="J2852">
        <v>4.3580178280031703</v>
      </c>
      <c r="K2852">
        <v>41.266226444503602</v>
      </c>
      <c r="M2852">
        <v>68.770223336810503</v>
      </c>
      <c r="N2852">
        <v>1.0189122212077699</v>
      </c>
      <c r="O2852">
        <v>90.249702734839502</v>
      </c>
      <c r="P2852">
        <v>29.1858678955453</v>
      </c>
    </row>
    <row r="2853" spans="1:17" hidden="1" x14ac:dyDescent="0.3">
      <c r="A2853" t="s">
        <v>5869</v>
      </c>
      <c r="B2853" t="s">
        <v>5870</v>
      </c>
      <c r="C2853" t="str">
        <f>IFERROR(VLOOKUP(Table1[[#This Row],[Ticker]],[1]!Table1[[Symbol]:[Industry]],2,FALSE),"-")</f>
        <v>-</v>
      </c>
      <c r="D2853" t="s">
        <v>100</v>
      </c>
      <c r="E2853">
        <v>105.64812993</v>
      </c>
      <c r="F2853">
        <v>2</v>
      </c>
      <c r="G2853">
        <v>-25.804390605433301</v>
      </c>
      <c r="K2853">
        <v>2.1140989605141698</v>
      </c>
      <c r="L2853">
        <v>3.1857726977597598</v>
      </c>
      <c r="M2853">
        <v>71.039956020089093</v>
      </c>
      <c r="O2853">
        <v>5</v>
      </c>
      <c r="P2853">
        <v>8.1081081081080892</v>
      </c>
      <c r="Q2853">
        <v>-6.9211309357390005E-2</v>
      </c>
    </row>
    <row r="2854" spans="1:17" hidden="1" x14ac:dyDescent="0.3">
      <c r="A2854" t="s">
        <v>5871</v>
      </c>
      <c r="B2854" t="s">
        <v>5872</v>
      </c>
      <c r="C2854" t="str">
        <f>IFERROR(VLOOKUP(Table1[[#This Row],[Ticker]],[1]!Table1[[Symbol]:[Industry]],2,FALSE),"-")</f>
        <v>-</v>
      </c>
      <c r="D2854" t="s">
        <v>253</v>
      </c>
      <c r="E2854">
        <v>105.5904975</v>
      </c>
      <c r="F2854">
        <v>337.1</v>
      </c>
      <c r="G2854">
        <v>-54.324322751319599</v>
      </c>
      <c r="H2854">
        <v>-4.3750050135968799</v>
      </c>
      <c r="I2854">
        <v>-25.5975337622015</v>
      </c>
      <c r="J2854">
        <v>0.382620588357242</v>
      </c>
      <c r="K2854">
        <v>348.37472516363903</v>
      </c>
      <c r="L2854">
        <v>378.96375224154298</v>
      </c>
      <c r="M2854">
        <v>55.251906165411597</v>
      </c>
      <c r="N2854">
        <v>0.94425826662122903</v>
      </c>
      <c r="O2854">
        <v>42.376149510530901</v>
      </c>
      <c r="P2854">
        <v>5.34375</v>
      </c>
      <c r="Q2854">
        <v>2.9245721846371999E-2</v>
      </c>
    </row>
    <row r="2855" spans="1:17" hidden="1" x14ac:dyDescent="0.3">
      <c r="A2855" t="s">
        <v>5873</v>
      </c>
      <c r="B2855" t="s">
        <v>5874</v>
      </c>
      <c r="C2855" t="str">
        <f>IFERROR(VLOOKUP(Table1[[#This Row],[Ticker]],[1]!Table1[[Symbol]:[Industry]],2,FALSE),"-")</f>
        <v>-</v>
      </c>
      <c r="D2855" t="s">
        <v>258</v>
      </c>
      <c r="E2855">
        <v>105.392</v>
      </c>
      <c r="F2855">
        <v>93.15</v>
      </c>
      <c r="G2855">
        <v>43.744207865626002</v>
      </c>
      <c r="H2855">
        <v>11.6572299016721</v>
      </c>
      <c r="I2855">
        <v>3.0600299796861501</v>
      </c>
      <c r="J2855">
        <v>-15.2562327862474</v>
      </c>
      <c r="K2855">
        <v>92.019593743574902</v>
      </c>
      <c r="L2855">
        <v>79.623505781059606</v>
      </c>
      <c r="M2855">
        <v>31.3615892650839</v>
      </c>
      <c r="N2855">
        <v>0.60299851498851698</v>
      </c>
      <c r="O2855">
        <v>36.339237788513103</v>
      </c>
      <c r="P2855">
        <v>89.329268292682897</v>
      </c>
      <c r="Q2855">
        <v>5.6033461168177E-2</v>
      </c>
    </row>
    <row r="2856" spans="1:17" hidden="1" x14ac:dyDescent="0.3">
      <c r="A2856" t="s">
        <v>5875</v>
      </c>
      <c r="B2856" t="s">
        <v>5876</v>
      </c>
      <c r="C2856" t="str">
        <f>IFERROR(VLOOKUP(Table1[[#This Row],[Ticker]],[1]!Table1[[Symbol]:[Industry]],2,FALSE),"-")</f>
        <v>-</v>
      </c>
      <c r="D2856" t="s">
        <v>384</v>
      </c>
      <c r="E2856">
        <v>105.00238</v>
      </c>
      <c r="F2856">
        <v>10.52</v>
      </c>
      <c r="G2856">
        <v>101.409432288735</v>
      </c>
      <c r="H2856">
        <v>-14.2379098667903</v>
      </c>
      <c r="I2856">
        <v>31.415994346704501</v>
      </c>
      <c r="J2856">
        <v>-4.7107782407928704</v>
      </c>
      <c r="K2856">
        <v>10.6774866123311</v>
      </c>
      <c r="L2856">
        <v>8.5307240812531404</v>
      </c>
      <c r="M2856">
        <v>34.357482299141601</v>
      </c>
      <c r="N2856">
        <v>0.55029930551930994</v>
      </c>
      <c r="O2856">
        <v>19.201520912547501</v>
      </c>
      <c r="P2856">
        <v>138.00904977375501</v>
      </c>
      <c r="Q2856">
        <v>6.7943527403974996E-2</v>
      </c>
    </row>
    <row r="2857" spans="1:17" hidden="1" x14ac:dyDescent="0.3">
      <c r="A2857" t="s">
        <v>5877</v>
      </c>
      <c r="B2857" t="s">
        <v>5878</v>
      </c>
      <c r="C2857" t="str">
        <f>IFERROR(VLOOKUP(Table1[[#This Row],[Ticker]],[1]!Table1[[Symbol]:[Industry]],2,FALSE),"-")</f>
        <v>-</v>
      </c>
      <c r="D2857" t="s">
        <v>258</v>
      </c>
      <c r="E2857">
        <v>104.86522368</v>
      </c>
      <c r="F2857">
        <v>96.15</v>
      </c>
      <c r="G2857">
        <v>-14.0670286065954</v>
      </c>
      <c r="H2857">
        <v>-8.0112826522079192</v>
      </c>
      <c r="I2857">
        <v>-15.2739394001141</v>
      </c>
      <c r="J2857">
        <v>-1.0891026468323299</v>
      </c>
      <c r="K2857">
        <v>97.428027024955497</v>
      </c>
      <c r="L2857">
        <v>94.873760343176698</v>
      </c>
      <c r="M2857">
        <v>53.874084489585897</v>
      </c>
      <c r="N2857">
        <v>0.94127253990345305</v>
      </c>
      <c r="O2857">
        <v>38.065522620904801</v>
      </c>
      <c r="P2857">
        <v>25.850785340314101</v>
      </c>
      <c r="Q2857">
        <v>4.7654230343089E-2</v>
      </c>
    </row>
    <row r="2858" spans="1:17" hidden="1" x14ac:dyDescent="0.3">
      <c r="A2858" t="s">
        <v>5879</v>
      </c>
      <c r="B2858" t="s">
        <v>5880</v>
      </c>
      <c r="C2858" t="str">
        <f>IFERROR(VLOOKUP(Table1[[#This Row],[Ticker]],[1]!Table1[[Symbol]:[Industry]],2,FALSE),"-")</f>
        <v>-</v>
      </c>
      <c r="E2858">
        <v>104.81160300000001</v>
      </c>
      <c r="F2858">
        <v>51</v>
      </c>
      <c r="G2858">
        <v>12.782565916305799</v>
      </c>
      <c r="H2858">
        <v>12.4714002151612</v>
      </c>
      <c r="I2858">
        <v>10.9418653011468</v>
      </c>
      <c r="J2858">
        <v>-25.186474803737699</v>
      </c>
      <c r="K2858">
        <v>47.4514374381205</v>
      </c>
      <c r="L2858">
        <v>40.981663447730703</v>
      </c>
      <c r="M2858">
        <v>46.812318992581503</v>
      </c>
      <c r="N2858">
        <v>1.1100410854693701</v>
      </c>
      <c r="O2858">
        <v>31.470588235294102</v>
      </c>
      <c r="P2858">
        <v>80.148357470858301</v>
      </c>
      <c r="Q2858">
        <v>0.18000897505271701</v>
      </c>
    </row>
    <row r="2859" spans="1:17" hidden="1" x14ac:dyDescent="0.3">
      <c r="A2859" t="s">
        <v>5881</v>
      </c>
      <c r="B2859" t="s">
        <v>5882</v>
      </c>
      <c r="C2859" t="str">
        <f>IFERROR(VLOOKUP(Table1[[#This Row],[Ticker]],[1]!Table1[[Symbol]:[Industry]],2,FALSE),"-")</f>
        <v>-</v>
      </c>
      <c r="D2859" t="s">
        <v>220</v>
      </c>
      <c r="E2859">
        <v>104.792806473</v>
      </c>
      <c r="F2859">
        <v>24.39</v>
      </c>
      <c r="G2859">
        <v>-3.5932850526569098</v>
      </c>
      <c r="H2859">
        <v>8.0075714624103806</v>
      </c>
      <c r="I2859">
        <v>-17.9055650462834</v>
      </c>
      <c r="J2859">
        <v>-9.7203049459717494</v>
      </c>
      <c r="K2859">
        <v>23.355515851034699</v>
      </c>
      <c r="L2859">
        <v>22.521516672151101</v>
      </c>
      <c r="M2859">
        <v>53.228242771113003</v>
      </c>
      <c r="N2859">
        <v>1.80614593062095</v>
      </c>
      <c r="O2859">
        <v>24.231242312423099</v>
      </c>
      <c r="P2859">
        <v>41.967403958090799</v>
      </c>
      <c r="Q2859">
        <v>9.8870029038067006E-2</v>
      </c>
    </row>
    <row r="2860" spans="1:17" hidden="1" x14ac:dyDescent="0.3">
      <c r="A2860" t="s">
        <v>5883</v>
      </c>
      <c r="B2860" t="s">
        <v>5884</v>
      </c>
      <c r="C2860" t="str">
        <f>IFERROR(VLOOKUP(Table1[[#This Row],[Ticker]],[1]!Table1[[Symbol]:[Industry]],2,FALSE),"-")</f>
        <v>-</v>
      </c>
      <c r="D2860" t="s">
        <v>775</v>
      </c>
      <c r="E2860">
        <v>104.39950654</v>
      </c>
      <c r="F2860">
        <v>95.45</v>
      </c>
      <c r="G2860">
        <v>135.63083262108</v>
      </c>
      <c r="H2860">
        <v>-4.5322300842580896</v>
      </c>
      <c r="I2860">
        <v>72.091864926016498</v>
      </c>
      <c r="J2860">
        <v>5.2538682238535799</v>
      </c>
      <c r="K2860">
        <v>82.688071216929103</v>
      </c>
      <c r="L2860">
        <v>60.330687400731797</v>
      </c>
      <c r="M2860">
        <v>66.851549795019693</v>
      </c>
      <c r="N2860">
        <v>0.68475114153324101</v>
      </c>
      <c r="O2860">
        <v>9.8480880041906502</v>
      </c>
      <c r="P2860">
        <v>205.92948717948701</v>
      </c>
      <c r="Q2860">
        <v>0.12437491736383501</v>
      </c>
    </row>
    <row r="2861" spans="1:17" hidden="1" x14ac:dyDescent="0.3">
      <c r="A2861" t="s">
        <v>5885</v>
      </c>
      <c r="B2861" t="s">
        <v>5886</v>
      </c>
      <c r="C2861" t="str">
        <f>IFERROR(VLOOKUP(Table1[[#This Row],[Ticker]],[1]!Table1[[Symbol]:[Industry]],2,FALSE),"-")</f>
        <v>-</v>
      </c>
      <c r="D2861" t="s">
        <v>250</v>
      </c>
      <c r="E2861">
        <v>104.207698878</v>
      </c>
      <c r="F2861">
        <v>40.840000000000003</v>
      </c>
      <c r="G2861">
        <v>142.515304955109</v>
      </c>
      <c r="H2861">
        <v>1.8538338521073201</v>
      </c>
      <c r="I2861">
        <v>-21.554744074362102</v>
      </c>
      <c r="J2861">
        <v>-5.9053200484392097</v>
      </c>
      <c r="K2861">
        <v>41.362051002001998</v>
      </c>
      <c r="L2861">
        <v>37.738697392292003</v>
      </c>
      <c r="M2861">
        <v>54.564911494969799</v>
      </c>
      <c r="N2861">
        <v>1.71883125131762</v>
      </c>
      <c r="O2861">
        <v>41.527913809990103</v>
      </c>
      <c r="P2861">
        <v>232.545154604289</v>
      </c>
      <c r="Q2861">
        <v>7.9076143921696998E-2</v>
      </c>
    </row>
    <row r="2862" spans="1:17" hidden="1" x14ac:dyDescent="0.3">
      <c r="A2862" t="s">
        <v>5887</v>
      </c>
      <c r="B2862" t="s">
        <v>5888</v>
      </c>
      <c r="C2862" t="str">
        <f>IFERROR(VLOOKUP(Table1[[#This Row],[Ticker]],[1]!Table1[[Symbol]:[Industry]],2,FALSE),"-")</f>
        <v>-</v>
      </c>
      <c r="D2862" t="s">
        <v>1161</v>
      </c>
      <c r="E2862">
        <v>104.14793299999999</v>
      </c>
      <c r="F2862">
        <v>72.94</v>
      </c>
      <c r="G2862">
        <v>75.132248513023995</v>
      </c>
      <c r="H2862">
        <v>7.9134387103493804</v>
      </c>
      <c r="I2862">
        <v>23.737067622811601</v>
      </c>
      <c r="J2862">
        <v>2.9497611039874601</v>
      </c>
      <c r="K2862">
        <v>64.688827561896204</v>
      </c>
      <c r="L2862">
        <v>56.241248952234798</v>
      </c>
      <c r="M2862">
        <v>67.114403714223499</v>
      </c>
      <c r="N2862">
        <v>1.3368126582929001</v>
      </c>
      <c r="O2862">
        <v>5.4976693172470599</v>
      </c>
      <c r="P2862">
        <v>108.4</v>
      </c>
      <c r="Q2862">
        <v>4.4382276389127999E-2</v>
      </c>
    </row>
    <row r="2863" spans="1:17" hidden="1" x14ac:dyDescent="0.3">
      <c r="A2863" t="s">
        <v>5889</v>
      </c>
      <c r="B2863" t="s">
        <v>5890</v>
      </c>
      <c r="C2863" t="str">
        <f>IFERROR(VLOOKUP(Table1[[#This Row],[Ticker]],[1]!Table1[[Symbol]:[Industry]],2,FALSE),"-")</f>
        <v>-</v>
      </c>
      <c r="E2863">
        <v>103.82125000000001</v>
      </c>
      <c r="F2863">
        <v>97.81</v>
      </c>
      <c r="G2863">
        <v>-5.7921206667830001</v>
      </c>
      <c r="H2863">
        <v>-8.6247898331850905</v>
      </c>
      <c r="I2863">
        <v>-23.4370840687771</v>
      </c>
      <c r="J2863">
        <v>-0.80168733170197304</v>
      </c>
      <c r="K2863">
        <v>102.780217329743</v>
      </c>
      <c r="L2863">
        <v>99.057128257610501</v>
      </c>
      <c r="M2863">
        <v>43.961595130405399</v>
      </c>
      <c r="N2863">
        <v>1.22550105193223</v>
      </c>
      <c r="O2863">
        <v>48.604437174113002</v>
      </c>
      <c r="P2863">
        <v>37.084793272599804</v>
      </c>
    </row>
    <row r="2864" spans="1:17" hidden="1" x14ac:dyDescent="0.3">
      <c r="A2864" t="s">
        <v>5891</v>
      </c>
      <c r="B2864" t="s">
        <v>5892</v>
      </c>
      <c r="C2864" t="str">
        <f>IFERROR(VLOOKUP(Table1[[#This Row],[Ticker]],[1]!Table1[[Symbol]:[Industry]],2,FALSE),"-")</f>
        <v>-</v>
      </c>
      <c r="D2864" t="s">
        <v>901</v>
      </c>
      <c r="E2864">
        <v>103.69499999999999</v>
      </c>
      <c r="F2864">
        <v>82.56</v>
      </c>
      <c r="G2864">
        <v>26.7173163962293</v>
      </c>
      <c r="H2864">
        <v>-11.9105582395947</v>
      </c>
      <c r="I2864">
        <v>-10.845816914146701</v>
      </c>
      <c r="J2864">
        <v>-6.3617966213194599</v>
      </c>
      <c r="K2864">
        <v>73.421497863831704</v>
      </c>
      <c r="L2864">
        <v>72.815471432363594</v>
      </c>
      <c r="M2864">
        <v>40.943854863162102</v>
      </c>
      <c r="N2864">
        <v>2.55966207614859</v>
      </c>
      <c r="O2864">
        <v>27.180232558139501</v>
      </c>
      <c r="P2864">
        <v>63.485148514851403</v>
      </c>
      <c r="Q2864">
        <v>-2.2004063861097999E-2</v>
      </c>
    </row>
    <row r="2865" spans="1:17" hidden="1" x14ac:dyDescent="0.3">
      <c r="A2865" t="s">
        <v>5893</v>
      </c>
      <c r="B2865" t="s">
        <v>5894</v>
      </c>
      <c r="C2865" t="str">
        <f>IFERROR(VLOOKUP(Table1[[#This Row],[Ticker]],[1]!Table1[[Symbol]:[Industry]],2,FALSE),"-")</f>
        <v>-</v>
      </c>
      <c r="D2865" t="s">
        <v>409</v>
      </c>
      <c r="E2865">
        <v>103.6921375</v>
      </c>
      <c r="F2865">
        <v>147.44999999999999</v>
      </c>
      <c r="G2865">
        <v>2.5245911178042602</v>
      </c>
      <c r="H2865">
        <v>4.4852891040501701</v>
      </c>
      <c r="I2865">
        <v>-3.9281696346775199</v>
      </c>
      <c r="J2865">
        <v>5.9056297414687497</v>
      </c>
      <c r="K2865">
        <v>139.21933456906001</v>
      </c>
      <c r="L2865">
        <v>131.16882502019399</v>
      </c>
      <c r="M2865">
        <v>60.921604728026601</v>
      </c>
      <c r="N2865">
        <v>4.6725780945042699</v>
      </c>
      <c r="O2865">
        <v>22.6856561546286</v>
      </c>
      <c r="P2865">
        <v>47.449999999999903</v>
      </c>
      <c r="Q2865">
        <v>-8.4945324576300003E-4</v>
      </c>
    </row>
    <row r="2866" spans="1:17" hidden="1" x14ac:dyDescent="0.3">
      <c r="A2866" t="s">
        <v>5895</v>
      </c>
      <c r="B2866" t="s">
        <v>5896</v>
      </c>
      <c r="C2866" t="str">
        <f>IFERROR(VLOOKUP(Table1[[#This Row],[Ticker]],[1]!Table1[[Symbol]:[Industry]],2,FALSE),"-")</f>
        <v>-</v>
      </c>
      <c r="D2866" t="s">
        <v>125</v>
      </c>
      <c r="E2866">
        <v>103.59169</v>
      </c>
      <c r="F2866">
        <v>98.08</v>
      </c>
      <c r="G2866">
        <v>31.1487218925663</v>
      </c>
      <c r="H2866">
        <v>7.6524577787489596</v>
      </c>
      <c r="I2866">
        <v>4.1657596592567501</v>
      </c>
      <c r="J2866">
        <v>-5.2709039404154101</v>
      </c>
      <c r="K2866">
        <v>91.496480361025107</v>
      </c>
      <c r="L2866">
        <v>82.356654979452699</v>
      </c>
      <c r="M2866">
        <v>52.331165556567498</v>
      </c>
      <c r="N2866">
        <v>0.59760783042757104</v>
      </c>
      <c r="O2866">
        <v>29.4861337683523</v>
      </c>
      <c r="P2866">
        <v>88.9424003082257</v>
      </c>
      <c r="Q2866">
        <v>0.114712963859409</v>
      </c>
    </row>
    <row r="2867" spans="1:17" hidden="1" x14ac:dyDescent="0.3">
      <c r="A2867" t="s">
        <v>5897</v>
      </c>
      <c r="B2867" t="s">
        <v>5898</v>
      </c>
      <c r="C2867" t="str">
        <f>IFERROR(VLOOKUP(Table1[[#This Row],[Ticker]],[1]!Table1[[Symbol]:[Industry]],2,FALSE),"-")</f>
        <v>-</v>
      </c>
      <c r="E2867">
        <v>103.397754725</v>
      </c>
      <c r="F2867">
        <v>15095.6</v>
      </c>
      <c r="G2867">
        <v>225.256074510845</v>
      </c>
      <c r="H2867">
        <v>40.529952665737</v>
      </c>
      <c r="I2867">
        <v>239.34720776230299</v>
      </c>
      <c r="J2867">
        <v>8.4260616009036404</v>
      </c>
      <c r="K2867">
        <v>11023.411114873699</v>
      </c>
      <c r="L2867">
        <v>7460.3317300463004</v>
      </c>
      <c r="M2867">
        <v>88.945195288949193</v>
      </c>
      <c r="N2867">
        <v>0.710851287440882</v>
      </c>
      <c r="O2867">
        <v>0</v>
      </c>
      <c r="P2867">
        <v>331.30285714285702</v>
      </c>
      <c r="Q2867">
        <v>0.16894025075191299</v>
      </c>
    </row>
    <row r="2868" spans="1:17" hidden="1" x14ac:dyDescent="0.3">
      <c r="A2868" t="s">
        <v>5899</v>
      </c>
      <c r="B2868" t="s">
        <v>5900</v>
      </c>
      <c r="C2868" t="str">
        <f>IFERROR(VLOOKUP(Table1[[#This Row],[Ticker]],[1]!Table1[[Symbol]:[Industry]],2,FALSE),"-")</f>
        <v>-</v>
      </c>
      <c r="D2868" t="s">
        <v>476</v>
      </c>
      <c r="E2868">
        <v>103.3904</v>
      </c>
      <c r="F2868">
        <v>328.1</v>
      </c>
      <c r="G2868">
        <v>18.8286268069537</v>
      </c>
      <c r="H2868">
        <v>0.69861571069407602</v>
      </c>
      <c r="I2868">
        <v>12.567045676327201</v>
      </c>
      <c r="J2868">
        <v>9.7280494248791207</v>
      </c>
      <c r="K2868">
        <v>303.93377122608098</v>
      </c>
      <c r="L2868">
        <v>267.81242690878599</v>
      </c>
      <c r="M2868">
        <v>71.937351110320193</v>
      </c>
      <c r="N2868">
        <v>1.06287971540114</v>
      </c>
      <c r="O2868">
        <v>12.602864980188899</v>
      </c>
      <c r="P2868">
        <v>65.707070707070699</v>
      </c>
      <c r="Q2868">
        <v>8.0246421606608997E-2</v>
      </c>
    </row>
    <row r="2869" spans="1:17" hidden="1" x14ac:dyDescent="0.3">
      <c r="A2869" t="s">
        <v>5901</v>
      </c>
      <c r="B2869" t="s">
        <v>5902</v>
      </c>
      <c r="C2869" t="str">
        <f>IFERROR(VLOOKUP(Table1[[#This Row],[Ticker]],[1]!Table1[[Symbol]:[Industry]],2,FALSE),"-")</f>
        <v>-</v>
      </c>
      <c r="D2869" t="s">
        <v>1161</v>
      </c>
      <c r="E2869">
        <v>103.328218525</v>
      </c>
      <c r="F2869">
        <v>18.16</v>
      </c>
      <c r="G2869">
        <v>9.2141967551614901</v>
      </c>
      <c r="H2869">
        <v>-6.3143684301964003</v>
      </c>
      <c r="I2869">
        <v>-11.658160935242901</v>
      </c>
      <c r="J2869">
        <v>-2.2263448659485499</v>
      </c>
      <c r="K2869">
        <v>18.472555076222701</v>
      </c>
      <c r="L2869">
        <v>18.072517717202601</v>
      </c>
      <c r="M2869">
        <v>47.594980811631899</v>
      </c>
      <c r="N2869">
        <v>0.79904897760031701</v>
      </c>
      <c r="O2869">
        <v>39.041850220264301</v>
      </c>
      <c r="P2869">
        <v>41.874999999999901</v>
      </c>
      <c r="Q2869">
        <v>1.4570597447383E-2</v>
      </c>
    </row>
    <row r="2870" spans="1:17" hidden="1" x14ac:dyDescent="0.3">
      <c r="A2870" t="s">
        <v>5903</v>
      </c>
      <c r="B2870" t="s">
        <v>5904</v>
      </c>
      <c r="C2870" t="str">
        <f>IFERROR(VLOOKUP(Table1[[#This Row],[Ticker]],[1]!Table1[[Symbol]:[Industry]],2,FALSE),"-")</f>
        <v>-</v>
      </c>
      <c r="D2870" t="s">
        <v>647</v>
      </c>
      <c r="E2870">
        <v>103.25879999999999</v>
      </c>
      <c r="F2870">
        <v>0.81</v>
      </c>
      <c r="G2870">
        <v>-13.3043906054333</v>
      </c>
      <c r="H2870">
        <v>10.824574818335901</v>
      </c>
      <c r="I2870">
        <v>-55.851188388458503</v>
      </c>
      <c r="J2870">
        <v>-5.5075696846431397</v>
      </c>
      <c r="K2870">
        <v>0.768845406867526</v>
      </c>
      <c r="L2870">
        <v>0.82351895708225398</v>
      </c>
      <c r="M2870">
        <v>47.1938858897337</v>
      </c>
      <c r="N2870">
        <v>2.12324370732741</v>
      </c>
      <c r="O2870">
        <v>95.061728395061706</v>
      </c>
      <c r="P2870">
        <v>50</v>
      </c>
    </row>
    <row r="2871" spans="1:17" hidden="1" x14ac:dyDescent="0.3">
      <c r="A2871" t="s">
        <v>5905</v>
      </c>
      <c r="B2871" t="s">
        <v>5906</v>
      </c>
      <c r="C2871" t="str">
        <f>IFERROR(VLOOKUP(Table1[[#This Row],[Ticker]],[1]!Table1[[Symbol]:[Industry]],2,FALSE),"-")</f>
        <v>-</v>
      </c>
      <c r="D2871" t="s">
        <v>130</v>
      </c>
      <c r="E2871">
        <v>103.0124691</v>
      </c>
      <c r="F2871">
        <v>182.35</v>
      </c>
      <c r="G2871">
        <v>158.229877307339</v>
      </c>
      <c r="H2871">
        <v>-11.123477129716001</v>
      </c>
      <c r="I2871">
        <v>19.238268678340201</v>
      </c>
      <c r="J2871">
        <v>-2.1678075502812</v>
      </c>
      <c r="K2871">
        <v>175.83551301905001</v>
      </c>
      <c r="L2871">
        <v>135.912428475821</v>
      </c>
      <c r="M2871">
        <v>28.492866835332499</v>
      </c>
      <c r="N2871">
        <v>0.54040404040404</v>
      </c>
      <c r="O2871">
        <v>17.877707704962901</v>
      </c>
      <c r="P2871">
        <v>197.71428571428501</v>
      </c>
      <c r="Q2871">
        <v>6.5282497766628006E-2</v>
      </c>
    </row>
    <row r="2872" spans="1:17" hidden="1" x14ac:dyDescent="0.3">
      <c r="A2872" t="s">
        <v>5907</v>
      </c>
      <c r="B2872" t="s">
        <v>5908</v>
      </c>
      <c r="C2872" t="str">
        <f>IFERROR(VLOOKUP(Table1[[#This Row],[Ticker]],[1]!Table1[[Symbol]:[Industry]],2,FALSE),"-")</f>
        <v>-</v>
      </c>
      <c r="D2872" t="s">
        <v>258</v>
      </c>
      <c r="E2872">
        <v>102.992859</v>
      </c>
      <c r="F2872">
        <v>6.87</v>
      </c>
      <c r="G2872">
        <v>147.900788677435</v>
      </c>
      <c r="H2872">
        <v>-10.748021522652801</v>
      </c>
      <c r="I2872">
        <v>46.581673521600202</v>
      </c>
      <c r="J2872">
        <v>2.6414264407531198</v>
      </c>
      <c r="K2872">
        <v>6.2545325548513304</v>
      </c>
      <c r="L2872">
        <v>4.6472281992859896</v>
      </c>
      <c r="M2872">
        <v>56.577655585351998</v>
      </c>
      <c r="N2872">
        <v>0.51776282579835198</v>
      </c>
      <c r="O2872">
        <v>18.7772925764192</v>
      </c>
      <c r="P2872">
        <v>182.71604938271599</v>
      </c>
      <c r="Q2872">
        <v>9.6665532299465007E-2</v>
      </c>
    </row>
    <row r="2873" spans="1:17" hidden="1" x14ac:dyDescent="0.3">
      <c r="A2873" t="s">
        <v>5909</v>
      </c>
      <c r="B2873" t="s">
        <v>5910</v>
      </c>
      <c r="C2873" t="str">
        <f>IFERROR(VLOOKUP(Table1[[#This Row],[Ticker]],[1]!Table1[[Symbol]:[Industry]],2,FALSE),"-")</f>
        <v>-</v>
      </c>
      <c r="D2873" t="s">
        <v>1391</v>
      </c>
      <c r="E2873">
        <v>102.80343000000001</v>
      </c>
      <c r="F2873">
        <v>3.9</v>
      </c>
      <c r="G2873">
        <v>163.08449828345499</v>
      </c>
      <c r="H2873">
        <v>-15.347227235819</v>
      </c>
      <c r="I2873">
        <v>111.143885503167</v>
      </c>
      <c r="J2873">
        <v>-11.840648370663001</v>
      </c>
      <c r="K2873">
        <v>3.9403040668365898</v>
      </c>
      <c r="L2873">
        <v>2.5358658262679801</v>
      </c>
      <c r="M2873">
        <v>25.409994032516199</v>
      </c>
      <c r="N2873">
        <v>0.61865453316397401</v>
      </c>
      <c r="O2873">
        <v>25.897435897435798</v>
      </c>
      <c r="P2873">
        <v>358.82352941176401</v>
      </c>
      <c r="Q2873">
        <v>4.0594349470174998E-2</v>
      </c>
    </row>
    <row r="2874" spans="1:17" hidden="1" x14ac:dyDescent="0.3">
      <c r="A2874" t="s">
        <v>5911</v>
      </c>
      <c r="B2874" t="s">
        <v>5912</v>
      </c>
      <c r="C2874" t="str">
        <f>IFERROR(VLOOKUP(Table1[[#This Row],[Ticker]],[1]!Table1[[Symbol]:[Industry]],2,FALSE),"-")</f>
        <v>-</v>
      </c>
      <c r="D2874" t="s">
        <v>253</v>
      </c>
      <c r="E2874">
        <v>102.726739338</v>
      </c>
      <c r="F2874">
        <v>49.57</v>
      </c>
      <c r="G2874">
        <v>-37.726098790486603</v>
      </c>
      <c r="H2874">
        <v>-10.9861280784671</v>
      </c>
      <c r="I2874">
        <v>-26.29192356111</v>
      </c>
      <c r="J2874">
        <v>-0.68168733170196805</v>
      </c>
      <c r="K2874">
        <v>48.511966243969802</v>
      </c>
      <c r="L2874">
        <v>50.464859172214403</v>
      </c>
      <c r="M2874">
        <v>47.009870777086697</v>
      </c>
      <c r="N2874">
        <v>1.0514172198265399</v>
      </c>
      <c r="O2874">
        <v>33.750252168650398</v>
      </c>
      <c r="P2874">
        <v>41.225071225071197</v>
      </c>
      <c r="Q2874">
        <v>6.9538171142090001E-3</v>
      </c>
    </row>
    <row r="2875" spans="1:17" hidden="1" x14ac:dyDescent="0.3">
      <c r="A2875" t="s">
        <v>5913</v>
      </c>
      <c r="B2875" t="s">
        <v>5914</v>
      </c>
      <c r="C2875" t="str">
        <f>IFERROR(VLOOKUP(Table1[[#This Row],[Ticker]],[1]!Table1[[Symbol]:[Industry]],2,FALSE),"-")</f>
        <v>-</v>
      </c>
      <c r="D2875" t="s">
        <v>422</v>
      </c>
      <c r="E2875">
        <v>102.393063934</v>
      </c>
      <c r="F2875">
        <v>33.35</v>
      </c>
      <c r="G2875">
        <v>11.435719401561199</v>
      </c>
      <c r="H2875">
        <v>19.035999227866601</v>
      </c>
      <c r="I2875">
        <v>5.5442017622835298</v>
      </c>
      <c r="J2875">
        <v>7.3674162919470998</v>
      </c>
      <c r="K2875">
        <v>29.232112780358399</v>
      </c>
      <c r="L2875">
        <v>26.717979493565501</v>
      </c>
      <c r="M2875">
        <v>92.921185559073507</v>
      </c>
      <c r="N2875">
        <v>0.84949420369865103</v>
      </c>
      <c r="O2875">
        <v>27.286356821589202</v>
      </c>
      <c r="P2875">
        <v>92.371039283642901</v>
      </c>
      <c r="Q2875">
        <v>0.15348945618361401</v>
      </c>
    </row>
    <row r="2876" spans="1:17" hidden="1" x14ac:dyDescent="0.3">
      <c r="A2876" t="s">
        <v>5915</v>
      </c>
      <c r="B2876" t="s">
        <v>5916</v>
      </c>
      <c r="C2876" t="str">
        <f>IFERROR(VLOOKUP(Table1[[#This Row],[Ticker]],[1]!Table1[[Symbol]:[Industry]],2,FALSE),"-")</f>
        <v>-</v>
      </c>
      <c r="E2876">
        <v>102.1954164</v>
      </c>
      <c r="F2876">
        <v>306</v>
      </c>
      <c r="G2876">
        <v>256.456696215303</v>
      </c>
      <c r="H2876">
        <v>132.03336602712699</v>
      </c>
      <c r="I2876">
        <v>143.074419581911</v>
      </c>
      <c r="J2876">
        <v>12.018825488810799</v>
      </c>
      <c r="K2876">
        <v>172.48252203628101</v>
      </c>
      <c r="L2876">
        <v>112.630148331421</v>
      </c>
      <c r="M2876">
        <v>93.417920517366895</v>
      </c>
      <c r="N2876">
        <v>1.8282828282828201</v>
      </c>
      <c r="O2876">
        <v>5.5228758169934604</v>
      </c>
      <c r="P2876">
        <v>354.68053491827601</v>
      </c>
      <c r="Q2876">
        <v>0.20423011271616501</v>
      </c>
    </row>
    <row r="2877" spans="1:17" hidden="1" x14ac:dyDescent="0.3">
      <c r="A2877" t="s">
        <v>5917</v>
      </c>
      <c r="B2877" t="s">
        <v>5918</v>
      </c>
      <c r="C2877" t="str">
        <f>IFERROR(VLOOKUP(Table1[[#This Row],[Ticker]],[1]!Table1[[Symbol]:[Industry]],2,FALSE),"-")</f>
        <v>-</v>
      </c>
      <c r="D2877" t="s">
        <v>62</v>
      </c>
      <c r="E2877">
        <v>102.15409497</v>
      </c>
      <c r="F2877">
        <v>159.30000000000001</v>
      </c>
      <c r="G2877">
        <v>46.263010561125299</v>
      </c>
      <c r="H2877">
        <v>61.811969776319003</v>
      </c>
      <c r="I2877">
        <v>58.934841199853899</v>
      </c>
      <c r="J2877">
        <v>-0.48563170591183302</v>
      </c>
      <c r="K2877">
        <v>124.212973925421</v>
      </c>
      <c r="L2877">
        <v>103.21405933311</v>
      </c>
      <c r="M2877">
        <v>54.938883337138201</v>
      </c>
      <c r="N2877">
        <v>1.43265158980649</v>
      </c>
      <c r="O2877">
        <v>24.921531701192698</v>
      </c>
      <c r="P2877">
        <v>113.825503355704</v>
      </c>
      <c r="Q2877">
        <v>8.0448094349010006E-3</v>
      </c>
    </row>
    <row r="2878" spans="1:17" hidden="1" x14ac:dyDescent="0.3">
      <c r="A2878" t="s">
        <v>5919</v>
      </c>
      <c r="B2878" t="s">
        <v>5920</v>
      </c>
      <c r="C2878" t="str">
        <f>IFERROR(VLOOKUP(Table1[[#This Row],[Ticker]],[1]!Table1[[Symbol]:[Industry]],2,FALSE),"-")</f>
        <v>-</v>
      </c>
      <c r="D2878" t="s">
        <v>1391</v>
      </c>
      <c r="E2878">
        <v>102.14</v>
      </c>
      <c r="F2878">
        <v>101.61</v>
      </c>
      <c r="G2878">
        <v>34.211357426062698</v>
      </c>
      <c r="H2878">
        <v>-12.193934487341901</v>
      </c>
      <c r="I2878">
        <v>10.414146492178</v>
      </c>
      <c r="J2878">
        <v>-2.4035830662991202</v>
      </c>
      <c r="K2878">
        <v>100.41114608727599</v>
      </c>
      <c r="L2878">
        <v>89.656263508589404</v>
      </c>
      <c r="M2878">
        <v>40.735879280991497</v>
      </c>
      <c r="N2878">
        <v>0.62633765205327296</v>
      </c>
      <c r="O2878">
        <v>29.1211494931601</v>
      </c>
      <c r="P2878">
        <v>66.573770491803202</v>
      </c>
      <c r="Q2878">
        <v>1.2942918021085E-2</v>
      </c>
    </row>
    <row r="2879" spans="1:17" hidden="1" x14ac:dyDescent="0.3">
      <c r="A2879" t="s">
        <v>5921</v>
      </c>
      <c r="B2879" t="s">
        <v>5922</v>
      </c>
      <c r="C2879" t="str">
        <f>IFERROR(VLOOKUP(Table1[[#This Row],[Ticker]],[1]!Table1[[Symbol]:[Industry]],2,FALSE),"-")</f>
        <v>-</v>
      </c>
      <c r="E2879">
        <v>102.132464</v>
      </c>
      <c r="F2879">
        <v>93.2</v>
      </c>
      <c r="G2879">
        <v>-67.408400630495905</v>
      </c>
      <c r="H2879">
        <v>8.3753493450140297</v>
      </c>
      <c r="I2879">
        <v>-29.815190570144399</v>
      </c>
      <c r="J2879">
        <v>-10.0584440884587</v>
      </c>
      <c r="K2879">
        <v>90.875733591709405</v>
      </c>
      <c r="M2879">
        <v>54.6212405974521</v>
      </c>
      <c r="N2879">
        <v>1.3468713105076699</v>
      </c>
      <c r="O2879">
        <v>71.244635193133007</v>
      </c>
      <c r="P2879">
        <v>43.384615384615401</v>
      </c>
    </row>
    <row r="2880" spans="1:17" hidden="1" x14ac:dyDescent="0.3">
      <c r="A2880" t="s">
        <v>5923</v>
      </c>
      <c r="B2880" t="s">
        <v>5924</v>
      </c>
      <c r="C2880" t="str">
        <f>IFERROR(VLOOKUP(Table1[[#This Row],[Ticker]],[1]!Table1[[Symbol]:[Industry]],2,FALSE),"-")</f>
        <v>-</v>
      </c>
      <c r="D2880" t="s">
        <v>156</v>
      </c>
      <c r="E2880">
        <v>101.87667999999999</v>
      </c>
      <c r="F2880">
        <v>80.75</v>
      </c>
      <c r="G2880">
        <v>6.8989783345831199</v>
      </c>
      <c r="H2880">
        <v>13.420148258979699</v>
      </c>
      <c r="I2880">
        <v>-30.5166761573945</v>
      </c>
      <c r="J2880">
        <v>-3.1840231829512402</v>
      </c>
      <c r="K2880">
        <v>76.739683050169404</v>
      </c>
      <c r="L2880">
        <v>76.382341395054794</v>
      </c>
      <c r="M2880">
        <v>64.896593830690094</v>
      </c>
      <c r="N2880">
        <v>2.05032350826743</v>
      </c>
      <c r="O2880">
        <v>46.130030959752297</v>
      </c>
      <c r="P2880">
        <v>37.329931972789097</v>
      </c>
    </row>
    <row r="2881" spans="1:17" hidden="1" x14ac:dyDescent="0.3">
      <c r="A2881" t="s">
        <v>5925</v>
      </c>
      <c r="B2881" t="s">
        <v>5926</v>
      </c>
      <c r="C2881" t="str">
        <f>IFERROR(VLOOKUP(Table1[[#This Row],[Ticker]],[1]!Table1[[Symbol]:[Industry]],2,FALSE),"-")</f>
        <v>-</v>
      </c>
      <c r="D2881" t="s">
        <v>114</v>
      </c>
      <c r="E2881">
        <v>101.72925322499999</v>
      </c>
      <c r="F2881">
        <v>5.48</v>
      </c>
      <c r="G2881">
        <v>-23.374484063377199</v>
      </c>
      <c r="H2881">
        <v>-5.6014546681918098</v>
      </c>
      <c r="I2881">
        <v>-23.326160579782201</v>
      </c>
      <c r="J2881">
        <v>-11.5216873317019</v>
      </c>
      <c r="K2881">
        <v>5.5969628948255599</v>
      </c>
      <c r="L2881">
        <v>5.6431036315808498</v>
      </c>
      <c r="M2881">
        <v>47.887425104037902</v>
      </c>
      <c r="N2881">
        <v>1.01088573687627</v>
      </c>
      <c r="O2881">
        <v>24.999999999999901</v>
      </c>
      <c r="P2881">
        <v>33.658536585365802</v>
      </c>
      <c r="Q2881">
        <v>-2.9348977013354999E-2</v>
      </c>
    </row>
    <row r="2882" spans="1:17" hidden="1" x14ac:dyDescent="0.3">
      <c r="A2882" t="s">
        <v>5927</v>
      </c>
      <c r="B2882" t="s">
        <v>5928</v>
      </c>
      <c r="C2882" t="str">
        <f>IFERROR(VLOOKUP(Table1[[#This Row],[Ticker]],[1]!Table1[[Symbol]:[Industry]],2,FALSE),"-")</f>
        <v>-</v>
      </c>
      <c r="D2882" t="s">
        <v>409</v>
      </c>
      <c r="E2882">
        <v>101.5924359</v>
      </c>
      <c r="F2882">
        <v>95.25</v>
      </c>
      <c r="G2882">
        <v>22.352398941930101</v>
      </c>
      <c r="H2882">
        <v>-8.8025390286888001</v>
      </c>
      <c r="I2882">
        <v>-7.5124040556495304</v>
      </c>
      <c r="J2882">
        <v>11.9890103427166</v>
      </c>
      <c r="K2882">
        <v>100.31597424793399</v>
      </c>
      <c r="L2882">
        <v>90.363404505407601</v>
      </c>
      <c r="M2882">
        <v>48.366014690660798</v>
      </c>
      <c r="N2882">
        <v>1.32980748192569</v>
      </c>
      <c r="O2882">
        <v>38.582677165354298</v>
      </c>
      <c r="P2882">
        <v>113.85271665918199</v>
      </c>
      <c r="Q2882">
        <v>0.141035717460993</v>
      </c>
    </row>
    <row r="2883" spans="1:17" hidden="1" x14ac:dyDescent="0.3">
      <c r="A2883" t="s">
        <v>5929</v>
      </c>
      <c r="B2883" t="s">
        <v>5930</v>
      </c>
      <c r="C2883" t="str">
        <f>IFERROR(VLOOKUP(Table1[[#This Row],[Ticker]],[1]!Table1[[Symbol]:[Industry]],2,FALSE),"-")</f>
        <v>-</v>
      </c>
      <c r="D2883" t="s">
        <v>109</v>
      </c>
      <c r="E2883">
        <v>101.491320696</v>
      </c>
      <c r="F2883">
        <v>92.1</v>
      </c>
      <c r="G2883">
        <v>91.669045049820497</v>
      </c>
      <c r="H2883">
        <v>24.1862161199418</v>
      </c>
      <c r="I2883">
        <v>-7.82154838612467</v>
      </c>
      <c r="J2883">
        <v>11.587806582455601</v>
      </c>
      <c r="K2883">
        <v>70.954080492435807</v>
      </c>
      <c r="L2883">
        <v>67.265935686268193</v>
      </c>
      <c r="M2883">
        <v>88.375265702570104</v>
      </c>
      <c r="N2883">
        <v>2.47329841479735</v>
      </c>
      <c r="O2883">
        <v>14.115092290988001</v>
      </c>
      <c r="Q2883">
        <v>0.103206560219223</v>
      </c>
    </row>
    <row r="2884" spans="1:17" hidden="1" x14ac:dyDescent="0.3">
      <c r="A2884" t="s">
        <v>5931</v>
      </c>
      <c r="B2884" t="s">
        <v>5932</v>
      </c>
      <c r="C2884" t="str">
        <f>IFERROR(VLOOKUP(Table1[[#This Row],[Ticker]],[1]!Table1[[Symbol]:[Industry]],2,FALSE),"-")</f>
        <v>-</v>
      </c>
      <c r="D2884" t="s">
        <v>710</v>
      </c>
      <c r="E2884">
        <v>101.18728</v>
      </c>
      <c r="F2884">
        <v>45.2</v>
      </c>
      <c r="G2884">
        <v>570.65169568116096</v>
      </c>
      <c r="H2884">
        <v>11.5455327293973</v>
      </c>
      <c r="I2884">
        <v>97.837043990484105</v>
      </c>
      <c r="J2884">
        <v>-8.8925601894142101</v>
      </c>
      <c r="K2884">
        <v>42.207608680951999</v>
      </c>
      <c r="L2884">
        <v>31.704989071034198</v>
      </c>
      <c r="M2884">
        <v>53.835718831344998</v>
      </c>
      <c r="N2884">
        <v>1.3208832931140999</v>
      </c>
      <c r="O2884">
        <v>11.0176991150442</v>
      </c>
      <c r="P2884">
        <v>777.66990291262096</v>
      </c>
      <c r="Q2884">
        <v>0.18487631592533399</v>
      </c>
    </row>
    <row r="2885" spans="1:17" hidden="1" x14ac:dyDescent="0.3">
      <c r="A2885" t="s">
        <v>5933</v>
      </c>
      <c r="B2885" t="s">
        <v>5934</v>
      </c>
      <c r="C2885" t="str">
        <f>IFERROR(VLOOKUP(Table1[[#This Row],[Ticker]],[1]!Table1[[Symbol]:[Industry]],2,FALSE),"-")</f>
        <v>-</v>
      </c>
      <c r="E2885">
        <v>101.14049660000001</v>
      </c>
      <c r="F2885">
        <v>39.950000000000003</v>
      </c>
      <c r="G2885">
        <v>114.424112100519</v>
      </c>
      <c r="H2885">
        <v>-12.457154883146901</v>
      </c>
      <c r="I2885">
        <v>7.0441742750373297</v>
      </c>
      <c r="J2885">
        <v>-1.87827162335843</v>
      </c>
      <c r="K2885">
        <v>40.065715413442703</v>
      </c>
      <c r="L2885">
        <v>32.924449265415099</v>
      </c>
      <c r="M2885">
        <v>39.034845645594103</v>
      </c>
      <c r="N2885">
        <v>0.493159166050543</v>
      </c>
      <c r="O2885">
        <v>17.371714643304099</v>
      </c>
      <c r="P2885">
        <v>149.6875</v>
      </c>
      <c r="Q2885">
        <v>4.7924444710602997E-2</v>
      </c>
    </row>
    <row r="2886" spans="1:17" hidden="1" x14ac:dyDescent="0.3">
      <c r="A2886" t="s">
        <v>5935</v>
      </c>
      <c r="B2886" t="s">
        <v>5936</v>
      </c>
      <c r="C2886" t="str">
        <f>IFERROR(VLOOKUP(Table1[[#This Row],[Ticker]],[1]!Table1[[Symbol]:[Industry]],2,FALSE),"-")</f>
        <v>-</v>
      </c>
      <c r="D2886" t="s">
        <v>140</v>
      </c>
      <c r="E2886">
        <v>100.9628675</v>
      </c>
      <c r="F2886">
        <v>25.6</v>
      </c>
      <c r="G2886">
        <v>105.869817539363</v>
      </c>
      <c r="H2886">
        <v>-22.9706508437304</v>
      </c>
      <c r="I2886">
        <v>35.328672571354502</v>
      </c>
      <c r="J2886">
        <v>-7.8387243687390002</v>
      </c>
      <c r="K2886">
        <v>24.999631693271599</v>
      </c>
      <c r="L2886">
        <v>19.183461485703301</v>
      </c>
      <c r="M2886">
        <v>32.844771706767297</v>
      </c>
      <c r="N2886">
        <v>0.51128757522167101</v>
      </c>
      <c r="O2886">
        <v>23.4375</v>
      </c>
      <c r="P2886">
        <v>220</v>
      </c>
      <c r="Q2886">
        <v>4.6813615046658999E-2</v>
      </c>
    </row>
    <row r="2887" spans="1:17" hidden="1" x14ac:dyDescent="0.3">
      <c r="A2887" t="s">
        <v>5937</v>
      </c>
      <c r="B2887" t="s">
        <v>5938</v>
      </c>
      <c r="C2887" t="str">
        <f>IFERROR(VLOOKUP(Table1[[#This Row],[Ticker]],[1]!Table1[[Symbol]:[Industry]],2,FALSE),"-")</f>
        <v>-</v>
      </c>
      <c r="D2887" t="s">
        <v>288</v>
      </c>
      <c r="E2887">
        <v>100.95589402500001</v>
      </c>
      <c r="F2887">
        <v>132.05000000000001</v>
      </c>
      <c r="G2887">
        <v>3.37776552839569</v>
      </c>
      <c r="H2887">
        <v>-4.8149445408096403</v>
      </c>
      <c r="I2887">
        <v>-21.913869390697901</v>
      </c>
      <c r="J2887">
        <v>2.5174944513933402</v>
      </c>
      <c r="K2887">
        <v>134.50862382541601</v>
      </c>
      <c r="L2887">
        <v>130.83866249599001</v>
      </c>
      <c r="M2887">
        <v>65.402728893611595</v>
      </c>
      <c r="N2887">
        <v>1.0202656015745699</v>
      </c>
      <c r="O2887">
        <v>28.0575539568345</v>
      </c>
      <c r="P2887">
        <v>44.712328767123203</v>
      </c>
      <c r="Q2887">
        <v>5.3400830226988001E-2</v>
      </c>
    </row>
    <row r="2888" spans="1:17" hidden="1" x14ac:dyDescent="0.3">
      <c r="A2888" t="s">
        <v>5939</v>
      </c>
      <c r="B2888" t="s">
        <v>5940</v>
      </c>
      <c r="C2888" t="str">
        <f>IFERROR(VLOOKUP(Table1[[#This Row],[Ticker]],[1]!Table1[[Symbol]:[Industry]],2,FALSE),"-")</f>
        <v>-</v>
      </c>
      <c r="D2888" t="s">
        <v>1465</v>
      </c>
      <c r="E2888">
        <v>100.90652351999999</v>
      </c>
      <c r="F2888">
        <v>5.15</v>
      </c>
      <c r="G2888">
        <v>51.781816291118403</v>
      </c>
      <c r="H2888">
        <v>1.37291536667643</v>
      </c>
      <c r="I2888">
        <v>6.6775472437254004</v>
      </c>
      <c r="J2888">
        <v>-4.11051086111374</v>
      </c>
      <c r="K2888">
        <v>5.0270841427877402</v>
      </c>
      <c r="L2888">
        <v>4.6547906986131302</v>
      </c>
      <c r="M2888">
        <v>65.482904823227997</v>
      </c>
      <c r="N2888">
        <v>2.37764221467478</v>
      </c>
      <c r="O2888">
        <v>25.242718446601899</v>
      </c>
      <c r="P2888">
        <v>77.586206896551701</v>
      </c>
      <c r="Q2888">
        <v>3.2748708521320002E-2</v>
      </c>
    </row>
    <row r="2889" spans="1:17" hidden="1" x14ac:dyDescent="0.3">
      <c r="A2889" t="s">
        <v>5941</v>
      </c>
      <c r="B2889" t="s">
        <v>5942</v>
      </c>
      <c r="C2889" t="str">
        <f>IFERROR(VLOOKUP(Table1[[#This Row],[Ticker]],[1]!Table1[[Symbol]:[Industry]],2,FALSE),"-")</f>
        <v>-</v>
      </c>
      <c r="D2889" t="s">
        <v>130</v>
      </c>
      <c r="E2889">
        <v>100.83206804</v>
      </c>
      <c r="F2889">
        <v>7.85</v>
      </c>
      <c r="G2889">
        <v>-6.86499666603937</v>
      </c>
      <c r="H2889">
        <v>-8.9922749985139099</v>
      </c>
      <c r="I2889">
        <v>-31.611216537649199</v>
      </c>
      <c r="J2889">
        <v>-5.8778294636816604</v>
      </c>
      <c r="K2889">
        <v>8.1540020928545793</v>
      </c>
      <c r="L2889">
        <v>8.4943849392205895</v>
      </c>
      <c r="M2889">
        <v>26.3048460502777</v>
      </c>
      <c r="N2889">
        <v>0.97055072058659697</v>
      </c>
      <c r="O2889">
        <v>122.929936305732</v>
      </c>
      <c r="P2889">
        <v>35.344827586206897</v>
      </c>
      <c r="Q2889">
        <v>-5.2497623175410003E-3</v>
      </c>
    </row>
    <row r="2890" spans="1:17" hidden="1" x14ac:dyDescent="0.3">
      <c r="A2890" t="s">
        <v>5943</v>
      </c>
      <c r="B2890" t="s">
        <v>5944</v>
      </c>
      <c r="C2890" t="str">
        <f>IFERROR(VLOOKUP(Table1[[#This Row],[Ticker]],[1]!Table1[[Symbol]:[Industry]],2,FALSE),"-")</f>
        <v>-</v>
      </c>
      <c r="E2890">
        <v>100.70677746</v>
      </c>
      <c r="F2890">
        <v>158</v>
      </c>
      <c r="G2890">
        <v>320.52329301038498</v>
      </c>
      <c r="H2890">
        <v>-14.7763058363394</v>
      </c>
      <c r="I2890">
        <v>11.6760437002999</v>
      </c>
      <c r="J2890">
        <v>3.1916012589020402</v>
      </c>
      <c r="K2890">
        <v>162.21095077198601</v>
      </c>
      <c r="L2890">
        <v>130.25251334289501</v>
      </c>
      <c r="M2890">
        <v>51.413840601451597</v>
      </c>
      <c r="N2890">
        <v>0.26074785552016999</v>
      </c>
      <c r="O2890">
        <v>58.259493670886002</v>
      </c>
      <c r="P2890">
        <v>428.42809364548498</v>
      </c>
      <c r="Q2890">
        <v>0.15135502785511601</v>
      </c>
    </row>
    <row r="2891" spans="1:17" hidden="1" x14ac:dyDescent="0.3">
      <c r="A2891" t="s">
        <v>5945</v>
      </c>
      <c r="B2891" t="s">
        <v>5946</v>
      </c>
      <c r="C2891" t="str">
        <f>IFERROR(VLOOKUP(Table1[[#This Row],[Ticker]],[1]!Table1[[Symbol]:[Industry]],2,FALSE),"-")</f>
        <v>-</v>
      </c>
      <c r="D2891" t="s">
        <v>220</v>
      </c>
      <c r="E2891">
        <v>100.1814</v>
      </c>
      <c r="F2891">
        <v>70.5</v>
      </c>
      <c r="G2891">
        <v>132.91120572484101</v>
      </c>
      <c r="H2891">
        <v>11.804503980083201</v>
      </c>
      <c r="I2891">
        <v>6.5554895005788403</v>
      </c>
      <c r="J2891">
        <v>0.41695066112955997</v>
      </c>
      <c r="K2891">
        <v>62.033739921748698</v>
      </c>
      <c r="L2891">
        <v>57.735858006694301</v>
      </c>
      <c r="M2891">
        <v>66.398813377477794</v>
      </c>
      <c r="N2891">
        <v>0.50295574372902996</v>
      </c>
      <c r="O2891">
        <v>48.794326241134698</v>
      </c>
      <c r="P2891">
        <v>168.57142857142799</v>
      </c>
      <c r="Q2891">
        <v>0.12998971529468401</v>
      </c>
    </row>
    <row r="2892" spans="1:17" hidden="1" x14ac:dyDescent="0.3">
      <c r="A2892" t="s">
        <v>5947</v>
      </c>
      <c r="B2892" t="s">
        <v>5948</v>
      </c>
      <c r="C2892" t="str">
        <f>IFERROR(VLOOKUP(Table1[[#This Row],[Ticker]],[1]!Table1[[Symbol]:[Industry]],2,FALSE),"-")</f>
        <v>-</v>
      </c>
      <c r="E2892">
        <v>100.008</v>
      </c>
      <c r="F2892">
        <v>121.05</v>
      </c>
      <c r="G2892">
        <v>29.5871369940531</v>
      </c>
      <c r="H2892">
        <v>-6.6498418824418399</v>
      </c>
      <c r="I2892">
        <v>11.568135863256099</v>
      </c>
      <c r="J2892">
        <v>-9.1986338965874701</v>
      </c>
      <c r="K2892">
        <v>129.49965434861301</v>
      </c>
      <c r="M2892">
        <v>33.995124401360997</v>
      </c>
      <c r="N2892">
        <v>0.46981534090909</v>
      </c>
      <c r="O2892">
        <v>37.133415943824801</v>
      </c>
      <c r="P2892">
        <v>65.595075239398099</v>
      </c>
    </row>
    <row r="2893" spans="1:17" hidden="1" x14ac:dyDescent="0.3">
      <c r="A2893" t="s">
        <v>5949</v>
      </c>
      <c r="B2893" t="s">
        <v>5950</v>
      </c>
      <c r="C2893" t="str">
        <f>IFERROR(VLOOKUP(Table1[[#This Row],[Ticker]],[1]!Table1[[Symbol]:[Industry]],2,FALSE),"-")</f>
        <v>-</v>
      </c>
      <c r="E2893">
        <v>99.9</v>
      </c>
      <c r="F2893">
        <v>163.19999999999999</v>
      </c>
      <c r="G2893">
        <v>155.38099878119601</v>
      </c>
      <c r="H2893">
        <v>-5.36789380091097</v>
      </c>
      <c r="I2893">
        <v>80.580839500036205</v>
      </c>
      <c r="J2893">
        <v>-5.2767303609618699</v>
      </c>
      <c r="K2893">
        <v>160.08727934224601</v>
      </c>
      <c r="L2893">
        <v>114.99660692878</v>
      </c>
      <c r="M2893">
        <v>43.326444927607803</v>
      </c>
      <c r="N2893">
        <v>0.86080053380326205</v>
      </c>
      <c r="O2893">
        <v>15.747549019607799</v>
      </c>
      <c r="P2893">
        <v>209.38388625592401</v>
      </c>
      <c r="Q2893">
        <v>9.0227803077543994E-2</v>
      </c>
    </row>
    <row r="2894" spans="1:17" hidden="1" x14ac:dyDescent="0.3">
      <c r="A2894" t="s">
        <v>5951</v>
      </c>
      <c r="B2894" t="s">
        <v>5952</v>
      </c>
      <c r="C2894" t="str">
        <f>IFERROR(VLOOKUP(Table1[[#This Row],[Ticker]],[1]!Table1[[Symbol]:[Industry]],2,FALSE),"-")</f>
        <v>-</v>
      </c>
      <c r="D2894" t="s">
        <v>46</v>
      </c>
      <c r="E2894">
        <v>99.590032500000007</v>
      </c>
      <c r="F2894">
        <v>338.45</v>
      </c>
      <c r="G2894">
        <v>51.813032643057802</v>
      </c>
      <c r="H2894">
        <v>0.37591410405018399</v>
      </c>
      <c r="I2894">
        <v>54.8467820161029</v>
      </c>
      <c r="J2894">
        <v>19.5018840968694</v>
      </c>
      <c r="K2894">
        <v>276.06933897672798</v>
      </c>
      <c r="L2894">
        <v>216.46805336850201</v>
      </c>
      <c r="M2894">
        <v>71.937691635677197</v>
      </c>
      <c r="N2894">
        <v>1.0753246753246699</v>
      </c>
      <c r="O2894">
        <v>0</v>
      </c>
      <c r="P2894">
        <v>97.692757009345797</v>
      </c>
      <c r="Q2894">
        <v>0.15376747466674301</v>
      </c>
    </row>
    <row r="2895" spans="1:17" hidden="1" x14ac:dyDescent="0.3">
      <c r="A2895" t="s">
        <v>5953</v>
      </c>
      <c r="B2895" t="s">
        <v>5954</v>
      </c>
      <c r="C2895" t="str">
        <f>IFERROR(VLOOKUP(Table1[[#This Row],[Ticker]],[1]!Table1[[Symbol]:[Industry]],2,FALSE),"-")</f>
        <v>-</v>
      </c>
      <c r="D2895" t="s">
        <v>647</v>
      </c>
      <c r="E2895">
        <v>99.493515000000002</v>
      </c>
      <c r="F2895">
        <v>51</v>
      </c>
      <c r="G2895">
        <v>77.788423765824106</v>
      </c>
      <c r="H2895">
        <v>-19.9549133667802</v>
      </c>
      <c r="I2895">
        <v>15.7867426460242</v>
      </c>
      <c r="J2895">
        <v>-10.291539224186799</v>
      </c>
      <c r="K2895">
        <v>51.059146620772403</v>
      </c>
      <c r="L2895">
        <v>41.074286466906699</v>
      </c>
      <c r="M2895">
        <v>28.5776681084259</v>
      </c>
      <c r="N2895">
        <v>0.13774146868085099</v>
      </c>
      <c r="O2895">
        <v>35.294117647058798</v>
      </c>
      <c r="P2895">
        <v>121.835580687255</v>
      </c>
      <c r="Q2895">
        <v>8.7852157661140004E-2</v>
      </c>
    </row>
    <row r="2896" spans="1:17" hidden="1" x14ac:dyDescent="0.3">
      <c r="A2896" t="s">
        <v>5955</v>
      </c>
      <c r="B2896" t="s">
        <v>5956</v>
      </c>
      <c r="C2896" t="str">
        <f>IFERROR(VLOOKUP(Table1[[#This Row],[Ticker]],[1]!Table1[[Symbol]:[Industry]],2,FALSE),"-")</f>
        <v>-</v>
      </c>
      <c r="E2896">
        <v>99.292500000000004</v>
      </c>
      <c r="F2896">
        <v>73.319999999999993</v>
      </c>
      <c r="G2896">
        <v>-63.930972883914301</v>
      </c>
      <c r="H2896">
        <v>-11.1954433800262</v>
      </c>
      <c r="I2896">
        <v>-21.628480354344301</v>
      </c>
      <c r="J2896">
        <v>-2.34117863022942</v>
      </c>
      <c r="K2896">
        <v>77.743886192334202</v>
      </c>
      <c r="L2896">
        <v>83.606366245721503</v>
      </c>
      <c r="M2896">
        <v>40.200111540638297</v>
      </c>
      <c r="N2896">
        <v>1.25574043022069</v>
      </c>
      <c r="O2896">
        <v>71.849427168576099</v>
      </c>
      <c r="P2896">
        <v>16.380952380952301</v>
      </c>
      <c r="Q2896">
        <v>-8.7281034237718005E-2</v>
      </c>
    </row>
    <row r="2897" spans="1:17" hidden="1" x14ac:dyDescent="0.3">
      <c r="A2897" t="s">
        <v>5957</v>
      </c>
      <c r="B2897" t="s">
        <v>5958</v>
      </c>
      <c r="C2897" t="str">
        <f>IFERROR(VLOOKUP(Table1[[#This Row],[Ticker]],[1]!Table1[[Symbol]:[Industry]],2,FALSE),"-")</f>
        <v>-</v>
      </c>
      <c r="D2897" t="s">
        <v>130</v>
      </c>
      <c r="E2897">
        <v>99.243763319999999</v>
      </c>
      <c r="F2897">
        <v>95.11</v>
      </c>
      <c r="G2897">
        <v>-3.3504186728982299</v>
      </c>
      <c r="H2897">
        <v>-11.889710895949801</v>
      </c>
      <c r="I2897">
        <v>-12.7228327078475</v>
      </c>
      <c r="J2897">
        <v>-3.1540346310457301</v>
      </c>
      <c r="K2897">
        <v>98.919713515020703</v>
      </c>
      <c r="L2897">
        <v>93.806552486127302</v>
      </c>
      <c r="M2897">
        <v>30.4415393536175</v>
      </c>
      <c r="N2897">
        <v>1.0628266031703699</v>
      </c>
      <c r="O2897">
        <v>24.582062874566201</v>
      </c>
      <c r="P2897">
        <v>37.800637496377803</v>
      </c>
      <c r="Q2897">
        <v>5.1715644032753999E-2</v>
      </c>
    </row>
    <row r="2898" spans="1:17" hidden="1" x14ac:dyDescent="0.3">
      <c r="A2898" t="s">
        <v>5959</v>
      </c>
      <c r="B2898" t="s">
        <v>5960</v>
      </c>
      <c r="C2898" t="str">
        <f>IFERROR(VLOOKUP(Table1[[#This Row],[Ticker]],[1]!Table1[[Symbol]:[Industry]],2,FALSE),"-")</f>
        <v>-</v>
      </c>
      <c r="D2898" t="s">
        <v>180</v>
      </c>
      <c r="E2898">
        <v>99.103917824999996</v>
      </c>
      <c r="F2898">
        <v>50.56</v>
      </c>
      <c r="G2898">
        <v>-64.265929066971694</v>
      </c>
      <c r="H2898">
        <v>2.34299350656589</v>
      </c>
      <c r="I2898">
        <v>-27.446590687309001</v>
      </c>
      <c r="J2898">
        <v>-1.0940849925206799</v>
      </c>
      <c r="K2898">
        <v>49.343633395780003</v>
      </c>
      <c r="L2898">
        <v>54.520446002649201</v>
      </c>
      <c r="M2898">
        <v>45.483511377750901</v>
      </c>
      <c r="N2898">
        <v>1.42588515390237</v>
      </c>
      <c r="O2898">
        <v>63.409810126582201</v>
      </c>
      <c r="P2898">
        <v>28</v>
      </c>
      <c r="Q2898">
        <v>3.3844082856006E-2</v>
      </c>
    </row>
    <row r="2899" spans="1:17" hidden="1" x14ac:dyDescent="0.3">
      <c r="A2899" t="s">
        <v>5961</v>
      </c>
      <c r="B2899" t="s">
        <v>5962</v>
      </c>
      <c r="C2899" t="str">
        <f>IFERROR(VLOOKUP(Table1[[#This Row],[Ticker]],[1]!Table1[[Symbol]:[Industry]],2,FALSE),"-")</f>
        <v>-</v>
      </c>
      <c r="D2899" t="s">
        <v>193</v>
      </c>
      <c r="E2899">
        <v>99.073499999999996</v>
      </c>
      <c r="F2899">
        <v>128.5</v>
      </c>
      <c r="G2899">
        <v>-17.6394074404501</v>
      </c>
      <c r="H2899">
        <v>9.3325113262723995</v>
      </c>
      <c r="I2899">
        <v>-19.730437024698698</v>
      </c>
      <c r="J2899">
        <v>-5.6165021465167797</v>
      </c>
      <c r="K2899">
        <v>120.96640960984099</v>
      </c>
      <c r="L2899">
        <v>122.695644406989</v>
      </c>
      <c r="M2899">
        <v>59.569654503056</v>
      </c>
      <c r="N2899">
        <v>1.7537775575922701</v>
      </c>
      <c r="O2899">
        <v>29.727626459143899</v>
      </c>
      <c r="P2899">
        <v>24.757281553397998</v>
      </c>
    </row>
    <row r="2900" spans="1:17" hidden="1" x14ac:dyDescent="0.3">
      <c r="A2900" t="s">
        <v>5963</v>
      </c>
      <c r="B2900" t="s">
        <v>5964</v>
      </c>
      <c r="C2900" t="str">
        <f>IFERROR(VLOOKUP(Table1[[#This Row],[Ticker]],[1]!Table1[[Symbol]:[Industry]],2,FALSE),"-")</f>
        <v>-</v>
      </c>
      <c r="D2900" t="s">
        <v>78</v>
      </c>
      <c r="E2900">
        <v>99.046797990000002</v>
      </c>
      <c r="F2900">
        <v>125</v>
      </c>
      <c r="G2900">
        <v>-35.224680460505702</v>
      </c>
      <c r="H2900">
        <v>-4.3608256233704896</v>
      </c>
      <c r="I2900">
        <v>-17.016287657006</v>
      </c>
      <c r="J2900">
        <v>1.13725656268746</v>
      </c>
      <c r="K2900">
        <v>121.104439560282</v>
      </c>
      <c r="L2900">
        <v>126.580156324019</v>
      </c>
      <c r="M2900">
        <v>53.117141178117201</v>
      </c>
      <c r="N2900">
        <v>2.0886519109808401</v>
      </c>
      <c r="O2900">
        <v>21.599999999999898</v>
      </c>
      <c r="P2900">
        <v>21.3592233009708</v>
      </c>
      <c r="Q2900">
        <v>-3.7209032668206E-2</v>
      </c>
    </row>
    <row r="2901" spans="1:17" hidden="1" x14ac:dyDescent="0.3">
      <c r="A2901" t="s">
        <v>5965</v>
      </c>
      <c r="B2901" t="s">
        <v>5966</v>
      </c>
      <c r="C2901" t="str">
        <f>IFERROR(VLOOKUP(Table1[[#This Row],[Ticker]],[1]!Table1[[Symbol]:[Industry]],2,FALSE),"-")</f>
        <v>-</v>
      </c>
      <c r="D2901" t="s">
        <v>258</v>
      </c>
      <c r="E2901">
        <v>98.835323174999999</v>
      </c>
      <c r="F2901">
        <v>18.04</v>
      </c>
      <c r="G2901">
        <v>-72.193692239905801</v>
      </c>
      <c r="H2901">
        <v>12.608580286551801</v>
      </c>
      <c r="I2901">
        <v>-39.697289290103498</v>
      </c>
      <c r="J2901">
        <v>-2.2916586784068298</v>
      </c>
      <c r="K2901">
        <v>16.327321734540199</v>
      </c>
      <c r="L2901">
        <v>21.309533748388802</v>
      </c>
      <c r="M2901">
        <v>60.912159006402902</v>
      </c>
      <c r="N2901">
        <v>2.8870641835569302</v>
      </c>
      <c r="O2901">
        <v>152.21729490022099</v>
      </c>
      <c r="P2901">
        <v>38.769230769230703</v>
      </c>
      <c r="Q2901">
        <v>0.13204944217850301</v>
      </c>
    </row>
    <row r="2902" spans="1:17" hidden="1" x14ac:dyDescent="0.3">
      <c r="A2902" t="s">
        <v>5967</v>
      </c>
      <c r="B2902" t="s">
        <v>5968</v>
      </c>
      <c r="C2902" t="str">
        <f>IFERROR(VLOOKUP(Table1[[#This Row],[Ticker]],[1]!Table1[[Symbol]:[Industry]],2,FALSE),"-")</f>
        <v>-</v>
      </c>
      <c r="E2902">
        <v>98.641999999999996</v>
      </c>
      <c r="F2902">
        <v>155.94999999999999</v>
      </c>
      <c r="G2902">
        <v>262.22745811315298</v>
      </c>
      <c r="H2902">
        <v>-3.726106902817</v>
      </c>
      <c r="I2902">
        <v>125.148832560969</v>
      </c>
      <c r="J2902">
        <v>-8.4895318341678792</v>
      </c>
      <c r="K2902">
        <v>143.687990378969</v>
      </c>
      <c r="L2902">
        <v>94.188041399898793</v>
      </c>
      <c r="M2902">
        <v>26.254339182656501</v>
      </c>
      <c r="N2902">
        <v>0.52986984722629804</v>
      </c>
      <c r="O2902">
        <v>35.120230843218899</v>
      </c>
      <c r="P2902">
        <v>331.994459833794</v>
      </c>
      <c r="Q2902">
        <v>0.154211159435553</v>
      </c>
    </row>
    <row r="2903" spans="1:17" hidden="1" x14ac:dyDescent="0.3">
      <c r="A2903" t="s">
        <v>5969</v>
      </c>
      <c r="B2903" t="s">
        <v>5970</v>
      </c>
      <c r="C2903" t="str">
        <f>IFERROR(VLOOKUP(Table1[[#This Row],[Ticker]],[1]!Table1[[Symbol]:[Industry]],2,FALSE),"-")</f>
        <v>-</v>
      </c>
      <c r="D2903" t="s">
        <v>647</v>
      </c>
      <c r="E2903">
        <v>98.399660553000004</v>
      </c>
      <c r="F2903">
        <v>4.25</v>
      </c>
      <c r="G2903">
        <v>-22.1458540200674</v>
      </c>
      <c r="H2903">
        <v>-11.334155340394201</v>
      </c>
      <c r="I2903">
        <v>-10.5227811634995</v>
      </c>
      <c r="J2903">
        <v>-2.8947105875159198</v>
      </c>
      <c r="K2903">
        <v>4.33583434548743</v>
      </c>
      <c r="L2903">
        <v>4.5706249972027999</v>
      </c>
      <c r="M2903">
        <v>40.454410708761401</v>
      </c>
      <c r="N2903">
        <v>0.72931001942903995</v>
      </c>
      <c r="O2903">
        <v>31.764705882352899</v>
      </c>
      <c r="P2903">
        <v>73.469387755102005</v>
      </c>
      <c r="Q2903">
        <v>0.12831086578869899</v>
      </c>
    </row>
    <row r="2904" spans="1:17" hidden="1" x14ac:dyDescent="0.3">
      <c r="A2904" t="s">
        <v>5971</v>
      </c>
      <c r="B2904" t="s">
        <v>5972</v>
      </c>
      <c r="C2904" t="str">
        <f>IFERROR(VLOOKUP(Table1[[#This Row],[Ticker]],[1]!Table1[[Symbol]:[Industry]],2,FALSE),"-")</f>
        <v>-</v>
      </c>
      <c r="D2904" t="s">
        <v>623</v>
      </c>
      <c r="E2904">
        <v>98.391868203999906</v>
      </c>
      <c r="F2904">
        <v>9.98</v>
      </c>
      <c r="G2904">
        <v>-35.0771178781605</v>
      </c>
      <c r="H2904">
        <v>-13.0849226823218</v>
      </c>
      <c r="I2904">
        <v>-44.280824921543299</v>
      </c>
      <c r="J2904">
        <v>-4.0055708268475998</v>
      </c>
      <c r="K2904">
        <v>10.4977726065264</v>
      </c>
      <c r="L2904">
        <v>11.610780609156199</v>
      </c>
      <c r="M2904">
        <v>24.031178208353701</v>
      </c>
      <c r="N2904">
        <v>2.46756519127785</v>
      </c>
      <c r="O2904">
        <v>56.813627254509001</v>
      </c>
      <c r="P2904">
        <v>48.955223880597003</v>
      </c>
      <c r="Q2904">
        <v>-0.123404404251534</v>
      </c>
    </row>
    <row r="2905" spans="1:17" hidden="1" x14ac:dyDescent="0.3">
      <c r="A2905" t="s">
        <v>5973</v>
      </c>
      <c r="B2905" t="s">
        <v>5974</v>
      </c>
      <c r="C2905" t="str">
        <f>IFERROR(VLOOKUP(Table1[[#This Row],[Ticker]],[1]!Table1[[Symbol]:[Industry]],2,FALSE),"-")</f>
        <v>-</v>
      </c>
      <c r="E2905">
        <v>98.216727500000005</v>
      </c>
      <c r="F2905">
        <v>30.77</v>
      </c>
      <c r="G2905">
        <v>82.805778886092099</v>
      </c>
      <c r="H2905">
        <v>4.5828775842722402</v>
      </c>
      <c r="I2905">
        <v>27.015326956213599</v>
      </c>
      <c r="J2905">
        <v>-3.69488523875029</v>
      </c>
      <c r="K2905">
        <v>28.4653850122885</v>
      </c>
      <c r="L2905">
        <v>24.821777286346101</v>
      </c>
      <c r="M2905">
        <v>67.673944128996098</v>
      </c>
      <c r="N2905">
        <v>1.9216648605081901</v>
      </c>
      <c r="O2905">
        <v>7.2473188170295799</v>
      </c>
      <c r="P2905">
        <v>124.598540145985</v>
      </c>
      <c r="Q2905">
        <v>0.126608851667426</v>
      </c>
    </row>
    <row r="2906" spans="1:17" hidden="1" x14ac:dyDescent="0.3">
      <c r="A2906" t="s">
        <v>5975</v>
      </c>
      <c r="B2906" t="s">
        <v>5976</v>
      </c>
      <c r="C2906" t="str">
        <f>IFERROR(VLOOKUP(Table1[[#This Row],[Ticker]],[1]!Table1[[Symbol]:[Industry]],2,FALSE),"-")</f>
        <v>-</v>
      </c>
      <c r="E2906">
        <v>97.902862182000007</v>
      </c>
      <c r="F2906">
        <v>39.69</v>
      </c>
      <c r="G2906">
        <v>10.822115418663</v>
      </c>
      <c r="H2906">
        <v>-30.324688474425098</v>
      </c>
      <c r="I2906">
        <v>-4.6780306558466398</v>
      </c>
      <c r="J2906">
        <v>9.6370920725205103E-2</v>
      </c>
      <c r="K2906">
        <v>52.010406837307301</v>
      </c>
      <c r="L2906">
        <v>49.173519170313497</v>
      </c>
      <c r="M2906">
        <v>34.138097375370101</v>
      </c>
      <c r="N2906">
        <v>2.8274190481949502</v>
      </c>
      <c r="O2906">
        <v>88.964474678760396</v>
      </c>
      <c r="P2906">
        <v>64.518134715025894</v>
      </c>
      <c r="Q2906">
        <v>0.210376605413999</v>
      </c>
    </row>
    <row r="2907" spans="1:17" hidden="1" x14ac:dyDescent="0.3">
      <c r="A2907" t="s">
        <v>5977</v>
      </c>
      <c r="B2907" t="s">
        <v>5978</v>
      </c>
      <c r="C2907" t="str">
        <f>IFERROR(VLOOKUP(Table1[[#This Row],[Ticker]],[1]!Table1[[Symbol]:[Industry]],2,FALSE),"-")</f>
        <v>-</v>
      </c>
      <c r="D2907" t="s">
        <v>901</v>
      </c>
      <c r="E2907">
        <v>97.64326054</v>
      </c>
      <c r="F2907">
        <v>28.98</v>
      </c>
      <c r="G2907">
        <v>50.902926467737402</v>
      </c>
      <c r="H2907">
        <v>-19.2947213343631</v>
      </c>
      <c r="I2907">
        <v>-7.0923187258168996</v>
      </c>
      <c r="J2907">
        <v>-1.80203227823525</v>
      </c>
      <c r="K2907">
        <v>27.6728875900261</v>
      </c>
      <c r="L2907">
        <v>23.900172435786502</v>
      </c>
      <c r="M2907">
        <v>40.9392308915832</v>
      </c>
      <c r="N2907">
        <v>1.21655212567009</v>
      </c>
      <c r="O2907">
        <v>25.879917184264901</v>
      </c>
      <c r="P2907">
        <v>119.379258137774</v>
      </c>
      <c r="Q2907">
        <v>0.13362728231910501</v>
      </c>
    </row>
    <row r="2908" spans="1:17" hidden="1" x14ac:dyDescent="0.3">
      <c r="A2908" t="s">
        <v>5979</v>
      </c>
      <c r="B2908" t="s">
        <v>5980</v>
      </c>
      <c r="C2908" t="str">
        <f>IFERROR(VLOOKUP(Table1[[#This Row],[Ticker]],[1]!Table1[[Symbol]:[Industry]],2,FALSE),"-")</f>
        <v>-</v>
      </c>
      <c r="D2908" t="s">
        <v>140</v>
      </c>
      <c r="E2908">
        <v>97.526437799999997</v>
      </c>
      <c r="F2908">
        <v>64.8</v>
      </c>
      <c r="G2908">
        <v>-3.6784953924668602</v>
      </c>
      <c r="H2908">
        <v>-15.6325680388069</v>
      </c>
      <c r="I2908">
        <v>9.7032687843041696</v>
      </c>
      <c r="J2908">
        <v>-14.0239095539242</v>
      </c>
      <c r="K2908">
        <v>68.252735402989003</v>
      </c>
      <c r="L2908">
        <v>62.6999206322742</v>
      </c>
      <c r="M2908">
        <v>25.127898306836801</v>
      </c>
      <c r="N2908">
        <v>0.69330165013537903</v>
      </c>
      <c r="O2908">
        <v>17.546296296296202</v>
      </c>
      <c r="P2908">
        <v>84.352773826458005</v>
      </c>
      <c r="Q2908">
        <v>0.12215364095786101</v>
      </c>
    </row>
    <row r="2909" spans="1:17" hidden="1" x14ac:dyDescent="0.3">
      <c r="A2909" t="s">
        <v>5981</v>
      </c>
      <c r="B2909" t="s">
        <v>5982</v>
      </c>
      <c r="C2909" t="str">
        <f>IFERROR(VLOOKUP(Table1[[#This Row],[Ticker]],[1]!Table1[[Symbol]:[Industry]],2,FALSE),"-")</f>
        <v>-</v>
      </c>
      <c r="D2909" t="s">
        <v>557</v>
      </c>
      <c r="E2909">
        <v>97.377805236</v>
      </c>
      <c r="F2909">
        <v>18.559999999999999</v>
      </c>
      <c r="G2909">
        <v>-24.659976436495999</v>
      </c>
      <c r="H2909">
        <v>-6.3343336888872201</v>
      </c>
      <c r="I2909">
        <v>-27.3496209903394</v>
      </c>
      <c r="J2909">
        <v>-6.3885658555358997</v>
      </c>
      <c r="K2909">
        <v>20.000059158951</v>
      </c>
      <c r="L2909">
        <v>24.228310292921101</v>
      </c>
      <c r="M2909">
        <v>43.753876685148803</v>
      </c>
      <c r="N2909">
        <v>0.53941760889044599</v>
      </c>
      <c r="O2909">
        <v>183.13577586206799</v>
      </c>
      <c r="P2909">
        <v>12.8267477203647</v>
      </c>
      <c r="Q2909">
        <v>5.1948150019377998E-2</v>
      </c>
    </row>
    <row r="2910" spans="1:17" hidden="1" x14ac:dyDescent="0.3">
      <c r="A2910" t="s">
        <v>5983</v>
      </c>
      <c r="B2910" t="s">
        <v>5984</v>
      </c>
      <c r="C2910" t="str">
        <f>IFERROR(VLOOKUP(Table1[[#This Row],[Ticker]],[1]!Table1[[Symbol]:[Industry]],2,FALSE),"-")</f>
        <v>-</v>
      </c>
      <c r="D2910" t="s">
        <v>4377</v>
      </c>
      <c r="E2910">
        <v>97.204800000000006</v>
      </c>
      <c r="F2910">
        <v>242</v>
      </c>
      <c r="G2910">
        <v>71.183806382763606</v>
      </c>
      <c r="H2910">
        <v>27.945251726246799</v>
      </c>
      <c r="I2910">
        <v>60.406230554985797</v>
      </c>
      <c r="J2910">
        <v>-3.4565545883391402</v>
      </c>
      <c r="K2910">
        <v>181.541030751119</v>
      </c>
      <c r="M2910">
        <v>63.492176463614001</v>
      </c>
      <c r="N2910">
        <v>0.55775091960062995</v>
      </c>
      <c r="O2910">
        <v>3.2024793388429602</v>
      </c>
      <c r="P2910">
        <v>144.444444444444</v>
      </c>
    </row>
    <row r="2911" spans="1:17" hidden="1" x14ac:dyDescent="0.3">
      <c r="A2911" t="s">
        <v>5985</v>
      </c>
      <c r="B2911" t="s">
        <v>5986</v>
      </c>
      <c r="C2911" t="str">
        <f>IFERROR(VLOOKUP(Table1[[#This Row],[Ticker]],[1]!Table1[[Symbol]:[Industry]],2,FALSE),"-")</f>
        <v>-</v>
      </c>
      <c r="D2911" t="s">
        <v>1391</v>
      </c>
      <c r="E2911">
        <v>97.18</v>
      </c>
      <c r="F2911">
        <v>175</v>
      </c>
      <c r="G2911">
        <v>-40.852934294753702</v>
      </c>
      <c r="H2911">
        <v>-0.20316190021032901</v>
      </c>
      <c r="I2911">
        <v>-3.0176051800627102</v>
      </c>
      <c r="J2911">
        <v>-1.80888157630628</v>
      </c>
      <c r="K2911">
        <v>163.16296796819299</v>
      </c>
      <c r="L2911">
        <v>164.221369633671</v>
      </c>
      <c r="M2911">
        <v>54.079553542068602</v>
      </c>
      <c r="N2911">
        <v>0.99867899603698795</v>
      </c>
      <c r="O2911">
        <v>18.285714285714199</v>
      </c>
      <c r="P2911">
        <v>23.066104078762301</v>
      </c>
      <c r="Q2911">
        <v>0.113055448475033</v>
      </c>
    </row>
    <row r="2912" spans="1:17" hidden="1" x14ac:dyDescent="0.3">
      <c r="A2912" t="s">
        <v>5987</v>
      </c>
      <c r="B2912" t="s">
        <v>5988</v>
      </c>
      <c r="C2912" t="str">
        <f>IFERROR(VLOOKUP(Table1[[#This Row],[Ticker]],[1]!Table1[[Symbol]:[Industry]],2,FALSE),"-")</f>
        <v>-</v>
      </c>
      <c r="D2912" t="s">
        <v>5374</v>
      </c>
      <c r="E2912">
        <v>97.171223999999995</v>
      </c>
      <c r="F2912">
        <v>36.35</v>
      </c>
      <c r="G2912">
        <v>9.8299377527756402</v>
      </c>
      <c r="H2912">
        <v>-12.597883105282101</v>
      </c>
      <c r="I2912">
        <v>-25.268548673832999</v>
      </c>
      <c r="J2912">
        <v>-3.5455069459372401</v>
      </c>
      <c r="K2912">
        <v>37.428648294889399</v>
      </c>
      <c r="L2912">
        <v>35.942385222916599</v>
      </c>
      <c r="M2912">
        <v>32.937575983456199</v>
      </c>
      <c r="N2912">
        <v>0.85250305872563004</v>
      </c>
      <c r="O2912">
        <v>40.027510316368598</v>
      </c>
      <c r="P2912">
        <v>38.476190476190403</v>
      </c>
      <c r="Q2912">
        <v>-1.9834390974823E-2</v>
      </c>
    </row>
    <row r="2913" spans="1:17" hidden="1" x14ac:dyDescent="0.3">
      <c r="A2913" t="s">
        <v>5989</v>
      </c>
      <c r="B2913" t="s">
        <v>5990</v>
      </c>
      <c r="C2913" t="str">
        <f>IFERROR(VLOOKUP(Table1[[#This Row],[Ticker]],[1]!Table1[[Symbol]:[Industry]],2,FALSE),"-")</f>
        <v>-</v>
      </c>
      <c r="D2913" t="s">
        <v>258</v>
      </c>
      <c r="E2913">
        <v>96.890099000000006</v>
      </c>
      <c r="F2913">
        <v>158.15</v>
      </c>
      <c r="G2913">
        <v>24.742967795328202</v>
      </c>
      <c r="H2913">
        <v>-7.5164105251216302</v>
      </c>
      <c r="I2913">
        <v>-21.650614984955201</v>
      </c>
      <c r="J2913">
        <v>-1.1495684196210001</v>
      </c>
      <c r="K2913">
        <v>161.17964674151801</v>
      </c>
      <c r="L2913">
        <v>155.32374450257399</v>
      </c>
      <c r="M2913">
        <v>40.5599059423132</v>
      </c>
      <c r="N2913">
        <v>0.60149882756975404</v>
      </c>
      <c r="O2913">
        <v>31.5207081884286</v>
      </c>
      <c r="P2913">
        <v>52.286952335098697</v>
      </c>
      <c r="Q2913">
        <v>5.9385838881499996E-3</v>
      </c>
    </row>
    <row r="2914" spans="1:17" hidden="1" x14ac:dyDescent="0.3">
      <c r="A2914" t="s">
        <v>5991</v>
      </c>
      <c r="B2914" t="s">
        <v>5992</v>
      </c>
      <c r="C2914" t="str">
        <f>IFERROR(VLOOKUP(Table1[[#This Row],[Ticker]],[1]!Table1[[Symbol]:[Industry]],2,FALSE),"-")</f>
        <v>-</v>
      </c>
      <c r="D2914" t="s">
        <v>220</v>
      </c>
      <c r="E2914">
        <v>96.884309999999999</v>
      </c>
      <c r="F2914">
        <v>33.26</v>
      </c>
      <c r="G2914">
        <v>45.374199204139501</v>
      </c>
      <c r="H2914">
        <v>3.8102891040501699</v>
      </c>
      <c r="I2914">
        <v>-1.03106101454149</v>
      </c>
      <c r="J2914">
        <v>11.414417279447299</v>
      </c>
      <c r="K2914">
        <v>28.840679749312802</v>
      </c>
      <c r="L2914">
        <v>26.229466473545202</v>
      </c>
      <c r="M2914">
        <v>85.256991823218101</v>
      </c>
      <c r="N2914">
        <v>0.36496686409329099</v>
      </c>
      <c r="O2914">
        <v>9.3205051112447297</v>
      </c>
      <c r="P2914">
        <v>130.811936155447</v>
      </c>
      <c r="Q2914">
        <v>-1.5207619131632001E-2</v>
      </c>
    </row>
    <row r="2915" spans="1:17" hidden="1" x14ac:dyDescent="0.3">
      <c r="A2915" t="s">
        <v>5993</v>
      </c>
      <c r="B2915" t="s">
        <v>5994</v>
      </c>
      <c r="C2915" t="str">
        <f>IFERROR(VLOOKUP(Table1[[#This Row],[Ticker]],[1]!Table1[[Symbol]:[Industry]],2,FALSE),"-")</f>
        <v>-</v>
      </c>
      <c r="D2915" t="s">
        <v>253</v>
      </c>
      <c r="E2915">
        <v>96.819605574999997</v>
      </c>
      <c r="F2915">
        <v>164.8</v>
      </c>
      <c r="G2915">
        <v>-33.660135643174399</v>
      </c>
      <c r="H2915">
        <v>9.1236670304715695</v>
      </c>
      <c r="I2915">
        <v>-5.5618885939113296</v>
      </c>
      <c r="J2915">
        <v>5.0678778856893203</v>
      </c>
      <c r="K2915">
        <v>155.97351562201101</v>
      </c>
      <c r="L2915">
        <v>158.868990187609</v>
      </c>
      <c r="M2915">
        <v>75.210876138414307</v>
      </c>
      <c r="N2915">
        <v>1.27507101937982</v>
      </c>
      <c r="O2915">
        <v>21.237864077669801</v>
      </c>
      <c r="P2915">
        <v>23.214953271028001</v>
      </c>
      <c r="Q2915">
        <v>-6.9848196924589004E-2</v>
      </c>
    </row>
    <row r="2916" spans="1:17" hidden="1" x14ac:dyDescent="0.3">
      <c r="A2916" t="s">
        <v>5995</v>
      </c>
      <c r="B2916" t="s">
        <v>5996</v>
      </c>
      <c r="C2916" t="str">
        <f>IFERROR(VLOOKUP(Table1[[#This Row],[Ticker]],[1]!Table1[[Symbol]:[Industry]],2,FALSE),"-")</f>
        <v>-</v>
      </c>
      <c r="D2916" t="s">
        <v>513</v>
      </c>
      <c r="E2916">
        <v>96.767325</v>
      </c>
      <c r="F2916">
        <v>52.5</v>
      </c>
      <c r="G2916">
        <v>3.5059542221528801</v>
      </c>
      <c r="H2916">
        <v>14.879075231217801</v>
      </c>
      <c r="I2916">
        <v>-23.105662417266899</v>
      </c>
      <c r="J2916">
        <v>-6.7054112190770798</v>
      </c>
      <c r="K2916">
        <v>49.479901198711701</v>
      </c>
      <c r="M2916">
        <v>47.534300006517</v>
      </c>
      <c r="N2916">
        <v>2.0731452455590298</v>
      </c>
      <c r="O2916">
        <v>25.3333333333333</v>
      </c>
      <c r="P2916">
        <v>41.700404858299599</v>
      </c>
    </row>
    <row r="2917" spans="1:17" hidden="1" x14ac:dyDescent="0.3">
      <c r="A2917" t="s">
        <v>5997</v>
      </c>
      <c r="B2917" t="s">
        <v>5998</v>
      </c>
      <c r="C2917" t="str">
        <f>IFERROR(VLOOKUP(Table1[[#This Row],[Ticker]],[1]!Table1[[Symbol]:[Industry]],2,FALSE),"-")</f>
        <v>-</v>
      </c>
      <c r="D2917" t="s">
        <v>800</v>
      </c>
      <c r="E2917">
        <v>96.682685000000006</v>
      </c>
      <c r="F2917">
        <v>55.4</v>
      </c>
      <c r="G2917">
        <v>-73.515575126433703</v>
      </c>
      <c r="H2917">
        <v>16.909597062527599</v>
      </c>
      <c r="I2917">
        <v>-32.683300149981399</v>
      </c>
      <c r="J2917">
        <v>8.9696224396077806</v>
      </c>
      <c r="K2917">
        <v>47.523127289742398</v>
      </c>
      <c r="M2917">
        <v>89.259996112726995</v>
      </c>
      <c r="N2917">
        <v>1.7408515535097799</v>
      </c>
      <c r="O2917">
        <v>102.16606498194901</v>
      </c>
      <c r="P2917">
        <v>47.340425531914804</v>
      </c>
    </row>
    <row r="2918" spans="1:17" hidden="1" x14ac:dyDescent="0.3">
      <c r="A2918" t="s">
        <v>5999</v>
      </c>
      <c r="B2918" t="s">
        <v>6000</v>
      </c>
      <c r="C2918" t="str">
        <f>IFERROR(VLOOKUP(Table1[[#This Row],[Ticker]],[1]!Table1[[Symbol]:[Industry]],2,FALSE),"-")</f>
        <v>-</v>
      </c>
      <c r="D2918" t="s">
        <v>180</v>
      </c>
      <c r="E2918">
        <v>96.244861446000002</v>
      </c>
      <c r="F2918">
        <v>91.51</v>
      </c>
      <c r="G2918">
        <v>106.690528093753</v>
      </c>
      <c r="H2918">
        <v>5.6611873076429902</v>
      </c>
      <c r="I2918">
        <v>0.445095385330532</v>
      </c>
      <c r="J2918">
        <v>-9.0513643021820407</v>
      </c>
      <c r="K2918">
        <v>87.846882875721903</v>
      </c>
      <c r="L2918">
        <v>74.868598206232605</v>
      </c>
      <c r="M2918">
        <v>48.198019498589197</v>
      </c>
      <c r="N2918">
        <v>0.969508838363069</v>
      </c>
      <c r="O2918">
        <v>13.648781553928499</v>
      </c>
      <c r="P2918">
        <v>154.194444444444</v>
      </c>
      <c r="Q2918">
        <v>0.14417228799974999</v>
      </c>
    </row>
    <row r="2919" spans="1:17" hidden="1" x14ac:dyDescent="0.3">
      <c r="A2919" t="s">
        <v>6001</v>
      </c>
      <c r="B2919" t="s">
        <v>6002</v>
      </c>
      <c r="C2919" t="str">
        <f>IFERROR(VLOOKUP(Table1[[#This Row],[Ticker]],[1]!Table1[[Symbol]:[Industry]],2,FALSE),"-")</f>
        <v>-</v>
      </c>
      <c r="D2919" t="s">
        <v>1320</v>
      </c>
      <c r="E2919">
        <v>96.080539380000005</v>
      </c>
      <c r="F2919">
        <v>25.9</v>
      </c>
      <c r="G2919">
        <v>-17.117861020875999</v>
      </c>
      <c r="H2919">
        <v>-5.9241936545705203</v>
      </c>
      <c r="I2919">
        <v>-6.5142321711975297</v>
      </c>
      <c r="J2919">
        <v>-0.29585075582649001</v>
      </c>
      <c r="K2919">
        <v>25.481629037816798</v>
      </c>
      <c r="L2919">
        <v>24.8476426241313</v>
      </c>
      <c r="M2919">
        <v>53.842876406836702</v>
      </c>
      <c r="N2919">
        <v>1.52318574096392</v>
      </c>
      <c r="O2919">
        <v>7.9922779922779901</v>
      </c>
      <c r="P2919">
        <v>12.1212121212121</v>
      </c>
      <c r="Q2919">
        <v>-6.9436672557021004E-2</v>
      </c>
    </row>
    <row r="2920" spans="1:17" hidden="1" x14ac:dyDescent="0.3">
      <c r="A2920" t="s">
        <v>6003</v>
      </c>
      <c r="B2920" t="s">
        <v>6004</v>
      </c>
      <c r="C2920" t="str">
        <f>IFERROR(VLOOKUP(Table1[[#This Row],[Ticker]],[1]!Table1[[Symbol]:[Industry]],2,FALSE),"-")</f>
        <v>-</v>
      </c>
      <c r="D2920" t="s">
        <v>369</v>
      </c>
      <c r="E2920">
        <v>96.058756869999996</v>
      </c>
      <c r="F2920">
        <v>47.58</v>
      </c>
      <c r="G2920">
        <v>13.9312922139499</v>
      </c>
      <c r="H2920">
        <v>-0.41341541634673301</v>
      </c>
      <c r="I2920">
        <v>-4.3091941485581398</v>
      </c>
      <c r="J2920">
        <v>-6.9241363112938004</v>
      </c>
      <c r="K2920">
        <v>46.087683868646103</v>
      </c>
      <c r="L2920">
        <v>43.431154234985598</v>
      </c>
      <c r="M2920">
        <v>48.2031095021187</v>
      </c>
      <c r="N2920">
        <v>1.3496863672901001</v>
      </c>
      <c r="O2920">
        <v>38.188314417822603</v>
      </c>
      <c r="P2920">
        <v>44.620060790273499</v>
      </c>
      <c r="Q2920">
        <v>8.4381688798792001E-2</v>
      </c>
    </row>
    <row r="2921" spans="1:17" hidden="1" x14ac:dyDescent="0.3">
      <c r="A2921" t="s">
        <v>6005</v>
      </c>
      <c r="B2921" t="s">
        <v>6006</v>
      </c>
      <c r="C2921" t="str">
        <f>IFERROR(VLOOKUP(Table1[[#This Row],[Ticker]],[1]!Table1[[Symbol]:[Industry]],2,FALSE),"-")</f>
        <v>-</v>
      </c>
      <c r="D2921" t="s">
        <v>46</v>
      </c>
      <c r="E2921">
        <v>96.053123677999906</v>
      </c>
      <c r="F2921">
        <v>4.58</v>
      </c>
      <c r="G2921">
        <v>-11.3043906054333</v>
      </c>
      <c r="H2921">
        <v>-16.734371090124501</v>
      </c>
      <c r="I2921">
        <v>-39.587273102007202</v>
      </c>
      <c r="J2921">
        <v>-3.99998157477234</v>
      </c>
      <c r="K2921">
        <v>4.6566870264820404</v>
      </c>
      <c r="L2921">
        <v>4.7692115027897897</v>
      </c>
      <c r="M2921">
        <v>39.352236719015998</v>
      </c>
      <c r="N2921">
        <v>0.70783135537063802</v>
      </c>
      <c r="O2921">
        <v>55.021834061135301</v>
      </c>
      <c r="P2921">
        <v>57.931034482758598</v>
      </c>
      <c r="Q2921">
        <v>-2.8072021601645999E-2</v>
      </c>
    </row>
    <row r="2922" spans="1:17" hidden="1" x14ac:dyDescent="0.3">
      <c r="A2922" t="s">
        <v>6007</v>
      </c>
      <c r="B2922" t="s">
        <v>6008</v>
      </c>
      <c r="C2922" t="str">
        <f>IFERROR(VLOOKUP(Table1[[#This Row],[Ticker]],[1]!Table1[[Symbol]:[Industry]],2,FALSE),"-")</f>
        <v>-</v>
      </c>
      <c r="E2922">
        <v>96.026777999999993</v>
      </c>
      <c r="F2922">
        <v>26.97</v>
      </c>
      <c r="G2922">
        <v>10.407730606687799</v>
      </c>
      <c r="H2922">
        <v>-19.4328661283241</v>
      </c>
      <c r="I2922">
        <v>-22.615140406502999</v>
      </c>
      <c r="J2922">
        <v>-4.4380509680655997</v>
      </c>
      <c r="K2922">
        <v>30.004486864782599</v>
      </c>
      <c r="L2922">
        <v>29.541337812509699</v>
      </c>
      <c r="M2922">
        <v>33.3942563438832</v>
      </c>
      <c r="N2922">
        <v>0.74153862112924496</v>
      </c>
      <c r="O2922">
        <v>66.6666666666666</v>
      </c>
      <c r="P2922">
        <v>56.347826086956502</v>
      </c>
      <c r="Q2922">
        <v>0.174155961054658</v>
      </c>
    </row>
    <row r="2923" spans="1:17" hidden="1" x14ac:dyDescent="0.3">
      <c r="A2923" t="s">
        <v>6009</v>
      </c>
      <c r="B2923" t="s">
        <v>6010</v>
      </c>
      <c r="C2923" t="str">
        <f>IFERROR(VLOOKUP(Table1[[#This Row],[Ticker]],[1]!Table1[[Symbol]:[Industry]],2,FALSE),"-")</f>
        <v>-</v>
      </c>
      <c r="D2923" t="s">
        <v>369</v>
      </c>
      <c r="E2923">
        <v>95.825130000000001</v>
      </c>
      <c r="F2923">
        <v>100.8</v>
      </c>
      <c r="G2923">
        <v>-37.922960788519603</v>
      </c>
      <c r="H2923">
        <v>-5.38722333376076</v>
      </c>
      <c r="I2923">
        <v>-31.073257353975698</v>
      </c>
      <c r="J2923">
        <v>-7.8648843577242697</v>
      </c>
      <c r="K2923">
        <v>102.322752321378</v>
      </c>
      <c r="L2923">
        <v>111.285132909965</v>
      </c>
      <c r="M2923">
        <v>36.635792363693596</v>
      </c>
      <c r="N2923">
        <v>1.03910554174241</v>
      </c>
      <c r="O2923">
        <v>43.849206349206298</v>
      </c>
      <c r="P2923">
        <v>13.258426966292101</v>
      </c>
      <c r="Q2923">
        <v>-2.7466887415973001E-2</v>
      </c>
    </row>
    <row r="2924" spans="1:17" hidden="1" x14ac:dyDescent="0.3">
      <c r="A2924" t="s">
        <v>6011</v>
      </c>
      <c r="B2924" t="s">
        <v>6012</v>
      </c>
      <c r="C2924" t="str">
        <f>IFERROR(VLOOKUP(Table1[[#This Row],[Ticker]],[1]!Table1[[Symbol]:[Industry]],2,FALSE),"-")</f>
        <v>-</v>
      </c>
      <c r="E2924">
        <v>95.742588499999997</v>
      </c>
      <c r="F2924">
        <v>97.8</v>
      </c>
      <c r="G2924">
        <v>13.9098951088523</v>
      </c>
      <c r="H2924">
        <v>-16.3552281373291</v>
      </c>
      <c r="I2924">
        <v>31.060465273761402</v>
      </c>
      <c r="J2924">
        <v>-4.7755068735439501</v>
      </c>
      <c r="K2924">
        <v>110.49407051603001</v>
      </c>
      <c r="L2924">
        <v>95.5307196185246</v>
      </c>
      <c r="M2924">
        <v>42.544506133595398</v>
      </c>
      <c r="N2924">
        <v>1.4854511554325101</v>
      </c>
      <c r="O2924">
        <v>32.055214723926298</v>
      </c>
      <c r="P2924">
        <v>79.383712399119503</v>
      </c>
      <c r="Q2924">
        <v>2.5105154573839002E-2</v>
      </c>
    </row>
    <row r="2925" spans="1:17" hidden="1" x14ac:dyDescent="0.3">
      <c r="A2925" t="s">
        <v>6013</v>
      </c>
      <c r="B2925" t="s">
        <v>6014</v>
      </c>
      <c r="C2925" t="str">
        <f>IFERROR(VLOOKUP(Table1[[#This Row],[Ticker]],[1]!Table1[[Symbol]:[Industry]],2,FALSE),"-")</f>
        <v>-</v>
      </c>
      <c r="D2925" t="s">
        <v>21</v>
      </c>
      <c r="E2925">
        <v>95.427233999999999</v>
      </c>
      <c r="F2925">
        <v>180.5</v>
      </c>
      <c r="G2925">
        <v>27.812630671162399</v>
      </c>
      <c r="H2925">
        <v>29.020323706126199</v>
      </c>
      <c r="I2925">
        <v>-7.2270055450032498</v>
      </c>
      <c r="J2925">
        <v>16.116741671319101</v>
      </c>
      <c r="K2925">
        <v>151.28979675005701</v>
      </c>
      <c r="L2925">
        <v>154.81288931779801</v>
      </c>
      <c r="M2925">
        <v>71.746384868990802</v>
      </c>
      <c r="N2925">
        <v>0.87900588620012998</v>
      </c>
      <c r="O2925">
        <v>32.908587257617697</v>
      </c>
      <c r="P2925">
        <v>62.393162393162299</v>
      </c>
    </row>
    <row r="2926" spans="1:17" hidden="1" x14ac:dyDescent="0.3">
      <c r="A2926" t="s">
        <v>6015</v>
      </c>
      <c r="B2926" t="s">
        <v>6016</v>
      </c>
      <c r="C2926" t="str">
        <f>IFERROR(VLOOKUP(Table1[[#This Row],[Ticker]],[1]!Table1[[Symbol]:[Industry]],2,FALSE),"-")</f>
        <v>-</v>
      </c>
      <c r="E2926">
        <v>95.132026729999893</v>
      </c>
      <c r="F2926">
        <v>131.25</v>
      </c>
      <c r="G2926">
        <v>275.940329321104</v>
      </c>
      <c r="H2926">
        <v>6.7029218234434698</v>
      </c>
      <c r="I2926">
        <v>180.66811934462001</v>
      </c>
      <c r="J2926">
        <v>-8.4886918129153504</v>
      </c>
      <c r="K2926">
        <v>120.494203229516</v>
      </c>
      <c r="L2926">
        <v>82.622183532367799</v>
      </c>
      <c r="M2926">
        <v>34.616970517021898</v>
      </c>
      <c r="N2926">
        <v>0.89931108149297101</v>
      </c>
      <c r="O2926">
        <v>18.0571428571428</v>
      </c>
      <c r="P2926">
        <v>350.10288065843599</v>
      </c>
      <c r="Q2926">
        <v>0.12759777029480601</v>
      </c>
    </row>
    <row r="2927" spans="1:17" hidden="1" x14ac:dyDescent="0.3">
      <c r="A2927" t="s">
        <v>6017</v>
      </c>
      <c r="B2927" t="s">
        <v>6018</v>
      </c>
      <c r="C2927" t="str">
        <f>IFERROR(VLOOKUP(Table1[[#This Row],[Ticker]],[1]!Table1[[Symbol]:[Industry]],2,FALSE),"-")</f>
        <v>-</v>
      </c>
      <c r="D2927" t="s">
        <v>557</v>
      </c>
      <c r="E2927">
        <v>95.118936000000005</v>
      </c>
      <c r="F2927">
        <v>140</v>
      </c>
      <c r="G2927">
        <v>91.418262614116699</v>
      </c>
      <c r="H2927">
        <v>3.6151434729821998</v>
      </c>
      <c r="I2927">
        <v>61.404091477482098</v>
      </c>
      <c r="J2927">
        <v>4.9915727970371204</v>
      </c>
      <c r="K2927">
        <v>131.49011551842099</v>
      </c>
      <c r="L2927">
        <v>104.755424289064</v>
      </c>
      <c r="M2927">
        <v>55.4451396038504</v>
      </c>
      <c r="N2927">
        <v>0.151512524993201</v>
      </c>
      <c r="O2927">
        <v>21.499999999999901</v>
      </c>
      <c r="P2927">
        <v>144.32809773123901</v>
      </c>
      <c r="Q2927">
        <v>0.114945605703591</v>
      </c>
    </row>
    <row r="2928" spans="1:17" hidden="1" x14ac:dyDescent="0.3">
      <c r="A2928" t="s">
        <v>6019</v>
      </c>
      <c r="B2928" t="s">
        <v>6020</v>
      </c>
      <c r="C2928" t="str">
        <f>IFERROR(VLOOKUP(Table1[[#This Row],[Ticker]],[1]!Table1[[Symbol]:[Industry]],2,FALSE),"-")</f>
        <v>-</v>
      </c>
      <c r="D2928" t="s">
        <v>1633</v>
      </c>
      <c r="E2928">
        <v>95.118487040000005</v>
      </c>
      <c r="F2928">
        <v>6755</v>
      </c>
      <c r="G2928">
        <v>-1.4944899797432101</v>
      </c>
      <c r="H2928">
        <v>-2.0490009089002301</v>
      </c>
      <c r="I2928">
        <v>6.24813233771805</v>
      </c>
      <c r="J2928">
        <v>0.41213782949160599</v>
      </c>
      <c r="K2928">
        <v>6573.2961242453403</v>
      </c>
      <c r="L2928">
        <v>6119.0022515483797</v>
      </c>
      <c r="M2928">
        <v>55.282251015972101</v>
      </c>
      <c r="N2928">
        <v>0.90301472306613595</v>
      </c>
      <c r="O2928">
        <v>3.4041450777201998</v>
      </c>
      <c r="P2928">
        <v>32.165916650361901</v>
      </c>
      <c r="Q2928">
        <v>-2.1659899071474999E-2</v>
      </c>
    </row>
    <row r="2929" spans="1:17" hidden="1" x14ac:dyDescent="0.3">
      <c r="A2929" t="s">
        <v>6021</v>
      </c>
      <c r="B2929" t="s">
        <v>6022</v>
      </c>
      <c r="C2929" t="str">
        <f>IFERROR(VLOOKUP(Table1[[#This Row],[Ticker]],[1]!Table1[[Symbol]:[Industry]],2,FALSE),"-")</f>
        <v>-</v>
      </c>
      <c r="D2929" t="s">
        <v>97</v>
      </c>
      <c r="E2929">
        <v>94.974000000000004</v>
      </c>
      <c r="F2929">
        <v>220</v>
      </c>
      <c r="G2929">
        <v>-30.566295367338</v>
      </c>
      <c r="H2929">
        <v>-4.4330898913836103</v>
      </c>
      <c r="I2929">
        <v>-16.061083440932201</v>
      </c>
      <c r="J2929">
        <v>-0.80168733170197304</v>
      </c>
      <c r="K2929">
        <v>221.42252051510499</v>
      </c>
      <c r="L2929">
        <v>221.874737391991</v>
      </c>
      <c r="M2929">
        <v>81.146072576643405</v>
      </c>
      <c r="N2929">
        <v>0.28708133971291799</v>
      </c>
      <c r="O2929">
        <v>5.4545454545454399</v>
      </c>
      <c r="P2929">
        <v>2.32558139534884</v>
      </c>
    </row>
    <row r="2930" spans="1:17" hidden="1" x14ac:dyDescent="0.3">
      <c r="A2930" t="s">
        <v>6023</v>
      </c>
      <c r="B2930" t="s">
        <v>6024</v>
      </c>
      <c r="C2930" t="str">
        <f>IFERROR(VLOOKUP(Table1[[#This Row],[Ticker]],[1]!Table1[[Symbol]:[Industry]],2,FALSE),"-")</f>
        <v>-</v>
      </c>
      <c r="D2930" t="s">
        <v>258</v>
      </c>
      <c r="E2930">
        <v>94.937857600000001</v>
      </c>
      <c r="F2930">
        <v>99.7</v>
      </c>
      <c r="G2930">
        <v>26.2932447873965</v>
      </c>
      <c r="H2930">
        <v>0.26818384089228797</v>
      </c>
      <c r="I2930">
        <v>-20.035096434435498</v>
      </c>
      <c r="J2930">
        <v>-2.8605108611137302</v>
      </c>
      <c r="K2930">
        <v>99.122618832345296</v>
      </c>
      <c r="L2930">
        <v>93.740997482504596</v>
      </c>
      <c r="M2930">
        <v>43.7429469057437</v>
      </c>
      <c r="N2930">
        <v>0.83422459893048095</v>
      </c>
      <c r="O2930">
        <v>24.272818455366099</v>
      </c>
      <c r="P2930">
        <v>66.1666666666666</v>
      </c>
    </row>
    <row r="2931" spans="1:17" hidden="1" x14ac:dyDescent="0.3">
      <c r="A2931" t="s">
        <v>6025</v>
      </c>
      <c r="B2931" t="s">
        <v>6026</v>
      </c>
      <c r="C2931" t="str">
        <f>IFERROR(VLOOKUP(Table1[[#This Row],[Ticker]],[1]!Table1[[Symbol]:[Industry]],2,FALSE),"-")</f>
        <v>-</v>
      </c>
      <c r="D2931" t="s">
        <v>233</v>
      </c>
      <c r="E2931">
        <v>94.754249999999999</v>
      </c>
      <c r="F2931">
        <v>75.48</v>
      </c>
      <c r="G2931">
        <v>56.294523749210803</v>
      </c>
      <c r="H2931">
        <v>-17.716031077139402</v>
      </c>
      <c r="I2931">
        <v>4.9482573291772498</v>
      </c>
      <c r="J2931">
        <v>-4.6286205247582703</v>
      </c>
      <c r="K2931">
        <v>74.644119559430493</v>
      </c>
      <c r="L2931">
        <v>65.422418778923202</v>
      </c>
      <c r="M2931">
        <v>48.477078280908003</v>
      </c>
      <c r="N2931">
        <v>0.67010048241208497</v>
      </c>
      <c r="O2931">
        <v>14.440911499735</v>
      </c>
      <c r="P2931">
        <v>108.220689655172</v>
      </c>
      <c r="Q2931">
        <v>5.1416194869659003E-2</v>
      </c>
    </row>
    <row r="2932" spans="1:17" hidden="1" x14ac:dyDescent="0.3">
      <c r="A2932" t="s">
        <v>6027</v>
      </c>
      <c r="B2932" t="s">
        <v>6028</v>
      </c>
      <c r="C2932" t="str">
        <f>IFERROR(VLOOKUP(Table1[[#This Row],[Ticker]],[1]!Table1[[Symbol]:[Industry]],2,FALSE),"-")</f>
        <v>-</v>
      </c>
      <c r="D2932" t="s">
        <v>49</v>
      </c>
      <c r="E2932">
        <v>94.5</v>
      </c>
      <c r="F2932">
        <v>58.43</v>
      </c>
      <c r="G2932">
        <v>66.652789895225396</v>
      </c>
      <c r="H2932">
        <v>1.2037470479754</v>
      </c>
      <c r="I2932">
        <v>-1.46797433510783</v>
      </c>
      <c r="J2932">
        <v>-6.9524809824956204</v>
      </c>
      <c r="K2932">
        <v>56.796882545125598</v>
      </c>
      <c r="L2932">
        <v>53.931359067606401</v>
      </c>
      <c r="M2932">
        <v>84.278181043154405</v>
      </c>
      <c r="N2932">
        <v>1.1328120193309501</v>
      </c>
      <c r="O2932">
        <v>77.562895772719401</v>
      </c>
      <c r="P2932">
        <v>101.482758620689</v>
      </c>
      <c r="Q2932">
        <v>4.6517478921412003E-2</v>
      </c>
    </row>
    <row r="2933" spans="1:17" hidden="1" x14ac:dyDescent="0.3">
      <c r="A2933" t="s">
        <v>6029</v>
      </c>
      <c r="B2933" t="s">
        <v>6030</v>
      </c>
      <c r="C2933" t="str">
        <f>IFERROR(VLOOKUP(Table1[[#This Row],[Ticker]],[1]!Table1[[Symbol]:[Industry]],2,FALSE),"-")</f>
        <v>-</v>
      </c>
      <c r="E2933">
        <v>94.484095999999994</v>
      </c>
      <c r="F2933">
        <v>39.89</v>
      </c>
      <c r="G2933">
        <v>509.38669219711397</v>
      </c>
      <c r="H2933">
        <v>39.736191116963198</v>
      </c>
      <c r="I2933">
        <v>569.00346619551203</v>
      </c>
      <c r="J2933">
        <v>-1.2981597644169001</v>
      </c>
      <c r="K2933">
        <v>26.776465379592601</v>
      </c>
      <c r="L2933">
        <v>13.3968590530484</v>
      </c>
      <c r="M2933">
        <v>58.448151421856501</v>
      </c>
      <c r="N2933">
        <v>0.79463701765859995</v>
      </c>
      <c r="O2933">
        <v>6.5429932313863102</v>
      </c>
      <c r="P2933">
        <v>1049.5677233429301</v>
      </c>
    </row>
    <row r="2934" spans="1:17" hidden="1" x14ac:dyDescent="0.3">
      <c r="A2934" t="s">
        <v>6031</v>
      </c>
      <c r="B2934" t="s">
        <v>6032</v>
      </c>
      <c r="C2934" t="str">
        <f>IFERROR(VLOOKUP(Table1[[#This Row],[Ticker]],[1]!Table1[[Symbol]:[Industry]],2,FALSE),"-")</f>
        <v>-</v>
      </c>
      <c r="D2934" t="s">
        <v>21</v>
      </c>
      <c r="E2934">
        <v>94.425719000000001</v>
      </c>
      <c r="F2934">
        <v>79.94</v>
      </c>
      <c r="G2934">
        <v>-86.666079711920403</v>
      </c>
      <c r="H2934">
        <v>-20.195724733097201</v>
      </c>
      <c r="I2934">
        <v>-50.3389771236494</v>
      </c>
      <c r="J2934">
        <v>-1.43855046856511</v>
      </c>
      <c r="K2934">
        <v>88.940898667461795</v>
      </c>
      <c r="L2934">
        <v>123.975473091799</v>
      </c>
      <c r="M2934">
        <v>30.816936217736401</v>
      </c>
      <c r="N2934">
        <v>0.49357040597197999</v>
      </c>
      <c r="O2934">
        <v>158.94420815611701</v>
      </c>
      <c r="P2934">
        <v>2.4871794871794899</v>
      </c>
      <c r="Q2934">
        <v>-5.2127218407397001E-2</v>
      </c>
    </row>
    <row r="2935" spans="1:17" hidden="1" x14ac:dyDescent="0.3">
      <c r="A2935" t="s">
        <v>6033</v>
      </c>
      <c r="B2935" t="s">
        <v>6034</v>
      </c>
      <c r="C2935" t="str">
        <f>IFERROR(VLOOKUP(Table1[[#This Row],[Ticker]],[1]!Table1[[Symbol]:[Industry]],2,FALSE),"-")</f>
        <v>-</v>
      </c>
      <c r="D2935" t="s">
        <v>78</v>
      </c>
      <c r="E2935">
        <v>93.949415762000001</v>
      </c>
      <c r="F2935">
        <v>27.37</v>
      </c>
      <c r="G2935">
        <v>-43.612198413241103</v>
      </c>
      <c r="H2935">
        <v>15.1519557707168</v>
      </c>
      <c r="I2935">
        <v>4.5075494400794396</v>
      </c>
      <c r="J2935">
        <v>-19.2793330589232</v>
      </c>
      <c r="K2935">
        <v>26.853131855063602</v>
      </c>
      <c r="L2935">
        <v>31.078599692631801</v>
      </c>
      <c r="M2935">
        <v>44.497337938924503</v>
      </c>
      <c r="N2935">
        <v>1.84454055308589</v>
      </c>
      <c r="O2935">
        <v>38.655462184873898</v>
      </c>
      <c r="P2935">
        <v>30.3333333333333</v>
      </c>
      <c r="Q2935">
        <v>7.5352498901795004E-2</v>
      </c>
    </row>
    <row r="2936" spans="1:17" hidden="1" x14ac:dyDescent="0.3">
      <c r="A2936" t="s">
        <v>6035</v>
      </c>
      <c r="B2936" t="s">
        <v>6036</v>
      </c>
      <c r="C2936" t="str">
        <f>IFERROR(VLOOKUP(Table1[[#This Row],[Ticker]],[1]!Table1[[Symbol]:[Industry]],2,FALSE),"-")</f>
        <v>-</v>
      </c>
      <c r="D2936" t="s">
        <v>422</v>
      </c>
      <c r="E2936">
        <v>93.912000000000006</v>
      </c>
      <c r="F2936">
        <v>230.2</v>
      </c>
      <c r="G2936">
        <v>51.254885761002399</v>
      </c>
      <c r="H2936">
        <v>15.4871397097029</v>
      </c>
      <c r="I2936">
        <v>19.904810113148301</v>
      </c>
      <c r="J2936">
        <v>-7.20604061759565</v>
      </c>
      <c r="K2936">
        <v>194.35005414036601</v>
      </c>
      <c r="L2936">
        <v>173.639419752039</v>
      </c>
      <c r="M2936">
        <v>67.084679832766497</v>
      </c>
      <c r="N2936">
        <v>3.2844558276545199</v>
      </c>
      <c r="O2936">
        <v>7.7758470894873897</v>
      </c>
      <c r="P2936">
        <v>90.169351507641395</v>
      </c>
      <c r="Q2936">
        <v>4.0592109822227003E-2</v>
      </c>
    </row>
    <row r="2937" spans="1:17" hidden="1" x14ac:dyDescent="0.3">
      <c r="A2937" t="s">
        <v>6037</v>
      </c>
      <c r="B2937" t="s">
        <v>6038</v>
      </c>
      <c r="C2937" t="str">
        <f>IFERROR(VLOOKUP(Table1[[#This Row],[Ticker]],[1]!Table1[[Symbol]:[Industry]],2,FALSE),"-")</f>
        <v>-</v>
      </c>
      <c r="E2937">
        <v>93.666668110000003</v>
      </c>
      <c r="F2937">
        <v>101.35</v>
      </c>
      <c r="G2937">
        <v>43.112276061233302</v>
      </c>
      <c r="H2937">
        <v>2.9211832458795799</v>
      </c>
      <c r="I2937">
        <v>-14.1956974578918</v>
      </c>
      <c r="J2937">
        <v>-1.8394231807585699</v>
      </c>
      <c r="K2937">
        <v>103.574181528357</v>
      </c>
      <c r="L2937">
        <v>94.375930358055797</v>
      </c>
      <c r="M2937">
        <v>56.976127088353003</v>
      </c>
      <c r="N2937">
        <v>2.3122241835834001</v>
      </c>
      <c r="O2937">
        <v>35.066600888011799</v>
      </c>
      <c r="P2937">
        <v>84.272727272727195</v>
      </c>
    </row>
    <row r="2938" spans="1:17" hidden="1" x14ac:dyDescent="0.3">
      <c r="A2938" t="s">
        <v>6039</v>
      </c>
      <c r="B2938" t="s">
        <v>6040</v>
      </c>
      <c r="C2938" t="str">
        <f>IFERROR(VLOOKUP(Table1[[#This Row],[Ticker]],[1]!Table1[[Symbol]:[Industry]],2,FALSE),"-")</f>
        <v>-</v>
      </c>
      <c r="E2938">
        <v>93.661553999999995</v>
      </c>
      <c r="F2938">
        <v>296.75</v>
      </c>
      <c r="G2938">
        <v>87.148605447670306</v>
      </c>
      <c r="H2938">
        <v>23.519875160695001</v>
      </c>
      <c r="I2938">
        <v>40.427219446844497</v>
      </c>
      <c r="J2938">
        <v>-4.3842163681816002</v>
      </c>
      <c r="K2938">
        <v>247.260409479896</v>
      </c>
      <c r="L2938">
        <v>213.88191961770301</v>
      </c>
      <c r="M2938">
        <v>70.351308145156494</v>
      </c>
      <c r="N2938">
        <v>1.53286228293866</v>
      </c>
      <c r="O2938">
        <v>5.3411962931760799</v>
      </c>
      <c r="P2938">
        <v>124.981046247156</v>
      </c>
      <c r="Q2938">
        <v>8.1669100556405999E-2</v>
      </c>
    </row>
    <row r="2939" spans="1:17" hidden="1" x14ac:dyDescent="0.3">
      <c r="A2939" t="s">
        <v>6041</v>
      </c>
      <c r="B2939" t="s">
        <v>6042</v>
      </c>
      <c r="C2939" t="str">
        <f>IFERROR(VLOOKUP(Table1[[#This Row],[Ticker]],[1]!Table1[[Symbol]:[Industry]],2,FALSE),"-")</f>
        <v>-</v>
      </c>
      <c r="E2939">
        <v>93.638159999999999</v>
      </c>
      <c r="F2939">
        <v>83.66</v>
      </c>
      <c r="G2939">
        <v>114.046526825759</v>
      </c>
      <c r="H2939">
        <v>16.409150292107999</v>
      </c>
      <c r="I2939">
        <v>47.639123598405099</v>
      </c>
      <c r="J2939">
        <v>1.5619490319343801</v>
      </c>
      <c r="K2939">
        <v>72.361607620478594</v>
      </c>
      <c r="L2939">
        <v>62.362454547045701</v>
      </c>
      <c r="M2939">
        <v>57.516530247461198</v>
      </c>
      <c r="N2939">
        <v>0.37871748866397698</v>
      </c>
      <c r="O2939">
        <v>8.8333731771455799</v>
      </c>
      <c r="P2939">
        <v>169.870967741935</v>
      </c>
    </row>
    <row r="2940" spans="1:17" hidden="1" x14ac:dyDescent="0.3">
      <c r="A2940" t="s">
        <v>6043</v>
      </c>
      <c r="B2940" t="s">
        <v>6044</v>
      </c>
      <c r="C2940" t="str">
        <f>IFERROR(VLOOKUP(Table1[[#This Row],[Ticker]],[1]!Table1[[Symbol]:[Industry]],2,FALSE),"-")</f>
        <v>-</v>
      </c>
      <c r="D2940" t="s">
        <v>21</v>
      </c>
      <c r="E2940">
        <v>93.438682499999999</v>
      </c>
      <c r="F2940">
        <v>75.12</v>
      </c>
      <c r="G2940">
        <v>26.5688345466965</v>
      </c>
      <c r="H2940">
        <v>2.7338659883274601</v>
      </c>
      <c r="I2940">
        <v>-14.7842250959112</v>
      </c>
      <c r="J2940">
        <v>-7.4516873317019598</v>
      </c>
      <c r="K2940">
        <v>71.291526591706202</v>
      </c>
      <c r="L2940">
        <v>59.135270493693</v>
      </c>
      <c r="M2940">
        <v>36.142832411142201</v>
      </c>
      <c r="N2940">
        <v>0.18913915316052399</v>
      </c>
      <c r="O2940">
        <v>36.448349307774201</v>
      </c>
      <c r="P2940">
        <v>89.457755359394696</v>
      </c>
      <c r="Q2940">
        <v>9.1789755254690006E-3</v>
      </c>
    </row>
    <row r="2941" spans="1:17" hidden="1" x14ac:dyDescent="0.3">
      <c r="A2941" t="s">
        <v>6045</v>
      </c>
      <c r="B2941" t="s">
        <v>6046</v>
      </c>
      <c r="C2941" t="str">
        <f>IFERROR(VLOOKUP(Table1[[#This Row],[Ticker]],[1]!Table1[[Symbol]:[Industry]],2,FALSE),"-")</f>
        <v>-</v>
      </c>
      <c r="E2941">
        <v>93.376946250000003</v>
      </c>
      <c r="F2941">
        <v>279.2</v>
      </c>
      <c r="G2941">
        <v>747.51434570986203</v>
      </c>
      <c r="H2941">
        <v>8.6995007223074303</v>
      </c>
      <c r="I2941">
        <v>173.03941985153099</v>
      </c>
      <c r="J2941">
        <v>-4.7659041357714296</v>
      </c>
      <c r="K2941">
        <v>243.857602314312</v>
      </c>
      <c r="L2941">
        <v>162.79641748945099</v>
      </c>
      <c r="M2941">
        <v>60.408779008020097</v>
      </c>
      <c r="N2941">
        <v>1.49826951112298</v>
      </c>
      <c r="O2941">
        <v>6.1962750716332504</v>
      </c>
      <c r="P2941">
        <v>773.31873631529504</v>
      </c>
      <c r="Q2941">
        <v>0.33646005479769697</v>
      </c>
    </row>
    <row r="2942" spans="1:17" hidden="1" x14ac:dyDescent="0.3">
      <c r="A2942" t="s">
        <v>6047</v>
      </c>
      <c r="B2942" t="s">
        <v>6048</v>
      </c>
      <c r="C2942" t="str">
        <f>IFERROR(VLOOKUP(Table1[[#This Row],[Ticker]],[1]!Table1[[Symbol]:[Industry]],2,FALSE),"-")</f>
        <v>-</v>
      </c>
      <c r="D2942" t="s">
        <v>21</v>
      </c>
      <c r="E2942">
        <v>93.28</v>
      </c>
      <c r="F2942">
        <v>110.3</v>
      </c>
      <c r="G2942">
        <v>-73.467498553238698</v>
      </c>
      <c r="H2942">
        <v>0.87951987328094605</v>
      </c>
      <c r="I2942">
        <v>-38.666899738081703</v>
      </c>
      <c r="J2942">
        <v>-2.71876267722137</v>
      </c>
      <c r="K2942">
        <v>109.46827448630999</v>
      </c>
      <c r="L2942">
        <v>124.54019915680399</v>
      </c>
      <c r="M2942">
        <v>59.3895609498026</v>
      </c>
      <c r="N2942">
        <v>0.95054484492875102</v>
      </c>
      <c r="O2942">
        <v>94.922937443336295</v>
      </c>
      <c r="P2942">
        <v>13.711340206185501</v>
      </c>
    </row>
    <row r="2943" spans="1:17" hidden="1" x14ac:dyDescent="0.3">
      <c r="A2943" t="s">
        <v>6049</v>
      </c>
      <c r="B2943" t="s">
        <v>6050</v>
      </c>
      <c r="C2943" t="str">
        <f>IFERROR(VLOOKUP(Table1[[#This Row],[Ticker]],[1]!Table1[[Symbol]:[Industry]],2,FALSE),"-")</f>
        <v>-</v>
      </c>
      <c r="D2943" t="s">
        <v>62</v>
      </c>
      <c r="E2943">
        <v>93.266951250000005</v>
      </c>
      <c r="F2943">
        <v>87.39</v>
      </c>
      <c r="G2943">
        <v>30.4444919263027</v>
      </c>
      <c r="H2943">
        <v>8.7977891040501799</v>
      </c>
      <c r="I2943">
        <v>11.2327190106837</v>
      </c>
      <c r="J2943">
        <v>-5.56608523746113</v>
      </c>
      <c r="K2943">
        <v>84.413158747354998</v>
      </c>
      <c r="L2943">
        <v>72.805082397658595</v>
      </c>
      <c r="M2943">
        <v>47.794275019536599</v>
      </c>
      <c r="N2943">
        <v>0.45409480179825901</v>
      </c>
      <c r="O2943">
        <v>16.432086051035501</v>
      </c>
      <c r="P2943">
        <v>91.434830230010903</v>
      </c>
      <c r="Q2943">
        <v>7.0314546396203007E-2</v>
      </c>
    </row>
    <row r="2944" spans="1:17" hidden="1" x14ac:dyDescent="0.3">
      <c r="A2944" t="s">
        <v>6051</v>
      </c>
      <c r="B2944" t="s">
        <v>6052</v>
      </c>
      <c r="C2944" t="str">
        <f>IFERROR(VLOOKUP(Table1[[#This Row],[Ticker]],[1]!Table1[[Symbol]:[Industry]],2,FALSE),"-")</f>
        <v>-</v>
      </c>
      <c r="D2944" t="s">
        <v>647</v>
      </c>
      <c r="E2944">
        <v>93.230500000000006</v>
      </c>
      <c r="F2944">
        <v>7.13</v>
      </c>
      <c r="G2944">
        <v>-52.299235966258003</v>
      </c>
      <c r="H2944">
        <v>8.6696111379484702</v>
      </c>
      <c r="I2944">
        <v>-32.491035131753499</v>
      </c>
      <c r="J2944">
        <v>-9.4757889426065596</v>
      </c>
      <c r="K2944">
        <v>7.2266152992608799</v>
      </c>
      <c r="L2944">
        <v>8.9275219751171395</v>
      </c>
      <c r="M2944">
        <v>36.393530097842302</v>
      </c>
      <c r="N2944">
        <v>0.83684365463644295</v>
      </c>
      <c r="O2944">
        <v>52.875175315568001</v>
      </c>
      <c r="P2944">
        <v>22.931034482758601</v>
      </c>
      <c r="Q2944">
        <v>-0.183813176408124</v>
      </c>
    </row>
    <row r="2945" spans="1:17" hidden="1" x14ac:dyDescent="0.3">
      <c r="A2945" t="s">
        <v>6053</v>
      </c>
      <c r="B2945" t="s">
        <v>6054</v>
      </c>
      <c r="C2945" t="str">
        <f>IFERROR(VLOOKUP(Table1[[#This Row],[Ticker]],[1]!Table1[[Symbol]:[Industry]],2,FALSE),"-")</f>
        <v>-</v>
      </c>
      <c r="D2945" t="s">
        <v>46</v>
      </c>
      <c r="E2945">
        <v>93.105873629999905</v>
      </c>
      <c r="F2945">
        <v>0.68</v>
      </c>
      <c r="G2945">
        <v>68.481323680280994</v>
      </c>
      <c r="H2945">
        <v>-15.4160266854235</v>
      </c>
      <c r="I2945">
        <v>24.286742646024202</v>
      </c>
      <c r="J2945">
        <v>0.69084998173086398</v>
      </c>
      <c r="K2945">
        <v>0.67461175520007599</v>
      </c>
      <c r="L2945">
        <v>0.58234837506572901</v>
      </c>
      <c r="M2945">
        <v>32.083352977289401</v>
      </c>
      <c r="N2945">
        <v>0.25406097295381402</v>
      </c>
      <c r="O2945">
        <v>39.705882352941103</v>
      </c>
      <c r="P2945">
        <v>126.666666666666</v>
      </c>
      <c r="Q2945">
        <v>8.7314736858876002E-2</v>
      </c>
    </row>
    <row r="2946" spans="1:17" hidden="1" x14ac:dyDescent="0.3">
      <c r="A2946" t="s">
        <v>6055</v>
      </c>
      <c r="B2946" t="s">
        <v>6056</v>
      </c>
      <c r="C2946" t="str">
        <f>IFERROR(VLOOKUP(Table1[[#This Row],[Ticker]],[1]!Table1[[Symbol]:[Industry]],2,FALSE),"-")</f>
        <v>-</v>
      </c>
      <c r="D2946" t="s">
        <v>557</v>
      </c>
      <c r="E2946">
        <v>92.766841650000003</v>
      </c>
      <c r="F2946">
        <v>87.96</v>
      </c>
      <c r="G2946">
        <v>167.20027295219401</v>
      </c>
      <c r="H2946">
        <v>42.218001870007598</v>
      </c>
      <c r="I2946">
        <v>58.126480047066899</v>
      </c>
      <c r="J2946">
        <v>2.1292268343831502</v>
      </c>
      <c r="K2946">
        <v>67.443664775669404</v>
      </c>
      <c r="L2946">
        <v>56.506672466518502</v>
      </c>
      <c r="M2946">
        <v>81.079846387201002</v>
      </c>
      <c r="N2946">
        <v>4.3472005760321597</v>
      </c>
      <c r="O2946">
        <v>10.266030013642499</v>
      </c>
      <c r="P2946">
        <v>203.31034482758599</v>
      </c>
      <c r="Q2946">
        <v>4.1401985905805003E-2</v>
      </c>
    </row>
    <row r="2947" spans="1:17" hidden="1" x14ac:dyDescent="0.3">
      <c r="A2947" t="s">
        <v>6057</v>
      </c>
      <c r="B2947" t="s">
        <v>6058</v>
      </c>
      <c r="C2947" t="str">
        <f>IFERROR(VLOOKUP(Table1[[#This Row],[Ticker]],[1]!Table1[[Symbol]:[Industry]],2,FALSE),"-")</f>
        <v>-</v>
      </c>
      <c r="E2947">
        <v>92.54025</v>
      </c>
      <c r="F2947">
        <v>50.7</v>
      </c>
      <c r="G2947">
        <v>-17.932050179901299</v>
      </c>
      <c r="H2947">
        <v>-3.0378590440979698</v>
      </c>
      <c r="I2947">
        <v>-21.579924020642402</v>
      </c>
      <c r="J2947">
        <v>0.86189862023887398</v>
      </c>
      <c r="K2947">
        <v>50.884605367098601</v>
      </c>
      <c r="L2947">
        <v>49.624576258009803</v>
      </c>
      <c r="M2947">
        <v>60.284881478550197</v>
      </c>
      <c r="N2947">
        <v>2.9946524064171101</v>
      </c>
      <c r="O2947">
        <v>19.901380670611399</v>
      </c>
      <c r="P2947">
        <v>26.025354213273701</v>
      </c>
    </row>
    <row r="2948" spans="1:17" hidden="1" x14ac:dyDescent="0.3">
      <c r="A2948" t="s">
        <v>6059</v>
      </c>
      <c r="B2948" t="s">
        <v>6060</v>
      </c>
      <c r="C2948" t="str">
        <f>IFERROR(VLOOKUP(Table1[[#This Row],[Ticker]],[1]!Table1[[Symbol]:[Industry]],2,FALSE),"-")</f>
        <v>-</v>
      </c>
      <c r="D2948" t="s">
        <v>6061</v>
      </c>
      <c r="E2948">
        <v>92.5282974</v>
      </c>
      <c r="F2948">
        <v>117.05</v>
      </c>
      <c r="G2948">
        <v>-46.178540265297201</v>
      </c>
      <c r="H2948">
        <v>0.41730664790982402</v>
      </c>
      <c r="I2948">
        <v>-45.6579526135694</v>
      </c>
      <c r="J2948">
        <v>-14.651705272139701</v>
      </c>
      <c r="K2948">
        <v>119.77240015472501</v>
      </c>
      <c r="M2948">
        <v>49.5596891308831</v>
      </c>
      <c r="N2948">
        <v>1.0428991791853801</v>
      </c>
      <c r="O2948">
        <v>79.410508329773606</v>
      </c>
      <c r="P2948">
        <v>29.8391569606211</v>
      </c>
    </row>
    <row r="2949" spans="1:17" hidden="1" x14ac:dyDescent="0.3">
      <c r="A2949" t="s">
        <v>6062</v>
      </c>
      <c r="B2949" t="s">
        <v>6063</v>
      </c>
      <c r="C2949" t="str">
        <f>IFERROR(VLOOKUP(Table1[[#This Row],[Ticker]],[1]!Table1[[Symbol]:[Industry]],2,FALSE),"-")</f>
        <v>-</v>
      </c>
      <c r="E2949">
        <v>92.5</v>
      </c>
      <c r="F2949">
        <v>180.9</v>
      </c>
      <c r="G2949">
        <v>105.348177756437</v>
      </c>
      <c r="H2949">
        <v>0.88501752028802305</v>
      </c>
      <c r="I2949">
        <v>64.774547524073</v>
      </c>
      <c r="J2949">
        <v>9.12106964987853</v>
      </c>
      <c r="K2949">
        <v>166.10125241877799</v>
      </c>
      <c r="L2949">
        <v>129.17693147308799</v>
      </c>
      <c r="M2949">
        <v>62.897670312335798</v>
      </c>
      <c r="N2949">
        <v>0.60793853819842703</v>
      </c>
      <c r="O2949">
        <v>13.736871199557701</v>
      </c>
      <c r="P2949">
        <v>185.061456035297</v>
      </c>
      <c r="Q2949">
        <v>0.15092456199757601</v>
      </c>
    </row>
    <row r="2950" spans="1:17" hidden="1" x14ac:dyDescent="0.3">
      <c r="A2950" t="s">
        <v>6064</v>
      </c>
      <c r="B2950" t="s">
        <v>6065</v>
      </c>
      <c r="C2950" t="str">
        <f>IFERROR(VLOOKUP(Table1[[#This Row],[Ticker]],[1]!Table1[[Symbol]:[Industry]],2,FALSE),"-")</f>
        <v>-</v>
      </c>
      <c r="D2950" t="s">
        <v>647</v>
      </c>
      <c r="E2950">
        <v>92.430369667999997</v>
      </c>
      <c r="F2950">
        <v>1.3</v>
      </c>
      <c r="G2950">
        <v>-111.55955607201901</v>
      </c>
      <c r="H2950">
        <v>-33.213410317915098</v>
      </c>
      <c r="I2950">
        <v>-23.860991452211799</v>
      </c>
      <c r="J2950">
        <v>-12.2302587602733</v>
      </c>
      <c r="K2950">
        <v>1.5184433806264901</v>
      </c>
      <c r="L2950">
        <v>2.62275030345213</v>
      </c>
      <c r="M2950">
        <v>17.365893015968201</v>
      </c>
      <c r="N2950">
        <v>3.7305106119193399</v>
      </c>
      <c r="O2950">
        <v>721.03457942384102</v>
      </c>
      <c r="P2950">
        <v>25.587467362924301</v>
      </c>
      <c r="Q2950">
        <v>6.1397467335343001E-2</v>
      </c>
    </row>
    <row r="2951" spans="1:17" hidden="1" x14ac:dyDescent="0.3">
      <c r="A2951" t="s">
        <v>6066</v>
      </c>
      <c r="B2951" t="s">
        <v>6067</v>
      </c>
      <c r="C2951" t="str">
        <f>IFERROR(VLOOKUP(Table1[[#This Row],[Ticker]],[1]!Table1[[Symbol]:[Industry]],2,FALSE),"-")</f>
        <v>-</v>
      </c>
      <c r="D2951" t="s">
        <v>253</v>
      </c>
      <c r="E2951">
        <v>92.308305250000004</v>
      </c>
      <c r="F2951">
        <v>271.55</v>
      </c>
      <c r="G2951">
        <v>225.08073667199201</v>
      </c>
      <c r="H2951">
        <v>0.209842131274875</v>
      </c>
      <c r="I2951">
        <v>210.18100532976001</v>
      </c>
      <c r="J2951">
        <v>12.467417113229001</v>
      </c>
      <c r="K2951">
        <v>197.59495507177499</v>
      </c>
      <c r="L2951">
        <v>122.47033732380901</v>
      </c>
      <c r="M2951">
        <v>85.475253351656306</v>
      </c>
      <c r="N2951">
        <v>1.3305278931743101</v>
      </c>
      <c r="O2951">
        <v>0</v>
      </c>
      <c r="P2951">
        <v>499.183583406884</v>
      </c>
      <c r="Q2951">
        <v>0.20116601149277399</v>
      </c>
    </row>
    <row r="2952" spans="1:17" hidden="1" x14ac:dyDescent="0.3">
      <c r="A2952" t="s">
        <v>6068</v>
      </c>
      <c r="B2952" t="s">
        <v>6069</v>
      </c>
      <c r="C2952" t="str">
        <f>IFERROR(VLOOKUP(Table1[[#This Row],[Ticker]],[1]!Table1[[Symbol]:[Industry]],2,FALSE),"-")</f>
        <v>-</v>
      </c>
      <c r="D2952" t="s">
        <v>125</v>
      </c>
      <c r="E2952">
        <v>92.29646975</v>
      </c>
      <c r="F2952">
        <v>162.94999999999999</v>
      </c>
      <c r="G2952">
        <v>125.351589665836</v>
      </c>
      <c r="H2952">
        <v>-2.1289746996307999</v>
      </c>
      <c r="I2952">
        <v>38.167169430424501</v>
      </c>
      <c r="J2952">
        <v>0.28461321144830498</v>
      </c>
      <c r="K2952">
        <v>158.83664215613399</v>
      </c>
      <c r="L2952">
        <v>127.686728335453</v>
      </c>
      <c r="M2952">
        <v>52.730362578679703</v>
      </c>
      <c r="N2952">
        <v>0.47024043145602501</v>
      </c>
      <c r="O2952">
        <v>11.660018410555301</v>
      </c>
      <c r="P2952">
        <v>171.583333333333</v>
      </c>
      <c r="Q2952">
        <v>7.8263284196705002E-2</v>
      </c>
    </row>
    <row r="2953" spans="1:17" hidden="1" x14ac:dyDescent="0.3">
      <c r="A2953" t="s">
        <v>6070</v>
      </c>
      <c r="B2953" t="s">
        <v>6071</v>
      </c>
      <c r="C2953" t="str">
        <f>IFERROR(VLOOKUP(Table1[[#This Row],[Ticker]],[1]!Table1[[Symbol]:[Industry]],2,FALSE),"-")</f>
        <v>-</v>
      </c>
      <c r="D2953" t="s">
        <v>78</v>
      </c>
      <c r="E2953">
        <v>92.153068410000003</v>
      </c>
      <c r="F2953">
        <v>10.27</v>
      </c>
      <c r="G2953">
        <v>113.03281869689199</v>
      </c>
      <c r="H2953">
        <v>47.937670056431102</v>
      </c>
      <c r="I2953">
        <v>28.014633802486799</v>
      </c>
      <c r="J2953">
        <v>-21.6189579562201</v>
      </c>
      <c r="K2953">
        <v>8.2380412626909898</v>
      </c>
      <c r="L2953">
        <v>6.8126882224602703</v>
      </c>
      <c r="M2953">
        <v>58.071301803169199</v>
      </c>
      <c r="N2953">
        <v>1.00463198751225</v>
      </c>
      <c r="O2953">
        <v>26.2901655306718</v>
      </c>
      <c r="P2953">
        <v>147.46987951807199</v>
      </c>
      <c r="Q2953">
        <v>0.12145334622373601</v>
      </c>
    </row>
    <row r="2954" spans="1:17" hidden="1" x14ac:dyDescent="0.3">
      <c r="A2954" t="s">
        <v>6072</v>
      </c>
      <c r="B2954" t="s">
        <v>6073</v>
      </c>
      <c r="C2954" t="str">
        <f>IFERROR(VLOOKUP(Table1[[#This Row],[Ticker]],[1]!Table1[[Symbol]:[Industry]],2,FALSE),"-")</f>
        <v>-</v>
      </c>
      <c r="D2954" t="s">
        <v>156</v>
      </c>
      <c r="E2954">
        <v>92.035579420000005</v>
      </c>
      <c r="F2954">
        <v>1403</v>
      </c>
      <c r="G2954">
        <v>39.244724152522103</v>
      </c>
      <c r="H2954">
        <v>5.1011371821465703</v>
      </c>
      <c r="I2954">
        <v>-21.197128321717599</v>
      </c>
      <c r="J2954">
        <v>-2.692843794287</v>
      </c>
      <c r="K2954">
        <v>1424.60404368893</v>
      </c>
      <c r="L2954">
        <v>1346.81427637612</v>
      </c>
      <c r="M2954">
        <v>51.318566247940197</v>
      </c>
      <c r="N2954">
        <v>0.30292771130689</v>
      </c>
      <c r="O2954">
        <v>32.7049180327868</v>
      </c>
      <c r="P2954">
        <v>87.191460973982601</v>
      </c>
      <c r="Q2954">
        <v>9.1566042977572995E-2</v>
      </c>
    </row>
    <row r="2955" spans="1:17" hidden="1" x14ac:dyDescent="0.3">
      <c r="A2955" t="s">
        <v>6074</v>
      </c>
      <c r="B2955" t="s">
        <v>6075</v>
      </c>
      <c r="C2955" t="str">
        <f>IFERROR(VLOOKUP(Table1[[#This Row],[Ticker]],[1]!Table1[[Symbol]:[Industry]],2,FALSE),"-")</f>
        <v>-</v>
      </c>
      <c r="E2955">
        <v>92.035159759999999</v>
      </c>
      <c r="F2955">
        <v>11.11</v>
      </c>
      <c r="G2955">
        <v>-28.0911100425485</v>
      </c>
      <c r="H2955">
        <v>-6.0432157761627598</v>
      </c>
      <c r="I2955">
        <v>-47.530703916656201</v>
      </c>
      <c r="J2955">
        <v>-9.4902119218658907</v>
      </c>
      <c r="K2955">
        <v>11.495050782792401</v>
      </c>
      <c r="L2955">
        <v>11.8537234316418</v>
      </c>
      <c r="M2955">
        <v>36.673598624139103</v>
      </c>
      <c r="N2955">
        <v>1.3438560830716799</v>
      </c>
      <c r="O2955">
        <v>77.6777677767776</v>
      </c>
      <c r="P2955">
        <v>17.4418604651162</v>
      </c>
      <c r="Q2955">
        <v>0.135435057100913</v>
      </c>
    </row>
    <row r="2956" spans="1:17" hidden="1" x14ac:dyDescent="0.3">
      <c r="A2956" t="s">
        <v>6076</v>
      </c>
      <c r="B2956" t="s">
        <v>6077</v>
      </c>
      <c r="C2956" t="str">
        <f>IFERROR(VLOOKUP(Table1[[#This Row],[Ticker]],[1]!Table1[[Symbol]:[Industry]],2,FALSE),"-")</f>
        <v>-</v>
      </c>
      <c r="D2956" t="s">
        <v>244</v>
      </c>
      <c r="E2956">
        <v>91.898399999999995</v>
      </c>
      <c r="F2956">
        <v>13.91</v>
      </c>
      <c r="G2956">
        <v>28.237691343625301</v>
      </c>
      <c r="H2956">
        <v>17.284577283515201</v>
      </c>
      <c r="I2956">
        <v>81.213233630767604</v>
      </c>
      <c r="J2956">
        <v>9.8233126682980192</v>
      </c>
      <c r="K2956">
        <v>12.309260691918899</v>
      </c>
      <c r="L2956">
        <v>9.5955352283579494</v>
      </c>
      <c r="M2956">
        <v>68.271528374735198</v>
      </c>
      <c r="N2956">
        <v>0.83325002737610299</v>
      </c>
      <c r="O2956">
        <v>3.5226455787203501</v>
      </c>
      <c r="P2956">
        <v>128.82052969238299</v>
      </c>
    </row>
    <row r="2957" spans="1:17" hidden="1" x14ac:dyDescent="0.3">
      <c r="A2957" t="s">
        <v>6078</v>
      </c>
      <c r="B2957" t="s">
        <v>6079</v>
      </c>
      <c r="C2957" t="str">
        <f>IFERROR(VLOOKUP(Table1[[#This Row],[Ticker]],[1]!Table1[[Symbol]:[Industry]],2,FALSE),"-")</f>
        <v>-</v>
      </c>
      <c r="D2957" t="s">
        <v>258</v>
      </c>
      <c r="E2957">
        <v>91.882129550000002</v>
      </c>
      <c r="F2957">
        <v>68</v>
      </c>
      <c r="G2957">
        <v>40.049267931152002</v>
      </c>
      <c r="H2957">
        <v>40.943622437383503</v>
      </c>
      <c r="I2957">
        <v>-14.639738438915</v>
      </c>
      <c r="J2957">
        <v>16.8453714918274</v>
      </c>
      <c r="K2957">
        <v>58.746392017782597</v>
      </c>
      <c r="L2957">
        <v>60.788355101424202</v>
      </c>
      <c r="M2957">
        <v>84.020880046364297</v>
      </c>
      <c r="N2957">
        <v>2.2324238650515098</v>
      </c>
      <c r="O2957">
        <v>41.176470588235297</v>
      </c>
      <c r="P2957">
        <v>86.301369863013605</v>
      </c>
    </row>
    <row r="2958" spans="1:17" hidden="1" x14ac:dyDescent="0.3">
      <c r="A2958" t="s">
        <v>6080</v>
      </c>
      <c r="B2958" t="s">
        <v>6081</v>
      </c>
      <c r="C2958" t="str">
        <f>IFERROR(VLOOKUP(Table1[[#This Row],[Ticker]],[1]!Table1[[Symbol]:[Industry]],2,FALSE),"-")</f>
        <v>-</v>
      </c>
      <c r="D2958" t="s">
        <v>258</v>
      </c>
      <c r="E2958">
        <v>91.809932849999996</v>
      </c>
      <c r="F2958">
        <v>36.770000000000003</v>
      </c>
      <c r="G2958">
        <v>43.2530806589345</v>
      </c>
      <c r="H2958">
        <v>3.0282611917744702</v>
      </c>
      <c r="I2958">
        <v>-23.851847557081999</v>
      </c>
      <c r="J2958">
        <v>-4.8533459794609</v>
      </c>
      <c r="K2958">
        <v>36.0139469439493</v>
      </c>
      <c r="L2958">
        <v>33.911366637238103</v>
      </c>
      <c r="M2958">
        <v>65.368133948750497</v>
      </c>
      <c r="N2958">
        <v>0.85144642933941905</v>
      </c>
      <c r="O2958">
        <v>38.700027196083703</v>
      </c>
      <c r="P2958">
        <v>82.029702970296995</v>
      </c>
      <c r="Q2958">
        <v>6.1011101558024999E-2</v>
      </c>
    </row>
    <row r="2959" spans="1:17" hidden="1" x14ac:dyDescent="0.3">
      <c r="A2959" t="s">
        <v>6082</v>
      </c>
      <c r="B2959" t="s">
        <v>6083</v>
      </c>
      <c r="C2959" t="str">
        <f>IFERROR(VLOOKUP(Table1[[#This Row],[Ticker]],[1]!Table1[[Symbol]:[Industry]],2,FALSE),"-")</f>
        <v>-</v>
      </c>
      <c r="D2959" t="s">
        <v>1394</v>
      </c>
      <c r="E2959">
        <v>91.524600000000007</v>
      </c>
      <c r="F2959">
        <v>60.55</v>
      </c>
      <c r="G2959">
        <v>15.998888083091201</v>
      </c>
      <c r="H2959">
        <v>0.89278247275044897</v>
      </c>
      <c r="I2959">
        <v>-12.0424754609716</v>
      </c>
      <c r="J2959">
        <v>-4.6280538911875002</v>
      </c>
      <c r="K2959">
        <v>56.615830373995202</v>
      </c>
      <c r="L2959">
        <v>53.2628470895744</v>
      </c>
      <c r="M2959">
        <v>51.315044954792398</v>
      </c>
      <c r="N2959">
        <v>1.34653100230092</v>
      </c>
      <c r="O2959">
        <v>14.450867052023099</v>
      </c>
      <c r="P2959">
        <v>47.323600973235997</v>
      </c>
      <c r="Q2959">
        <v>-3.2444860662474997E-2</v>
      </c>
    </row>
    <row r="2960" spans="1:17" hidden="1" x14ac:dyDescent="0.3">
      <c r="A2960" t="s">
        <v>6084</v>
      </c>
      <c r="B2960" t="s">
        <v>6085</v>
      </c>
      <c r="C2960" t="str">
        <f>IFERROR(VLOOKUP(Table1[[#This Row],[Ticker]],[1]!Table1[[Symbol]:[Industry]],2,FALSE),"-")</f>
        <v>-</v>
      </c>
      <c r="E2960">
        <v>91.461299999999994</v>
      </c>
      <c r="F2960">
        <v>44.9</v>
      </c>
      <c r="G2960">
        <v>61.278942727900002</v>
      </c>
      <c r="H2960">
        <v>-5.1119331181720398</v>
      </c>
      <c r="I2960">
        <v>-4.8084954492138499</v>
      </c>
      <c r="J2960">
        <v>-0.80168733170197304</v>
      </c>
      <c r="K2960">
        <v>44.863415680958099</v>
      </c>
      <c r="L2960">
        <v>40.0414790175425</v>
      </c>
      <c r="M2960">
        <v>53.4643951709661</v>
      </c>
      <c r="N2960">
        <v>1.13636363636363</v>
      </c>
      <c r="O2960">
        <v>16.4810690423162</v>
      </c>
      <c r="P2960">
        <v>87.0833333333333</v>
      </c>
    </row>
    <row r="2961" spans="1:17" hidden="1" x14ac:dyDescent="0.3">
      <c r="A2961" t="s">
        <v>6086</v>
      </c>
      <c r="B2961" t="s">
        <v>6087</v>
      </c>
      <c r="C2961" t="str">
        <f>IFERROR(VLOOKUP(Table1[[#This Row],[Ticker]],[1]!Table1[[Symbol]:[Industry]],2,FALSE),"-")</f>
        <v>-</v>
      </c>
      <c r="E2961">
        <v>91.336708889999997</v>
      </c>
      <c r="F2961">
        <v>74.2</v>
      </c>
      <c r="G2961">
        <v>630.56665934359796</v>
      </c>
      <c r="H2961">
        <v>6.2722287197866899</v>
      </c>
      <c r="I2961">
        <v>255.79541030327999</v>
      </c>
      <c r="J2961">
        <v>-3.4978966216112002</v>
      </c>
      <c r="K2961">
        <v>62.907526782562698</v>
      </c>
      <c r="L2961">
        <v>40.726288660422902</v>
      </c>
      <c r="M2961">
        <v>68.769784462489895</v>
      </c>
      <c r="N2961">
        <v>0.38390116672763203</v>
      </c>
      <c r="O2961">
        <v>0.97035040431265795</v>
      </c>
      <c r="P2961">
        <v>656.37104994903098</v>
      </c>
      <c r="Q2961">
        <v>0.20368298844916399</v>
      </c>
    </row>
    <row r="2962" spans="1:17" hidden="1" x14ac:dyDescent="0.3">
      <c r="A2962" t="s">
        <v>6088</v>
      </c>
      <c r="B2962" t="s">
        <v>6089</v>
      </c>
      <c r="C2962" t="str">
        <f>IFERROR(VLOOKUP(Table1[[#This Row],[Ticker]],[1]!Table1[[Symbol]:[Industry]],2,FALSE),"-")</f>
        <v>-</v>
      </c>
      <c r="D2962" t="s">
        <v>647</v>
      </c>
      <c r="E2962">
        <v>91.205233919999998</v>
      </c>
      <c r="F2962">
        <v>84.88</v>
      </c>
      <c r="G2962">
        <v>-23.907631901951898</v>
      </c>
      <c r="H2962">
        <v>-4.1039966102355399</v>
      </c>
      <c r="I2962">
        <v>-18.346191024639001</v>
      </c>
      <c r="J2962">
        <v>-7.5928854605007604E-2</v>
      </c>
      <c r="K2962">
        <v>84.968843456801906</v>
      </c>
      <c r="L2962">
        <v>85.687845917343296</v>
      </c>
      <c r="M2962">
        <v>47.476550299374097</v>
      </c>
      <c r="N2962">
        <v>0.58285826134012897</v>
      </c>
      <c r="O2962">
        <v>23.3506126295947</v>
      </c>
      <c r="P2962">
        <v>10.2337662337662</v>
      </c>
      <c r="Q2962">
        <v>-7.2904714723247999E-2</v>
      </c>
    </row>
    <row r="2963" spans="1:17" hidden="1" x14ac:dyDescent="0.3">
      <c r="A2963" t="s">
        <v>6090</v>
      </c>
      <c r="B2963" t="s">
        <v>6091</v>
      </c>
      <c r="C2963" t="str">
        <f>IFERROR(VLOOKUP(Table1[[#This Row],[Ticker]],[1]!Table1[[Symbol]:[Industry]],2,FALSE),"-")</f>
        <v>-</v>
      </c>
      <c r="D2963" t="s">
        <v>557</v>
      </c>
      <c r="E2963">
        <v>91.026641745000006</v>
      </c>
      <c r="F2963">
        <v>131.25</v>
      </c>
      <c r="G2963">
        <v>125.39178164337</v>
      </c>
      <c r="H2963">
        <v>20.298331534136899</v>
      </c>
      <c r="I2963">
        <v>49.725857037168097</v>
      </c>
      <c r="J2963">
        <v>0.14699073983768299</v>
      </c>
      <c r="K2963">
        <v>108.080583835363</v>
      </c>
      <c r="L2963">
        <v>87.209877371222703</v>
      </c>
      <c r="M2963">
        <v>70.048453473265099</v>
      </c>
      <c r="N2963">
        <v>1.7512637532050199</v>
      </c>
      <c r="O2963">
        <v>5.3333333333333197</v>
      </c>
      <c r="P2963">
        <v>177.19112988384299</v>
      </c>
      <c r="Q2963">
        <v>0.11651748970348599</v>
      </c>
    </row>
    <row r="2964" spans="1:17" hidden="1" x14ac:dyDescent="0.3">
      <c r="A2964" t="s">
        <v>6092</v>
      </c>
      <c r="B2964" t="s">
        <v>6093</v>
      </c>
      <c r="C2964" t="str">
        <f>IFERROR(VLOOKUP(Table1[[#This Row],[Ticker]],[1]!Table1[[Symbol]:[Industry]],2,FALSE),"-")</f>
        <v>-</v>
      </c>
      <c r="D2964" t="s">
        <v>713</v>
      </c>
      <c r="E2964">
        <v>90.884969691999999</v>
      </c>
      <c r="F2964">
        <v>44.7</v>
      </c>
      <c r="G2964">
        <v>12.243787282151599</v>
      </c>
      <c r="H2964">
        <v>-3.5052351810156401</v>
      </c>
      <c r="I2964">
        <v>14.4866297154765</v>
      </c>
      <c r="J2964">
        <v>1.07703527936248E-2</v>
      </c>
      <c r="K2964">
        <v>43.420324201344499</v>
      </c>
      <c r="L2964">
        <v>39.094985886901902</v>
      </c>
      <c r="M2964">
        <v>59.271834326705303</v>
      </c>
      <c r="N2964">
        <v>0.65127719280020802</v>
      </c>
      <c r="O2964">
        <v>4.9217002237136303</v>
      </c>
      <c r="P2964">
        <v>45.318595578673602</v>
      </c>
    </row>
    <row r="2965" spans="1:17" hidden="1" x14ac:dyDescent="0.3">
      <c r="A2965" t="s">
        <v>6094</v>
      </c>
      <c r="B2965" t="s">
        <v>6095</v>
      </c>
      <c r="C2965" t="str">
        <f>IFERROR(VLOOKUP(Table1[[#This Row],[Ticker]],[1]!Table1[[Symbol]:[Industry]],2,FALSE),"-")</f>
        <v>-</v>
      </c>
      <c r="E2965">
        <v>90.764925000000005</v>
      </c>
      <c r="F2965">
        <v>125.5</v>
      </c>
      <c r="G2965">
        <v>33.0563688882375</v>
      </c>
      <c r="H2965">
        <v>-11.7557131107892</v>
      </c>
      <c r="I2965">
        <v>-45.989245832635</v>
      </c>
      <c r="J2965">
        <v>-2.4391142322867601</v>
      </c>
      <c r="K2965">
        <v>139.306704814982</v>
      </c>
      <c r="L2965">
        <v>155.35460806277999</v>
      </c>
      <c r="M2965">
        <v>47.912287231168598</v>
      </c>
      <c r="N2965">
        <v>0.87418639582290203</v>
      </c>
      <c r="O2965">
        <v>107.928286852589</v>
      </c>
      <c r="P2965">
        <v>62.987012987012903</v>
      </c>
      <c r="Q2965">
        <v>0.110163352320234</v>
      </c>
    </row>
    <row r="2966" spans="1:17" hidden="1" x14ac:dyDescent="0.3">
      <c r="A2966" t="s">
        <v>6096</v>
      </c>
      <c r="B2966" t="s">
        <v>6097</v>
      </c>
      <c r="C2966" t="str">
        <f>IFERROR(VLOOKUP(Table1[[#This Row],[Ticker]],[1]!Table1[[Symbol]:[Industry]],2,FALSE),"-")</f>
        <v>-</v>
      </c>
      <c r="E2966">
        <v>90.711816999999996</v>
      </c>
      <c r="F2966">
        <v>1.45</v>
      </c>
      <c r="G2966">
        <v>46.814657013614301</v>
      </c>
      <c r="H2966">
        <v>19.217431961193</v>
      </c>
      <c r="I2966">
        <v>-21.088257353975699</v>
      </c>
      <c r="J2966">
        <v>-4.2739095539241898</v>
      </c>
      <c r="K2966">
        <v>1.2299578189474001</v>
      </c>
      <c r="L2966">
        <v>1.12203349767577</v>
      </c>
      <c r="M2966">
        <v>55.248020475985697</v>
      </c>
      <c r="N2966">
        <v>3.4103484735149299</v>
      </c>
      <c r="O2966">
        <v>27.586206896551701</v>
      </c>
      <c r="P2966">
        <v>113.235294117647</v>
      </c>
      <c r="Q2966">
        <v>5.3062265023887001E-2</v>
      </c>
    </row>
    <row r="2967" spans="1:17" hidden="1" x14ac:dyDescent="0.3">
      <c r="A2967" t="s">
        <v>6098</v>
      </c>
      <c r="B2967" t="s">
        <v>6099</v>
      </c>
      <c r="C2967" t="str">
        <f>IFERROR(VLOOKUP(Table1[[#This Row],[Ticker]],[1]!Table1[[Symbol]:[Industry]],2,FALSE),"-")</f>
        <v>-</v>
      </c>
      <c r="E2967">
        <v>90.473449729999999</v>
      </c>
      <c r="F2967">
        <v>10.23</v>
      </c>
      <c r="G2967">
        <v>-39.823377947205401</v>
      </c>
      <c r="H2967">
        <v>-13.652131853492699</v>
      </c>
      <c r="I2967">
        <v>-37.234090687308999</v>
      </c>
      <c r="J2967">
        <v>-4.9762603867304298</v>
      </c>
      <c r="K2967">
        <v>11.055164896150799</v>
      </c>
      <c r="L2967">
        <v>12.440973022709301</v>
      </c>
      <c r="M2967">
        <v>44.213430828404</v>
      </c>
      <c r="N2967">
        <v>0.53949438150849705</v>
      </c>
      <c r="O2967">
        <v>84.026499815973494</v>
      </c>
      <c r="P2967">
        <v>10.475161987041</v>
      </c>
      <c r="Q2967">
        <v>7.4011089445093006E-2</v>
      </c>
    </row>
    <row r="2968" spans="1:17" hidden="1" x14ac:dyDescent="0.3">
      <c r="A2968" t="s">
        <v>6100</v>
      </c>
      <c r="B2968" t="s">
        <v>6101</v>
      </c>
      <c r="C2968" t="str">
        <f>IFERROR(VLOOKUP(Table1[[#This Row],[Ticker]],[1]!Table1[[Symbol]:[Industry]],2,FALSE),"-")</f>
        <v>-</v>
      </c>
      <c r="D2968" t="s">
        <v>253</v>
      </c>
      <c r="E2968">
        <v>90.131299999999996</v>
      </c>
      <c r="F2968">
        <v>82.2</v>
      </c>
      <c r="G2968">
        <v>-18.001111916908702</v>
      </c>
      <c r="H2968">
        <v>-5.7315629705138598</v>
      </c>
      <c r="I2968">
        <v>-25.050105008166501</v>
      </c>
      <c r="J2968">
        <v>-0.19155920479532201</v>
      </c>
      <c r="K2968">
        <v>84.648438947655393</v>
      </c>
      <c r="M2968">
        <v>54.965611046630798</v>
      </c>
      <c r="N2968">
        <v>0.84761281883584005</v>
      </c>
      <c r="O2968">
        <v>51.642335766423301</v>
      </c>
      <c r="P2968">
        <v>17.177476835352799</v>
      </c>
    </row>
    <row r="2969" spans="1:17" hidden="1" x14ac:dyDescent="0.3">
      <c r="A2969" t="s">
        <v>6102</v>
      </c>
      <c r="B2969" t="s">
        <v>6103</v>
      </c>
      <c r="C2969" t="str">
        <f>IFERROR(VLOOKUP(Table1[[#This Row],[Ticker]],[1]!Table1[[Symbol]:[Industry]],2,FALSE),"-")</f>
        <v>-</v>
      </c>
      <c r="E2969">
        <v>90.070760339999893</v>
      </c>
      <c r="F2969">
        <v>5.67</v>
      </c>
      <c r="G2969">
        <v>-91.283842660227805</v>
      </c>
      <c r="H2969">
        <v>-3.99043032041024</v>
      </c>
      <c r="I2969">
        <v>-78.976536799703197</v>
      </c>
      <c r="J2969">
        <v>9.8492002422625191</v>
      </c>
      <c r="K2969">
        <v>5.8852294796788902</v>
      </c>
      <c r="L2969">
        <v>10.5069564662647</v>
      </c>
      <c r="M2969">
        <v>74.785772955842504</v>
      </c>
      <c r="N2969">
        <v>2.6446585925814898</v>
      </c>
      <c r="O2969">
        <v>316.22574955908198</v>
      </c>
      <c r="P2969">
        <v>18.125</v>
      </c>
      <c r="Q2969">
        <v>0.153234771693398</v>
      </c>
    </row>
    <row r="2970" spans="1:17" hidden="1" x14ac:dyDescent="0.3">
      <c r="A2970" t="s">
        <v>6104</v>
      </c>
      <c r="B2970" t="s">
        <v>6105</v>
      </c>
      <c r="C2970" t="str">
        <f>IFERROR(VLOOKUP(Table1[[#This Row],[Ticker]],[1]!Table1[[Symbol]:[Industry]],2,FALSE),"-")</f>
        <v>-</v>
      </c>
      <c r="E2970">
        <v>90.070261509999995</v>
      </c>
      <c r="F2970">
        <v>33.090000000000003</v>
      </c>
      <c r="G2970">
        <v>52.098835201018296</v>
      </c>
      <c r="H2970">
        <v>-0.47887283671856101</v>
      </c>
      <c r="I2970">
        <v>16.791597014956199</v>
      </c>
      <c r="J2970">
        <v>3.4449311017676698</v>
      </c>
      <c r="K2970">
        <v>30.7679773648115</v>
      </c>
      <c r="L2970">
        <v>27.906659225516901</v>
      </c>
      <c r="M2970">
        <v>81.405156850021896</v>
      </c>
      <c r="N2970">
        <v>1.8550599742952101</v>
      </c>
      <c r="O2970">
        <v>10.3052281656089</v>
      </c>
      <c r="P2970">
        <v>94.532627865961103</v>
      </c>
      <c r="Q2970">
        <v>1.7617918188629999E-3</v>
      </c>
    </row>
    <row r="2971" spans="1:17" hidden="1" x14ac:dyDescent="0.3">
      <c r="A2971" t="s">
        <v>6106</v>
      </c>
      <c r="B2971" t="s">
        <v>6107</v>
      </c>
      <c r="C2971" t="str">
        <f>IFERROR(VLOOKUP(Table1[[#This Row],[Ticker]],[1]!Table1[[Symbol]:[Industry]],2,FALSE),"-")</f>
        <v>-</v>
      </c>
      <c r="D2971" t="s">
        <v>550</v>
      </c>
      <c r="E2971">
        <v>89.952922000000001</v>
      </c>
      <c r="F2971">
        <v>108.1</v>
      </c>
      <c r="G2971">
        <v>7.07821541792255</v>
      </c>
      <c r="H2971">
        <v>12.7426567364178</v>
      </c>
      <c r="I2971">
        <v>-17.096189520277701</v>
      </c>
      <c r="J2971">
        <v>16.948312668298001</v>
      </c>
      <c r="K2971">
        <v>115.01698976386599</v>
      </c>
      <c r="L2971">
        <v>108.987422403438</v>
      </c>
      <c r="M2971">
        <v>67.328409124196597</v>
      </c>
      <c r="N2971">
        <v>2.6637135474344702</v>
      </c>
      <c r="O2971">
        <v>47.409805735430098</v>
      </c>
      <c r="P2971">
        <v>36.489898989898897</v>
      </c>
      <c r="Q2971">
        <v>-8.3812247057259998E-3</v>
      </c>
    </row>
    <row r="2972" spans="1:17" hidden="1" x14ac:dyDescent="0.3">
      <c r="A2972" t="s">
        <v>6108</v>
      </c>
      <c r="B2972" t="s">
        <v>6109</v>
      </c>
      <c r="C2972" t="str">
        <f>IFERROR(VLOOKUP(Table1[[#This Row],[Ticker]],[1]!Table1[[Symbol]:[Industry]],2,FALSE),"-")</f>
        <v>-</v>
      </c>
      <c r="D2972" t="s">
        <v>258</v>
      </c>
      <c r="E2972">
        <v>89.9146413</v>
      </c>
      <c r="F2972">
        <v>175.45</v>
      </c>
      <c r="G2972">
        <v>149.10942951365101</v>
      </c>
      <c r="H2972">
        <v>54.235764389221202</v>
      </c>
      <c r="I2972">
        <v>122.720200689851</v>
      </c>
      <c r="J2972">
        <v>32.055455525440799</v>
      </c>
      <c r="K2972">
        <v>119.365976499068</v>
      </c>
      <c r="L2972">
        <v>100.195285905906</v>
      </c>
      <c r="M2972">
        <v>93.155389044158795</v>
      </c>
      <c r="N2972">
        <v>3.1348158778536601</v>
      </c>
      <c r="O2972">
        <v>0.170988885722445</v>
      </c>
      <c r="P2972">
        <v>219</v>
      </c>
      <c r="Q2972">
        <v>0.115417803133317</v>
      </c>
    </row>
    <row r="2973" spans="1:17" hidden="1" x14ac:dyDescent="0.3">
      <c r="A2973" t="s">
        <v>6110</v>
      </c>
      <c r="B2973" t="s">
        <v>6111</v>
      </c>
      <c r="C2973" t="str">
        <f>IFERROR(VLOOKUP(Table1[[#This Row],[Ticker]],[1]!Table1[[Symbol]:[Industry]],2,FALSE),"-")</f>
        <v>-</v>
      </c>
      <c r="E2973">
        <v>89.718299999999999</v>
      </c>
      <c r="F2973">
        <v>142.05000000000001</v>
      </c>
      <c r="G2973">
        <v>9.4813236802809797</v>
      </c>
      <c r="H2973">
        <v>8.8199665234050109</v>
      </c>
      <c r="I2973">
        <v>-10.1474057881241</v>
      </c>
      <c r="J2973">
        <v>4.4221932653129503</v>
      </c>
      <c r="K2973">
        <v>127.97223695125599</v>
      </c>
      <c r="M2973">
        <v>68.605683122154005</v>
      </c>
      <c r="N2973">
        <v>1.36656105288813</v>
      </c>
      <c r="O2973">
        <v>7.1453713481168304</v>
      </c>
      <c r="P2973">
        <v>47.202072538860101</v>
      </c>
    </row>
    <row r="2974" spans="1:17" hidden="1" x14ac:dyDescent="0.3">
      <c r="A2974" t="s">
        <v>6112</v>
      </c>
      <c r="B2974" t="s">
        <v>6113</v>
      </c>
      <c r="C2974" t="str">
        <f>IFERROR(VLOOKUP(Table1[[#This Row],[Ticker]],[1]!Table1[[Symbol]:[Industry]],2,FALSE),"-")</f>
        <v>-</v>
      </c>
      <c r="D2974" t="s">
        <v>557</v>
      </c>
      <c r="E2974">
        <v>89.707648520000006</v>
      </c>
      <c r="F2974">
        <v>8.5399999999999991</v>
      </c>
      <c r="G2974">
        <v>-42.078900409354802</v>
      </c>
      <c r="H2974">
        <v>-10.7920945508874</v>
      </c>
      <c r="I2974">
        <v>-45.665306851268802</v>
      </c>
      <c r="J2974">
        <v>-2.69517845596233</v>
      </c>
      <c r="K2974">
        <v>8.9130828430213391</v>
      </c>
      <c r="L2974">
        <v>9.4052819590381702</v>
      </c>
      <c r="M2974">
        <v>39.275147084045898</v>
      </c>
      <c r="N2974">
        <v>0.65320425015672301</v>
      </c>
      <c r="O2974">
        <v>68.266978922716604</v>
      </c>
      <c r="P2974">
        <v>12.2207621550591</v>
      </c>
      <c r="Q2974">
        <v>0.18958618892456</v>
      </c>
    </row>
    <row r="2975" spans="1:17" hidden="1" x14ac:dyDescent="0.3">
      <c r="A2975" t="s">
        <v>6114</v>
      </c>
      <c r="B2975" t="s">
        <v>6115</v>
      </c>
      <c r="C2975" t="str">
        <f>IFERROR(VLOOKUP(Table1[[#This Row],[Ticker]],[1]!Table1[[Symbol]:[Industry]],2,FALSE),"-")</f>
        <v>-</v>
      </c>
      <c r="D2975" t="s">
        <v>258</v>
      </c>
      <c r="E2975">
        <v>89.533958881999993</v>
      </c>
      <c r="F2975">
        <v>38.96</v>
      </c>
      <c r="G2975">
        <v>-52.820969015428801</v>
      </c>
      <c r="H2975">
        <v>29.687145753445598</v>
      </c>
      <c r="I2975">
        <v>-26.1808753561711</v>
      </c>
      <c r="J2975">
        <v>9.5353276782102192</v>
      </c>
      <c r="K2975">
        <v>31.554398898404401</v>
      </c>
      <c r="L2975">
        <v>36.461016756409002</v>
      </c>
      <c r="M2975">
        <v>93.726179180553501</v>
      </c>
      <c r="N2975">
        <v>1.80246517425221</v>
      </c>
      <c r="O2975">
        <v>57.167038560234801</v>
      </c>
      <c r="P2975">
        <v>74.708520179372201</v>
      </c>
      <c r="Q2975">
        <v>4.8978935581943002E-2</v>
      </c>
    </row>
    <row r="2976" spans="1:17" hidden="1" x14ac:dyDescent="0.3">
      <c r="A2976" t="s">
        <v>6116</v>
      </c>
      <c r="B2976" t="s">
        <v>6117</v>
      </c>
      <c r="C2976" t="str">
        <f>IFERROR(VLOOKUP(Table1[[#This Row],[Ticker]],[1]!Table1[[Symbol]:[Industry]],2,FALSE),"-")</f>
        <v>-</v>
      </c>
      <c r="D2976" t="s">
        <v>253</v>
      </c>
      <c r="E2976">
        <v>89.445286479999993</v>
      </c>
      <c r="F2976">
        <v>37.049999999999997</v>
      </c>
      <c r="G2976">
        <v>-65.166092733092896</v>
      </c>
      <c r="H2976">
        <v>-5.1521780875508698</v>
      </c>
      <c r="I2976">
        <v>-36.864772505490897</v>
      </c>
      <c r="J2976">
        <v>-0.93309337638001999</v>
      </c>
      <c r="K2976">
        <v>38.448123349402401</v>
      </c>
      <c r="M2976">
        <v>44.7727778368616</v>
      </c>
      <c r="N2976">
        <v>1.22965611167858</v>
      </c>
      <c r="O2976">
        <v>70.040485829959493</v>
      </c>
      <c r="P2976">
        <v>19.131832797427599</v>
      </c>
    </row>
    <row r="2977" spans="1:17" hidden="1" x14ac:dyDescent="0.3">
      <c r="A2977" t="s">
        <v>6118</v>
      </c>
      <c r="B2977" t="s">
        <v>6119</v>
      </c>
      <c r="C2977" t="str">
        <f>IFERROR(VLOOKUP(Table1[[#This Row],[Ticker]],[1]!Table1[[Symbol]:[Industry]],2,FALSE),"-")</f>
        <v>-</v>
      </c>
      <c r="D2977" t="s">
        <v>647</v>
      </c>
      <c r="E2977">
        <v>89.430329999999998</v>
      </c>
      <c r="F2977">
        <v>32.51</v>
      </c>
      <c r="G2977">
        <v>66.108242216290293</v>
      </c>
      <c r="H2977">
        <v>-0.36009417121114701</v>
      </c>
      <c r="I2977">
        <v>-5.1230934195495301</v>
      </c>
      <c r="J2977">
        <v>2.3233126682980201</v>
      </c>
      <c r="K2977">
        <v>32.0069656561271</v>
      </c>
      <c r="L2977">
        <v>29.711059194213099</v>
      </c>
      <c r="M2977">
        <v>66.361509262670893</v>
      </c>
      <c r="N2977">
        <v>0.79345161357278404</v>
      </c>
      <c r="O2977">
        <v>23.039064903106699</v>
      </c>
      <c r="P2977">
        <v>101.425030978934</v>
      </c>
      <c r="Q2977">
        <v>2.6522513656605001E-2</v>
      </c>
    </row>
    <row r="2978" spans="1:17" hidden="1" x14ac:dyDescent="0.3">
      <c r="A2978" t="s">
        <v>6120</v>
      </c>
      <c r="B2978" t="s">
        <v>6121</v>
      </c>
      <c r="C2978" t="str">
        <f>IFERROR(VLOOKUP(Table1[[#This Row],[Ticker]],[1]!Table1[[Symbol]:[Industry]],2,FALSE),"-")</f>
        <v>-</v>
      </c>
      <c r="D2978" t="s">
        <v>97</v>
      </c>
      <c r="E2978">
        <v>89.427566900000002</v>
      </c>
      <c r="F2978">
        <v>4.57</v>
      </c>
      <c r="G2978">
        <v>100.43323315694199</v>
      </c>
      <c r="H2978">
        <v>-2.2465390897824098</v>
      </c>
      <c r="I2978">
        <v>-17.096280128302801</v>
      </c>
      <c r="J2978">
        <v>-0.80168733170197304</v>
      </c>
      <c r="K2978">
        <v>4.564546260477</v>
      </c>
      <c r="L2978">
        <v>4.4502900282933604</v>
      </c>
      <c r="M2978">
        <v>60.356216467364597</v>
      </c>
      <c r="N2978">
        <v>1.47706575083116</v>
      </c>
      <c r="O2978">
        <v>42.888402625820497</v>
      </c>
      <c r="P2978">
        <v>126.237623762376</v>
      </c>
    </row>
    <row r="2979" spans="1:17" hidden="1" x14ac:dyDescent="0.3">
      <c r="A2979" t="s">
        <v>6122</v>
      </c>
      <c r="B2979" t="s">
        <v>6123</v>
      </c>
      <c r="C2979" t="str">
        <f>IFERROR(VLOOKUP(Table1[[#This Row],[Ticker]],[1]!Table1[[Symbol]:[Industry]],2,FALSE),"-")</f>
        <v>-</v>
      </c>
      <c r="D2979" t="s">
        <v>647</v>
      </c>
      <c r="E2979">
        <v>89.253349999999998</v>
      </c>
      <c r="F2979">
        <v>158.80000000000001</v>
      </c>
      <c r="G2979">
        <v>-19.2272093973796</v>
      </c>
      <c r="H2979">
        <v>-18.0039966102355</v>
      </c>
      <c r="I2979">
        <v>-17.161307368861099</v>
      </c>
      <c r="J2979">
        <v>-8.6780884222805792</v>
      </c>
      <c r="K2979">
        <v>165.110421169548</v>
      </c>
      <c r="L2979">
        <v>163.143285820741</v>
      </c>
      <c r="M2979">
        <v>24.609561683069401</v>
      </c>
      <c r="N2979">
        <v>0.861442033726459</v>
      </c>
      <c r="O2979">
        <v>35.075566750629697</v>
      </c>
      <c r="P2979">
        <v>18.951310861423199</v>
      </c>
      <c r="Q2979">
        <v>6.7085353066215006E-2</v>
      </c>
    </row>
    <row r="2980" spans="1:17" hidden="1" x14ac:dyDescent="0.3">
      <c r="A2980" t="s">
        <v>6124</v>
      </c>
      <c r="B2980" t="s">
        <v>6125</v>
      </c>
      <c r="C2980" t="str">
        <f>IFERROR(VLOOKUP(Table1[[#This Row],[Ticker]],[1]!Table1[[Symbol]:[Industry]],2,FALSE),"-")</f>
        <v>-</v>
      </c>
      <c r="E2980">
        <v>89.205824019999994</v>
      </c>
      <c r="F2980">
        <v>65.540000000000006</v>
      </c>
      <c r="G2980">
        <v>-1.4164612070654801</v>
      </c>
      <c r="H2980">
        <v>25.130491124252199</v>
      </c>
      <c r="I2980">
        <v>-15.880533271507501</v>
      </c>
      <c r="J2980">
        <v>20.7469434520562</v>
      </c>
      <c r="K2980">
        <v>53.590645930790203</v>
      </c>
      <c r="L2980">
        <v>56.547831579376798</v>
      </c>
      <c r="M2980">
        <v>69.298396780386099</v>
      </c>
      <c r="N2980">
        <v>3.4376026599807599</v>
      </c>
      <c r="O2980">
        <v>24.076899603295601</v>
      </c>
      <c r="P2980">
        <v>45.3215077605321</v>
      </c>
      <c r="Q2980">
        <v>-1.2567866041791999E-2</v>
      </c>
    </row>
    <row r="2981" spans="1:17" hidden="1" x14ac:dyDescent="0.3">
      <c r="A2981" t="s">
        <v>6126</v>
      </c>
      <c r="B2981" t="s">
        <v>6127</v>
      </c>
      <c r="C2981" t="str">
        <f>IFERROR(VLOOKUP(Table1[[#This Row],[Ticker]],[1]!Table1[[Symbol]:[Industry]],2,FALSE),"-")</f>
        <v>-</v>
      </c>
      <c r="D2981" t="s">
        <v>557</v>
      </c>
      <c r="E2981">
        <v>89.047349999999994</v>
      </c>
      <c r="F2981">
        <v>7.1</v>
      </c>
      <c r="G2981">
        <v>26.007976132306499</v>
      </c>
      <c r="H2981">
        <v>1.67517460023339</v>
      </c>
      <c r="I2981">
        <v>-30.291239005351901</v>
      </c>
      <c r="J2981">
        <v>-5.5765850124659497</v>
      </c>
      <c r="K2981">
        <v>6.8510754185856699</v>
      </c>
      <c r="L2981">
        <v>6.6422712080538604</v>
      </c>
      <c r="M2981">
        <v>42.063739924070099</v>
      </c>
      <c r="N2981">
        <v>1.2859491242502099</v>
      </c>
      <c r="O2981">
        <v>61.549295774647803</v>
      </c>
      <c r="P2981">
        <v>68.646080760095003</v>
      </c>
      <c r="Q2981">
        <v>3.593116291694E-3</v>
      </c>
    </row>
    <row r="2982" spans="1:17" hidden="1" x14ac:dyDescent="0.3">
      <c r="A2982" t="s">
        <v>6128</v>
      </c>
      <c r="B2982" t="s">
        <v>6129</v>
      </c>
      <c r="C2982" t="str">
        <f>IFERROR(VLOOKUP(Table1[[#This Row],[Ticker]],[1]!Table1[[Symbol]:[Industry]],2,FALSE),"-")</f>
        <v>-</v>
      </c>
      <c r="E2982">
        <v>88.910530750000007</v>
      </c>
      <c r="F2982">
        <v>593.70000000000005</v>
      </c>
      <c r="G2982">
        <v>59.582026256393299</v>
      </c>
      <c r="H2982">
        <v>21.113686853041401</v>
      </c>
      <c r="I2982">
        <v>-10.743869598873699</v>
      </c>
      <c r="J2982">
        <v>-5.32337049205276</v>
      </c>
      <c r="K2982">
        <v>526.5893189482</v>
      </c>
      <c r="L2982">
        <v>482.37091166567802</v>
      </c>
      <c r="M2982">
        <v>58.546726742249099</v>
      </c>
      <c r="N2982">
        <v>1.68733969460264</v>
      </c>
      <c r="O2982">
        <v>10.3082364830722</v>
      </c>
      <c r="P2982">
        <v>97.504990019960005</v>
      </c>
      <c r="Q2982">
        <v>6.4810912437147997E-2</v>
      </c>
    </row>
    <row r="2983" spans="1:17" hidden="1" x14ac:dyDescent="0.3">
      <c r="A2983" t="s">
        <v>6130</v>
      </c>
      <c r="B2983" t="s">
        <v>6131</v>
      </c>
      <c r="C2983" t="str">
        <f>IFERROR(VLOOKUP(Table1[[#This Row],[Ticker]],[1]!Table1[[Symbol]:[Industry]],2,FALSE),"-")</f>
        <v>-</v>
      </c>
      <c r="D2983" t="s">
        <v>734</v>
      </c>
      <c r="E2983">
        <v>88.596896912000005</v>
      </c>
      <c r="F2983">
        <v>44.68</v>
      </c>
      <c r="G2983">
        <v>-22.378464679507299</v>
      </c>
      <c r="H2983">
        <v>2.42259040021061</v>
      </c>
      <c r="I2983">
        <v>-2.20345343240712</v>
      </c>
      <c r="J2983">
        <v>-12.0476420242586</v>
      </c>
      <c r="K2983">
        <v>42.533171598778701</v>
      </c>
      <c r="L2983">
        <v>42.997323160680402</v>
      </c>
      <c r="M2983">
        <v>49.172699578518099</v>
      </c>
      <c r="N2983">
        <v>1.0584781155082701</v>
      </c>
      <c r="O2983">
        <v>26.902417188898799</v>
      </c>
      <c r="P2983">
        <v>41.616481774960299</v>
      </c>
      <c r="Q2983">
        <v>0.106340845002623</v>
      </c>
    </row>
    <row r="2984" spans="1:17" hidden="1" x14ac:dyDescent="0.3">
      <c r="A2984" t="s">
        <v>6132</v>
      </c>
      <c r="B2984" t="s">
        <v>6133</v>
      </c>
      <c r="C2984" t="str">
        <f>IFERROR(VLOOKUP(Table1[[#This Row],[Ticker]],[1]!Table1[[Symbol]:[Industry]],2,FALSE),"-")</f>
        <v>-</v>
      </c>
      <c r="D2984" t="s">
        <v>916</v>
      </c>
      <c r="E2984">
        <v>88.587318341999904</v>
      </c>
      <c r="F2984">
        <v>7.34</v>
      </c>
      <c r="G2984">
        <v>-0.33430513534783601</v>
      </c>
      <c r="H2984">
        <v>-1.46113946737839</v>
      </c>
      <c r="I2984">
        <v>-14.4947143076181</v>
      </c>
      <c r="J2984">
        <v>11.446374683801899</v>
      </c>
      <c r="K2984">
        <v>6.9317010829051799</v>
      </c>
      <c r="L2984">
        <v>8.0995464637350594</v>
      </c>
      <c r="M2984">
        <v>80.565785785946602</v>
      </c>
      <c r="N2984">
        <v>1.93494846564472</v>
      </c>
      <c r="O2984">
        <v>68.256130790190696</v>
      </c>
      <c r="P2984">
        <v>59.565217391304301</v>
      </c>
      <c r="Q2984">
        <v>-0.129961840828863</v>
      </c>
    </row>
    <row r="2985" spans="1:17" hidden="1" x14ac:dyDescent="0.3">
      <c r="A2985" t="s">
        <v>6134</v>
      </c>
      <c r="B2985" t="s">
        <v>6135</v>
      </c>
      <c r="C2985" t="str">
        <f>IFERROR(VLOOKUP(Table1[[#This Row],[Ticker]],[1]!Table1[[Symbol]:[Industry]],2,FALSE),"-")</f>
        <v>-</v>
      </c>
      <c r="D2985" t="s">
        <v>713</v>
      </c>
      <c r="E2985">
        <v>88.390709483999998</v>
      </c>
      <c r="F2985">
        <v>100.59</v>
      </c>
      <c r="G2985">
        <v>28.144186070416001</v>
      </c>
      <c r="H2985">
        <v>0.67106114369546899</v>
      </c>
      <c r="I2985">
        <v>28.306230396581</v>
      </c>
      <c r="J2985">
        <v>0.428927975951857</v>
      </c>
      <c r="K2985">
        <v>95.731984335488804</v>
      </c>
      <c r="L2985">
        <v>83.2000187285403</v>
      </c>
      <c r="M2985">
        <v>50.698257281001702</v>
      </c>
      <c r="N2985">
        <v>1.37541301763792</v>
      </c>
      <c r="O2985">
        <v>2.1473307485833502</v>
      </c>
      <c r="P2985">
        <v>70.491525423728802</v>
      </c>
    </row>
    <row r="2986" spans="1:17" hidden="1" x14ac:dyDescent="0.3">
      <c r="A2986" t="s">
        <v>6136</v>
      </c>
      <c r="B2986" t="s">
        <v>6137</v>
      </c>
      <c r="C2986" t="str">
        <f>IFERROR(VLOOKUP(Table1[[#This Row],[Ticker]],[1]!Table1[[Symbol]:[Industry]],2,FALSE),"-")</f>
        <v>-</v>
      </c>
      <c r="D2986" t="s">
        <v>1391</v>
      </c>
      <c r="E2986">
        <v>88.0751135</v>
      </c>
      <c r="F2986">
        <v>20.09</v>
      </c>
      <c r="G2986">
        <v>364.19560939456602</v>
      </c>
      <c r="H2986">
        <v>2.21582724407107</v>
      </c>
      <c r="I2986">
        <v>378.28674264602398</v>
      </c>
      <c r="J2986">
        <v>6.1920496202813204</v>
      </c>
      <c r="K2986">
        <v>18.476459939012699</v>
      </c>
      <c r="M2986">
        <v>74.341155831817602</v>
      </c>
      <c r="N2986">
        <v>0.28638484566879802</v>
      </c>
      <c r="O2986">
        <v>6.9188651070184202</v>
      </c>
      <c r="P2986">
        <v>390</v>
      </c>
    </row>
    <row r="2987" spans="1:17" hidden="1" x14ac:dyDescent="0.3">
      <c r="A2987" t="s">
        <v>6138</v>
      </c>
      <c r="B2987" t="s">
        <v>6139</v>
      </c>
      <c r="C2987" t="str">
        <f>IFERROR(VLOOKUP(Table1[[#This Row],[Ticker]],[1]!Table1[[Symbol]:[Industry]],2,FALSE),"-")</f>
        <v>-</v>
      </c>
      <c r="D2987" t="s">
        <v>140</v>
      </c>
      <c r="E2987">
        <v>88</v>
      </c>
      <c r="F2987">
        <v>80</v>
      </c>
      <c r="G2987">
        <v>45.135780334737603</v>
      </c>
      <c r="H2987">
        <v>-15.8127706888459</v>
      </c>
      <c r="I2987">
        <v>28.269244833250799</v>
      </c>
      <c r="J2987">
        <v>9.1639484071296398</v>
      </c>
      <c r="K2987">
        <v>86.222438583892696</v>
      </c>
      <c r="L2987">
        <v>71.515436736308203</v>
      </c>
      <c r="M2987">
        <v>38.122188083295903</v>
      </c>
      <c r="N2987">
        <v>1.64772727272727</v>
      </c>
      <c r="O2987">
        <v>28.162500000000001</v>
      </c>
      <c r="P2987">
        <v>70.940170940170901</v>
      </c>
    </row>
    <row r="2988" spans="1:17" hidden="1" x14ac:dyDescent="0.3">
      <c r="A2988" t="s">
        <v>6140</v>
      </c>
      <c r="B2988" t="s">
        <v>6141</v>
      </c>
      <c r="C2988" t="str">
        <f>IFERROR(VLOOKUP(Table1[[#This Row],[Ticker]],[1]!Table1[[Symbol]:[Industry]],2,FALSE),"-")</f>
        <v>-</v>
      </c>
      <c r="D2988" t="s">
        <v>308</v>
      </c>
      <c r="E2988">
        <v>87.965035874999998</v>
      </c>
      <c r="F2988">
        <v>229.95</v>
      </c>
      <c r="G2988">
        <v>19.457769849399199</v>
      </c>
      <c r="H2988">
        <v>9.2661013429295096</v>
      </c>
      <c r="I2988">
        <v>17.074197140563498</v>
      </c>
      <c r="J2988">
        <v>9.4784646151166392</v>
      </c>
      <c r="K2988">
        <v>207.84659846432501</v>
      </c>
      <c r="L2988">
        <v>185.92026467456199</v>
      </c>
      <c r="M2988">
        <v>69.292007144772398</v>
      </c>
      <c r="N2988">
        <v>1.99631691864731</v>
      </c>
      <c r="O2988">
        <v>9.1106762339639094</v>
      </c>
      <c r="P2988">
        <v>57.392197125256601</v>
      </c>
      <c r="Q2988">
        <v>-8.0687228787879994E-3</v>
      </c>
    </row>
    <row r="2989" spans="1:17" hidden="1" x14ac:dyDescent="0.3">
      <c r="A2989" t="s">
        <v>6142</v>
      </c>
      <c r="B2989" t="s">
        <v>6143</v>
      </c>
      <c r="C2989" t="str">
        <f>IFERROR(VLOOKUP(Table1[[#This Row],[Ticker]],[1]!Table1[[Symbol]:[Industry]],2,FALSE),"-")</f>
        <v>-</v>
      </c>
      <c r="D2989" t="s">
        <v>1582</v>
      </c>
      <c r="E2989">
        <v>87.963120000000004</v>
      </c>
      <c r="F2989">
        <v>26.02</v>
      </c>
      <c r="G2989">
        <v>-27.6157113601502</v>
      </c>
      <c r="H2989">
        <v>-4.9664568667863502</v>
      </c>
      <c r="I2989">
        <v>-31.8973064337303</v>
      </c>
      <c r="J2989">
        <v>-1.1842428022452001</v>
      </c>
      <c r="K2989">
        <v>26.939348852274701</v>
      </c>
      <c r="L2989">
        <v>28.177750565989498</v>
      </c>
      <c r="M2989">
        <v>49.7157145788089</v>
      </c>
      <c r="N2989">
        <v>1.6043342717814699</v>
      </c>
      <c r="O2989">
        <v>63.335895465026901</v>
      </c>
      <c r="P2989">
        <v>18.272727272727199</v>
      </c>
      <c r="Q2989">
        <v>-8.0256673103200002E-4</v>
      </c>
    </row>
    <row r="2990" spans="1:17" hidden="1" x14ac:dyDescent="0.3">
      <c r="A2990" t="s">
        <v>6144</v>
      </c>
      <c r="B2990" t="s">
        <v>6145</v>
      </c>
      <c r="C2990" t="str">
        <f>IFERROR(VLOOKUP(Table1[[#This Row],[Ticker]],[1]!Table1[[Symbol]:[Industry]],2,FALSE),"-")</f>
        <v>-</v>
      </c>
      <c r="D2990" t="s">
        <v>97</v>
      </c>
      <c r="E2990">
        <v>87.626869814999907</v>
      </c>
      <c r="F2990">
        <v>17.96</v>
      </c>
      <c r="G2990">
        <v>36.729546046150297</v>
      </c>
      <c r="H2990">
        <v>4.9287154658524504</v>
      </c>
      <c r="I2990">
        <v>8.0200759793575802</v>
      </c>
      <c r="J2990">
        <v>7.9924499101367896</v>
      </c>
      <c r="K2990">
        <v>15.6540526823407</v>
      </c>
      <c r="L2990">
        <v>16.071429051546001</v>
      </c>
      <c r="M2990">
        <v>69.987061357571406</v>
      </c>
      <c r="N2990">
        <v>2.47683826567205</v>
      </c>
      <c r="O2990">
        <v>63.9755011135857</v>
      </c>
      <c r="P2990">
        <v>69.433962264150907</v>
      </c>
      <c r="Q2990">
        <v>-4.0403976368642999E-2</v>
      </c>
    </row>
    <row r="2991" spans="1:17" hidden="1" x14ac:dyDescent="0.3">
      <c r="A2991" t="s">
        <v>6146</v>
      </c>
      <c r="B2991" t="s">
        <v>6147</v>
      </c>
      <c r="C2991" t="str">
        <f>IFERROR(VLOOKUP(Table1[[#This Row],[Ticker]],[1]!Table1[[Symbol]:[Industry]],2,FALSE),"-")</f>
        <v>-</v>
      </c>
      <c r="D2991" t="s">
        <v>253</v>
      </c>
      <c r="E2991">
        <v>87.613311999999993</v>
      </c>
      <c r="F2991">
        <v>214</v>
      </c>
      <c r="G2991">
        <v>-33.860244525948801</v>
      </c>
      <c r="H2991">
        <v>-2.91210784615234</v>
      </c>
      <c r="I2991">
        <v>-38.550864191582598</v>
      </c>
      <c r="J2991">
        <v>1.1030745730599301</v>
      </c>
      <c r="K2991">
        <v>211.60634009810599</v>
      </c>
      <c r="L2991">
        <v>220.93882913028401</v>
      </c>
      <c r="M2991">
        <v>57.984949056081298</v>
      </c>
      <c r="N2991">
        <v>1.1122994652406399</v>
      </c>
      <c r="O2991">
        <v>57.733644859813097</v>
      </c>
      <c r="P2991">
        <v>14.4385026737967</v>
      </c>
      <c r="Q2991">
        <v>9.9523323652529999E-2</v>
      </c>
    </row>
    <row r="2992" spans="1:17" hidden="1" x14ac:dyDescent="0.3">
      <c r="A2992" t="s">
        <v>6148</v>
      </c>
      <c r="B2992" t="s">
        <v>6149</v>
      </c>
      <c r="C2992" t="str">
        <f>IFERROR(VLOOKUP(Table1[[#This Row],[Ticker]],[1]!Table1[[Symbol]:[Industry]],2,FALSE),"-")</f>
        <v>-</v>
      </c>
      <c r="D2992" t="s">
        <v>901</v>
      </c>
      <c r="E2992">
        <v>87.591152094999998</v>
      </c>
      <c r="F2992">
        <v>54.5</v>
      </c>
      <c r="G2992">
        <v>-50.319626062497001</v>
      </c>
      <c r="H2992">
        <v>-4.2330504831918399</v>
      </c>
      <c r="I2992">
        <v>-29.696703554126199</v>
      </c>
      <c r="J2992">
        <v>-6.2642423977812696</v>
      </c>
      <c r="K2992">
        <v>54.748726193447297</v>
      </c>
      <c r="M2992">
        <v>42.4649560226609</v>
      </c>
      <c r="N2992">
        <v>1.4782555282555201</v>
      </c>
      <c r="O2992">
        <v>48.073394495412799</v>
      </c>
      <c r="P2992">
        <v>13.070539419087099</v>
      </c>
    </row>
    <row r="2993" spans="1:17" hidden="1" x14ac:dyDescent="0.3">
      <c r="A2993" t="s">
        <v>6150</v>
      </c>
      <c r="B2993" t="s">
        <v>6151</v>
      </c>
      <c r="C2993" t="str">
        <f>IFERROR(VLOOKUP(Table1[[#This Row],[Ticker]],[1]!Table1[[Symbol]:[Industry]],2,FALSE),"-")</f>
        <v>-</v>
      </c>
      <c r="D2993" t="s">
        <v>335</v>
      </c>
      <c r="E2993">
        <v>87.219781249999997</v>
      </c>
      <c r="F2993">
        <v>389</v>
      </c>
      <c r="G2993">
        <v>22.470814273545098</v>
      </c>
      <c r="H2993">
        <v>-18.814196021807899</v>
      </c>
      <c r="I2993">
        <v>52.942827302108903</v>
      </c>
      <c r="J2993">
        <v>-4.32823259971941</v>
      </c>
      <c r="K2993">
        <v>389.117917481902</v>
      </c>
      <c r="L2993">
        <v>289.161590851239</v>
      </c>
      <c r="M2993">
        <v>40.194785815527901</v>
      </c>
      <c r="N2993">
        <v>0.63234872383137297</v>
      </c>
      <c r="O2993">
        <v>34.794344473007698</v>
      </c>
      <c r="P2993">
        <v>159.333333333333</v>
      </c>
    </row>
    <row r="2994" spans="1:17" hidden="1" x14ac:dyDescent="0.3">
      <c r="A2994" t="s">
        <v>6152</v>
      </c>
      <c r="B2994" t="s">
        <v>6153</v>
      </c>
      <c r="C2994" t="str">
        <f>IFERROR(VLOOKUP(Table1[[#This Row],[Ticker]],[1]!Table1[[Symbol]:[Industry]],2,FALSE),"-")</f>
        <v>-</v>
      </c>
      <c r="D2994" t="s">
        <v>871</v>
      </c>
      <c r="E2994">
        <v>87.182396183999998</v>
      </c>
      <c r="F2994">
        <v>69.64</v>
      </c>
      <c r="G2994">
        <v>13.8947066864423</v>
      </c>
      <c r="H2994">
        <v>-0.23433000114934099</v>
      </c>
      <c r="I2994">
        <v>-22.028775705553301</v>
      </c>
      <c r="J2994">
        <v>-0.30821853634640001</v>
      </c>
      <c r="K2994">
        <v>65.248709497317506</v>
      </c>
      <c r="L2994">
        <v>62.647041506776297</v>
      </c>
      <c r="M2994">
        <v>66.062946493811097</v>
      </c>
      <c r="N2994">
        <v>0.87222159918901798</v>
      </c>
      <c r="O2994">
        <v>39.862148190695002</v>
      </c>
      <c r="P2994">
        <v>56.494382022471903</v>
      </c>
      <c r="Q2994">
        <v>-1.5358843844324999E-2</v>
      </c>
    </row>
    <row r="2995" spans="1:17" hidden="1" x14ac:dyDescent="0.3">
      <c r="A2995" t="s">
        <v>6154</v>
      </c>
      <c r="B2995" t="s">
        <v>6155</v>
      </c>
      <c r="C2995" t="str">
        <f>IFERROR(VLOOKUP(Table1[[#This Row],[Ticker]],[1]!Table1[[Symbol]:[Industry]],2,FALSE),"-")</f>
        <v>-</v>
      </c>
      <c r="D2995" t="s">
        <v>647</v>
      </c>
      <c r="E2995">
        <v>87.048448312000005</v>
      </c>
      <c r="F2995">
        <v>113.62</v>
      </c>
      <c r="G2995">
        <v>38.862276061233302</v>
      </c>
      <c r="H2995">
        <v>21.046362163410901</v>
      </c>
      <c r="I2995">
        <v>44.8743942447012</v>
      </c>
      <c r="J2995">
        <v>-16.581517853115798</v>
      </c>
      <c r="K2995">
        <v>96.308636760200699</v>
      </c>
      <c r="L2995">
        <v>84.117718842743898</v>
      </c>
      <c r="M2995">
        <v>55.550594722199897</v>
      </c>
      <c r="N2995">
        <v>2.92172004501615</v>
      </c>
      <c r="O2995">
        <v>19.697236402041799</v>
      </c>
      <c r="P2995">
        <v>104.72072072072</v>
      </c>
      <c r="Q2995">
        <v>3.5910537007636002E-2</v>
      </c>
    </row>
    <row r="2996" spans="1:17" hidden="1" x14ac:dyDescent="0.3">
      <c r="A2996" t="s">
        <v>6156</v>
      </c>
      <c r="B2996" t="s">
        <v>6157</v>
      </c>
      <c r="C2996" t="str">
        <f>IFERROR(VLOOKUP(Table1[[#This Row],[Ticker]],[1]!Table1[[Symbol]:[Industry]],2,FALSE),"-")</f>
        <v>-</v>
      </c>
      <c r="D2996" t="s">
        <v>713</v>
      </c>
      <c r="E2996">
        <v>86.967899709999998</v>
      </c>
      <c r="F2996">
        <v>53.17</v>
      </c>
      <c r="G2996">
        <v>-9.5095524602014603</v>
      </c>
      <c r="H2996">
        <v>0.40532622792669398</v>
      </c>
      <c r="I2996">
        <v>-1.97125528999227</v>
      </c>
      <c r="J2996">
        <v>0.49530514950103</v>
      </c>
      <c r="K2996">
        <v>51.351968845622601</v>
      </c>
      <c r="L2996">
        <v>48.155357246262398</v>
      </c>
      <c r="M2996">
        <v>73.635405148885695</v>
      </c>
      <c r="N2996">
        <v>0.36488010301743601</v>
      </c>
      <c r="O2996">
        <v>4.1940944141433096</v>
      </c>
      <c r="P2996">
        <v>32.958239559889897</v>
      </c>
      <c r="Q2996">
        <v>-4.1911912161719999E-3</v>
      </c>
    </row>
    <row r="2997" spans="1:17" hidden="1" x14ac:dyDescent="0.3">
      <c r="A2997" t="s">
        <v>6158</v>
      </c>
      <c r="B2997" t="s">
        <v>6159</v>
      </c>
      <c r="C2997" t="str">
        <f>IFERROR(VLOOKUP(Table1[[#This Row],[Ticker]],[1]!Table1[[Symbol]:[Industry]],2,FALSE),"-")</f>
        <v>-</v>
      </c>
      <c r="E2997">
        <v>86.899990000000003</v>
      </c>
      <c r="F2997">
        <v>165.65</v>
      </c>
      <c r="G2997">
        <v>-31.4169262179689</v>
      </c>
      <c r="H2997">
        <v>15.539224036801899</v>
      </c>
      <c r="I2997">
        <v>-23.130369653440901</v>
      </c>
      <c r="J2997">
        <v>-5.7643953064581401</v>
      </c>
      <c r="K2997">
        <v>152.23845055992399</v>
      </c>
      <c r="L2997">
        <v>148.97615431843701</v>
      </c>
      <c r="M2997">
        <v>52.956025292992003</v>
      </c>
      <c r="N2997">
        <v>0.31555221637866199</v>
      </c>
      <c r="O2997">
        <v>21.943857530938701</v>
      </c>
      <c r="P2997">
        <v>57.761904761904702</v>
      </c>
    </row>
    <row r="2998" spans="1:17" hidden="1" x14ac:dyDescent="0.3">
      <c r="A2998" t="s">
        <v>6160</v>
      </c>
      <c r="B2998" t="s">
        <v>6161</v>
      </c>
      <c r="C2998" t="str">
        <f>IFERROR(VLOOKUP(Table1[[#This Row],[Ticker]],[1]!Table1[[Symbol]:[Industry]],2,FALSE),"-")</f>
        <v>-</v>
      </c>
      <c r="E2998">
        <v>86.625275000000002</v>
      </c>
      <c r="F2998">
        <v>264.10000000000002</v>
      </c>
      <c r="G2998">
        <v>861.85454731528398</v>
      </c>
      <c r="H2998">
        <v>-10.893232022710301</v>
      </c>
      <c r="I2998">
        <v>275.133088039315</v>
      </c>
      <c r="J2998">
        <v>-4.6727712351949497</v>
      </c>
      <c r="K2998">
        <v>263.04510212896702</v>
      </c>
      <c r="L2998">
        <v>167.557819639706</v>
      </c>
      <c r="M2998">
        <v>32.591451085775198</v>
      </c>
      <c r="N2998">
        <v>0.42864324399641901</v>
      </c>
      <c r="O2998">
        <v>18.875425975009399</v>
      </c>
      <c r="P2998">
        <v>1151.0658455708101</v>
      </c>
      <c r="Q2998">
        <v>0.1858137465354</v>
      </c>
    </row>
    <row r="2999" spans="1:17" hidden="1" x14ac:dyDescent="0.3">
      <c r="A2999" t="s">
        <v>6162</v>
      </c>
      <c r="B2999" t="s">
        <v>6163</v>
      </c>
      <c r="C2999" t="str">
        <f>IFERROR(VLOOKUP(Table1[[#This Row],[Ticker]],[1]!Table1[[Symbol]:[Industry]],2,FALSE),"-")</f>
        <v>-</v>
      </c>
      <c r="E2999">
        <v>86.568749999999994</v>
      </c>
      <c r="F2999">
        <v>102.05</v>
      </c>
      <c r="G2999">
        <v>80.523955532860199</v>
      </c>
      <c r="H2999">
        <v>-3.38595149745358</v>
      </c>
      <c r="I2999">
        <v>11.238549874939901</v>
      </c>
      <c r="J2999">
        <v>-0.60376551082121799</v>
      </c>
      <c r="K2999">
        <v>95.749144097862995</v>
      </c>
      <c r="L2999">
        <v>79.0232889167834</v>
      </c>
      <c r="M2999">
        <v>47.3648910920719</v>
      </c>
      <c r="N2999">
        <v>0.22935469005248799</v>
      </c>
      <c r="O2999">
        <v>23.958843704066599</v>
      </c>
      <c r="P2999">
        <v>118.991416309012</v>
      </c>
      <c r="Q2999">
        <v>0.13875644684585201</v>
      </c>
    </row>
    <row r="3000" spans="1:17" hidden="1" x14ac:dyDescent="0.3">
      <c r="A3000" t="s">
        <v>6164</v>
      </c>
      <c r="B3000" t="s">
        <v>6165</v>
      </c>
      <c r="C3000" t="str">
        <f>IFERROR(VLOOKUP(Table1[[#This Row],[Ticker]],[1]!Table1[[Symbol]:[Industry]],2,FALSE),"-")</f>
        <v>-</v>
      </c>
      <c r="D3000" t="s">
        <v>713</v>
      </c>
      <c r="E3000">
        <v>86.396236028999994</v>
      </c>
      <c r="F3000">
        <v>999.99</v>
      </c>
      <c r="G3000">
        <v>-25.803390585432901</v>
      </c>
      <c r="H3000">
        <v>-4.8897108959498201</v>
      </c>
      <c r="I3000">
        <v>-11.713257353975701</v>
      </c>
      <c r="J3000">
        <v>-0.80068732170187396</v>
      </c>
      <c r="K3000">
        <v>999.99067326955196</v>
      </c>
      <c r="L3000">
        <v>999.98517774293703</v>
      </c>
      <c r="M3000">
        <v>51.871899376974604</v>
      </c>
      <c r="N3000">
        <v>1.1691092432019801</v>
      </c>
      <c r="O3000">
        <v>3.0010300103000902</v>
      </c>
      <c r="P3000">
        <v>3.09175257731959</v>
      </c>
      <c r="Q3000">
        <v>-0.10191571481775601</v>
      </c>
    </row>
    <row r="3001" spans="1:17" hidden="1" x14ac:dyDescent="0.3">
      <c r="A3001" t="s">
        <v>6166</v>
      </c>
      <c r="B3001" t="s">
        <v>6167</v>
      </c>
      <c r="C3001" t="str">
        <f>IFERROR(VLOOKUP(Table1[[#This Row],[Ticker]],[1]!Table1[[Symbol]:[Industry]],2,FALSE),"-")</f>
        <v>-</v>
      </c>
      <c r="D3001" t="s">
        <v>49</v>
      </c>
      <c r="E3001">
        <v>86.2501496</v>
      </c>
      <c r="F3001">
        <v>97</v>
      </c>
      <c r="G3001">
        <v>191.08551465428499</v>
      </c>
      <c r="H3001">
        <v>2.8282235848941499</v>
      </c>
      <c r="I3001">
        <v>-17.993450590690699</v>
      </c>
      <c r="J3001">
        <v>4.6216362200858701</v>
      </c>
      <c r="K3001">
        <v>97.045608144815503</v>
      </c>
      <c r="L3001">
        <v>88.045778657583597</v>
      </c>
      <c r="M3001">
        <v>58.6281252397022</v>
      </c>
      <c r="N3001">
        <v>0.19239120428616099</v>
      </c>
      <c r="O3001">
        <v>22.525773195876202</v>
      </c>
      <c r="P3001">
        <v>216.889905259719</v>
      </c>
    </row>
    <row r="3002" spans="1:17" hidden="1" x14ac:dyDescent="0.3">
      <c r="A3002" t="s">
        <v>6168</v>
      </c>
      <c r="B3002" t="s">
        <v>6169</v>
      </c>
      <c r="C3002" t="str">
        <f>IFERROR(VLOOKUP(Table1[[#This Row],[Ticker]],[1]!Table1[[Symbol]:[Industry]],2,FALSE),"-")</f>
        <v>-</v>
      </c>
      <c r="E3002">
        <v>86.085054</v>
      </c>
      <c r="F3002">
        <v>43.66</v>
      </c>
      <c r="G3002">
        <v>-48.1037321252767</v>
      </c>
      <c r="H3002">
        <v>1.24342298587516</v>
      </c>
      <c r="I3002">
        <v>-41.350646556232</v>
      </c>
      <c r="J3002">
        <v>-2.2143783923782099</v>
      </c>
      <c r="K3002">
        <v>43.059990047853503</v>
      </c>
      <c r="L3002">
        <v>45.383882798718901</v>
      </c>
      <c r="M3002">
        <v>47.146600877923703</v>
      </c>
      <c r="N3002">
        <v>0.148511202769425</v>
      </c>
      <c r="O3002">
        <v>56.871278057718698</v>
      </c>
      <c r="P3002">
        <v>24.742857142857101</v>
      </c>
      <c r="Q3002">
        <v>0.12526529317811999</v>
      </c>
    </row>
    <row r="3003" spans="1:17" hidden="1" x14ac:dyDescent="0.3">
      <c r="A3003" t="s">
        <v>6170</v>
      </c>
      <c r="B3003" t="s">
        <v>6171</v>
      </c>
      <c r="C3003" t="str">
        <f>IFERROR(VLOOKUP(Table1[[#This Row],[Ticker]],[1]!Table1[[Symbol]:[Industry]],2,FALSE),"-")</f>
        <v>-</v>
      </c>
      <c r="D3003" t="s">
        <v>2856</v>
      </c>
      <c r="E3003">
        <v>85.9884792</v>
      </c>
      <c r="F3003">
        <v>122</v>
      </c>
      <c r="G3003">
        <v>-29.094125048556499</v>
      </c>
      <c r="H3003">
        <v>2.4574074498486702</v>
      </c>
      <c r="I3003">
        <v>-15.002991797099</v>
      </c>
      <c r="J3003">
        <v>-6.1546741431837404</v>
      </c>
      <c r="K3003">
        <v>121.826477912947</v>
      </c>
      <c r="M3003">
        <v>48.248929307804303</v>
      </c>
      <c r="N3003">
        <v>0.382897203880329</v>
      </c>
      <c r="O3003">
        <v>20.2049180327869</v>
      </c>
      <c r="P3003">
        <v>16.1904761904762</v>
      </c>
    </row>
    <row r="3004" spans="1:17" hidden="1" x14ac:dyDescent="0.3">
      <c r="A3004" t="s">
        <v>6172</v>
      </c>
      <c r="B3004" t="s">
        <v>6173</v>
      </c>
      <c r="C3004" t="str">
        <f>IFERROR(VLOOKUP(Table1[[#This Row],[Ticker]],[1]!Table1[[Symbol]:[Industry]],2,FALSE),"-")</f>
        <v>-</v>
      </c>
      <c r="D3004" t="s">
        <v>308</v>
      </c>
      <c r="E3004">
        <v>85.774265</v>
      </c>
      <c r="F3004">
        <v>43.95</v>
      </c>
      <c r="G3004">
        <v>-0.161165905604821</v>
      </c>
      <c r="H3004">
        <v>0.59809398209895803</v>
      </c>
      <c r="I3004">
        <v>10.3700759793575</v>
      </c>
      <c r="J3004">
        <v>-10.282641705917101</v>
      </c>
      <c r="K3004">
        <v>42.677576061390397</v>
      </c>
      <c r="L3004">
        <v>39.088807061939697</v>
      </c>
      <c r="M3004">
        <v>48.031220718597098</v>
      </c>
      <c r="N3004">
        <v>0.50975430941992605</v>
      </c>
      <c r="O3004">
        <v>16.040955631399299</v>
      </c>
      <c r="P3004">
        <v>56.964285714285701</v>
      </c>
      <c r="Q3004">
        <v>2.6342553025716999E-2</v>
      </c>
    </row>
    <row r="3005" spans="1:17" hidden="1" x14ac:dyDescent="0.3">
      <c r="A3005" t="s">
        <v>6174</v>
      </c>
      <c r="B3005" t="s">
        <v>6175</v>
      </c>
      <c r="C3005" t="str">
        <f>IFERROR(VLOOKUP(Table1[[#This Row],[Ticker]],[1]!Table1[[Symbol]:[Industry]],2,FALSE),"-")</f>
        <v>-</v>
      </c>
      <c r="D3005" t="s">
        <v>557</v>
      </c>
      <c r="E3005">
        <v>85.618319999999997</v>
      </c>
      <c r="F3005">
        <v>78.400000000000006</v>
      </c>
      <c r="G3005">
        <v>-41.819387927340102</v>
      </c>
      <c r="H3005">
        <v>-21.205500369633999</v>
      </c>
      <c r="I3005">
        <v>-27.7282546758825</v>
      </c>
      <c r="J3005">
        <v>-6.1588301888448296</v>
      </c>
      <c r="O3005">
        <v>25</v>
      </c>
      <c r="P3005">
        <v>1.0960670535138799</v>
      </c>
    </row>
    <row r="3006" spans="1:17" hidden="1" x14ac:dyDescent="0.3">
      <c r="A3006" t="s">
        <v>6176</v>
      </c>
      <c r="B3006" t="s">
        <v>6177</v>
      </c>
      <c r="C3006" t="str">
        <f>IFERROR(VLOOKUP(Table1[[#This Row],[Ticker]],[1]!Table1[[Symbol]:[Industry]],2,FALSE),"-")</f>
        <v>-</v>
      </c>
      <c r="D3006" t="s">
        <v>258</v>
      </c>
      <c r="E3006">
        <v>85.612499999999997</v>
      </c>
      <c r="F3006">
        <v>108.85</v>
      </c>
      <c r="G3006">
        <v>156.922882121839</v>
      </c>
      <c r="H3006">
        <v>9.9162306469347001</v>
      </c>
      <c r="I3006">
        <v>82.835446846202899</v>
      </c>
      <c r="J3006">
        <v>3.3722257117762799</v>
      </c>
      <c r="K3006">
        <v>96.479491476397897</v>
      </c>
      <c r="L3006">
        <v>68.308637710448394</v>
      </c>
      <c r="M3006">
        <v>42.635451841611399</v>
      </c>
      <c r="N3006">
        <v>0.82666038624587801</v>
      </c>
      <c r="O3006">
        <v>28.341754708314099</v>
      </c>
      <c r="P3006">
        <v>194.18918918918899</v>
      </c>
    </row>
    <row r="3007" spans="1:17" hidden="1" x14ac:dyDescent="0.3">
      <c r="A3007" t="s">
        <v>6178</v>
      </c>
      <c r="B3007" t="s">
        <v>6179</v>
      </c>
      <c r="C3007" t="str">
        <f>IFERROR(VLOOKUP(Table1[[#This Row],[Ticker]],[1]!Table1[[Symbol]:[Industry]],2,FALSE),"-")</f>
        <v>-</v>
      </c>
      <c r="D3007" t="s">
        <v>422</v>
      </c>
      <c r="E3007">
        <v>85.543659149999996</v>
      </c>
      <c r="F3007">
        <v>20.95</v>
      </c>
      <c r="G3007">
        <v>-4.1435311396957903</v>
      </c>
      <c r="H3007">
        <v>9.1955865226809195</v>
      </c>
      <c r="I3007">
        <v>-14.8570391385342</v>
      </c>
      <c r="J3007">
        <v>4.4805498511048603</v>
      </c>
      <c r="K3007">
        <v>18.764988387239399</v>
      </c>
      <c r="L3007">
        <v>18.9473943444656</v>
      </c>
      <c r="M3007">
        <v>67.453327211859403</v>
      </c>
      <c r="N3007">
        <v>1.7715662586515999</v>
      </c>
      <c r="O3007">
        <v>20.763723150357901</v>
      </c>
      <c r="P3007">
        <v>35.423400129282399</v>
      </c>
      <c r="Q3007">
        <v>5.9200736551028997E-2</v>
      </c>
    </row>
    <row r="3008" spans="1:17" hidden="1" x14ac:dyDescent="0.3">
      <c r="A3008" t="s">
        <v>6180</v>
      </c>
      <c r="B3008" t="s">
        <v>6181</v>
      </c>
      <c r="C3008" t="str">
        <f>IFERROR(VLOOKUP(Table1[[#This Row],[Ticker]],[1]!Table1[[Symbol]:[Industry]],2,FALSE),"-")</f>
        <v>-</v>
      </c>
      <c r="D3008" t="s">
        <v>647</v>
      </c>
      <c r="E3008">
        <v>85.426964999999996</v>
      </c>
      <c r="F3008">
        <v>149.69999999999999</v>
      </c>
      <c r="G3008">
        <v>207.75175912718601</v>
      </c>
      <c r="H3008">
        <v>53.8610685677791</v>
      </c>
      <c r="I3008">
        <v>78.768992296106902</v>
      </c>
      <c r="J3008">
        <v>-6.4241772915413202</v>
      </c>
      <c r="K3008">
        <v>116.623498232808</v>
      </c>
      <c r="L3008">
        <v>84.953026363929993</v>
      </c>
      <c r="M3008">
        <v>64.368885855405694</v>
      </c>
      <c r="N3008">
        <v>0.21812422225393999</v>
      </c>
      <c r="O3008">
        <v>9.5190380761523095</v>
      </c>
      <c r="P3008">
        <v>265.12195121951203</v>
      </c>
      <c r="Q3008">
        <v>8.3495704631563E-2</v>
      </c>
    </row>
    <row r="3009" spans="1:17" hidden="1" x14ac:dyDescent="0.3">
      <c r="A3009" t="s">
        <v>6182</v>
      </c>
      <c r="B3009" t="s">
        <v>6183</v>
      </c>
      <c r="C3009" t="str">
        <f>IFERROR(VLOOKUP(Table1[[#This Row],[Ticker]],[1]!Table1[[Symbol]:[Industry]],2,FALSE),"-")</f>
        <v>-</v>
      </c>
      <c r="E3009">
        <v>85.376000000000005</v>
      </c>
      <c r="F3009">
        <v>191.65</v>
      </c>
      <c r="G3009">
        <v>164.57439727335401</v>
      </c>
      <c r="H3009">
        <v>-5.1336794511138102</v>
      </c>
      <c r="I3009">
        <v>3.8081410788150798</v>
      </c>
      <c r="J3009">
        <v>0.79963790297500403</v>
      </c>
      <c r="K3009">
        <v>189.667997402531</v>
      </c>
      <c r="L3009">
        <v>179.55501062549999</v>
      </c>
      <c r="M3009">
        <v>44.753706620084401</v>
      </c>
      <c r="N3009">
        <v>0.73089419494713204</v>
      </c>
      <c r="O3009">
        <v>43.125489172971498</v>
      </c>
      <c r="P3009">
        <v>218.30260754027501</v>
      </c>
      <c r="Q3009">
        <v>0.122985050176563</v>
      </c>
    </row>
    <row r="3010" spans="1:17" hidden="1" x14ac:dyDescent="0.3">
      <c r="A3010" t="s">
        <v>6184</v>
      </c>
      <c r="B3010" t="s">
        <v>6185</v>
      </c>
      <c r="C3010" t="str">
        <f>IFERROR(VLOOKUP(Table1[[#This Row],[Ticker]],[1]!Table1[[Symbol]:[Industry]],2,FALSE),"-")</f>
        <v>-</v>
      </c>
      <c r="D3010" t="s">
        <v>557</v>
      </c>
      <c r="E3010">
        <v>85.155000000000001</v>
      </c>
      <c r="F3010">
        <v>79</v>
      </c>
      <c r="G3010">
        <v>283.52203426503303</v>
      </c>
      <c r="H3010">
        <v>32.078280662263303</v>
      </c>
      <c r="I3010">
        <v>111.135825861821</v>
      </c>
      <c r="J3010">
        <v>1.08214312355705</v>
      </c>
      <c r="K3010">
        <v>61.4555229187416</v>
      </c>
      <c r="L3010">
        <v>44.726825963328601</v>
      </c>
      <c r="M3010">
        <v>99.370581161067406</v>
      </c>
      <c r="N3010">
        <v>0.698044261198007</v>
      </c>
      <c r="O3010">
        <v>2.6582278481012498</v>
      </c>
      <c r="P3010">
        <v>346.32768361581901</v>
      </c>
      <c r="Q3010">
        <v>0.12385099131749699</v>
      </c>
    </row>
    <row r="3011" spans="1:17" hidden="1" x14ac:dyDescent="0.3">
      <c r="A3011" t="s">
        <v>6186</v>
      </c>
      <c r="B3011" t="s">
        <v>6187</v>
      </c>
      <c r="C3011" t="str">
        <f>IFERROR(VLOOKUP(Table1[[#This Row],[Ticker]],[1]!Table1[[Symbol]:[Industry]],2,FALSE),"-")</f>
        <v>-</v>
      </c>
      <c r="E3011">
        <v>84.966203890000003</v>
      </c>
      <c r="F3011">
        <v>16.36</v>
      </c>
      <c r="G3011">
        <v>-30.243642941881902</v>
      </c>
      <c r="H3011">
        <v>-10.710432665449201</v>
      </c>
      <c r="I3011">
        <v>-25.5172615689388</v>
      </c>
      <c r="J3011">
        <v>2.7834599154171</v>
      </c>
      <c r="K3011">
        <v>17.100888726141399</v>
      </c>
      <c r="L3011">
        <v>18.302946493071801</v>
      </c>
      <c r="M3011">
        <v>39.448440541072699</v>
      </c>
      <c r="N3011">
        <v>0.99788534886856906</v>
      </c>
      <c r="O3011">
        <v>70.537897310513401</v>
      </c>
      <c r="P3011">
        <v>6.9281045751633901</v>
      </c>
      <c r="Q3011">
        <v>6.7467898775271998E-2</v>
      </c>
    </row>
    <row r="3012" spans="1:17" hidden="1" x14ac:dyDescent="0.3">
      <c r="A3012" t="s">
        <v>6188</v>
      </c>
      <c r="B3012" t="s">
        <v>6189</v>
      </c>
      <c r="C3012" t="str">
        <f>IFERROR(VLOOKUP(Table1[[#This Row],[Ticker]],[1]!Table1[[Symbol]:[Industry]],2,FALSE),"-")</f>
        <v>-</v>
      </c>
      <c r="D3012" t="s">
        <v>153</v>
      </c>
      <c r="E3012">
        <v>84.917985599999994</v>
      </c>
      <c r="F3012">
        <v>91.95</v>
      </c>
      <c r="G3012">
        <v>137.21048353644301</v>
      </c>
      <c r="H3012">
        <v>-12.0897108959498</v>
      </c>
      <c r="I3012">
        <v>-13.9461122184095</v>
      </c>
      <c r="J3012">
        <v>5.2433360941922</v>
      </c>
      <c r="K3012">
        <v>93.602226803968406</v>
      </c>
      <c r="L3012">
        <v>84.449282208855607</v>
      </c>
      <c r="M3012">
        <v>59.135828712691399</v>
      </c>
      <c r="N3012">
        <v>0.85532657835964498</v>
      </c>
      <c r="O3012">
        <v>37.422512234910201</v>
      </c>
      <c r="P3012">
        <v>176.95783132530099</v>
      </c>
      <c r="Q3012">
        <v>0.16542770011569999</v>
      </c>
    </row>
    <row r="3013" spans="1:17" hidden="1" x14ac:dyDescent="0.3">
      <c r="A3013" t="s">
        <v>6190</v>
      </c>
      <c r="B3013" t="s">
        <v>6191</v>
      </c>
      <c r="C3013" t="str">
        <f>IFERROR(VLOOKUP(Table1[[#This Row],[Ticker]],[1]!Table1[[Symbol]:[Industry]],2,FALSE),"-")</f>
        <v>-</v>
      </c>
      <c r="D3013" t="s">
        <v>140</v>
      </c>
      <c r="E3013">
        <v>84.871149379999906</v>
      </c>
      <c r="F3013">
        <v>75</v>
      </c>
      <c r="G3013">
        <v>30.445609394566599</v>
      </c>
      <c r="H3013">
        <v>-8.54026477308979</v>
      </c>
      <c r="I3013">
        <v>-18.371626986831998</v>
      </c>
      <c r="J3013">
        <v>-2.2057836862040801</v>
      </c>
      <c r="K3013">
        <v>81.248428671136793</v>
      </c>
      <c r="L3013">
        <v>78.869130876752607</v>
      </c>
      <c r="M3013">
        <v>49.063190824297898</v>
      </c>
      <c r="N3013">
        <v>0.545457101713545</v>
      </c>
      <c r="O3013">
        <v>68.466666666666598</v>
      </c>
      <c r="P3013">
        <v>64.835164835164804</v>
      </c>
      <c r="Q3013">
        <v>9.8964202884330998E-2</v>
      </c>
    </row>
    <row r="3014" spans="1:17" hidden="1" x14ac:dyDescent="0.3">
      <c r="A3014" t="s">
        <v>6192</v>
      </c>
      <c r="B3014" t="s">
        <v>6193</v>
      </c>
      <c r="C3014" t="str">
        <f>IFERROR(VLOOKUP(Table1[[#This Row],[Ticker]],[1]!Table1[[Symbol]:[Industry]],2,FALSE),"-")</f>
        <v>-</v>
      </c>
      <c r="D3014" t="s">
        <v>422</v>
      </c>
      <c r="E3014">
        <v>84.573570000000004</v>
      </c>
      <c r="F3014">
        <v>67.16</v>
      </c>
      <c r="G3014">
        <v>12.3280651740812</v>
      </c>
      <c r="H3014">
        <v>48.364854087938397</v>
      </c>
      <c r="I3014">
        <v>39.923681006827998</v>
      </c>
      <c r="J3014">
        <v>36.6549600671419</v>
      </c>
      <c r="K3014">
        <v>49.549369296980998</v>
      </c>
      <c r="L3014">
        <v>44.133601276001997</v>
      </c>
      <c r="M3014">
        <v>82.7701454819357</v>
      </c>
      <c r="N3014">
        <v>3.5567176090866099</v>
      </c>
      <c r="O3014">
        <v>17.555092316855202</v>
      </c>
      <c r="P3014">
        <v>108.571428571428</v>
      </c>
      <c r="Q3014">
        <v>0.16086881652320001</v>
      </c>
    </row>
    <row r="3015" spans="1:17" hidden="1" x14ac:dyDescent="0.3">
      <c r="A3015" t="s">
        <v>6194</v>
      </c>
      <c r="B3015" t="s">
        <v>6195</v>
      </c>
      <c r="C3015" t="str">
        <f>IFERROR(VLOOKUP(Table1[[#This Row],[Ticker]],[1]!Table1[[Symbol]:[Industry]],2,FALSE),"-")</f>
        <v>-</v>
      </c>
      <c r="D3015" t="s">
        <v>130</v>
      </c>
      <c r="E3015">
        <v>84.498251719999999</v>
      </c>
      <c r="F3015">
        <v>101.95</v>
      </c>
      <c r="G3015">
        <v>-77.187318597803298</v>
      </c>
      <c r="H3015">
        <v>2.4978694038360301</v>
      </c>
      <c r="I3015">
        <v>-63.096185346345798</v>
      </c>
      <c r="J3015">
        <v>-5.27787780789245</v>
      </c>
      <c r="K3015">
        <v>103.66108259568</v>
      </c>
      <c r="M3015">
        <v>48.035920812255497</v>
      </c>
      <c r="N3015">
        <v>0.70730253353204098</v>
      </c>
      <c r="O3015">
        <v>105.983325159391</v>
      </c>
      <c r="P3015">
        <v>23.5757575757575</v>
      </c>
    </row>
    <row r="3016" spans="1:17" hidden="1" x14ac:dyDescent="0.3">
      <c r="A3016" t="s">
        <v>6196</v>
      </c>
      <c r="B3016" t="s">
        <v>6197</v>
      </c>
      <c r="C3016" t="str">
        <f>IFERROR(VLOOKUP(Table1[[#This Row],[Ticker]],[1]!Table1[[Symbol]:[Industry]],2,FALSE),"-")</f>
        <v>-</v>
      </c>
      <c r="D3016" t="s">
        <v>173</v>
      </c>
      <c r="E3016">
        <v>84.384552540000001</v>
      </c>
      <c r="F3016">
        <v>50.9</v>
      </c>
      <c r="G3016">
        <v>-0.43493247735450002</v>
      </c>
      <c r="H3016">
        <v>3.1311224373835098</v>
      </c>
      <c r="I3016">
        <v>6.1108167200982999</v>
      </c>
      <c r="J3016">
        <v>2.0752967952821599</v>
      </c>
      <c r="K3016">
        <v>48.841210093941903</v>
      </c>
      <c r="L3016">
        <v>46.161503012720203</v>
      </c>
      <c r="M3016">
        <v>68.754479539089104</v>
      </c>
      <c r="N3016">
        <v>1.02816731141199</v>
      </c>
      <c r="O3016">
        <v>36.149312377210201</v>
      </c>
      <c r="P3016">
        <v>51.713859910581199</v>
      </c>
      <c r="Q3016">
        <v>-1.0192547574413E-2</v>
      </c>
    </row>
    <row r="3017" spans="1:17" hidden="1" x14ac:dyDescent="0.3">
      <c r="A3017" t="s">
        <v>6198</v>
      </c>
      <c r="B3017" t="s">
        <v>6199</v>
      </c>
      <c r="C3017" t="str">
        <f>IFERROR(VLOOKUP(Table1[[#This Row],[Ticker]],[1]!Table1[[Symbol]:[Industry]],2,FALSE),"-")</f>
        <v>-</v>
      </c>
      <c r="D3017" t="s">
        <v>901</v>
      </c>
      <c r="E3017">
        <v>84.295000000000002</v>
      </c>
      <c r="F3017">
        <v>147.05000000000001</v>
      </c>
      <c r="G3017">
        <v>-54.072683288360103</v>
      </c>
      <c r="H3017">
        <v>-4.4443528966349799</v>
      </c>
      <c r="I3017">
        <v>-30.470163431323801</v>
      </c>
      <c r="J3017">
        <v>-1.9146721546362</v>
      </c>
      <c r="K3017">
        <v>149.20442853700101</v>
      </c>
      <c r="L3017">
        <v>172.65546739773001</v>
      </c>
      <c r="M3017">
        <v>52.486287064614402</v>
      </c>
      <c r="N3017">
        <v>0.85484397593171302</v>
      </c>
      <c r="O3017">
        <v>45.528731723903398</v>
      </c>
      <c r="P3017">
        <v>7.3357664233576703</v>
      </c>
      <c r="Q3017">
        <v>0.197296637319476</v>
      </c>
    </row>
    <row r="3018" spans="1:17" hidden="1" x14ac:dyDescent="0.3">
      <c r="A3018" t="s">
        <v>6200</v>
      </c>
      <c r="B3018" t="s">
        <v>6201</v>
      </c>
      <c r="C3018" t="str">
        <f>IFERROR(VLOOKUP(Table1[[#This Row],[Ticker]],[1]!Table1[[Symbol]:[Industry]],2,FALSE),"-")</f>
        <v>-</v>
      </c>
      <c r="D3018" t="s">
        <v>288</v>
      </c>
      <c r="E3018">
        <v>84.106486799999999</v>
      </c>
      <c r="F3018">
        <v>143.1</v>
      </c>
      <c r="G3018">
        <v>-22.183825797323198</v>
      </c>
      <c r="H3018">
        <v>5.0309240246850901</v>
      </c>
      <c r="I3018">
        <v>-46.6530163901203</v>
      </c>
      <c r="J3018">
        <v>-5.9386736330718302</v>
      </c>
      <c r="K3018">
        <v>142.42633766449799</v>
      </c>
      <c r="L3018">
        <v>166.573643658745</v>
      </c>
      <c r="M3018">
        <v>45.621718989333701</v>
      </c>
      <c r="N3018">
        <v>1.3484017695806501</v>
      </c>
      <c r="O3018">
        <v>91.474493361285795</v>
      </c>
      <c r="P3018">
        <v>36.285714285714199</v>
      </c>
    </row>
    <row r="3019" spans="1:17" hidden="1" x14ac:dyDescent="0.3">
      <c r="A3019" t="s">
        <v>6202</v>
      </c>
      <c r="B3019" t="s">
        <v>6203</v>
      </c>
      <c r="C3019" t="str">
        <f>IFERROR(VLOOKUP(Table1[[#This Row],[Ticker]],[1]!Table1[[Symbol]:[Industry]],2,FALSE),"-")</f>
        <v>-</v>
      </c>
      <c r="D3019" t="s">
        <v>75</v>
      </c>
      <c r="E3019">
        <v>83.953451012000002</v>
      </c>
      <c r="F3019">
        <v>16.45</v>
      </c>
      <c r="G3019">
        <v>11.737415414633499</v>
      </c>
      <c r="H3019">
        <v>1.4946539248970701</v>
      </c>
      <c r="I3019">
        <v>-17.443916379763699</v>
      </c>
      <c r="J3019">
        <v>-0.61763825194738597</v>
      </c>
      <c r="K3019">
        <v>15.727909648394601</v>
      </c>
      <c r="L3019">
        <v>14.633853388744599</v>
      </c>
      <c r="M3019">
        <v>47.812497712426698</v>
      </c>
      <c r="N3019">
        <v>1.2378750518267001</v>
      </c>
      <c r="O3019">
        <v>18.7234042553191</v>
      </c>
      <c r="P3019">
        <v>64.5</v>
      </c>
      <c r="Q3019">
        <v>6.6739874322185005E-2</v>
      </c>
    </row>
    <row r="3020" spans="1:17" hidden="1" x14ac:dyDescent="0.3">
      <c r="A3020" t="s">
        <v>6204</v>
      </c>
      <c r="B3020" t="s">
        <v>6205</v>
      </c>
      <c r="C3020" t="str">
        <f>IFERROR(VLOOKUP(Table1[[#This Row],[Ticker]],[1]!Table1[[Symbol]:[Industry]],2,FALSE),"-")</f>
        <v>-</v>
      </c>
      <c r="D3020" t="s">
        <v>609</v>
      </c>
      <c r="E3020">
        <v>83.864365875000004</v>
      </c>
      <c r="F3020">
        <v>68.58</v>
      </c>
      <c r="G3020">
        <v>91.152268679602997</v>
      </c>
      <c r="H3020">
        <v>-0.769692982828453</v>
      </c>
      <c r="I3020">
        <v>25.227637214714299</v>
      </c>
      <c r="J3020">
        <v>-1.1445934611490201</v>
      </c>
      <c r="K3020">
        <v>62.374912352089801</v>
      </c>
      <c r="L3020">
        <v>51.956139358823499</v>
      </c>
      <c r="M3020">
        <v>59.270190045980002</v>
      </c>
      <c r="N3020">
        <v>0.78150459470021205</v>
      </c>
      <c r="O3020">
        <v>12.860892388451401</v>
      </c>
      <c r="P3020">
        <v>127.086092715231</v>
      </c>
      <c r="Q3020">
        <v>5.9198554647162997E-2</v>
      </c>
    </row>
    <row r="3021" spans="1:17" hidden="1" x14ac:dyDescent="0.3">
      <c r="A3021" t="s">
        <v>6206</v>
      </c>
      <c r="B3021" t="s">
        <v>6207</v>
      </c>
      <c r="C3021" t="str">
        <f>IFERROR(VLOOKUP(Table1[[#This Row],[Ticker]],[1]!Table1[[Symbol]:[Industry]],2,FALSE),"-")</f>
        <v>-</v>
      </c>
      <c r="E3021">
        <v>83.745909999999995</v>
      </c>
      <c r="F3021">
        <v>49.99</v>
      </c>
      <c r="G3021">
        <v>-20.340255584336202</v>
      </c>
      <c r="H3021">
        <v>-4.8897108959498201</v>
      </c>
      <c r="I3021">
        <v>-6.2491223328786996</v>
      </c>
      <c r="J3021">
        <v>-0.31249042994902698</v>
      </c>
      <c r="K3021">
        <v>50.0362570216612</v>
      </c>
      <c r="M3021">
        <v>45.889909899987501</v>
      </c>
      <c r="O3021">
        <v>19.763952790558001</v>
      </c>
      <c r="P3021">
        <v>10.8425720620842</v>
      </c>
    </row>
    <row r="3022" spans="1:17" hidden="1" x14ac:dyDescent="0.3">
      <c r="A3022" t="s">
        <v>6208</v>
      </c>
      <c r="B3022" t="s">
        <v>6209</v>
      </c>
      <c r="C3022" t="str">
        <f>IFERROR(VLOOKUP(Table1[[#This Row],[Ticker]],[1]!Table1[[Symbol]:[Industry]],2,FALSE),"-")</f>
        <v>-</v>
      </c>
      <c r="E3022">
        <v>83.332300000000004</v>
      </c>
      <c r="F3022">
        <v>2401.9499999999998</v>
      </c>
      <c r="G3022">
        <v>194.45560939456601</v>
      </c>
      <c r="H3022">
        <v>99.714179245130296</v>
      </c>
      <c r="I3022">
        <v>188.90626705153099</v>
      </c>
      <c r="J3022">
        <v>20.746082263378401</v>
      </c>
      <c r="K3022">
        <v>1449.33725816888</v>
      </c>
      <c r="L3022">
        <v>1039.93279334417</v>
      </c>
      <c r="M3022">
        <v>98.150577184952596</v>
      </c>
      <c r="N3022">
        <v>2.3067391324272002</v>
      </c>
      <c r="O3022">
        <v>2.0400091592247902</v>
      </c>
      <c r="P3022">
        <v>248.108695652173</v>
      </c>
      <c r="Q3022">
        <v>0.14508264187695899</v>
      </c>
    </row>
    <row r="3023" spans="1:17" hidden="1" x14ac:dyDescent="0.3">
      <c r="A3023" t="s">
        <v>6210</v>
      </c>
      <c r="B3023" t="s">
        <v>6211</v>
      </c>
      <c r="C3023" t="str">
        <f>IFERROR(VLOOKUP(Table1[[#This Row],[Ticker]],[1]!Table1[[Symbol]:[Industry]],2,FALSE),"-")</f>
        <v>-</v>
      </c>
      <c r="D3023" t="s">
        <v>901</v>
      </c>
      <c r="E3023">
        <v>83.176000000000002</v>
      </c>
      <c r="F3023">
        <v>223.3</v>
      </c>
      <c r="G3023">
        <v>-34.6801302504037</v>
      </c>
      <c r="H3023">
        <v>-3.6056379065377802</v>
      </c>
      <c r="I3023">
        <v>-25.563565995950999</v>
      </c>
      <c r="J3023">
        <v>5.4875561904087402E-3</v>
      </c>
      <c r="K3023">
        <v>222.72495375270199</v>
      </c>
      <c r="L3023">
        <v>233.58370666669899</v>
      </c>
      <c r="M3023">
        <v>49.952638028493098</v>
      </c>
      <c r="N3023">
        <v>3.1392431733902599</v>
      </c>
      <c r="O3023">
        <v>36.1173309449171</v>
      </c>
      <c r="P3023">
        <v>6.7910090865614698</v>
      </c>
      <c r="Q3023">
        <v>-1.8656804024459E-2</v>
      </c>
    </row>
    <row r="3024" spans="1:17" hidden="1" x14ac:dyDescent="0.3">
      <c r="A3024" t="s">
        <v>6212</v>
      </c>
      <c r="B3024" t="s">
        <v>6213</v>
      </c>
      <c r="C3024" t="str">
        <f>IFERROR(VLOOKUP(Table1[[#This Row],[Ticker]],[1]!Table1[[Symbol]:[Industry]],2,FALSE),"-")</f>
        <v>-</v>
      </c>
      <c r="D3024" t="s">
        <v>130</v>
      </c>
      <c r="E3024">
        <v>82.891155710000007</v>
      </c>
      <c r="F3024">
        <v>29.09</v>
      </c>
      <c r="G3024">
        <v>-13.833643877180799</v>
      </c>
      <c r="H3024">
        <v>-6.9394420787455298</v>
      </c>
      <c r="I3024">
        <v>-29.258608827898598</v>
      </c>
      <c r="J3024">
        <v>1.4790144226839801</v>
      </c>
      <c r="K3024">
        <v>29.564301180660799</v>
      </c>
      <c r="L3024">
        <v>30.171477394287798</v>
      </c>
      <c r="M3024">
        <v>57.573044441694101</v>
      </c>
      <c r="N3024">
        <v>0.81257311580239699</v>
      </c>
      <c r="O3024">
        <v>50.189068408387698</v>
      </c>
      <c r="P3024">
        <v>25.387931034482701</v>
      </c>
      <c r="Q3024">
        <v>2.1396912994115998E-2</v>
      </c>
    </row>
    <row r="3025" spans="1:17" hidden="1" x14ac:dyDescent="0.3">
      <c r="A3025" t="s">
        <v>6214</v>
      </c>
      <c r="B3025" t="s">
        <v>6215</v>
      </c>
      <c r="C3025" t="str">
        <f>IFERROR(VLOOKUP(Table1[[#This Row],[Ticker]],[1]!Table1[[Symbol]:[Industry]],2,FALSE),"-")</f>
        <v>-</v>
      </c>
      <c r="D3025" t="s">
        <v>1533</v>
      </c>
      <c r="E3025">
        <v>82.837366739999993</v>
      </c>
      <c r="F3025">
        <v>81</v>
      </c>
      <c r="G3025">
        <v>-19.574882408712</v>
      </c>
      <c r="H3025">
        <v>17.2740757306467</v>
      </c>
      <c r="I3025">
        <v>-25.4971849750508</v>
      </c>
      <c r="J3025">
        <v>1.6765049250403601E-2</v>
      </c>
      <c r="K3025">
        <v>75.787717302598693</v>
      </c>
      <c r="L3025">
        <v>76.348695438944105</v>
      </c>
      <c r="M3025">
        <v>63.151432704141499</v>
      </c>
      <c r="N3025">
        <v>2.1307907664676899</v>
      </c>
      <c r="O3025">
        <v>73.641975308641904</v>
      </c>
      <c r="P3025">
        <v>42.731277533039602</v>
      </c>
      <c r="Q3025">
        <v>0.10799151866744899</v>
      </c>
    </row>
    <row r="3026" spans="1:17" hidden="1" x14ac:dyDescent="0.3">
      <c r="A3026" t="s">
        <v>6216</v>
      </c>
      <c r="B3026" t="s">
        <v>6217</v>
      </c>
      <c r="C3026" t="str">
        <f>IFERROR(VLOOKUP(Table1[[#This Row],[Ticker]],[1]!Table1[[Symbol]:[Industry]],2,FALSE),"-")</f>
        <v>-</v>
      </c>
      <c r="E3026">
        <v>82.571399999999997</v>
      </c>
      <c r="F3026">
        <v>255</v>
      </c>
      <c r="G3026">
        <v>303.48853868749597</v>
      </c>
      <c r="H3026">
        <v>0.98897626649305403</v>
      </c>
      <c r="I3026">
        <v>137.31018014602401</v>
      </c>
      <c r="J3026">
        <v>-11.2864080903953</v>
      </c>
      <c r="K3026">
        <v>235.97699122996499</v>
      </c>
      <c r="L3026">
        <v>158.874623930967</v>
      </c>
      <c r="M3026">
        <v>38.59463856552</v>
      </c>
      <c r="N3026">
        <v>0.41543608541951998</v>
      </c>
      <c r="O3026">
        <v>11.647058823529401</v>
      </c>
      <c r="P3026">
        <v>337.46783324755501</v>
      </c>
      <c r="Q3026">
        <v>0.12940095534683899</v>
      </c>
    </row>
    <row r="3027" spans="1:17" hidden="1" x14ac:dyDescent="0.3">
      <c r="A3027" t="s">
        <v>6218</v>
      </c>
      <c r="B3027" t="s">
        <v>6219</v>
      </c>
      <c r="C3027" t="str">
        <f>IFERROR(VLOOKUP(Table1[[#This Row],[Ticker]],[1]!Table1[[Symbol]:[Industry]],2,FALSE),"-")</f>
        <v>-</v>
      </c>
      <c r="D3027" t="s">
        <v>1103</v>
      </c>
      <c r="E3027">
        <v>82.361928000000006</v>
      </c>
      <c r="F3027">
        <v>70.650000000000006</v>
      </c>
      <c r="G3027">
        <v>86.145609394566605</v>
      </c>
      <c r="H3027">
        <v>-5.1962243059115103</v>
      </c>
      <c r="I3027">
        <v>-26.5927754262649</v>
      </c>
      <c r="J3027">
        <v>-7.8731159031305404</v>
      </c>
      <c r="K3027">
        <v>69.331351175289797</v>
      </c>
      <c r="L3027">
        <v>66.726281791325704</v>
      </c>
      <c r="M3027">
        <v>56.750461694192701</v>
      </c>
      <c r="N3027">
        <v>0.63588039867109603</v>
      </c>
      <c r="O3027">
        <v>39.7027600849256</v>
      </c>
      <c r="P3027">
        <v>127.597315436241</v>
      </c>
    </row>
    <row r="3028" spans="1:17" hidden="1" x14ac:dyDescent="0.3">
      <c r="A3028" t="s">
        <v>6220</v>
      </c>
      <c r="B3028" t="s">
        <v>6221</v>
      </c>
      <c r="C3028" t="str">
        <f>IFERROR(VLOOKUP(Table1[[#This Row],[Ticker]],[1]!Table1[[Symbol]:[Industry]],2,FALSE),"-")</f>
        <v>-</v>
      </c>
      <c r="D3028" t="s">
        <v>901</v>
      </c>
      <c r="E3028">
        <v>82.329350000000005</v>
      </c>
      <c r="F3028">
        <v>63.2</v>
      </c>
      <c r="G3028">
        <v>-49.613914414957101</v>
      </c>
      <c r="H3028">
        <v>21.657908151669201</v>
      </c>
      <c r="I3028">
        <v>-35.522781163499502</v>
      </c>
      <c r="J3028">
        <v>0.62961037822169097</v>
      </c>
      <c r="K3028">
        <v>48.7636177709484</v>
      </c>
      <c r="M3028">
        <v>61.588791665318801</v>
      </c>
      <c r="N3028">
        <v>2.6986649713922399</v>
      </c>
      <c r="O3028">
        <v>37.658227848101198</v>
      </c>
      <c r="P3028">
        <v>75.5555555555555</v>
      </c>
    </row>
    <row r="3029" spans="1:17" hidden="1" x14ac:dyDescent="0.3">
      <c r="A3029" t="s">
        <v>6222</v>
      </c>
      <c r="B3029" t="s">
        <v>6223</v>
      </c>
      <c r="C3029" t="str">
        <f>IFERROR(VLOOKUP(Table1[[#This Row],[Ticker]],[1]!Table1[[Symbol]:[Industry]],2,FALSE),"-")</f>
        <v>-</v>
      </c>
      <c r="D3029" t="s">
        <v>293</v>
      </c>
      <c r="E3029">
        <v>82.328400000000002</v>
      </c>
      <c r="F3029">
        <v>120.5</v>
      </c>
      <c r="G3029">
        <v>-47.785614302422601</v>
      </c>
      <c r="H3029">
        <v>-13.9122672869272</v>
      </c>
      <c r="I3029">
        <v>-52.760224085873901</v>
      </c>
      <c r="J3029">
        <v>-11.2052415708726</v>
      </c>
      <c r="K3029">
        <v>139.761657846432</v>
      </c>
      <c r="M3029">
        <v>30.106687125897899</v>
      </c>
      <c r="N3029">
        <v>1.10451928110277</v>
      </c>
      <c r="O3029">
        <v>90.414937759335999</v>
      </c>
      <c r="P3029">
        <v>5.7945566286215797</v>
      </c>
    </row>
    <row r="3030" spans="1:17" hidden="1" x14ac:dyDescent="0.3">
      <c r="A3030" t="s">
        <v>6224</v>
      </c>
      <c r="B3030" t="s">
        <v>6225</v>
      </c>
      <c r="C3030" t="str">
        <f>IFERROR(VLOOKUP(Table1[[#This Row],[Ticker]],[1]!Table1[[Symbol]:[Industry]],2,FALSE),"-")</f>
        <v>-</v>
      </c>
      <c r="D3030" t="s">
        <v>1391</v>
      </c>
      <c r="E3030">
        <v>82.244825000000006</v>
      </c>
      <c r="F3030">
        <v>120</v>
      </c>
      <c r="G3030">
        <v>10.6212574163947</v>
      </c>
      <c r="H3030">
        <v>0.93719570216499903</v>
      </c>
      <c r="I3030">
        <v>8.2867426460242406</v>
      </c>
      <c r="J3030">
        <v>1.85832929340193</v>
      </c>
      <c r="K3030">
        <v>116.77802939332901</v>
      </c>
      <c r="L3030">
        <v>105.69914443999799</v>
      </c>
      <c r="M3030">
        <v>63.266016284393402</v>
      </c>
      <c r="N3030">
        <v>0.212414990862617</v>
      </c>
      <c r="O3030">
        <v>49.9583333333333</v>
      </c>
      <c r="P3030">
        <v>60</v>
      </c>
      <c r="Q3030">
        <v>0.121635435179112</v>
      </c>
    </row>
    <row r="3031" spans="1:17" hidden="1" x14ac:dyDescent="0.3">
      <c r="A3031" t="s">
        <v>6226</v>
      </c>
      <c r="B3031" t="s">
        <v>6227</v>
      </c>
      <c r="C3031" t="str">
        <f>IFERROR(VLOOKUP(Table1[[#This Row],[Ticker]],[1]!Table1[[Symbol]:[Industry]],2,FALSE),"-")</f>
        <v>-</v>
      </c>
      <c r="E3031">
        <v>82.220287499999998</v>
      </c>
      <c r="F3031">
        <v>161.55000000000001</v>
      </c>
      <c r="G3031">
        <v>115.315012379641</v>
      </c>
      <c r="H3031">
        <v>39.240723886658799</v>
      </c>
      <c r="I3031">
        <v>157.53674264602401</v>
      </c>
      <c r="J3031">
        <v>-1.13241493242356</v>
      </c>
      <c r="K3031">
        <v>135.19520706438499</v>
      </c>
      <c r="L3031">
        <v>101.22530608021501</v>
      </c>
      <c r="M3031">
        <v>64.048902936520406</v>
      </c>
      <c r="N3031">
        <v>1.2231612608497</v>
      </c>
      <c r="O3031">
        <v>15.2584339213865</v>
      </c>
      <c r="P3031">
        <v>210.673076923076</v>
      </c>
    </row>
    <row r="3032" spans="1:17" hidden="1" x14ac:dyDescent="0.3">
      <c r="A3032" t="s">
        <v>6228</v>
      </c>
      <c r="B3032" t="s">
        <v>6229</v>
      </c>
      <c r="C3032" t="str">
        <f>IFERROR(VLOOKUP(Table1[[#This Row],[Ticker]],[1]!Table1[[Symbol]:[Industry]],2,FALSE),"-")</f>
        <v>-</v>
      </c>
      <c r="E3032">
        <v>81.886798499999998</v>
      </c>
      <c r="F3032">
        <v>199.15</v>
      </c>
      <c r="G3032">
        <v>86.282936338123605</v>
      </c>
      <c r="H3032">
        <v>16.118934637191298</v>
      </c>
      <c r="I3032">
        <v>17.562951669068699</v>
      </c>
      <c r="J3032">
        <v>-0.82549685551150198</v>
      </c>
      <c r="K3032">
        <v>187.603008332678</v>
      </c>
      <c r="L3032">
        <v>161.66132319718</v>
      </c>
      <c r="M3032">
        <v>74.632152527513497</v>
      </c>
      <c r="N3032">
        <v>2.2510992856293899</v>
      </c>
      <c r="O3032">
        <v>14.386141099673599</v>
      </c>
      <c r="P3032">
        <v>124.21751857689701</v>
      </c>
      <c r="Q3032">
        <v>0.106443010709703</v>
      </c>
    </row>
    <row r="3033" spans="1:17" hidden="1" x14ac:dyDescent="0.3">
      <c r="A3033" t="s">
        <v>6230</v>
      </c>
      <c r="B3033" t="s">
        <v>6231</v>
      </c>
      <c r="C3033" t="str">
        <f>IFERROR(VLOOKUP(Table1[[#This Row],[Ticker]],[1]!Table1[[Symbol]:[Industry]],2,FALSE),"-")</f>
        <v>-</v>
      </c>
      <c r="D3033" t="s">
        <v>130</v>
      </c>
      <c r="E3033">
        <v>81.277708512000004</v>
      </c>
      <c r="F3033">
        <v>22.88</v>
      </c>
      <c r="G3033">
        <v>-27.733237583573001</v>
      </c>
      <c r="H3033">
        <v>-12.5283145920483</v>
      </c>
      <c r="I3033">
        <v>-51.184156824875203</v>
      </c>
      <c r="J3033">
        <v>-0.97922838807127</v>
      </c>
      <c r="K3033">
        <v>24.579560998866999</v>
      </c>
      <c r="L3033">
        <v>23.6072195319428</v>
      </c>
      <c r="M3033">
        <v>39.299313431950701</v>
      </c>
      <c r="N3033">
        <v>1.45563933744036</v>
      </c>
      <c r="O3033">
        <v>73.470279720279706</v>
      </c>
      <c r="P3033">
        <v>59.999999999999901</v>
      </c>
      <c r="Q3033">
        <v>-9.6812735080430007E-3</v>
      </c>
    </row>
    <row r="3034" spans="1:17" hidden="1" x14ac:dyDescent="0.3">
      <c r="A3034" t="s">
        <v>6232</v>
      </c>
      <c r="B3034" t="s">
        <v>6233</v>
      </c>
      <c r="C3034" t="str">
        <f>IFERROR(VLOOKUP(Table1[[#This Row],[Ticker]],[1]!Table1[[Symbol]:[Industry]],2,FALSE),"-")</f>
        <v>-</v>
      </c>
      <c r="D3034" t="s">
        <v>916</v>
      </c>
      <c r="E3034">
        <v>81.116455134999995</v>
      </c>
      <c r="F3034">
        <v>160</v>
      </c>
      <c r="G3034">
        <v>16.291524137017799</v>
      </c>
      <c r="H3034">
        <v>49.049683043444098</v>
      </c>
      <c r="I3034">
        <v>30.382657388475401</v>
      </c>
      <c r="J3034">
        <v>0.79831266829803005</v>
      </c>
      <c r="M3034">
        <v>54.680852191206498</v>
      </c>
      <c r="O3034">
        <v>10.624999999999901</v>
      </c>
      <c r="P3034">
        <v>99.376947040498393</v>
      </c>
    </row>
    <row r="3035" spans="1:17" hidden="1" x14ac:dyDescent="0.3">
      <c r="A3035" t="s">
        <v>6234</v>
      </c>
      <c r="B3035" t="s">
        <v>6235</v>
      </c>
      <c r="C3035" t="str">
        <f>IFERROR(VLOOKUP(Table1[[#This Row],[Ticker]],[1]!Table1[[Symbol]:[Industry]],2,FALSE),"-")</f>
        <v>-</v>
      </c>
      <c r="D3035" t="s">
        <v>409</v>
      </c>
      <c r="E3035">
        <v>80.882424220000004</v>
      </c>
      <c r="F3035">
        <v>74.819999999999993</v>
      </c>
      <c r="G3035">
        <v>63.087303411229101</v>
      </c>
      <c r="H3035">
        <v>-1.44808094000268</v>
      </c>
      <c r="I3035">
        <v>-24.0095883819912</v>
      </c>
      <c r="J3035">
        <v>-1.9722778880613001</v>
      </c>
      <c r="K3035">
        <v>73.006011988429293</v>
      </c>
      <c r="L3035">
        <v>67.384527745723602</v>
      </c>
      <c r="M3035">
        <v>49.419420807803</v>
      </c>
      <c r="N3035">
        <v>1.8993276412254001</v>
      </c>
      <c r="O3035">
        <v>30.981021117348298</v>
      </c>
      <c r="P3035">
        <v>107.833333333333</v>
      </c>
      <c r="Q3035">
        <v>7.2846410592005001E-2</v>
      </c>
    </row>
    <row r="3036" spans="1:17" hidden="1" x14ac:dyDescent="0.3">
      <c r="A3036" t="s">
        <v>6236</v>
      </c>
      <c r="B3036" t="s">
        <v>6237</v>
      </c>
      <c r="C3036" t="str">
        <f>IFERROR(VLOOKUP(Table1[[#This Row],[Ticker]],[1]!Table1[[Symbol]:[Industry]],2,FALSE),"-")</f>
        <v>-</v>
      </c>
      <c r="D3036" t="s">
        <v>710</v>
      </c>
      <c r="E3036">
        <v>80.802908127999999</v>
      </c>
      <c r="F3036">
        <v>24.75</v>
      </c>
      <c r="G3036">
        <v>9.28041036239118</v>
      </c>
      <c r="H3036">
        <v>-9.6081279431340008</v>
      </c>
      <c r="I3036">
        <v>-23.215180082100598</v>
      </c>
      <c r="J3036">
        <v>-1.4366079666225999</v>
      </c>
      <c r="K3036">
        <v>25.262330029204399</v>
      </c>
      <c r="L3036">
        <v>24.631785687944902</v>
      </c>
      <c r="M3036">
        <v>48.463112228404</v>
      </c>
      <c r="N3036">
        <v>0.97583603509949002</v>
      </c>
      <c r="O3036">
        <v>58.111722510699401</v>
      </c>
      <c r="P3036">
        <v>43.189889025893898</v>
      </c>
      <c r="Q3036">
        <v>3.6908501357778997E-2</v>
      </c>
    </row>
    <row r="3037" spans="1:17" hidden="1" x14ac:dyDescent="0.3">
      <c r="A3037" t="s">
        <v>6238</v>
      </c>
      <c r="B3037" t="s">
        <v>6239</v>
      </c>
      <c r="C3037" t="str">
        <f>IFERROR(VLOOKUP(Table1[[#This Row],[Ticker]],[1]!Table1[[Symbol]:[Industry]],2,FALSE),"-")</f>
        <v>-</v>
      </c>
      <c r="E3037">
        <v>80.463469799999999</v>
      </c>
      <c r="F3037">
        <v>47.5</v>
      </c>
      <c r="G3037">
        <v>-20.599517958700101</v>
      </c>
      <c r="H3037">
        <v>9.91730664790982</v>
      </c>
      <c r="I3037">
        <v>4.1404011826096001</v>
      </c>
      <c r="J3037">
        <v>4.6333287800058702</v>
      </c>
      <c r="K3037">
        <v>43.471205174133701</v>
      </c>
      <c r="L3037">
        <v>42.454368359680899</v>
      </c>
      <c r="M3037">
        <v>64.4538765323761</v>
      </c>
      <c r="N3037">
        <v>2.74100057390512</v>
      </c>
      <c r="O3037">
        <v>14.105263157894701</v>
      </c>
      <c r="P3037">
        <v>47.744945567651598</v>
      </c>
      <c r="Q3037">
        <v>6.7502069213426996E-2</v>
      </c>
    </row>
    <row r="3038" spans="1:17" hidden="1" x14ac:dyDescent="0.3">
      <c r="A3038" t="s">
        <v>6240</v>
      </c>
      <c r="B3038" t="s">
        <v>6241</v>
      </c>
      <c r="C3038" t="str">
        <f>IFERROR(VLOOKUP(Table1[[#This Row],[Ticker]],[1]!Table1[[Symbol]:[Industry]],2,FALSE),"-")</f>
        <v>-</v>
      </c>
      <c r="D3038" t="s">
        <v>476</v>
      </c>
      <c r="E3038">
        <v>80.447375600000001</v>
      </c>
      <c r="F3038">
        <v>158.4</v>
      </c>
      <c r="G3038">
        <v>-53.4756234821456</v>
      </c>
      <c r="H3038">
        <v>-9.3341553403942594</v>
      </c>
      <c r="I3038">
        <v>-24.0056161579624</v>
      </c>
      <c r="J3038">
        <v>-3.6554328727245502</v>
      </c>
      <c r="K3038">
        <v>161.19873777871399</v>
      </c>
      <c r="L3038">
        <v>172.82072468313501</v>
      </c>
      <c r="M3038">
        <v>45.882035028156601</v>
      </c>
      <c r="N3038">
        <v>1.0481049333036501</v>
      </c>
      <c r="O3038">
        <v>54.292929292929202</v>
      </c>
      <c r="P3038">
        <v>21.846153846153801</v>
      </c>
      <c r="Q3038">
        <v>9.2706436465771994E-2</v>
      </c>
    </row>
    <row r="3039" spans="1:17" hidden="1" x14ac:dyDescent="0.3">
      <c r="A3039" t="s">
        <v>6242</v>
      </c>
      <c r="B3039" t="s">
        <v>6243</v>
      </c>
      <c r="C3039" t="str">
        <f>IFERROR(VLOOKUP(Table1[[#This Row],[Ticker]],[1]!Table1[[Symbol]:[Industry]],2,FALSE),"-")</f>
        <v>-</v>
      </c>
      <c r="E3039">
        <v>79.995599999999996</v>
      </c>
      <c r="F3039">
        <v>27.54</v>
      </c>
      <c r="G3039">
        <v>-96.639930158541404</v>
      </c>
      <c r="H3039">
        <v>3.71849505738887</v>
      </c>
      <c r="I3039">
        <v>-80.973219403311603</v>
      </c>
      <c r="J3039">
        <v>3.1644274160839299</v>
      </c>
      <c r="K3039">
        <v>31.339744752312502</v>
      </c>
      <c r="L3039">
        <v>54.073337185381199</v>
      </c>
      <c r="M3039">
        <v>47.817661997651399</v>
      </c>
      <c r="N3039">
        <v>0.44012016425954098</v>
      </c>
      <c r="O3039">
        <v>274.36456063907002</v>
      </c>
      <c r="P3039">
        <v>22.291296625222</v>
      </c>
      <c r="Q3039">
        <v>-4.7377557927918999E-2</v>
      </c>
    </row>
    <row r="3040" spans="1:17" hidden="1" x14ac:dyDescent="0.3">
      <c r="A3040" t="s">
        <v>6244</v>
      </c>
      <c r="B3040" t="s">
        <v>6245</v>
      </c>
      <c r="C3040" t="str">
        <f>IFERROR(VLOOKUP(Table1[[#This Row],[Ticker]],[1]!Table1[[Symbol]:[Industry]],2,FALSE),"-")</f>
        <v>-</v>
      </c>
      <c r="D3040" t="s">
        <v>550</v>
      </c>
      <c r="E3040">
        <v>79.95</v>
      </c>
      <c r="F3040">
        <v>129.15</v>
      </c>
      <c r="G3040">
        <v>429.20205546246501</v>
      </c>
      <c r="H3040">
        <v>15.437180922724499</v>
      </c>
      <c r="I3040">
        <v>23.253823845731599</v>
      </c>
      <c r="J3040">
        <v>-23.082235596502201</v>
      </c>
      <c r="K3040">
        <v>117.88420289033699</v>
      </c>
      <c r="L3040">
        <v>90.453910765553502</v>
      </c>
      <c r="M3040">
        <v>44.919112319655497</v>
      </c>
      <c r="N3040">
        <v>1.70914847510575</v>
      </c>
      <c r="O3040">
        <v>32.752613240418</v>
      </c>
      <c r="P3040">
        <v>507.47883349012199</v>
      </c>
      <c r="Q3040">
        <v>0.108504712567783</v>
      </c>
    </row>
    <row r="3041" spans="1:17" hidden="1" x14ac:dyDescent="0.3">
      <c r="A3041" t="s">
        <v>6246</v>
      </c>
      <c r="B3041" t="s">
        <v>6247</v>
      </c>
      <c r="C3041" t="str">
        <f>IFERROR(VLOOKUP(Table1[[#This Row],[Ticker]],[1]!Table1[[Symbol]:[Industry]],2,FALSE),"-")</f>
        <v>-</v>
      </c>
      <c r="D3041" t="s">
        <v>647</v>
      </c>
      <c r="E3041">
        <v>79.833614999999995</v>
      </c>
      <c r="F3041">
        <v>47.9</v>
      </c>
      <c r="G3041">
        <v>-29.036713837756501</v>
      </c>
      <c r="H3041">
        <v>17.9308019245629</v>
      </c>
      <c r="I3041">
        <v>-14.945580586298901</v>
      </c>
      <c r="J3041">
        <v>7.4469002389194898</v>
      </c>
      <c r="K3041">
        <v>44.764504720035198</v>
      </c>
      <c r="M3041">
        <v>59.362835776626703</v>
      </c>
      <c r="N3041">
        <v>2.0935283971123702</v>
      </c>
      <c r="O3041">
        <v>21.920668058455099</v>
      </c>
      <c r="P3041">
        <v>34.9295774647887</v>
      </c>
    </row>
    <row r="3042" spans="1:17" hidden="1" x14ac:dyDescent="0.3">
      <c r="A3042" t="s">
        <v>6248</v>
      </c>
      <c r="B3042" t="s">
        <v>6249</v>
      </c>
      <c r="C3042" t="str">
        <f>IFERROR(VLOOKUP(Table1[[#This Row],[Ticker]],[1]!Table1[[Symbol]:[Industry]],2,FALSE),"-")</f>
        <v>-</v>
      </c>
      <c r="D3042" t="s">
        <v>1394</v>
      </c>
      <c r="E3042">
        <v>79.763959999999997</v>
      </c>
      <c r="F3042">
        <v>269.14999999999998</v>
      </c>
      <c r="G3042">
        <v>50.687412673255103</v>
      </c>
      <c r="H3042">
        <v>-6.9988018050407304</v>
      </c>
      <c r="I3042">
        <v>-29.328806787706998</v>
      </c>
      <c r="J3042">
        <v>2.7367742067595602</v>
      </c>
      <c r="K3042">
        <v>266.490782848847</v>
      </c>
      <c r="L3042">
        <v>251.109988125961</v>
      </c>
      <c r="M3042">
        <v>56.544337933674299</v>
      </c>
      <c r="N3042">
        <v>0.36973376454861401</v>
      </c>
      <c r="O3042">
        <v>35.2405721716515</v>
      </c>
      <c r="P3042">
        <v>86.327448944271296</v>
      </c>
      <c r="Q3042">
        <v>6.1616005687851999E-2</v>
      </c>
    </row>
    <row r="3043" spans="1:17" hidden="1" x14ac:dyDescent="0.3">
      <c r="A3043" t="s">
        <v>6250</v>
      </c>
      <c r="B3043" t="s">
        <v>6251</v>
      </c>
      <c r="C3043" t="str">
        <f>IFERROR(VLOOKUP(Table1[[#This Row],[Ticker]],[1]!Table1[[Symbol]:[Industry]],2,FALSE),"-")</f>
        <v>-</v>
      </c>
      <c r="D3043" t="s">
        <v>135</v>
      </c>
      <c r="E3043">
        <v>79.748542499999999</v>
      </c>
      <c r="F3043">
        <v>374.75</v>
      </c>
      <c r="G3043">
        <v>174.355801625243</v>
      </c>
      <c r="H3043">
        <v>-0.35649089311656001</v>
      </c>
      <c r="I3043">
        <v>56.524677550625803</v>
      </c>
      <c r="J3043">
        <v>-4.07865679034661</v>
      </c>
      <c r="K3043">
        <v>349.56455508001102</v>
      </c>
      <c r="L3043">
        <v>280.74993870789098</v>
      </c>
      <c r="M3043">
        <v>44.4212081315302</v>
      </c>
      <c r="N3043">
        <v>0.98200991354414302</v>
      </c>
      <c r="O3043">
        <v>16.717811874582999</v>
      </c>
      <c r="P3043">
        <v>224.178200692041</v>
      </c>
      <c r="Q3043">
        <v>0.128582688102686</v>
      </c>
    </row>
    <row r="3044" spans="1:17" hidden="1" x14ac:dyDescent="0.3">
      <c r="A3044" t="s">
        <v>6252</v>
      </c>
      <c r="B3044" t="s">
        <v>6253</v>
      </c>
      <c r="C3044" t="str">
        <f>IFERROR(VLOOKUP(Table1[[#This Row],[Ticker]],[1]!Table1[[Symbol]:[Industry]],2,FALSE),"-")</f>
        <v>-</v>
      </c>
      <c r="D3044" t="s">
        <v>62</v>
      </c>
      <c r="E3044">
        <v>79.522080000000003</v>
      </c>
      <c r="F3044">
        <v>106.7</v>
      </c>
      <c r="G3044">
        <v>-12.450518301173201</v>
      </c>
      <c r="H3044">
        <v>-0.33525545040527399</v>
      </c>
      <c r="I3044">
        <v>-7.1464208192834802</v>
      </c>
      <c r="J3044">
        <v>1.72258451295821</v>
      </c>
      <c r="K3044">
        <v>100.103217249184</v>
      </c>
      <c r="L3044">
        <v>97.181802610482507</v>
      </c>
      <c r="M3044">
        <v>73.759052197242895</v>
      </c>
      <c r="N3044">
        <v>1.5977411621798201</v>
      </c>
      <c r="O3044">
        <v>6.8416119962511699</v>
      </c>
      <c r="P3044">
        <v>29.963459196102299</v>
      </c>
      <c r="Q3044">
        <v>8.3669813945250002E-3</v>
      </c>
    </row>
    <row r="3045" spans="1:17" hidden="1" x14ac:dyDescent="0.3">
      <c r="A3045" t="s">
        <v>6254</v>
      </c>
      <c r="B3045" t="s">
        <v>6255</v>
      </c>
      <c r="C3045" t="str">
        <f>IFERROR(VLOOKUP(Table1[[#This Row],[Ticker]],[1]!Table1[[Symbol]:[Industry]],2,FALSE),"-")</f>
        <v>-</v>
      </c>
      <c r="E3045">
        <v>79.480440000000002</v>
      </c>
      <c r="F3045">
        <v>183</v>
      </c>
      <c r="G3045">
        <v>226.85185939456599</v>
      </c>
      <c r="H3045">
        <v>17.551102708584999</v>
      </c>
      <c r="I3045">
        <v>24.8539068251287</v>
      </c>
      <c r="J3045">
        <v>0.10515520745713899</v>
      </c>
      <c r="K3045">
        <v>159.50472448513</v>
      </c>
      <c r="L3045">
        <v>136.860280875999</v>
      </c>
      <c r="M3045">
        <v>68.390902463610104</v>
      </c>
      <c r="N3045">
        <v>1.6528168280745501</v>
      </c>
      <c r="O3045">
        <v>13.633879781420699</v>
      </c>
      <c r="P3045">
        <v>264.03225806451599</v>
      </c>
    </row>
    <row r="3046" spans="1:17" hidden="1" x14ac:dyDescent="0.3">
      <c r="A3046" t="s">
        <v>6256</v>
      </c>
      <c r="B3046" t="s">
        <v>6257</v>
      </c>
      <c r="C3046" t="str">
        <f>IFERROR(VLOOKUP(Table1[[#This Row],[Ticker]],[1]!Table1[[Symbol]:[Industry]],2,FALSE),"-")</f>
        <v>-</v>
      </c>
      <c r="E3046">
        <v>79.417354743999994</v>
      </c>
      <c r="F3046">
        <v>71.44</v>
      </c>
      <c r="G3046">
        <v>4.0865184854757697</v>
      </c>
      <c r="H3046">
        <v>-7.7585076328634797</v>
      </c>
      <c r="I3046">
        <v>16.614387697218699</v>
      </c>
      <c r="J3046">
        <v>-10.542685436566099</v>
      </c>
      <c r="K3046">
        <v>76.200068654924493</v>
      </c>
      <c r="L3046">
        <v>69.070099649145405</v>
      </c>
      <c r="M3046">
        <v>25.223788617929799</v>
      </c>
      <c r="N3046">
        <v>4.2909090909090901</v>
      </c>
      <c r="O3046">
        <v>22.4804031354983</v>
      </c>
      <c r="P3046">
        <v>55.948482864003402</v>
      </c>
    </row>
    <row r="3047" spans="1:17" hidden="1" x14ac:dyDescent="0.3">
      <c r="A3047" t="s">
        <v>6258</v>
      </c>
      <c r="B3047" t="s">
        <v>6259</v>
      </c>
      <c r="C3047" t="str">
        <f>IFERROR(VLOOKUP(Table1[[#This Row],[Ticker]],[1]!Table1[[Symbol]:[Industry]],2,FALSE),"-")</f>
        <v>-</v>
      </c>
      <c r="E3047">
        <v>79.206379999999996</v>
      </c>
      <c r="F3047">
        <v>103.3</v>
      </c>
      <c r="G3047">
        <v>18.772236406463101</v>
      </c>
      <c r="H3047">
        <v>2.39773849676273</v>
      </c>
      <c r="I3047">
        <v>1.3064363002911901</v>
      </c>
      <c r="J3047">
        <v>-0.80168733170197304</v>
      </c>
      <c r="K3047">
        <v>101.721653505278</v>
      </c>
      <c r="L3047">
        <v>93.600888470107705</v>
      </c>
      <c r="M3047">
        <v>52.436373812046099</v>
      </c>
      <c r="N3047">
        <v>1.8830630568101201</v>
      </c>
      <c r="O3047">
        <v>39.399806389157703</v>
      </c>
      <c r="P3047">
        <v>48.633093525179802</v>
      </c>
      <c r="Q3047">
        <v>0.113635262417336</v>
      </c>
    </row>
    <row r="3048" spans="1:17" hidden="1" x14ac:dyDescent="0.3">
      <c r="A3048" t="s">
        <v>6260</v>
      </c>
      <c r="B3048" t="s">
        <v>6261</v>
      </c>
      <c r="C3048" t="str">
        <f>IFERROR(VLOOKUP(Table1[[#This Row],[Ticker]],[1]!Table1[[Symbol]:[Industry]],2,FALSE),"-")</f>
        <v>-</v>
      </c>
      <c r="E3048">
        <v>79.161331399999995</v>
      </c>
      <c r="F3048">
        <v>70.790000000000006</v>
      </c>
      <c r="G3048">
        <v>-38.570872429216401</v>
      </c>
      <c r="H3048">
        <v>-1.1539945173972299</v>
      </c>
      <c r="I3048">
        <v>-18.236431789470199</v>
      </c>
      <c r="J3048">
        <v>-4.2645366841218602</v>
      </c>
      <c r="K3048">
        <v>70.792156323205006</v>
      </c>
      <c r="L3048">
        <v>71.9776429651819</v>
      </c>
      <c r="M3048">
        <v>49.678052761753499</v>
      </c>
      <c r="N3048">
        <v>1.1762345140464101</v>
      </c>
      <c r="O3048">
        <v>48.3260347506709</v>
      </c>
      <c r="P3048">
        <v>17.8850957535387</v>
      </c>
      <c r="Q3048">
        <v>0.21218934261043301</v>
      </c>
    </row>
    <row r="3049" spans="1:17" hidden="1" x14ac:dyDescent="0.3">
      <c r="A3049" t="s">
        <v>6262</v>
      </c>
      <c r="B3049" t="s">
        <v>6263</v>
      </c>
      <c r="C3049" t="str">
        <f>IFERROR(VLOOKUP(Table1[[#This Row],[Ticker]],[1]!Table1[[Symbol]:[Industry]],2,FALSE),"-")</f>
        <v>-</v>
      </c>
      <c r="D3049" t="s">
        <v>21</v>
      </c>
      <c r="E3049">
        <v>79.130176335000002</v>
      </c>
      <c r="F3049">
        <v>4.7699999999999996</v>
      </c>
      <c r="G3049">
        <v>139.19560939456599</v>
      </c>
      <c r="H3049">
        <v>9.4987783126832603</v>
      </c>
      <c r="I3049">
        <v>79.086742646024206</v>
      </c>
      <c r="J3049">
        <v>-0.80168733170197304</v>
      </c>
      <c r="K3049">
        <v>4.5024940896105097</v>
      </c>
      <c r="L3049">
        <v>3.6495826529428301</v>
      </c>
      <c r="M3049">
        <v>24.771444217131201</v>
      </c>
      <c r="N3049">
        <v>0.118305944082656</v>
      </c>
      <c r="O3049">
        <v>50.943396226415103</v>
      </c>
      <c r="P3049">
        <v>189.09090909090901</v>
      </c>
      <c r="Q3049">
        <v>-3.4105468011899003E-2</v>
      </c>
    </row>
    <row r="3050" spans="1:17" hidden="1" x14ac:dyDescent="0.3">
      <c r="A3050" t="s">
        <v>6264</v>
      </c>
      <c r="B3050" t="s">
        <v>6265</v>
      </c>
      <c r="C3050" t="str">
        <f>IFERROR(VLOOKUP(Table1[[#This Row],[Ticker]],[1]!Table1[[Symbol]:[Industry]],2,FALSE),"-")</f>
        <v>-</v>
      </c>
      <c r="D3050" t="s">
        <v>114</v>
      </c>
      <c r="E3050">
        <v>78.605999999999995</v>
      </c>
      <c r="F3050">
        <v>1921.45</v>
      </c>
      <c r="G3050">
        <v>132.108361072419</v>
      </c>
      <c r="H3050">
        <v>-3.0684673726337501</v>
      </c>
      <c r="I3050">
        <v>19.5961118799475</v>
      </c>
      <c r="J3050">
        <v>-0.84492232661549804</v>
      </c>
      <c r="K3050">
        <v>1858.83390312867</v>
      </c>
      <c r="L3050">
        <v>1531.0966762522401</v>
      </c>
      <c r="M3050">
        <v>57.9544939958556</v>
      </c>
      <c r="N3050">
        <v>0.25720870678617103</v>
      </c>
      <c r="O3050">
        <v>28.756928361393701</v>
      </c>
      <c r="P3050">
        <v>207.161697706018</v>
      </c>
      <c r="Q3050">
        <v>8.3560739598028996E-2</v>
      </c>
    </row>
    <row r="3051" spans="1:17" hidden="1" x14ac:dyDescent="0.3">
      <c r="A3051" t="s">
        <v>6266</v>
      </c>
      <c r="B3051" t="s">
        <v>6267</v>
      </c>
      <c r="C3051" t="str">
        <f>IFERROR(VLOOKUP(Table1[[#This Row],[Ticker]],[1]!Table1[[Symbol]:[Industry]],2,FALSE),"-")</f>
        <v>-</v>
      </c>
      <c r="D3051" t="s">
        <v>647</v>
      </c>
      <c r="E3051">
        <v>78.588601952000005</v>
      </c>
      <c r="F3051">
        <v>91.5</v>
      </c>
      <c r="G3051">
        <v>1.98890548395216</v>
      </c>
      <c r="H3051">
        <v>-8.5125922518820207</v>
      </c>
      <c r="I3051">
        <v>-17.139613943122999</v>
      </c>
      <c r="J3051">
        <v>-3.7045688685216001</v>
      </c>
      <c r="K3051">
        <v>92.827228566736693</v>
      </c>
      <c r="L3051">
        <v>90.960120166167997</v>
      </c>
      <c r="M3051">
        <v>41.176112232982497</v>
      </c>
      <c r="N3051">
        <v>0.1538253076461</v>
      </c>
      <c r="O3051">
        <v>30.437158469945299</v>
      </c>
      <c r="P3051">
        <v>34.164222873900201</v>
      </c>
      <c r="Q3051">
        <v>4.2142699619520003E-3</v>
      </c>
    </row>
    <row r="3052" spans="1:17" hidden="1" x14ac:dyDescent="0.3">
      <c r="A3052" t="s">
        <v>6268</v>
      </c>
      <c r="B3052" t="s">
        <v>6269</v>
      </c>
      <c r="C3052" t="str">
        <f>IFERROR(VLOOKUP(Table1[[#This Row],[Ticker]],[1]!Table1[[Symbol]:[Industry]],2,FALSE),"-")</f>
        <v>-</v>
      </c>
      <c r="D3052" t="s">
        <v>62</v>
      </c>
      <c r="E3052">
        <v>78.53400456</v>
      </c>
      <c r="F3052">
        <v>135.5</v>
      </c>
      <c r="G3052">
        <v>-4.2797269283032602</v>
      </c>
      <c r="H3052">
        <v>-5.7832328616981599</v>
      </c>
      <c r="I3052">
        <v>-13.1678028085212</v>
      </c>
      <c r="J3052">
        <v>-5.0462916482487303</v>
      </c>
      <c r="K3052">
        <v>132.86697573434</v>
      </c>
      <c r="L3052">
        <v>128.21770159456901</v>
      </c>
      <c r="M3052">
        <v>47.203850445795503</v>
      </c>
      <c r="N3052">
        <v>1.30537838438192</v>
      </c>
      <c r="O3052">
        <v>15.867158671586701</v>
      </c>
      <c r="P3052">
        <v>38.194798572156998</v>
      </c>
      <c r="Q3052">
        <v>-7.2037847955259998E-2</v>
      </c>
    </row>
    <row r="3053" spans="1:17" hidden="1" x14ac:dyDescent="0.3">
      <c r="A3053" t="s">
        <v>6270</v>
      </c>
      <c r="B3053" t="s">
        <v>6271</v>
      </c>
      <c r="C3053" t="str">
        <f>IFERROR(VLOOKUP(Table1[[#This Row],[Ticker]],[1]!Table1[[Symbol]:[Industry]],2,FALSE),"-")</f>
        <v>-</v>
      </c>
      <c r="D3053" t="s">
        <v>1394</v>
      </c>
      <c r="E3053">
        <v>78.289864879999996</v>
      </c>
      <c r="F3053">
        <v>75.680000000000007</v>
      </c>
      <c r="G3053">
        <v>-13.884840176566099</v>
      </c>
      <c r="H3053">
        <v>3.7142777080387601</v>
      </c>
      <c r="I3053">
        <v>-17.231359726010599</v>
      </c>
      <c r="J3053">
        <v>-1.8015574784361701</v>
      </c>
      <c r="K3053">
        <v>76.019190340104302</v>
      </c>
      <c r="L3053">
        <v>75.656168457615294</v>
      </c>
      <c r="M3053">
        <v>48.061523016616597</v>
      </c>
      <c r="N3053">
        <v>0.77493991569867404</v>
      </c>
      <c r="O3053">
        <v>29.8890063424946</v>
      </c>
      <c r="P3053">
        <v>25.609958506224</v>
      </c>
      <c r="Q3053">
        <v>-1.288153150172E-3</v>
      </c>
    </row>
    <row r="3054" spans="1:17" hidden="1" x14ac:dyDescent="0.3">
      <c r="A3054" t="s">
        <v>6272</v>
      </c>
      <c r="B3054" t="s">
        <v>6273</v>
      </c>
      <c r="C3054" t="str">
        <f>IFERROR(VLOOKUP(Table1[[#This Row],[Ticker]],[1]!Table1[[Symbol]:[Industry]],2,FALSE),"-")</f>
        <v>-</v>
      </c>
      <c r="D3054" t="s">
        <v>384</v>
      </c>
      <c r="E3054">
        <v>78.039467999999999</v>
      </c>
      <c r="F3054">
        <v>126.6</v>
      </c>
      <c r="G3054">
        <v>-52.730797531840203</v>
      </c>
      <c r="H3054">
        <v>-5.0471912109104498</v>
      </c>
      <c r="I3054">
        <v>-2.5753263194930001</v>
      </c>
      <c r="J3054">
        <v>-2.3926846153651402</v>
      </c>
      <c r="K3054">
        <v>132.762157711729</v>
      </c>
      <c r="L3054">
        <v>140.65834661088701</v>
      </c>
      <c r="M3054">
        <v>36.967907498027003</v>
      </c>
      <c r="N3054">
        <v>0.33129835589941897</v>
      </c>
      <c r="O3054">
        <v>85.308056872037895</v>
      </c>
      <c r="P3054">
        <v>71.081081081080995</v>
      </c>
      <c r="Q3054">
        <v>0.122223276076581</v>
      </c>
    </row>
    <row r="3055" spans="1:17" hidden="1" x14ac:dyDescent="0.3">
      <c r="A3055" t="s">
        <v>6274</v>
      </c>
      <c r="B3055" t="s">
        <v>6275</v>
      </c>
      <c r="C3055" t="str">
        <f>IFERROR(VLOOKUP(Table1[[#This Row],[Ticker]],[1]!Table1[[Symbol]:[Industry]],2,FALSE),"-")</f>
        <v>-</v>
      </c>
      <c r="E3055">
        <v>77.829012751999997</v>
      </c>
      <c r="F3055">
        <v>56.63</v>
      </c>
      <c r="G3055">
        <v>15.8414323060224</v>
      </c>
      <c r="H3055">
        <v>6.6004851824815498</v>
      </c>
      <c r="I3055">
        <v>-6.8428869836053803</v>
      </c>
      <c r="J3055">
        <v>-3.4219990289103999</v>
      </c>
      <c r="K3055">
        <v>51.837983691725498</v>
      </c>
      <c r="L3055">
        <v>48.682810589338899</v>
      </c>
      <c r="M3055">
        <v>55.521766347218097</v>
      </c>
      <c r="N3055">
        <v>3.1215620407306299</v>
      </c>
      <c r="O3055">
        <v>16.510683383365699</v>
      </c>
      <c r="P3055">
        <v>59.521126760563298</v>
      </c>
    </row>
    <row r="3056" spans="1:17" hidden="1" x14ac:dyDescent="0.3">
      <c r="A3056" t="s">
        <v>6276</v>
      </c>
      <c r="B3056" t="s">
        <v>6277</v>
      </c>
      <c r="C3056" t="str">
        <f>IFERROR(VLOOKUP(Table1[[#This Row],[Ticker]],[1]!Table1[[Symbol]:[Industry]],2,FALSE),"-")</f>
        <v>-</v>
      </c>
      <c r="E3056">
        <v>77.726121000000006</v>
      </c>
      <c r="F3056">
        <v>6.47</v>
      </c>
      <c r="G3056">
        <v>49.060474259431501</v>
      </c>
      <c r="H3056">
        <v>8.9033925523260304</v>
      </c>
      <c r="I3056">
        <v>27.127944362762399</v>
      </c>
      <c r="J3056">
        <v>-8.364712541786</v>
      </c>
      <c r="K3056">
        <v>6.1876043220642698</v>
      </c>
      <c r="L3056">
        <v>4.8866205047466202</v>
      </c>
      <c r="M3056">
        <v>28.6962438440993</v>
      </c>
      <c r="N3056">
        <v>0.85314875891101605</v>
      </c>
      <c r="O3056">
        <v>29.0571870170015</v>
      </c>
      <c r="P3056">
        <v>120.068027210884</v>
      </c>
      <c r="Q3056">
        <v>5.5204985555230998E-2</v>
      </c>
    </row>
    <row r="3057" spans="1:17" hidden="1" x14ac:dyDescent="0.3">
      <c r="A3057" t="s">
        <v>6278</v>
      </c>
      <c r="B3057" t="s">
        <v>6279</v>
      </c>
      <c r="C3057" t="str">
        <f>IFERROR(VLOOKUP(Table1[[#This Row],[Ticker]],[1]!Table1[[Symbol]:[Industry]],2,FALSE),"-")</f>
        <v>-</v>
      </c>
      <c r="D3057" t="s">
        <v>1161</v>
      </c>
      <c r="E3057">
        <v>77.706159999999997</v>
      </c>
      <c r="F3057">
        <v>63.2</v>
      </c>
      <c r="G3057">
        <v>-58.9967796117758</v>
      </c>
      <c r="H3057">
        <v>8.6772253124958194</v>
      </c>
      <c r="I3057">
        <v>-49.691667560060097</v>
      </c>
      <c r="J3057">
        <v>7.6031154127234197</v>
      </c>
      <c r="K3057">
        <v>59.527954695326798</v>
      </c>
      <c r="L3057">
        <v>82.743263712504501</v>
      </c>
      <c r="M3057">
        <v>82.469749586263504</v>
      </c>
      <c r="N3057">
        <v>1.8375478927202999</v>
      </c>
      <c r="O3057">
        <v>159.41455696202499</v>
      </c>
      <c r="P3057">
        <v>31.256490134994799</v>
      </c>
    </row>
    <row r="3058" spans="1:17" hidden="1" x14ac:dyDescent="0.3">
      <c r="A3058" t="s">
        <v>6280</v>
      </c>
      <c r="B3058" t="s">
        <v>6281</v>
      </c>
      <c r="C3058" t="str">
        <f>IFERROR(VLOOKUP(Table1[[#This Row],[Ticker]],[1]!Table1[[Symbol]:[Industry]],2,FALSE),"-")</f>
        <v>-</v>
      </c>
      <c r="D3058" t="s">
        <v>647</v>
      </c>
      <c r="E3058">
        <v>77.628380539999995</v>
      </c>
      <c r="F3058">
        <v>77.150000000000006</v>
      </c>
      <c r="G3058">
        <v>23.277734998431399</v>
      </c>
      <c r="H3058">
        <v>-0.65121446043459796</v>
      </c>
      <c r="I3058">
        <v>-14.985574304828299</v>
      </c>
      <c r="J3058">
        <v>-5.9667816713245996</v>
      </c>
      <c r="K3058">
        <v>79.141248893024994</v>
      </c>
      <c r="L3058">
        <v>73.025406275098007</v>
      </c>
      <c r="M3058">
        <v>45.899600733997502</v>
      </c>
      <c r="N3058">
        <v>1.0704577586175801</v>
      </c>
      <c r="O3058">
        <v>23.007128969539799</v>
      </c>
      <c r="P3058">
        <v>64.850427350427296</v>
      </c>
      <c r="Q3058">
        <v>5.1164120333725999E-2</v>
      </c>
    </row>
    <row r="3059" spans="1:17" hidden="1" x14ac:dyDescent="0.3">
      <c r="A3059" t="s">
        <v>6282</v>
      </c>
      <c r="B3059" t="s">
        <v>6283</v>
      </c>
      <c r="C3059" t="str">
        <f>IFERROR(VLOOKUP(Table1[[#This Row],[Ticker]],[1]!Table1[[Symbol]:[Industry]],2,FALSE),"-")</f>
        <v>-</v>
      </c>
      <c r="D3059" t="s">
        <v>258</v>
      </c>
      <c r="E3059">
        <v>77.572328999999996</v>
      </c>
      <c r="F3059">
        <v>220.35</v>
      </c>
      <c r="G3059">
        <v>-7.4638965130595096</v>
      </c>
      <c r="H3059">
        <v>-0.29416576113152798</v>
      </c>
      <c r="I3059">
        <v>-7.4302474154996601</v>
      </c>
      <c r="J3059">
        <v>-1.4696900037126599</v>
      </c>
      <c r="K3059">
        <v>216.33275729419501</v>
      </c>
      <c r="L3059">
        <v>198.06989679106101</v>
      </c>
      <c r="M3059">
        <v>48.653099615044901</v>
      </c>
      <c r="N3059">
        <v>0.49993505789700399</v>
      </c>
      <c r="O3059">
        <v>21.533923303834801</v>
      </c>
      <c r="P3059">
        <v>50.255710876235902</v>
      </c>
      <c r="Q3059">
        <v>0.10349559223603499</v>
      </c>
    </row>
    <row r="3060" spans="1:17" hidden="1" x14ac:dyDescent="0.3">
      <c r="A3060" t="s">
        <v>6284</v>
      </c>
      <c r="B3060" t="s">
        <v>6285</v>
      </c>
      <c r="C3060" t="str">
        <f>IFERROR(VLOOKUP(Table1[[#This Row],[Ticker]],[1]!Table1[[Symbol]:[Industry]],2,FALSE),"-")</f>
        <v>-</v>
      </c>
      <c r="D3060" t="s">
        <v>46</v>
      </c>
      <c r="E3060">
        <v>77.494298129999905</v>
      </c>
      <c r="F3060">
        <v>100</v>
      </c>
      <c r="G3060">
        <v>49.326957905950202</v>
      </c>
      <c r="H3060">
        <v>-13.394383793146</v>
      </c>
      <c r="I3060">
        <v>48.031151591711101</v>
      </c>
      <c r="J3060">
        <v>-3.8709942623950302</v>
      </c>
      <c r="K3060">
        <v>94.581466116851502</v>
      </c>
      <c r="M3060">
        <v>31.853162459614602</v>
      </c>
      <c r="N3060">
        <v>0.30161579892279999</v>
      </c>
      <c r="O3060">
        <v>13.999999999999901</v>
      </c>
      <c r="P3060">
        <v>122.222222222222</v>
      </c>
    </row>
    <row r="3061" spans="1:17" hidden="1" x14ac:dyDescent="0.3">
      <c r="A3061" t="s">
        <v>6286</v>
      </c>
      <c r="B3061" t="s">
        <v>6287</v>
      </c>
      <c r="C3061" t="str">
        <f>IFERROR(VLOOKUP(Table1[[#This Row],[Ticker]],[1]!Table1[[Symbol]:[Industry]],2,FALSE),"-")</f>
        <v>-</v>
      </c>
      <c r="D3061" t="s">
        <v>308</v>
      </c>
      <c r="E3061">
        <v>77.28</v>
      </c>
      <c r="F3061">
        <v>108.2</v>
      </c>
      <c r="G3061">
        <v>131.01972522651499</v>
      </c>
      <c r="H3061">
        <v>8.1671247415309693</v>
      </c>
      <c r="I3061">
        <v>45.098336848922798</v>
      </c>
      <c r="J3061">
        <v>-2.4935840369557498</v>
      </c>
      <c r="K3061">
        <v>106.731282005566</v>
      </c>
      <c r="L3061">
        <v>81.116092193724995</v>
      </c>
      <c r="M3061">
        <v>45.580367440596</v>
      </c>
      <c r="N3061">
        <v>0.37816533564909</v>
      </c>
      <c r="O3061">
        <v>31.2384473197781</v>
      </c>
      <c r="P3061">
        <v>170.56764191047699</v>
      </c>
      <c r="Q3061">
        <v>9.9961676000350996E-2</v>
      </c>
    </row>
    <row r="3062" spans="1:17" hidden="1" x14ac:dyDescent="0.3">
      <c r="A3062" t="s">
        <v>6288</v>
      </c>
      <c r="B3062" t="s">
        <v>6289</v>
      </c>
      <c r="C3062" t="str">
        <f>IFERROR(VLOOKUP(Table1[[#This Row],[Ticker]],[1]!Table1[[Symbol]:[Industry]],2,FALSE),"-")</f>
        <v>-</v>
      </c>
      <c r="D3062" t="s">
        <v>180</v>
      </c>
      <c r="E3062">
        <v>77.246098379999907</v>
      </c>
      <c r="F3062">
        <v>37.29</v>
      </c>
      <c r="G3062">
        <v>11.2911976298608</v>
      </c>
      <c r="H3062">
        <v>6.9391976586224402</v>
      </c>
      <c r="I3062">
        <v>4.8179926460242299</v>
      </c>
      <c r="J3062">
        <v>3.92206957437535</v>
      </c>
      <c r="K3062">
        <v>31.780858551925299</v>
      </c>
      <c r="L3062">
        <v>29.9312790127283</v>
      </c>
      <c r="M3062">
        <v>69.4884686708304</v>
      </c>
      <c r="N3062">
        <v>0.95292683268635103</v>
      </c>
      <c r="O3062">
        <v>12.6307320997586</v>
      </c>
      <c r="P3062">
        <v>81.902439024390205</v>
      </c>
      <c r="Q3062">
        <v>2.8195824335030002E-2</v>
      </c>
    </row>
    <row r="3063" spans="1:17" hidden="1" x14ac:dyDescent="0.3">
      <c r="A3063" t="s">
        <v>6290</v>
      </c>
      <c r="B3063" t="s">
        <v>6291</v>
      </c>
      <c r="C3063" t="str">
        <f>IFERROR(VLOOKUP(Table1[[#This Row],[Ticker]],[1]!Table1[[Symbol]:[Industry]],2,FALSE),"-")</f>
        <v>-</v>
      </c>
      <c r="D3063" t="s">
        <v>901</v>
      </c>
      <c r="E3063">
        <v>77.215699999999998</v>
      </c>
      <c r="F3063">
        <v>44.95</v>
      </c>
      <c r="G3063">
        <v>-41.2324244718491</v>
      </c>
      <c r="H3063">
        <v>4.9883378845379696</v>
      </c>
      <c r="I3063">
        <v>-18.067424020642399</v>
      </c>
      <c r="J3063">
        <v>-5.9595820685440799</v>
      </c>
      <c r="K3063">
        <v>43.939761028676301</v>
      </c>
      <c r="L3063">
        <v>43.671905388235999</v>
      </c>
      <c r="M3063">
        <v>43.416441311359399</v>
      </c>
      <c r="N3063">
        <v>1.6592253899946201</v>
      </c>
      <c r="O3063">
        <v>24.471635150166801</v>
      </c>
      <c r="P3063">
        <v>23.150684931506799</v>
      </c>
    </row>
    <row r="3064" spans="1:17" hidden="1" x14ac:dyDescent="0.3">
      <c r="A3064" t="s">
        <v>6292</v>
      </c>
      <c r="B3064" t="s">
        <v>6293</v>
      </c>
      <c r="C3064" t="str">
        <f>IFERROR(VLOOKUP(Table1[[#This Row],[Ticker]],[1]!Table1[[Symbol]:[Industry]],2,FALSE),"-")</f>
        <v>-</v>
      </c>
      <c r="D3064" t="s">
        <v>422</v>
      </c>
      <c r="E3064">
        <v>77.191722600000006</v>
      </c>
      <c r="F3064">
        <v>51.25</v>
      </c>
      <c r="G3064">
        <v>0.73881927110989598</v>
      </c>
      <c r="H3064">
        <v>-10.1674886737276</v>
      </c>
      <c r="I3064">
        <v>-7.5465906873090898</v>
      </c>
      <c r="J3064">
        <v>-0.60580094580579003</v>
      </c>
      <c r="K3064">
        <v>53.051825710140101</v>
      </c>
      <c r="L3064">
        <v>50.613417884298599</v>
      </c>
      <c r="M3064">
        <v>45.883209017470698</v>
      </c>
      <c r="N3064">
        <v>0.14309027214360601</v>
      </c>
      <c r="O3064">
        <v>62.341463414634099</v>
      </c>
      <c r="P3064">
        <v>30.906768837803298</v>
      </c>
      <c r="Q3064">
        <v>-1.9649910169343001E-2</v>
      </c>
    </row>
    <row r="3065" spans="1:17" hidden="1" x14ac:dyDescent="0.3">
      <c r="A3065" t="s">
        <v>6294</v>
      </c>
      <c r="B3065" t="s">
        <v>6295</v>
      </c>
      <c r="C3065" t="str">
        <f>IFERROR(VLOOKUP(Table1[[#This Row],[Ticker]],[1]!Table1[[Symbol]:[Industry]],2,FALSE),"-")</f>
        <v>-</v>
      </c>
      <c r="E3065">
        <v>77.190944099999996</v>
      </c>
      <c r="F3065">
        <v>147</v>
      </c>
      <c r="G3065">
        <v>223.94578783853501</v>
      </c>
      <c r="H3065">
        <v>88.192050110339494</v>
      </c>
      <c r="I3065">
        <v>201.71957846691899</v>
      </c>
      <c r="J3065">
        <v>-20.456228027854799</v>
      </c>
      <c r="K3065">
        <v>108.710070899391</v>
      </c>
      <c r="L3065">
        <v>69.455191340398301</v>
      </c>
      <c r="M3065">
        <v>51.853814413507202</v>
      </c>
      <c r="N3065">
        <v>1.03532434168272</v>
      </c>
      <c r="O3065">
        <v>30.170068027210799</v>
      </c>
      <c r="P3065">
        <v>296.22641509433902</v>
      </c>
    </row>
    <row r="3066" spans="1:17" hidden="1" x14ac:dyDescent="0.3">
      <c r="A3066" t="s">
        <v>6296</v>
      </c>
      <c r="B3066" t="s">
        <v>6297</v>
      </c>
      <c r="C3066" t="str">
        <f>IFERROR(VLOOKUP(Table1[[#This Row],[Ticker]],[1]!Table1[[Symbol]:[Industry]],2,FALSE),"-")</f>
        <v>-</v>
      </c>
      <c r="D3066" t="s">
        <v>713</v>
      </c>
      <c r="E3066">
        <v>77.053211959999999</v>
      </c>
      <c r="F3066">
        <v>61.73</v>
      </c>
      <c r="G3066">
        <v>33.088788287745501</v>
      </c>
      <c r="H3066">
        <v>-0.52870736000101504</v>
      </c>
      <c r="I3066">
        <v>9.7546686594047909</v>
      </c>
      <c r="J3066">
        <v>0.34061031842856798</v>
      </c>
      <c r="K3066">
        <v>57.969522227194403</v>
      </c>
      <c r="L3066">
        <v>51.380619355375998</v>
      </c>
      <c r="M3066">
        <v>51.880968766981397</v>
      </c>
      <c r="N3066">
        <v>1.05973447855222</v>
      </c>
      <c r="O3066">
        <v>1.8953507208812499</v>
      </c>
      <c r="P3066">
        <v>60.7552083333333</v>
      </c>
      <c r="Q3066">
        <v>6.5320406444950005E-2</v>
      </c>
    </row>
    <row r="3067" spans="1:17" hidden="1" x14ac:dyDescent="0.3">
      <c r="A3067" t="s">
        <v>6298</v>
      </c>
      <c r="B3067" t="s">
        <v>6299</v>
      </c>
      <c r="C3067" t="str">
        <f>IFERROR(VLOOKUP(Table1[[#This Row],[Ticker]],[1]!Table1[[Symbol]:[Industry]],2,FALSE),"-")</f>
        <v>-</v>
      </c>
      <c r="E3067">
        <v>77.044938599999995</v>
      </c>
      <c r="F3067">
        <v>96.2</v>
      </c>
      <c r="G3067">
        <v>4.1956093945666897</v>
      </c>
      <c r="H3067">
        <v>-4.8359185344651499</v>
      </c>
      <c r="I3067">
        <v>8.8985781525437897</v>
      </c>
      <c r="J3067">
        <v>-0.90909871730884095</v>
      </c>
      <c r="K3067">
        <v>93.109338779239394</v>
      </c>
      <c r="L3067">
        <v>88.019448188054795</v>
      </c>
      <c r="M3067">
        <v>42.837044603871398</v>
      </c>
      <c r="N3067">
        <v>0.57268422455203705</v>
      </c>
      <c r="O3067">
        <v>14.241164241164199</v>
      </c>
      <c r="P3067">
        <v>42.645314353499401</v>
      </c>
      <c r="Q3067">
        <v>8.3763220789970002E-3</v>
      </c>
    </row>
    <row r="3068" spans="1:17" hidden="1" x14ac:dyDescent="0.3">
      <c r="A3068" t="s">
        <v>6300</v>
      </c>
      <c r="B3068" t="s">
        <v>6301</v>
      </c>
      <c r="C3068" t="str">
        <f>IFERROR(VLOOKUP(Table1[[#This Row],[Ticker]],[1]!Table1[[Symbol]:[Industry]],2,FALSE),"-")</f>
        <v>-</v>
      </c>
      <c r="E3068">
        <v>77.033789999999996</v>
      </c>
      <c r="F3068">
        <v>64.599999999999994</v>
      </c>
      <c r="G3068">
        <v>-19.954808432731301</v>
      </c>
      <c r="H3068">
        <v>-4.9204801267190401</v>
      </c>
      <c r="I3068">
        <v>-41.655779856957999</v>
      </c>
      <c r="J3068">
        <v>-2.3471418771565098</v>
      </c>
      <c r="K3068">
        <v>64.914865502945602</v>
      </c>
      <c r="L3068">
        <v>65.991411761055303</v>
      </c>
      <c r="M3068">
        <v>50.479788539407203</v>
      </c>
      <c r="N3068">
        <v>0.47990272995664401</v>
      </c>
      <c r="O3068">
        <v>79.535603715170296</v>
      </c>
      <c r="P3068">
        <v>16.796239378050899</v>
      </c>
      <c r="Q3068">
        <v>0.149196248073106</v>
      </c>
    </row>
    <row r="3069" spans="1:17" hidden="1" x14ac:dyDescent="0.3">
      <c r="A3069" t="s">
        <v>6302</v>
      </c>
      <c r="B3069" t="s">
        <v>6303</v>
      </c>
      <c r="C3069" t="str">
        <f>IFERROR(VLOOKUP(Table1[[#This Row],[Ticker]],[1]!Table1[[Symbol]:[Industry]],2,FALSE),"-")</f>
        <v>-</v>
      </c>
      <c r="D3069" t="s">
        <v>213</v>
      </c>
      <c r="E3069">
        <v>77.014069625000005</v>
      </c>
      <c r="F3069">
        <v>50.73</v>
      </c>
      <c r="G3069">
        <v>-35.988266135843503</v>
      </c>
      <c r="H3069">
        <v>-18.217237028353999</v>
      </c>
      <c r="I3069">
        <v>-33.0986594925159</v>
      </c>
      <c r="J3069">
        <v>-5.5499163188740903</v>
      </c>
      <c r="K3069">
        <v>51.437857695077703</v>
      </c>
      <c r="L3069">
        <v>53.989520070634498</v>
      </c>
      <c r="M3069">
        <v>30.0260550419897</v>
      </c>
      <c r="N3069">
        <v>1.1818215480771499</v>
      </c>
      <c r="O3069">
        <v>39.838359944805802</v>
      </c>
      <c r="P3069">
        <v>20.327324478178301</v>
      </c>
      <c r="Q3069">
        <v>-4.6817355237438997E-2</v>
      </c>
    </row>
    <row r="3070" spans="1:17" hidden="1" x14ac:dyDescent="0.3">
      <c r="A3070" t="s">
        <v>6304</v>
      </c>
      <c r="B3070" t="s">
        <v>6305</v>
      </c>
      <c r="C3070" t="str">
        <f>IFERROR(VLOOKUP(Table1[[#This Row],[Ticker]],[1]!Table1[[Symbol]:[Industry]],2,FALSE),"-")</f>
        <v>-</v>
      </c>
      <c r="E3070">
        <v>76.937849999999997</v>
      </c>
      <c r="F3070">
        <v>33.04</v>
      </c>
      <c r="G3070">
        <v>168.66976269224901</v>
      </c>
      <c r="H3070">
        <v>-11.8119392467495</v>
      </c>
      <c r="I3070">
        <v>70.929086482397906</v>
      </c>
      <c r="J3070">
        <v>-3.53943949308526</v>
      </c>
      <c r="K3070">
        <v>32.102351006417898</v>
      </c>
      <c r="L3070">
        <v>24.4083410945438</v>
      </c>
      <c r="M3070">
        <v>39.162751135889501</v>
      </c>
      <c r="N3070">
        <v>0.41449751492359499</v>
      </c>
      <c r="O3070">
        <v>15.223970944309899</v>
      </c>
      <c r="P3070">
        <v>230.39999999999901</v>
      </c>
      <c r="Q3070">
        <v>0.13800743085606501</v>
      </c>
    </row>
    <row r="3071" spans="1:17" hidden="1" x14ac:dyDescent="0.3">
      <c r="A3071" t="s">
        <v>6306</v>
      </c>
      <c r="B3071" t="s">
        <v>6307</v>
      </c>
      <c r="C3071" t="str">
        <f>IFERROR(VLOOKUP(Table1[[#This Row],[Ticker]],[1]!Table1[[Symbol]:[Industry]],2,FALSE),"-")</f>
        <v>-</v>
      </c>
      <c r="D3071" t="s">
        <v>193</v>
      </c>
      <c r="E3071">
        <v>76.6322464</v>
      </c>
      <c r="F3071">
        <v>69.3</v>
      </c>
      <c r="G3071">
        <v>-55.038893588545797</v>
      </c>
      <c r="H3071">
        <v>-12.2552281373291</v>
      </c>
      <c r="I3071">
        <v>-33.690289553930697</v>
      </c>
      <c r="J3071">
        <v>-4.8725343535560004</v>
      </c>
      <c r="K3071">
        <v>71.647395584048994</v>
      </c>
      <c r="L3071">
        <v>78.803773729604899</v>
      </c>
      <c r="M3071">
        <v>37.220790929601002</v>
      </c>
      <c r="N3071">
        <v>1.0891205733625999</v>
      </c>
      <c r="O3071">
        <v>62.770562770562698</v>
      </c>
      <c r="P3071">
        <v>6.2883435582822003</v>
      </c>
      <c r="Q3071">
        <v>7.6606728311291006E-2</v>
      </c>
    </row>
    <row r="3072" spans="1:17" hidden="1" x14ac:dyDescent="0.3">
      <c r="A3072" t="s">
        <v>6308</v>
      </c>
      <c r="B3072" t="s">
        <v>6309</v>
      </c>
      <c r="C3072" t="str">
        <f>IFERROR(VLOOKUP(Table1[[#This Row],[Ticker]],[1]!Table1[[Symbol]:[Industry]],2,FALSE),"-")</f>
        <v>-</v>
      </c>
      <c r="D3072" t="s">
        <v>498</v>
      </c>
      <c r="E3072">
        <v>76.527699999999996</v>
      </c>
      <c r="F3072">
        <v>10.08</v>
      </c>
      <c r="G3072">
        <v>134.66072567363599</v>
      </c>
      <c r="H3072">
        <v>7.5824494603975996</v>
      </c>
      <c r="I3072">
        <v>-8.7510510209828904</v>
      </c>
      <c r="J3072">
        <v>4.4066460016313602</v>
      </c>
      <c r="K3072">
        <v>8.4141512030487799</v>
      </c>
      <c r="L3072">
        <v>7.6816515917970101</v>
      </c>
      <c r="M3072">
        <v>75.746016542987505</v>
      </c>
      <c r="N3072">
        <v>1.18787395301114</v>
      </c>
      <c r="O3072">
        <v>23.6111111111111</v>
      </c>
      <c r="P3072">
        <v>178.453038674033</v>
      </c>
      <c r="Q3072">
        <v>7.2068910036938993E-2</v>
      </c>
    </row>
    <row r="3073" spans="1:17" hidden="1" x14ac:dyDescent="0.3">
      <c r="A3073" t="s">
        <v>6310</v>
      </c>
      <c r="B3073" t="s">
        <v>6311</v>
      </c>
      <c r="C3073" t="str">
        <f>IFERROR(VLOOKUP(Table1[[#This Row],[Ticker]],[1]!Table1[[Symbol]:[Industry]],2,FALSE),"-")</f>
        <v>-</v>
      </c>
      <c r="D3073" t="s">
        <v>122</v>
      </c>
      <c r="E3073">
        <v>76.10575</v>
      </c>
      <c r="F3073">
        <v>97.5</v>
      </c>
      <c r="G3073">
        <v>-7.2633571707828501</v>
      </c>
      <c r="H3073">
        <v>3.3834706698469601</v>
      </c>
      <c r="I3073">
        <v>-32.7019121351751</v>
      </c>
      <c r="J3073">
        <v>-0.28622341417619901</v>
      </c>
      <c r="K3073">
        <v>97.169048127691099</v>
      </c>
      <c r="L3073">
        <v>98.935553628697093</v>
      </c>
      <c r="M3073">
        <v>50.451587875030903</v>
      </c>
      <c r="N3073">
        <v>0.90776376907763701</v>
      </c>
      <c r="O3073">
        <v>46.717948717948701</v>
      </c>
      <c r="P3073">
        <v>28.289473684210499</v>
      </c>
    </row>
    <row r="3074" spans="1:17" hidden="1" x14ac:dyDescent="0.3">
      <c r="A3074" t="s">
        <v>6312</v>
      </c>
      <c r="B3074" t="s">
        <v>6313</v>
      </c>
      <c r="C3074" t="str">
        <f>IFERROR(VLOOKUP(Table1[[#This Row],[Ticker]],[1]!Table1[[Symbol]:[Industry]],2,FALSE),"-")</f>
        <v>-</v>
      </c>
      <c r="D3074" t="s">
        <v>396</v>
      </c>
      <c r="E3074">
        <v>76.072500000000005</v>
      </c>
      <c r="F3074">
        <v>84.5</v>
      </c>
      <c r="G3074">
        <v>-21.4834029511123</v>
      </c>
      <c r="H3074">
        <v>0.99264204522664801</v>
      </c>
      <c r="I3074">
        <v>-9.2890149297333302</v>
      </c>
      <c r="J3074">
        <v>3.7144417005560899</v>
      </c>
      <c r="K3074">
        <v>73.5813255214766</v>
      </c>
      <c r="L3074">
        <v>68.276116527067501</v>
      </c>
      <c r="M3074">
        <v>59.736411039971301</v>
      </c>
      <c r="N3074">
        <v>2.5329999999999999</v>
      </c>
      <c r="O3074">
        <v>6.9822485207100504</v>
      </c>
      <c r="P3074">
        <v>56.481481481481403</v>
      </c>
      <c r="Q3074">
        <v>9.3578516292128003E-2</v>
      </c>
    </row>
    <row r="3075" spans="1:17" hidden="1" x14ac:dyDescent="0.3">
      <c r="A3075" t="s">
        <v>6314</v>
      </c>
      <c r="B3075" t="s">
        <v>6315</v>
      </c>
      <c r="C3075" t="str">
        <f>IFERROR(VLOOKUP(Table1[[#This Row],[Ticker]],[1]!Table1[[Symbol]:[Industry]],2,FALSE),"-")</f>
        <v>-</v>
      </c>
      <c r="D3075" t="s">
        <v>623</v>
      </c>
      <c r="E3075">
        <v>75.983099999999993</v>
      </c>
      <c r="F3075">
        <v>127.5</v>
      </c>
      <c r="G3075">
        <v>-15.795762477737</v>
      </c>
      <c r="H3075">
        <v>1.6066078567569699</v>
      </c>
      <c r="I3075">
        <v>33.255474880248201</v>
      </c>
      <c r="J3075">
        <v>-0.80168733170197304</v>
      </c>
      <c r="K3075">
        <v>104.96681529057</v>
      </c>
      <c r="M3075">
        <v>67.100137270394498</v>
      </c>
      <c r="N3075">
        <v>1.4057293189125899</v>
      </c>
      <c r="O3075">
        <v>2.2352941176470398</v>
      </c>
      <c r="P3075">
        <v>113.74685666387199</v>
      </c>
    </row>
    <row r="3076" spans="1:17" hidden="1" x14ac:dyDescent="0.3">
      <c r="A3076" t="s">
        <v>6316</v>
      </c>
      <c r="B3076" t="s">
        <v>6317</v>
      </c>
      <c r="C3076" t="str">
        <f>IFERROR(VLOOKUP(Table1[[#This Row],[Ticker]],[1]!Table1[[Symbol]:[Industry]],2,FALSE),"-")</f>
        <v>-</v>
      </c>
      <c r="D3076" t="s">
        <v>550</v>
      </c>
      <c r="E3076">
        <v>75.884526899999997</v>
      </c>
      <c r="F3076">
        <v>10.54</v>
      </c>
      <c r="G3076">
        <v>-15.6685494351093</v>
      </c>
      <c r="H3076">
        <v>-10.942342474897099</v>
      </c>
      <c r="I3076">
        <v>-26.507113457451901</v>
      </c>
      <c r="J3076">
        <v>-11.551687331701901</v>
      </c>
      <c r="K3076">
        <v>11.013484544280599</v>
      </c>
      <c r="L3076">
        <v>10.968278990873401</v>
      </c>
      <c r="M3076">
        <v>43.1708445839147</v>
      </c>
      <c r="N3076">
        <v>1.09730494571624</v>
      </c>
      <c r="O3076">
        <v>35.294117647058798</v>
      </c>
      <c r="P3076">
        <v>35.824742268041199</v>
      </c>
      <c r="Q3076">
        <v>5.7118941690825001E-2</v>
      </c>
    </row>
    <row r="3077" spans="1:17" hidden="1" x14ac:dyDescent="0.3">
      <c r="A3077" t="s">
        <v>6318</v>
      </c>
      <c r="B3077" t="s">
        <v>6319</v>
      </c>
      <c r="C3077" t="str">
        <f>IFERROR(VLOOKUP(Table1[[#This Row],[Ticker]],[1]!Table1[[Symbol]:[Industry]],2,FALSE),"-")</f>
        <v>-</v>
      </c>
      <c r="D3077" t="s">
        <v>1533</v>
      </c>
      <c r="E3077">
        <v>75.718931749999996</v>
      </c>
      <c r="F3077">
        <v>279.95</v>
      </c>
      <c r="G3077">
        <v>104.134007751856</v>
      </c>
      <c r="H3077">
        <v>18.6299480334675</v>
      </c>
      <c r="I3077">
        <v>38.676213502860101</v>
      </c>
      <c r="J3077">
        <v>-12.4118568232273</v>
      </c>
      <c r="K3077">
        <v>232.26583485440099</v>
      </c>
      <c r="L3077">
        <v>204.655125683042</v>
      </c>
      <c r="M3077">
        <v>64.321864581649393</v>
      </c>
      <c r="N3077">
        <v>3.4173689802168798</v>
      </c>
      <c r="O3077">
        <v>5.3759599928558703</v>
      </c>
      <c r="P3077">
        <v>143.012152777777</v>
      </c>
      <c r="Q3077">
        <v>8.8746589005939E-2</v>
      </c>
    </row>
    <row r="3078" spans="1:17" hidden="1" x14ac:dyDescent="0.3">
      <c r="A3078" t="s">
        <v>6320</v>
      </c>
      <c r="B3078" t="s">
        <v>6321</v>
      </c>
      <c r="C3078" t="str">
        <f>IFERROR(VLOOKUP(Table1[[#This Row],[Ticker]],[1]!Table1[[Symbol]:[Industry]],2,FALSE),"-")</f>
        <v>-</v>
      </c>
      <c r="D3078" t="s">
        <v>1533</v>
      </c>
      <c r="E3078">
        <v>75.69</v>
      </c>
      <c r="F3078">
        <v>130</v>
      </c>
      <c r="G3078">
        <v>-11.7192655505846</v>
      </c>
      <c r="H3078">
        <v>-7.8832690619217702</v>
      </c>
      <c r="I3078">
        <v>-35.310083683684802</v>
      </c>
      <c r="J3078">
        <v>3.2633533187045298</v>
      </c>
      <c r="K3078">
        <v>131.831399836873</v>
      </c>
      <c r="L3078">
        <v>137.333362744412</v>
      </c>
      <c r="M3078">
        <v>54.653242612702201</v>
      </c>
      <c r="N3078">
        <v>1.25307125307125</v>
      </c>
      <c r="O3078">
        <v>53.846153846153797</v>
      </c>
      <c r="P3078">
        <v>34.020618556701002</v>
      </c>
    </row>
    <row r="3079" spans="1:17" hidden="1" x14ac:dyDescent="0.3">
      <c r="A3079" t="s">
        <v>6322</v>
      </c>
      <c r="B3079" t="s">
        <v>6323</v>
      </c>
      <c r="C3079" t="str">
        <f>IFERROR(VLOOKUP(Table1[[#This Row],[Ticker]],[1]!Table1[[Symbol]:[Industry]],2,FALSE),"-")</f>
        <v>-</v>
      </c>
      <c r="D3079" t="s">
        <v>647</v>
      </c>
      <c r="E3079">
        <v>75.325338000000002</v>
      </c>
      <c r="F3079">
        <v>76.63</v>
      </c>
      <c r="G3079">
        <v>934.08495932540995</v>
      </c>
      <c r="H3079">
        <v>21.527923295535899</v>
      </c>
      <c r="I3079">
        <v>268.20741691474001</v>
      </c>
      <c r="J3079">
        <v>3.2276674176749198</v>
      </c>
      <c r="K3079">
        <v>61.529232046607703</v>
      </c>
      <c r="M3079">
        <v>100</v>
      </c>
      <c r="N3079">
        <v>5.1585179526355898</v>
      </c>
      <c r="O3079">
        <v>0</v>
      </c>
      <c r="P3079">
        <v>959.88934993084297</v>
      </c>
    </row>
    <row r="3080" spans="1:17" hidden="1" x14ac:dyDescent="0.3">
      <c r="A3080" t="s">
        <v>6324</v>
      </c>
      <c r="B3080" t="s">
        <v>6325</v>
      </c>
      <c r="C3080" t="str">
        <f>IFERROR(VLOOKUP(Table1[[#This Row],[Ticker]],[1]!Table1[[Symbol]:[Industry]],2,FALSE),"-")</f>
        <v>-</v>
      </c>
      <c r="D3080" t="s">
        <v>871</v>
      </c>
      <c r="E3080">
        <v>75.293009999999995</v>
      </c>
      <c r="F3080">
        <v>75.05</v>
      </c>
      <c r="G3080">
        <v>7.2629852810915096</v>
      </c>
      <c r="H3080">
        <v>-6.2533472595861799</v>
      </c>
      <c r="I3080">
        <v>-4.6519164124636196</v>
      </c>
      <c r="J3080">
        <v>-0.867476805386179</v>
      </c>
      <c r="K3080">
        <v>76.637878055985098</v>
      </c>
      <c r="L3080">
        <v>73.518863379503799</v>
      </c>
      <c r="M3080">
        <v>35.572702858869398</v>
      </c>
      <c r="N3080">
        <v>0.37909381573550799</v>
      </c>
      <c r="O3080">
        <v>52.831445702864698</v>
      </c>
      <c r="P3080">
        <v>63.152173913043399</v>
      </c>
      <c r="Q3080">
        <v>0.13553484603572</v>
      </c>
    </row>
    <row r="3081" spans="1:17" hidden="1" x14ac:dyDescent="0.3">
      <c r="A3081" t="s">
        <v>6326</v>
      </c>
      <c r="B3081" t="s">
        <v>6327</v>
      </c>
      <c r="C3081" t="str">
        <f>IFERROR(VLOOKUP(Table1[[#This Row],[Ticker]],[1]!Table1[[Symbol]:[Industry]],2,FALSE),"-")</f>
        <v>-</v>
      </c>
      <c r="D3081" t="s">
        <v>541</v>
      </c>
      <c r="E3081">
        <v>75.284387039999999</v>
      </c>
      <c r="F3081">
        <v>47.08</v>
      </c>
      <c r="G3081">
        <v>47.0296769422906</v>
      </c>
      <c r="H3081">
        <v>-8.4596033690680894</v>
      </c>
      <c r="I3081">
        <v>4.9658008864207597</v>
      </c>
      <c r="J3081">
        <v>-3.9131825780286702</v>
      </c>
      <c r="K3081">
        <v>44.800969757979701</v>
      </c>
      <c r="L3081">
        <v>38.469075687004299</v>
      </c>
      <c r="M3081">
        <v>36.831956931147097</v>
      </c>
      <c r="N3081">
        <v>0.60052271693166304</v>
      </c>
      <c r="O3081">
        <v>14.061172472387399</v>
      </c>
      <c r="P3081">
        <v>94.064303380049395</v>
      </c>
      <c r="Q3081">
        <v>7.4684807568E-2</v>
      </c>
    </row>
    <row r="3082" spans="1:17" hidden="1" x14ac:dyDescent="0.3">
      <c r="A3082" t="s">
        <v>6328</v>
      </c>
      <c r="B3082" t="s">
        <v>6329</v>
      </c>
      <c r="C3082" t="str">
        <f>IFERROR(VLOOKUP(Table1[[#This Row],[Ticker]],[1]!Table1[[Symbol]:[Industry]],2,FALSE),"-")</f>
        <v>-</v>
      </c>
      <c r="E3082">
        <v>75.272300000000001</v>
      </c>
      <c r="F3082">
        <v>218</v>
      </c>
      <c r="G3082">
        <v>-21.994866795909498</v>
      </c>
      <c r="H3082">
        <v>-14.469927022300601</v>
      </c>
      <c r="I3082">
        <v>-7.9037335444519403</v>
      </c>
      <c r="J3082">
        <v>0.52574629661662098</v>
      </c>
      <c r="K3082">
        <v>239.712870857697</v>
      </c>
      <c r="M3082">
        <v>40.343987685071099</v>
      </c>
      <c r="N3082">
        <v>0.38838792786161203</v>
      </c>
      <c r="O3082">
        <v>108.692660550458</v>
      </c>
      <c r="P3082">
        <v>15.5885471898197</v>
      </c>
    </row>
    <row r="3083" spans="1:17" hidden="1" x14ac:dyDescent="0.3">
      <c r="A3083" t="s">
        <v>6330</v>
      </c>
      <c r="B3083" t="s">
        <v>6331</v>
      </c>
      <c r="C3083" t="str">
        <f>IFERROR(VLOOKUP(Table1[[#This Row],[Ticker]],[1]!Table1[[Symbol]:[Industry]],2,FALSE),"-")</f>
        <v>-</v>
      </c>
      <c r="E3083">
        <v>74.917500000000004</v>
      </c>
      <c r="F3083">
        <v>14.21</v>
      </c>
      <c r="G3083">
        <v>-19.4421151563315</v>
      </c>
      <c r="H3083">
        <v>-16.475832333372299</v>
      </c>
      <c r="I3083">
        <v>-15.243467808829701</v>
      </c>
      <c r="J3083">
        <v>-3.660775146542</v>
      </c>
      <c r="K3083">
        <v>15.599655043713501</v>
      </c>
      <c r="L3083">
        <v>15.278644086324199</v>
      </c>
      <c r="M3083">
        <v>38.920518814879898</v>
      </c>
      <c r="N3083">
        <v>0.665458985129604</v>
      </c>
      <c r="O3083">
        <v>42.857142857142797</v>
      </c>
      <c r="P3083">
        <v>29.181818181818102</v>
      </c>
      <c r="Q3083">
        <v>-6.9182411087706994E-2</v>
      </c>
    </row>
    <row r="3084" spans="1:17" hidden="1" x14ac:dyDescent="0.3">
      <c r="A3084" t="s">
        <v>6332</v>
      </c>
      <c r="B3084" t="s">
        <v>6333</v>
      </c>
      <c r="C3084" t="str">
        <f>IFERROR(VLOOKUP(Table1[[#This Row],[Ticker]],[1]!Table1[[Symbol]:[Industry]],2,FALSE),"-")</f>
        <v>-</v>
      </c>
      <c r="D3084" t="s">
        <v>713</v>
      </c>
      <c r="E3084">
        <v>74.910257103000006</v>
      </c>
      <c r="F3084">
        <v>739.85</v>
      </c>
      <c r="G3084">
        <v>39.884364909313703</v>
      </c>
      <c r="H3084">
        <v>-5.1715900905806897</v>
      </c>
      <c r="I3084">
        <v>13.712683955126201</v>
      </c>
      <c r="J3084">
        <v>1.1050342046491799</v>
      </c>
      <c r="K3084">
        <v>726.57153532856398</v>
      </c>
      <c r="L3084">
        <v>644.47750749120496</v>
      </c>
      <c r="M3084">
        <v>87.496234820458398</v>
      </c>
      <c r="N3084">
        <v>0.55806796872784203</v>
      </c>
      <c r="O3084">
        <v>21.2394404271136</v>
      </c>
      <c r="P3084">
        <v>72.728970653468096</v>
      </c>
      <c r="Q3084">
        <v>2.3985275242898001E-2</v>
      </c>
    </row>
    <row r="3085" spans="1:17" hidden="1" x14ac:dyDescent="0.3">
      <c r="A3085" t="s">
        <v>6334</v>
      </c>
      <c r="B3085" t="s">
        <v>6335</v>
      </c>
      <c r="C3085" t="str">
        <f>IFERROR(VLOOKUP(Table1[[#This Row],[Ticker]],[1]!Table1[[Symbol]:[Industry]],2,FALSE),"-")</f>
        <v>-</v>
      </c>
      <c r="E3085">
        <v>74.786117250000004</v>
      </c>
      <c r="F3085">
        <v>7.08</v>
      </c>
      <c r="G3085">
        <v>22.623282350541501</v>
      </c>
      <c r="H3085">
        <v>10.257120634189199</v>
      </c>
      <c r="I3085">
        <v>7.2783392846797001</v>
      </c>
      <c r="J3085">
        <v>8.7571361977097908</v>
      </c>
      <c r="K3085">
        <v>6.38476096478069</v>
      </c>
      <c r="L3085">
        <v>6.0088550844193103</v>
      </c>
      <c r="M3085">
        <v>71.237982446179998</v>
      </c>
      <c r="N3085">
        <v>3.3737884577430899</v>
      </c>
      <c r="O3085">
        <v>30.225988700564901</v>
      </c>
      <c r="P3085">
        <v>87.301587301587304</v>
      </c>
      <c r="Q3085">
        <v>-3.1913114873372998E-2</v>
      </c>
    </row>
    <row r="3086" spans="1:17" hidden="1" x14ac:dyDescent="0.3">
      <c r="A3086" t="s">
        <v>6336</v>
      </c>
      <c r="B3086" t="s">
        <v>6337</v>
      </c>
      <c r="C3086" t="str">
        <f>IFERROR(VLOOKUP(Table1[[#This Row],[Ticker]],[1]!Table1[[Symbol]:[Industry]],2,FALSE),"-")</f>
        <v>-</v>
      </c>
      <c r="D3086" t="s">
        <v>476</v>
      </c>
      <c r="E3086">
        <v>74.552876314000002</v>
      </c>
      <c r="F3086">
        <v>41.47</v>
      </c>
      <c r="G3086">
        <v>-72.317775493723104</v>
      </c>
      <c r="H3086">
        <v>-6.3530632163359497</v>
      </c>
      <c r="I3086">
        <v>-39.836862215093298</v>
      </c>
      <c r="J3086">
        <v>-10.4531034537063</v>
      </c>
      <c r="K3086">
        <v>43.829869521028897</v>
      </c>
      <c r="L3086">
        <v>52.919188265935198</v>
      </c>
      <c r="M3086">
        <v>41.909978617217597</v>
      </c>
      <c r="N3086">
        <v>1.4853139129188999</v>
      </c>
      <c r="O3086">
        <v>100.09382001031901</v>
      </c>
      <c r="P3086">
        <v>14.7786931942679</v>
      </c>
      <c r="Q3086">
        <v>2.2961556057935002E-2</v>
      </c>
    </row>
    <row r="3087" spans="1:17" hidden="1" x14ac:dyDescent="0.3">
      <c r="A3087" t="s">
        <v>6338</v>
      </c>
      <c r="B3087" t="s">
        <v>6339</v>
      </c>
      <c r="C3087" t="str">
        <f>IFERROR(VLOOKUP(Table1[[#This Row],[Ticker]],[1]!Table1[[Symbol]:[Industry]],2,FALSE),"-")</f>
        <v>-</v>
      </c>
      <c r="E3087">
        <v>74.459999999999994</v>
      </c>
      <c r="F3087">
        <v>49.01</v>
      </c>
      <c r="G3087">
        <v>-67.998218008617897</v>
      </c>
      <c r="H3087">
        <v>-19.846024070525701</v>
      </c>
      <c r="I3087">
        <v>-45.304043261834799</v>
      </c>
      <c r="J3087">
        <v>-5.4318506362168497</v>
      </c>
      <c r="K3087">
        <v>55.0570400423696</v>
      </c>
      <c r="L3087">
        <v>63.760869082962898</v>
      </c>
      <c r="M3087">
        <v>31.866073204688899</v>
      </c>
      <c r="N3087">
        <v>1.1215355410251</v>
      </c>
      <c r="O3087">
        <v>94.246072230157097</v>
      </c>
      <c r="P3087">
        <v>4.27659574468084</v>
      </c>
      <c r="Q3087">
        <v>1.2750881069817E-2</v>
      </c>
    </row>
    <row r="3088" spans="1:17" hidden="1" x14ac:dyDescent="0.3">
      <c r="A3088" t="s">
        <v>6340</v>
      </c>
      <c r="B3088" t="s">
        <v>6341</v>
      </c>
      <c r="C3088" t="str">
        <f>IFERROR(VLOOKUP(Table1[[#This Row],[Ticker]],[1]!Table1[[Symbol]:[Industry]],2,FALSE),"-")</f>
        <v>-</v>
      </c>
      <c r="E3088">
        <v>74.35458457</v>
      </c>
      <c r="F3088">
        <v>44.33</v>
      </c>
      <c r="G3088">
        <v>-27.794220364442801</v>
      </c>
      <c r="H3088">
        <v>2.2618634267252999</v>
      </c>
      <c r="I3088">
        <v>-32.510112812256899</v>
      </c>
      <c r="J3088">
        <v>-12.1148186448332</v>
      </c>
      <c r="K3088">
        <v>42.195093045329799</v>
      </c>
      <c r="L3088">
        <v>42.006514258811997</v>
      </c>
      <c r="M3088">
        <v>45.119730032541199</v>
      </c>
      <c r="N3088">
        <v>0.93306353225585204</v>
      </c>
      <c r="O3088">
        <v>38.281073764944701</v>
      </c>
      <c r="P3088">
        <v>42.677824267782398</v>
      </c>
      <c r="Q3088">
        <v>-1.8821237441701E-2</v>
      </c>
    </row>
    <row r="3089" spans="1:17" hidden="1" x14ac:dyDescent="0.3">
      <c r="A3089" t="s">
        <v>6342</v>
      </c>
      <c r="B3089" t="s">
        <v>6343</v>
      </c>
      <c r="C3089" t="str">
        <f>IFERROR(VLOOKUP(Table1[[#This Row],[Ticker]],[1]!Table1[[Symbol]:[Industry]],2,FALSE),"-")</f>
        <v>-</v>
      </c>
      <c r="D3089" t="s">
        <v>1633</v>
      </c>
      <c r="E3089">
        <v>74.215319454999999</v>
      </c>
      <c r="F3089">
        <v>6550</v>
      </c>
      <c r="G3089">
        <v>-1.32700558072787</v>
      </c>
      <c r="H3089">
        <v>-1.89318147490549</v>
      </c>
      <c r="I3089">
        <v>6.5946683739340797</v>
      </c>
      <c r="J3089">
        <v>1.1972190891697601</v>
      </c>
      <c r="K3089">
        <v>6361.9044275661599</v>
      </c>
      <c r="L3089">
        <v>5922.9077794530804</v>
      </c>
      <c r="M3089">
        <v>54.002539861815002</v>
      </c>
      <c r="N3089">
        <v>1.06794258373205</v>
      </c>
      <c r="O3089">
        <v>1.3893129770992301</v>
      </c>
      <c r="P3089">
        <v>30.8691308691308</v>
      </c>
      <c r="Q3089">
        <v>-2.6802431944266999E-2</v>
      </c>
    </row>
    <row r="3090" spans="1:17" hidden="1" x14ac:dyDescent="0.3">
      <c r="A3090" t="s">
        <v>6344</v>
      </c>
      <c r="B3090" t="s">
        <v>6345</v>
      </c>
      <c r="C3090" t="str">
        <f>IFERROR(VLOOKUP(Table1[[#This Row],[Ticker]],[1]!Table1[[Symbol]:[Industry]],2,FALSE),"-")</f>
        <v>-</v>
      </c>
      <c r="D3090" t="s">
        <v>623</v>
      </c>
      <c r="E3090">
        <v>74.087999999999994</v>
      </c>
      <c r="F3090">
        <v>283.5</v>
      </c>
      <c r="G3090">
        <v>127.32060939456601</v>
      </c>
      <c r="H3090">
        <v>-19.9840505185913</v>
      </c>
      <c r="I3090">
        <v>25.608127969346999</v>
      </c>
      <c r="J3090">
        <v>-10.197660486064301</v>
      </c>
      <c r="K3090">
        <v>291.630609051774</v>
      </c>
      <c r="L3090">
        <v>234.67729680946599</v>
      </c>
      <c r="M3090">
        <v>29.185164977934001</v>
      </c>
      <c r="N3090">
        <v>0.55610576473885798</v>
      </c>
      <c r="O3090">
        <v>41.481481481481403</v>
      </c>
      <c r="P3090">
        <v>176.85546875</v>
      </c>
      <c r="Q3090">
        <v>0.137677118979911</v>
      </c>
    </row>
    <row r="3091" spans="1:17" hidden="1" x14ac:dyDescent="0.3">
      <c r="A3091" t="s">
        <v>6346</v>
      </c>
      <c r="B3091" t="s">
        <v>6347</v>
      </c>
      <c r="C3091" t="str">
        <f>IFERROR(VLOOKUP(Table1[[#This Row],[Ticker]],[1]!Table1[[Symbol]:[Industry]],2,FALSE),"-")</f>
        <v>-</v>
      </c>
      <c r="D3091" t="s">
        <v>1161</v>
      </c>
      <c r="E3091">
        <v>74.084854472999993</v>
      </c>
      <c r="F3091">
        <v>0.8</v>
      </c>
      <c r="G3091">
        <v>40.862276061233302</v>
      </c>
      <c r="H3091">
        <v>-1.0435570497959701</v>
      </c>
      <c r="I3091">
        <v>-7.81715345787185</v>
      </c>
      <c r="J3091">
        <v>-8.7562327862474199</v>
      </c>
      <c r="K3091">
        <v>0.80632705185383802</v>
      </c>
      <c r="L3091">
        <v>0.74303925295608797</v>
      </c>
      <c r="M3091">
        <v>41.190114822634598</v>
      </c>
      <c r="N3091">
        <v>1.5553371188216201</v>
      </c>
      <c r="O3091">
        <v>49.999999999999901</v>
      </c>
      <c r="P3091">
        <v>100</v>
      </c>
      <c r="Q3091">
        <v>-2.1458363586065999E-2</v>
      </c>
    </row>
    <row r="3092" spans="1:17" hidden="1" x14ac:dyDescent="0.3">
      <c r="A3092" t="s">
        <v>6348</v>
      </c>
      <c r="B3092" t="s">
        <v>6349</v>
      </c>
      <c r="C3092" t="str">
        <f>IFERROR(VLOOKUP(Table1[[#This Row],[Ticker]],[1]!Table1[[Symbol]:[Industry]],2,FALSE),"-")</f>
        <v>-</v>
      </c>
      <c r="D3092" t="s">
        <v>1391</v>
      </c>
      <c r="E3092">
        <v>74.001143900000002</v>
      </c>
      <c r="F3092">
        <v>34.9</v>
      </c>
      <c r="G3092">
        <v>0.64488475688551705</v>
      </c>
      <c r="H3092">
        <v>27.517696511457501</v>
      </c>
      <c r="I3092">
        <v>-13.679549488807201</v>
      </c>
      <c r="J3092">
        <v>5.1242385942239501</v>
      </c>
      <c r="K3092">
        <v>29.594054134793701</v>
      </c>
      <c r="L3092">
        <v>29.757595660628201</v>
      </c>
      <c r="M3092">
        <v>66.844112739982606</v>
      </c>
      <c r="N3092">
        <v>3.28817924285346</v>
      </c>
      <c r="O3092">
        <v>34.383954154727697</v>
      </c>
      <c r="P3092">
        <v>45.114345114345099</v>
      </c>
    </row>
    <row r="3093" spans="1:17" hidden="1" x14ac:dyDescent="0.3">
      <c r="A3093" t="s">
        <v>6350</v>
      </c>
      <c r="B3093" t="s">
        <v>6351</v>
      </c>
      <c r="C3093" t="str">
        <f>IFERROR(VLOOKUP(Table1[[#This Row],[Ticker]],[1]!Table1[[Symbol]:[Industry]],2,FALSE),"-")</f>
        <v>-</v>
      </c>
      <c r="D3093" t="s">
        <v>422</v>
      </c>
      <c r="E3093">
        <v>73.915256501999906</v>
      </c>
      <c r="F3093">
        <v>41.93</v>
      </c>
      <c r="G3093">
        <v>-35.659766009025297</v>
      </c>
      <c r="H3093">
        <v>-17.4581319485814</v>
      </c>
      <c r="I3093">
        <v>-21.375008808059398</v>
      </c>
      <c r="J3093">
        <v>-6.9909803066285603</v>
      </c>
      <c r="K3093">
        <v>44.525772445995301</v>
      </c>
      <c r="L3093">
        <v>45.549987948827798</v>
      </c>
      <c r="M3093">
        <v>35.5438831382153</v>
      </c>
      <c r="N3093">
        <v>0.23772462552212001</v>
      </c>
      <c r="O3093">
        <v>41.916774199983799</v>
      </c>
      <c r="P3093">
        <v>35.136119742658302</v>
      </c>
      <c r="Q3093">
        <v>1.0139128428450999E-2</v>
      </c>
    </row>
    <row r="3094" spans="1:17" hidden="1" x14ac:dyDescent="0.3">
      <c r="A3094" t="s">
        <v>6352</v>
      </c>
      <c r="B3094" t="s">
        <v>6353</v>
      </c>
      <c r="C3094" t="str">
        <f>IFERROR(VLOOKUP(Table1[[#This Row],[Ticker]],[1]!Table1[[Symbol]:[Industry]],2,FALSE),"-")</f>
        <v>-</v>
      </c>
      <c r="D3094" t="s">
        <v>557</v>
      </c>
      <c r="E3094">
        <v>73.784199999999998</v>
      </c>
      <c r="F3094">
        <v>245</v>
      </c>
      <c r="G3094">
        <v>26.3695224380449</v>
      </c>
      <c r="H3094">
        <v>6.3980474506320499</v>
      </c>
      <c r="I3094">
        <v>-14.798700391950399</v>
      </c>
      <c r="J3094">
        <v>-1.6114039308922501</v>
      </c>
      <c r="K3094">
        <v>240.78629086908501</v>
      </c>
      <c r="L3094">
        <v>222.610751998681</v>
      </c>
      <c r="M3094">
        <v>55.840076761634698</v>
      </c>
      <c r="N3094">
        <v>0.82140172201024098</v>
      </c>
      <c r="O3094">
        <v>10.999999999999901</v>
      </c>
      <c r="P3094">
        <v>118.068535825545</v>
      </c>
      <c r="Q3094">
        <v>0.15424401726157</v>
      </c>
    </row>
    <row r="3095" spans="1:17" hidden="1" x14ac:dyDescent="0.3">
      <c r="A3095" t="s">
        <v>6354</v>
      </c>
      <c r="B3095" t="s">
        <v>6355</v>
      </c>
      <c r="C3095" t="str">
        <f>IFERROR(VLOOKUP(Table1[[#This Row],[Ticker]],[1]!Table1[[Symbol]:[Industry]],2,FALSE),"-")</f>
        <v>-</v>
      </c>
      <c r="D3095" t="s">
        <v>710</v>
      </c>
      <c r="E3095">
        <v>73.695959999999999</v>
      </c>
      <c r="F3095">
        <v>42.79</v>
      </c>
      <c r="G3095">
        <v>5.25227095658812</v>
      </c>
      <c r="H3095">
        <v>12.025038765755101</v>
      </c>
      <c r="I3095">
        <v>-26.133257353975701</v>
      </c>
      <c r="J3095">
        <v>9.9675434375287999</v>
      </c>
      <c r="K3095">
        <v>38.515473787222703</v>
      </c>
      <c r="L3095">
        <v>39.836694915851503</v>
      </c>
      <c r="M3095">
        <v>81.418467501385095</v>
      </c>
      <c r="N3095">
        <v>3.6199621969642299</v>
      </c>
      <c r="O3095">
        <v>63.355924281374101</v>
      </c>
      <c r="P3095">
        <v>37.588424437298997</v>
      </c>
      <c r="Q3095">
        <v>-5.6688582590830004E-3</v>
      </c>
    </row>
    <row r="3096" spans="1:17" hidden="1" x14ac:dyDescent="0.3">
      <c r="A3096" t="s">
        <v>6356</v>
      </c>
      <c r="B3096" t="s">
        <v>6357</v>
      </c>
      <c r="C3096" t="str">
        <f>IFERROR(VLOOKUP(Table1[[#This Row],[Ticker]],[1]!Table1[[Symbol]:[Industry]],2,FALSE),"-")</f>
        <v>-</v>
      </c>
      <c r="D3096" t="s">
        <v>49</v>
      </c>
      <c r="E3096">
        <v>73.657499999999999</v>
      </c>
      <c r="F3096">
        <v>212</v>
      </c>
      <c r="G3096">
        <v>41.124743252834399</v>
      </c>
      <c r="H3096">
        <v>-3.0775983542235399</v>
      </c>
      <c r="I3096">
        <v>7.3544202646706802</v>
      </c>
      <c r="J3096">
        <v>-13.4091371884355</v>
      </c>
      <c r="K3096">
        <v>207.72455639328501</v>
      </c>
      <c r="L3096">
        <v>187.91110329003999</v>
      </c>
      <c r="M3096">
        <v>47.279783956464698</v>
      </c>
      <c r="N3096">
        <v>0.37934882477049198</v>
      </c>
      <c r="O3096">
        <v>17.924528301886799</v>
      </c>
      <c r="P3096">
        <v>72.287687931734993</v>
      </c>
      <c r="Q3096">
        <v>5.6131927819706003E-2</v>
      </c>
    </row>
    <row r="3097" spans="1:17" hidden="1" x14ac:dyDescent="0.3">
      <c r="A3097" t="s">
        <v>6358</v>
      </c>
      <c r="B3097" t="s">
        <v>6359</v>
      </c>
      <c r="C3097" t="str">
        <f>IFERROR(VLOOKUP(Table1[[#This Row],[Ticker]],[1]!Table1[[Symbol]:[Industry]],2,FALSE),"-")</f>
        <v>-</v>
      </c>
      <c r="D3097" t="s">
        <v>1833</v>
      </c>
      <c r="E3097">
        <v>73.566908999999995</v>
      </c>
      <c r="F3097">
        <v>51.41</v>
      </c>
      <c r="G3097">
        <v>649.61039069169999</v>
      </c>
      <c r="H3097">
        <v>-5.8891112557339502</v>
      </c>
      <c r="I3097">
        <v>26.485667377207001</v>
      </c>
      <c r="J3097">
        <v>-5.5516873317019702</v>
      </c>
      <c r="K3097">
        <v>51.741406949573197</v>
      </c>
      <c r="L3097">
        <v>43.314283257471097</v>
      </c>
      <c r="M3097">
        <v>50.755526962115297</v>
      </c>
      <c r="N3097">
        <v>2.03080923428164</v>
      </c>
      <c r="O3097">
        <v>36.8216300330675</v>
      </c>
      <c r="P3097">
        <v>754.83870967741905</v>
      </c>
      <c r="Q3097">
        <v>0.19901234582101901</v>
      </c>
    </row>
    <row r="3098" spans="1:17" hidden="1" x14ac:dyDescent="0.3">
      <c r="A3098" t="s">
        <v>6360</v>
      </c>
      <c r="B3098" t="s">
        <v>6361</v>
      </c>
      <c r="C3098" t="str">
        <f>IFERROR(VLOOKUP(Table1[[#This Row],[Ticker]],[1]!Table1[[Symbol]:[Industry]],2,FALSE),"-")</f>
        <v>-</v>
      </c>
      <c r="E3098">
        <v>73.502189999999999</v>
      </c>
      <c r="F3098">
        <v>150</v>
      </c>
      <c r="G3098">
        <v>-3.59484196603294</v>
      </c>
      <c r="H3098">
        <v>14.157908151669201</v>
      </c>
      <c r="I3098">
        <v>10.496291285424601</v>
      </c>
      <c r="J3098">
        <v>-3.6514282643444602</v>
      </c>
      <c r="K3098">
        <v>136.95946983853401</v>
      </c>
      <c r="M3098">
        <v>53.2852554107046</v>
      </c>
      <c r="N3098">
        <v>1.6754409769335099</v>
      </c>
      <c r="O3098">
        <v>8.6666666666666607</v>
      </c>
      <c r="P3098">
        <v>44.885540423065699</v>
      </c>
    </row>
    <row r="3099" spans="1:17" hidden="1" x14ac:dyDescent="0.3">
      <c r="A3099" t="s">
        <v>6362</v>
      </c>
      <c r="B3099" t="s">
        <v>6363</v>
      </c>
      <c r="C3099" t="str">
        <f>IFERROR(VLOOKUP(Table1[[#This Row],[Ticker]],[1]!Table1[[Symbol]:[Industry]],2,FALSE),"-")</f>
        <v>-</v>
      </c>
      <c r="E3099">
        <v>73.426881093999995</v>
      </c>
      <c r="F3099">
        <v>5.71</v>
      </c>
      <c r="G3099">
        <v>-83.508094309136993</v>
      </c>
      <c r="H3099">
        <v>-7.2426520724204204</v>
      </c>
      <c r="I3099">
        <v>-39.6172977580161</v>
      </c>
      <c r="J3099">
        <v>0.59447322676223502</v>
      </c>
      <c r="K3099">
        <v>5.8942151090352501</v>
      </c>
      <c r="L3099">
        <v>6.6438077317289101</v>
      </c>
      <c r="M3099">
        <v>58.488758131543499</v>
      </c>
      <c r="N3099">
        <v>0.77293105814168905</v>
      </c>
      <c r="O3099">
        <v>136.42732049036701</v>
      </c>
      <c r="P3099">
        <v>19.9579831932773</v>
      </c>
      <c r="Q3099">
        <v>8.2297730554398998E-2</v>
      </c>
    </row>
    <row r="3100" spans="1:17" hidden="1" x14ac:dyDescent="0.3">
      <c r="A3100" t="s">
        <v>6364</v>
      </c>
      <c r="B3100" t="s">
        <v>6365</v>
      </c>
      <c r="C3100" t="str">
        <f>IFERROR(VLOOKUP(Table1[[#This Row],[Ticker]],[1]!Table1[[Symbol]:[Industry]],2,FALSE),"-")</f>
        <v>-</v>
      </c>
      <c r="D3100" t="s">
        <v>1391</v>
      </c>
      <c r="E3100">
        <v>73.393154999999993</v>
      </c>
      <c r="F3100">
        <v>31.36</v>
      </c>
      <c r="G3100">
        <v>59.757739572081398</v>
      </c>
      <c r="H3100">
        <v>-1.2412337385893999</v>
      </c>
      <c r="I3100">
        <v>-8.2831781983029291</v>
      </c>
      <c r="J3100">
        <v>9.0503637779147095</v>
      </c>
      <c r="K3100">
        <v>29.724093446755901</v>
      </c>
      <c r="L3100">
        <v>27.528786287430901</v>
      </c>
      <c r="M3100">
        <v>57.8236991915864</v>
      </c>
      <c r="N3100">
        <v>1.51092181338437</v>
      </c>
      <c r="O3100">
        <v>25.605867346938702</v>
      </c>
      <c r="P3100">
        <v>90.060606060606005</v>
      </c>
      <c r="Q3100">
        <v>4.1020683092897997E-2</v>
      </c>
    </row>
    <row r="3101" spans="1:17" hidden="1" x14ac:dyDescent="0.3">
      <c r="A3101" t="s">
        <v>6366</v>
      </c>
      <c r="B3101" t="s">
        <v>6367</v>
      </c>
      <c r="C3101" t="str">
        <f>IFERROR(VLOOKUP(Table1[[#This Row],[Ticker]],[1]!Table1[[Symbol]:[Industry]],2,FALSE),"-")</f>
        <v>-</v>
      </c>
      <c r="D3101" t="s">
        <v>409</v>
      </c>
      <c r="E3101">
        <v>73.307883000000004</v>
      </c>
      <c r="F3101">
        <v>34.01</v>
      </c>
      <c r="G3101">
        <v>29.1386617863662</v>
      </c>
      <c r="H3101">
        <v>-2.5747637681990501</v>
      </c>
      <c r="I3101">
        <v>-3.1244961790076902</v>
      </c>
      <c r="J3101">
        <v>-0.80168733170197304</v>
      </c>
      <c r="K3101">
        <v>33.687324298712298</v>
      </c>
      <c r="L3101">
        <v>30.588019650760302</v>
      </c>
      <c r="M3101">
        <v>27.071967311283601</v>
      </c>
      <c r="N3101">
        <v>1.32250648910642</v>
      </c>
      <c r="O3101">
        <v>15.230814466333401</v>
      </c>
      <c r="P3101">
        <v>90.318970341354202</v>
      </c>
      <c r="Q3101">
        <v>9.4669027237661005E-2</v>
      </c>
    </row>
    <row r="3102" spans="1:17" hidden="1" x14ac:dyDescent="0.3">
      <c r="A3102" t="s">
        <v>6368</v>
      </c>
      <c r="B3102" t="s">
        <v>6369</v>
      </c>
      <c r="C3102" t="str">
        <f>IFERROR(VLOOKUP(Table1[[#This Row],[Ticker]],[1]!Table1[[Symbol]:[Industry]],2,FALSE),"-")</f>
        <v>-</v>
      </c>
      <c r="D3102" t="s">
        <v>647</v>
      </c>
      <c r="E3102">
        <v>73.197072000000006</v>
      </c>
      <c r="F3102">
        <v>2.44</v>
      </c>
      <c r="G3102">
        <v>-84.094988896031595</v>
      </c>
      <c r="H3102">
        <v>-12.814239197836599</v>
      </c>
      <c r="I3102">
        <v>-50.071152090817797</v>
      </c>
      <c r="J3102">
        <v>-6.2280439208492604</v>
      </c>
      <c r="K3102">
        <v>2.6017833898263998</v>
      </c>
      <c r="L3102">
        <v>3.5693155102440501</v>
      </c>
      <c r="M3102">
        <v>20.2059589997057</v>
      </c>
      <c r="N3102">
        <v>1.4617208835273801</v>
      </c>
      <c r="O3102">
        <v>190.300546448087</v>
      </c>
      <c r="P3102">
        <v>13.4883720930232</v>
      </c>
      <c r="Q3102">
        <v>-7.3737689483592994E-2</v>
      </c>
    </row>
    <row r="3103" spans="1:17" hidden="1" x14ac:dyDescent="0.3">
      <c r="A3103" t="s">
        <v>6370</v>
      </c>
      <c r="B3103" t="s">
        <v>6371</v>
      </c>
      <c r="C3103" t="str">
        <f>IFERROR(VLOOKUP(Table1[[#This Row],[Ticker]],[1]!Table1[[Symbol]:[Industry]],2,FALSE),"-")</f>
        <v>-</v>
      </c>
      <c r="D3103" t="s">
        <v>247</v>
      </c>
      <c r="E3103">
        <v>73.161355499999999</v>
      </c>
      <c r="F3103">
        <v>108.7</v>
      </c>
      <c r="G3103">
        <v>25.2307629307623</v>
      </c>
      <c r="H3103">
        <v>1.46028910405017</v>
      </c>
      <c r="I3103">
        <v>14.169776809313101</v>
      </c>
      <c r="J3103">
        <v>-3.7670157988552502</v>
      </c>
      <c r="K3103">
        <v>99.705484927685106</v>
      </c>
      <c r="L3103">
        <v>88.068459317965207</v>
      </c>
      <c r="M3103">
        <v>51.077554374686699</v>
      </c>
      <c r="N3103">
        <v>0.83762367716435004</v>
      </c>
      <c r="O3103">
        <v>9.8712051517939301</v>
      </c>
      <c r="P3103">
        <v>67.746913580246897</v>
      </c>
      <c r="Q3103">
        <v>4.4723280216123998E-2</v>
      </c>
    </row>
    <row r="3104" spans="1:17" hidden="1" x14ac:dyDescent="0.3">
      <c r="A3104" t="s">
        <v>6372</v>
      </c>
      <c r="B3104" t="s">
        <v>6373</v>
      </c>
      <c r="C3104" t="str">
        <f>IFERROR(VLOOKUP(Table1[[#This Row],[Ticker]],[1]!Table1[[Symbol]:[Industry]],2,FALSE),"-")</f>
        <v>-</v>
      </c>
      <c r="E3104">
        <v>73.108228479999994</v>
      </c>
      <c r="F3104">
        <v>289.7</v>
      </c>
      <c r="G3104">
        <v>262.79386559845602</v>
      </c>
      <c r="H3104">
        <v>-8.0162783595846694</v>
      </c>
      <c r="I3104">
        <v>276.88499884991398</v>
      </c>
      <c r="J3104">
        <v>-6.7432457732604103</v>
      </c>
      <c r="K3104">
        <v>267.039205492186</v>
      </c>
      <c r="M3104">
        <v>32.299137348654902</v>
      </c>
      <c r="N3104">
        <v>0.179220779220779</v>
      </c>
      <c r="O3104">
        <v>34.104245771487697</v>
      </c>
      <c r="P3104">
        <v>308.02816901408403</v>
      </c>
    </row>
    <row r="3105" spans="1:17" hidden="1" x14ac:dyDescent="0.3">
      <c r="A3105" t="s">
        <v>6374</v>
      </c>
      <c r="B3105" t="s">
        <v>6375</v>
      </c>
      <c r="C3105" t="str">
        <f>IFERROR(VLOOKUP(Table1[[#This Row],[Ticker]],[1]!Table1[[Symbol]:[Industry]],2,FALSE),"-")</f>
        <v>-</v>
      </c>
      <c r="D3105" t="s">
        <v>1662</v>
      </c>
      <c r="E3105">
        <v>73.05</v>
      </c>
      <c r="F3105">
        <v>75.400000000000006</v>
      </c>
      <c r="G3105">
        <v>-35.613003045624602</v>
      </c>
      <c r="H3105">
        <v>-5.6369935046454698</v>
      </c>
      <c r="I3105">
        <v>-21.521869794167099</v>
      </c>
      <c r="J3105">
        <v>-4.04672044428475</v>
      </c>
      <c r="K3105">
        <v>78.314226040191002</v>
      </c>
      <c r="M3105">
        <v>43.264533640758998</v>
      </c>
      <c r="N3105">
        <v>0.51634210783834</v>
      </c>
      <c r="O3105">
        <v>28.2493368700265</v>
      </c>
      <c r="P3105">
        <v>7.71428571428571</v>
      </c>
    </row>
    <row r="3106" spans="1:17" hidden="1" x14ac:dyDescent="0.3">
      <c r="A3106" t="s">
        <v>6376</v>
      </c>
      <c r="B3106" t="s">
        <v>6377</v>
      </c>
      <c r="C3106" t="str">
        <f>IFERROR(VLOOKUP(Table1[[#This Row],[Ticker]],[1]!Table1[[Symbol]:[Industry]],2,FALSE),"-")</f>
        <v>-</v>
      </c>
      <c r="D3106" t="s">
        <v>476</v>
      </c>
      <c r="E3106">
        <v>72.795759399999994</v>
      </c>
      <c r="F3106">
        <v>30.12</v>
      </c>
      <c r="G3106">
        <v>22.569993631019798</v>
      </c>
      <c r="H3106">
        <v>6.1299671004723599</v>
      </c>
      <c r="I3106">
        <v>-8.5625724224689002</v>
      </c>
      <c r="J3106">
        <v>2.80432268499252</v>
      </c>
      <c r="K3106">
        <v>27.770568530727498</v>
      </c>
      <c r="L3106">
        <v>27.0277781109647</v>
      </c>
      <c r="M3106">
        <v>63.404011818874501</v>
      </c>
      <c r="N3106">
        <v>1.74049132586563</v>
      </c>
      <c r="O3106">
        <v>41.766268260292101</v>
      </c>
      <c r="P3106">
        <v>49.8507462686567</v>
      </c>
      <c r="Q3106">
        <v>1.1864692610879E-2</v>
      </c>
    </row>
    <row r="3107" spans="1:17" hidden="1" x14ac:dyDescent="0.3">
      <c r="A3107" t="s">
        <v>6378</v>
      </c>
      <c r="B3107" t="s">
        <v>6379</v>
      </c>
      <c r="C3107" t="str">
        <f>IFERROR(VLOOKUP(Table1[[#This Row],[Ticker]],[1]!Table1[[Symbol]:[Industry]],2,FALSE),"-")</f>
        <v>-</v>
      </c>
      <c r="D3107" t="s">
        <v>43</v>
      </c>
      <c r="E3107">
        <v>72.724352260000003</v>
      </c>
      <c r="F3107">
        <v>42.06</v>
      </c>
      <c r="G3107">
        <v>-23.2190247517747</v>
      </c>
      <c r="H3107">
        <v>-17.429226175191101</v>
      </c>
      <c r="I3107">
        <v>-36.336913267954202</v>
      </c>
      <c r="J3107">
        <v>-4.7146301425378097</v>
      </c>
      <c r="K3107">
        <v>44.556567737478701</v>
      </c>
      <c r="L3107">
        <v>49.619923947332801</v>
      </c>
      <c r="M3107">
        <v>34.866798837695001</v>
      </c>
      <c r="N3107">
        <v>0.41319502110230699</v>
      </c>
      <c r="O3107">
        <v>50.974797907750798</v>
      </c>
      <c r="P3107">
        <v>13.9837398373983</v>
      </c>
      <c r="Q3107">
        <v>7.7937896689699998E-3</v>
      </c>
    </row>
    <row r="3108" spans="1:17" hidden="1" x14ac:dyDescent="0.3">
      <c r="A3108" t="s">
        <v>6380</v>
      </c>
      <c r="B3108" t="s">
        <v>6381</v>
      </c>
      <c r="C3108" t="str">
        <f>IFERROR(VLOOKUP(Table1[[#This Row],[Ticker]],[1]!Table1[[Symbol]:[Industry]],2,FALSE),"-")</f>
        <v>-</v>
      </c>
      <c r="D3108" t="s">
        <v>109</v>
      </c>
      <c r="E3108">
        <v>72.705393279999996</v>
      </c>
      <c r="F3108">
        <v>177.3</v>
      </c>
      <c r="G3108">
        <v>57.546178163956498</v>
      </c>
      <c r="H3108">
        <v>5.6448311484390601</v>
      </c>
      <c r="I3108">
        <v>-34.2389291914238</v>
      </c>
      <c r="J3108">
        <v>-0.942890381687852</v>
      </c>
      <c r="K3108">
        <v>172.503864663934</v>
      </c>
      <c r="L3108">
        <v>160.766642630749</v>
      </c>
      <c r="M3108">
        <v>47.359553029998999</v>
      </c>
      <c r="N3108">
        <v>1.4297583604514299</v>
      </c>
      <c r="O3108">
        <v>75.014100394810995</v>
      </c>
      <c r="P3108">
        <v>88.116710875331506</v>
      </c>
      <c r="Q3108">
        <v>4.0258910405002998E-2</v>
      </c>
    </row>
    <row r="3109" spans="1:17" hidden="1" x14ac:dyDescent="0.3">
      <c r="A3109" t="s">
        <v>6382</v>
      </c>
      <c r="B3109" t="s">
        <v>6383</v>
      </c>
      <c r="C3109" t="str">
        <f>IFERROR(VLOOKUP(Table1[[#This Row],[Ticker]],[1]!Table1[[Symbol]:[Industry]],2,FALSE),"-")</f>
        <v>-</v>
      </c>
      <c r="E3109">
        <v>72.611598517999994</v>
      </c>
      <c r="F3109">
        <v>99.92</v>
      </c>
      <c r="G3109">
        <v>26.931775704563599</v>
      </c>
      <c r="H3109">
        <v>-8.7001557702244892</v>
      </c>
      <c r="I3109">
        <v>-2.06769606790091</v>
      </c>
      <c r="J3109">
        <v>-3.1482754514859601</v>
      </c>
      <c r="K3109">
        <v>98.735753500230999</v>
      </c>
      <c r="L3109">
        <v>93.512104639603507</v>
      </c>
      <c r="M3109">
        <v>50.722398545622902</v>
      </c>
      <c r="N3109">
        <v>0.657446011425043</v>
      </c>
      <c r="O3109">
        <v>53.112489991993598</v>
      </c>
      <c r="P3109">
        <v>68.385574654533102</v>
      </c>
      <c r="Q3109">
        <v>3.7738012134736001E-2</v>
      </c>
    </row>
    <row r="3110" spans="1:17" hidden="1" x14ac:dyDescent="0.3">
      <c r="A3110" t="s">
        <v>6384</v>
      </c>
      <c r="B3110" t="s">
        <v>6385</v>
      </c>
      <c r="C3110" t="str">
        <f>IFERROR(VLOOKUP(Table1[[#This Row],[Ticker]],[1]!Table1[[Symbol]:[Industry]],2,FALSE),"-")</f>
        <v>-</v>
      </c>
      <c r="D3110" t="s">
        <v>130</v>
      </c>
      <c r="E3110">
        <v>72.604767222000007</v>
      </c>
      <c r="F3110">
        <v>45.23</v>
      </c>
      <c r="G3110">
        <v>61.794116238199997</v>
      </c>
      <c r="H3110">
        <v>-19.586564311145501</v>
      </c>
      <c r="I3110">
        <v>6.93836908883641</v>
      </c>
      <c r="J3110">
        <v>-5.22989025517575</v>
      </c>
      <c r="K3110">
        <v>44.385128928034398</v>
      </c>
      <c r="L3110">
        <v>38.090103562136498</v>
      </c>
      <c r="M3110">
        <v>29.0431186294513</v>
      </c>
      <c r="N3110">
        <v>0.58925628605486202</v>
      </c>
      <c r="O3110">
        <v>24.740216670351501</v>
      </c>
      <c r="P3110">
        <v>104.66063348416201</v>
      </c>
      <c r="Q3110">
        <v>4.1584000264217998E-2</v>
      </c>
    </row>
    <row r="3111" spans="1:17" hidden="1" x14ac:dyDescent="0.3">
      <c r="A3111" t="s">
        <v>6386</v>
      </c>
      <c r="B3111" t="s">
        <v>6387</v>
      </c>
      <c r="C3111" t="str">
        <f>IFERROR(VLOOKUP(Table1[[#This Row],[Ticker]],[1]!Table1[[Symbol]:[Industry]],2,FALSE),"-")</f>
        <v>-</v>
      </c>
      <c r="D3111" t="s">
        <v>62</v>
      </c>
      <c r="E3111">
        <v>72.551564904000003</v>
      </c>
      <c r="F3111">
        <v>15.48</v>
      </c>
      <c r="G3111">
        <v>28.9956093945666</v>
      </c>
      <c r="H3111">
        <v>6.0063464517204297</v>
      </c>
      <c r="I3111">
        <v>-20.061392345094699</v>
      </c>
      <c r="J3111">
        <v>-1.9928374047243399E-2</v>
      </c>
      <c r="K3111">
        <v>13.8923146488745</v>
      </c>
      <c r="L3111">
        <v>13.8765295269147</v>
      </c>
      <c r="M3111">
        <v>72.068997412130102</v>
      </c>
      <c r="N3111">
        <v>1.0528907211548799</v>
      </c>
      <c r="O3111">
        <v>27.2609819121447</v>
      </c>
      <c r="P3111">
        <v>90.640394088669893</v>
      </c>
      <c r="Q3111">
        <v>4.0060659389375003E-2</v>
      </c>
    </row>
    <row r="3112" spans="1:17" hidden="1" x14ac:dyDescent="0.3">
      <c r="A3112" t="s">
        <v>6388</v>
      </c>
      <c r="B3112" t="s">
        <v>6389</v>
      </c>
      <c r="C3112" t="str">
        <f>IFERROR(VLOOKUP(Table1[[#This Row],[Ticker]],[1]!Table1[[Symbol]:[Industry]],2,FALSE),"-")</f>
        <v>-</v>
      </c>
      <c r="E3112">
        <v>72.298728879999999</v>
      </c>
      <c r="F3112">
        <v>15.93</v>
      </c>
      <c r="G3112">
        <v>-40.799054426137602</v>
      </c>
      <c r="H3112">
        <v>12.208734699905101</v>
      </c>
      <c r="I3112">
        <v>7.7020349998473296</v>
      </c>
      <c r="J3112">
        <v>-4.8065417006340097</v>
      </c>
      <c r="K3112">
        <v>14.183128063621799</v>
      </c>
      <c r="L3112">
        <v>14.6968431309142</v>
      </c>
      <c r="M3112">
        <v>60.268155479231602</v>
      </c>
      <c r="N3112">
        <v>2.01062534639046</v>
      </c>
      <c r="O3112">
        <v>62.900188323917099</v>
      </c>
      <c r="P3112">
        <v>53.913043478260803</v>
      </c>
      <c r="Q3112">
        <v>0.13310712365567601</v>
      </c>
    </row>
    <row r="3113" spans="1:17" hidden="1" x14ac:dyDescent="0.3">
      <c r="A3113" t="s">
        <v>6390</v>
      </c>
      <c r="B3113" t="s">
        <v>6391</v>
      </c>
      <c r="C3113" t="str">
        <f>IFERROR(VLOOKUP(Table1[[#This Row],[Ticker]],[1]!Table1[[Symbol]:[Industry]],2,FALSE),"-")</f>
        <v>-</v>
      </c>
      <c r="E3113">
        <v>72.083014000000006</v>
      </c>
      <c r="F3113">
        <v>47.23</v>
      </c>
      <c r="G3113">
        <v>-64.482655991047395</v>
      </c>
      <c r="H3113">
        <v>-15.4061428208324</v>
      </c>
      <c r="I3113">
        <v>-36.982244695747902</v>
      </c>
      <c r="J3113">
        <v>-7.0024747332767703</v>
      </c>
      <c r="K3113">
        <v>52.5119607967493</v>
      </c>
      <c r="L3113">
        <v>56.884991508547898</v>
      </c>
      <c r="M3113">
        <v>23.384482018581501</v>
      </c>
      <c r="N3113">
        <v>1.26569292876533</v>
      </c>
      <c r="O3113">
        <v>69.383866186745706</v>
      </c>
      <c r="P3113">
        <v>13.6429258902791</v>
      </c>
      <c r="Q3113">
        <v>3.2790893112063998E-2</v>
      </c>
    </row>
    <row r="3114" spans="1:17" hidden="1" x14ac:dyDescent="0.3">
      <c r="A3114" t="s">
        <v>6392</v>
      </c>
      <c r="B3114" t="s">
        <v>6393</v>
      </c>
      <c r="C3114" t="str">
        <f>IFERROR(VLOOKUP(Table1[[#This Row],[Ticker]],[1]!Table1[[Symbol]:[Industry]],2,FALSE),"-")</f>
        <v>-</v>
      </c>
      <c r="E3114">
        <v>72.065625740000002</v>
      </c>
      <c r="F3114">
        <v>95.72</v>
      </c>
      <c r="G3114">
        <v>-34.555582216491402</v>
      </c>
      <c r="H3114">
        <v>-0.84623263508025903</v>
      </c>
      <c r="I3114">
        <v>-36.0452731642524</v>
      </c>
      <c r="J3114">
        <v>-10.8815370263943</v>
      </c>
      <c r="K3114">
        <v>98.864457917123502</v>
      </c>
      <c r="L3114">
        <v>113.259943760011</v>
      </c>
      <c r="M3114">
        <v>37.3840509588345</v>
      </c>
      <c r="N3114">
        <v>1.7154150197628399</v>
      </c>
      <c r="O3114">
        <v>82.720434600919305</v>
      </c>
      <c r="P3114">
        <v>41.807407407407403</v>
      </c>
    </row>
    <row r="3115" spans="1:17" hidden="1" x14ac:dyDescent="0.3">
      <c r="A3115" t="s">
        <v>6394</v>
      </c>
      <c r="B3115" t="s">
        <v>6395</v>
      </c>
      <c r="C3115" t="str">
        <f>IFERROR(VLOOKUP(Table1[[#This Row],[Ticker]],[1]!Table1[[Symbol]:[Industry]],2,FALSE),"-")</f>
        <v>-</v>
      </c>
      <c r="D3115" t="s">
        <v>285</v>
      </c>
      <c r="E3115">
        <v>71.951999999999998</v>
      </c>
      <c r="F3115">
        <v>28.56</v>
      </c>
      <c r="G3115">
        <v>120.40250594629001</v>
      </c>
      <c r="H3115">
        <v>6.7520801488263</v>
      </c>
      <c r="I3115">
        <v>-1.86710350782191</v>
      </c>
      <c r="J3115">
        <v>-7.5929645902689398</v>
      </c>
      <c r="K3115">
        <v>27.394922099740199</v>
      </c>
      <c r="L3115">
        <v>23.511395000709399</v>
      </c>
      <c r="M3115">
        <v>45.475733814946103</v>
      </c>
      <c r="N3115">
        <v>0.76986895672315803</v>
      </c>
      <c r="O3115">
        <v>15.826330532212801</v>
      </c>
      <c r="P3115">
        <v>169.43396226415001</v>
      </c>
      <c r="Q3115">
        <v>4.4839548850611997E-2</v>
      </c>
    </row>
    <row r="3116" spans="1:17" hidden="1" x14ac:dyDescent="0.3">
      <c r="A3116" t="s">
        <v>6396</v>
      </c>
      <c r="B3116" t="s">
        <v>6397</v>
      </c>
      <c r="C3116" t="str">
        <f>IFERROR(VLOOKUP(Table1[[#This Row],[Ticker]],[1]!Table1[[Symbol]:[Industry]],2,FALSE),"-")</f>
        <v>-</v>
      </c>
      <c r="E3116">
        <v>71.938740120000006</v>
      </c>
      <c r="F3116">
        <v>72.75</v>
      </c>
      <c r="G3116">
        <v>176.06282931157901</v>
      </c>
      <c r="H3116">
        <v>-5.9876184133871799</v>
      </c>
      <c r="I3116">
        <v>150.448904808186</v>
      </c>
      <c r="J3116">
        <v>-19.344240523191299</v>
      </c>
      <c r="K3116">
        <v>73.451647860632804</v>
      </c>
      <c r="L3116">
        <v>47.076337153854297</v>
      </c>
      <c r="M3116">
        <v>23.0351465685136</v>
      </c>
      <c r="N3116">
        <v>0.13705443492677499</v>
      </c>
      <c r="O3116">
        <v>38.831615120274897</v>
      </c>
      <c r="P3116">
        <v>217.96328671328601</v>
      </c>
    </row>
    <row r="3117" spans="1:17" hidden="1" x14ac:dyDescent="0.3">
      <c r="A3117" t="s">
        <v>6398</v>
      </c>
      <c r="B3117" t="s">
        <v>6399</v>
      </c>
      <c r="C3117" t="str">
        <f>IFERROR(VLOOKUP(Table1[[#This Row],[Ticker]],[1]!Table1[[Symbol]:[Industry]],2,FALSE),"-")</f>
        <v>-</v>
      </c>
      <c r="D3117" t="s">
        <v>557</v>
      </c>
      <c r="E3117">
        <v>71.935755540000002</v>
      </c>
      <c r="F3117">
        <v>52.99</v>
      </c>
      <c r="G3117">
        <v>30.7391839883628</v>
      </c>
      <c r="H3117">
        <v>-4.9089416651805804</v>
      </c>
      <c r="I3117">
        <v>-18.715714356432699</v>
      </c>
      <c r="J3117">
        <v>3.51211684165275</v>
      </c>
      <c r="K3117">
        <v>49.5948102837392</v>
      </c>
      <c r="L3117">
        <v>46.582208459642501</v>
      </c>
      <c r="M3117">
        <v>57.333411717696102</v>
      </c>
      <c r="N3117">
        <v>0.76357968090112605</v>
      </c>
      <c r="O3117">
        <v>34.742404227212603</v>
      </c>
      <c r="P3117">
        <v>81.162393162393101</v>
      </c>
      <c r="Q3117">
        <v>4.5276410411966998E-2</v>
      </c>
    </row>
    <row r="3118" spans="1:17" hidden="1" x14ac:dyDescent="0.3">
      <c r="A3118" t="s">
        <v>6400</v>
      </c>
      <c r="B3118" t="s">
        <v>6401</v>
      </c>
      <c r="C3118" t="str">
        <f>IFERROR(VLOOKUP(Table1[[#This Row],[Ticker]],[1]!Table1[[Symbol]:[Industry]],2,FALSE),"-")</f>
        <v>-</v>
      </c>
      <c r="D3118" t="s">
        <v>989</v>
      </c>
      <c r="E3118">
        <v>71.889707999999999</v>
      </c>
      <c r="F3118">
        <v>22.98</v>
      </c>
      <c r="G3118">
        <v>-52.502955198734703</v>
      </c>
      <c r="H3118">
        <v>-16.005248744555399</v>
      </c>
      <c r="I3118">
        <v>-46.1497766121783</v>
      </c>
      <c r="J3118">
        <v>-3.25030998146149</v>
      </c>
      <c r="K3118">
        <v>23.686642620479201</v>
      </c>
      <c r="M3118">
        <v>42.490046954766598</v>
      </c>
      <c r="N3118">
        <v>0.34782926463392999</v>
      </c>
      <c r="O3118">
        <v>73.629242819843299</v>
      </c>
      <c r="P3118">
        <v>19.067357512953301</v>
      </c>
    </row>
    <row r="3119" spans="1:17" hidden="1" x14ac:dyDescent="0.3">
      <c r="A3119" t="s">
        <v>6402</v>
      </c>
      <c r="B3119" t="s">
        <v>6403</v>
      </c>
      <c r="C3119" t="str">
        <f>IFERROR(VLOOKUP(Table1[[#This Row],[Ticker]],[1]!Table1[[Symbol]:[Industry]],2,FALSE),"-")</f>
        <v>-</v>
      </c>
      <c r="D3119" t="s">
        <v>21</v>
      </c>
      <c r="E3119">
        <v>71.887641099999996</v>
      </c>
      <c r="F3119">
        <v>45.9</v>
      </c>
      <c r="G3119">
        <v>-81.581655116379196</v>
      </c>
      <c r="H3119">
        <v>2.17391111877191</v>
      </c>
      <c r="I3119">
        <v>-49.857405815488697</v>
      </c>
      <c r="J3119">
        <v>6.8702507171942999</v>
      </c>
      <c r="K3119">
        <v>42.804249214670897</v>
      </c>
      <c r="L3119">
        <v>58.7762027549606</v>
      </c>
      <c r="M3119">
        <v>72.679591926976201</v>
      </c>
      <c r="N3119">
        <v>1.50435213680455</v>
      </c>
      <c r="O3119">
        <v>175.24180869295699</v>
      </c>
      <c r="P3119">
        <v>31.714616483570602</v>
      </c>
      <c r="Q3119">
        <v>3.5126868943506001E-2</v>
      </c>
    </row>
    <row r="3120" spans="1:17" hidden="1" x14ac:dyDescent="0.3">
      <c r="A3120" t="s">
        <v>6404</v>
      </c>
      <c r="B3120" t="s">
        <v>6405</v>
      </c>
      <c r="C3120" t="str">
        <f>IFERROR(VLOOKUP(Table1[[#This Row],[Ticker]],[1]!Table1[[Symbol]:[Industry]],2,FALSE),"-")</f>
        <v>-</v>
      </c>
      <c r="D3120" t="s">
        <v>46</v>
      </c>
      <c r="E3120">
        <v>71.831453867999997</v>
      </c>
      <c r="F3120">
        <v>10.42</v>
      </c>
      <c r="G3120">
        <v>-2.34467496562287</v>
      </c>
      <c r="H3120">
        <v>-4.5998558234860401</v>
      </c>
      <c r="I3120">
        <v>-38.7951327913445</v>
      </c>
      <c r="J3120">
        <v>-6.6947063706865402</v>
      </c>
      <c r="K3120">
        <v>10.618440453537101</v>
      </c>
      <c r="L3120">
        <v>11.172625127566301</v>
      </c>
      <c r="M3120">
        <v>39.830082696095502</v>
      </c>
      <c r="N3120">
        <v>1.91829263348427</v>
      </c>
      <c r="O3120">
        <v>62.571976967370396</v>
      </c>
      <c r="P3120">
        <v>34.974093264248701</v>
      </c>
      <c r="Q3120">
        <v>-4.8486953099757001E-2</v>
      </c>
    </row>
    <row r="3121" spans="1:17" hidden="1" x14ac:dyDescent="0.3">
      <c r="A3121" t="s">
        <v>6406</v>
      </c>
      <c r="B3121" t="s">
        <v>6407</v>
      </c>
      <c r="C3121" t="str">
        <f>IFERROR(VLOOKUP(Table1[[#This Row],[Ticker]],[1]!Table1[[Symbol]:[Industry]],2,FALSE),"-")</f>
        <v>-</v>
      </c>
      <c r="D3121" t="s">
        <v>550</v>
      </c>
      <c r="E3121">
        <v>71.820169620000001</v>
      </c>
      <c r="F3121">
        <v>28.36</v>
      </c>
      <c r="G3121">
        <v>-23.790002116224599</v>
      </c>
      <c r="H3121">
        <v>12.632028234484901</v>
      </c>
      <c r="I3121">
        <v>-2.00339275049414</v>
      </c>
      <c r="J3121">
        <v>11.8702593127332</v>
      </c>
      <c r="K3121">
        <v>24.291762904916901</v>
      </c>
      <c r="L3121">
        <v>24.2393317821188</v>
      </c>
      <c r="M3121">
        <v>73.008828857981499</v>
      </c>
      <c r="N3121">
        <v>1.83777501617852</v>
      </c>
      <c r="O3121">
        <v>12.8349788434414</v>
      </c>
      <c r="Q3121">
        <v>-7.6848663179797994E-2</v>
      </c>
    </row>
    <row r="3122" spans="1:17" hidden="1" x14ac:dyDescent="0.3">
      <c r="A3122" t="s">
        <v>6408</v>
      </c>
      <c r="B3122" t="s">
        <v>6409</v>
      </c>
      <c r="C3122" t="str">
        <f>IFERROR(VLOOKUP(Table1[[#This Row],[Ticker]],[1]!Table1[[Symbol]:[Industry]],2,FALSE),"-")</f>
        <v>-</v>
      </c>
      <c r="E3122">
        <v>71.793222400000005</v>
      </c>
      <c r="F3122">
        <v>92.77</v>
      </c>
      <c r="G3122">
        <v>75.869522438044896</v>
      </c>
      <c r="H3122">
        <v>-14.998946248482101</v>
      </c>
      <c r="I3122">
        <v>-10.4912169829992</v>
      </c>
      <c r="J3122">
        <v>-3.4474175962750002</v>
      </c>
      <c r="K3122">
        <v>93.235390800137594</v>
      </c>
      <c r="L3122">
        <v>83.5741313687884</v>
      </c>
      <c r="M3122">
        <v>40.249206948828999</v>
      </c>
      <c r="N3122">
        <v>0.80745817780252005</v>
      </c>
      <c r="O3122">
        <v>25.353023606769401</v>
      </c>
      <c r="P3122">
        <v>120.880952380952</v>
      </c>
      <c r="Q3122">
        <v>8.5379233067734997E-2</v>
      </c>
    </row>
    <row r="3123" spans="1:17" hidden="1" x14ac:dyDescent="0.3">
      <c r="A3123" t="s">
        <v>6410</v>
      </c>
      <c r="B3123" t="s">
        <v>6411</v>
      </c>
      <c r="C3123" t="str">
        <f>IFERROR(VLOOKUP(Table1[[#This Row],[Ticker]],[1]!Table1[[Symbol]:[Industry]],2,FALSE),"-")</f>
        <v>-</v>
      </c>
      <c r="E3123">
        <v>71.602229879999996</v>
      </c>
      <c r="F3123">
        <v>76.290000000000006</v>
      </c>
      <c r="G3123">
        <v>166.60649479126999</v>
      </c>
      <c r="H3123">
        <v>56.761420928284501</v>
      </c>
      <c r="I3123">
        <v>93.975607569184106</v>
      </c>
      <c r="J3123">
        <v>-1.4698995231652101</v>
      </c>
      <c r="K3123">
        <v>48.492110828199699</v>
      </c>
      <c r="L3123">
        <v>28.8853456701308</v>
      </c>
      <c r="M3123">
        <v>71.479505716654799</v>
      </c>
      <c r="N3123">
        <v>1.5235089729848601</v>
      </c>
      <c r="O3123">
        <v>0.91755144842049496</v>
      </c>
      <c r="P3123">
        <v>240.428380187416</v>
      </c>
      <c r="Q3123">
        <v>0.25262994532605698</v>
      </c>
    </row>
    <row r="3124" spans="1:17" hidden="1" x14ac:dyDescent="0.3">
      <c r="A3124" t="s">
        <v>6412</v>
      </c>
      <c r="B3124" t="s">
        <v>6413</v>
      </c>
      <c r="C3124" t="str">
        <f>IFERROR(VLOOKUP(Table1[[#This Row],[Ticker]],[1]!Table1[[Symbol]:[Industry]],2,FALSE),"-")</f>
        <v>-</v>
      </c>
      <c r="D3124" t="s">
        <v>944</v>
      </c>
      <c r="E3124">
        <v>71.548950000000005</v>
      </c>
      <c r="F3124">
        <v>42.1</v>
      </c>
      <c r="G3124">
        <v>43.612108388530402</v>
      </c>
      <c r="H3124">
        <v>22.686046679807699</v>
      </c>
      <c r="I3124">
        <v>7.0455578787463802</v>
      </c>
      <c r="J3124">
        <v>-0.80168733170197304</v>
      </c>
      <c r="K3124">
        <v>37.990878637574802</v>
      </c>
      <c r="L3124">
        <v>32.327356472600599</v>
      </c>
      <c r="M3124">
        <v>38.300810969566598</v>
      </c>
      <c r="N3124">
        <v>0.49606299212598398</v>
      </c>
      <c r="O3124">
        <v>14.8456057007125</v>
      </c>
      <c r="P3124">
        <v>90.929705215419503</v>
      </c>
      <c r="Q3124">
        <v>0.130637507150516</v>
      </c>
    </row>
    <row r="3125" spans="1:17" hidden="1" x14ac:dyDescent="0.3">
      <c r="A3125" t="s">
        <v>6414</v>
      </c>
      <c r="B3125" t="s">
        <v>6415</v>
      </c>
      <c r="C3125" t="str">
        <f>IFERROR(VLOOKUP(Table1[[#This Row],[Ticker]],[1]!Table1[[Symbol]:[Industry]],2,FALSE),"-")</f>
        <v>-</v>
      </c>
      <c r="D3125" t="s">
        <v>288</v>
      </c>
      <c r="E3125">
        <v>71.339399999999998</v>
      </c>
      <c r="F3125">
        <v>171.15</v>
      </c>
      <c r="G3125">
        <v>119.67753710541</v>
      </c>
      <c r="H3125">
        <v>45.235289104050104</v>
      </c>
      <c r="I3125">
        <v>56.080860293082999</v>
      </c>
      <c r="J3125">
        <v>8.7786046391009407</v>
      </c>
      <c r="K3125">
        <v>132.11981577221201</v>
      </c>
      <c r="L3125">
        <v>105.92578296104701</v>
      </c>
      <c r="M3125">
        <v>77.988319661410799</v>
      </c>
      <c r="N3125">
        <v>2.9085533524924001</v>
      </c>
      <c r="O3125">
        <v>10.926088226701699</v>
      </c>
      <c r="P3125">
        <v>160.70068545315999</v>
      </c>
      <c r="Q3125">
        <v>0.14760814065630801</v>
      </c>
    </row>
    <row r="3126" spans="1:17" hidden="1" x14ac:dyDescent="0.3">
      <c r="A3126" t="s">
        <v>6416</v>
      </c>
      <c r="B3126" t="s">
        <v>6417</v>
      </c>
      <c r="C3126" t="str">
        <f>IFERROR(VLOOKUP(Table1[[#This Row],[Ticker]],[1]!Table1[[Symbol]:[Industry]],2,FALSE),"-")</f>
        <v>-</v>
      </c>
      <c r="D3126" t="s">
        <v>513</v>
      </c>
      <c r="E3126">
        <v>71.287679999999995</v>
      </c>
      <c r="F3126">
        <v>1.04</v>
      </c>
      <c r="G3126">
        <v>-35.369607996737599</v>
      </c>
      <c r="H3126">
        <v>22.491241485002501</v>
      </c>
      <c r="I3126">
        <v>48.286742646024202</v>
      </c>
      <c r="J3126">
        <v>-10.123721230007</v>
      </c>
      <c r="K3126">
        <v>0.89674213979539796</v>
      </c>
      <c r="L3126">
        <v>0.90702351647103396</v>
      </c>
      <c r="M3126">
        <v>60.4474861979214</v>
      </c>
      <c r="N3126">
        <v>1.2609864565553801</v>
      </c>
      <c r="O3126">
        <v>14.4230769230769</v>
      </c>
      <c r="P3126">
        <v>131.111111111111</v>
      </c>
      <c r="Q3126">
        <v>-9.0571839090299998E-4</v>
      </c>
    </row>
    <row r="3127" spans="1:17" hidden="1" x14ac:dyDescent="0.3">
      <c r="A3127" t="s">
        <v>6418</v>
      </c>
      <c r="B3127" t="s">
        <v>6419</v>
      </c>
      <c r="C3127" t="str">
        <f>IFERROR(VLOOKUP(Table1[[#This Row],[Ticker]],[1]!Table1[[Symbol]:[Industry]],2,FALSE),"-")</f>
        <v>-</v>
      </c>
      <c r="D3127" t="s">
        <v>170</v>
      </c>
      <c r="E3127">
        <v>71.080696129999893</v>
      </c>
      <c r="F3127">
        <v>96</v>
      </c>
      <c r="G3127">
        <v>-53.515233978927199</v>
      </c>
      <c r="H3127">
        <v>-6.8504952096753096</v>
      </c>
      <c r="I3127">
        <v>-37.294652702812897</v>
      </c>
      <c r="J3127">
        <v>1.3433586335687</v>
      </c>
      <c r="K3127">
        <v>110.547507019539</v>
      </c>
      <c r="L3127">
        <v>112.89057996081399</v>
      </c>
      <c r="M3127">
        <v>51.1580577812421</v>
      </c>
      <c r="N3127">
        <v>0.84085106382978703</v>
      </c>
      <c r="O3127">
        <v>69.7916666666666</v>
      </c>
      <c r="P3127">
        <v>2.89389067524115</v>
      </c>
    </row>
    <row r="3128" spans="1:17" hidden="1" x14ac:dyDescent="0.3">
      <c r="A3128" t="s">
        <v>6420</v>
      </c>
      <c r="B3128" t="s">
        <v>6421</v>
      </c>
      <c r="C3128" t="str">
        <f>IFERROR(VLOOKUP(Table1[[#This Row],[Ticker]],[1]!Table1[[Symbol]:[Industry]],2,FALSE),"-")</f>
        <v>-</v>
      </c>
      <c r="D3128" t="s">
        <v>476</v>
      </c>
      <c r="E3128">
        <v>70.894199999999998</v>
      </c>
      <c r="F3128">
        <v>146</v>
      </c>
      <c r="G3128">
        <v>-19.661169958395799</v>
      </c>
      <c r="H3128">
        <v>10.494904488665499</v>
      </c>
      <c r="I3128">
        <v>-5.5700367069383203</v>
      </c>
      <c r="J3128">
        <v>0.54966401964937806</v>
      </c>
      <c r="K3128">
        <v>147.06921649512199</v>
      </c>
      <c r="M3128">
        <v>47.724034831563202</v>
      </c>
      <c r="N3128">
        <v>1.2084837545126299</v>
      </c>
      <c r="O3128">
        <v>35.616438356164302</v>
      </c>
      <c r="P3128">
        <v>28.1263712154453</v>
      </c>
    </row>
    <row r="3129" spans="1:17" hidden="1" x14ac:dyDescent="0.3">
      <c r="A3129" t="s">
        <v>6422</v>
      </c>
      <c r="B3129" t="s">
        <v>6423</v>
      </c>
      <c r="C3129" t="str">
        <f>IFERROR(VLOOKUP(Table1[[#This Row],[Ticker]],[1]!Table1[[Symbol]:[Industry]],2,FALSE),"-")</f>
        <v>-</v>
      </c>
      <c r="D3129" t="s">
        <v>476</v>
      </c>
      <c r="E3129">
        <v>70.874850960000003</v>
      </c>
      <c r="F3129">
        <v>104.83</v>
      </c>
      <c r="G3129">
        <v>-3.69606212552649</v>
      </c>
      <c r="H3129">
        <v>1.9209701721569901</v>
      </c>
      <c r="I3129">
        <v>-5.2868614148894597</v>
      </c>
      <c r="J3129">
        <v>1.4677754663445499</v>
      </c>
      <c r="K3129">
        <v>97.4970976857485</v>
      </c>
      <c r="L3129">
        <v>94.284675281759803</v>
      </c>
      <c r="M3129">
        <v>69.002220544199304</v>
      </c>
      <c r="N3129">
        <v>1.8085956909346701</v>
      </c>
      <c r="O3129">
        <v>14.4233520938662</v>
      </c>
      <c r="P3129">
        <v>28.310893512851798</v>
      </c>
      <c r="Q3129">
        <v>4.1125799512350004E-3</v>
      </c>
    </row>
    <row r="3130" spans="1:17" hidden="1" x14ac:dyDescent="0.3">
      <c r="A3130" t="s">
        <v>6424</v>
      </c>
      <c r="B3130" t="s">
        <v>6425</v>
      </c>
      <c r="C3130" t="str">
        <f>IFERROR(VLOOKUP(Table1[[#This Row],[Ticker]],[1]!Table1[[Symbol]:[Industry]],2,FALSE),"-")</f>
        <v>-</v>
      </c>
      <c r="D3130" t="s">
        <v>713</v>
      </c>
      <c r="E3130">
        <v>70.753706170000001</v>
      </c>
      <c r="F3130">
        <v>24.19</v>
      </c>
      <c r="G3130">
        <v>-8.3772061394138895</v>
      </c>
      <c r="H3130">
        <v>1.00806105686799</v>
      </c>
      <c r="I3130">
        <v>-0.80083186108257598</v>
      </c>
      <c r="J3130">
        <v>-0.51207210621584598</v>
      </c>
      <c r="K3130">
        <v>23.1647172874403</v>
      </c>
      <c r="L3130">
        <v>21.647469823975101</v>
      </c>
      <c r="M3130">
        <v>67.469215611950702</v>
      </c>
      <c r="N3130">
        <v>1.15134526487692</v>
      </c>
      <c r="O3130">
        <v>3.14179412980568</v>
      </c>
      <c r="P3130">
        <v>27.315789473684202</v>
      </c>
    </row>
    <row r="3131" spans="1:17" hidden="1" x14ac:dyDescent="0.3">
      <c r="A3131" t="s">
        <v>6426</v>
      </c>
      <c r="B3131" t="s">
        <v>6427</v>
      </c>
      <c r="C3131" t="str">
        <f>IFERROR(VLOOKUP(Table1[[#This Row],[Ticker]],[1]!Table1[[Symbol]:[Industry]],2,FALSE),"-")</f>
        <v>-</v>
      </c>
      <c r="D3131" t="s">
        <v>369</v>
      </c>
      <c r="E3131">
        <v>70.664963999999998</v>
      </c>
      <c r="F3131">
        <v>98</v>
      </c>
      <c r="G3131">
        <v>39.0400164593269</v>
      </c>
      <c r="H3131">
        <v>24.266299334229199</v>
      </c>
      <c r="I3131">
        <v>29.700884060165599</v>
      </c>
      <c r="J3131">
        <v>-9.7696909369295497</v>
      </c>
      <c r="K3131">
        <v>87.425720699809801</v>
      </c>
      <c r="L3131">
        <v>77.945740893555794</v>
      </c>
      <c r="M3131">
        <v>64.840475079024401</v>
      </c>
      <c r="N3131">
        <v>2.2048360846314798</v>
      </c>
      <c r="O3131">
        <v>27.2448979591836</v>
      </c>
      <c r="P3131">
        <v>84.557438794726906</v>
      </c>
    </row>
    <row r="3132" spans="1:17" hidden="1" x14ac:dyDescent="0.3">
      <c r="A3132" t="s">
        <v>6428</v>
      </c>
      <c r="B3132" t="s">
        <v>6429</v>
      </c>
      <c r="C3132" t="str">
        <f>IFERROR(VLOOKUP(Table1[[#This Row],[Ticker]],[1]!Table1[[Symbol]:[Industry]],2,FALSE),"-")</f>
        <v>-</v>
      </c>
      <c r="D3132" t="s">
        <v>647</v>
      </c>
      <c r="E3132">
        <v>70.643866974000005</v>
      </c>
      <c r="F3132">
        <v>43.47</v>
      </c>
      <c r="G3132">
        <v>26.610997328482</v>
      </c>
      <c r="H3132">
        <v>-3.5411394673783798</v>
      </c>
      <c r="I3132">
        <v>-9.2596335847978199</v>
      </c>
      <c r="J3132">
        <v>2.3145917380654701</v>
      </c>
      <c r="K3132">
        <v>44.805388382096901</v>
      </c>
      <c r="L3132">
        <v>43.609532020458502</v>
      </c>
      <c r="M3132">
        <v>64.610418596487406</v>
      </c>
      <c r="N3132">
        <v>0.47938327852035101</v>
      </c>
      <c r="O3132">
        <v>60.731538992408503</v>
      </c>
      <c r="P3132">
        <v>55.704595393887402</v>
      </c>
      <c r="Q3132">
        <v>3.6973797627880001E-2</v>
      </c>
    </row>
    <row r="3133" spans="1:17" hidden="1" x14ac:dyDescent="0.3">
      <c r="A3133" t="s">
        <v>6430</v>
      </c>
      <c r="B3133" t="s">
        <v>6431</v>
      </c>
      <c r="C3133" t="str">
        <f>IFERROR(VLOOKUP(Table1[[#This Row],[Ticker]],[1]!Table1[[Symbol]:[Industry]],2,FALSE),"-")</f>
        <v>-</v>
      </c>
      <c r="D3133" t="s">
        <v>476</v>
      </c>
      <c r="E3133">
        <v>70.593360000000004</v>
      </c>
      <c r="F3133">
        <v>50.89</v>
      </c>
      <c r="G3133">
        <v>1.5798396824265</v>
      </c>
      <c r="H3133">
        <v>3.7723638274899698</v>
      </c>
      <c r="I3133">
        <v>-33.481128222538302</v>
      </c>
      <c r="J3133">
        <v>8.1560355649074801</v>
      </c>
      <c r="K3133">
        <v>48.087364570925502</v>
      </c>
      <c r="L3133">
        <v>49.4238470727311</v>
      </c>
      <c r="M3133">
        <v>81.516413966743102</v>
      </c>
      <c r="N3133">
        <v>2.47176181199726</v>
      </c>
      <c r="O3133">
        <v>48.948712910198402</v>
      </c>
      <c r="P3133">
        <v>29.821428571428498</v>
      </c>
      <c r="Q3133">
        <v>2.4824461702583001E-2</v>
      </c>
    </row>
    <row r="3134" spans="1:17" hidden="1" x14ac:dyDescent="0.3">
      <c r="A3134" t="s">
        <v>6432</v>
      </c>
      <c r="B3134" t="s">
        <v>6433</v>
      </c>
      <c r="C3134" t="str">
        <f>IFERROR(VLOOKUP(Table1[[#This Row],[Ticker]],[1]!Table1[[Symbol]:[Industry]],2,FALSE),"-")</f>
        <v>-</v>
      </c>
      <c r="D3134" t="s">
        <v>1128</v>
      </c>
      <c r="E3134">
        <v>70.53</v>
      </c>
      <c r="F3134">
        <v>233.55</v>
      </c>
      <c r="G3134">
        <v>109.866648748754</v>
      </c>
      <c r="H3134">
        <v>-6.9313775626164897</v>
      </c>
      <c r="I3134">
        <v>-30.6898401813825</v>
      </c>
      <c r="J3134">
        <v>-3.65292700112346</v>
      </c>
      <c r="K3134">
        <v>238.37708946788501</v>
      </c>
      <c r="L3134">
        <v>214.240612683329</v>
      </c>
      <c r="M3134">
        <v>50.852316978384202</v>
      </c>
      <c r="N3134">
        <v>0.825455177462593</v>
      </c>
      <c r="O3134">
        <v>30.9997859130807</v>
      </c>
      <c r="P3134">
        <v>182.71395714804501</v>
      </c>
      <c r="Q3134">
        <v>0.16711714289907401</v>
      </c>
    </row>
    <row r="3135" spans="1:17" hidden="1" x14ac:dyDescent="0.3">
      <c r="A3135" t="s">
        <v>6434</v>
      </c>
      <c r="B3135" t="s">
        <v>6435</v>
      </c>
      <c r="C3135" t="str">
        <f>IFERROR(VLOOKUP(Table1[[#This Row],[Ticker]],[1]!Table1[[Symbol]:[Industry]],2,FALSE),"-")</f>
        <v>-</v>
      </c>
      <c r="D3135" t="s">
        <v>484</v>
      </c>
      <c r="E3135">
        <v>70.204129379999998</v>
      </c>
      <c r="F3135">
        <v>7.65</v>
      </c>
      <c r="G3135">
        <v>-11.7272482093926</v>
      </c>
      <c r="H3135">
        <v>-1.40912187319211</v>
      </c>
      <c r="I3135">
        <v>9.9131077006264405</v>
      </c>
      <c r="J3135">
        <v>-4.1766873317019604</v>
      </c>
      <c r="K3135">
        <v>6.5287281476582502</v>
      </c>
      <c r="L3135">
        <v>7.2955887764118001</v>
      </c>
      <c r="M3135">
        <v>57.822933168888099</v>
      </c>
      <c r="N3135">
        <v>1.57731354078152</v>
      </c>
      <c r="O3135">
        <v>7.1895424836601203</v>
      </c>
      <c r="P3135">
        <v>85.856018510403302</v>
      </c>
      <c r="Q3135">
        <v>6.4124138136339007E-2</v>
      </c>
    </row>
    <row r="3136" spans="1:17" hidden="1" x14ac:dyDescent="0.3">
      <c r="A3136" t="s">
        <v>6436</v>
      </c>
      <c r="B3136" t="s">
        <v>6437</v>
      </c>
      <c r="C3136" t="str">
        <f>IFERROR(VLOOKUP(Table1[[#This Row],[Ticker]],[1]!Table1[[Symbol]:[Industry]],2,FALSE),"-")</f>
        <v>-</v>
      </c>
      <c r="D3136" t="s">
        <v>476</v>
      </c>
      <c r="E3136">
        <v>70.184010000000001</v>
      </c>
      <c r="F3136">
        <v>42.8</v>
      </c>
      <c r="G3136">
        <v>96.187310639379902</v>
      </c>
      <c r="H3136">
        <v>13.1936224373835</v>
      </c>
      <c r="I3136">
        <v>9.8086052241048698</v>
      </c>
      <c r="J3136">
        <v>-11.4761987836876</v>
      </c>
      <c r="K3136">
        <v>41.513253495571597</v>
      </c>
      <c r="L3136">
        <v>35.374098622310001</v>
      </c>
      <c r="M3136">
        <v>35.171213770019598</v>
      </c>
      <c r="N3136">
        <v>1.9147372123353601</v>
      </c>
      <c r="O3136">
        <v>33.691588785046697</v>
      </c>
      <c r="P3136">
        <v>150.14611338398501</v>
      </c>
      <c r="Q3136">
        <v>0.237522468580741</v>
      </c>
    </row>
    <row r="3137" spans="1:17" hidden="1" x14ac:dyDescent="0.3">
      <c r="A3137" t="s">
        <v>6438</v>
      </c>
      <c r="B3137" t="s">
        <v>6439</v>
      </c>
      <c r="C3137" t="str">
        <f>IFERROR(VLOOKUP(Table1[[#This Row],[Ticker]],[1]!Table1[[Symbol]:[Industry]],2,FALSE),"-")</f>
        <v>-</v>
      </c>
      <c r="D3137" t="s">
        <v>393</v>
      </c>
      <c r="E3137">
        <v>69.891954999999996</v>
      </c>
      <c r="F3137">
        <v>59.3</v>
      </c>
      <c r="G3137">
        <v>-2.26272393876665</v>
      </c>
      <c r="H3137">
        <v>-3.3121473551960801</v>
      </c>
      <c r="I3137">
        <v>-17.809852761735002</v>
      </c>
      <c r="J3137">
        <v>-5.7237545999546304</v>
      </c>
      <c r="K3137">
        <v>56.906236254778896</v>
      </c>
      <c r="L3137">
        <v>53.848094961471602</v>
      </c>
      <c r="M3137">
        <v>38.723561218500599</v>
      </c>
      <c r="N3137">
        <v>2.2875312760633801</v>
      </c>
      <c r="O3137">
        <v>22.934232715008399</v>
      </c>
      <c r="P3137">
        <v>59.408602150537597</v>
      </c>
    </row>
    <row r="3138" spans="1:17" hidden="1" x14ac:dyDescent="0.3">
      <c r="A3138" t="s">
        <v>6440</v>
      </c>
      <c r="B3138" t="s">
        <v>6441</v>
      </c>
      <c r="C3138" t="str">
        <f>IFERROR(VLOOKUP(Table1[[#This Row],[Ticker]],[1]!Table1[[Symbol]:[Industry]],2,FALSE),"-")</f>
        <v>-</v>
      </c>
      <c r="D3138" t="s">
        <v>901</v>
      </c>
      <c r="E3138">
        <v>69.881593899999999</v>
      </c>
      <c r="F3138">
        <v>60.8</v>
      </c>
      <c r="G3138">
        <v>-45.1677858308975</v>
      </c>
      <c r="H3138">
        <v>-3.56080724146477</v>
      </c>
      <c r="I3138">
        <v>-38.016287657006004</v>
      </c>
      <c r="J3138">
        <v>6.2158565279471496</v>
      </c>
      <c r="K3138">
        <v>61.084485814140102</v>
      </c>
      <c r="M3138">
        <v>65.463812452086202</v>
      </c>
      <c r="N3138">
        <v>1.2809611829944501</v>
      </c>
      <c r="O3138">
        <v>51.1513157894736</v>
      </c>
      <c r="P3138">
        <v>10.344827586206801</v>
      </c>
    </row>
    <row r="3139" spans="1:17" hidden="1" x14ac:dyDescent="0.3">
      <c r="A3139" t="s">
        <v>6442</v>
      </c>
      <c r="B3139" t="s">
        <v>6443</v>
      </c>
      <c r="C3139" t="str">
        <f>IFERROR(VLOOKUP(Table1[[#This Row],[Ticker]],[1]!Table1[[Symbol]:[Industry]],2,FALSE),"-")</f>
        <v>-</v>
      </c>
      <c r="D3139" t="s">
        <v>21</v>
      </c>
      <c r="E3139">
        <v>69.864000000000004</v>
      </c>
      <c r="F3139">
        <v>30.6</v>
      </c>
      <c r="G3139">
        <v>-52.860409675755101</v>
      </c>
      <c r="H3139">
        <v>-8.8897108959498201</v>
      </c>
      <c r="I3139">
        <v>-25.998971639690001</v>
      </c>
      <c r="J3139">
        <v>-4.0274937833148696</v>
      </c>
      <c r="K3139">
        <v>30.844287007972699</v>
      </c>
      <c r="L3139">
        <v>34.391629192196298</v>
      </c>
      <c r="M3139">
        <v>35.186979325561197</v>
      </c>
      <c r="N3139">
        <v>1.8383203599228699</v>
      </c>
      <c r="O3139">
        <v>79.738562091503198</v>
      </c>
      <c r="P3139">
        <v>19.765166340508799</v>
      </c>
    </row>
    <row r="3140" spans="1:17" hidden="1" x14ac:dyDescent="0.3">
      <c r="A3140" t="s">
        <v>6444</v>
      </c>
      <c r="B3140" t="s">
        <v>6445</v>
      </c>
      <c r="C3140" t="str">
        <f>IFERROR(VLOOKUP(Table1[[#This Row],[Ticker]],[1]!Table1[[Symbol]:[Industry]],2,FALSE),"-")</f>
        <v>-</v>
      </c>
      <c r="D3140" t="s">
        <v>647</v>
      </c>
      <c r="E3140">
        <v>69.540000000000006</v>
      </c>
      <c r="F3140">
        <v>240</v>
      </c>
      <c r="G3140">
        <v>-30.679539238013501</v>
      </c>
      <c r="H3140">
        <v>-3.22304422928315</v>
      </c>
      <c r="I3140">
        <v>-9.1491547898731902</v>
      </c>
      <c r="J3140">
        <v>5.3545014870928904</v>
      </c>
      <c r="K3140">
        <v>237.39756421128001</v>
      </c>
      <c r="L3140">
        <v>242.57728943519999</v>
      </c>
      <c r="M3140">
        <v>62.9319257068612</v>
      </c>
      <c r="N3140">
        <v>0.94201165304787804</v>
      </c>
      <c r="O3140">
        <v>24.5416666666666</v>
      </c>
      <c r="P3140">
        <v>15.2184349495919</v>
      </c>
      <c r="Q3140">
        <v>0.177743344091503</v>
      </c>
    </row>
    <row r="3141" spans="1:17" hidden="1" x14ac:dyDescent="0.3">
      <c r="A3141" t="s">
        <v>6446</v>
      </c>
      <c r="B3141" t="s">
        <v>6447</v>
      </c>
      <c r="C3141" t="str">
        <f>IFERROR(VLOOKUP(Table1[[#This Row],[Ticker]],[1]!Table1[[Symbol]:[Industry]],2,FALSE),"-")</f>
        <v>-</v>
      </c>
      <c r="D3141" t="s">
        <v>193</v>
      </c>
      <c r="E3141">
        <v>69.519125000000003</v>
      </c>
      <c r="F3141">
        <v>118.9</v>
      </c>
      <c r="G3141">
        <v>46.414612870812299</v>
      </c>
      <c r="H3141">
        <v>3.5344806984961599</v>
      </c>
      <c r="I3141">
        <v>-6.16509934243558</v>
      </c>
      <c r="J3141">
        <v>-5.74449778921832</v>
      </c>
      <c r="K3141">
        <v>106.994908925552</v>
      </c>
      <c r="L3141">
        <v>100.02850879876399</v>
      </c>
      <c r="M3141">
        <v>56.015624456407899</v>
      </c>
      <c r="N3141">
        <v>1.0865259879529601</v>
      </c>
      <c r="O3141">
        <v>31.076534903279999</v>
      </c>
      <c r="P3141">
        <v>91.465378421900098</v>
      </c>
      <c r="Q3141">
        <v>3.3861053884029997E-2</v>
      </c>
    </row>
    <row r="3142" spans="1:17" hidden="1" x14ac:dyDescent="0.3">
      <c r="A3142" t="s">
        <v>6448</v>
      </c>
      <c r="B3142" t="s">
        <v>6449</v>
      </c>
      <c r="C3142" t="str">
        <f>IFERROR(VLOOKUP(Table1[[#This Row],[Ticker]],[1]!Table1[[Symbol]:[Industry]],2,FALSE),"-")</f>
        <v>-</v>
      </c>
      <c r="D3142" t="s">
        <v>550</v>
      </c>
      <c r="E3142">
        <v>69.467894999999999</v>
      </c>
      <c r="F3142">
        <v>63.8</v>
      </c>
      <c r="G3142">
        <v>-17.116145290271401</v>
      </c>
      <c r="H3142">
        <v>7.9401344179719198</v>
      </c>
      <c r="I3142">
        <v>-3.0250120388139199</v>
      </c>
      <c r="J3142">
        <v>-1.60168733170197</v>
      </c>
      <c r="M3142">
        <v>45.510220713027699</v>
      </c>
      <c r="O3142">
        <v>17.398119122257</v>
      </c>
      <c r="P3142">
        <v>38.394793926247203</v>
      </c>
    </row>
    <row r="3143" spans="1:17" hidden="1" x14ac:dyDescent="0.3">
      <c r="A3143" t="s">
        <v>6450</v>
      </c>
      <c r="B3143" t="s">
        <v>6451</v>
      </c>
      <c r="C3143" t="str">
        <f>IFERROR(VLOOKUP(Table1[[#This Row],[Ticker]],[1]!Table1[[Symbol]:[Industry]],2,FALSE),"-")</f>
        <v>-</v>
      </c>
      <c r="E3143">
        <v>69.412000000000006</v>
      </c>
      <c r="F3143">
        <v>247.9</v>
      </c>
      <c r="G3143">
        <v>37.2877146577245</v>
      </c>
      <c r="H3143">
        <v>17.258601496265001</v>
      </c>
      <c r="I3143">
        <v>52.079276507933699</v>
      </c>
      <c r="J3143">
        <v>0.38198613768578399</v>
      </c>
      <c r="K3143">
        <v>209.77951499290899</v>
      </c>
      <c r="M3143">
        <v>49.389557192899403</v>
      </c>
      <c r="N3143">
        <v>0.45756457564575598</v>
      </c>
      <c r="O3143">
        <v>13.1504638967325</v>
      </c>
      <c r="P3143">
        <v>141.85365853658499</v>
      </c>
    </row>
    <row r="3144" spans="1:17" hidden="1" x14ac:dyDescent="0.3">
      <c r="A3144" t="s">
        <v>6452</v>
      </c>
      <c r="B3144" t="s">
        <v>6453</v>
      </c>
      <c r="C3144" t="str">
        <f>IFERROR(VLOOKUP(Table1[[#This Row],[Ticker]],[1]!Table1[[Symbol]:[Industry]],2,FALSE),"-")</f>
        <v>-</v>
      </c>
      <c r="D3144" t="s">
        <v>1161</v>
      </c>
      <c r="E3144">
        <v>69.3</v>
      </c>
      <c r="F3144">
        <v>13.31</v>
      </c>
      <c r="G3144">
        <v>-22.865488826624301</v>
      </c>
      <c r="H3144">
        <v>-5.71615717694156</v>
      </c>
      <c r="I3144">
        <v>-9.6427052067364798</v>
      </c>
      <c r="J3144">
        <v>-3.0239095539242</v>
      </c>
      <c r="K3144">
        <v>13.4616523899747</v>
      </c>
      <c r="L3144">
        <v>13.8086471146277</v>
      </c>
      <c r="M3144">
        <v>45.491022152357402</v>
      </c>
      <c r="N3144">
        <v>0.93022279848227996</v>
      </c>
      <c r="O3144">
        <v>53.568745304282501</v>
      </c>
      <c r="P3144">
        <v>30.4901960784313</v>
      </c>
      <c r="Q3144">
        <v>-4.4868365675262999E-2</v>
      </c>
    </row>
    <row r="3145" spans="1:17" hidden="1" x14ac:dyDescent="0.3">
      <c r="A3145" t="s">
        <v>6454</v>
      </c>
      <c r="B3145" t="s">
        <v>6455</v>
      </c>
      <c r="C3145" t="str">
        <f>IFERROR(VLOOKUP(Table1[[#This Row],[Ticker]],[1]!Table1[[Symbol]:[Industry]],2,FALSE),"-")</f>
        <v>-</v>
      </c>
      <c r="D3145" t="s">
        <v>1391</v>
      </c>
      <c r="E3145">
        <v>69.236149999999995</v>
      </c>
      <c r="F3145">
        <v>47.42</v>
      </c>
      <c r="G3145">
        <v>-62.897927337669302</v>
      </c>
      <c r="H3145">
        <v>-4.5081847915321402</v>
      </c>
      <c r="I3145">
        <v>-9.18352762424602</v>
      </c>
      <c r="J3145">
        <v>-5.9440023222142999</v>
      </c>
      <c r="K3145">
        <v>48.531263917768896</v>
      </c>
      <c r="L3145">
        <v>50.630099238970502</v>
      </c>
      <c r="M3145">
        <v>55.553738132546599</v>
      </c>
      <c r="N3145">
        <v>1.3420606282322001</v>
      </c>
      <c r="O3145">
        <v>70.814002530577795</v>
      </c>
      <c r="P3145">
        <v>12.343046671404799</v>
      </c>
      <c r="Q3145">
        <v>8.2240997085643003E-2</v>
      </c>
    </row>
    <row r="3146" spans="1:17" hidden="1" x14ac:dyDescent="0.3">
      <c r="A3146" t="s">
        <v>6456</v>
      </c>
      <c r="B3146" t="s">
        <v>6457</v>
      </c>
      <c r="C3146" t="str">
        <f>IFERROR(VLOOKUP(Table1[[#This Row],[Ticker]],[1]!Table1[[Symbol]:[Industry]],2,FALSE),"-")</f>
        <v>-</v>
      </c>
      <c r="D3146" t="s">
        <v>253</v>
      </c>
      <c r="E3146">
        <v>69.105886424999994</v>
      </c>
      <c r="F3146">
        <v>139.19999999999999</v>
      </c>
      <c r="G3146">
        <v>36.169079257261501</v>
      </c>
      <c r="H3146">
        <v>-9.0505500567889694</v>
      </c>
      <c r="I3146">
        <v>0.138892103637729</v>
      </c>
      <c r="J3146">
        <v>-6.2844459523916196</v>
      </c>
      <c r="K3146">
        <v>140.62940939414301</v>
      </c>
      <c r="L3146">
        <v>128.00910991138201</v>
      </c>
      <c r="M3146">
        <v>30.117699076824302</v>
      </c>
      <c r="N3146">
        <v>0.31552130354609897</v>
      </c>
      <c r="O3146">
        <v>32.830459770114899</v>
      </c>
      <c r="P3146">
        <v>68.727272727272705</v>
      </c>
      <c r="Q3146">
        <v>7.8015669338407007E-2</v>
      </c>
    </row>
    <row r="3147" spans="1:17" hidden="1" x14ac:dyDescent="0.3">
      <c r="A3147" t="s">
        <v>6458</v>
      </c>
      <c r="B3147" t="s">
        <v>6459</v>
      </c>
      <c r="C3147" t="str">
        <f>IFERROR(VLOOKUP(Table1[[#This Row],[Ticker]],[1]!Table1[[Symbol]:[Industry]],2,FALSE),"-")</f>
        <v>-</v>
      </c>
      <c r="E3147">
        <v>68.94</v>
      </c>
      <c r="F3147">
        <v>34.07</v>
      </c>
      <c r="G3147">
        <v>-4.2560495422866804</v>
      </c>
      <c r="H3147">
        <v>-1.4072731895553501</v>
      </c>
      <c r="I3147">
        <v>5.7290039352348501</v>
      </c>
      <c r="J3147">
        <v>-0.88864385344110597</v>
      </c>
      <c r="K3147">
        <v>33.776450986245997</v>
      </c>
      <c r="L3147">
        <v>32.401353903908799</v>
      </c>
      <c r="M3147">
        <v>61.650716129108801</v>
      </c>
      <c r="N3147">
        <v>1.03882625686243</v>
      </c>
      <c r="O3147">
        <v>28.8230114470208</v>
      </c>
      <c r="P3147">
        <v>72.070707070707002</v>
      </c>
      <c r="Q3147">
        <v>8.9606453423373006E-2</v>
      </c>
    </row>
    <row r="3148" spans="1:17" hidden="1" x14ac:dyDescent="0.3">
      <c r="A3148" t="s">
        <v>6460</v>
      </c>
      <c r="B3148" t="s">
        <v>6461</v>
      </c>
      <c r="C3148" t="str">
        <f>IFERROR(VLOOKUP(Table1[[#This Row],[Ticker]],[1]!Table1[[Symbol]:[Industry]],2,FALSE),"-")</f>
        <v>-</v>
      </c>
      <c r="D3148" t="s">
        <v>409</v>
      </c>
      <c r="E3148">
        <v>68.905945122000006</v>
      </c>
      <c r="F3148">
        <v>0.97</v>
      </c>
      <c r="G3148">
        <v>177.32060939456599</v>
      </c>
      <c r="H3148">
        <v>-7.8600079256527904</v>
      </c>
      <c r="I3148">
        <v>9.5367426460242299</v>
      </c>
      <c r="J3148">
        <v>-8.3488571430227303</v>
      </c>
      <c r="K3148">
        <v>0.94514312919281795</v>
      </c>
      <c r="L3148">
        <v>0.75050317221709595</v>
      </c>
      <c r="M3148">
        <v>38.549002756174502</v>
      </c>
      <c r="N3148">
        <v>1.19899800326177</v>
      </c>
      <c r="O3148">
        <v>15.4639175257732</v>
      </c>
      <c r="P3148">
        <v>410.52631578947302</v>
      </c>
      <c r="Q3148">
        <v>0.13453006581160001</v>
      </c>
    </row>
    <row r="3149" spans="1:17" hidden="1" x14ac:dyDescent="0.3">
      <c r="A3149" t="s">
        <v>6462</v>
      </c>
      <c r="B3149" t="s">
        <v>6463</v>
      </c>
      <c r="C3149" t="str">
        <f>IFERROR(VLOOKUP(Table1[[#This Row],[Ticker]],[1]!Table1[[Symbol]:[Industry]],2,FALSE),"-")</f>
        <v>-</v>
      </c>
      <c r="D3149" t="s">
        <v>409</v>
      </c>
      <c r="E3149">
        <v>68.898549404999997</v>
      </c>
      <c r="F3149">
        <v>214.4</v>
      </c>
      <c r="G3149">
        <v>-29.2712974041726</v>
      </c>
      <c r="H3149">
        <v>-6.3095448845911504</v>
      </c>
      <c r="I3149">
        <v>-7.7365357244898103</v>
      </c>
      <c r="J3149">
        <v>-6.78085399836863</v>
      </c>
      <c r="K3149">
        <v>220.11827701256399</v>
      </c>
      <c r="L3149">
        <v>210.91503692360399</v>
      </c>
      <c r="M3149">
        <v>41.192772684210503</v>
      </c>
      <c r="N3149">
        <v>3.9730338114517898</v>
      </c>
      <c r="O3149">
        <v>27.518656716417802</v>
      </c>
      <c r="P3149">
        <v>54.244604316546699</v>
      </c>
      <c r="Q3149">
        <v>4.7175374989939997E-2</v>
      </c>
    </row>
    <row r="3150" spans="1:17" hidden="1" x14ac:dyDescent="0.3">
      <c r="A3150" t="s">
        <v>6464</v>
      </c>
      <c r="B3150" t="s">
        <v>6465</v>
      </c>
      <c r="C3150" t="str">
        <f>IFERROR(VLOOKUP(Table1[[#This Row],[Ticker]],[1]!Table1[[Symbol]:[Industry]],2,FALSE),"-")</f>
        <v>-</v>
      </c>
      <c r="D3150" t="s">
        <v>49</v>
      </c>
      <c r="E3150">
        <v>68.849999999999994</v>
      </c>
      <c r="F3150">
        <v>72.290000000000006</v>
      </c>
      <c r="G3150">
        <v>107.76588403107699</v>
      </c>
      <c r="H3150">
        <v>28.6181425071915</v>
      </c>
      <c r="I3150">
        <v>60.364819294441297</v>
      </c>
      <c r="J3150">
        <v>11.131331689595299</v>
      </c>
      <c r="K3150">
        <v>56.824049969623601</v>
      </c>
      <c r="L3150">
        <v>46.353812781522102</v>
      </c>
      <c r="M3150">
        <v>61.427672421757499</v>
      </c>
      <c r="N3150">
        <v>2.40976469368715</v>
      </c>
      <c r="O3150">
        <v>21.593581408216899</v>
      </c>
      <c r="P3150">
        <v>155.44169611307399</v>
      </c>
      <c r="Q3150">
        <v>6.3325743802716994E-2</v>
      </c>
    </row>
    <row r="3151" spans="1:17" hidden="1" x14ac:dyDescent="0.3">
      <c r="A3151" t="s">
        <v>6466</v>
      </c>
      <c r="B3151" t="s">
        <v>6467</v>
      </c>
      <c r="C3151" t="str">
        <f>IFERROR(VLOOKUP(Table1[[#This Row],[Ticker]],[1]!Table1[[Symbol]:[Industry]],2,FALSE),"-")</f>
        <v>-</v>
      </c>
      <c r="D3151" t="s">
        <v>100</v>
      </c>
      <c r="E3151">
        <v>68.777168376000006</v>
      </c>
      <c r="F3151">
        <v>61.84</v>
      </c>
      <c r="G3151">
        <v>562.07102652471099</v>
      </c>
      <c r="H3151">
        <v>43.349897906006099</v>
      </c>
      <c r="I3151">
        <v>226.210239913783</v>
      </c>
      <c r="J3151">
        <v>7.4082002285336097</v>
      </c>
      <c r="K3151">
        <v>42.156583048134401</v>
      </c>
      <c r="L3151">
        <v>26.084451197133699</v>
      </c>
      <c r="M3151">
        <v>99.998757853757894</v>
      </c>
      <c r="N3151">
        <v>1.5404626325122299</v>
      </c>
      <c r="O3151">
        <v>0</v>
      </c>
      <c r="P3151">
        <v>636.19047619047603</v>
      </c>
      <c r="Q3151">
        <v>9.8843419111646999E-2</v>
      </c>
    </row>
    <row r="3152" spans="1:17" hidden="1" x14ac:dyDescent="0.3">
      <c r="A3152" t="s">
        <v>6468</v>
      </c>
      <c r="B3152" t="s">
        <v>6469</v>
      </c>
      <c r="C3152" t="str">
        <f>IFERROR(VLOOKUP(Table1[[#This Row],[Ticker]],[1]!Table1[[Symbol]:[Industry]],2,FALSE),"-")</f>
        <v>-</v>
      </c>
      <c r="D3152" t="s">
        <v>140</v>
      </c>
      <c r="E3152">
        <v>68.634</v>
      </c>
      <c r="F3152">
        <v>37.67</v>
      </c>
      <c r="G3152">
        <v>62.545609394566597</v>
      </c>
      <c r="H3152">
        <v>17.912221471199899</v>
      </c>
      <c r="I3152">
        <v>-7.7960159746653996</v>
      </c>
      <c r="J3152">
        <v>-0.59143766021707</v>
      </c>
      <c r="K3152">
        <v>33.803510557123602</v>
      </c>
      <c r="L3152">
        <v>30.333533317278999</v>
      </c>
      <c r="M3152">
        <v>68.031133070604</v>
      </c>
      <c r="N3152">
        <v>1.22570743706871</v>
      </c>
      <c r="O3152">
        <v>10.220334483674</v>
      </c>
      <c r="P3152">
        <v>105.286103542234</v>
      </c>
      <c r="Q3152">
        <v>6.9994720846850003E-2</v>
      </c>
    </row>
    <row r="3153" spans="1:17" hidden="1" x14ac:dyDescent="0.3">
      <c r="A3153" t="s">
        <v>6470</v>
      </c>
      <c r="B3153" t="s">
        <v>6471</v>
      </c>
      <c r="C3153" t="str">
        <f>IFERROR(VLOOKUP(Table1[[#This Row],[Ticker]],[1]!Table1[[Symbol]:[Industry]],2,FALSE),"-")</f>
        <v>-</v>
      </c>
      <c r="D3153" t="s">
        <v>647</v>
      </c>
      <c r="E3153">
        <v>68.555098575000002</v>
      </c>
      <c r="F3153">
        <v>45.22</v>
      </c>
      <c r="G3153">
        <v>-5.05672705403145</v>
      </c>
      <c r="H3153">
        <v>5.2450989259086196</v>
      </c>
      <c r="I3153">
        <v>-3.8925611212623501</v>
      </c>
      <c r="J3153">
        <v>4.95420725914407</v>
      </c>
      <c r="K3153">
        <v>43.562331506825998</v>
      </c>
      <c r="L3153">
        <v>42.497224185374002</v>
      </c>
      <c r="M3153">
        <v>53.095361983346898</v>
      </c>
      <c r="N3153">
        <v>0.72242999001937802</v>
      </c>
      <c r="O3153">
        <v>43.719593100398001</v>
      </c>
      <c r="P3153">
        <v>36.905843172873098</v>
      </c>
      <c r="Q3153">
        <v>3.0380487747614E-2</v>
      </c>
    </row>
    <row r="3154" spans="1:17" hidden="1" x14ac:dyDescent="0.3">
      <c r="A3154" t="s">
        <v>6472</v>
      </c>
      <c r="B3154" t="s">
        <v>6473</v>
      </c>
      <c r="C3154" t="str">
        <f>IFERROR(VLOOKUP(Table1[[#This Row],[Ticker]],[1]!Table1[[Symbol]:[Industry]],2,FALSE),"-")</f>
        <v>-</v>
      </c>
      <c r="E3154">
        <v>68.544472499999998</v>
      </c>
      <c r="F3154">
        <v>155.15</v>
      </c>
      <c r="G3154">
        <v>-6.6093441658048198</v>
      </c>
      <c r="H3154">
        <v>-3.8946860203279301</v>
      </c>
      <c r="I3154">
        <v>-3.2167538574722498</v>
      </c>
      <c r="J3154">
        <v>-2.4489741534073999</v>
      </c>
      <c r="K3154">
        <v>150.68483201219399</v>
      </c>
      <c r="L3154">
        <v>144.14247597965399</v>
      </c>
      <c r="M3154">
        <v>52.262000846027803</v>
      </c>
      <c r="N3154">
        <v>1.4384949050132601</v>
      </c>
      <c r="O3154">
        <v>20.5285207863358</v>
      </c>
      <c r="P3154">
        <v>30.8178752107926</v>
      </c>
      <c r="Q3154">
        <v>6.2910167891499003E-2</v>
      </c>
    </row>
    <row r="3155" spans="1:17" hidden="1" x14ac:dyDescent="0.3">
      <c r="A3155" t="s">
        <v>6474</v>
      </c>
      <c r="B3155" t="s">
        <v>6475</v>
      </c>
      <c r="C3155" t="str">
        <f>IFERROR(VLOOKUP(Table1[[#This Row],[Ticker]],[1]!Table1[[Symbol]:[Industry]],2,FALSE),"-")</f>
        <v>-</v>
      </c>
      <c r="D3155" t="s">
        <v>62</v>
      </c>
      <c r="E3155">
        <v>68.399307305999997</v>
      </c>
      <c r="F3155">
        <v>51.34</v>
      </c>
      <c r="G3155">
        <v>-48.345126875801398</v>
      </c>
      <c r="H3155">
        <v>-6.0222137272068901</v>
      </c>
      <c r="I3155">
        <v>-37.597478517538597</v>
      </c>
      <c r="J3155">
        <v>-1.54074361368037</v>
      </c>
      <c r="K3155">
        <v>53.374581151496898</v>
      </c>
      <c r="L3155">
        <v>62.811387123978598</v>
      </c>
      <c r="M3155">
        <v>50.921005569230402</v>
      </c>
      <c r="N3155">
        <v>1.26871687305118</v>
      </c>
      <c r="O3155">
        <v>67.627580833657902</v>
      </c>
      <c r="P3155">
        <v>15.3967183636772</v>
      </c>
      <c r="Q3155">
        <v>-2.4242147477561999E-2</v>
      </c>
    </row>
    <row r="3156" spans="1:17" hidden="1" x14ac:dyDescent="0.3">
      <c r="A3156" t="s">
        <v>6476</v>
      </c>
      <c r="B3156" t="s">
        <v>6477</v>
      </c>
      <c r="C3156" t="str">
        <f>IFERROR(VLOOKUP(Table1[[#This Row],[Ticker]],[1]!Table1[[Symbol]:[Industry]],2,FALSE),"-")</f>
        <v>-</v>
      </c>
      <c r="E3156">
        <v>68.2</v>
      </c>
      <c r="F3156">
        <v>1.22</v>
      </c>
      <c r="G3156">
        <v>113.411295669076</v>
      </c>
      <c r="H3156">
        <v>31.374025367786398</v>
      </c>
      <c r="I3156">
        <v>0.21334815061138801</v>
      </c>
      <c r="J3156">
        <v>-6.8622933923080298</v>
      </c>
      <c r="K3156">
        <v>1.0427709560013201</v>
      </c>
      <c r="L3156">
        <v>0.86367384671841496</v>
      </c>
      <c r="M3156">
        <v>67.978561496589506</v>
      </c>
      <c r="N3156">
        <v>2.4343324278549501</v>
      </c>
      <c r="O3156">
        <v>13.114754098360599</v>
      </c>
      <c r="P3156">
        <v>171.111111111111</v>
      </c>
      <c r="Q3156">
        <v>0.12678418702900601</v>
      </c>
    </row>
    <row r="3157" spans="1:17" hidden="1" x14ac:dyDescent="0.3">
      <c r="A3157" t="s">
        <v>6478</v>
      </c>
      <c r="B3157" t="s">
        <v>6479</v>
      </c>
      <c r="C3157" t="str">
        <f>IFERROR(VLOOKUP(Table1[[#This Row],[Ticker]],[1]!Table1[[Symbol]:[Industry]],2,FALSE),"-")</f>
        <v>-</v>
      </c>
      <c r="D3157" t="s">
        <v>6480</v>
      </c>
      <c r="E3157">
        <v>68.083749999999995</v>
      </c>
      <c r="F3157">
        <v>299.95</v>
      </c>
      <c r="G3157">
        <v>-6.77661282765553</v>
      </c>
      <c r="H3157">
        <v>17.1936224373835</v>
      </c>
      <c r="I3157">
        <v>7.3145204238020103</v>
      </c>
      <c r="J3157">
        <v>2.1498235607786902</v>
      </c>
      <c r="O3157">
        <v>21.020170028338001</v>
      </c>
      <c r="P3157">
        <v>38.705202312138702</v>
      </c>
    </row>
    <row r="3158" spans="1:17" hidden="1" x14ac:dyDescent="0.3">
      <c r="A3158" t="s">
        <v>6481</v>
      </c>
      <c r="B3158" t="s">
        <v>6482</v>
      </c>
      <c r="C3158" t="str">
        <f>IFERROR(VLOOKUP(Table1[[#This Row],[Ticker]],[1]!Table1[[Symbol]:[Industry]],2,FALSE),"-")</f>
        <v>-</v>
      </c>
      <c r="D3158" t="s">
        <v>396</v>
      </c>
      <c r="E3158">
        <v>68.032012014999907</v>
      </c>
      <c r="F3158">
        <v>34.35</v>
      </c>
      <c r="G3158">
        <v>75.308021572552605</v>
      </c>
      <c r="H3158">
        <v>-16.091393777885099</v>
      </c>
      <c r="I3158">
        <v>8.8130584354979309</v>
      </c>
      <c r="J3158">
        <v>-6.7348349640139302</v>
      </c>
      <c r="K3158">
        <v>35.451590110119497</v>
      </c>
      <c r="L3158">
        <v>30.191228004634802</v>
      </c>
      <c r="M3158">
        <v>45.000935549824497</v>
      </c>
      <c r="N3158">
        <v>0.98034953082999798</v>
      </c>
      <c r="O3158">
        <v>42.358078602619997</v>
      </c>
      <c r="P3158">
        <v>135.27397260273901</v>
      </c>
      <c r="Q3158">
        <v>5.1868592150519997E-2</v>
      </c>
    </row>
    <row r="3159" spans="1:17" hidden="1" x14ac:dyDescent="0.3">
      <c r="A3159" t="s">
        <v>6483</v>
      </c>
      <c r="B3159" t="s">
        <v>6484</v>
      </c>
      <c r="C3159" t="str">
        <f>IFERROR(VLOOKUP(Table1[[#This Row],[Ticker]],[1]!Table1[[Symbol]:[Industry]],2,FALSE),"-")</f>
        <v>-</v>
      </c>
      <c r="D3159" t="s">
        <v>1161</v>
      </c>
      <c r="E3159">
        <v>67.918653597000002</v>
      </c>
      <c r="F3159">
        <v>0.68</v>
      </c>
      <c r="G3159">
        <v>12.971119598648301</v>
      </c>
      <c r="H3159">
        <v>8.22504320241082</v>
      </c>
      <c r="I3159">
        <v>-11.713257353975701</v>
      </c>
      <c r="J3159">
        <v>-6.2811393864964904</v>
      </c>
      <c r="K3159">
        <v>0.635811710868739</v>
      </c>
      <c r="L3159">
        <v>0.56634390914830002</v>
      </c>
      <c r="M3159">
        <v>40.558340897103697</v>
      </c>
      <c r="N3159">
        <v>1.0569562794524101</v>
      </c>
      <c r="O3159">
        <v>11.764705882352899</v>
      </c>
      <c r="P3159">
        <v>38.775510204081598</v>
      </c>
      <c r="Q3159">
        <v>8.1133236012600005E-3</v>
      </c>
    </row>
    <row r="3160" spans="1:17" hidden="1" x14ac:dyDescent="0.3">
      <c r="A3160" t="s">
        <v>6485</v>
      </c>
      <c r="B3160" t="s">
        <v>6486</v>
      </c>
      <c r="C3160" t="str">
        <f>IFERROR(VLOOKUP(Table1[[#This Row],[Ticker]],[1]!Table1[[Symbol]:[Industry]],2,FALSE),"-")</f>
        <v>-</v>
      </c>
      <c r="D3160" t="s">
        <v>75</v>
      </c>
      <c r="E3160">
        <v>67.896214999999998</v>
      </c>
      <c r="F3160">
        <v>154.75</v>
      </c>
      <c r="G3160">
        <v>169.971603278358</v>
      </c>
      <c r="H3160">
        <v>-9.2143554457128598</v>
      </c>
      <c r="I3160">
        <v>8.7147582102265702</v>
      </c>
      <c r="J3160">
        <v>0.13581266829802599</v>
      </c>
      <c r="K3160">
        <v>164.408563997165</v>
      </c>
      <c r="L3160">
        <v>128.90589743616999</v>
      </c>
      <c r="M3160">
        <v>44.457325462638899</v>
      </c>
      <c r="N3160">
        <v>0.41593054639983001</v>
      </c>
      <c r="O3160">
        <v>23.844911147011299</v>
      </c>
      <c r="P3160">
        <v>195.77599388379201</v>
      </c>
      <c r="Q3160">
        <v>0.28168080425605801</v>
      </c>
    </row>
    <row r="3161" spans="1:17" hidden="1" x14ac:dyDescent="0.3">
      <c r="A3161" t="s">
        <v>6487</v>
      </c>
      <c r="B3161" t="s">
        <v>6488</v>
      </c>
      <c r="C3161" t="str">
        <f>IFERROR(VLOOKUP(Table1[[#This Row],[Ticker]],[1]!Table1[[Symbol]:[Industry]],2,FALSE),"-")</f>
        <v>-</v>
      </c>
      <c r="D3161" t="s">
        <v>97</v>
      </c>
      <c r="E3161">
        <v>67.849844243999996</v>
      </c>
      <c r="F3161">
        <v>8.92</v>
      </c>
      <c r="G3161">
        <v>-30.606951971495199</v>
      </c>
      <c r="H3161">
        <v>-4.21631022254914</v>
      </c>
      <c r="I3161">
        <v>-16.005102847537898</v>
      </c>
      <c r="J3161">
        <v>-0.80168733170197304</v>
      </c>
      <c r="K3161">
        <v>9.0262358770379993</v>
      </c>
      <c r="L3161">
        <v>9.3845584245440108</v>
      </c>
      <c r="M3161">
        <v>51.075217613870301</v>
      </c>
      <c r="N3161">
        <v>0.50644794448614505</v>
      </c>
      <c r="O3161">
        <v>30.605381165919201</v>
      </c>
      <c r="P3161">
        <v>22.8650137741046</v>
      </c>
      <c r="Q3161">
        <v>2.8875563471919E-2</v>
      </c>
    </row>
    <row r="3162" spans="1:17" hidden="1" x14ac:dyDescent="0.3">
      <c r="A3162" t="s">
        <v>6489</v>
      </c>
      <c r="B3162" t="s">
        <v>6490</v>
      </c>
      <c r="C3162" t="str">
        <f>IFERROR(VLOOKUP(Table1[[#This Row],[Ticker]],[1]!Table1[[Symbol]:[Industry]],2,FALSE),"-")</f>
        <v>-</v>
      </c>
      <c r="D3162" t="s">
        <v>21</v>
      </c>
      <c r="E3162">
        <v>67.695099999999996</v>
      </c>
      <c r="F3162">
        <v>68.7</v>
      </c>
      <c r="G3162">
        <v>-87.932284761993401</v>
      </c>
      <c r="H3162">
        <v>-11.856635596864599</v>
      </c>
      <c r="I3162">
        <v>-64.930826301881694</v>
      </c>
      <c r="J3162">
        <v>0.89062036060571004</v>
      </c>
      <c r="K3162">
        <v>70.655805845483499</v>
      </c>
      <c r="L3162">
        <v>117.357201027318</v>
      </c>
      <c r="M3162">
        <v>51.384124861927297</v>
      </c>
      <c r="N3162">
        <v>0.24959083469721699</v>
      </c>
      <c r="O3162">
        <v>211.20815138282299</v>
      </c>
      <c r="P3162">
        <v>36.444885799404098</v>
      </c>
    </row>
    <row r="3163" spans="1:17" hidden="1" x14ac:dyDescent="0.3">
      <c r="A3163" t="s">
        <v>6491</v>
      </c>
      <c r="B3163" t="s">
        <v>6492</v>
      </c>
      <c r="C3163" t="str">
        <f>IFERROR(VLOOKUP(Table1[[#This Row],[Ticker]],[1]!Table1[[Symbol]:[Industry]],2,FALSE),"-")</f>
        <v>-</v>
      </c>
      <c r="D3163" t="s">
        <v>140</v>
      </c>
      <c r="E3163">
        <v>67.574317262999998</v>
      </c>
      <c r="F3163">
        <v>91.5</v>
      </c>
      <c r="G3163">
        <v>-33.005201964459602</v>
      </c>
      <c r="H3163">
        <v>-9.12465450097217</v>
      </c>
      <c r="I3163">
        <v>-30.198780739276401</v>
      </c>
      <c r="J3163">
        <v>2.6465885303669898</v>
      </c>
      <c r="K3163">
        <v>94.066941972634297</v>
      </c>
      <c r="L3163">
        <v>106.417676797103</v>
      </c>
      <c r="M3163">
        <v>63.726312481273801</v>
      </c>
      <c r="N3163">
        <v>0.83626526996300099</v>
      </c>
      <c r="O3163">
        <v>75.956284153005399</v>
      </c>
      <c r="P3163">
        <v>10.8419139915203</v>
      </c>
      <c r="Q3163">
        <v>-4.4153405658080999E-2</v>
      </c>
    </row>
    <row r="3164" spans="1:17" hidden="1" x14ac:dyDescent="0.3">
      <c r="A3164" t="s">
        <v>6493</v>
      </c>
      <c r="B3164" t="s">
        <v>6494</v>
      </c>
      <c r="C3164" t="str">
        <f>IFERROR(VLOOKUP(Table1[[#This Row],[Ticker]],[1]!Table1[[Symbol]:[Industry]],2,FALSE),"-")</f>
        <v>-</v>
      </c>
      <c r="D3164" t="s">
        <v>1582</v>
      </c>
      <c r="E3164">
        <v>67.548444000000003</v>
      </c>
      <c r="F3164">
        <v>36</v>
      </c>
      <c r="G3164">
        <v>-52.633658898116202</v>
      </c>
      <c r="H3164">
        <v>1.8534741829597901</v>
      </c>
      <c r="I3164">
        <v>-37.942765550696997</v>
      </c>
      <c r="J3164">
        <v>1.9607436075245399</v>
      </c>
      <c r="K3164">
        <v>36.436544732040602</v>
      </c>
      <c r="L3164">
        <v>42.861283392057402</v>
      </c>
      <c r="M3164">
        <v>50.2928708695691</v>
      </c>
      <c r="N3164">
        <v>1.4525375614484499</v>
      </c>
      <c r="O3164">
        <v>77.2222222222222</v>
      </c>
      <c r="P3164">
        <v>19.601328903654402</v>
      </c>
    </row>
    <row r="3165" spans="1:17" hidden="1" x14ac:dyDescent="0.3">
      <c r="A3165" t="s">
        <v>6495</v>
      </c>
      <c r="B3165" t="s">
        <v>6496</v>
      </c>
      <c r="C3165" t="str">
        <f>IFERROR(VLOOKUP(Table1[[#This Row],[Ticker]],[1]!Table1[[Symbol]:[Industry]],2,FALSE),"-")</f>
        <v>-</v>
      </c>
      <c r="D3165" t="s">
        <v>193</v>
      </c>
      <c r="E3165">
        <v>67.506447820000005</v>
      </c>
      <c r="F3165">
        <v>62.05</v>
      </c>
      <c r="G3165">
        <v>-30.854122816603901</v>
      </c>
      <c r="H3165">
        <v>-0.90881917620459896</v>
      </c>
      <c r="I3165">
        <v>-16.762989565146299</v>
      </c>
      <c r="J3165">
        <v>-3.3390007645377899</v>
      </c>
      <c r="M3165">
        <v>54.784112974249901</v>
      </c>
      <c r="O3165">
        <v>19.9033037872683</v>
      </c>
      <c r="P3165">
        <v>25.989847715736001</v>
      </c>
    </row>
    <row r="3166" spans="1:17" hidden="1" x14ac:dyDescent="0.3">
      <c r="A3166" t="s">
        <v>6497</v>
      </c>
      <c r="B3166" t="s">
        <v>6498</v>
      </c>
      <c r="C3166" t="str">
        <f>IFERROR(VLOOKUP(Table1[[#This Row],[Ticker]],[1]!Table1[[Symbol]:[Industry]],2,FALSE),"-")</f>
        <v>-</v>
      </c>
      <c r="D3166" t="s">
        <v>1582</v>
      </c>
      <c r="E3166">
        <v>67.405571660000007</v>
      </c>
      <c r="F3166">
        <v>38.1</v>
      </c>
      <c r="G3166">
        <v>-0.681237896073696</v>
      </c>
      <c r="H3166">
        <v>-7.3381645041972297</v>
      </c>
      <c r="I3166">
        <v>-30.6494275667417</v>
      </c>
      <c r="J3166">
        <v>-1.8474389656888901</v>
      </c>
      <c r="K3166">
        <v>42.464764266356198</v>
      </c>
      <c r="M3166">
        <v>33.342048668786497</v>
      </c>
      <c r="N3166">
        <v>1.99074074074074</v>
      </c>
      <c r="O3166">
        <v>96.850393700787293</v>
      </c>
      <c r="P3166">
        <v>35.587188612099602</v>
      </c>
    </row>
    <row r="3167" spans="1:17" hidden="1" x14ac:dyDescent="0.3">
      <c r="A3167" t="s">
        <v>6499</v>
      </c>
      <c r="B3167" t="s">
        <v>6500</v>
      </c>
      <c r="C3167" t="str">
        <f>IFERROR(VLOOKUP(Table1[[#This Row],[Ticker]],[1]!Table1[[Symbol]:[Industry]],2,FALSE),"-")</f>
        <v>-</v>
      </c>
      <c r="D3167" t="s">
        <v>75</v>
      </c>
      <c r="E3167">
        <v>67.271011391999906</v>
      </c>
      <c r="F3167">
        <v>21.05</v>
      </c>
      <c r="G3167">
        <v>-51.684672295574103</v>
      </c>
      <c r="H3167">
        <v>-13.875093527076199</v>
      </c>
      <c r="I3167">
        <v>-22.894691953131801</v>
      </c>
      <c r="J3167">
        <v>-4.3991372406272804</v>
      </c>
      <c r="K3167">
        <v>21.608545528077599</v>
      </c>
      <c r="L3167">
        <v>22.926969091713101</v>
      </c>
      <c r="M3167">
        <v>36.152414783594402</v>
      </c>
      <c r="N3167">
        <v>0.93782712590824202</v>
      </c>
      <c r="O3167">
        <v>54.869358669833701</v>
      </c>
      <c r="P3167">
        <v>19.602272727272702</v>
      </c>
      <c r="Q3167">
        <v>5.6903395388727997E-2</v>
      </c>
    </row>
    <row r="3168" spans="1:17" hidden="1" x14ac:dyDescent="0.3">
      <c r="A3168" t="s">
        <v>6501</v>
      </c>
      <c r="B3168" t="s">
        <v>6502</v>
      </c>
      <c r="C3168" t="str">
        <f>IFERROR(VLOOKUP(Table1[[#This Row],[Ticker]],[1]!Table1[[Symbol]:[Industry]],2,FALSE),"-")</f>
        <v>-</v>
      </c>
      <c r="D3168" t="s">
        <v>1229</v>
      </c>
      <c r="E3168">
        <v>67.266225000000006</v>
      </c>
      <c r="F3168">
        <v>57</v>
      </c>
      <c r="G3168">
        <v>-41.422451301214203</v>
      </c>
      <c r="H3168">
        <v>0.66584465960573203</v>
      </c>
      <c r="I3168">
        <v>-20.5132573539757</v>
      </c>
      <c r="J3168">
        <v>-5.0033680039708797</v>
      </c>
      <c r="K3168">
        <v>58.402159850681798</v>
      </c>
      <c r="M3168">
        <v>53.151786282259202</v>
      </c>
      <c r="N3168">
        <v>0.38886956521739102</v>
      </c>
      <c r="O3168">
        <v>29.824561403508699</v>
      </c>
      <c r="P3168">
        <v>15.736040609137</v>
      </c>
    </row>
    <row r="3169" spans="1:17" hidden="1" x14ac:dyDescent="0.3">
      <c r="A3169" t="s">
        <v>6503</v>
      </c>
      <c r="B3169" t="s">
        <v>6504</v>
      </c>
      <c r="C3169" t="str">
        <f>IFERROR(VLOOKUP(Table1[[#This Row],[Ticker]],[1]!Table1[[Symbol]:[Industry]],2,FALSE),"-")</f>
        <v>-</v>
      </c>
      <c r="D3169" t="s">
        <v>775</v>
      </c>
      <c r="E3169">
        <v>67.218795</v>
      </c>
      <c r="F3169">
        <v>182.3</v>
      </c>
      <c r="G3169">
        <v>-38.621224656126699</v>
      </c>
      <c r="H3169">
        <v>-18.029245779670699</v>
      </c>
      <c r="I3169">
        <v>-27.704040764114001</v>
      </c>
      <c r="J3169">
        <v>-4.5636043633948402</v>
      </c>
      <c r="K3169">
        <v>206.140494228427</v>
      </c>
      <c r="L3169">
        <v>207.410315463285</v>
      </c>
      <c r="M3169">
        <v>35.422153273616502</v>
      </c>
      <c r="N3169">
        <v>1.0954324353415099</v>
      </c>
      <c r="O3169">
        <v>114.97531541415201</v>
      </c>
      <c r="P3169">
        <v>32.101449275362299</v>
      </c>
      <c r="Q3169">
        <v>0.16028324484022599</v>
      </c>
    </row>
    <row r="3170" spans="1:17" hidden="1" x14ac:dyDescent="0.3">
      <c r="A3170" t="s">
        <v>6505</v>
      </c>
      <c r="B3170" t="s">
        <v>6506</v>
      </c>
      <c r="C3170" t="str">
        <f>IFERROR(VLOOKUP(Table1[[#This Row],[Ticker]],[1]!Table1[[Symbol]:[Industry]],2,FALSE),"-")</f>
        <v>-</v>
      </c>
      <c r="D3170" t="s">
        <v>409</v>
      </c>
      <c r="E3170">
        <v>66.909644999999998</v>
      </c>
      <c r="F3170">
        <v>64.55</v>
      </c>
      <c r="G3170">
        <v>-50.746251070549597</v>
      </c>
      <c r="H3170">
        <v>-1.7485950966061701</v>
      </c>
      <c r="I3170">
        <v>-17.410846835348998</v>
      </c>
      <c r="J3170">
        <v>6.4282070630990003</v>
      </c>
      <c r="K3170">
        <v>65.472823562586399</v>
      </c>
      <c r="L3170">
        <v>69.439725016598302</v>
      </c>
      <c r="M3170">
        <v>56.349581357939499</v>
      </c>
      <c r="N3170">
        <v>5.1878721297584397E-2</v>
      </c>
      <c r="O3170">
        <v>54.360960495739697</v>
      </c>
      <c r="P3170">
        <v>15.0623885918003</v>
      </c>
      <c r="Q3170">
        <v>-2.1941540083527999E-2</v>
      </c>
    </row>
    <row r="3171" spans="1:17" hidden="1" x14ac:dyDescent="0.3">
      <c r="A3171" t="s">
        <v>6507</v>
      </c>
      <c r="B3171" t="s">
        <v>6508</v>
      </c>
      <c r="C3171" t="str">
        <f>IFERROR(VLOOKUP(Table1[[#This Row],[Ticker]],[1]!Table1[[Symbol]:[Industry]],2,FALSE),"-")</f>
        <v>-</v>
      </c>
      <c r="E3171">
        <v>66.745877643</v>
      </c>
      <c r="F3171">
        <v>3.64</v>
      </c>
      <c r="G3171">
        <v>8.5129525679984202</v>
      </c>
      <c r="H3171">
        <v>9.4386473130054007</v>
      </c>
      <c r="I3171">
        <v>-11.713257353975701</v>
      </c>
      <c r="J3171">
        <v>-4.5705315528074903</v>
      </c>
      <c r="K3171">
        <v>3.7354015738724198</v>
      </c>
      <c r="L3171">
        <v>3.7200657238155701</v>
      </c>
      <c r="M3171">
        <v>49.890504326425201</v>
      </c>
      <c r="N3171">
        <v>1.7228028148275301</v>
      </c>
      <c r="O3171">
        <v>87.087912087912002</v>
      </c>
      <c r="P3171">
        <v>71.698113207547095</v>
      </c>
      <c r="Q3171">
        <v>2.7809424567506E-2</v>
      </c>
    </row>
    <row r="3172" spans="1:17" hidden="1" x14ac:dyDescent="0.3">
      <c r="A3172" t="s">
        <v>6509</v>
      </c>
      <c r="B3172" t="s">
        <v>6510</v>
      </c>
      <c r="C3172" t="str">
        <f>IFERROR(VLOOKUP(Table1[[#This Row],[Ticker]],[1]!Table1[[Symbol]:[Industry]],2,FALSE),"-")</f>
        <v>-</v>
      </c>
      <c r="E3172">
        <v>66.718310000000002</v>
      </c>
      <c r="F3172">
        <v>250.35</v>
      </c>
      <c r="G3172">
        <v>329.37742757638398</v>
      </c>
      <c r="H3172">
        <v>29.8278032283439</v>
      </c>
      <c r="I3172">
        <v>40.939181670414399</v>
      </c>
      <c r="J3172">
        <v>9.1591150662689707</v>
      </c>
      <c r="K3172">
        <v>192.882884883636</v>
      </c>
      <c r="L3172">
        <v>158.13258745038701</v>
      </c>
      <c r="M3172">
        <v>81.162946022756898</v>
      </c>
      <c r="N3172">
        <v>3.0084348641049599</v>
      </c>
      <c r="O3172">
        <v>0</v>
      </c>
      <c r="P3172">
        <v>470.92360319270199</v>
      </c>
    </row>
    <row r="3173" spans="1:17" hidden="1" x14ac:dyDescent="0.3">
      <c r="A3173" t="s">
        <v>6511</v>
      </c>
      <c r="B3173" t="s">
        <v>6512</v>
      </c>
      <c r="C3173" t="str">
        <f>IFERROR(VLOOKUP(Table1[[#This Row],[Ticker]],[1]!Table1[[Symbol]:[Industry]],2,FALSE),"-")</f>
        <v>-</v>
      </c>
      <c r="D3173" t="s">
        <v>253</v>
      </c>
      <c r="E3173">
        <v>66.666172500000002</v>
      </c>
      <c r="F3173">
        <v>30.56</v>
      </c>
      <c r="G3173">
        <v>22.4012350007742</v>
      </c>
      <c r="H3173">
        <v>4.7466527404137997</v>
      </c>
      <c r="I3173">
        <v>-9.9822320543752205</v>
      </c>
      <c r="J3173">
        <v>1.4710399410252899</v>
      </c>
      <c r="K3173">
        <v>28.7393324576963</v>
      </c>
      <c r="L3173">
        <v>27.9461944278017</v>
      </c>
      <c r="M3173">
        <v>66.730624862367506</v>
      </c>
      <c r="N3173">
        <v>1.24632156803025</v>
      </c>
      <c r="O3173">
        <v>31.871727748691001</v>
      </c>
      <c r="P3173">
        <v>66.539509536784706</v>
      </c>
      <c r="Q3173">
        <v>2.2984601668580001E-2</v>
      </c>
    </row>
    <row r="3174" spans="1:17" hidden="1" x14ac:dyDescent="0.3">
      <c r="A3174" t="s">
        <v>6513</v>
      </c>
      <c r="B3174" t="s">
        <v>6514</v>
      </c>
      <c r="C3174" t="str">
        <f>IFERROR(VLOOKUP(Table1[[#This Row],[Ticker]],[1]!Table1[[Symbol]:[Industry]],2,FALSE),"-")</f>
        <v>-</v>
      </c>
      <c r="D3174" t="s">
        <v>97</v>
      </c>
      <c r="E3174">
        <v>66.329531971999998</v>
      </c>
      <c r="F3174">
        <v>35.299999999999997</v>
      </c>
      <c r="G3174">
        <v>97.866123085446901</v>
      </c>
      <c r="H3174">
        <v>2.1537930993150498</v>
      </c>
      <c r="I3174">
        <v>54.432313330172803</v>
      </c>
      <c r="J3174">
        <v>-5.4166662346555503</v>
      </c>
      <c r="K3174">
        <v>34.764758119567702</v>
      </c>
      <c r="L3174">
        <v>27.539014983181399</v>
      </c>
      <c r="M3174">
        <v>48.730030533368897</v>
      </c>
      <c r="N3174">
        <v>0.93898405950146802</v>
      </c>
      <c r="O3174">
        <v>16.147308781869601</v>
      </c>
      <c r="P3174">
        <v>160.24223275408099</v>
      </c>
      <c r="Q3174">
        <v>-5.2896204392520003E-3</v>
      </c>
    </row>
    <row r="3175" spans="1:17" hidden="1" x14ac:dyDescent="0.3">
      <c r="A3175" t="s">
        <v>6515</v>
      </c>
      <c r="B3175" t="s">
        <v>6516</v>
      </c>
      <c r="C3175" t="str">
        <f>IFERROR(VLOOKUP(Table1[[#This Row],[Ticker]],[1]!Table1[[Symbol]:[Industry]],2,FALSE),"-")</f>
        <v>-</v>
      </c>
      <c r="D3175" t="s">
        <v>1103</v>
      </c>
      <c r="E3175">
        <v>66.298701839999893</v>
      </c>
      <c r="F3175">
        <v>103.91</v>
      </c>
      <c r="G3175">
        <v>-25.262542516415401</v>
      </c>
      <c r="H3175">
        <v>14.593725375807599</v>
      </c>
      <c r="I3175">
        <v>-18.100644741363102</v>
      </c>
      <c r="J3175">
        <v>-12.3267164353108</v>
      </c>
      <c r="K3175">
        <v>101.54770176594199</v>
      </c>
      <c r="L3175">
        <v>105.68857926049699</v>
      </c>
      <c r="M3175">
        <v>46.284565320483999</v>
      </c>
      <c r="N3175">
        <v>4.27111446933396</v>
      </c>
      <c r="O3175">
        <v>49.552497353478898</v>
      </c>
      <c r="P3175">
        <v>22.1034077555816</v>
      </c>
      <c r="Q3175">
        <v>5.7002434589811003E-2</v>
      </c>
    </row>
    <row r="3176" spans="1:17" hidden="1" x14ac:dyDescent="0.3">
      <c r="A3176" t="s">
        <v>6517</v>
      </c>
      <c r="B3176" t="s">
        <v>6518</v>
      </c>
      <c r="C3176" t="str">
        <f>IFERROR(VLOOKUP(Table1[[#This Row],[Ticker]],[1]!Table1[[Symbol]:[Industry]],2,FALSE),"-")</f>
        <v>-</v>
      </c>
      <c r="E3176">
        <v>66.086253999999997</v>
      </c>
      <c r="F3176">
        <v>182.1</v>
      </c>
      <c r="G3176">
        <v>246.89311246456199</v>
      </c>
      <c r="H3176">
        <v>-12.6227617434074</v>
      </c>
      <c r="I3176">
        <v>17.252748311746601</v>
      </c>
      <c r="J3176">
        <v>2.58110198580543</v>
      </c>
      <c r="K3176">
        <v>163.773231916866</v>
      </c>
      <c r="L3176">
        <v>131.68129532617201</v>
      </c>
      <c r="M3176">
        <v>57.951378170875103</v>
      </c>
      <c r="N3176">
        <v>0.90015635470180899</v>
      </c>
      <c r="O3176">
        <v>16.035145524437102</v>
      </c>
      <c r="P3176">
        <v>272.69750306999498</v>
      </c>
    </row>
    <row r="3177" spans="1:17" hidden="1" x14ac:dyDescent="0.3">
      <c r="A3177" t="s">
        <v>6519</v>
      </c>
      <c r="B3177" t="s">
        <v>6520</v>
      </c>
      <c r="C3177" t="str">
        <f>IFERROR(VLOOKUP(Table1[[#This Row],[Ticker]],[1]!Table1[[Symbol]:[Industry]],2,FALSE),"-")</f>
        <v>-</v>
      </c>
      <c r="D3177" t="s">
        <v>647</v>
      </c>
      <c r="E3177">
        <v>65.993248550000004</v>
      </c>
      <c r="F3177">
        <v>2.2200000000000002</v>
      </c>
      <c r="G3177">
        <v>34.484418058826598</v>
      </c>
      <c r="H3177">
        <v>-7.5097982321943597</v>
      </c>
      <c r="I3177">
        <v>-15.1915182235409</v>
      </c>
      <c r="J3177">
        <v>3.4039201449335299</v>
      </c>
      <c r="K3177">
        <v>2.0500532511183298</v>
      </c>
      <c r="L3177">
        <v>1.91958659413262</v>
      </c>
      <c r="M3177">
        <v>61.581884862138402</v>
      </c>
      <c r="N3177">
        <v>1.41151187092396</v>
      </c>
      <c r="O3177">
        <v>46.396396396396298</v>
      </c>
      <c r="P3177">
        <v>1183.2369942196499</v>
      </c>
      <c r="Q3177">
        <v>5.9155313851315998E-2</v>
      </c>
    </row>
    <row r="3178" spans="1:17" hidden="1" x14ac:dyDescent="0.3">
      <c r="A3178" t="s">
        <v>6521</v>
      </c>
      <c r="B3178" t="s">
        <v>6522</v>
      </c>
      <c r="C3178" t="str">
        <f>IFERROR(VLOOKUP(Table1[[#This Row],[Ticker]],[1]!Table1[[Symbol]:[Industry]],2,FALSE),"-")</f>
        <v>-</v>
      </c>
      <c r="D3178" t="s">
        <v>46</v>
      </c>
      <c r="E3178">
        <v>65.928226420000001</v>
      </c>
      <c r="F3178">
        <v>0.7</v>
      </c>
      <c r="G3178">
        <v>-9.1377239387666407</v>
      </c>
      <c r="K3178">
        <v>0.813046339516308</v>
      </c>
      <c r="L3178">
        <v>1.2524745064316301</v>
      </c>
      <c r="M3178">
        <v>70.989730741565694</v>
      </c>
      <c r="N3178">
        <v>1</v>
      </c>
      <c r="O3178">
        <v>7.1428571428571397</v>
      </c>
      <c r="P3178">
        <v>39.999999999999901</v>
      </c>
      <c r="Q3178">
        <v>3.7666979515126001E-2</v>
      </c>
    </row>
    <row r="3179" spans="1:17" hidden="1" x14ac:dyDescent="0.3">
      <c r="A3179" t="s">
        <v>6523</v>
      </c>
      <c r="B3179" t="s">
        <v>6524</v>
      </c>
      <c r="C3179" t="str">
        <f>IFERROR(VLOOKUP(Table1[[#This Row],[Ticker]],[1]!Table1[[Symbol]:[Industry]],2,FALSE),"-")</f>
        <v>-</v>
      </c>
      <c r="D3179" t="s">
        <v>647</v>
      </c>
      <c r="E3179">
        <v>65.909392999999994</v>
      </c>
      <c r="F3179">
        <v>156.05000000000001</v>
      </c>
      <c r="G3179">
        <v>-16.9829122232854</v>
      </c>
      <c r="H3179">
        <v>-1.89071056272756</v>
      </c>
      <c r="I3179">
        <v>-20.241979511068301</v>
      </c>
      <c r="J3179">
        <v>-5.9857364114565597</v>
      </c>
      <c r="K3179">
        <v>157.53744553621101</v>
      </c>
      <c r="L3179">
        <v>160.67007847931799</v>
      </c>
      <c r="M3179">
        <v>37.989560862351802</v>
      </c>
      <c r="N3179">
        <v>1.7730196923118799</v>
      </c>
      <c r="O3179">
        <v>33.194488945850601</v>
      </c>
      <c r="P3179">
        <v>12.9978276611151</v>
      </c>
      <c r="Q3179">
        <v>-9.0147660740311997E-2</v>
      </c>
    </row>
    <row r="3180" spans="1:17" hidden="1" x14ac:dyDescent="0.3">
      <c r="A3180" t="s">
        <v>6525</v>
      </c>
      <c r="B3180" t="s">
        <v>6526</v>
      </c>
      <c r="C3180" t="str">
        <f>IFERROR(VLOOKUP(Table1[[#This Row],[Ticker]],[1]!Table1[[Symbol]:[Industry]],2,FALSE),"-")</f>
        <v>-</v>
      </c>
      <c r="D3180" t="s">
        <v>422</v>
      </c>
      <c r="E3180">
        <v>65.858763144999998</v>
      </c>
      <c r="F3180">
        <v>19.86</v>
      </c>
      <c r="G3180">
        <v>-70.637723938766598</v>
      </c>
      <c r="H3180">
        <v>-45.5720503454911</v>
      </c>
      <c r="I3180">
        <v>-54.937957182449097</v>
      </c>
      <c r="J3180">
        <v>1.3207213553661401</v>
      </c>
      <c r="K3180">
        <v>25.251213472557399</v>
      </c>
      <c r="L3180">
        <v>30.770834104669898</v>
      </c>
      <c r="M3180">
        <v>35.411618985866802</v>
      </c>
      <c r="N3180">
        <v>0.82419062349796002</v>
      </c>
      <c r="O3180">
        <v>128.298086606243</v>
      </c>
      <c r="P3180">
        <v>2.4239298607529398</v>
      </c>
      <c r="Q3180">
        <v>0.106943515132759</v>
      </c>
    </row>
    <row r="3181" spans="1:17" hidden="1" x14ac:dyDescent="0.3">
      <c r="A3181" t="s">
        <v>6527</v>
      </c>
      <c r="B3181" t="s">
        <v>6528</v>
      </c>
      <c r="C3181" t="str">
        <f>IFERROR(VLOOKUP(Table1[[#This Row],[Ticker]],[1]!Table1[[Symbol]:[Industry]],2,FALSE),"-")</f>
        <v>-</v>
      </c>
      <c r="D3181" t="s">
        <v>647</v>
      </c>
      <c r="E3181">
        <v>65.811498255999993</v>
      </c>
      <c r="F3181">
        <v>36.909999999999997</v>
      </c>
      <c r="G3181">
        <v>-36.238751197522603</v>
      </c>
      <c r="H3181">
        <v>6.08337399017854</v>
      </c>
      <c r="I3181">
        <v>-31.769570977540798</v>
      </c>
      <c r="J3181">
        <v>-3.7253613291146301</v>
      </c>
      <c r="K3181">
        <v>34.3002548623679</v>
      </c>
      <c r="L3181">
        <v>36.3625379647656</v>
      </c>
      <c r="M3181">
        <v>73.872862910841604</v>
      </c>
      <c r="N3181">
        <v>1.68242646671466</v>
      </c>
      <c r="O3181">
        <v>70.685451097263595</v>
      </c>
      <c r="P3181">
        <v>25.416241930003299</v>
      </c>
      <c r="Q3181">
        <v>5.6724045931520001E-2</v>
      </c>
    </row>
    <row r="3182" spans="1:17" hidden="1" x14ac:dyDescent="0.3">
      <c r="A3182" t="s">
        <v>6529</v>
      </c>
      <c r="B3182" t="s">
        <v>6530</v>
      </c>
      <c r="C3182" t="str">
        <f>IFERROR(VLOOKUP(Table1[[#This Row],[Ticker]],[1]!Table1[[Symbol]:[Industry]],2,FALSE),"-")</f>
        <v>-</v>
      </c>
      <c r="D3182" t="s">
        <v>647</v>
      </c>
      <c r="E3182">
        <v>65.742794140000001</v>
      </c>
      <c r="F3182">
        <v>96.31</v>
      </c>
      <c r="G3182">
        <v>-18.971334587685099</v>
      </c>
      <c r="H3182">
        <v>8.2108808200264995</v>
      </c>
      <c r="I3182">
        <v>-8.4317560134931799</v>
      </c>
      <c r="J3182">
        <v>-7.0136598537824497</v>
      </c>
      <c r="K3182">
        <v>89.925226502055395</v>
      </c>
      <c r="L3182">
        <v>91.513241139439103</v>
      </c>
      <c r="M3182">
        <v>53.4937752544704</v>
      </c>
      <c r="N3182">
        <v>3.9999818075921998</v>
      </c>
      <c r="O3182">
        <v>18.731180562765999</v>
      </c>
      <c r="P3182">
        <v>34.323570432357002</v>
      </c>
      <c r="Q3182">
        <v>-2.2645530335721E-2</v>
      </c>
    </row>
    <row r="3183" spans="1:17" hidden="1" x14ac:dyDescent="0.3">
      <c r="A3183" t="s">
        <v>6531</v>
      </c>
      <c r="B3183" t="s">
        <v>6532</v>
      </c>
      <c r="C3183" t="str">
        <f>IFERROR(VLOOKUP(Table1[[#This Row],[Ticker]],[1]!Table1[[Symbol]:[Industry]],2,FALSE),"-")</f>
        <v>-</v>
      </c>
      <c r="E3183">
        <v>65.730248669999995</v>
      </c>
      <c r="F3183">
        <v>27.96</v>
      </c>
      <c r="G3183">
        <v>17.580224779182</v>
      </c>
      <c r="H3183">
        <v>5.2273143966134201</v>
      </c>
      <c r="I3183">
        <v>-24.583310329980701</v>
      </c>
      <c r="J3183">
        <v>-0.35402892949810699</v>
      </c>
      <c r="K3183">
        <v>27.471440446996301</v>
      </c>
      <c r="L3183">
        <v>25.069657633594201</v>
      </c>
      <c r="M3183">
        <v>44.991313404210203</v>
      </c>
      <c r="N3183">
        <v>1.19080359913124</v>
      </c>
      <c r="O3183">
        <v>27.968526466380499</v>
      </c>
      <c r="P3183">
        <v>76.962025316455595</v>
      </c>
    </row>
    <row r="3184" spans="1:17" hidden="1" x14ac:dyDescent="0.3">
      <c r="A3184" t="s">
        <v>6533</v>
      </c>
      <c r="B3184" t="s">
        <v>6534</v>
      </c>
      <c r="C3184" t="str">
        <f>IFERROR(VLOOKUP(Table1[[#This Row],[Ticker]],[1]!Table1[[Symbol]:[Industry]],2,FALSE),"-")</f>
        <v>-</v>
      </c>
      <c r="D3184" t="s">
        <v>647</v>
      </c>
      <c r="E3184">
        <v>65.709745475000005</v>
      </c>
      <c r="F3184">
        <v>25.79</v>
      </c>
      <c r="G3184">
        <v>-31.6803030141924</v>
      </c>
      <c r="H3184">
        <v>-11.349564910548301</v>
      </c>
      <c r="I3184">
        <v>-43.575872941822503</v>
      </c>
      <c r="J3184">
        <v>-3.71835399836863</v>
      </c>
      <c r="K3184">
        <v>26.940961859156101</v>
      </c>
      <c r="L3184">
        <v>29.191418907585199</v>
      </c>
      <c r="M3184">
        <v>30.9503584978739</v>
      </c>
      <c r="N3184">
        <v>0.98760855365646505</v>
      </c>
      <c r="O3184">
        <v>62.466072120977103</v>
      </c>
      <c r="P3184">
        <v>14.115044247787599</v>
      </c>
      <c r="Q3184">
        <v>-8.5054263101132996E-2</v>
      </c>
    </row>
    <row r="3185" spans="1:17" hidden="1" x14ac:dyDescent="0.3">
      <c r="A3185" t="s">
        <v>6535</v>
      </c>
      <c r="B3185" t="s">
        <v>6536</v>
      </c>
      <c r="C3185" t="str">
        <f>IFERROR(VLOOKUP(Table1[[#This Row],[Ticker]],[1]!Table1[[Symbol]:[Industry]],2,FALSE),"-")</f>
        <v>-</v>
      </c>
      <c r="D3185" t="s">
        <v>1394</v>
      </c>
      <c r="E3185">
        <v>65.471999999999994</v>
      </c>
      <c r="F3185">
        <v>35.9</v>
      </c>
      <c r="G3185">
        <v>53.7854042920154</v>
      </c>
      <c r="H3185">
        <v>-1.05490263636278</v>
      </c>
      <c r="I3185">
        <v>56.752251796657703</v>
      </c>
      <c r="J3185">
        <v>-4.7580311243349698</v>
      </c>
      <c r="K3185">
        <v>30.150359515711902</v>
      </c>
      <c r="L3185">
        <v>25.009000044375501</v>
      </c>
      <c r="M3185">
        <v>57.375150577170103</v>
      </c>
      <c r="N3185">
        <v>0.839665155375801</v>
      </c>
      <c r="O3185">
        <v>6.4902506963788298</v>
      </c>
      <c r="P3185">
        <v>99.4444444444444</v>
      </c>
      <c r="Q3185">
        <v>3.7204639269599999E-3</v>
      </c>
    </row>
    <row r="3186" spans="1:17" hidden="1" x14ac:dyDescent="0.3">
      <c r="A3186" t="s">
        <v>6537</v>
      </c>
      <c r="B3186" t="s">
        <v>6538</v>
      </c>
      <c r="C3186" t="str">
        <f>IFERROR(VLOOKUP(Table1[[#This Row],[Ticker]],[1]!Table1[[Symbol]:[Industry]],2,FALSE),"-")</f>
        <v>-</v>
      </c>
      <c r="D3186" t="s">
        <v>1726</v>
      </c>
      <c r="E3186">
        <v>65.404038600000007</v>
      </c>
      <c r="F3186">
        <v>0.76</v>
      </c>
      <c r="G3186">
        <v>-30.804390605433301</v>
      </c>
      <c r="H3186">
        <v>12.2977891040501</v>
      </c>
      <c r="I3186">
        <v>-42.622348263066598</v>
      </c>
      <c r="J3186">
        <v>4.8321154851994397</v>
      </c>
      <c r="K3186">
        <v>0.68770042198685499</v>
      </c>
      <c r="L3186">
        <v>0.82615520763041905</v>
      </c>
      <c r="M3186">
        <v>96.301480477870001</v>
      </c>
      <c r="N3186">
        <v>0.42818216932022701</v>
      </c>
      <c r="O3186">
        <v>51.315789473684198</v>
      </c>
      <c r="P3186">
        <v>52</v>
      </c>
      <c r="Q3186">
        <v>-1.7177424147440001E-2</v>
      </c>
    </row>
    <row r="3187" spans="1:17" hidden="1" x14ac:dyDescent="0.3">
      <c r="A3187" t="s">
        <v>6539</v>
      </c>
      <c r="B3187" t="s">
        <v>6540</v>
      </c>
      <c r="C3187" t="str">
        <f>IFERROR(VLOOKUP(Table1[[#This Row],[Ticker]],[1]!Table1[[Symbol]:[Industry]],2,FALSE),"-")</f>
        <v>-</v>
      </c>
      <c r="D3187" t="s">
        <v>557</v>
      </c>
      <c r="E3187">
        <v>65.337119215000001</v>
      </c>
      <c r="F3187">
        <v>93.28</v>
      </c>
      <c r="G3187">
        <v>320.51139886825001</v>
      </c>
      <c r="H3187">
        <v>3.9398345585956198</v>
      </c>
      <c r="I3187">
        <v>52.5120947587003</v>
      </c>
      <c r="J3187">
        <v>6.2397790816209202</v>
      </c>
      <c r="K3187">
        <v>82.048863655149205</v>
      </c>
      <c r="L3187">
        <v>58.870281452858897</v>
      </c>
      <c r="M3187">
        <v>75.103802955027902</v>
      </c>
      <c r="N3187">
        <v>0.64686393121684405</v>
      </c>
      <c r="O3187">
        <v>7.2041166380788901</v>
      </c>
      <c r="P3187">
        <v>369.68781470291998</v>
      </c>
      <c r="Q3187">
        <v>0.131326478817135</v>
      </c>
    </row>
    <row r="3188" spans="1:17" hidden="1" x14ac:dyDescent="0.3">
      <c r="A3188" t="s">
        <v>6541</v>
      </c>
      <c r="B3188" t="s">
        <v>6542</v>
      </c>
      <c r="C3188" t="str">
        <f>IFERROR(VLOOKUP(Table1[[#This Row],[Ticker]],[1]!Table1[[Symbol]:[Industry]],2,FALSE),"-")</f>
        <v>-</v>
      </c>
      <c r="D3188" t="s">
        <v>253</v>
      </c>
      <c r="E3188">
        <v>65.181718325999995</v>
      </c>
      <c r="F3188">
        <v>3.92</v>
      </c>
      <c r="G3188">
        <v>25.546960745918</v>
      </c>
      <c r="H3188">
        <v>-6.3639123701513096</v>
      </c>
      <c r="I3188">
        <v>-20.337965978684299</v>
      </c>
      <c r="J3188">
        <v>-7.1100985466552498</v>
      </c>
      <c r="K3188">
        <v>4.0839017499676196</v>
      </c>
      <c r="L3188">
        <v>3.7919107927661799</v>
      </c>
      <c r="M3188">
        <v>37.292455773416897</v>
      </c>
      <c r="N3188">
        <v>0.62731428043769299</v>
      </c>
      <c r="O3188">
        <v>34.948979591836697</v>
      </c>
      <c r="P3188">
        <v>60.655737704918003</v>
      </c>
      <c r="Q3188">
        <v>3.4083169838591998E-2</v>
      </c>
    </row>
    <row r="3189" spans="1:17" hidden="1" x14ac:dyDescent="0.3">
      <c r="A3189" t="s">
        <v>6543</v>
      </c>
      <c r="B3189" t="s">
        <v>6544</v>
      </c>
      <c r="C3189" t="str">
        <f>IFERROR(VLOOKUP(Table1[[#This Row],[Ticker]],[1]!Table1[[Symbol]:[Industry]],2,FALSE),"-")</f>
        <v>-</v>
      </c>
      <c r="E3189">
        <v>65.14255</v>
      </c>
      <c r="F3189">
        <v>144.55000000000001</v>
      </c>
      <c r="G3189">
        <v>1291.35247213966</v>
      </c>
      <c r="H3189">
        <v>-2.0057887618474401</v>
      </c>
      <c r="I3189">
        <v>130.090021334548</v>
      </c>
      <c r="J3189">
        <v>-5.66835399836864</v>
      </c>
      <c r="K3189">
        <v>136.33497482252699</v>
      </c>
      <c r="L3189">
        <v>95.461468152613705</v>
      </c>
      <c r="M3189">
        <v>49.162727718635502</v>
      </c>
      <c r="N3189">
        <v>0.44383672956353398</v>
      </c>
      <c r="O3189">
        <v>9.6852300242130607</v>
      </c>
      <c r="P3189">
        <v>1324.1379310344801</v>
      </c>
      <c r="Q3189">
        <v>0.156370840159543</v>
      </c>
    </row>
    <row r="3190" spans="1:17" hidden="1" x14ac:dyDescent="0.3">
      <c r="A3190" t="s">
        <v>6545</v>
      </c>
      <c r="B3190" t="s">
        <v>6546</v>
      </c>
      <c r="C3190" t="str">
        <f>IFERROR(VLOOKUP(Table1[[#This Row],[Ticker]],[1]!Table1[[Symbol]:[Industry]],2,FALSE),"-")</f>
        <v>-</v>
      </c>
      <c r="D3190" t="s">
        <v>647</v>
      </c>
      <c r="E3190">
        <v>65</v>
      </c>
      <c r="F3190">
        <v>26</v>
      </c>
      <c r="G3190">
        <v>4.5214239309075399</v>
      </c>
      <c r="H3190">
        <v>1.2327380836420101</v>
      </c>
      <c r="I3190">
        <v>-1.0749594816353301</v>
      </c>
      <c r="J3190">
        <v>3.1983126682980201</v>
      </c>
      <c r="K3190">
        <v>24.2655039586996</v>
      </c>
      <c r="L3190">
        <v>23.8874344527148</v>
      </c>
      <c r="M3190">
        <v>65.987775196242296</v>
      </c>
      <c r="N3190">
        <v>0.83916083916083895</v>
      </c>
      <c r="O3190">
        <v>23.076923076922998</v>
      </c>
      <c r="P3190">
        <v>40.388768898488102</v>
      </c>
    </row>
    <row r="3191" spans="1:17" hidden="1" x14ac:dyDescent="0.3">
      <c r="A3191" t="s">
        <v>6547</v>
      </c>
      <c r="B3191" t="s">
        <v>6548</v>
      </c>
      <c r="C3191" t="str">
        <f>IFERROR(VLOOKUP(Table1[[#This Row],[Ticker]],[1]!Table1[[Symbol]:[Industry]],2,FALSE),"-")</f>
        <v>-</v>
      </c>
      <c r="D3191" t="s">
        <v>476</v>
      </c>
      <c r="E3191">
        <v>64.8</v>
      </c>
      <c r="F3191">
        <v>7.2</v>
      </c>
      <c r="G3191">
        <v>-1.2369165569903999</v>
      </c>
      <c r="H3191">
        <v>-1.14331320142533</v>
      </c>
      <c r="I3191">
        <v>-23.369699071767101</v>
      </c>
      <c r="J3191">
        <v>-1.3541735195472699</v>
      </c>
      <c r="K3191">
        <v>7.22088329482078</v>
      </c>
      <c r="L3191">
        <v>7.2026870261003104</v>
      </c>
      <c r="M3191">
        <v>54.132203447791397</v>
      </c>
      <c r="N3191">
        <v>1.1927040408357701</v>
      </c>
      <c r="O3191">
        <v>47.2222222222222</v>
      </c>
      <c r="P3191">
        <v>43.999999999999901</v>
      </c>
      <c r="Q3191">
        <v>2.1693668310791E-2</v>
      </c>
    </row>
    <row r="3192" spans="1:17" hidden="1" x14ac:dyDescent="0.3">
      <c r="A3192" t="s">
        <v>6549</v>
      </c>
      <c r="B3192" t="s">
        <v>6550</v>
      </c>
      <c r="C3192" t="str">
        <f>IFERROR(VLOOKUP(Table1[[#This Row],[Ticker]],[1]!Table1[[Symbol]:[Industry]],2,FALSE),"-")</f>
        <v>-</v>
      </c>
      <c r="E3192">
        <v>64.776942399999996</v>
      </c>
      <c r="F3192">
        <v>25.31</v>
      </c>
      <c r="G3192">
        <v>27.674477806599601</v>
      </c>
      <c r="H3192">
        <v>47.281717675478703</v>
      </c>
      <c r="I3192">
        <v>124.65165043106001</v>
      </c>
      <c r="J3192">
        <v>3.4253185391395</v>
      </c>
      <c r="K3192">
        <v>19.803727589103499</v>
      </c>
      <c r="L3192">
        <v>15.069020599822901</v>
      </c>
      <c r="M3192">
        <v>85.157520301005903</v>
      </c>
      <c r="N3192">
        <v>2.04710543693594</v>
      </c>
      <c r="O3192">
        <v>6.2030817858554004</v>
      </c>
      <c r="P3192">
        <v>177.83835094845901</v>
      </c>
      <c r="Q3192">
        <v>2.9354226041785999E-2</v>
      </c>
    </row>
    <row r="3193" spans="1:17" hidden="1" x14ac:dyDescent="0.3">
      <c r="A3193" t="s">
        <v>6551</v>
      </c>
      <c r="B3193" t="s">
        <v>6552</v>
      </c>
      <c r="C3193" t="str">
        <f>IFERROR(VLOOKUP(Table1[[#This Row],[Ticker]],[1]!Table1[[Symbol]:[Industry]],2,FALSE),"-")</f>
        <v>-</v>
      </c>
      <c r="D3193" t="s">
        <v>550</v>
      </c>
      <c r="E3193">
        <v>64.676685239999998</v>
      </c>
      <c r="F3193">
        <v>25.77</v>
      </c>
      <c r="G3193">
        <v>1.83305367391288</v>
      </c>
      <c r="H3193">
        <v>-14.767924698385499</v>
      </c>
      <c r="I3193">
        <v>-25.0331362641674</v>
      </c>
      <c r="J3193">
        <v>-4.9743492022055698</v>
      </c>
      <c r="K3193">
        <v>27.810449397099799</v>
      </c>
      <c r="L3193">
        <v>26.567161511200499</v>
      </c>
      <c r="M3193">
        <v>32.185648681768001</v>
      </c>
      <c r="N3193">
        <v>0.47216190501106298</v>
      </c>
      <c r="O3193">
        <v>39.7361272797826</v>
      </c>
      <c r="P3193">
        <v>33.5233160621761</v>
      </c>
      <c r="Q3193">
        <v>7.9532367874597998E-2</v>
      </c>
    </row>
    <row r="3194" spans="1:17" hidden="1" x14ac:dyDescent="0.3">
      <c r="A3194" t="s">
        <v>6553</v>
      </c>
      <c r="B3194" t="s">
        <v>6554</v>
      </c>
      <c r="C3194" t="str">
        <f>IFERROR(VLOOKUP(Table1[[#This Row],[Ticker]],[1]!Table1[[Symbol]:[Industry]],2,FALSE),"-")</f>
        <v>-</v>
      </c>
      <c r="E3194">
        <v>64.671021999999994</v>
      </c>
      <c r="F3194">
        <v>108.73</v>
      </c>
      <c r="G3194">
        <v>1854.7056276095</v>
      </c>
      <c r="H3194">
        <v>-2.7335058168889699</v>
      </c>
      <c r="I3194">
        <v>37.949509335631902</v>
      </c>
      <c r="J3194">
        <v>-4.7915999679264196</v>
      </c>
      <c r="K3194">
        <v>111.17678187903699</v>
      </c>
      <c r="L3194">
        <v>86.886751627859496</v>
      </c>
      <c r="M3194">
        <v>44.691855685928203</v>
      </c>
      <c r="N3194">
        <v>1.36136525636197</v>
      </c>
      <c r="O3194">
        <v>35.933045157730099</v>
      </c>
      <c r="P3194">
        <v>1880.5100182149299</v>
      </c>
      <c r="Q3194">
        <v>0.24373807371242201</v>
      </c>
    </row>
    <row r="3195" spans="1:17" hidden="1" x14ac:dyDescent="0.3">
      <c r="A3195" t="s">
        <v>6555</v>
      </c>
      <c r="B3195" t="s">
        <v>6556</v>
      </c>
      <c r="C3195" t="str">
        <f>IFERROR(VLOOKUP(Table1[[#This Row],[Ticker]],[1]!Table1[[Symbol]:[Industry]],2,FALSE),"-")</f>
        <v>-</v>
      </c>
      <c r="D3195" t="s">
        <v>21</v>
      </c>
      <c r="E3195">
        <v>64.653999999999996</v>
      </c>
      <c r="F3195">
        <v>38.49</v>
      </c>
      <c r="G3195">
        <v>-22.056289404826401</v>
      </c>
      <c r="H3195">
        <v>-18.270314738584698</v>
      </c>
      <c r="I3195">
        <v>-27.655602844257398</v>
      </c>
      <c r="J3195">
        <v>-4.1205538111505398</v>
      </c>
      <c r="K3195">
        <v>41.726870988637501</v>
      </c>
      <c r="L3195">
        <v>41.477376597218303</v>
      </c>
      <c r="M3195">
        <v>27.490737267093799</v>
      </c>
      <c r="N3195">
        <v>0.77477023460298799</v>
      </c>
      <c r="O3195">
        <v>56.040530007794203</v>
      </c>
      <c r="P3195">
        <v>43.894105578232903</v>
      </c>
      <c r="Q3195">
        <v>0.234833138855019</v>
      </c>
    </row>
    <row r="3196" spans="1:17" hidden="1" x14ac:dyDescent="0.3">
      <c r="A3196" t="s">
        <v>6557</v>
      </c>
      <c r="B3196" t="s">
        <v>6558</v>
      </c>
      <c r="C3196" t="str">
        <f>IFERROR(VLOOKUP(Table1[[#This Row],[Ticker]],[1]!Table1[[Symbol]:[Industry]],2,FALSE),"-")</f>
        <v>-</v>
      </c>
      <c r="E3196">
        <v>64.605696960000003</v>
      </c>
      <c r="F3196">
        <v>80.7</v>
      </c>
      <c r="G3196">
        <v>-52.253533879221102</v>
      </c>
      <c r="H3196">
        <v>-18.997881206651702</v>
      </c>
      <c r="I3196">
        <v>-38.162400627763503</v>
      </c>
      <c r="J3196">
        <v>-9.7661951985149908</v>
      </c>
      <c r="M3196">
        <v>44.281700287738701</v>
      </c>
      <c r="O3196">
        <v>49.888475836431198</v>
      </c>
      <c r="P3196">
        <v>40.1041666666666</v>
      </c>
    </row>
    <row r="3197" spans="1:17" hidden="1" x14ac:dyDescent="0.3">
      <c r="A3197" t="s">
        <v>6559</v>
      </c>
      <c r="B3197" t="s">
        <v>6560</v>
      </c>
      <c r="C3197" t="str">
        <f>IFERROR(VLOOKUP(Table1[[#This Row],[Ticker]],[1]!Table1[[Symbol]:[Industry]],2,FALSE),"-")</f>
        <v>-</v>
      </c>
      <c r="D3197" t="s">
        <v>409</v>
      </c>
      <c r="E3197">
        <v>64.47</v>
      </c>
      <c r="F3197">
        <v>211.82</v>
      </c>
      <c r="G3197">
        <v>37.196763684678203</v>
      </c>
      <c r="H3197">
        <v>-4.2848438260384398</v>
      </c>
      <c r="I3197">
        <v>7.2867426460242299</v>
      </c>
      <c r="J3197">
        <v>-1.5831902218753799</v>
      </c>
      <c r="K3197">
        <v>207.75656019251801</v>
      </c>
      <c r="L3197">
        <v>183.94988136267901</v>
      </c>
      <c r="M3197">
        <v>51.290743693017603</v>
      </c>
      <c r="N3197">
        <v>0.479026620810236</v>
      </c>
      <c r="O3197">
        <v>17.3637994523652</v>
      </c>
      <c r="P3197">
        <v>76.076475477971698</v>
      </c>
      <c r="Q3197">
        <v>7.8861229984084999E-2</v>
      </c>
    </row>
    <row r="3198" spans="1:17" hidden="1" x14ac:dyDescent="0.3">
      <c r="A3198" t="s">
        <v>6561</v>
      </c>
      <c r="B3198" t="s">
        <v>6562</v>
      </c>
      <c r="C3198" t="str">
        <f>IFERROR(VLOOKUP(Table1[[#This Row],[Ticker]],[1]!Table1[[Symbol]:[Industry]],2,FALSE),"-")</f>
        <v>-</v>
      </c>
      <c r="D3198" t="s">
        <v>557</v>
      </c>
      <c r="E3198">
        <v>64.427435250000002</v>
      </c>
      <c r="F3198">
        <v>1.4</v>
      </c>
      <c r="G3198">
        <v>27.191160342689798</v>
      </c>
      <c r="H3198">
        <v>-4.8897108959498201</v>
      </c>
      <c r="I3198">
        <v>-5.1627843722471196</v>
      </c>
      <c r="J3198">
        <v>-1.5263250128613699</v>
      </c>
      <c r="K3198">
        <v>1.2809265718954199</v>
      </c>
      <c r="L3198">
        <v>1.1576285907471799</v>
      </c>
      <c r="M3198">
        <v>53.547505370776499</v>
      </c>
      <c r="N3198">
        <v>4.8250759209125098</v>
      </c>
      <c r="O3198">
        <v>16.7566491479534</v>
      </c>
      <c r="P3198">
        <v>90.430632563089503</v>
      </c>
      <c r="Q3198">
        <v>0.118252131519427</v>
      </c>
    </row>
    <row r="3199" spans="1:17" hidden="1" x14ac:dyDescent="0.3">
      <c r="A3199" t="s">
        <v>6563</v>
      </c>
      <c r="B3199" t="s">
        <v>6564</v>
      </c>
      <c r="C3199" t="str">
        <f>IFERROR(VLOOKUP(Table1[[#This Row],[Ticker]],[1]!Table1[[Symbol]:[Industry]],2,FALSE),"-")</f>
        <v>-</v>
      </c>
      <c r="D3199" t="s">
        <v>258</v>
      </c>
      <c r="E3199">
        <v>64.327854015</v>
      </c>
      <c r="F3199">
        <v>21.67</v>
      </c>
      <c r="G3199">
        <v>-10.2310572720999</v>
      </c>
      <c r="H3199">
        <v>-12.933189156819299</v>
      </c>
      <c r="I3199">
        <v>-21.982408492692102</v>
      </c>
      <c r="J3199">
        <v>-3.8278221322521802</v>
      </c>
      <c r="K3199">
        <v>22.260428169415199</v>
      </c>
      <c r="L3199">
        <v>22.413194524376799</v>
      </c>
      <c r="M3199">
        <v>39.654844515947801</v>
      </c>
      <c r="N3199">
        <v>1.03068809295499</v>
      </c>
      <c r="O3199">
        <v>62.436548223350201</v>
      </c>
      <c r="Q3199">
        <v>4.2354539725169997E-2</v>
      </c>
    </row>
    <row r="3200" spans="1:17" hidden="1" x14ac:dyDescent="0.3">
      <c r="A3200" t="s">
        <v>6565</v>
      </c>
      <c r="B3200" t="s">
        <v>6566</v>
      </c>
      <c r="C3200" t="str">
        <f>IFERROR(VLOOKUP(Table1[[#This Row],[Ticker]],[1]!Table1[[Symbol]:[Industry]],2,FALSE),"-")</f>
        <v>-</v>
      </c>
      <c r="D3200" t="s">
        <v>409</v>
      </c>
      <c r="E3200">
        <v>64.125360000000001</v>
      </c>
      <c r="F3200">
        <v>108.3</v>
      </c>
      <c r="G3200">
        <v>134.46958199730599</v>
      </c>
      <c r="H3200">
        <v>-16.489710895949798</v>
      </c>
      <c r="I3200">
        <v>66.323895366721203</v>
      </c>
      <c r="J3200">
        <v>8.6042532623574299</v>
      </c>
      <c r="K3200">
        <v>106.543315263981</v>
      </c>
      <c r="L3200">
        <v>82.978022087538207</v>
      </c>
      <c r="M3200">
        <v>60.1649417086794</v>
      </c>
      <c r="N3200">
        <v>0.13859821147645701</v>
      </c>
      <c r="O3200">
        <v>28.393351800554001</v>
      </c>
      <c r="P3200">
        <v>175.50241668786501</v>
      </c>
      <c r="Q3200">
        <v>6.3292013200610994E-2</v>
      </c>
    </row>
    <row r="3201" spans="1:17" hidden="1" x14ac:dyDescent="0.3">
      <c r="A3201" t="s">
        <v>6567</v>
      </c>
      <c r="B3201" t="s">
        <v>6568</v>
      </c>
      <c r="C3201" t="str">
        <f>IFERROR(VLOOKUP(Table1[[#This Row],[Ticker]],[1]!Table1[[Symbol]:[Industry]],2,FALSE),"-")</f>
        <v>-</v>
      </c>
      <c r="E3201">
        <v>64.041600000000003</v>
      </c>
      <c r="F3201">
        <v>5.51</v>
      </c>
      <c r="G3201">
        <v>-79.887723938766598</v>
      </c>
      <c r="H3201">
        <v>-11.7116742902925</v>
      </c>
      <c r="I3201">
        <v>-18.481446863281999</v>
      </c>
      <c r="J3201">
        <v>-10.914046882263699</v>
      </c>
      <c r="K3201">
        <v>5.8029138481337599</v>
      </c>
      <c r="L3201">
        <v>6.6047141712025201</v>
      </c>
      <c r="M3201">
        <v>39.0167607725746</v>
      </c>
      <c r="N3201">
        <v>3.52042218016549</v>
      </c>
      <c r="O3201">
        <v>176.58802177858399</v>
      </c>
      <c r="P3201">
        <v>37.064676616915399</v>
      </c>
      <c r="Q3201">
        <v>7.6186473312072997E-2</v>
      </c>
    </row>
    <row r="3202" spans="1:17" hidden="1" x14ac:dyDescent="0.3">
      <c r="A3202" t="s">
        <v>6569</v>
      </c>
      <c r="B3202" t="s">
        <v>6570</v>
      </c>
      <c r="C3202" t="str">
        <f>IFERROR(VLOOKUP(Table1[[#This Row],[Ticker]],[1]!Table1[[Symbol]:[Industry]],2,FALSE),"-")</f>
        <v>-</v>
      </c>
      <c r="D3202" t="s">
        <v>871</v>
      </c>
      <c r="E3202">
        <v>64.035600000000002</v>
      </c>
      <c r="F3202">
        <v>65.150000000000006</v>
      </c>
      <c r="G3202">
        <v>-18.473253867377199</v>
      </c>
      <c r="H3202">
        <v>7.1138992123534202</v>
      </c>
      <c r="I3202">
        <v>-25.8200470705215</v>
      </c>
      <c r="J3202">
        <v>20.6268840968694</v>
      </c>
      <c r="K3202">
        <v>56.827264660739999</v>
      </c>
      <c r="L3202">
        <v>54.5373624294309</v>
      </c>
      <c r="M3202">
        <v>85.026106315211393</v>
      </c>
      <c r="N3202">
        <v>2.2402390584301899</v>
      </c>
      <c r="O3202">
        <v>28.9332310053722</v>
      </c>
      <c r="P3202">
        <v>41.323210412147503</v>
      </c>
    </row>
    <row r="3203" spans="1:17" hidden="1" x14ac:dyDescent="0.3">
      <c r="A3203" t="s">
        <v>6571</v>
      </c>
      <c r="B3203" t="s">
        <v>6572</v>
      </c>
      <c r="C3203" t="str">
        <f>IFERROR(VLOOKUP(Table1[[#This Row],[Ticker]],[1]!Table1[[Symbol]:[Industry]],2,FALSE),"-")</f>
        <v>-</v>
      </c>
      <c r="D3203" t="s">
        <v>78</v>
      </c>
      <c r="E3203">
        <v>63.991979999999998</v>
      </c>
      <c r="F3203">
        <v>97.15</v>
      </c>
      <c r="G3203">
        <v>79.039392158248802</v>
      </c>
      <c r="H3203">
        <v>-7.2905247311481904</v>
      </c>
      <c r="I3203">
        <v>-33.593283085722298</v>
      </c>
      <c r="J3203">
        <v>-0.404031408721651</v>
      </c>
      <c r="K3203">
        <v>100.194558082184</v>
      </c>
      <c r="L3203">
        <v>89.109402661286296</v>
      </c>
      <c r="M3203">
        <v>44.0889667753883</v>
      </c>
      <c r="N3203">
        <v>0.97137426303306795</v>
      </c>
      <c r="O3203">
        <v>62.223365928975703</v>
      </c>
      <c r="P3203">
        <v>163.13651137594701</v>
      </c>
    </row>
    <row r="3204" spans="1:17" hidden="1" x14ac:dyDescent="0.3">
      <c r="A3204" t="s">
        <v>6573</v>
      </c>
      <c r="B3204" t="s">
        <v>6574</v>
      </c>
      <c r="C3204" t="str">
        <f>IFERROR(VLOOKUP(Table1[[#This Row],[Ticker]],[1]!Table1[[Symbol]:[Industry]],2,FALSE),"-")</f>
        <v>-</v>
      </c>
      <c r="D3204" t="s">
        <v>75</v>
      </c>
      <c r="E3204">
        <v>63.863326800000003</v>
      </c>
      <c r="F3204">
        <v>63.5</v>
      </c>
      <c r="G3204">
        <v>61.290482700400503</v>
      </c>
      <c r="H3204">
        <v>-19.672319591601902</v>
      </c>
      <c r="I3204">
        <v>-2.2304987332861002</v>
      </c>
      <c r="J3204">
        <v>1.94024815216899</v>
      </c>
      <c r="K3204">
        <v>71.323811837063801</v>
      </c>
      <c r="L3204">
        <v>67.285581454974505</v>
      </c>
      <c r="M3204">
        <v>41.818253621863803</v>
      </c>
      <c r="N3204">
        <v>1.01884670796097</v>
      </c>
      <c r="O3204">
        <v>41.732283464566898</v>
      </c>
      <c r="P3204">
        <v>95.384615384615302</v>
      </c>
      <c r="Q3204">
        <v>1.4573887899994999E-2</v>
      </c>
    </row>
    <row r="3205" spans="1:17" hidden="1" x14ac:dyDescent="0.3">
      <c r="A3205" t="s">
        <v>6575</v>
      </c>
      <c r="B3205" t="s">
        <v>6576</v>
      </c>
      <c r="C3205" t="str">
        <f>IFERROR(VLOOKUP(Table1[[#This Row],[Ticker]],[1]!Table1[[Symbol]:[Industry]],2,FALSE),"-")</f>
        <v>-</v>
      </c>
      <c r="E3205">
        <v>63.841799999999999</v>
      </c>
      <c r="F3205">
        <v>114.35</v>
      </c>
      <c r="G3205">
        <v>139.940438583504</v>
      </c>
      <c r="H3205">
        <v>-23.5458938837982</v>
      </c>
      <c r="I3205">
        <v>8.6424946721267393</v>
      </c>
      <c r="J3205">
        <v>-3.5367300667447101</v>
      </c>
      <c r="K3205">
        <v>110.157117257267</v>
      </c>
      <c r="L3205">
        <v>97.072032410425095</v>
      </c>
      <c r="M3205">
        <v>39.1887248743501</v>
      </c>
      <c r="N3205">
        <v>0.48634833408887201</v>
      </c>
      <c r="O3205">
        <v>39.903804110187998</v>
      </c>
      <c r="P3205">
        <v>165.74482918893699</v>
      </c>
    </row>
    <row r="3206" spans="1:17" hidden="1" x14ac:dyDescent="0.3">
      <c r="A3206" t="s">
        <v>6577</v>
      </c>
      <c r="B3206" t="s">
        <v>6578</v>
      </c>
      <c r="C3206" t="str">
        <f>IFERROR(VLOOKUP(Table1[[#This Row],[Ticker]],[1]!Table1[[Symbol]:[Industry]],2,FALSE),"-")</f>
        <v>-</v>
      </c>
      <c r="D3206" t="s">
        <v>253</v>
      </c>
      <c r="E3206">
        <v>63.802608599999999</v>
      </c>
      <c r="F3206">
        <v>957</v>
      </c>
      <c r="G3206">
        <v>112.25531088710299</v>
      </c>
      <c r="H3206">
        <v>19.160754788705699</v>
      </c>
      <c r="I3206">
        <v>79.438245692064299</v>
      </c>
      <c r="J3206">
        <v>-6.7135109789965597</v>
      </c>
      <c r="K3206">
        <v>863.62284470193799</v>
      </c>
      <c r="L3206">
        <v>670.25827472553999</v>
      </c>
      <c r="M3206">
        <v>44.313430942804303</v>
      </c>
      <c r="N3206">
        <v>0.677718900189197</v>
      </c>
      <c r="O3206">
        <v>41.562173458725098</v>
      </c>
      <c r="P3206">
        <v>159.34959349593399</v>
      </c>
      <c r="Q3206">
        <v>0.101428746326733</v>
      </c>
    </row>
    <row r="3207" spans="1:17" hidden="1" x14ac:dyDescent="0.3">
      <c r="A3207" t="s">
        <v>6579</v>
      </c>
      <c r="B3207" t="s">
        <v>6580</v>
      </c>
      <c r="C3207" t="str">
        <f>IFERROR(VLOOKUP(Table1[[#This Row],[Ticker]],[1]!Table1[[Symbol]:[Industry]],2,FALSE),"-")</f>
        <v>-</v>
      </c>
      <c r="D3207" t="s">
        <v>422</v>
      </c>
      <c r="E3207">
        <v>63.379527400000001</v>
      </c>
      <c r="F3207">
        <v>14.48</v>
      </c>
      <c r="G3207">
        <v>68.819265308545098</v>
      </c>
      <c r="H3207">
        <v>-17.343011020482798</v>
      </c>
      <c r="I3207">
        <v>106.03110354827901</v>
      </c>
      <c r="J3207">
        <v>-6.3124400198740096</v>
      </c>
      <c r="K3207">
        <v>14.9241412650033</v>
      </c>
      <c r="L3207">
        <v>11.647687040967</v>
      </c>
      <c r="M3207">
        <v>36.9658972406244</v>
      </c>
      <c r="N3207">
        <v>0.48907109834506801</v>
      </c>
      <c r="O3207">
        <v>25.345303867403299</v>
      </c>
      <c r="P3207">
        <v>189.6</v>
      </c>
    </row>
    <row r="3208" spans="1:17" hidden="1" x14ac:dyDescent="0.3">
      <c r="A3208" t="s">
        <v>6581</v>
      </c>
      <c r="B3208" t="s">
        <v>6582</v>
      </c>
      <c r="C3208" t="str">
        <f>IFERROR(VLOOKUP(Table1[[#This Row],[Ticker]],[1]!Table1[[Symbol]:[Industry]],2,FALSE),"-")</f>
        <v>-</v>
      </c>
      <c r="D3208" t="s">
        <v>46</v>
      </c>
      <c r="E3208">
        <v>63.354772599999997</v>
      </c>
      <c r="F3208">
        <v>32.35</v>
      </c>
      <c r="G3208">
        <v>43.390170064022698</v>
      </c>
      <c r="H3208">
        <v>35.937934155244697</v>
      </c>
      <c r="I3208">
        <v>2.3156464176139502</v>
      </c>
      <c r="J3208">
        <v>-6.4874016174162596</v>
      </c>
      <c r="K3208">
        <v>27.709247429002598</v>
      </c>
      <c r="L3208">
        <v>25.8621791754992</v>
      </c>
      <c r="M3208">
        <v>65.498843277793895</v>
      </c>
      <c r="N3208">
        <v>3.8284261836866098</v>
      </c>
      <c r="O3208">
        <v>42.163833075734097</v>
      </c>
      <c r="P3208">
        <v>77.747252747252702</v>
      </c>
      <c r="Q3208">
        <v>6.0406856388906999E-2</v>
      </c>
    </row>
    <row r="3209" spans="1:17" hidden="1" x14ac:dyDescent="0.3">
      <c r="A3209" t="s">
        <v>6583</v>
      </c>
      <c r="B3209" t="s">
        <v>6584</v>
      </c>
      <c r="C3209" t="str">
        <f>IFERROR(VLOOKUP(Table1[[#This Row],[Ticker]],[1]!Table1[[Symbol]:[Industry]],2,FALSE),"-")</f>
        <v>-</v>
      </c>
      <c r="E3209">
        <v>63.318995999999999</v>
      </c>
      <c r="F3209">
        <v>70.2</v>
      </c>
      <c r="G3209">
        <v>138.105383830656</v>
      </c>
      <c r="H3209">
        <v>-2.4079590711323</v>
      </c>
      <c r="I3209">
        <v>44.286742646024202</v>
      </c>
      <c r="J3209">
        <v>5.5619490319343896</v>
      </c>
      <c r="K3209">
        <v>71.452672089677307</v>
      </c>
      <c r="L3209">
        <v>62.077294555515799</v>
      </c>
      <c r="M3209">
        <v>64.749436408669297</v>
      </c>
      <c r="N3209">
        <v>0.93210586881472901</v>
      </c>
      <c r="O3209">
        <v>272.50712250712201</v>
      </c>
      <c r="P3209">
        <v>185.327191437474</v>
      </c>
      <c r="Q3209">
        <v>0.138657615292541</v>
      </c>
    </row>
    <row r="3210" spans="1:17" hidden="1" x14ac:dyDescent="0.3">
      <c r="A3210" t="s">
        <v>6585</v>
      </c>
      <c r="B3210" t="s">
        <v>6586</v>
      </c>
      <c r="C3210" t="str">
        <f>IFERROR(VLOOKUP(Table1[[#This Row],[Ticker]],[1]!Table1[[Symbol]:[Industry]],2,FALSE),"-")</f>
        <v>-</v>
      </c>
      <c r="E3210">
        <v>63.232009920000003</v>
      </c>
      <c r="F3210">
        <v>1.4</v>
      </c>
      <c r="G3210">
        <v>-59.766654756376703</v>
      </c>
      <c r="H3210">
        <v>5.0339532261875704</v>
      </c>
      <c r="I3210">
        <v>-24.756735614845301</v>
      </c>
      <c r="J3210">
        <v>-4.8016873317019702</v>
      </c>
      <c r="K3210">
        <v>1.3659728962687401</v>
      </c>
      <c r="L3210">
        <v>1.5864589597524399</v>
      </c>
      <c r="M3210">
        <v>52.574580283703803</v>
      </c>
      <c r="N3210">
        <v>2.5513096032993401</v>
      </c>
      <c r="O3210">
        <v>55</v>
      </c>
      <c r="P3210">
        <v>21.739130434782599</v>
      </c>
      <c r="Q3210">
        <v>-9.3427670726401998E-2</v>
      </c>
    </row>
    <row r="3211" spans="1:17" hidden="1" x14ac:dyDescent="0.3">
      <c r="A3211" t="s">
        <v>6587</v>
      </c>
      <c r="B3211" t="s">
        <v>6588</v>
      </c>
      <c r="C3211" t="str">
        <f>IFERROR(VLOOKUP(Table1[[#This Row],[Ticker]],[1]!Table1[[Symbol]:[Industry]],2,FALSE),"-")</f>
        <v>-</v>
      </c>
      <c r="D3211" t="s">
        <v>143</v>
      </c>
      <c r="E3211">
        <v>62.978999999999999</v>
      </c>
      <c r="F3211">
        <v>306.5</v>
      </c>
      <c r="G3211">
        <v>-60.936665737708402</v>
      </c>
      <c r="H3211">
        <v>2.7943106480358</v>
      </c>
      <c r="I3211">
        <v>-33.123513764232101</v>
      </c>
      <c r="J3211">
        <v>12.3681239890527</v>
      </c>
      <c r="K3211">
        <v>303.35311089977301</v>
      </c>
      <c r="M3211">
        <v>83.677888800474307</v>
      </c>
      <c r="N3211">
        <v>0.54766949152542299</v>
      </c>
      <c r="O3211">
        <v>63.132137030995104</v>
      </c>
      <c r="P3211">
        <v>24.0639546650475</v>
      </c>
    </row>
    <row r="3212" spans="1:17" hidden="1" x14ac:dyDescent="0.3">
      <c r="A3212" t="s">
        <v>6589</v>
      </c>
      <c r="B3212" t="s">
        <v>6590</v>
      </c>
      <c r="C3212" t="str">
        <f>IFERROR(VLOOKUP(Table1[[#This Row],[Ticker]],[1]!Table1[[Symbol]:[Industry]],2,FALSE),"-")</f>
        <v>-</v>
      </c>
      <c r="D3212" t="s">
        <v>384</v>
      </c>
      <c r="E3212">
        <v>62.87712732</v>
      </c>
      <c r="F3212">
        <v>13.42</v>
      </c>
      <c r="G3212">
        <v>-3.24731297986252</v>
      </c>
      <c r="H3212">
        <v>-6.6301024840571303</v>
      </c>
      <c r="I3212">
        <v>-17.2062151004546</v>
      </c>
      <c r="J3212">
        <v>-4.1540411120157996</v>
      </c>
      <c r="K3212">
        <v>13.717972053438</v>
      </c>
      <c r="L3212">
        <v>13.4980842890677</v>
      </c>
      <c r="M3212">
        <v>39.574754913638998</v>
      </c>
      <c r="N3212">
        <v>0.92360346963807904</v>
      </c>
      <c r="O3212">
        <v>25.931445603576702</v>
      </c>
      <c r="P3212">
        <v>45.869565217391298</v>
      </c>
      <c r="Q3212">
        <v>7.9200033960320007E-3</v>
      </c>
    </row>
    <row r="3213" spans="1:17" hidden="1" x14ac:dyDescent="0.3">
      <c r="A3213" t="s">
        <v>6591</v>
      </c>
      <c r="B3213" t="s">
        <v>6592</v>
      </c>
      <c r="C3213" t="str">
        <f>IFERROR(VLOOKUP(Table1[[#This Row],[Ticker]],[1]!Table1[[Symbol]:[Industry]],2,FALSE),"-")</f>
        <v>-</v>
      </c>
      <c r="E3213">
        <v>62.777160000000002</v>
      </c>
      <c r="F3213">
        <v>165</v>
      </c>
      <c r="G3213">
        <v>-13.5594926462496</v>
      </c>
      <c r="H3213">
        <v>-7.2357519516682904</v>
      </c>
      <c r="I3213">
        <v>2.0798460943001</v>
      </c>
      <c r="J3213">
        <v>-7.2097817667778603</v>
      </c>
      <c r="K3213">
        <v>167.14617100660001</v>
      </c>
      <c r="L3213">
        <v>158.15456471492999</v>
      </c>
      <c r="M3213">
        <v>37.4664114664157</v>
      </c>
      <c r="N3213">
        <v>1.9101010101010101</v>
      </c>
      <c r="O3213">
        <v>35.424242424242401</v>
      </c>
      <c r="P3213">
        <v>31.4741035856573</v>
      </c>
    </row>
    <row r="3214" spans="1:17" hidden="1" x14ac:dyDescent="0.3">
      <c r="A3214" t="s">
        <v>6593</v>
      </c>
      <c r="B3214" t="s">
        <v>6594</v>
      </c>
      <c r="C3214" t="str">
        <f>IFERROR(VLOOKUP(Table1[[#This Row],[Ticker]],[1]!Table1[[Symbol]:[Industry]],2,FALSE),"-")</f>
        <v>-</v>
      </c>
      <c r="E3214">
        <v>62.75412</v>
      </c>
      <c r="F3214">
        <v>66.489999999999995</v>
      </c>
      <c r="G3214">
        <v>-39.610457496799597</v>
      </c>
      <c r="H3214">
        <v>6.1579081516692096</v>
      </c>
      <c r="I3214">
        <v>-37.406149620404001</v>
      </c>
      <c r="J3214">
        <v>7.79089191992519E-2</v>
      </c>
      <c r="K3214">
        <v>65.424746729191398</v>
      </c>
      <c r="L3214">
        <v>70.669997017077606</v>
      </c>
      <c r="M3214">
        <v>54.347593019304597</v>
      </c>
      <c r="N3214">
        <v>1.8236335732329501</v>
      </c>
      <c r="O3214">
        <v>49.390885847495802</v>
      </c>
      <c r="P3214">
        <v>42.835660580021397</v>
      </c>
      <c r="Q3214">
        <v>0.114917686976724</v>
      </c>
    </row>
    <row r="3215" spans="1:17" hidden="1" x14ac:dyDescent="0.3">
      <c r="A3215" t="s">
        <v>6595</v>
      </c>
      <c r="B3215" t="s">
        <v>6596</v>
      </c>
      <c r="C3215" t="str">
        <f>IFERROR(VLOOKUP(Table1[[#This Row],[Ticker]],[1]!Table1[[Symbol]:[Industry]],2,FALSE),"-")</f>
        <v>-</v>
      </c>
      <c r="D3215" t="s">
        <v>1391</v>
      </c>
      <c r="E3215">
        <v>62.654260000000001</v>
      </c>
      <c r="F3215">
        <v>79</v>
      </c>
      <c r="G3215">
        <v>-36.5388538822694</v>
      </c>
      <c r="H3215">
        <v>24.490134065290398</v>
      </c>
      <c r="I3215">
        <v>-14.1823931564448</v>
      </c>
      <c r="J3215">
        <v>3.5108126682980298</v>
      </c>
      <c r="K3215">
        <v>70.848458285946094</v>
      </c>
      <c r="L3215">
        <v>69.834496949526198</v>
      </c>
      <c r="M3215">
        <v>64.457976263054704</v>
      </c>
      <c r="N3215">
        <v>1.8857142857142799</v>
      </c>
      <c r="O3215">
        <v>32.531645569620203</v>
      </c>
      <c r="P3215">
        <v>46.567717996289403</v>
      </c>
      <c r="Q3215">
        <v>6.9379493163002001E-2</v>
      </c>
    </row>
    <row r="3216" spans="1:17" hidden="1" x14ac:dyDescent="0.3">
      <c r="A3216" t="s">
        <v>6597</v>
      </c>
      <c r="B3216" t="s">
        <v>6598</v>
      </c>
      <c r="C3216" t="str">
        <f>IFERROR(VLOOKUP(Table1[[#This Row],[Ticker]],[1]!Table1[[Symbol]:[Industry]],2,FALSE),"-")</f>
        <v>-</v>
      </c>
      <c r="D3216" t="s">
        <v>550</v>
      </c>
      <c r="E3216">
        <v>62.599748400000003</v>
      </c>
      <c r="F3216">
        <v>62.26</v>
      </c>
      <c r="G3216">
        <v>86.759624416758498</v>
      </c>
      <c r="H3216">
        <v>11.290660456835299</v>
      </c>
      <c r="I3216">
        <v>46.467636954967297</v>
      </c>
      <c r="J3216">
        <v>-6.2887403526637398</v>
      </c>
      <c r="K3216">
        <v>56.782153764557002</v>
      </c>
      <c r="L3216">
        <v>44.196496859200103</v>
      </c>
      <c r="M3216">
        <v>40.511029174888698</v>
      </c>
      <c r="N3216">
        <v>0.40339567327786902</v>
      </c>
      <c r="O3216">
        <v>26.6463218760038</v>
      </c>
      <c r="P3216">
        <v>135.03208758021799</v>
      </c>
      <c r="Q3216">
        <v>5.8316281431952999E-2</v>
      </c>
    </row>
    <row r="3217" spans="1:17" hidden="1" x14ac:dyDescent="0.3">
      <c r="A3217" t="s">
        <v>6599</v>
      </c>
      <c r="B3217" t="s">
        <v>6600</v>
      </c>
      <c r="C3217" t="str">
        <f>IFERROR(VLOOKUP(Table1[[#This Row],[Ticker]],[1]!Table1[[Symbol]:[Industry]],2,FALSE),"-")</f>
        <v>-</v>
      </c>
      <c r="D3217" t="s">
        <v>901</v>
      </c>
      <c r="E3217">
        <v>62.4429509</v>
      </c>
      <c r="F3217">
        <v>51.91</v>
      </c>
      <c r="G3217">
        <v>-28.485305491072602</v>
      </c>
      <c r="H3217">
        <v>4.9253374436886803</v>
      </c>
      <c r="I3217">
        <v>-11.131974656823999</v>
      </c>
      <c r="J3217">
        <v>3.9077315059733801</v>
      </c>
      <c r="K3217">
        <v>48.398336802131098</v>
      </c>
      <c r="L3217">
        <v>48.944492560801898</v>
      </c>
      <c r="M3217">
        <v>68.300033470652707</v>
      </c>
      <c r="N3217">
        <v>2.0680373970102099</v>
      </c>
      <c r="O3217">
        <v>10.768638027354999</v>
      </c>
      <c r="P3217">
        <v>45.5692652832305</v>
      </c>
      <c r="Q3217">
        <v>-0.137701037862449</v>
      </c>
    </row>
    <row r="3218" spans="1:17" hidden="1" x14ac:dyDescent="0.3">
      <c r="A3218" t="s">
        <v>6601</v>
      </c>
      <c r="B3218" t="s">
        <v>6602</v>
      </c>
      <c r="C3218" t="str">
        <f>IFERROR(VLOOKUP(Table1[[#This Row],[Ticker]],[1]!Table1[[Symbol]:[Industry]],2,FALSE),"-")</f>
        <v>-</v>
      </c>
      <c r="D3218" t="s">
        <v>557</v>
      </c>
      <c r="E3218">
        <v>62.4</v>
      </c>
      <c r="F3218">
        <v>26.22</v>
      </c>
      <c r="G3218">
        <v>-19.650544451587098</v>
      </c>
      <c r="H3218">
        <v>-18.223044229283101</v>
      </c>
      <c r="I3218">
        <v>-16.367802808521201</v>
      </c>
      <c r="J3218">
        <v>-11.115588676993401</v>
      </c>
      <c r="K3218">
        <v>28.685425728847001</v>
      </c>
      <c r="L3218">
        <v>28.725334378530601</v>
      </c>
      <c r="M3218">
        <v>16.0664395033766</v>
      </c>
      <c r="N3218">
        <v>1.48225471720617</v>
      </c>
      <c r="O3218">
        <v>40.732265446224197</v>
      </c>
      <c r="P3218">
        <v>11.5744680851063</v>
      </c>
      <c r="Q3218">
        <v>8.2109834436759996E-2</v>
      </c>
    </row>
    <row r="3219" spans="1:17" hidden="1" x14ac:dyDescent="0.3">
      <c r="A3219" t="s">
        <v>6603</v>
      </c>
      <c r="B3219" t="s">
        <v>6604</v>
      </c>
      <c r="C3219" t="str">
        <f>IFERROR(VLOOKUP(Table1[[#This Row],[Ticker]],[1]!Table1[[Symbol]:[Industry]],2,FALSE),"-")</f>
        <v>-</v>
      </c>
      <c r="E3219">
        <v>62.392125</v>
      </c>
      <c r="F3219">
        <v>51</v>
      </c>
      <c r="G3219">
        <v>-7.1997394426426098</v>
      </c>
      <c r="H3219">
        <v>2.4787101566817502</v>
      </c>
      <c r="I3219">
        <v>-18.985984626703001</v>
      </c>
      <c r="J3219">
        <v>6.5667337209295997</v>
      </c>
      <c r="K3219">
        <v>49.190175273213598</v>
      </c>
      <c r="L3219">
        <v>50.853408019839101</v>
      </c>
      <c r="M3219">
        <v>65.061030531138002</v>
      </c>
      <c r="N3219">
        <v>0.30597402597402501</v>
      </c>
      <c r="O3219">
        <v>23.529411764705799</v>
      </c>
      <c r="P3219">
        <v>18.632240055826902</v>
      </c>
      <c r="Q3219">
        <v>1.7811651340857999E-2</v>
      </c>
    </row>
    <row r="3220" spans="1:17" hidden="1" x14ac:dyDescent="0.3">
      <c r="A3220" t="s">
        <v>6605</v>
      </c>
      <c r="B3220" t="s">
        <v>6606</v>
      </c>
      <c r="C3220" t="str">
        <f>IFERROR(VLOOKUP(Table1[[#This Row],[Ticker]],[1]!Table1[[Symbol]:[Industry]],2,FALSE),"-")</f>
        <v>-</v>
      </c>
      <c r="D3220" t="s">
        <v>220</v>
      </c>
      <c r="E3220">
        <v>62.367197943999997</v>
      </c>
      <c r="F3220">
        <v>38.67</v>
      </c>
      <c r="G3220">
        <v>-3.4309728839143201</v>
      </c>
      <c r="H3220">
        <v>-11.1412194646198</v>
      </c>
      <c r="I3220">
        <v>-38.530062804392102</v>
      </c>
      <c r="J3220">
        <v>-4.1126158853489603</v>
      </c>
      <c r="K3220">
        <v>41.505881117547702</v>
      </c>
      <c r="L3220">
        <v>39.946920925909303</v>
      </c>
      <c r="M3220">
        <v>40.9588056389725</v>
      </c>
      <c r="N3220">
        <v>0.73317154249239702</v>
      </c>
      <c r="O3220">
        <v>67.106283941039493</v>
      </c>
      <c r="P3220">
        <v>49.017341040462398</v>
      </c>
      <c r="Q3220">
        <v>8.3809078502390999E-2</v>
      </c>
    </row>
    <row r="3221" spans="1:17" hidden="1" x14ac:dyDescent="0.3">
      <c r="A3221" t="s">
        <v>6607</v>
      </c>
      <c r="B3221" t="s">
        <v>6608</v>
      </c>
      <c r="C3221" t="str">
        <f>IFERROR(VLOOKUP(Table1[[#This Row],[Ticker]],[1]!Table1[[Symbol]:[Industry]],2,FALSE),"-")</f>
        <v>-</v>
      </c>
      <c r="E3221">
        <v>62.315199999999997</v>
      </c>
      <c r="F3221">
        <v>307</v>
      </c>
      <c r="G3221">
        <v>141.221790137369</v>
      </c>
      <c r="H3221">
        <v>-8.5441959457837093</v>
      </c>
      <c r="I3221">
        <v>46.9430733953782</v>
      </c>
      <c r="J3221">
        <v>-12.116672041181999</v>
      </c>
      <c r="K3221">
        <v>310.54305467448597</v>
      </c>
      <c r="L3221">
        <v>261.83925384505898</v>
      </c>
      <c r="M3221">
        <v>37.875493902719199</v>
      </c>
      <c r="N3221">
        <v>1.2184379001280401</v>
      </c>
      <c r="O3221">
        <v>31.905537459283298</v>
      </c>
      <c r="P3221">
        <v>180.365296803652</v>
      </c>
    </row>
    <row r="3222" spans="1:17" hidden="1" x14ac:dyDescent="0.3">
      <c r="A3222" t="s">
        <v>6609</v>
      </c>
      <c r="B3222" t="s">
        <v>6610</v>
      </c>
      <c r="C3222" t="str">
        <f>IFERROR(VLOOKUP(Table1[[#This Row],[Ticker]],[1]!Table1[[Symbol]:[Industry]],2,FALSE),"-")</f>
        <v>-</v>
      </c>
      <c r="D3222" t="s">
        <v>21</v>
      </c>
      <c r="E3222">
        <v>62.202390000000001</v>
      </c>
      <c r="F3222">
        <v>42.8</v>
      </c>
      <c r="G3222">
        <v>-69.488601131749107</v>
      </c>
      <c r="H3222">
        <v>-10.328112671754401</v>
      </c>
      <c r="I3222">
        <v>-35.420922238111203</v>
      </c>
      <c r="J3222">
        <v>-2.3045775051123698</v>
      </c>
      <c r="K3222">
        <v>44.9258089416955</v>
      </c>
      <c r="M3222">
        <v>48.662507773964499</v>
      </c>
      <c r="N3222">
        <v>0.79622132253711198</v>
      </c>
      <c r="O3222">
        <v>88.785046728971906</v>
      </c>
      <c r="P3222">
        <v>4.6454767726161297</v>
      </c>
    </row>
    <row r="3223" spans="1:17" hidden="1" x14ac:dyDescent="0.3">
      <c r="A3223" t="s">
        <v>6611</v>
      </c>
      <c r="B3223" t="s">
        <v>6612</v>
      </c>
      <c r="C3223" t="str">
        <f>IFERROR(VLOOKUP(Table1[[#This Row],[Ticker]],[1]!Table1[[Symbol]:[Industry]],2,FALSE),"-")</f>
        <v>-</v>
      </c>
      <c r="D3223" t="s">
        <v>550</v>
      </c>
      <c r="E3223">
        <v>61.9093345</v>
      </c>
      <c r="F3223">
        <v>63.45</v>
      </c>
      <c r="G3223">
        <v>-32.495567076021501</v>
      </c>
      <c r="H3223">
        <v>5.66392232204326</v>
      </c>
      <c r="I3223">
        <v>-9.3745476765563893</v>
      </c>
      <c r="J3223">
        <v>14.959182233515399</v>
      </c>
      <c r="K3223">
        <v>58.996828437086499</v>
      </c>
      <c r="L3223">
        <v>61.820687948536801</v>
      </c>
      <c r="M3223">
        <v>42.157992797081199</v>
      </c>
      <c r="N3223">
        <v>2.4952380952380899</v>
      </c>
      <c r="O3223">
        <v>19.7005516154452</v>
      </c>
      <c r="P3223">
        <v>24.411764705882302</v>
      </c>
      <c r="Q3223">
        <v>1.0452273093124E-2</v>
      </c>
    </row>
    <row r="3224" spans="1:17" hidden="1" x14ac:dyDescent="0.3">
      <c r="A3224" t="s">
        <v>6613</v>
      </c>
      <c r="B3224" t="s">
        <v>6614</v>
      </c>
      <c r="C3224" t="str">
        <f>IFERROR(VLOOKUP(Table1[[#This Row],[Ticker]],[1]!Table1[[Symbol]:[Industry]],2,FALSE),"-")</f>
        <v>-</v>
      </c>
      <c r="D3224" t="s">
        <v>293</v>
      </c>
      <c r="E3224">
        <v>61.858685100000002</v>
      </c>
      <c r="F3224">
        <v>45.5</v>
      </c>
      <c r="G3224">
        <v>-17.082765754776201</v>
      </c>
      <c r="H3224">
        <v>-7.1119331181720398</v>
      </c>
      <c r="I3224">
        <v>-5.6815636184346298E-2</v>
      </c>
      <c r="J3224">
        <v>-0.57389689890014695</v>
      </c>
      <c r="K3224">
        <v>44.986388259704903</v>
      </c>
      <c r="M3224">
        <v>43.8364052652406</v>
      </c>
      <c r="N3224">
        <v>0.52272727272727204</v>
      </c>
      <c r="O3224">
        <v>9.1208791208791098</v>
      </c>
      <c r="P3224">
        <v>26.3888888888888</v>
      </c>
    </row>
    <row r="3225" spans="1:17" hidden="1" x14ac:dyDescent="0.3">
      <c r="A3225" t="s">
        <v>6615</v>
      </c>
      <c r="B3225" t="s">
        <v>6616</v>
      </c>
      <c r="C3225" t="str">
        <f>IFERROR(VLOOKUP(Table1[[#This Row],[Ticker]],[1]!Table1[[Symbol]:[Industry]],2,FALSE),"-")</f>
        <v>-</v>
      </c>
      <c r="D3225" t="s">
        <v>21</v>
      </c>
      <c r="E3225">
        <v>61.686044000000003</v>
      </c>
      <c r="F3225">
        <v>11.12</v>
      </c>
      <c r="G3225">
        <v>2.4888510898702201</v>
      </c>
      <c r="H3225">
        <v>-3.2352991312439401</v>
      </c>
      <c r="I3225">
        <v>-20.265888932923101</v>
      </c>
      <c r="J3225">
        <v>-9.9970896305525407</v>
      </c>
      <c r="K3225">
        <v>10.7203639244828</v>
      </c>
      <c r="L3225">
        <v>10.015295389316201</v>
      </c>
      <c r="M3225">
        <v>49.905551805308598</v>
      </c>
      <c r="N3225">
        <v>2.0288225383902598</v>
      </c>
      <c r="O3225">
        <v>35.791366906474799</v>
      </c>
      <c r="P3225">
        <v>63.529411764705799</v>
      </c>
      <c r="Q3225">
        <v>7.6052870076920007E-2</v>
      </c>
    </row>
    <row r="3226" spans="1:17" hidden="1" x14ac:dyDescent="0.3">
      <c r="A3226" t="s">
        <v>6617</v>
      </c>
      <c r="B3226" t="s">
        <v>6618</v>
      </c>
      <c r="C3226" t="str">
        <f>IFERROR(VLOOKUP(Table1[[#This Row],[Ticker]],[1]!Table1[[Symbol]:[Industry]],2,FALSE),"-")</f>
        <v>-</v>
      </c>
      <c r="D3226" t="s">
        <v>557</v>
      </c>
      <c r="E3226">
        <v>61.603900000000003</v>
      </c>
      <c r="F3226">
        <v>1.21</v>
      </c>
      <c r="G3226">
        <v>79.280355157278507</v>
      </c>
      <c r="H3226">
        <v>-6.5026141217562703</v>
      </c>
      <c r="I3226">
        <v>13.0290106872613</v>
      </c>
      <c r="J3226">
        <v>-12.395890230252601</v>
      </c>
      <c r="K3226">
        <v>1.10152649680145</v>
      </c>
      <c r="L3226">
        <v>0.95390407267838095</v>
      </c>
      <c r="M3226">
        <v>52.020677330559401</v>
      </c>
      <c r="N3226">
        <v>1.3414075989488801</v>
      </c>
      <c r="O3226">
        <v>16.528925619834698</v>
      </c>
      <c r="P3226">
        <v>108.620689655172</v>
      </c>
      <c r="Q3226">
        <v>6.1162190639932001E-2</v>
      </c>
    </row>
    <row r="3227" spans="1:17" hidden="1" x14ac:dyDescent="0.3">
      <c r="A3227" t="s">
        <v>6619</v>
      </c>
      <c r="B3227" t="s">
        <v>6620</v>
      </c>
      <c r="C3227" t="str">
        <f>IFERROR(VLOOKUP(Table1[[#This Row],[Ticker]],[1]!Table1[[Symbol]:[Industry]],2,FALSE),"-")</f>
        <v>-</v>
      </c>
      <c r="E3227">
        <v>61.57</v>
      </c>
      <c r="F3227">
        <v>135.9</v>
      </c>
      <c r="G3227">
        <v>10.436210898325999</v>
      </c>
      <c r="H3227">
        <v>18.811894392057699</v>
      </c>
      <c r="I3227">
        <v>24.527344149783598</v>
      </c>
      <c r="J3227">
        <v>-1.5216570171888899</v>
      </c>
      <c r="K3227">
        <v>124.60806210983201</v>
      </c>
      <c r="M3227">
        <v>60.620450356548098</v>
      </c>
      <c r="O3227">
        <v>28.771155261221399</v>
      </c>
      <c r="P3227">
        <v>43.885653785071398</v>
      </c>
    </row>
    <row r="3228" spans="1:17" hidden="1" x14ac:dyDescent="0.3">
      <c r="A3228" t="s">
        <v>6621</v>
      </c>
      <c r="B3228" t="s">
        <v>6622</v>
      </c>
      <c r="C3228" t="str">
        <f>IFERROR(VLOOKUP(Table1[[#This Row],[Ticker]],[1]!Table1[[Symbol]:[Industry]],2,FALSE),"-")</f>
        <v>-</v>
      </c>
      <c r="D3228" t="s">
        <v>384</v>
      </c>
      <c r="E3228">
        <v>61.560671999999997</v>
      </c>
      <c r="F3228">
        <v>57.1</v>
      </c>
      <c r="G3228">
        <v>-59.486155994515698</v>
      </c>
      <c r="H3228">
        <v>-0.69328232452124805</v>
      </c>
      <c r="I3228">
        <v>-13.349777595147099</v>
      </c>
      <c r="J3228">
        <v>-3.63266151987848</v>
      </c>
      <c r="K3228">
        <v>58.849908771872002</v>
      </c>
      <c r="M3228">
        <v>34.697753377423197</v>
      </c>
      <c r="N3228">
        <v>1.2689832689832601</v>
      </c>
      <c r="O3228">
        <v>52.364273204903597</v>
      </c>
      <c r="P3228">
        <v>16.174974567650001</v>
      </c>
    </row>
    <row r="3229" spans="1:17" hidden="1" x14ac:dyDescent="0.3">
      <c r="A3229" t="s">
        <v>5925</v>
      </c>
      <c r="B3229" t="s">
        <v>6623</v>
      </c>
      <c r="C3229" t="str">
        <f>IFERROR(VLOOKUP(Table1[[#This Row],[Ticker]],[1]!Table1[[Symbol]:[Industry]],2,FALSE),"-")</f>
        <v>-</v>
      </c>
      <c r="D3229" t="s">
        <v>114</v>
      </c>
      <c r="E3229">
        <v>61.550015768999998</v>
      </c>
      <c r="F3229">
        <v>0.86</v>
      </c>
      <c r="G3229">
        <v>-35.278074815959599</v>
      </c>
      <c r="H3229">
        <v>5.2368713825311799</v>
      </c>
      <c r="I3229">
        <v>-16.157701798420199</v>
      </c>
      <c r="J3229">
        <v>2.7697412397266001</v>
      </c>
      <c r="K3229">
        <v>0.78882932685548601</v>
      </c>
      <c r="L3229">
        <v>1.0181983800968899</v>
      </c>
      <c r="M3229">
        <v>87.798277429949295</v>
      </c>
      <c r="N3229">
        <v>0.57705570199301504</v>
      </c>
      <c r="O3229">
        <v>27.906976744186</v>
      </c>
      <c r="P3229">
        <v>43.3333333333333</v>
      </c>
      <c r="Q3229">
        <v>-0.15361794424544101</v>
      </c>
    </row>
    <row r="3230" spans="1:17" hidden="1" x14ac:dyDescent="0.3">
      <c r="A3230" t="s">
        <v>6624</v>
      </c>
      <c r="B3230" t="s">
        <v>6625</v>
      </c>
      <c r="C3230" t="str">
        <f>IFERROR(VLOOKUP(Table1[[#This Row],[Ticker]],[1]!Table1[[Symbol]:[Industry]],2,FALSE),"-")</f>
        <v>-</v>
      </c>
      <c r="E3230">
        <v>61.535848399999999</v>
      </c>
      <c r="F3230">
        <v>57.19</v>
      </c>
      <c r="G3230">
        <v>-84.954390605433304</v>
      </c>
      <c r="H3230">
        <v>30.520862782340298</v>
      </c>
      <c r="I3230">
        <v>-56.102600022198203</v>
      </c>
      <c r="J3230">
        <v>-4.2040304547961798</v>
      </c>
      <c r="K3230">
        <v>53.303124204202497</v>
      </c>
      <c r="L3230">
        <v>79.766977580644493</v>
      </c>
      <c r="M3230">
        <v>63.241564542590602</v>
      </c>
      <c r="N3230">
        <v>2.29942548158161</v>
      </c>
      <c r="O3230">
        <v>198.303899283091</v>
      </c>
      <c r="P3230">
        <v>39.487804878048699</v>
      </c>
    </row>
    <row r="3231" spans="1:17" hidden="1" x14ac:dyDescent="0.3">
      <c r="A3231" t="s">
        <v>6626</v>
      </c>
      <c r="B3231" t="s">
        <v>6627</v>
      </c>
      <c r="C3231" t="str">
        <f>IFERROR(VLOOKUP(Table1[[#This Row],[Ticker]],[1]!Table1[[Symbol]:[Industry]],2,FALSE),"-")</f>
        <v>-</v>
      </c>
      <c r="D3231" t="s">
        <v>122</v>
      </c>
      <c r="E3231">
        <v>61.529792100000002</v>
      </c>
      <c r="F3231">
        <v>160.1</v>
      </c>
      <c r="G3231">
        <v>-11.1606383676961</v>
      </c>
      <c r="H3231">
        <v>-19.411867863381701</v>
      </c>
      <c r="I3231">
        <v>2.9304948837614302</v>
      </c>
      <c r="J3231">
        <v>-13.7908177664845</v>
      </c>
      <c r="M3231">
        <v>36.204004242235598</v>
      </c>
      <c r="O3231">
        <v>33.541536539662701</v>
      </c>
      <c r="P3231">
        <v>27.671451355661802</v>
      </c>
    </row>
    <row r="3232" spans="1:17" hidden="1" x14ac:dyDescent="0.3">
      <c r="A3232" t="s">
        <v>6628</v>
      </c>
      <c r="B3232" t="s">
        <v>6629</v>
      </c>
      <c r="C3232" t="str">
        <f>IFERROR(VLOOKUP(Table1[[#This Row],[Ticker]],[1]!Table1[[Symbol]:[Industry]],2,FALSE),"-")</f>
        <v>-</v>
      </c>
      <c r="D3232" t="s">
        <v>557</v>
      </c>
      <c r="E3232">
        <v>61.502049999999997</v>
      </c>
      <c r="F3232">
        <v>212.45</v>
      </c>
      <c r="G3232">
        <v>246.45774361569801</v>
      </c>
      <c r="H3232">
        <v>7.6857970667080497</v>
      </c>
      <c r="I3232">
        <v>91.199827650799705</v>
      </c>
      <c r="J3232">
        <v>-14.230741385756</v>
      </c>
      <c r="K3232">
        <v>186.11171229810299</v>
      </c>
      <c r="L3232">
        <v>140.808326626103</v>
      </c>
      <c r="M3232">
        <v>41.301223872047402</v>
      </c>
      <c r="N3232">
        <v>2.02916889593588</v>
      </c>
      <c r="O3232">
        <v>25.370675453047699</v>
      </c>
      <c r="P3232">
        <v>284.45530220774498</v>
      </c>
      <c r="Q3232">
        <v>0.111534074418179</v>
      </c>
    </row>
    <row r="3233" spans="1:17" hidden="1" x14ac:dyDescent="0.3">
      <c r="A3233" t="s">
        <v>6630</v>
      </c>
      <c r="B3233" t="s">
        <v>6631</v>
      </c>
      <c r="C3233" t="str">
        <f>IFERROR(VLOOKUP(Table1[[#This Row],[Ticker]],[1]!Table1[[Symbol]:[Industry]],2,FALSE),"-")</f>
        <v>-</v>
      </c>
      <c r="D3233" t="s">
        <v>338</v>
      </c>
      <c r="E3233">
        <v>61.494813999999998</v>
      </c>
      <c r="F3233">
        <v>129.85</v>
      </c>
      <c r="G3233">
        <v>48.140686420688503</v>
      </c>
      <c r="H3233">
        <v>14.5784752389029</v>
      </c>
      <c r="I3233">
        <v>-1.5775491266644801</v>
      </c>
      <c r="J3233">
        <v>-1.74656922146575</v>
      </c>
      <c r="K3233">
        <v>115.756815101024</v>
      </c>
      <c r="L3233">
        <v>111.680055055186</v>
      </c>
      <c r="M3233">
        <v>75.103819886893405</v>
      </c>
      <c r="N3233">
        <v>2.2700953982509802</v>
      </c>
      <c r="O3233">
        <v>39.391605698883303</v>
      </c>
      <c r="P3233">
        <v>85.367594575303301</v>
      </c>
      <c r="Q3233">
        <v>5.1120834613992999E-2</v>
      </c>
    </row>
    <row r="3234" spans="1:17" hidden="1" x14ac:dyDescent="0.3">
      <c r="A3234" t="s">
        <v>6632</v>
      </c>
      <c r="B3234" t="s">
        <v>6633</v>
      </c>
      <c r="C3234" t="str">
        <f>IFERROR(VLOOKUP(Table1[[#This Row],[Ticker]],[1]!Table1[[Symbol]:[Industry]],2,FALSE),"-")</f>
        <v>-</v>
      </c>
      <c r="D3234" t="s">
        <v>710</v>
      </c>
      <c r="E3234">
        <v>61.152000000000001</v>
      </c>
      <c r="F3234">
        <v>43.11</v>
      </c>
      <c r="G3234">
        <v>88.673221334865104</v>
      </c>
      <c r="H3234">
        <v>37.855387143265801</v>
      </c>
      <c r="I3234">
        <v>33.096954268462902</v>
      </c>
      <c r="J3234">
        <v>17.1885881950403</v>
      </c>
      <c r="K3234">
        <v>34.969417924126503</v>
      </c>
      <c r="L3234">
        <v>30.567170118814602</v>
      </c>
      <c r="M3234">
        <v>68.232644269643899</v>
      </c>
      <c r="N3234">
        <v>3.1110861382621202</v>
      </c>
      <c r="O3234">
        <v>12.9668290419856</v>
      </c>
      <c r="P3234">
        <v>121.64524421593801</v>
      </c>
      <c r="Q3234">
        <v>0.12139811074812799</v>
      </c>
    </row>
    <row r="3235" spans="1:17" hidden="1" x14ac:dyDescent="0.3">
      <c r="A3235" t="s">
        <v>6634</v>
      </c>
      <c r="B3235" t="s">
        <v>6635</v>
      </c>
      <c r="C3235" t="str">
        <f>IFERROR(VLOOKUP(Table1[[#This Row],[Ticker]],[1]!Table1[[Symbol]:[Industry]],2,FALSE),"-")</f>
        <v>-</v>
      </c>
      <c r="D3235" t="s">
        <v>62</v>
      </c>
      <c r="E3235">
        <v>61.127724311999998</v>
      </c>
      <c r="F3235">
        <v>49.42</v>
      </c>
      <c r="G3235">
        <v>2.06106864424327</v>
      </c>
      <c r="H3235">
        <v>-1.9065176186388899</v>
      </c>
      <c r="I3235">
        <v>-19.8203603662479</v>
      </c>
      <c r="J3235">
        <v>1.11099458097994</v>
      </c>
      <c r="K3235">
        <v>49.347848119133999</v>
      </c>
      <c r="L3235">
        <v>47.967006449562902</v>
      </c>
      <c r="M3235">
        <v>45.781175061226598</v>
      </c>
      <c r="N3235">
        <v>1.59091789722198</v>
      </c>
      <c r="O3235">
        <v>28.470254957506999</v>
      </c>
      <c r="P3235">
        <v>36.859595679866999</v>
      </c>
      <c r="Q3235">
        <v>-1.3806449681243E-2</v>
      </c>
    </row>
    <row r="3236" spans="1:17" hidden="1" x14ac:dyDescent="0.3">
      <c r="A3236" t="s">
        <v>6636</v>
      </c>
      <c r="B3236" t="s">
        <v>6637</v>
      </c>
      <c r="C3236" t="str">
        <f>IFERROR(VLOOKUP(Table1[[#This Row],[Ticker]],[1]!Table1[[Symbol]:[Industry]],2,FALSE),"-")</f>
        <v>-</v>
      </c>
      <c r="E3236">
        <v>61.035701760000002</v>
      </c>
      <c r="F3236">
        <v>58.69</v>
      </c>
      <c r="G3236">
        <v>14.066915400286399</v>
      </c>
      <c r="H3236">
        <v>-2.3654390512896302</v>
      </c>
      <c r="I3236">
        <v>-26.815239127445999</v>
      </c>
      <c r="J3236">
        <v>-4.8016873317019702</v>
      </c>
      <c r="K3236">
        <v>53.2827786440143</v>
      </c>
      <c r="L3236">
        <v>53.680308915859499</v>
      </c>
      <c r="M3236">
        <v>56.316735248214201</v>
      </c>
      <c r="N3236">
        <v>1.65836232020306</v>
      </c>
      <c r="O3236">
        <v>37.842903390696797</v>
      </c>
      <c r="P3236">
        <v>56.506666666666597</v>
      </c>
    </row>
    <row r="3237" spans="1:17" hidden="1" x14ac:dyDescent="0.3">
      <c r="A3237" t="s">
        <v>6638</v>
      </c>
      <c r="B3237" t="s">
        <v>6639</v>
      </c>
      <c r="C3237" t="str">
        <f>IFERROR(VLOOKUP(Table1[[#This Row],[Ticker]],[1]!Table1[[Symbol]:[Industry]],2,FALSE),"-")</f>
        <v>-</v>
      </c>
      <c r="E3237">
        <v>60.944000000000003</v>
      </c>
      <c r="F3237">
        <v>193.8</v>
      </c>
      <c r="G3237">
        <v>-59.389037623939103</v>
      </c>
      <c r="H3237">
        <v>-7.5723884636554901</v>
      </c>
      <c r="I3237">
        <v>-25.5032929411643</v>
      </c>
      <c r="J3237">
        <v>-4.5662148708631696</v>
      </c>
      <c r="K3237">
        <v>201.074936024907</v>
      </c>
      <c r="L3237">
        <v>227.85123507593201</v>
      </c>
      <c r="M3237">
        <v>34.008925853968002</v>
      </c>
      <c r="N3237">
        <v>0.77382024420784501</v>
      </c>
      <c r="O3237">
        <v>59.958720330237298</v>
      </c>
      <c r="P3237">
        <v>3.0851063829787102</v>
      </c>
      <c r="Q3237">
        <v>7.1709245780208E-2</v>
      </c>
    </row>
    <row r="3238" spans="1:17" hidden="1" x14ac:dyDescent="0.3">
      <c r="A3238" t="s">
        <v>6640</v>
      </c>
      <c r="B3238" t="s">
        <v>6641</v>
      </c>
      <c r="C3238" t="str">
        <f>IFERROR(VLOOKUP(Table1[[#This Row],[Ticker]],[1]!Table1[[Symbol]:[Industry]],2,FALSE),"-")</f>
        <v>-</v>
      </c>
      <c r="D3238" t="s">
        <v>46</v>
      </c>
      <c r="E3238">
        <v>60.838199461999999</v>
      </c>
      <c r="F3238">
        <v>53.39</v>
      </c>
      <c r="G3238">
        <v>84.215755043625293</v>
      </c>
      <c r="H3238">
        <v>-11.540923449444801</v>
      </c>
      <c r="I3238">
        <v>38.3011323953518</v>
      </c>
      <c r="J3238">
        <v>-0.85896110031594997</v>
      </c>
      <c r="K3238">
        <v>53.567675328255199</v>
      </c>
      <c r="L3238">
        <v>44.535377487201401</v>
      </c>
      <c r="M3238">
        <v>39.220245793489099</v>
      </c>
      <c r="N3238">
        <v>0.38217373150689599</v>
      </c>
      <c r="O3238">
        <v>54.935381157520098</v>
      </c>
      <c r="P3238">
        <v>110.02014564905799</v>
      </c>
      <c r="Q3238">
        <v>0.15464176689975601</v>
      </c>
    </row>
    <row r="3239" spans="1:17" hidden="1" x14ac:dyDescent="0.3">
      <c r="A3239" t="s">
        <v>6642</v>
      </c>
      <c r="B3239" t="s">
        <v>6643</v>
      </c>
      <c r="C3239" t="str">
        <f>IFERROR(VLOOKUP(Table1[[#This Row],[Ticker]],[1]!Table1[[Symbol]:[Industry]],2,FALSE),"-")</f>
        <v>-</v>
      </c>
      <c r="D3239" t="s">
        <v>647</v>
      </c>
      <c r="E3239">
        <v>60.799619999999997</v>
      </c>
      <c r="F3239">
        <v>4.04</v>
      </c>
      <c r="G3239">
        <v>109.079330324799</v>
      </c>
      <c r="H3239">
        <v>-10.536769719479199</v>
      </c>
      <c r="I3239">
        <v>-17.759768981882701</v>
      </c>
      <c r="J3239">
        <v>-2.9968092829214799</v>
      </c>
      <c r="K3239">
        <v>4.0574645651673702</v>
      </c>
      <c r="L3239">
        <v>3.7836563796815801</v>
      </c>
      <c r="M3239">
        <v>46.423418340879202</v>
      </c>
      <c r="N3239">
        <v>1.19713106217549</v>
      </c>
      <c r="O3239">
        <v>89.356435643564296</v>
      </c>
      <c r="P3239">
        <v>167.549668874172</v>
      </c>
      <c r="Q3239">
        <v>9.0850195461898001E-2</v>
      </c>
    </row>
    <row r="3240" spans="1:17" hidden="1" x14ac:dyDescent="0.3">
      <c r="A3240" t="s">
        <v>6644</v>
      </c>
      <c r="B3240" t="s">
        <v>6645</v>
      </c>
      <c r="C3240" t="str">
        <f>IFERROR(VLOOKUP(Table1[[#This Row],[Ticker]],[1]!Table1[[Symbol]:[Industry]],2,FALSE),"-")</f>
        <v>-</v>
      </c>
      <c r="E3240">
        <v>60.789822899999997</v>
      </c>
      <c r="F3240">
        <v>297.35000000000002</v>
      </c>
      <c r="G3240">
        <v>143.41244959375101</v>
      </c>
      <c r="H3240">
        <v>-15.003089580757001</v>
      </c>
      <c r="I3240">
        <v>-75.1927464230005</v>
      </c>
      <c r="J3240">
        <v>7.2484671295010203</v>
      </c>
      <c r="K3240">
        <v>351.426081864266</v>
      </c>
      <c r="L3240">
        <v>443.66674869948798</v>
      </c>
      <c r="M3240">
        <v>50.390310213988798</v>
      </c>
      <c r="N3240">
        <v>0.41479573058520403</v>
      </c>
      <c r="O3240">
        <v>373.56650411972402</v>
      </c>
      <c r="P3240">
        <v>169.21684019918499</v>
      </c>
    </row>
    <row r="3241" spans="1:17" hidden="1" x14ac:dyDescent="0.3">
      <c r="A3241" t="s">
        <v>6646</v>
      </c>
      <c r="B3241" t="s">
        <v>6647</v>
      </c>
      <c r="C3241" t="str">
        <f>IFERROR(VLOOKUP(Table1[[#This Row],[Ticker]],[1]!Table1[[Symbol]:[Industry]],2,FALSE),"-")</f>
        <v>-</v>
      </c>
      <c r="D3241" t="s">
        <v>21</v>
      </c>
      <c r="E3241">
        <v>60.768686327999902</v>
      </c>
      <c r="F3241">
        <v>56.72</v>
      </c>
      <c r="G3241">
        <v>17.3580025569598</v>
      </c>
      <c r="H3241">
        <v>-7.3176584942030898</v>
      </c>
      <c r="I3241">
        <v>-17.665835699192101</v>
      </c>
      <c r="J3241">
        <v>-0.15303868305332499</v>
      </c>
      <c r="K3241">
        <v>57.016977476921099</v>
      </c>
      <c r="L3241">
        <v>55.6020022218581</v>
      </c>
      <c r="M3241">
        <v>49.014260943819899</v>
      </c>
      <c r="N3241">
        <v>0.69492681723272398</v>
      </c>
      <c r="O3241">
        <v>35.754583921015502</v>
      </c>
      <c r="P3241">
        <v>48.676277850589699</v>
      </c>
      <c r="Q3241">
        <v>5.6323859451330997E-2</v>
      </c>
    </row>
    <row r="3242" spans="1:17" hidden="1" x14ac:dyDescent="0.3">
      <c r="A3242" t="s">
        <v>6648</v>
      </c>
      <c r="B3242" t="s">
        <v>6649</v>
      </c>
      <c r="C3242" t="str">
        <f>IFERROR(VLOOKUP(Table1[[#This Row],[Ticker]],[1]!Table1[[Symbol]:[Industry]],2,FALSE),"-")</f>
        <v>-</v>
      </c>
      <c r="E3242">
        <v>60.724527600000002</v>
      </c>
      <c r="F3242">
        <v>133.6</v>
      </c>
      <c r="G3242">
        <v>9.3635575936763402</v>
      </c>
      <c r="H3242">
        <v>-15.093792528602799</v>
      </c>
      <c r="I3242">
        <v>-35.0638023912677</v>
      </c>
      <c r="J3242">
        <v>-8.8156246139319396</v>
      </c>
      <c r="K3242">
        <v>127.231864095351</v>
      </c>
      <c r="L3242">
        <v>125.90626727162601</v>
      </c>
      <c r="M3242">
        <v>41.6213022065619</v>
      </c>
      <c r="N3242">
        <v>0.80391763661193405</v>
      </c>
      <c r="O3242">
        <v>61.976047904191603</v>
      </c>
      <c r="P3242">
        <v>57.176470588235297</v>
      </c>
      <c r="Q3242">
        <v>1.1095862370211E-2</v>
      </c>
    </row>
    <row r="3243" spans="1:17" hidden="1" x14ac:dyDescent="0.3">
      <c r="A3243" t="s">
        <v>6650</v>
      </c>
      <c r="B3243" t="s">
        <v>6651</v>
      </c>
      <c r="C3243" t="str">
        <f>IFERROR(VLOOKUP(Table1[[#This Row],[Ticker]],[1]!Table1[[Symbol]:[Industry]],2,FALSE),"-")</f>
        <v>-</v>
      </c>
      <c r="D3243" t="s">
        <v>384</v>
      </c>
      <c r="E3243">
        <v>60.672998399999997</v>
      </c>
      <c r="F3243">
        <v>111.6</v>
      </c>
      <c r="G3243">
        <v>6.26661531172644</v>
      </c>
      <c r="H3243">
        <v>-4.3962160552140697</v>
      </c>
      <c r="I3243">
        <v>-22.7889545651311</v>
      </c>
      <c r="J3243">
        <v>-0.26308769076840499</v>
      </c>
      <c r="K3243">
        <v>114.198786606433</v>
      </c>
      <c r="L3243">
        <v>112.15692523480701</v>
      </c>
      <c r="M3243">
        <v>45.5120424498472</v>
      </c>
      <c r="N3243">
        <v>0.998185597563644</v>
      </c>
      <c r="O3243">
        <v>43.969534050179199</v>
      </c>
      <c r="P3243">
        <v>37.7777777777777</v>
      </c>
      <c r="Q3243">
        <v>1.7318080657871E-2</v>
      </c>
    </row>
    <row r="3244" spans="1:17" hidden="1" x14ac:dyDescent="0.3">
      <c r="A3244" t="s">
        <v>6652</v>
      </c>
      <c r="B3244" t="s">
        <v>6653</v>
      </c>
      <c r="C3244" t="str">
        <f>IFERROR(VLOOKUP(Table1[[#This Row],[Ticker]],[1]!Table1[[Symbol]:[Industry]],2,FALSE),"-")</f>
        <v>-</v>
      </c>
      <c r="D3244" t="s">
        <v>97</v>
      </c>
      <c r="E3244">
        <v>60.542720000000003</v>
      </c>
      <c r="F3244">
        <v>28.07</v>
      </c>
      <c r="G3244">
        <v>9.1475324714897592</v>
      </c>
      <c r="H3244">
        <v>-2.7770348396117801</v>
      </c>
      <c r="I3244">
        <v>-27.872158190295899</v>
      </c>
      <c r="J3244">
        <v>6.2093827789991201</v>
      </c>
      <c r="K3244">
        <v>29.128159464418701</v>
      </c>
      <c r="L3244">
        <v>30.0879220086325</v>
      </c>
      <c r="M3244">
        <v>52.370069696358101</v>
      </c>
      <c r="N3244">
        <v>1.3048125928159</v>
      </c>
      <c r="O3244">
        <v>51.015318845742797</v>
      </c>
      <c r="P3244">
        <v>43.068297655453598</v>
      </c>
      <c r="Q3244">
        <v>4.0422145894886997E-2</v>
      </c>
    </row>
    <row r="3245" spans="1:17" hidden="1" x14ac:dyDescent="0.3">
      <c r="A3245" t="s">
        <v>6654</v>
      </c>
      <c r="B3245" t="s">
        <v>6655</v>
      </c>
      <c r="C3245" t="str">
        <f>IFERROR(VLOOKUP(Table1[[#This Row],[Ticker]],[1]!Table1[[Symbol]:[Industry]],2,FALSE),"-")</f>
        <v>-</v>
      </c>
      <c r="D3245" t="s">
        <v>338</v>
      </c>
      <c r="E3245">
        <v>60.434373119999997</v>
      </c>
      <c r="F3245">
        <v>1.06</v>
      </c>
      <c r="G3245">
        <v>-50.090104891147497</v>
      </c>
      <c r="I3245">
        <v>-33.194738835457201</v>
      </c>
      <c r="K3245">
        <v>1.0740579266511801</v>
      </c>
      <c r="L3245">
        <v>1.7681056445472201</v>
      </c>
      <c r="M3245">
        <v>4.5782334131322697</v>
      </c>
      <c r="N3245">
        <v>1.12706621436958</v>
      </c>
      <c r="O3245">
        <v>36.792452830188601</v>
      </c>
      <c r="P3245">
        <v>41.3333333333333</v>
      </c>
      <c r="Q3245">
        <v>-4.9493861384649E-2</v>
      </c>
    </row>
    <row r="3246" spans="1:17" hidden="1" x14ac:dyDescent="0.3">
      <c r="A3246" t="s">
        <v>6656</v>
      </c>
      <c r="B3246" t="s">
        <v>6403</v>
      </c>
      <c r="C3246" t="str">
        <f>IFERROR(VLOOKUP(Table1[[#This Row],[Ticker]],[1]!Table1[[Symbol]:[Industry]],2,FALSE),"-")</f>
        <v>-</v>
      </c>
      <c r="D3246" t="s">
        <v>21</v>
      </c>
      <c r="E3246">
        <v>60.284634462</v>
      </c>
      <c r="F3246">
        <v>19.29</v>
      </c>
      <c r="G3246">
        <v>-1.9806135807743599</v>
      </c>
      <c r="H3246">
        <v>-10.5886356271326</v>
      </c>
      <c r="I3246">
        <v>-33.074855397188102</v>
      </c>
      <c r="J3246">
        <v>-5.4990031299910903E-2</v>
      </c>
      <c r="K3246">
        <v>18.575250088906799</v>
      </c>
      <c r="L3246">
        <v>19.4605908162068</v>
      </c>
      <c r="M3246">
        <v>43.3248245052703</v>
      </c>
      <c r="N3246">
        <v>1.4847099821685501</v>
      </c>
      <c r="O3246">
        <v>39.917055469155002</v>
      </c>
      <c r="P3246">
        <v>26.643220481552198</v>
      </c>
      <c r="Q3246">
        <v>-4.7238431847055E-2</v>
      </c>
    </row>
    <row r="3247" spans="1:17" hidden="1" x14ac:dyDescent="0.3">
      <c r="A3247" t="s">
        <v>6657</v>
      </c>
      <c r="B3247" t="s">
        <v>6658</v>
      </c>
      <c r="C3247" t="str">
        <f>IFERROR(VLOOKUP(Table1[[#This Row],[Ticker]],[1]!Table1[[Symbol]:[Industry]],2,FALSE),"-")</f>
        <v>-</v>
      </c>
      <c r="D3247" t="s">
        <v>557</v>
      </c>
      <c r="E3247">
        <v>60.201680000000003</v>
      </c>
      <c r="F3247">
        <v>110</v>
      </c>
      <c r="G3247">
        <v>53.9341714860699</v>
      </c>
      <c r="H3247">
        <v>-2.45851823539935</v>
      </c>
      <c r="I3247">
        <v>35.1492259571056</v>
      </c>
      <c r="J3247">
        <v>-2.5614761570429301</v>
      </c>
      <c r="K3247">
        <v>116.28969530927</v>
      </c>
      <c r="L3247">
        <v>99.3027136613198</v>
      </c>
      <c r="M3247">
        <v>49.714085199976097</v>
      </c>
      <c r="N3247">
        <v>1.6594014680971201</v>
      </c>
      <c r="O3247">
        <v>53.181818181818102</v>
      </c>
      <c r="P3247">
        <v>121.595487510072</v>
      </c>
      <c r="Q3247">
        <v>0.107717898767826</v>
      </c>
    </row>
    <row r="3248" spans="1:17" hidden="1" x14ac:dyDescent="0.3">
      <c r="A3248" t="s">
        <v>6659</v>
      </c>
      <c r="B3248" t="s">
        <v>6660</v>
      </c>
      <c r="C3248" t="str">
        <f>IFERROR(VLOOKUP(Table1[[#This Row],[Ticker]],[1]!Table1[[Symbol]:[Industry]],2,FALSE),"-")</f>
        <v>-</v>
      </c>
      <c r="D3248" t="s">
        <v>647</v>
      </c>
      <c r="E3248">
        <v>60.16525</v>
      </c>
      <c r="F3248">
        <v>41.53</v>
      </c>
      <c r="G3248">
        <v>24.666623887320299</v>
      </c>
      <c r="H3248">
        <v>-8.9132403077145295</v>
      </c>
      <c r="I3248">
        <v>-10.7652748551911</v>
      </c>
      <c r="J3248">
        <v>-1.2653281320923999</v>
      </c>
      <c r="K3248">
        <v>41.954852929934397</v>
      </c>
      <c r="L3248">
        <v>38.9935843653059</v>
      </c>
      <c r="M3248">
        <v>41.329106352316103</v>
      </c>
      <c r="N3248">
        <v>1.0557789470366501</v>
      </c>
      <c r="O3248">
        <v>28.702143029135499</v>
      </c>
      <c r="P3248">
        <v>52.403669724770602</v>
      </c>
      <c r="Q3248">
        <v>1.6383517018073002E-2</v>
      </c>
    </row>
    <row r="3249" spans="1:17" hidden="1" x14ac:dyDescent="0.3">
      <c r="A3249" t="s">
        <v>6661</v>
      </c>
      <c r="B3249" t="s">
        <v>6662</v>
      </c>
      <c r="C3249" t="str">
        <f>IFERROR(VLOOKUP(Table1[[#This Row],[Ticker]],[1]!Table1[[Symbol]:[Industry]],2,FALSE),"-")</f>
        <v>-</v>
      </c>
      <c r="D3249" t="s">
        <v>1161</v>
      </c>
      <c r="E3249">
        <v>60.145919999999997</v>
      </c>
      <c r="F3249">
        <v>43.51</v>
      </c>
      <c r="G3249">
        <v>-38.801791125329302</v>
      </c>
      <c r="H3249">
        <v>2.7782732937734802</v>
      </c>
      <c r="I3249">
        <v>-12.2618287825471</v>
      </c>
      <c r="J3249">
        <v>-7.5991325871764301</v>
      </c>
      <c r="K3249">
        <v>41.392486911747497</v>
      </c>
      <c r="L3249">
        <v>39.882276727981498</v>
      </c>
      <c r="M3249">
        <v>42.296417522824299</v>
      </c>
      <c r="N3249">
        <v>1.83623910051594</v>
      </c>
      <c r="O3249">
        <v>49.689726499655201</v>
      </c>
      <c r="P3249">
        <v>31.848484848484802</v>
      </c>
    </row>
    <row r="3250" spans="1:17" hidden="1" x14ac:dyDescent="0.3">
      <c r="A3250" t="s">
        <v>6663</v>
      </c>
      <c r="B3250" t="s">
        <v>6664</v>
      </c>
      <c r="C3250" t="str">
        <f>IFERROR(VLOOKUP(Table1[[#This Row],[Ticker]],[1]!Table1[[Symbol]:[Industry]],2,FALSE),"-")</f>
        <v>-</v>
      </c>
      <c r="D3250" t="s">
        <v>130</v>
      </c>
      <c r="E3250">
        <v>60.101740399999997</v>
      </c>
      <c r="F3250">
        <v>83.4</v>
      </c>
      <c r="G3250">
        <v>-44.675985936172601</v>
      </c>
      <c r="H3250">
        <v>-7.2349489911879097</v>
      </c>
      <c r="I3250">
        <v>-21.443747666780101</v>
      </c>
      <c r="J3250">
        <v>-4.1138042576802798</v>
      </c>
      <c r="K3250">
        <v>84.538887474541994</v>
      </c>
      <c r="L3250">
        <v>87.220027178540803</v>
      </c>
      <c r="M3250">
        <v>45.151732458780302</v>
      </c>
      <c r="N3250">
        <v>1.2543964348057599</v>
      </c>
      <c r="O3250">
        <v>31.89448441247</v>
      </c>
      <c r="P3250">
        <v>15.8333333333333</v>
      </c>
      <c r="Q3250">
        <v>6.4151348737151004E-2</v>
      </c>
    </row>
    <row r="3251" spans="1:17" hidden="1" x14ac:dyDescent="0.3">
      <c r="A3251" t="s">
        <v>6665</v>
      </c>
      <c r="B3251" t="s">
        <v>6666</v>
      </c>
      <c r="C3251" t="str">
        <f>IFERROR(VLOOKUP(Table1[[#This Row],[Ticker]],[1]!Table1[[Symbol]:[Industry]],2,FALSE),"-")</f>
        <v>-</v>
      </c>
      <c r="D3251" t="s">
        <v>647</v>
      </c>
      <c r="E3251">
        <v>60.067700000000002</v>
      </c>
      <c r="F3251">
        <v>67.5</v>
      </c>
      <c r="G3251">
        <v>52.342877803117702</v>
      </c>
      <c r="H3251">
        <v>-11.556377562616399</v>
      </c>
      <c r="I3251">
        <v>-1.29284184604185</v>
      </c>
      <c r="J3251">
        <v>-3.5794651094797501</v>
      </c>
      <c r="K3251">
        <v>69.599614528414506</v>
      </c>
      <c r="L3251">
        <v>60.721594322063801</v>
      </c>
      <c r="M3251">
        <v>42.113499265182597</v>
      </c>
      <c r="N3251">
        <v>0.50124960636944205</v>
      </c>
      <c r="O3251">
        <v>18.518518518518501</v>
      </c>
      <c r="P3251">
        <v>87.5</v>
      </c>
      <c r="Q3251">
        <v>8.013581320865E-2</v>
      </c>
    </row>
    <row r="3252" spans="1:17" hidden="1" x14ac:dyDescent="0.3">
      <c r="A3252" t="s">
        <v>6667</v>
      </c>
      <c r="B3252" t="s">
        <v>6668</v>
      </c>
      <c r="C3252" t="str">
        <f>IFERROR(VLOOKUP(Table1[[#This Row],[Ticker]],[1]!Table1[[Symbol]:[Industry]],2,FALSE),"-")</f>
        <v>-</v>
      </c>
      <c r="D3252" t="s">
        <v>130</v>
      </c>
      <c r="E3252">
        <v>59.994</v>
      </c>
      <c r="F3252">
        <v>5.95</v>
      </c>
      <c r="G3252">
        <v>-100.45466614591599</v>
      </c>
      <c r="H3252">
        <v>-8.3043450422912795</v>
      </c>
      <c r="I3252">
        <v>-58.397845167595797</v>
      </c>
      <c r="J3252">
        <v>-4.0590163219299704</v>
      </c>
      <c r="K3252">
        <v>6.3034739480784499</v>
      </c>
      <c r="L3252">
        <v>9.6700519153387408</v>
      </c>
      <c r="M3252">
        <v>41.359235421003099</v>
      </c>
      <c r="N3252">
        <v>1.43784912971665</v>
      </c>
      <c r="O3252">
        <v>327.731092436974</v>
      </c>
      <c r="P3252">
        <v>3.8394415357765999</v>
      </c>
      <c r="Q3252">
        <v>0.165735700815346</v>
      </c>
    </row>
    <row r="3253" spans="1:17" hidden="1" x14ac:dyDescent="0.3">
      <c r="A3253" t="s">
        <v>6669</v>
      </c>
      <c r="B3253" t="s">
        <v>6670</v>
      </c>
      <c r="C3253" t="str">
        <f>IFERROR(VLOOKUP(Table1[[#This Row],[Ticker]],[1]!Table1[[Symbol]:[Industry]],2,FALSE),"-")</f>
        <v>-</v>
      </c>
      <c r="D3253" t="s">
        <v>422</v>
      </c>
      <c r="E3253">
        <v>59.857415000000003</v>
      </c>
      <c r="F3253">
        <v>97.69</v>
      </c>
      <c r="G3253">
        <v>78.269141878376999</v>
      </c>
      <c r="H3253">
        <v>8.79033432734016</v>
      </c>
      <c r="I3253">
        <v>-23.457769053316198</v>
      </c>
      <c r="J3253">
        <v>1.9576381665095699</v>
      </c>
      <c r="K3253">
        <v>97.876545501075398</v>
      </c>
      <c r="L3253">
        <v>91.288027818907395</v>
      </c>
      <c r="M3253">
        <v>66.003940074029401</v>
      </c>
      <c r="N3253">
        <v>1.24058077467459</v>
      </c>
      <c r="O3253">
        <v>53.188657999795197</v>
      </c>
      <c r="P3253">
        <v>144.22499999999999</v>
      </c>
      <c r="Q3253">
        <v>0.14241599602862601</v>
      </c>
    </row>
    <row r="3254" spans="1:17" hidden="1" x14ac:dyDescent="0.3">
      <c r="A3254" t="s">
        <v>6671</v>
      </c>
      <c r="B3254" t="s">
        <v>6672</v>
      </c>
      <c r="C3254" t="str">
        <f>IFERROR(VLOOKUP(Table1[[#This Row],[Ticker]],[1]!Table1[[Symbol]:[Industry]],2,FALSE),"-")</f>
        <v>-</v>
      </c>
      <c r="D3254" t="s">
        <v>1465</v>
      </c>
      <c r="E3254">
        <v>59.795673143999998</v>
      </c>
      <c r="F3254">
        <v>5.33</v>
      </c>
      <c r="G3254">
        <v>51.862276061233302</v>
      </c>
      <c r="H3254">
        <v>-12.5260745323134</v>
      </c>
      <c r="I3254">
        <v>-2.9377471498941299</v>
      </c>
      <c r="J3254">
        <v>-10.0874016174162</v>
      </c>
      <c r="K3254">
        <v>5.0123390374787302</v>
      </c>
      <c r="L3254">
        <v>4.6229176327873596</v>
      </c>
      <c r="M3254">
        <v>42.102312651322599</v>
      </c>
      <c r="N3254">
        <v>1.1222207890450899</v>
      </c>
      <c r="O3254">
        <v>27.579737335834899</v>
      </c>
      <c r="P3254">
        <v>93.818181818181799</v>
      </c>
      <c r="Q3254">
        <v>6.0963976658909999E-2</v>
      </c>
    </row>
    <row r="3255" spans="1:17" hidden="1" x14ac:dyDescent="0.3">
      <c r="A3255" t="s">
        <v>6673</v>
      </c>
      <c r="B3255" t="s">
        <v>6674</v>
      </c>
      <c r="C3255" t="str">
        <f>IFERROR(VLOOKUP(Table1[[#This Row],[Ticker]],[1]!Table1[[Symbol]:[Industry]],2,FALSE),"-")</f>
        <v>-</v>
      </c>
      <c r="D3255" t="s">
        <v>46</v>
      </c>
      <c r="E3255">
        <v>59.777749999999997</v>
      </c>
      <c r="F3255">
        <v>77.2</v>
      </c>
      <c r="G3255">
        <v>53.730493115496898</v>
      </c>
      <c r="H3255">
        <v>39.470478677509902</v>
      </c>
      <c r="I3255">
        <v>14.844119695204499</v>
      </c>
      <c r="J3255">
        <v>1.5504632059324299</v>
      </c>
      <c r="K3255">
        <v>63.917349057157203</v>
      </c>
      <c r="L3255">
        <v>56.350149102767602</v>
      </c>
      <c r="M3255">
        <v>58.607621424361703</v>
      </c>
      <c r="N3255">
        <v>1.8473060120657301</v>
      </c>
      <c r="O3255">
        <v>12.0466321243523</v>
      </c>
      <c r="P3255">
        <v>99.741267787839604</v>
      </c>
      <c r="Q3255">
        <v>0.109654680150955</v>
      </c>
    </row>
    <row r="3256" spans="1:17" hidden="1" x14ac:dyDescent="0.3">
      <c r="A3256" t="s">
        <v>6675</v>
      </c>
      <c r="B3256" t="s">
        <v>6676</v>
      </c>
      <c r="C3256" t="str">
        <f>IFERROR(VLOOKUP(Table1[[#This Row],[Ticker]],[1]!Table1[[Symbol]:[Industry]],2,FALSE),"-")</f>
        <v>-</v>
      </c>
      <c r="D3256" t="s">
        <v>173</v>
      </c>
      <c r="E3256">
        <v>59.638226095</v>
      </c>
      <c r="F3256">
        <v>45.35</v>
      </c>
      <c r="G3256">
        <v>9.1658474898047793</v>
      </c>
      <c r="H3256">
        <v>3.6184476122086799</v>
      </c>
      <c r="I3256">
        <v>23.2569807412623</v>
      </c>
      <c r="J3256">
        <v>-7.7016873317019696</v>
      </c>
      <c r="M3256">
        <v>41.208097398974502</v>
      </c>
      <c r="O3256">
        <v>43.9911797133406</v>
      </c>
      <c r="P3256">
        <v>48.688524590163901</v>
      </c>
    </row>
    <row r="3257" spans="1:17" hidden="1" x14ac:dyDescent="0.3">
      <c r="A3257" t="s">
        <v>6677</v>
      </c>
      <c r="B3257" t="s">
        <v>6678</v>
      </c>
      <c r="C3257" t="str">
        <f>IFERROR(VLOOKUP(Table1[[#This Row],[Ticker]],[1]!Table1[[Symbol]:[Industry]],2,FALSE),"-")</f>
        <v>-</v>
      </c>
      <c r="D3257" t="s">
        <v>253</v>
      </c>
      <c r="E3257">
        <v>59.613906239999999</v>
      </c>
      <c r="F3257">
        <v>82.2</v>
      </c>
      <c r="G3257">
        <v>109.05275225170899</v>
      </c>
      <c r="H3257">
        <v>50.119740899891298</v>
      </c>
      <c r="I3257">
        <v>23.151385796147199</v>
      </c>
      <c r="J3257">
        <v>10.0091234791088</v>
      </c>
      <c r="K3257">
        <v>66.044374075731398</v>
      </c>
      <c r="L3257">
        <v>56.3937744086751</v>
      </c>
      <c r="M3257">
        <v>79.982886568682204</v>
      </c>
      <c r="N3257">
        <v>1.6215213358070499</v>
      </c>
      <c r="O3257">
        <v>3.8929440389294299</v>
      </c>
      <c r="P3257">
        <v>149.09090909090901</v>
      </c>
    </row>
    <row r="3258" spans="1:17" hidden="1" x14ac:dyDescent="0.3">
      <c r="A3258" t="s">
        <v>6679</v>
      </c>
      <c r="B3258" t="s">
        <v>6680</v>
      </c>
      <c r="C3258" t="str">
        <f>IFERROR(VLOOKUP(Table1[[#This Row],[Ticker]],[1]!Table1[[Symbol]:[Industry]],2,FALSE),"-")</f>
        <v>-</v>
      </c>
      <c r="D3258" t="s">
        <v>647</v>
      </c>
      <c r="E3258">
        <v>59.565850179999998</v>
      </c>
      <c r="F3258">
        <v>353.1</v>
      </c>
      <c r="G3258">
        <v>32.607453270744301</v>
      </c>
      <c r="H3258">
        <v>23.8333106867839</v>
      </c>
      <c r="I3258">
        <v>-8.4676433188880296</v>
      </c>
      <c r="J3258">
        <v>2.50373992003014</v>
      </c>
      <c r="K3258">
        <v>308.22900587625497</v>
      </c>
      <c r="L3258">
        <v>279.61916355771399</v>
      </c>
      <c r="M3258">
        <v>66.273594026131605</v>
      </c>
      <c r="N3258">
        <v>1.39263616745671</v>
      </c>
      <c r="O3258">
        <v>16.397621070518198</v>
      </c>
      <c r="P3258">
        <v>69.759615384615302</v>
      </c>
      <c r="Q3258">
        <v>-3.9158021888046998E-2</v>
      </c>
    </row>
    <row r="3259" spans="1:17" hidden="1" x14ac:dyDescent="0.3">
      <c r="A3259" t="s">
        <v>6681</v>
      </c>
      <c r="B3259" t="s">
        <v>6682</v>
      </c>
      <c r="C3259" t="str">
        <f>IFERROR(VLOOKUP(Table1[[#This Row],[Ticker]],[1]!Table1[[Symbol]:[Industry]],2,FALSE),"-")</f>
        <v>-</v>
      </c>
      <c r="D3259" t="s">
        <v>97</v>
      </c>
      <c r="E3259">
        <v>59.558267999999998</v>
      </c>
      <c r="F3259">
        <v>3.03</v>
      </c>
      <c r="G3259">
        <v>-46.067548500170098</v>
      </c>
      <c r="H3259">
        <v>-8.7235767106463094</v>
      </c>
      <c r="I3259">
        <v>-42.058084940182603</v>
      </c>
      <c r="J3259">
        <v>-3.0744146044292502</v>
      </c>
      <c r="K3259">
        <v>3.3175063732510801</v>
      </c>
      <c r="L3259">
        <v>3.8845170841177201</v>
      </c>
      <c r="M3259">
        <v>42.019213415331002</v>
      </c>
      <c r="N3259">
        <v>0.81550733014280696</v>
      </c>
      <c r="O3259">
        <v>149.174917491749</v>
      </c>
      <c r="P3259">
        <v>12.2222222222222</v>
      </c>
      <c r="Q3259">
        <v>-2.3759944553317001E-2</v>
      </c>
    </row>
    <row r="3260" spans="1:17" hidden="1" x14ac:dyDescent="0.3">
      <c r="A3260" t="s">
        <v>6683</v>
      </c>
      <c r="B3260" t="s">
        <v>6684</v>
      </c>
      <c r="C3260" t="str">
        <f>IFERROR(VLOOKUP(Table1[[#This Row],[Ticker]],[1]!Table1[[Symbol]:[Industry]],2,FALSE),"-")</f>
        <v>-</v>
      </c>
      <c r="D3260" t="s">
        <v>557</v>
      </c>
      <c r="E3260">
        <v>59.517034719999998</v>
      </c>
      <c r="F3260">
        <v>48</v>
      </c>
      <c r="G3260">
        <v>33.982560126923502</v>
      </c>
      <c r="H3260">
        <v>-8.0703470231752696</v>
      </c>
      <c r="I3260">
        <v>1.8586221443234401E-2</v>
      </c>
      <c r="J3260">
        <v>-2.0261771276203402</v>
      </c>
      <c r="K3260">
        <v>48.632898224980302</v>
      </c>
      <c r="L3260">
        <v>43.604185740264199</v>
      </c>
      <c r="M3260">
        <v>50.432111362406197</v>
      </c>
      <c r="N3260">
        <v>0.81917332634612805</v>
      </c>
      <c r="O3260">
        <v>16.4583333333333</v>
      </c>
      <c r="P3260">
        <v>72.104697024022897</v>
      </c>
      <c r="Q3260">
        <v>1.0086983010417E-2</v>
      </c>
    </row>
    <row r="3261" spans="1:17" hidden="1" x14ac:dyDescent="0.3">
      <c r="A3261" t="s">
        <v>6685</v>
      </c>
      <c r="B3261" t="s">
        <v>6686</v>
      </c>
      <c r="C3261" t="str">
        <f>IFERROR(VLOOKUP(Table1[[#This Row],[Ticker]],[1]!Table1[[Symbol]:[Industry]],2,FALSE),"-")</f>
        <v>-</v>
      </c>
      <c r="D3261" t="s">
        <v>647</v>
      </c>
      <c r="E3261">
        <v>59.380499999999998</v>
      </c>
      <c r="F3261">
        <v>151</v>
      </c>
      <c r="G3261">
        <v>13.1100528168298</v>
      </c>
      <c r="H3261">
        <v>-11.1104048628144</v>
      </c>
      <c r="I3261">
        <v>-5.4500624208300801</v>
      </c>
      <c r="J3261">
        <v>-4.7709574981552301</v>
      </c>
      <c r="K3261">
        <v>154.15763365887</v>
      </c>
      <c r="L3261">
        <v>144.362158992037</v>
      </c>
      <c r="M3261">
        <v>44.1106367992952</v>
      </c>
      <c r="N3261">
        <v>0.33529744990305299</v>
      </c>
      <c r="O3261">
        <v>61.589403973509903</v>
      </c>
      <c r="P3261">
        <v>50.9245377311344</v>
      </c>
      <c r="Q3261">
        <v>3.5029272236640999E-2</v>
      </c>
    </row>
    <row r="3262" spans="1:17" hidden="1" x14ac:dyDescent="0.3">
      <c r="A3262" t="s">
        <v>6687</v>
      </c>
      <c r="B3262" t="s">
        <v>6688</v>
      </c>
      <c r="C3262" t="str">
        <f>IFERROR(VLOOKUP(Table1[[#This Row],[Ticker]],[1]!Table1[[Symbol]:[Industry]],2,FALSE),"-")</f>
        <v>-</v>
      </c>
      <c r="D3262" t="s">
        <v>21</v>
      </c>
      <c r="E3262">
        <v>59.372281149999999</v>
      </c>
      <c r="F3262">
        <v>4.87</v>
      </c>
      <c r="G3262">
        <v>95.559245758203005</v>
      </c>
      <c r="H3262">
        <v>40.0507652945263</v>
      </c>
      <c r="I3262">
        <v>50.620075979357502</v>
      </c>
      <c r="J3262">
        <v>9.1305925780045794</v>
      </c>
      <c r="K3262">
        <v>3.4616655713122699</v>
      </c>
      <c r="L3262">
        <v>2.6492989872025201</v>
      </c>
      <c r="M3262">
        <v>99.952547572855096</v>
      </c>
      <c r="N3262">
        <v>1.6582207872789501</v>
      </c>
      <c r="O3262">
        <v>0</v>
      </c>
      <c r="P3262">
        <v>204.37499999999901</v>
      </c>
      <c r="Q3262">
        <v>8.5760078162617007E-2</v>
      </c>
    </row>
    <row r="3263" spans="1:17" hidden="1" x14ac:dyDescent="0.3">
      <c r="A3263" t="s">
        <v>6689</v>
      </c>
      <c r="B3263" t="s">
        <v>6690</v>
      </c>
      <c r="C3263" t="str">
        <f>IFERROR(VLOOKUP(Table1[[#This Row],[Ticker]],[1]!Table1[[Symbol]:[Industry]],2,FALSE),"-")</f>
        <v>-</v>
      </c>
      <c r="D3263" t="s">
        <v>550</v>
      </c>
      <c r="E3263">
        <v>59.311959999999999</v>
      </c>
      <c r="F3263">
        <v>48.7</v>
      </c>
      <c r="G3263">
        <v>-15.1225724236151</v>
      </c>
      <c r="H3263">
        <v>-4.0201456785585199</v>
      </c>
      <c r="I3263">
        <v>4.7939196795170798</v>
      </c>
      <c r="J3263">
        <v>-10.4414146929483</v>
      </c>
      <c r="K3263">
        <v>44.060228073171501</v>
      </c>
      <c r="L3263">
        <v>38.782608937702598</v>
      </c>
      <c r="M3263">
        <v>23.4308796258996</v>
      </c>
      <c r="N3263">
        <v>0.88188976377952699</v>
      </c>
      <c r="O3263">
        <v>29.055441478439398</v>
      </c>
      <c r="P3263">
        <v>77.737226277372201</v>
      </c>
      <c r="Q3263">
        <v>0.14975584278328</v>
      </c>
    </row>
    <row r="3264" spans="1:17" hidden="1" x14ac:dyDescent="0.3">
      <c r="A3264" t="s">
        <v>6691</v>
      </c>
      <c r="B3264" t="s">
        <v>6692</v>
      </c>
      <c r="C3264" t="str">
        <f>IFERROR(VLOOKUP(Table1[[#This Row],[Ticker]],[1]!Table1[[Symbol]:[Industry]],2,FALSE),"-")</f>
        <v>-</v>
      </c>
      <c r="E3264">
        <v>59.296416000000001</v>
      </c>
      <c r="F3264">
        <v>168.1</v>
      </c>
      <c r="G3264">
        <v>16.955694320256701</v>
      </c>
      <c r="H3264">
        <v>-3.28850243673531</v>
      </c>
      <c r="I3264">
        <v>7.4221076353934796</v>
      </c>
      <c r="J3264">
        <v>-5.0715421566379204</v>
      </c>
      <c r="K3264">
        <v>170.29704643170899</v>
      </c>
      <c r="L3264">
        <v>150.75038231056399</v>
      </c>
      <c r="M3264">
        <v>48.631549742535597</v>
      </c>
      <c r="N3264">
        <v>0.54835091776268197</v>
      </c>
      <c r="O3264">
        <v>25.312314098750701</v>
      </c>
      <c r="P3264">
        <v>85.745856353591094</v>
      </c>
      <c r="Q3264">
        <v>0.13008457122895201</v>
      </c>
    </row>
    <row r="3265" spans="1:17" hidden="1" x14ac:dyDescent="0.3">
      <c r="A3265" t="s">
        <v>6693</v>
      </c>
      <c r="B3265" t="s">
        <v>6694</v>
      </c>
      <c r="C3265" t="str">
        <f>IFERROR(VLOOKUP(Table1[[#This Row],[Ticker]],[1]!Table1[[Symbol]:[Industry]],2,FALSE),"-")</f>
        <v>-</v>
      </c>
      <c r="D3265" t="s">
        <v>293</v>
      </c>
      <c r="E3265">
        <v>59.212000000000003</v>
      </c>
      <c r="F3265">
        <v>26.7</v>
      </c>
      <c r="G3265">
        <v>-72.510977431780603</v>
      </c>
      <c r="H3265">
        <v>-7.8526738589127802</v>
      </c>
      <c r="I3265">
        <v>-48.2928298005315</v>
      </c>
      <c r="J3265">
        <v>-4.4781579199372601</v>
      </c>
      <c r="K3265">
        <v>29.521598977989001</v>
      </c>
      <c r="L3265">
        <v>37.918089601905898</v>
      </c>
      <c r="M3265">
        <v>36.445590808722201</v>
      </c>
      <c r="N3265">
        <v>0.46481041893885899</v>
      </c>
      <c r="O3265">
        <v>124.719101123595</v>
      </c>
      <c r="P3265">
        <v>6.8</v>
      </c>
    </row>
    <row r="3266" spans="1:17" hidden="1" x14ac:dyDescent="0.3">
      <c r="A3266" t="s">
        <v>6695</v>
      </c>
      <c r="B3266" t="s">
        <v>6696</v>
      </c>
      <c r="C3266" t="str">
        <f>IFERROR(VLOOKUP(Table1[[#This Row],[Ticker]],[1]!Table1[[Symbol]:[Industry]],2,FALSE),"-")</f>
        <v>-</v>
      </c>
      <c r="E3266">
        <v>59.207832600000003</v>
      </c>
      <c r="F3266">
        <v>3.96</v>
      </c>
      <c r="G3266">
        <v>15.0558244483301</v>
      </c>
      <c r="H3266">
        <v>-3.3897108959498299</v>
      </c>
      <c r="I3266">
        <v>-17.874394794733998</v>
      </c>
      <c r="J3266">
        <v>4.65285812284346</v>
      </c>
      <c r="K3266">
        <v>3.8283543350601801</v>
      </c>
      <c r="L3266">
        <v>3.53996835376473</v>
      </c>
      <c r="M3266">
        <v>65.781690048503194</v>
      </c>
      <c r="N3266">
        <v>1.1298201760790001</v>
      </c>
      <c r="O3266">
        <v>44.4444444444444</v>
      </c>
      <c r="P3266">
        <v>60.975609756097498</v>
      </c>
      <c r="Q3266">
        <v>4.5467294085971999E-2</v>
      </c>
    </row>
    <row r="3267" spans="1:17" hidden="1" x14ac:dyDescent="0.3">
      <c r="A3267" t="s">
        <v>6697</v>
      </c>
      <c r="B3267" t="s">
        <v>6698</v>
      </c>
      <c r="C3267" t="str">
        <f>IFERROR(VLOOKUP(Table1[[#This Row],[Ticker]],[1]!Table1[[Symbol]:[Industry]],2,FALSE),"-")</f>
        <v>-</v>
      </c>
      <c r="D3267" t="s">
        <v>21</v>
      </c>
      <c r="E3267">
        <v>59.17989</v>
      </c>
      <c r="F3267">
        <v>1.62</v>
      </c>
      <c r="G3267">
        <v>-65.581342278295693</v>
      </c>
      <c r="H3267">
        <v>-31.8808613384276</v>
      </c>
      <c r="I3267">
        <v>-76.874547676556404</v>
      </c>
      <c r="J3267">
        <v>-8.1050581182188299</v>
      </c>
      <c r="K3267">
        <v>2.15822860811581</v>
      </c>
      <c r="L3267">
        <v>2.96926011399019</v>
      </c>
      <c r="M3267">
        <v>10.364747484816901</v>
      </c>
      <c r="N3267">
        <v>0.33209965137910602</v>
      </c>
      <c r="O3267">
        <v>227.16049382716</v>
      </c>
      <c r="P3267">
        <v>0</v>
      </c>
      <c r="Q3267">
        <v>0.12778809382654799</v>
      </c>
    </row>
    <row r="3268" spans="1:17" hidden="1" x14ac:dyDescent="0.3">
      <c r="A3268" t="s">
        <v>6699</v>
      </c>
      <c r="B3268" t="s">
        <v>6700</v>
      </c>
      <c r="C3268" t="str">
        <f>IFERROR(VLOOKUP(Table1[[#This Row],[Ticker]],[1]!Table1[[Symbol]:[Industry]],2,FALSE),"-")</f>
        <v>-</v>
      </c>
      <c r="D3268" t="s">
        <v>409</v>
      </c>
      <c r="E3268">
        <v>59.040999999999997</v>
      </c>
      <c r="F3268">
        <v>16.22</v>
      </c>
      <c r="G3268">
        <v>-87.342852143894802</v>
      </c>
      <c r="H3268">
        <v>30.287471472243698</v>
      </c>
      <c r="I3268">
        <v>-13.2311687079526</v>
      </c>
      <c r="J3268">
        <v>19.691378924076101</v>
      </c>
      <c r="K3268">
        <v>12.755930682351099</v>
      </c>
      <c r="L3268">
        <v>18.285972811695299</v>
      </c>
      <c r="M3268">
        <v>87.469441888551202</v>
      </c>
      <c r="N3268">
        <v>2.26379689700159</v>
      </c>
      <c r="O3268">
        <v>188.16276202219399</v>
      </c>
      <c r="P3268">
        <v>95.421686746987902</v>
      </c>
      <c r="Q3268">
        <v>1.8507721348730001E-2</v>
      </c>
    </row>
    <row r="3269" spans="1:17" hidden="1" x14ac:dyDescent="0.3">
      <c r="A3269" t="s">
        <v>6701</v>
      </c>
      <c r="B3269" t="s">
        <v>6702</v>
      </c>
      <c r="C3269" t="str">
        <f>IFERROR(VLOOKUP(Table1[[#This Row],[Ticker]],[1]!Table1[[Symbol]:[Industry]],2,FALSE),"-")</f>
        <v>-</v>
      </c>
      <c r="D3269" t="s">
        <v>550</v>
      </c>
      <c r="E3269">
        <v>58.946337151999998</v>
      </c>
      <c r="F3269">
        <v>61.67</v>
      </c>
      <c r="G3269">
        <v>-12.440420017198001</v>
      </c>
      <c r="H3269">
        <v>-1.27603402024086</v>
      </c>
      <c r="I3269">
        <v>-32.343887984606297</v>
      </c>
      <c r="J3269">
        <v>1.30626539905497</v>
      </c>
      <c r="K3269">
        <v>59.116231330451001</v>
      </c>
      <c r="L3269">
        <v>58.581272104714202</v>
      </c>
      <c r="M3269">
        <v>59.252151245792597</v>
      </c>
      <c r="N3269">
        <v>2.0777870481034402</v>
      </c>
      <c r="O3269">
        <v>44.154370034052199</v>
      </c>
      <c r="P3269">
        <v>32.339055793991399</v>
      </c>
      <c r="Q3269">
        <v>-5.5612225982493997E-2</v>
      </c>
    </row>
    <row r="3270" spans="1:17" hidden="1" x14ac:dyDescent="0.3">
      <c r="A3270" t="s">
        <v>6703</v>
      </c>
      <c r="B3270" t="s">
        <v>6704</v>
      </c>
      <c r="C3270" t="str">
        <f>IFERROR(VLOOKUP(Table1[[#This Row],[Ticker]],[1]!Table1[[Symbol]:[Industry]],2,FALSE),"-")</f>
        <v>-</v>
      </c>
      <c r="D3270" t="s">
        <v>62</v>
      </c>
      <c r="E3270">
        <v>58.84165935</v>
      </c>
      <c r="F3270">
        <v>55.95</v>
      </c>
      <c r="G3270">
        <v>4.46336259596365</v>
      </c>
      <c r="H3270">
        <v>24.1814591884892</v>
      </c>
      <c r="I3270">
        <v>7.9658870310509799</v>
      </c>
      <c r="J3270">
        <v>-3.2629453080009698</v>
      </c>
      <c r="K3270">
        <v>45.2576654750251</v>
      </c>
      <c r="L3270">
        <v>44.142994420803099</v>
      </c>
      <c r="M3270">
        <v>62.454043190035698</v>
      </c>
      <c r="N3270">
        <v>3.34902155065642</v>
      </c>
      <c r="O3270">
        <v>14.1197497765862</v>
      </c>
      <c r="P3270">
        <v>55.201109570041602</v>
      </c>
    </row>
    <row r="3271" spans="1:17" hidden="1" x14ac:dyDescent="0.3">
      <c r="A3271" t="s">
        <v>6705</v>
      </c>
      <c r="B3271" t="s">
        <v>6706</v>
      </c>
      <c r="C3271" t="str">
        <f>IFERROR(VLOOKUP(Table1[[#This Row],[Ticker]],[1]!Table1[[Symbol]:[Industry]],2,FALSE),"-")</f>
        <v>-</v>
      </c>
      <c r="E3271">
        <v>58.80062436</v>
      </c>
      <c r="F3271">
        <v>72.86</v>
      </c>
      <c r="G3271">
        <v>58.978769425000301</v>
      </c>
      <c r="H3271">
        <v>-9.7903731476054503</v>
      </c>
      <c r="I3271">
        <v>-0.30652952522959198</v>
      </c>
      <c r="J3271">
        <v>0.97010572286925301</v>
      </c>
      <c r="K3271">
        <v>73.657469399698599</v>
      </c>
      <c r="L3271">
        <v>66.187153062620993</v>
      </c>
      <c r="M3271">
        <v>48.036616180888899</v>
      </c>
      <c r="N3271">
        <v>0.92392322017392403</v>
      </c>
      <c r="O3271">
        <v>29.604721383475098</v>
      </c>
      <c r="P3271">
        <v>152.285318559556</v>
      </c>
      <c r="Q3271">
        <v>0.17220918951275199</v>
      </c>
    </row>
    <row r="3272" spans="1:17" hidden="1" x14ac:dyDescent="0.3">
      <c r="A3272" t="s">
        <v>6707</v>
      </c>
      <c r="B3272" t="s">
        <v>6708</v>
      </c>
      <c r="C3272" t="str">
        <f>IFERROR(VLOOKUP(Table1[[#This Row],[Ticker]],[1]!Table1[[Symbol]:[Industry]],2,FALSE),"-")</f>
        <v>-</v>
      </c>
      <c r="D3272" t="s">
        <v>46</v>
      </c>
      <c r="E3272">
        <v>58.647893251999903</v>
      </c>
      <c r="F3272">
        <v>35.85</v>
      </c>
      <c r="G3272">
        <v>7.2197281329711398</v>
      </c>
      <c r="H3272">
        <v>-2.6857731939221998</v>
      </c>
      <c r="I3272">
        <v>-23.7377972312763</v>
      </c>
      <c r="J3272">
        <v>-9.08227804900155</v>
      </c>
      <c r="K3272">
        <v>35.5073152362868</v>
      </c>
      <c r="L3272">
        <v>35.487852908495398</v>
      </c>
      <c r="M3272">
        <v>42.763124604239998</v>
      </c>
      <c r="N3272">
        <v>1.46852583554766</v>
      </c>
      <c r="O3272">
        <v>41.143654114365397</v>
      </c>
      <c r="P3272">
        <v>41.699604743083</v>
      </c>
      <c r="Q3272">
        <v>-9.3259768450614997E-2</v>
      </c>
    </row>
    <row r="3273" spans="1:17" hidden="1" x14ac:dyDescent="0.3">
      <c r="A3273" t="s">
        <v>6709</v>
      </c>
      <c r="B3273" t="s">
        <v>6710</v>
      </c>
      <c r="C3273" t="str">
        <f>IFERROR(VLOOKUP(Table1[[#This Row],[Ticker]],[1]!Table1[[Symbol]:[Industry]],2,FALSE),"-")</f>
        <v>-</v>
      </c>
      <c r="D3273" t="s">
        <v>140</v>
      </c>
      <c r="E3273">
        <v>58.582590000000003</v>
      </c>
      <c r="F3273">
        <v>15.71</v>
      </c>
      <c r="G3273">
        <v>-35.100002614671098</v>
      </c>
      <c r="H3273">
        <v>-1.4664060901565199</v>
      </c>
      <c r="I3273">
        <v>-44.519074291529201</v>
      </c>
      <c r="J3273">
        <v>-2.9200673940072601</v>
      </c>
      <c r="K3273">
        <v>15.548933286892099</v>
      </c>
      <c r="L3273">
        <v>16.446299775366199</v>
      </c>
      <c r="M3273">
        <v>46.5989928289845</v>
      </c>
      <c r="N3273">
        <v>0.43819109768451397</v>
      </c>
      <c r="O3273">
        <v>64.226607256524403</v>
      </c>
      <c r="P3273">
        <v>26.184738955823299</v>
      </c>
      <c r="Q3273">
        <v>1.890242526653E-3</v>
      </c>
    </row>
    <row r="3274" spans="1:17" hidden="1" x14ac:dyDescent="0.3">
      <c r="A3274" t="s">
        <v>6711</v>
      </c>
      <c r="B3274" t="s">
        <v>6712</v>
      </c>
      <c r="C3274" t="str">
        <f>IFERROR(VLOOKUP(Table1[[#This Row],[Ticker]],[1]!Table1[[Symbol]:[Industry]],2,FALSE),"-")</f>
        <v>-</v>
      </c>
      <c r="E3274">
        <v>58.534781508000002</v>
      </c>
      <c r="F3274">
        <v>19.940000000000001</v>
      </c>
      <c r="G3274">
        <v>42.229317259735197</v>
      </c>
      <c r="H3274">
        <v>-25.6429576491965</v>
      </c>
      <c r="I3274">
        <v>-2.4030700538387002</v>
      </c>
      <c r="J3274">
        <v>-0.997958185480182</v>
      </c>
      <c r="K3274">
        <v>23.4899146089253</v>
      </c>
      <c r="L3274">
        <v>21.514110242301999</v>
      </c>
      <c r="M3274">
        <v>35.6559855148747</v>
      </c>
      <c r="N3274">
        <v>1.04640626023712</v>
      </c>
      <c r="O3274">
        <v>79.705784018722795</v>
      </c>
      <c r="P3274">
        <v>99.233971690258102</v>
      </c>
      <c r="Q3274">
        <v>8.7228344227140001E-2</v>
      </c>
    </row>
    <row r="3275" spans="1:17" hidden="1" x14ac:dyDescent="0.3">
      <c r="A3275" t="s">
        <v>6713</v>
      </c>
      <c r="B3275" t="s">
        <v>6714</v>
      </c>
      <c r="C3275" t="str">
        <f>IFERROR(VLOOKUP(Table1[[#This Row],[Ticker]],[1]!Table1[[Symbol]:[Industry]],2,FALSE),"-")</f>
        <v>-</v>
      </c>
      <c r="D3275" t="s">
        <v>916</v>
      </c>
      <c r="E3275">
        <v>58.529559999999996</v>
      </c>
      <c r="F3275">
        <v>10.92</v>
      </c>
      <c r="G3275">
        <v>105.06241700555999</v>
      </c>
      <c r="H3275">
        <v>129.14390254942799</v>
      </c>
      <c r="I3275">
        <v>103.247372567284</v>
      </c>
      <c r="J3275">
        <v>-1.8674066922703401</v>
      </c>
      <c r="K3275">
        <v>7.4010854771192696</v>
      </c>
      <c r="L3275">
        <v>5.7782422199438699</v>
      </c>
      <c r="M3275">
        <v>77.142269258757096</v>
      </c>
      <c r="N3275">
        <v>3.2848108856181102</v>
      </c>
      <c r="O3275">
        <v>8.2417582417582302</v>
      </c>
      <c r="P3275">
        <v>173</v>
      </c>
      <c r="Q3275">
        <v>1.5668865494357E-2</v>
      </c>
    </row>
    <row r="3276" spans="1:17" hidden="1" x14ac:dyDescent="0.3">
      <c r="A3276" t="s">
        <v>6715</v>
      </c>
      <c r="B3276" t="s">
        <v>6716</v>
      </c>
      <c r="C3276" t="str">
        <f>IFERROR(VLOOKUP(Table1[[#This Row],[Ticker]],[1]!Table1[[Symbol]:[Industry]],2,FALSE),"-")</f>
        <v>-</v>
      </c>
      <c r="D3276" t="s">
        <v>409</v>
      </c>
      <c r="E3276">
        <v>58.412441360000003</v>
      </c>
      <c r="F3276">
        <v>3.95</v>
      </c>
      <c r="G3276">
        <v>-79.937103061777904</v>
      </c>
      <c r="H3276">
        <v>-6.6440968608621098</v>
      </c>
      <c r="I3276">
        <v>-40.413618364805998</v>
      </c>
      <c r="J3276">
        <v>-2.3092250201441802</v>
      </c>
      <c r="K3276">
        <v>4.0619810751676901</v>
      </c>
      <c r="L3276">
        <v>5.1957945128805898</v>
      </c>
      <c r="M3276">
        <v>28.899568569374299</v>
      </c>
      <c r="N3276">
        <v>0.85622946837397995</v>
      </c>
      <c r="O3276">
        <v>117.46835443037899</v>
      </c>
      <c r="P3276">
        <v>21.538461538461501</v>
      </c>
      <c r="Q3276">
        <v>4.2989511888747001E-2</v>
      </c>
    </row>
    <row r="3277" spans="1:17" hidden="1" x14ac:dyDescent="0.3">
      <c r="A3277" t="s">
        <v>6717</v>
      </c>
      <c r="B3277" t="s">
        <v>6718</v>
      </c>
      <c r="C3277" t="str">
        <f>IFERROR(VLOOKUP(Table1[[#This Row],[Ticker]],[1]!Table1[[Symbol]:[Industry]],2,FALSE),"-")</f>
        <v>-</v>
      </c>
      <c r="D3277" t="s">
        <v>130</v>
      </c>
      <c r="E3277">
        <v>58.355695775000001</v>
      </c>
      <c r="F3277">
        <v>39.700000000000003</v>
      </c>
      <c r="G3277">
        <v>-41.960673604377298</v>
      </c>
      <c r="H3277">
        <v>-13.980619986858899</v>
      </c>
      <c r="I3277">
        <v>-27.869540352919699</v>
      </c>
      <c r="J3277">
        <v>-1.7678709065811899</v>
      </c>
      <c r="O3277">
        <v>22.795969773299699</v>
      </c>
      <c r="P3277">
        <v>4.4736842105263097</v>
      </c>
    </row>
    <row r="3278" spans="1:17" hidden="1" x14ac:dyDescent="0.3">
      <c r="A3278" t="s">
        <v>6719</v>
      </c>
      <c r="B3278" t="s">
        <v>6720</v>
      </c>
      <c r="C3278" t="str">
        <f>IFERROR(VLOOKUP(Table1[[#This Row],[Ticker]],[1]!Table1[[Symbol]:[Industry]],2,FALSE),"-")</f>
        <v>-</v>
      </c>
      <c r="D3278" t="s">
        <v>140</v>
      </c>
      <c r="E3278">
        <v>58.243425000000002</v>
      </c>
      <c r="F3278">
        <v>87.65</v>
      </c>
      <c r="G3278">
        <v>-12.6927197488831</v>
      </c>
      <c r="H3278">
        <v>1.5519716245500199</v>
      </c>
      <c r="I3278">
        <v>-10.870979564353901</v>
      </c>
      <c r="J3278">
        <v>0.64134879291996105</v>
      </c>
      <c r="M3278">
        <v>100</v>
      </c>
    </row>
    <row r="3279" spans="1:17" hidden="1" x14ac:dyDescent="0.3">
      <c r="A3279" t="s">
        <v>6721</v>
      </c>
      <c r="B3279" t="s">
        <v>6722</v>
      </c>
      <c r="C3279" t="str">
        <f>IFERROR(VLOOKUP(Table1[[#This Row],[Ticker]],[1]!Table1[[Symbol]:[Industry]],2,FALSE),"-")</f>
        <v>-</v>
      </c>
      <c r="D3279" t="s">
        <v>916</v>
      </c>
      <c r="E3279">
        <v>58.222079999999998</v>
      </c>
      <c r="F3279">
        <v>10.62</v>
      </c>
      <c r="G3279">
        <v>-84.863758377214296</v>
      </c>
      <c r="H3279">
        <v>-37.538964627293097</v>
      </c>
      <c r="I3279">
        <v>-70.772625125756804</v>
      </c>
      <c r="J3279">
        <v>-8.3955439869920792</v>
      </c>
      <c r="M3279">
        <v>0.499321165446105</v>
      </c>
      <c r="O3279">
        <v>169.868173258003</v>
      </c>
      <c r="P3279">
        <v>0</v>
      </c>
    </row>
    <row r="3280" spans="1:17" hidden="1" x14ac:dyDescent="0.3">
      <c r="A3280" t="s">
        <v>6723</v>
      </c>
      <c r="B3280" t="s">
        <v>6724</v>
      </c>
      <c r="C3280" t="str">
        <f>IFERROR(VLOOKUP(Table1[[#This Row],[Ticker]],[1]!Table1[[Symbol]:[Industry]],2,FALSE),"-")</f>
        <v>-</v>
      </c>
      <c r="D3280" t="s">
        <v>901</v>
      </c>
      <c r="E3280">
        <v>58.184699999999999</v>
      </c>
      <c r="F3280">
        <v>184.55</v>
      </c>
      <c r="G3280">
        <v>546.508906298027</v>
      </c>
      <c r="H3280">
        <v>-23.462683868922699</v>
      </c>
      <c r="I3280">
        <v>366.51944541876298</v>
      </c>
      <c r="J3280">
        <v>-6.65168733170196</v>
      </c>
      <c r="K3280">
        <v>180.24197747368601</v>
      </c>
      <c r="L3280">
        <v>108.116066460079</v>
      </c>
      <c r="M3280">
        <v>43.894764397189697</v>
      </c>
      <c r="N3280">
        <v>1.45793695177863</v>
      </c>
      <c r="O3280">
        <v>27.7702519642373</v>
      </c>
      <c r="P3280">
        <v>572.31329690346001</v>
      </c>
    </row>
    <row r="3281" spans="1:17" hidden="1" x14ac:dyDescent="0.3">
      <c r="A3281" t="s">
        <v>6725</v>
      </c>
      <c r="B3281" t="s">
        <v>6726</v>
      </c>
      <c r="C3281" t="str">
        <f>IFERROR(VLOOKUP(Table1[[#This Row],[Ticker]],[1]!Table1[[Symbol]:[Industry]],2,FALSE),"-")</f>
        <v>-</v>
      </c>
      <c r="D3281" t="s">
        <v>710</v>
      </c>
      <c r="E3281">
        <v>58.14</v>
      </c>
      <c r="F3281">
        <v>0.9</v>
      </c>
      <c r="G3281">
        <v>-35.804390605433298</v>
      </c>
      <c r="H3281">
        <v>-7.9509353857457397</v>
      </c>
      <c r="I3281">
        <v>-39.713257353975699</v>
      </c>
      <c r="J3281">
        <v>-20.293212755430702</v>
      </c>
      <c r="K3281">
        <v>1.03311281062731</v>
      </c>
      <c r="L3281">
        <v>1.0658159073375499</v>
      </c>
      <c r="M3281">
        <v>29.316066939997899</v>
      </c>
      <c r="N3281">
        <v>1.66610481853898</v>
      </c>
      <c r="O3281">
        <v>88.8888888888888</v>
      </c>
      <c r="P3281">
        <v>5.8823529411764701</v>
      </c>
      <c r="Q3281">
        <v>-2.1261708623766001E-2</v>
      </c>
    </row>
    <row r="3282" spans="1:17" hidden="1" x14ac:dyDescent="0.3">
      <c r="A3282" t="s">
        <v>6727</v>
      </c>
      <c r="B3282" t="s">
        <v>6728</v>
      </c>
      <c r="C3282" t="str">
        <f>IFERROR(VLOOKUP(Table1[[#This Row],[Ticker]],[1]!Table1[[Symbol]:[Industry]],2,FALSE),"-")</f>
        <v>-</v>
      </c>
      <c r="D3282" t="s">
        <v>130</v>
      </c>
      <c r="E3282">
        <v>58.137526000000001</v>
      </c>
      <c r="F3282">
        <v>3.98</v>
      </c>
      <c r="G3282">
        <v>16.338466537423798</v>
      </c>
      <c r="H3282">
        <v>-2.4021487068950802</v>
      </c>
      <c r="I3282">
        <v>-30.488767558057301</v>
      </c>
      <c r="J3282">
        <v>3.2387167087020701</v>
      </c>
      <c r="K3282">
        <v>3.9809538041540402</v>
      </c>
      <c r="L3282">
        <v>4.2609994373106899</v>
      </c>
      <c r="M3282">
        <v>68.398596137610795</v>
      </c>
      <c r="N3282">
        <v>1.2850304629978699</v>
      </c>
      <c r="O3282">
        <v>45.7286432160803</v>
      </c>
      <c r="Q3282">
        <v>7.4028549077224004E-2</v>
      </c>
    </row>
    <row r="3283" spans="1:17" hidden="1" x14ac:dyDescent="0.3">
      <c r="A3283" t="s">
        <v>6729</v>
      </c>
      <c r="B3283" t="s">
        <v>6730</v>
      </c>
      <c r="C3283" t="str">
        <f>IFERROR(VLOOKUP(Table1[[#This Row],[Ticker]],[1]!Table1[[Symbol]:[Industry]],2,FALSE),"-")</f>
        <v>-</v>
      </c>
      <c r="D3283" t="s">
        <v>180</v>
      </c>
      <c r="E3283">
        <v>58.081871879999902</v>
      </c>
      <c r="F3283">
        <v>63.56</v>
      </c>
      <c r="G3283">
        <v>-6.3980408026904803</v>
      </c>
      <c r="H3283">
        <v>-4.6897108959498199</v>
      </c>
      <c r="I3283">
        <v>-21.171946812665201</v>
      </c>
      <c r="J3283">
        <v>-6.4810095783288997</v>
      </c>
      <c r="K3283">
        <v>60.692280636313001</v>
      </c>
      <c r="L3283">
        <v>63.034751968329502</v>
      </c>
      <c r="M3283">
        <v>46.251522543306002</v>
      </c>
      <c r="N3283">
        <v>3.78392056560797</v>
      </c>
      <c r="O3283">
        <v>33.7319068596601</v>
      </c>
      <c r="P3283">
        <v>26.8662674650698</v>
      </c>
      <c r="Q3283">
        <v>-1.7923445860638001E-2</v>
      </c>
    </row>
    <row r="3284" spans="1:17" hidden="1" x14ac:dyDescent="0.3">
      <c r="A3284" t="s">
        <v>6731</v>
      </c>
      <c r="B3284" t="s">
        <v>6732</v>
      </c>
      <c r="C3284" t="str">
        <f>IFERROR(VLOOKUP(Table1[[#This Row],[Ticker]],[1]!Table1[[Symbol]:[Industry]],2,FALSE),"-")</f>
        <v>-</v>
      </c>
      <c r="E3284">
        <v>57.933</v>
      </c>
      <c r="F3284">
        <v>188.15</v>
      </c>
      <c r="G3284">
        <v>369.32718834193503</v>
      </c>
      <c r="H3284">
        <v>43.1247295372631</v>
      </c>
      <c r="I3284">
        <v>380.95498040459898</v>
      </c>
      <c r="J3284">
        <v>7.3777321933639799</v>
      </c>
      <c r="K3284">
        <v>129.03277425885099</v>
      </c>
      <c r="L3284">
        <v>91.028649270471504</v>
      </c>
      <c r="M3284">
        <v>99.981614893124998</v>
      </c>
      <c r="N3284">
        <v>1.11081636212646</v>
      </c>
      <c r="O3284">
        <v>0</v>
      </c>
      <c r="P3284">
        <v>443.00144300144302</v>
      </c>
    </row>
    <row r="3285" spans="1:17" hidden="1" x14ac:dyDescent="0.3">
      <c r="A3285" t="s">
        <v>6733</v>
      </c>
      <c r="B3285" t="s">
        <v>6734</v>
      </c>
      <c r="C3285" t="str">
        <f>IFERROR(VLOOKUP(Table1[[#This Row],[Ticker]],[1]!Table1[[Symbol]:[Industry]],2,FALSE),"-")</f>
        <v>-</v>
      </c>
      <c r="E3285">
        <v>57.829903999999999</v>
      </c>
      <c r="F3285">
        <v>1.1000000000000001</v>
      </c>
      <c r="G3285">
        <v>53.227867459082802</v>
      </c>
      <c r="H3285">
        <v>-0.127806134045056</v>
      </c>
      <c r="I3285">
        <v>-33.141828782547101</v>
      </c>
      <c r="J3285">
        <v>-2.5874016174162602</v>
      </c>
      <c r="K3285">
        <v>1.0403964937645001</v>
      </c>
      <c r="L3285">
        <v>0.95002151632309195</v>
      </c>
      <c r="M3285">
        <v>49.520192780232897</v>
      </c>
      <c r="N3285">
        <v>1.77069411277919</v>
      </c>
      <c r="O3285">
        <v>39.999999999999901</v>
      </c>
      <c r="P3285">
        <v>83.3333333333333</v>
      </c>
      <c r="Q3285">
        <v>-1.0322852510012999E-2</v>
      </c>
    </row>
    <row r="3286" spans="1:17" hidden="1" x14ac:dyDescent="0.3">
      <c r="A3286" t="s">
        <v>6735</v>
      </c>
      <c r="B3286" t="s">
        <v>6736</v>
      </c>
      <c r="C3286" t="str">
        <f>IFERROR(VLOOKUP(Table1[[#This Row],[Ticker]],[1]!Table1[[Symbol]:[Industry]],2,FALSE),"-")</f>
        <v>-</v>
      </c>
      <c r="E3286">
        <v>57.811900000000001</v>
      </c>
      <c r="F3286">
        <v>53.25</v>
      </c>
      <c r="G3286">
        <v>77.439884203726905</v>
      </c>
      <c r="H3286">
        <v>23.6468744699038</v>
      </c>
      <c r="I3286">
        <v>67.760959026206194</v>
      </c>
      <c r="J3286">
        <v>-11.7814170614317</v>
      </c>
      <c r="K3286">
        <v>48.354220650304299</v>
      </c>
      <c r="L3286">
        <v>36.920418022684402</v>
      </c>
      <c r="M3286">
        <v>41.768140485781899</v>
      </c>
      <c r="N3286">
        <v>0.77374018738921202</v>
      </c>
      <c r="O3286">
        <v>29.483568075117301</v>
      </c>
      <c r="P3286">
        <v>132.431252728066</v>
      </c>
      <c r="Q3286">
        <v>0.107929043400863</v>
      </c>
    </row>
    <row r="3287" spans="1:17" hidden="1" x14ac:dyDescent="0.3">
      <c r="A3287" t="s">
        <v>6737</v>
      </c>
      <c r="B3287" t="s">
        <v>6738</v>
      </c>
      <c r="C3287" t="str">
        <f>IFERROR(VLOOKUP(Table1[[#This Row],[Ticker]],[1]!Table1[[Symbol]:[Industry]],2,FALSE),"-")</f>
        <v>-</v>
      </c>
      <c r="D3287" t="s">
        <v>293</v>
      </c>
      <c r="E3287">
        <v>57.662104999999997</v>
      </c>
      <c r="F3287">
        <v>169.75</v>
      </c>
      <c r="G3287">
        <v>-5.2004829677778899</v>
      </c>
      <c r="H3287">
        <v>3.1115442028892102</v>
      </c>
      <c r="I3287">
        <v>-19.931694769493401</v>
      </c>
      <c r="J3287">
        <v>-4.0075366005433697</v>
      </c>
      <c r="K3287">
        <v>166.95758551698</v>
      </c>
      <c r="L3287">
        <v>157.73572025663501</v>
      </c>
      <c r="M3287">
        <v>57.465141899259301</v>
      </c>
      <c r="N3287">
        <v>0.44431558412828198</v>
      </c>
      <c r="O3287">
        <v>35.493372606774599</v>
      </c>
      <c r="P3287">
        <v>56.957928802588903</v>
      </c>
      <c r="Q3287">
        <v>0.107191158416197</v>
      </c>
    </row>
    <row r="3288" spans="1:17" hidden="1" x14ac:dyDescent="0.3">
      <c r="A3288" t="s">
        <v>6739</v>
      </c>
      <c r="B3288" t="s">
        <v>6740</v>
      </c>
      <c r="C3288" t="str">
        <f>IFERROR(VLOOKUP(Table1[[#This Row],[Ticker]],[1]!Table1[[Symbol]:[Industry]],2,FALSE),"-")</f>
        <v>-</v>
      </c>
      <c r="E3288">
        <v>57.512</v>
      </c>
      <c r="F3288">
        <v>71.89</v>
      </c>
      <c r="G3288">
        <v>309.101840489545</v>
      </c>
      <c r="H3288">
        <v>10.856545745492699</v>
      </c>
      <c r="I3288">
        <v>108.53796813622</v>
      </c>
      <c r="J3288">
        <v>-0.80168733170197304</v>
      </c>
      <c r="K3288">
        <v>61.709479422068597</v>
      </c>
      <c r="M3288">
        <v>100</v>
      </c>
      <c r="N3288">
        <v>0</v>
      </c>
      <c r="O3288">
        <v>0</v>
      </c>
      <c r="P3288">
        <v>334.90623109497801</v>
      </c>
    </row>
    <row r="3289" spans="1:17" hidden="1" x14ac:dyDescent="0.3">
      <c r="A3289" t="s">
        <v>6741</v>
      </c>
      <c r="B3289" t="s">
        <v>6742</v>
      </c>
      <c r="C3289" t="str">
        <f>IFERROR(VLOOKUP(Table1[[#This Row],[Ticker]],[1]!Table1[[Symbol]:[Industry]],2,FALSE),"-")</f>
        <v>-</v>
      </c>
      <c r="D3289" t="s">
        <v>193</v>
      </c>
      <c r="E3289">
        <v>57.274532679999901</v>
      </c>
      <c r="F3289">
        <v>38.46</v>
      </c>
      <c r="G3289">
        <v>66.111777059237298</v>
      </c>
      <c r="H3289">
        <v>2.57216274239441</v>
      </c>
      <c r="I3289">
        <v>3.9211383164992899</v>
      </c>
      <c r="J3289">
        <v>-7.1836564894718302</v>
      </c>
      <c r="K3289">
        <v>38.027307164821401</v>
      </c>
      <c r="L3289">
        <v>32.580955635484401</v>
      </c>
      <c r="M3289">
        <v>50.073758183229202</v>
      </c>
      <c r="N3289">
        <v>2.0516353335050201</v>
      </c>
      <c r="O3289">
        <v>20.800832033281299</v>
      </c>
      <c r="P3289">
        <v>121.03448275862</v>
      </c>
      <c r="Q3289">
        <v>8.2820361946822005E-2</v>
      </c>
    </row>
    <row r="3290" spans="1:17" hidden="1" x14ac:dyDescent="0.3">
      <c r="A3290" t="s">
        <v>6743</v>
      </c>
      <c r="B3290" t="s">
        <v>6744</v>
      </c>
      <c r="C3290" t="str">
        <f>IFERROR(VLOOKUP(Table1[[#This Row],[Ticker]],[1]!Table1[[Symbol]:[Industry]],2,FALSE),"-")</f>
        <v>-</v>
      </c>
      <c r="D3290" t="s">
        <v>338</v>
      </c>
      <c r="E3290">
        <v>57.096518400000001</v>
      </c>
      <c r="F3290">
        <v>62.23</v>
      </c>
      <c r="G3290">
        <v>-15.7407188686098</v>
      </c>
      <c r="H3290">
        <v>-13.188831130553901</v>
      </c>
      <c r="I3290">
        <v>-17.837861366647299</v>
      </c>
      <c r="J3290">
        <v>-3.2201613526100701</v>
      </c>
      <c r="K3290">
        <v>66.887739012116896</v>
      </c>
      <c r="L3290">
        <v>64.881026491665693</v>
      </c>
      <c r="M3290">
        <v>28.89230641704</v>
      </c>
      <c r="N3290">
        <v>0.71948205458843695</v>
      </c>
      <c r="O3290">
        <v>41.909047083400303</v>
      </c>
      <c r="P3290">
        <v>24.459999999999901</v>
      </c>
      <c r="Q3290">
        <v>1.4425692431186E-2</v>
      </c>
    </row>
    <row r="3291" spans="1:17" hidden="1" x14ac:dyDescent="0.3">
      <c r="A3291" t="s">
        <v>6745</v>
      </c>
      <c r="B3291" t="s">
        <v>6746</v>
      </c>
      <c r="C3291" t="str">
        <f>IFERROR(VLOOKUP(Table1[[#This Row],[Ticker]],[1]!Table1[[Symbol]:[Industry]],2,FALSE),"-")</f>
        <v>-</v>
      </c>
      <c r="D3291" t="s">
        <v>369</v>
      </c>
      <c r="E3291">
        <v>56.998184000000002</v>
      </c>
      <c r="F3291">
        <v>154.19999999999999</v>
      </c>
      <c r="G3291">
        <v>-15.503961420883901</v>
      </c>
      <c r="H3291">
        <v>4.1886460250028898</v>
      </c>
      <c r="I3291">
        <v>-19.9275430682614</v>
      </c>
      <c r="J3291">
        <v>-2.0516873317019702</v>
      </c>
      <c r="K3291">
        <v>153.01785231061999</v>
      </c>
      <c r="L3291">
        <v>153.21966390400999</v>
      </c>
      <c r="M3291">
        <v>57.634030807283096</v>
      </c>
      <c r="N3291">
        <v>0.67237152059997096</v>
      </c>
      <c r="O3291">
        <v>64.072632944228204</v>
      </c>
      <c r="P3291">
        <v>34.086956521739097</v>
      </c>
      <c r="Q3291">
        <v>5.8238317726846997E-2</v>
      </c>
    </row>
    <row r="3292" spans="1:17" hidden="1" x14ac:dyDescent="0.3">
      <c r="A3292" t="s">
        <v>6747</v>
      </c>
      <c r="B3292" t="s">
        <v>6748</v>
      </c>
      <c r="C3292" t="str">
        <f>IFERROR(VLOOKUP(Table1[[#This Row],[Ticker]],[1]!Table1[[Symbol]:[Industry]],2,FALSE),"-")</f>
        <v>-</v>
      </c>
      <c r="E3292">
        <v>56.602116096000003</v>
      </c>
      <c r="F3292">
        <v>43</v>
      </c>
      <c r="G3292">
        <v>-38.031375704433103</v>
      </c>
      <c r="H3292">
        <v>-11.3737291607899</v>
      </c>
      <c r="I3292">
        <v>-53.344857734049</v>
      </c>
      <c r="J3292">
        <v>-4.1523244246703497</v>
      </c>
      <c r="K3292">
        <v>45.869617708194099</v>
      </c>
      <c r="L3292">
        <v>53.148606887089201</v>
      </c>
      <c r="M3292">
        <v>46.821513259179397</v>
      </c>
      <c r="N3292">
        <v>0.76555896245959998</v>
      </c>
      <c r="O3292">
        <v>91.720930232558104</v>
      </c>
      <c r="P3292">
        <v>19.411274645931599</v>
      </c>
      <c r="Q3292">
        <v>6.1103357368040997E-2</v>
      </c>
    </row>
    <row r="3293" spans="1:17" hidden="1" x14ac:dyDescent="0.3">
      <c r="A3293" t="s">
        <v>6749</v>
      </c>
      <c r="B3293" t="s">
        <v>6750</v>
      </c>
      <c r="C3293" t="str">
        <f>IFERROR(VLOOKUP(Table1[[#This Row],[Ticker]],[1]!Table1[[Symbol]:[Industry]],2,FALSE),"-")</f>
        <v>-</v>
      </c>
      <c r="E3293">
        <v>56.567175200000001</v>
      </c>
      <c r="F3293">
        <v>70.17</v>
      </c>
      <c r="G3293">
        <v>-7.8517935302946302</v>
      </c>
      <c r="H3293">
        <v>25.182477553898199</v>
      </c>
      <c r="I3293">
        <v>-22.777896137245701</v>
      </c>
      <c r="J3293">
        <v>13.7541098909849</v>
      </c>
      <c r="K3293">
        <v>59.780050305991303</v>
      </c>
      <c r="L3293">
        <v>63.348401551315099</v>
      </c>
      <c r="M3293">
        <v>71.959854403688198</v>
      </c>
      <c r="N3293">
        <v>1.5327642534210699</v>
      </c>
      <c r="O3293">
        <v>31.6944563203648</v>
      </c>
      <c r="P3293">
        <v>43.204081632653001</v>
      </c>
      <c r="Q3293">
        <v>-2.3585491811096999E-2</v>
      </c>
    </row>
    <row r="3294" spans="1:17" hidden="1" x14ac:dyDescent="0.3">
      <c r="A3294" t="s">
        <v>6751</v>
      </c>
      <c r="B3294" t="s">
        <v>6752</v>
      </c>
      <c r="C3294" t="str">
        <f>IFERROR(VLOOKUP(Table1[[#This Row],[Ticker]],[1]!Table1[[Symbol]:[Industry]],2,FALSE),"-")</f>
        <v>-</v>
      </c>
      <c r="E3294">
        <v>56.556614400000001</v>
      </c>
      <c r="F3294">
        <v>114.4</v>
      </c>
      <c r="G3294">
        <v>157.71481633384701</v>
      </c>
      <c r="H3294">
        <v>-14.3117219806687</v>
      </c>
      <c r="I3294">
        <v>483.19053879786998</v>
      </c>
      <c r="J3294">
        <v>-2.77255279871139</v>
      </c>
      <c r="K3294">
        <v>107.00280718407799</v>
      </c>
      <c r="L3294">
        <v>65.069573154815401</v>
      </c>
      <c r="M3294">
        <v>21.620723457445202</v>
      </c>
      <c r="N3294">
        <v>0.59185998737785495</v>
      </c>
      <c r="O3294">
        <v>17.089160839160801</v>
      </c>
      <c r="P3294">
        <v>494.903796151846</v>
      </c>
      <c r="Q3294">
        <v>0.15666674126512001</v>
      </c>
    </row>
    <row r="3295" spans="1:17" hidden="1" x14ac:dyDescent="0.3">
      <c r="A3295" t="s">
        <v>6753</v>
      </c>
      <c r="B3295" t="s">
        <v>6754</v>
      </c>
      <c r="C3295" t="str">
        <f>IFERROR(VLOOKUP(Table1[[#This Row],[Ticker]],[1]!Table1[[Symbol]:[Industry]],2,FALSE),"-")</f>
        <v>-</v>
      </c>
      <c r="D3295" t="s">
        <v>1533</v>
      </c>
      <c r="E3295">
        <v>56.496875000000003</v>
      </c>
      <c r="F3295">
        <v>5.3</v>
      </c>
      <c r="G3295">
        <v>2524.1956093945601</v>
      </c>
      <c r="H3295">
        <v>54.920415686328603</v>
      </c>
      <c r="I3295">
        <v>141.875259392435</v>
      </c>
      <c r="J3295">
        <v>20.011709797484599</v>
      </c>
      <c r="K3295">
        <v>3.6499069737107801</v>
      </c>
      <c r="L3295">
        <v>2.4666785257637298</v>
      </c>
      <c r="M3295">
        <v>97.957204056223503</v>
      </c>
      <c r="N3295">
        <v>2.07976487955268</v>
      </c>
      <c r="O3295">
        <v>0</v>
      </c>
      <c r="P3295">
        <v>2549.99999999999</v>
      </c>
    </row>
    <row r="3296" spans="1:17" hidden="1" x14ac:dyDescent="0.3">
      <c r="A3296" t="s">
        <v>6755</v>
      </c>
      <c r="B3296" t="s">
        <v>6756</v>
      </c>
      <c r="C3296" t="str">
        <f>IFERROR(VLOOKUP(Table1[[#This Row],[Ticker]],[1]!Table1[[Symbol]:[Industry]],2,FALSE),"-")</f>
        <v>-</v>
      </c>
      <c r="E3296">
        <v>56.49</v>
      </c>
      <c r="F3296">
        <v>92.3</v>
      </c>
      <c r="G3296">
        <v>198.39652263657501</v>
      </c>
      <c r="H3296">
        <v>-11.2360751653221</v>
      </c>
      <c r="I3296">
        <v>53.196515738752403</v>
      </c>
      <c r="J3296">
        <v>-6.7927008114823</v>
      </c>
      <c r="K3296">
        <v>97.662618117506796</v>
      </c>
      <c r="L3296">
        <v>73.037353718156695</v>
      </c>
      <c r="M3296">
        <v>22.3576260827117</v>
      </c>
      <c r="N3296">
        <v>0.20848015681691201</v>
      </c>
      <c r="O3296">
        <v>37.26977248104</v>
      </c>
      <c r="P3296">
        <v>240.590405904059</v>
      </c>
      <c r="Q3296">
        <v>0.121635455805245</v>
      </c>
    </row>
    <row r="3297" spans="1:17" hidden="1" x14ac:dyDescent="0.3">
      <c r="A3297" t="s">
        <v>6757</v>
      </c>
      <c r="B3297" t="s">
        <v>6758</v>
      </c>
      <c r="C3297" t="str">
        <f>IFERROR(VLOOKUP(Table1[[#This Row],[Ticker]],[1]!Table1[[Symbol]:[Industry]],2,FALSE),"-")</f>
        <v>-</v>
      </c>
      <c r="E3297">
        <v>56.368124999999999</v>
      </c>
      <c r="F3297">
        <v>1068.75</v>
      </c>
      <c r="G3297">
        <v>631.63714022376496</v>
      </c>
      <c r="H3297">
        <v>24.094467044889399</v>
      </c>
      <c r="I3297">
        <v>175.46933031228701</v>
      </c>
      <c r="J3297">
        <v>8.3845115327615591</v>
      </c>
      <c r="K3297">
        <v>870.36477959994795</v>
      </c>
      <c r="L3297">
        <v>583.47265838845897</v>
      </c>
      <c r="M3297">
        <v>84.342803386922498</v>
      </c>
      <c r="N3297">
        <v>1.8965071355357499</v>
      </c>
      <c r="O3297">
        <v>12.2807017543859</v>
      </c>
      <c r="P3297">
        <v>824.92427520553804</v>
      </c>
      <c r="Q3297">
        <v>0.47439888396861701</v>
      </c>
    </row>
    <row r="3298" spans="1:17" hidden="1" x14ac:dyDescent="0.3">
      <c r="A3298" t="s">
        <v>6759</v>
      </c>
      <c r="B3298" t="s">
        <v>6760</v>
      </c>
      <c r="C3298" t="str">
        <f>IFERROR(VLOOKUP(Table1[[#This Row],[Ticker]],[1]!Table1[[Symbol]:[Industry]],2,FALSE),"-")</f>
        <v>-</v>
      </c>
      <c r="D3298" t="s">
        <v>901</v>
      </c>
      <c r="E3298">
        <v>56.261249999999997</v>
      </c>
      <c r="F3298">
        <v>52.51</v>
      </c>
      <c r="G3298">
        <v>82.8169840469305</v>
      </c>
      <c r="H3298">
        <v>60.432603153636897</v>
      </c>
      <c r="I3298">
        <v>-6.7142571540157396</v>
      </c>
      <c r="J3298">
        <v>64.520626717884795</v>
      </c>
      <c r="K3298">
        <v>30.259061104378102</v>
      </c>
      <c r="L3298">
        <v>37.678881787560201</v>
      </c>
      <c r="M3298">
        <v>100</v>
      </c>
      <c r="N3298">
        <v>1</v>
      </c>
      <c r="O3298">
        <v>0</v>
      </c>
      <c r="P3298">
        <v>119.523411371237</v>
      </c>
      <c r="Q3298">
        <v>-4.7375393842781E-2</v>
      </c>
    </row>
    <row r="3299" spans="1:17" hidden="1" x14ac:dyDescent="0.3">
      <c r="A3299" t="s">
        <v>6761</v>
      </c>
      <c r="B3299" t="s">
        <v>6762</v>
      </c>
      <c r="C3299" t="str">
        <f>IFERROR(VLOOKUP(Table1[[#This Row],[Ticker]],[1]!Table1[[Symbol]:[Industry]],2,FALSE),"-")</f>
        <v>-</v>
      </c>
      <c r="D3299" t="s">
        <v>122</v>
      </c>
      <c r="E3299">
        <v>56.21472</v>
      </c>
      <c r="F3299">
        <v>8.98</v>
      </c>
      <c r="G3299">
        <v>-1.42765930349424</v>
      </c>
      <c r="H3299">
        <v>-10.1863210654413</v>
      </c>
      <c r="I3299">
        <v>-25.780242999908701</v>
      </c>
      <c r="J3299">
        <v>-2.5599290899437301</v>
      </c>
      <c r="K3299">
        <v>9.4816881573058698</v>
      </c>
      <c r="L3299">
        <v>10.077093662289601</v>
      </c>
      <c r="M3299">
        <v>39.932145780827298</v>
      </c>
      <c r="N3299">
        <v>0.91637957091093003</v>
      </c>
      <c r="O3299">
        <v>70.378619153674805</v>
      </c>
      <c r="P3299">
        <v>30.144927536231801</v>
      </c>
      <c r="Q3299">
        <v>-3.9012094319909999E-3</v>
      </c>
    </row>
    <row r="3300" spans="1:17" hidden="1" x14ac:dyDescent="0.3">
      <c r="A3300" t="s">
        <v>6763</v>
      </c>
      <c r="B3300" t="s">
        <v>6764</v>
      </c>
      <c r="C3300" t="str">
        <f>IFERROR(VLOOKUP(Table1[[#This Row],[Ticker]],[1]!Table1[[Symbol]:[Industry]],2,FALSE),"-")</f>
        <v>-</v>
      </c>
      <c r="D3300" t="s">
        <v>498</v>
      </c>
      <c r="E3300">
        <v>55.992524639999999</v>
      </c>
      <c r="F3300">
        <v>37.18</v>
      </c>
      <c r="G3300">
        <v>11.543226683077901</v>
      </c>
      <c r="H3300">
        <v>-12.466586664707499</v>
      </c>
      <c r="I3300">
        <v>-18.6003096955735</v>
      </c>
      <c r="J3300">
        <v>-6.6884608787961604</v>
      </c>
      <c r="K3300">
        <v>40.326986163059402</v>
      </c>
      <c r="L3300">
        <v>39.255350334781198</v>
      </c>
      <c r="M3300">
        <v>31.230487142067499</v>
      </c>
      <c r="N3300">
        <v>1.2972171109874899</v>
      </c>
      <c r="O3300">
        <v>50.618612157073699</v>
      </c>
      <c r="P3300">
        <v>42.452107279693401</v>
      </c>
      <c r="Q3300">
        <v>-7.2724409597700004E-2</v>
      </c>
    </row>
    <row r="3301" spans="1:17" hidden="1" x14ac:dyDescent="0.3">
      <c r="A3301" t="s">
        <v>6765</v>
      </c>
      <c r="B3301" t="s">
        <v>6766</v>
      </c>
      <c r="C3301" t="str">
        <f>IFERROR(VLOOKUP(Table1[[#This Row],[Ticker]],[1]!Table1[[Symbol]:[Industry]],2,FALSE),"-")</f>
        <v>-</v>
      </c>
      <c r="D3301" t="s">
        <v>557</v>
      </c>
      <c r="E3301">
        <v>55.928806559999998</v>
      </c>
      <c r="F3301">
        <v>50</v>
      </c>
      <c r="G3301">
        <v>-2.3476004819765199</v>
      </c>
      <c r="H3301">
        <v>-14.556377562616399</v>
      </c>
      <c r="I3301">
        <v>-0.89765451709631805</v>
      </c>
      <c r="J3301">
        <v>-0.224367744073104</v>
      </c>
      <c r="K3301">
        <v>51.875889698044801</v>
      </c>
      <c r="L3301">
        <v>48.043142067509002</v>
      </c>
      <c r="M3301">
        <v>41.453142138368399</v>
      </c>
      <c r="N3301">
        <v>0.25961762798243598</v>
      </c>
      <c r="O3301">
        <v>65.56</v>
      </c>
      <c r="P3301">
        <v>42.816338189088803</v>
      </c>
      <c r="Q3301">
        <v>0.17023776636296101</v>
      </c>
    </row>
    <row r="3302" spans="1:17" hidden="1" x14ac:dyDescent="0.3">
      <c r="A3302" t="s">
        <v>6767</v>
      </c>
      <c r="B3302" t="s">
        <v>6768</v>
      </c>
      <c r="C3302" t="str">
        <f>IFERROR(VLOOKUP(Table1[[#This Row],[Ticker]],[1]!Table1[[Symbol]:[Industry]],2,FALSE),"-")</f>
        <v>-</v>
      </c>
      <c r="D3302" t="s">
        <v>710</v>
      </c>
      <c r="E3302">
        <v>55.898625119999998</v>
      </c>
      <c r="F3302">
        <v>41.34</v>
      </c>
      <c r="G3302">
        <v>49.142710537181998</v>
      </c>
      <c r="H3302">
        <v>-14.922355074404599</v>
      </c>
      <c r="I3302">
        <v>-24.313680186956699</v>
      </c>
      <c r="J3302">
        <v>5.3343845553326803</v>
      </c>
      <c r="K3302">
        <v>42.317280651010599</v>
      </c>
      <c r="L3302">
        <v>38.509565700845002</v>
      </c>
      <c r="M3302">
        <v>55.322170505234602</v>
      </c>
      <c r="N3302">
        <v>0.29088020030816603</v>
      </c>
      <c r="O3302">
        <v>46.444121915819998</v>
      </c>
      <c r="P3302">
        <v>106.7</v>
      </c>
      <c r="Q3302">
        <v>7.2890175932024001E-2</v>
      </c>
    </row>
    <row r="3303" spans="1:17" hidden="1" x14ac:dyDescent="0.3">
      <c r="A3303" t="s">
        <v>6769</v>
      </c>
      <c r="B3303" t="s">
        <v>6770</v>
      </c>
      <c r="C3303" t="str">
        <f>IFERROR(VLOOKUP(Table1[[#This Row],[Ticker]],[1]!Table1[[Symbol]:[Industry]],2,FALSE),"-")</f>
        <v>-</v>
      </c>
      <c r="D3303" t="s">
        <v>75</v>
      </c>
      <c r="E3303">
        <v>55.832065</v>
      </c>
      <c r="F3303">
        <v>130.9</v>
      </c>
      <c r="G3303">
        <v>122.77137847925999</v>
      </c>
      <c r="H3303">
        <v>-20.507724310194401</v>
      </c>
      <c r="I3303">
        <v>-29.541254842990199</v>
      </c>
      <c r="J3303">
        <v>-14.574533284704501</v>
      </c>
      <c r="K3303">
        <v>139.643221840243</v>
      </c>
      <c r="L3303">
        <v>113.17907739782</v>
      </c>
      <c r="M3303">
        <v>30.336449997854601</v>
      </c>
      <c r="N3303">
        <v>1.91937736816487</v>
      </c>
      <c r="O3303">
        <v>51.069518716577498</v>
      </c>
      <c r="P3303">
        <v>148.575769084694</v>
      </c>
      <c r="Q3303">
        <v>0.30021086172212502</v>
      </c>
    </row>
    <row r="3304" spans="1:17" hidden="1" x14ac:dyDescent="0.3">
      <c r="A3304" t="s">
        <v>6771</v>
      </c>
      <c r="B3304" t="s">
        <v>6772</v>
      </c>
      <c r="C3304" t="str">
        <f>IFERROR(VLOOKUP(Table1[[#This Row],[Ticker]],[1]!Table1[[Symbol]:[Industry]],2,FALSE),"-")</f>
        <v>-</v>
      </c>
      <c r="D3304" t="s">
        <v>332</v>
      </c>
      <c r="E3304">
        <v>55.771039999999999</v>
      </c>
      <c r="F3304">
        <v>106.5</v>
      </c>
      <c r="G3304">
        <v>-33.795751296577997</v>
      </c>
      <c r="H3304">
        <v>-5.84209184833077</v>
      </c>
      <c r="I3304">
        <v>-36.713257353975699</v>
      </c>
      <c r="J3304">
        <v>-1.2325154791409401</v>
      </c>
      <c r="K3304">
        <v>107.240262338173</v>
      </c>
      <c r="L3304">
        <v>123.39520338755401</v>
      </c>
      <c r="M3304">
        <v>40.484902678492702</v>
      </c>
      <c r="N3304">
        <v>1.31304430307147</v>
      </c>
      <c r="O3304">
        <v>96.244131455399</v>
      </c>
      <c r="P3304">
        <v>22.6534607854428</v>
      </c>
      <c r="Q3304">
        <v>0.108811643144634</v>
      </c>
    </row>
    <row r="3305" spans="1:17" hidden="1" x14ac:dyDescent="0.3">
      <c r="A3305" t="s">
        <v>6773</v>
      </c>
      <c r="B3305" t="s">
        <v>6774</v>
      </c>
      <c r="C3305" t="str">
        <f>IFERROR(VLOOKUP(Table1[[#This Row],[Ticker]],[1]!Table1[[Symbol]:[Industry]],2,FALSE),"-")</f>
        <v>-</v>
      </c>
      <c r="D3305" t="s">
        <v>62</v>
      </c>
      <c r="E3305">
        <v>55.765549483999997</v>
      </c>
      <c r="F3305">
        <v>20.72</v>
      </c>
      <c r="G3305">
        <v>-47.792342412662201</v>
      </c>
      <c r="H3305">
        <v>-14.087920094158999</v>
      </c>
      <c r="I3305">
        <v>-10.836918502953299</v>
      </c>
      <c r="J3305">
        <v>-6.0670801130183296</v>
      </c>
      <c r="K3305">
        <v>23.1453413723866</v>
      </c>
      <c r="L3305">
        <v>22.564927017004401</v>
      </c>
      <c r="M3305">
        <v>28.480355950733799</v>
      </c>
      <c r="N3305">
        <v>0.96152857510067702</v>
      </c>
      <c r="O3305">
        <v>33.928571428571402</v>
      </c>
      <c r="P3305">
        <v>29.096573208722699</v>
      </c>
      <c r="Q3305">
        <v>7.1594399163545999E-2</v>
      </c>
    </row>
    <row r="3306" spans="1:17" hidden="1" x14ac:dyDescent="0.3">
      <c r="A3306" t="s">
        <v>6775</v>
      </c>
      <c r="B3306" t="s">
        <v>6776</v>
      </c>
      <c r="C3306" t="str">
        <f>IFERROR(VLOOKUP(Table1[[#This Row],[Ticker]],[1]!Table1[[Symbol]:[Industry]],2,FALSE),"-")</f>
        <v>-</v>
      </c>
      <c r="D3306" t="s">
        <v>332</v>
      </c>
      <c r="E3306">
        <v>55.738418520000003</v>
      </c>
      <c r="F3306">
        <v>31.7</v>
      </c>
      <c r="G3306">
        <v>40.126855177096999</v>
      </c>
      <c r="H3306">
        <v>-21.073921422265599</v>
      </c>
      <c r="I3306">
        <v>-29.6951460991245</v>
      </c>
      <c r="J3306">
        <v>-7.8089866017749596</v>
      </c>
      <c r="K3306">
        <v>34.962529846265603</v>
      </c>
      <c r="L3306">
        <v>32.735610443398897</v>
      </c>
      <c r="M3306">
        <v>47.617686483860403</v>
      </c>
      <c r="N3306">
        <v>0.799781285659946</v>
      </c>
      <c r="O3306">
        <v>93.533123028391103</v>
      </c>
      <c r="P3306">
        <v>110.63122923588</v>
      </c>
      <c r="Q3306">
        <v>0.15280597035201601</v>
      </c>
    </row>
    <row r="3307" spans="1:17" hidden="1" x14ac:dyDescent="0.3">
      <c r="A3307" t="s">
        <v>6777</v>
      </c>
      <c r="B3307" t="s">
        <v>6778</v>
      </c>
      <c r="C3307" t="str">
        <f>IFERROR(VLOOKUP(Table1[[#This Row],[Ticker]],[1]!Table1[[Symbol]:[Industry]],2,FALSE),"-")</f>
        <v>-</v>
      </c>
      <c r="D3307" t="s">
        <v>253</v>
      </c>
      <c r="E3307">
        <v>55.737296999999998</v>
      </c>
      <c r="F3307">
        <v>15.12</v>
      </c>
      <c r="G3307">
        <v>88.056995533180498</v>
      </c>
      <c r="H3307">
        <v>3.5609933294022902</v>
      </c>
      <c r="I3307">
        <v>-17.0357370033182</v>
      </c>
      <c r="J3307">
        <v>9.9896795747728397</v>
      </c>
      <c r="K3307">
        <v>13.126247476873999</v>
      </c>
      <c r="L3307">
        <v>13.000848738883001</v>
      </c>
      <c r="M3307">
        <v>83.736484304114995</v>
      </c>
      <c r="N3307">
        <v>1.9388838663082399</v>
      </c>
      <c r="O3307">
        <v>45.304232804232797</v>
      </c>
      <c r="P3307">
        <v>132.61538461538399</v>
      </c>
      <c r="Q3307">
        <v>3.6593032559102998E-2</v>
      </c>
    </row>
    <row r="3308" spans="1:17" hidden="1" x14ac:dyDescent="0.3">
      <c r="A3308" t="s">
        <v>6779</v>
      </c>
      <c r="B3308" t="s">
        <v>6780</v>
      </c>
      <c r="C3308" t="str">
        <f>IFERROR(VLOOKUP(Table1[[#This Row],[Ticker]],[1]!Table1[[Symbol]:[Industry]],2,FALSE),"-")</f>
        <v>-</v>
      </c>
      <c r="D3308" t="s">
        <v>1103</v>
      </c>
      <c r="E3308">
        <v>55.528199999999998</v>
      </c>
      <c r="F3308">
        <v>126</v>
      </c>
      <c r="G3308">
        <v>27.8541459799325</v>
      </c>
      <c r="H3308">
        <v>33.556613683766599</v>
      </c>
      <c r="I3308">
        <v>34.7983705530009</v>
      </c>
      <c r="J3308">
        <v>-2.0556058269997699</v>
      </c>
      <c r="K3308">
        <v>98.030535597319002</v>
      </c>
      <c r="L3308">
        <v>85.930517679246293</v>
      </c>
      <c r="M3308">
        <v>65.4183518226601</v>
      </c>
      <c r="N3308">
        <v>2.1172959669327902</v>
      </c>
      <c r="O3308">
        <v>9.5873015873015799</v>
      </c>
      <c r="P3308">
        <v>79.948586118251896</v>
      </c>
      <c r="Q3308">
        <v>3.6397867072774003E-2</v>
      </c>
    </row>
    <row r="3309" spans="1:17" hidden="1" x14ac:dyDescent="0.3">
      <c r="A3309" t="s">
        <v>6781</v>
      </c>
      <c r="B3309" t="s">
        <v>6782</v>
      </c>
      <c r="C3309" t="str">
        <f>IFERROR(VLOOKUP(Table1[[#This Row],[Ticker]],[1]!Table1[[Symbol]:[Industry]],2,FALSE),"-")</f>
        <v>-</v>
      </c>
      <c r="D3309" t="s">
        <v>338</v>
      </c>
      <c r="E3309">
        <v>55.507199999999997</v>
      </c>
      <c r="F3309">
        <v>61.89</v>
      </c>
      <c r="G3309">
        <v>-4.3323592020967103</v>
      </c>
      <c r="H3309">
        <v>-23.4317514868651</v>
      </c>
      <c r="I3309">
        <v>0.71181076591525805</v>
      </c>
      <c r="J3309">
        <v>-10.269233748765</v>
      </c>
      <c r="K3309">
        <v>64.894221259786903</v>
      </c>
      <c r="L3309">
        <v>59.378752777996098</v>
      </c>
      <c r="M3309">
        <v>30.461198032553199</v>
      </c>
      <c r="N3309">
        <v>0.26852003203818398</v>
      </c>
      <c r="O3309">
        <v>30.473420584908698</v>
      </c>
      <c r="P3309">
        <v>97.416267942583701</v>
      </c>
      <c r="Q3309">
        <v>-1.4810776031609E-2</v>
      </c>
    </row>
    <row r="3310" spans="1:17" hidden="1" x14ac:dyDescent="0.3">
      <c r="A3310" t="s">
        <v>6783</v>
      </c>
      <c r="B3310" t="s">
        <v>6784</v>
      </c>
      <c r="C3310" t="str">
        <f>IFERROR(VLOOKUP(Table1[[#This Row],[Ticker]],[1]!Table1[[Symbol]:[Industry]],2,FALSE),"-")</f>
        <v>-</v>
      </c>
      <c r="D3310" t="s">
        <v>1405</v>
      </c>
      <c r="E3310">
        <v>55.493183999999999</v>
      </c>
      <c r="F3310">
        <v>30.94</v>
      </c>
      <c r="G3310">
        <v>8.6588862307248693</v>
      </c>
      <c r="H3310">
        <v>-11.827509939012</v>
      </c>
      <c r="I3310">
        <v>-18.295382957840399</v>
      </c>
      <c r="J3310">
        <v>-5.6043792864281698</v>
      </c>
      <c r="K3310">
        <v>32.525047148331197</v>
      </c>
      <c r="L3310">
        <v>30.4362450505648</v>
      </c>
      <c r="M3310">
        <v>43.436599886142098</v>
      </c>
      <c r="N3310">
        <v>0.36574550105525</v>
      </c>
      <c r="O3310">
        <v>50.484809308338697</v>
      </c>
      <c r="P3310">
        <v>90.4</v>
      </c>
      <c r="Q3310">
        <v>0.12215354504051</v>
      </c>
    </row>
    <row r="3311" spans="1:17" hidden="1" x14ac:dyDescent="0.3">
      <c r="A3311" t="s">
        <v>6785</v>
      </c>
      <c r="B3311" t="s">
        <v>6786</v>
      </c>
      <c r="C3311" t="str">
        <f>IFERROR(VLOOKUP(Table1[[#This Row],[Ticker]],[1]!Table1[[Symbol]:[Industry]],2,FALSE),"-")</f>
        <v>-</v>
      </c>
      <c r="D3311" t="s">
        <v>253</v>
      </c>
      <c r="E3311">
        <v>55.358420000000002</v>
      </c>
      <c r="F3311">
        <v>64.27</v>
      </c>
      <c r="G3311">
        <v>14.799416001436001</v>
      </c>
      <c r="H3311">
        <v>-12.1518024924685</v>
      </c>
      <c r="I3311">
        <v>-16.484334550597399</v>
      </c>
      <c r="J3311">
        <v>-1.5498931646535601</v>
      </c>
      <c r="K3311">
        <v>66.901255528668102</v>
      </c>
      <c r="L3311">
        <v>61.674672160209603</v>
      </c>
      <c r="M3311">
        <v>42.291331774337799</v>
      </c>
      <c r="N3311">
        <v>0.85672543226085196</v>
      </c>
      <c r="O3311">
        <v>18.251128053524202</v>
      </c>
      <c r="P3311">
        <v>55.957291919436997</v>
      </c>
      <c r="Q3311">
        <v>0.10742910524393801</v>
      </c>
    </row>
    <row r="3312" spans="1:17" hidden="1" x14ac:dyDescent="0.3">
      <c r="A3312" t="s">
        <v>6787</v>
      </c>
      <c r="B3312" t="s">
        <v>6788</v>
      </c>
      <c r="C3312" t="str">
        <f>IFERROR(VLOOKUP(Table1[[#This Row],[Ticker]],[1]!Table1[[Symbol]:[Industry]],2,FALSE),"-")</f>
        <v>-</v>
      </c>
      <c r="D3312" t="s">
        <v>75</v>
      </c>
      <c r="E3312">
        <v>55.216163999999999</v>
      </c>
      <c r="F3312">
        <v>20.059999999999999</v>
      </c>
      <c r="G3312">
        <v>-44.917293831239697</v>
      </c>
      <c r="H3312">
        <v>-4.5880517707612896</v>
      </c>
      <c r="I3312">
        <v>-33.6587826458045</v>
      </c>
      <c r="J3312">
        <v>-5.7564276842508004</v>
      </c>
      <c r="K3312">
        <v>20.545847799047799</v>
      </c>
      <c r="L3312">
        <v>21.017644339589101</v>
      </c>
      <c r="M3312">
        <v>66.913029405751701</v>
      </c>
      <c r="N3312">
        <v>0.39747926006064699</v>
      </c>
      <c r="O3312">
        <v>77.966101694915295</v>
      </c>
      <c r="P3312">
        <v>17.999999999999901</v>
      </c>
      <c r="Q3312">
        <v>0.13190347644206399</v>
      </c>
    </row>
    <row r="3313" spans="1:17" hidden="1" x14ac:dyDescent="0.3">
      <c r="A3313" t="s">
        <v>6789</v>
      </c>
      <c r="B3313" t="s">
        <v>6790</v>
      </c>
      <c r="C3313" t="str">
        <f>IFERROR(VLOOKUP(Table1[[#This Row],[Ticker]],[1]!Table1[[Symbol]:[Industry]],2,FALSE),"-")</f>
        <v>-</v>
      </c>
      <c r="D3313" t="s">
        <v>258</v>
      </c>
      <c r="E3313">
        <v>55.210577000000001</v>
      </c>
      <c r="F3313">
        <v>53</v>
      </c>
      <c r="G3313">
        <v>117.314875449612</v>
      </c>
      <c r="H3313">
        <v>-4.8897108959498201</v>
      </c>
      <c r="I3313">
        <v>-1.9824084926921</v>
      </c>
      <c r="K3313">
        <v>53.706138190125102</v>
      </c>
      <c r="L3313">
        <v>38.513103008389599</v>
      </c>
      <c r="M3313">
        <v>19.721633824694301</v>
      </c>
      <c r="N3313">
        <v>3.47003154574132E-2</v>
      </c>
      <c r="O3313">
        <v>50.943396226415103</v>
      </c>
      <c r="P3313">
        <v>218.31831831831801</v>
      </c>
    </row>
    <row r="3314" spans="1:17" hidden="1" x14ac:dyDescent="0.3">
      <c r="A3314" t="s">
        <v>6791</v>
      </c>
      <c r="B3314" t="s">
        <v>6792</v>
      </c>
      <c r="C3314" t="str">
        <f>IFERROR(VLOOKUP(Table1[[#This Row],[Ticker]],[1]!Table1[[Symbol]:[Industry]],2,FALSE),"-")</f>
        <v>-</v>
      </c>
      <c r="D3314" t="s">
        <v>75</v>
      </c>
      <c r="E3314">
        <v>55.026159999999997</v>
      </c>
      <c r="F3314">
        <v>28.03</v>
      </c>
      <c r="G3314">
        <v>191.27705735836699</v>
      </c>
      <c r="H3314">
        <v>5.6515996453607098</v>
      </c>
      <c r="I3314">
        <v>66.821774493158003</v>
      </c>
      <c r="J3314">
        <v>12.412151767922801</v>
      </c>
      <c r="K3314">
        <v>23.7215512497567</v>
      </c>
      <c r="L3314">
        <v>18.8926820774115</v>
      </c>
      <c r="M3314">
        <v>78.248368273820503</v>
      </c>
      <c r="N3314">
        <v>1.2339472342140001</v>
      </c>
      <c r="O3314">
        <v>1.6767748840528001</v>
      </c>
      <c r="P3314">
        <v>229.76470588235199</v>
      </c>
      <c r="Q3314">
        <v>6.2291612249429001E-2</v>
      </c>
    </row>
    <row r="3315" spans="1:17" hidden="1" x14ac:dyDescent="0.3">
      <c r="A3315" t="s">
        <v>6793</v>
      </c>
      <c r="B3315" t="s">
        <v>6794</v>
      </c>
      <c r="C3315" t="str">
        <f>IFERROR(VLOOKUP(Table1[[#This Row],[Ticker]],[1]!Table1[[Symbol]:[Industry]],2,FALSE),"-")</f>
        <v>-</v>
      </c>
      <c r="D3315" t="s">
        <v>713</v>
      </c>
      <c r="E3315">
        <v>54.986265107999998</v>
      </c>
      <c r="F3315">
        <v>416.77</v>
      </c>
      <c r="G3315">
        <v>3.3985730923687099</v>
      </c>
      <c r="H3315">
        <v>7.28940983359964</v>
      </c>
      <c r="I3315">
        <v>-3.3430872983306301</v>
      </c>
      <c r="J3315">
        <v>2.56450525866097</v>
      </c>
      <c r="K3315">
        <v>378.61788260494802</v>
      </c>
      <c r="L3315">
        <v>361.84299970418198</v>
      </c>
      <c r="M3315">
        <v>51.557362812998498</v>
      </c>
      <c r="N3315">
        <v>1.08564249888387</v>
      </c>
      <c r="O3315">
        <v>0.88058161575930105</v>
      </c>
      <c r="P3315">
        <v>35.977161500815598</v>
      </c>
    </row>
    <row r="3316" spans="1:17" hidden="1" x14ac:dyDescent="0.3">
      <c r="A3316" t="s">
        <v>6795</v>
      </c>
      <c r="B3316" t="s">
        <v>6796</v>
      </c>
      <c r="C3316" t="str">
        <f>IFERROR(VLOOKUP(Table1[[#This Row],[Ticker]],[1]!Table1[[Symbol]:[Industry]],2,FALSE),"-")</f>
        <v>-</v>
      </c>
      <c r="E3316">
        <v>54.872272000000002</v>
      </c>
      <c r="F3316">
        <v>83.49</v>
      </c>
      <c r="G3316">
        <v>-4.8043906054333103</v>
      </c>
      <c r="H3316">
        <v>-6.0148234072009403</v>
      </c>
      <c r="I3316">
        <v>-37.334638200300901</v>
      </c>
      <c r="J3316">
        <v>-6.3070636757879903</v>
      </c>
      <c r="K3316">
        <v>88.833172106713505</v>
      </c>
      <c r="L3316">
        <v>89.641517559913396</v>
      </c>
      <c r="M3316">
        <v>48.997987300816902</v>
      </c>
      <c r="N3316">
        <v>0.79806259314455996</v>
      </c>
      <c r="O3316">
        <v>60.869565217391298</v>
      </c>
      <c r="P3316">
        <v>36.801572996886698</v>
      </c>
    </row>
    <row r="3317" spans="1:17" hidden="1" x14ac:dyDescent="0.3">
      <c r="A3317" t="s">
        <v>6797</v>
      </c>
      <c r="B3317" t="s">
        <v>6798</v>
      </c>
      <c r="C3317" t="str">
        <f>IFERROR(VLOOKUP(Table1[[#This Row],[Ticker]],[1]!Table1[[Symbol]:[Industry]],2,FALSE),"-")</f>
        <v>-</v>
      </c>
      <c r="D3317" t="s">
        <v>75</v>
      </c>
      <c r="E3317">
        <v>54.853540875</v>
      </c>
      <c r="F3317">
        <v>54.26</v>
      </c>
      <c r="G3317">
        <v>-64.257203672583898</v>
      </c>
      <c r="H3317">
        <v>-4.6463563470917197</v>
      </c>
      <c r="I3317">
        <v>-40.886994464013597</v>
      </c>
      <c r="J3317">
        <v>-4.9100313828034002E-2</v>
      </c>
      <c r="K3317">
        <v>55.590954051915702</v>
      </c>
      <c r="L3317">
        <v>62.137416571828801</v>
      </c>
      <c r="M3317">
        <v>45.461263316858698</v>
      </c>
      <c r="N3317">
        <v>1.08881680992244</v>
      </c>
      <c r="O3317">
        <v>83.376336159233304</v>
      </c>
      <c r="P3317">
        <v>10.734693877551001</v>
      </c>
      <c r="Q3317">
        <v>1.0291474394114999E-2</v>
      </c>
    </row>
    <row r="3318" spans="1:17" hidden="1" x14ac:dyDescent="0.3">
      <c r="A3318" t="s">
        <v>6799</v>
      </c>
      <c r="B3318" t="s">
        <v>6800</v>
      </c>
      <c r="C3318" t="str">
        <f>IFERROR(VLOOKUP(Table1[[#This Row],[Ticker]],[1]!Table1[[Symbol]:[Industry]],2,FALSE),"-")</f>
        <v>-</v>
      </c>
      <c r="D3318" t="s">
        <v>258</v>
      </c>
      <c r="E3318">
        <v>54.706874999999997</v>
      </c>
      <c r="F3318">
        <v>174.2</v>
      </c>
      <c r="G3318">
        <v>-14.1377239387666</v>
      </c>
      <c r="H3318">
        <v>3.6280217503066199</v>
      </c>
      <c r="I3318">
        <v>6.7901440065684504</v>
      </c>
      <c r="J3318">
        <v>-2.0975241114097098</v>
      </c>
      <c r="K3318">
        <v>167.470606908957</v>
      </c>
      <c r="L3318">
        <v>158.396863421034</v>
      </c>
      <c r="M3318">
        <v>59.587046825319298</v>
      </c>
      <c r="N3318">
        <v>0.99267264272629696</v>
      </c>
      <c r="O3318">
        <v>44.632606199770301</v>
      </c>
      <c r="P3318">
        <v>37.925574030086999</v>
      </c>
      <c r="Q3318">
        <v>7.1077779105808994E-2</v>
      </c>
    </row>
    <row r="3319" spans="1:17" hidden="1" x14ac:dyDescent="0.3">
      <c r="A3319" t="s">
        <v>6801</v>
      </c>
      <c r="B3319" t="s">
        <v>6802</v>
      </c>
      <c r="C3319" t="str">
        <f>IFERROR(VLOOKUP(Table1[[#This Row],[Ticker]],[1]!Table1[[Symbol]:[Industry]],2,FALSE),"-")</f>
        <v>-</v>
      </c>
      <c r="E3319">
        <v>54.677007000000003</v>
      </c>
      <c r="F3319">
        <v>28.22</v>
      </c>
      <c r="G3319">
        <v>98.163863362820607</v>
      </c>
      <c r="H3319">
        <v>-8.9522108959498201</v>
      </c>
      <c r="I3319">
        <v>-5.9014838256667996</v>
      </c>
      <c r="J3319">
        <v>-2.8229639274466498</v>
      </c>
      <c r="K3319">
        <v>28.379304433307599</v>
      </c>
      <c r="L3319">
        <v>26.508352144727102</v>
      </c>
      <c r="M3319">
        <v>46.334911719031503</v>
      </c>
      <c r="N3319">
        <v>0.98286482628695904</v>
      </c>
      <c r="O3319">
        <v>20.481927710843301</v>
      </c>
      <c r="P3319">
        <v>135.166666666666</v>
      </c>
    </row>
    <row r="3320" spans="1:17" hidden="1" x14ac:dyDescent="0.3">
      <c r="A3320" t="s">
        <v>6803</v>
      </c>
      <c r="B3320" t="s">
        <v>6804</v>
      </c>
      <c r="C3320" t="str">
        <f>IFERROR(VLOOKUP(Table1[[#This Row],[Ticker]],[1]!Table1[[Symbol]:[Industry]],2,FALSE),"-")</f>
        <v>-</v>
      </c>
      <c r="E3320">
        <v>54.648922879999901</v>
      </c>
      <c r="F3320">
        <v>15.08</v>
      </c>
      <c r="G3320">
        <v>17.133998020159002</v>
      </c>
      <c r="H3320">
        <v>15.4302891040501</v>
      </c>
      <c r="I3320">
        <v>-1.0749594816353301</v>
      </c>
      <c r="J3320">
        <v>2.7795798859288698</v>
      </c>
      <c r="K3320">
        <v>13.7794588187835</v>
      </c>
      <c r="L3320">
        <v>12.255790137530999</v>
      </c>
      <c r="M3320">
        <v>55.951948270708101</v>
      </c>
      <c r="N3320">
        <v>0.840645245003806</v>
      </c>
      <c r="O3320">
        <v>9.0848806366047707</v>
      </c>
      <c r="P3320">
        <v>63.027027027027003</v>
      </c>
      <c r="Q3320">
        <v>6.6725702708301998E-2</v>
      </c>
    </row>
    <row r="3321" spans="1:17" hidden="1" x14ac:dyDescent="0.3">
      <c r="A3321" t="s">
        <v>6805</v>
      </c>
      <c r="B3321" t="s">
        <v>6806</v>
      </c>
      <c r="C3321" t="str">
        <f>IFERROR(VLOOKUP(Table1[[#This Row],[Ticker]],[1]!Table1[[Symbol]:[Industry]],2,FALSE),"-")</f>
        <v>-</v>
      </c>
      <c r="E3321">
        <v>54.471760199999999</v>
      </c>
      <c r="F3321">
        <v>26.11</v>
      </c>
      <c r="G3321">
        <v>57.810236680080003</v>
      </c>
      <c r="H3321">
        <v>-4.0754417994007603</v>
      </c>
      <c r="I3321">
        <v>15.3427037165838</v>
      </c>
      <c r="J3321">
        <v>-2.0174928028265899</v>
      </c>
      <c r="K3321">
        <v>26.120943269836999</v>
      </c>
      <c r="L3321">
        <v>23.189367023006199</v>
      </c>
      <c r="M3321">
        <v>49.348914204520298</v>
      </c>
      <c r="N3321">
        <v>1.3958808585411</v>
      </c>
      <c r="O3321">
        <v>42.8188433550363</v>
      </c>
      <c r="P3321">
        <v>103.190661478599</v>
      </c>
      <c r="Q3321">
        <v>8.4452483749151999E-2</v>
      </c>
    </row>
    <row r="3322" spans="1:17" hidden="1" x14ac:dyDescent="0.3">
      <c r="A3322" t="s">
        <v>6807</v>
      </c>
      <c r="B3322" t="s">
        <v>6808</v>
      </c>
      <c r="C3322" t="str">
        <f>IFERROR(VLOOKUP(Table1[[#This Row],[Ticker]],[1]!Table1[[Symbol]:[Industry]],2,FALSE),"-")</f>
        <v>-</v>
      </c>
      <c r="D3322" t="s">
        <v>140</v>
      </c>
      <c r="E3322">
        <v>54.450111999999997</v>
      </c>
      <c r="F3322">
        <v>50.64</v>
      </c>
      <c r="G3322">
        <v>32.991470165968302</v>
      </c>
      <c r="H3322">
        <v>11.947498406375701</v>
      </c>
      <c r="I3322">
        <v>18.433234550419002</v>
      </c>
      <c r="J3322">
        <v>-2.2725639741808901</v>
      </c>
      <c r="K3322">
        <v>44.594801981155598</v>
      </c>
      <c r="L3322">
        <v>39.2318409740069</v>
      </c>
      <c r="M3322">
        <v>60.166098178496</v>
      </c>
      <c r="N3322">
        <v>0.84369593444923796</v>
      </c>
      <c r="O3322">
        <v>18.858609794628698</v>
      </c>
      <c r="P3322">
        <v>80.534759358288696</v>
      </c>
      <c r="Q3322">
        <v>3.5922143635609E-2</v>
      </c>
    </row>
    <row r="3323" spans="1:17" hidden="1" x14ac:dyDescent="0.3">
      <c r="A3323" t="s">
        <v>6809</v>
      </c>
      <c r="B3323" t="s">
        <v>6810</v>
      </c>
      <c r="C3323" t="str">
        <f>IFERROR(VLOOKUP(Table1[[#This Row],[Ticker]],[1]!Table1[[Symbol]:[Industry]],2,FALSE),"-")</f>
        <v>-</v>
      </c>
      <c r="D3323" t="s">
        <v>100</v>
      </c>
      <c r="E3323">
        <v>54.4</v>
      </c>
      <c r="F3323">
        <v>48.5</v>
      </c>
      <c r="G3323">
        <v>30.6977068453572</v>
      </c>
      <c r="H3323">
        <v>8.2580600929616992</v>
      </c>
      <c r="I3323">
        <v>0.84185984258956204</v>
      </c>
      <c r="J3323">
        <v>-6.4620646901925296</v>
      </c>
      <c r="K3323">
        <v>45.741632967325103</v>
      </c>
      <c r="L3323">
        <v>40.374958525936101</v>
      </c>
      <c r="M3323">
        <v>47.038357730330802</v>
      </c>
      <c r="N3323">
        <v>0.83387436177674801</v>
      </c>
      <c r="O3323">
        <v>21.649484536082401</v>
      </c>
      <c r="P3323">
        <v>86.538461538461505</v>
      </c>
      <c r="Q3323">
        <v>7.8221631360037999E-2</v>
      </c>
    </row>
    <row r="3324" spans="1:17" hidden="1" x14ac:dyDescent="0.3">
      <c r="A3324" t="s">
        <v>6811</v>
      </c>
      <c r="B3324" t="s">
        <v>6812</v>
      </c>
      <c r="C3324" t="str">
        <f>IFERROR(VLOOKUP(Table1[[#This Row],[Ticker]],[1]!Table1[[Symbol]:[Industry]],2,FALSE),"-")</f>
        <v>-</v>
      </c>
      <c r="D3324" t="s">
        <v>109</v>
      </c>
      <c r="E3324">
        <v>54.397325000000002</v>
      </c>
      <c r="F3324">
        <v>959.6</v>
      </c>
      <c r="G3324">
        <v>26.755227836538001</v>
      </c>
      <c r="H3324">
        <v>-19.142235245873799</v>
      </c>
      <c r="I3324">
        <v>6.7558784484933803</v>
      </c>
      <c r="J3324">
        <v>-5.8011923312069698</v>
      </c>
      <c r="K3324">
        <v>976.46109252052702</v>
      </c>
      <c r="M3324">
        <v>5.6022450359880004E-3</v>
      </c>
      <c r="N3324">
        <v>1.0181818181818101</v>
      </c>
      <c r="O3324">
        <v>42.246769487286301</v>
      </c>
      <c r="P3324">
        <v>76.868491383282603</v>
      </c>
    </row>
    <row r="3325" spans="1:17" hidden="1" x14ac:dyDescent="0.3">
      <c r="A3325" t="s">
        <v>6813</v>
      </c>
      <c r="B3325" t="s">
        <v>6814</v>
      </c>
      <c r="C3325" t="str">
        <f>IFERROR(VLOOKUP(Table1[[#This Row],[Ticker]],[1]!Table1[[Symbol]:[Industry]],2,FALSE),"-")</f>
        <v>-</v>
      </c>
      <c r="D3325" t="s">
        <v>140</v>
      </c>
      <c r="E3325">
        <v>54.361978739999998</v>
      </c>
      <c r="F3325">
        <v>166</v>
      </c>
      <c r="G3325">
        <v>76.634633784810504</v>
      </c>
      <c r="H3325">
        <v>5.42828639769023</v>
      </c>
      <c r="I3325">
        <v>39.195833555115101</v>
      </c>
      <c r="J3325">
        <v>-4.7486681858993096</v>
      </c>
      <c r="K3325">
        <v>144.92611605606399</v>
      </c>
      <c r="L3325">
        <v>116.763430868494</v>
      </c>
      <c r="M3325">
        <v>49.822826538823897</v>
      </c>
      <c r="N3325">
        <v>0.22295869148140501</v>
      </c>
      <c r="O3325">
        <v>8.4337349397590309</v>
      </c>
      <c r="P3325">
        <v>127.61552173316799</v>
      </c>
      <c r="Q3325">
        <v>0.11110636739506501</v>
      </c>
    </row>
    <row r="3326" spans="1:17" hidden="1" x14ac:dyDescent="0.3">
      <c r="A3326" t="s">
        <v>6815</v>
      </c>
      <c r="B3326" t="s">
        <v>6816</v>
      </c>
      <c r="C3326" t="str">
        <f>IFERROR(VLOOKUP(Table1[[#This Row],[Ticker]],[1]!Table1[[Symbol]:[Industry]],2,FALSE),"-")</f>
        <v>-</v>
      </c>
      <c r="D3326" t="s">
        <v>258</v>
      </c>
      <c r="E3326">
        <v>54.332187056999999</v>
      </c>
      <c r="F3326">
        <v>115.01</v>
      </c>
      <c r="G3326">
        <v>83.114773790570297</v>
      </c>
      <c r="H3326">
        <v>8.4270716263937597</v>
      </c>
      <c r="I3326">
        <v>-31.286683927402301</v>
      </c>
      <c r="J3326">
        <v>-13.361074304882001</v>
      </c>
      <c r="K3326">
        <v>108.497892303303</v>
      </c>
      <c r="L3326">
        <v>104.65478991931801</v>
      </c>
      <c r="M3326">
        <v>53.683960434409698</v>
      </c>
      <c r="N3326">
        <v>2.71544900485471</v>
      </c>
      <c r="O3326">
        <v>41.552908442744098</v>
      </c>
      <c r="P3326">
        <v>117</v>
      </c>
      <c r="Q3326">
        <v>6.0548860029052999E-2</v>
      </c>
    </row>
    <row r="3327" spans="1:17" hidden="1" x14ac:dyDescent="0.3">
      <c r="A3327" t="s">
        <v>6817</v>
      </c>
      <c r="B3327" t="s">
        <v>6818</v>
      </c>
      <c r="C3327" t="str">
        <f>IFERROR(VLOOKUP(Table1[[#This Row],[Ticker]],[1]!Table1[[Symbol]:[Industry]],2,FALSE),"-")</f>
        <v>-</v>
      </c>
      <c r="D3327" t="s">
        <v>140</v>
      </c>
      <c r="E3327">
        <v>54.307456000000002</v>
      </c>
      <c r="F3327">
        <v>31.94</v>
      </c>
      <c r="G3327">
        <v>50.854901429964897</v>
      </c>
      <c r="H3327">
        <v>0.930394924156003</v>
      </c>
      <c r="I3327">
        <v>-6.8888398941792204</v>
      </c>
      <c r="J3327">
        <v>3.8076621289060602</v>
      </c>
      <c r="K3327">
        <v>30.2608914587783</v>
      </c>
      <c r="L3327">
        <v>28.175032267577699</v>
      </c>
      <c r="M3327">
        <v>61.238324328433599</v>
      </c>
      <c r="N3327">
        <v>2.60973412766594</v>
      </c>
      <c r="O3327">
        <v>18.409517845961101</v>
      </c>
      <c r="P3327">
        <v>102.79365079365</v>
      </c>
      <c r="Q3327">
        <v>7.0674313067065994E-2</v>
      </c>
    </row>
    <row r="3328" spans="1:17" hidden="1" x14ac:dyDescent="0.3">
      <c r="A3328" t="s">
        <v>6819</v>
      </c>
      <c r="B3328" t="s">
        <v>6820</v>
      </c>
      <c r="C3328" t="str">
        <f>IFERROR(VLOOKUP(Table1[[#This Row],[Ticker]],[1]!Table1[[Symbol]:[Industry]],2,FALSE),"-")</f>
        <v>-</v>
      </c>
      <c r="D3328" t="s">
        <v>46</v>
      </c>
      <c r="E3328">
        <v>54.04359075</v>
      </c>
      <c r="F3328">
        <v>92.7</v>
      </c>
      <c r="G3328">
        <v>140.57491973939401</v>
      </c>
      <c r="H3328">
        <v>25.800450631216101</v>
      </c>
      <c r="I3328">
        <v>189.26076862004999</v>
      </c>
      <c r="J3328">
        <v>-2.9994895295041699</v>
      </c>
      <c r="K3328">
        <v>65.552905971754399</v>
      </c>
      <c r="L3328">
        <v>43.921228671426299</v>
      </c>
      <c r="M3328">
        <v>71.687974791508793</v>
      </c>
      <c r="N3328">
        <v>0.807050092764378</v>
      </c>
      <c r="O3328">
        <v>0.70118662351670302</v>
      </c>
      <c r="P3328">
        <v>255.85412667946201</v>
      </c>
      <c r="Q3328">
        <v>0.15669865266115901</v>
      </c>
    </row>
    <row r="3329" spans="1:17" hidden="1" x14ac:dyDescent="0.3">
      <c r="A3329" t="s">
        <v>6821</v>
      </c>
      <c r="B3329" t="s">
        <v>6822</v>
      </c>
      <c r="C3329" t="str">
        <f>IFERROR(VLOOKUP(Table1[[#This Row],[Ticker]],[1]!Table1[[Symbol]:[Industry]],2,FALSE),"-")</f>
        <v>-</v>
      </c>
      <c r="E3329">
        <v>53.856000000000002</v>
      </c>
      <c r="F3329">
        <v>44</v>
      </c>
      <c r="G3329">
        <v>-37.804390605433298</v>
      </c>
      <c r="H3329">
        <v>-4.8897108959498201</v>
      </c>
      <c r="I3329">
        <v>-28.078967295051498</v>
      </c>
      <c r="J3329">
        <v>-3.0239095539241898</v>
      </c>
      <c r="K3329">
        <v>45.3959731985072</v>
      </c>
      <c r="L3329">
        <v>49.472245748596897</v>
      </c>
      <c r="M3329">
        <v>44.350557479586101</v>
      </c>
      <c r="N3329">
        <v>0.436020583190394</v>
      </c>
      <c r="O3329">
        <v>74.886363636363598</v>
      </c>
      <c r="P3329">
        <v>7.9754601226993804</v>
      </c>
    </row>
    <row r="3330" spans="1:17" hidden="1" x14ac:dyDescent="0.3">
      <c r="A3330" t="s">
        <v>6823</v>
      </c>
      <c r="B3330" t="s">
        <v>6824</v>
      </c>
      <c r="C3330" t="str">
        <f>IFERROR(VLOOKUP(Table1[[#This Row],[Ticker]],[1]!Table1[[Symbol]:[Industry]],2,FALSE),"-")</f>
        <v>-</v>
      </c>
      <c r="D3330" t="s">
        <v>713</v>
      </c>
      <c r="E3330">
        <v>53.792091599999999</v>
      </c>
      <c r="F3330">
        <v>905.64</v>
      </c>
      <c r="G3330">
        <v>-2.9357739016833899</v>
      </c>
      <c r="H3330">
        <v>-6.67223902026918E-2</v>
      </c>
      <c r="I3330">
        <v>-0.46347232584514703</v>
      </c>
      <c r="J3330">
        <v>0.35523478958074201</v>
      </c>
      <c r="K3330">
        <v>867.49420167144694</v>
      </c>
      <c r="L3330">
        <v>810.09797935345705</v>
      </c>
      <c r="M3330">
        <v>58.819350865168801</v>
      </c>
      <c r="N3330">
        <v>0.66080946954380004</v>
      </c>
      <c r="O3330">
        <v>7.6586723201271996</v>
      </c>
      <c r="P3330">
        <v>28.623775031955599</v>
      </c>
      <c r="Q3330">
        <v>1.3226938830403E-2</v>
      </c>
    </row>
    <row r="3331" spans="1:17" hidden="1" x14ac:dyDescent="0.3">
      <c r="A3331" t="s">
        <v>6825</v>
      </c>
      <c r="B3331" t="s">
        <v>6826</v>
      </c>
      <c r="C3331" t="str">
        <f>IFERROR(VLOOKUP(Table1[[#This Row],[Ticker]],[1]!Table1[[Symbol]:[Industry]],2,FALSE),"-")</f>
        <v>-</v>
      </c>
      <c r="D3331" t="s">
        <v>409</v>
      </c>
      <c r="E3331">
        <v>53.720239339999999</v>
      </c>
      <c r="F3331">
        <v>0.95</v>
      </c>
      <c r="G3331">
        <v>-39.440754241796903</v>
      </c>
      <c r="H3331">
        <v>7.3054110552697002</v>
      </c>
      <c r="I3331">
        <v>-9.5627197195671592</v>
      </c>
      <c r="J3331">
        <v>-15.6165021465167</v>
      </c>
      <c r="K3331">
        <v>0.87467259780921003</v>
      </c>
      <c r="L3331">
        <v>0.86114191968164999</v>
      </c>
      <c r="M3331">
        <v>46.109933427453001</v>
      </c>
      <c r="N3331">
        <v>2.7115956432566</v>
      </c>
      <c r="O3331">
        <v>42.105263157894697</v>
      </c>
      <c r="P3331">
        <v>43.939393939393902</v>
      </c>
      <c r="Q3331">
        <v>0.10675485399629001</v>
      </c>
    </row>
    <row r="3332" spans="1:17" hidden="1" x14ac:dyDescent="0.3">
      <c r="A3332" t="s">
        <v>6827</v>
      </c>
      <c r="B3332" t="s">
        <v>6828</v>
      </c>
      <c r="C3332" t="str">
        <f>IFERROR(VLOOKUP(Table1[[#This Row],[Ticker]],[1]!Table1[[Symbol]:[Industry]],2,FALSE),"-")</f>
        <v>-</v>
      </c>
      <c r="D3332" t="s">
        <v>775</v>
      </c>
      <c r="E3332">
        <v>53.656974099999999</v>
      </c>
      <c r="F3332">
        <v>105</v>
      </c>
      <c r="G3332">
        <v>-10.634926966078201</v>
      </c>
      <c r="H3332">
        <v>5.9957057707168397</v>
      </c>
      <c r="I3332">
        <v>-5.5990582635260298</v>
      </c>
      <c r="J3332">
        <v>-7.0544394232915701</v>
      </c>
      <c r="K3332">
        <v>102.001781390018</v>
      </c>
      <c r="L3332">
        <v>99.042891399209395</v>
      </c>
      <c r="M3332">
        <v>50.918058567603801</v>
      </c>
      <c r="N3332">
        <v>0.76662786343230604</v>
      </c>
      <c r="O3332">
        <v>29.904761904761902</v>
      </c>
      <c r="P3332">
        <v>41.700404858299599</v>
      </c>
      <c r="Q3332">
        <v>1.1719523940820001E-2</v>
      </c>
    </row>
    <row r="3333" spans="1:17" hidden="1" x14ac:dyDescent="0.3">
      <c r="A3333" t="s">
        <v>6829</v>
      </c>
      <c r="B3333" t="s">
        <v>6830</v>
      </c>
      <c r="C3333" t="str">
        <f>IFERROR(VLOOKUP(Table1[[#This Row],[Ticker]],[1]!Table1[[Symbol]:[Industry]],2,FALSE),"-")</f>
        <v>-</v>
      </c>
      <c r="D3333" t="s">
        <v>140</v>
      </c>
      <c r="E3333">
        <v>53.410944860000001</v>
      </c>
      <c r="F3333">
        <v>40.57</v>
      </c>
      <c r="G3333">
        <v>6.17348837960248</v>
      </c>
      <c r="H3333">
        <v>-2.9804030200548199</v>
      </c>
      <c r="I3333">
        <v>2.5684327868693102</v>
      </c>
      <c r="J3333">
        <v>-10.7172991460479</v>
      </c>
      <c r="K3333">
        <v>43.532482769339197</v>
      </c>
      <c r="L3333">
        <v>40.327137854005102</v>
      </c>
      <c r="M3333">
        <v>25.2565648081825</v>
      </c>
      <c r="N3333">
        <v>0.52961589796826303</v>
      </c>
      <c r="O3333">
        <v>31.377865417796301</v>
      </c>
      <c r="P3333">
        <v>35.233333333333299</v>
      </c>
      <c r="Q3333">
        <v>-7.7779641886000003E-3</v>
      </c>
    </row>
    <row r="3334" spans="1:17" hidden="1" x14ac:dyDescent="0.3">
      <c r="A3334" t="s">
        <v>6831</v>
      </c>
      <c r="B3334" t="s">
        <v>6832</v>
      </c>
      <c r="C3334" t="str">
        <f>IFERROR(VLOOKUP(Table1[[#This Row],[Ticker]],[1]!Table1[[Symbol]:[Industry]],2,FALSE),"-")</f>
        <v>-</v>
      </c>
      <c r="D3334" t="s">
        <v>409</v>
      </c>
      <c r="E3334">
        <v>53.349868499999999</v>
      </c>
      <c r="F3334">
        <v>2.48</v>
      </c>
      <c r="G3334">
        <v>-3.6369029207042298</v>
      </c>
      <c r="H3334">
        <v>9.3304725902887107</v>
      </c>
      <c r="I3334">
        <v>-22.182571433398099</v>
      </c>
      <c r="J3334">
        <v>-16.963303493318101</v>
      </c>
      <c r="K3334">
        <v>2.3642790668511902</v>
      </c>
      <c r="L3334">
        <v>2.3488987625886799</v>
      </c>
      <c r="M3334">
        <v>46.857174268276701</v>
      </c>
      <c r="N3334">
        <v>2.9232796411612298</v>
      </c>
      <c r="O3334">
        <v>43.145161290322498</v>
      </c>
      <c r="P3334">
        <v>33.3333333333333</v>
      </c>
      <c r="Q3334">
        <v>6.5497933060639002E-2</v>
      </c>
    </row>
    <row r="3335" spans="1:17" hidden="1" x14ac:dyDescent="0.3">
      <c r="A3335" t="s">
        <v>6833</v>
      </c>
      <c r="B3335" t="s">
        <v>6834</v>
      </c>
      <c r="C3335" t="str">
        <f>IFERROR(VLOOKUP(Table1[[#This Row],[Ticker]],[1]!Table1[[Symbol]:[Industry]],2,FALSE),"-")</f>
        <v>-</v>
      </c>
      <c r="D3335" t="s">
        <v>46</v>
      </c>
      <c r="E3335">
        <v>53.29665</v>
      </c>
      <c r="F3335">
        <v>74.3</v>
      </c>
      <c r="G3335">
        <v>11.1793852057761</v>
      </c>
      <c r="H3335">
        <v>-5.5810488382027499</v>
      </c>
      <c r="I3335">
        <v>-37.062398316499603</v>
      </c>
      <c r="J3335">
        <v>-2.7293981750754601</v>
      </c>
      <c r="K3335">
        <v>77.073477880712105</v>
      </c>
      <c r="L3335">
        <v>76.967027991874005</v>
      </c>
      <c r="M3335">
        <v>40.238622245415797</v>
      </c>
      <c r="N3335">
        <v>0.42919395590464898</v>
      </c>
      <c r="O3335">
        <v>49.394347240915202</v>
      </c>
      <c r="P3335">
        <v>62.938596491227997</v>
      </c>
      <c r="Q3335">
        <v>3.6213180949520002E-2</v>
      </c>
    </row>
    <row r="3336" spans="1:17" hidden="1" x14ac:dyDescent="0.3">
      <c r="A3336" t="s">
        <v>6835</v>
      </c>
      <c r="B3336" t="s">
        <v>6836</v>
      </c>
      <c r="C3336" t="str">
        <f>IFERROR(VLOOKUP(Table1[[#This Row],[Ticker]],[1]!Table1[[Symbol]:[Industry]],2,FALSE),"-")</f>
        <v>-</v>
      </c>
      <c r="E3336">
        <v>53.284165000000002</v>
      </c>
      <c r="F3336">
        <v>61.61</v>
      </c>
      <c r="G3336">
        <v>46.146488546115599</v>
      </c>
      <c r="H3336">
        <v>-6.5157271561124199</v>
      </c>
      <c r="I3336">
        <v>-4.5654312670192301</v>
      </c>
      <c r="J3336">
        <v>-8.3647125417860106</v>
      </c>
      <c r="K3336">
        <v>61.117725903516302</v>
      </c>
      <c r="L3336">
        <v>57.882799570232798</v>
      </c>
      <c r="M3336">
        <v>46.591077579350902</v>
      </c>
      <c r="N3336">
        <v>1.17248890896049</v>
      </c>
      <c r="O3336">
        <v>30.579451387761701</v>
      </c>
      <c r="P3336">
        <v>84.737631184407704</v>
      </c>
      <c r="Q3336">
        <v>3.3255480411997003E-2</v>
      </c>
    </row>
    <row r="3337" spans="1:17" hidden="1" x14ac:dyDescent="0.3">
      <c r="A3337" t="s">
        <v>6837</v>
      </c>
      <c r="B3337" t="s">
        <v>6838</v>
      </c>
      <c r="C3337" t="str">
        <f>IFERROR(VLOOKUP(Table1[[#This Row],[Ticker]],[1]!Table1[[Symbol]:[Industry]],2,FALSE),"-")</f>
        <v>-</v>
      </c>
      <c r="D3337" t="s">
        <v>140</v>
      </c>
      <c r="E3337">
        <v>53.231747800000001</v>
      </c>
      <c r="F3337">
        <v>6.72</v>
      </c>
      <c r="G3337">
        <v>46.503301702258902</v>
      </c>
      <c r="H3337">
        <v>15.4611662970326</v>
      </c>
      <c r="I3337">
        <v>13.8942192815382</v>
      </c>
      <c r="J3337">
        <v>-0.80168733170197304</v>
      </c>
      <c r="K3337">
        <v>6.1108782694725798</v>
      </c>
      <c r="L3337">
        <v>5.5014442621933801</v>
      </c>
      <c r="M3337">
        <v>62.546099061453504</v>
      </c>
      <c r="N3337">
        <v>1.6441540504162999</v>
      </c>
      <c r="O3337">
        <v>9.0773809523809508</v>
      </c>
      <c r="P3337">
        <v>72.307692307692193</v>
      </c>
      <c r="Q3337">
        <v>8.0276732214493995E-2</v>
      </c>
    </row>
    <row r="3338" spans="1:17" hidden="1" x14ac:dyDescent="0.3">
      <c r="A3338" t="s">
        <v>6839</v>
      </c>
      <c r="B3338" t="s">
        <v>6840</v>
      </c>
      <c r="C3338" t="str">
        <f>IFERROR(VLOOKUP(Table1[[#This Row],[Ticker]],[1]!Table1[[Symbol]:[Industry]],2,FALSE),"-")</f>
        <v>-</v>
      </c>
      <c r="D3338" t="s">
        <v>422</v>
      </c>
      <c r="E3338">
        <v>53.181972500000001</v>
      </c>
      <c r="F3338">
        <v>133.25</v>
      </c>
      <c r="G3338">
        <v>-53.464542614119502</v>
      </c>
      <c r="H3338">
        <v>-9.6754251816640995</v>
      </c>
      <c r="I3338">
        <v>-35.5268651298476</v>
      </c>
      <c r="J3338">
        <v>-0.57612342192752797</v>
      </c>
      <c r="K3338">
        <v>139.05011806693599</v>
      </c>
      <c r="L3338">
        <v>143.76387174844501</v>
      </c>
      <c r="M3338">
        <v>28.261223153373098</v>
      </c>
      <c r="N3338">
        <v>1.7953271028037301</v>
      </c>
      <c r="O3338">
        <v>57.598499061913699</v>
      </c>
      <c r="P3338">
        <v>14.821197759586299</v>
      </c>
    </row>
    <row r="3339" spans="1:17" hidden="1" x14ac:dyDescent="0.3">
      <c r="A3339" t="s">
        <v>6841</v>
      </c>
      <c r="B3339" t="s">
        <v>6842</v>
      </c>
      <c r="C3339" t="str">
        <f>IFERROR(VLOOKUP(Table1[[#This Row],[Ticker]],[1]!Table1[[Symbol]:[Industry]],2,FALSE),"-")</f>
        <v>-</v>
      </c>
      <c r="D3339" t="s">
        <v>122</v>
      </c>
      <c r="E3339">
        <v>53.097964040000001</v>
      </c>
      <c r="F3339">
        <v>2.2000000000000002</v>
      </c>
      <c r="G3339">
        <v>-5.5931859894901201</v>
      </c>
      <c r="H3339">
        <v>-1.87035303188851</v>
      </c>
      <c r="I3339">
        <v>-12.2495918825592</v>
      </c>
      <c r="J3339">
        <v>1.0670674632677399</v>
      </c>
      <c r="K3339">
        <v>2.80531640952095</v>
      </c>
      <c r="L3339">
        <v>2.8492677430408602</v>
      </c>
      <c r="M3339">
        <v>15.3874106226971</v>
      </c>
      <c r="N3339">
        <v>1</v>
      </c>
      <c r="Q3339">
        <v>-0.13535727796024799</v>
      </c>
    </row>
    <row r="3340" spans="1:17" hidden="1" x14ac:dyDescent="0.3">
      <c r="A3340" t="s">
        <v>6843</v>
      </c>
      <c r="B3340" t="s">
        <v>6844</v>
      </c>
      <c r="C3340" t="str">
        <f>IFERROR(VLOOKUP(Table1[[#This Row],[Ticker]],[1]!Table1[[Symbol]:[Industry]],2,FALSE),"-")</f>
        <v>-</v>
      </c>
      <c r="D3340" t="s">
        <v>476</v>
      </c>
      <c r="E3340">
        <v>52.996580000000002</v>
      </c>
      <c r="F3340">
        <v>120.25</v>
      </c>
      <c r="G3340">
        <v>46.720716998583796</v>
      </c>
      <c r="H3340">
        <v>-4.8897108959498201</v>
      </c>
      <c r="I3340">
        <v>-24.952795593513901</v>
      </c>
      <c r="K3340">
        <v>101.614352436579</v>
      </c>
      <c r="L3340">
        <v>65.979273510552801</v>
      </c>
      <c r="M3340">
        <v>99.464893626018295</v>
      </c>
      <c r="N3340">
        <v>0</v>
      </c>
      <c r="O3340">
        <v>15.2598752598752</v>
      </c>
      <c r="P3340">
        <v>72.525107604017194</v>
      </c>
    </row>
    <row r="3341" spans="1:17" hidden="1" x14ac:dyDescent="0.3">
      <c r="A3341" t="s">
        <v>6845</v>
      </c>
      <c r="B3341" t="s">
        <v>6846</v>
      </c>
      <c r="C3341" t="str">
        <f>IFERROR(VLOOKUP(Table1[[#This Row],[Ticker]],[1]!Table1[[Symbol]:[Industry]],2,FALSE),"-")</f>
        <v>-</v>
      </c>
      <c r="D3341" t="s">
        <v>409</v>
      </c>
      <c r="E3341">
        <v>52.970868279999998</v>
      </c>
      <c r="F3341">
        <v>83.5</v>
      </c>
      <c r="G3341">
        <v>-47.030805699772898</v>
      </c>
      <c r="H3341">
        <v>-3.92585547426307</v>
      </c>
      <c r="I3341">
        <v>-29.850512255936501</v>
      </c>
      <c r="J3341">
        <v>8.0294814994668506</v>
      </c>
      <c r="K3341">
        <v>84.809228081918803</v>
      </c>
      <c r="L3341">
        <v>93.070306110368904</v>
      </c>
      <c r="M3341">
        <v>68.664725960935996</v>
      </c>
      <c r="N3341">
        <v>0.30178258251969697</v>
      </c>
      <c r="O3341">
        <v>92.814371257485007</v>
      </c>
      <c r="P3341">
        <v>18.776671408250301</v>
      </c>
      <c r="Q3341">
        <v>5.2678582996364999E-2</v>
      </c>
    </row>
    <row r="3342" spans="1:17" hidden="1" x14ac:dyDescent="0.3">
      <c r="A3342" t="s">
        <v>6847</v>
      </c>
      <c r="B3342" t="s">
        <v>6848</v>
      </c>
      <c r="C3342" t="str">
        <f>IFERROR(VLOOKUP(Table1[[#This Row],[Ticker]],[1]!Table1[[Symbol]:[Industry]],2,FALSE),"-")</f>
        <v>-</v>
      </c>
      <c r="E3342">
        <v>52.918108697999998</v>
      </c>
      <c r="F3342">
        <v>35.39</v>
      </c>
      <c r="G3342">
        <v>-6.2839583190435704</v>
      </c>
      <c r="H3342">
        <v>-3.4762833341123498</v>
      </c>
      <c r="I3342">
        <v>-44.020066841351401</v>
      </c>
      <c r="J3342">
        <v>-5.1104844591705501</v>
      </c>
      <c r="K3342">
        <v>37.623705904412297</v>
      </c>
      <c r="L3342">
        <v>39.714731424800398</v>
      </c>
      <c r="M3342">
        <v>51.114598865881298</v>
      </c>
      <c r="N3342">
        <v>2.21838326236775</v>
      </c>
      <c r="O3342">
        <v>58.180276914382503</v>
      </c>
      <c r="P3342">
        <v>34.205536594615097</v>
      </c>
      <c r="Q3342">
        <v>5.4803363779817003E-2</v>
      </c>
    </row>
    <row r="3343" spans="1:17" hidden="1" x14ac:dyDescent="0.3">
      <c r="A3343" t="s">
        <v>6849</v>
      </c>
      <c r="B3343" t="s">
        <v>6850</v>
      </c>
      <c r="C3343" t="str">
        <f>IFERROR(VLOOKUP(Table1[[#This Row],[Ticker]],[1]!Table1[[Symbol]:[Industry]],2,FALSE),"-")</f>
        <v>-</v>
      </c>
      <c r="D3343" t="s">
        <v>46</v>
      </c>
      <c r="E3343">
        <v>52.917149999999999</v>
      </c>
      <c r="F3343">
        <v>7.14</v>
      </c>
      <c r="G3343">
        <v>-97.448552638793103</v>
      </c>
      <c r="H3343">
        <v>-26.489710895949798</v>
      </c>
      <c r="I3343">
        <v>-57.000613675814797</v>
      </c>
      <c r="J3343">
        <v>-8.7211504189502893</v>
      </c>
      <c r="K3343">
        <v>8.4926068518543598</v>
      </c>
      <c r="L3343">
        <v>12.3765257232777</v>
      </c>
      <c r="M3343">
        <v>27.659001349173401</v>
      </c>
      <c r="N3343">
        <v>0.23355635580864401</v>
      </c>
      <c r="O3343">
        <v>313.305322128851</v>
      </c>
      <c r="P3343">
        <v>4.0816326530611997</v>
      </c>
      <c r="Q3343">
        <v>5.5860777344678002E-2</v>
      </c>
    </row>
    <row r="3344" spans="1:17" hidden="1" x14ac:dyDescent="0.3">
      <c r="A3344" t="s">
        <v>6851</v>
      </c>
      <c r="B3344" t="s">
        <v>6852</v>
      </c>
      <c r="C3344" t="str">
        <f>IFERROR(VLOOKUP(Table1[[#This Row],[Ticker]],[1]!Table1[[Symbol]:[Industry]],2,FALSE),"-")</f>
        <v>-</v>
      </c>
      <c r="D3344" t="s">
        <v>130</v>
      </c>
      <c r="E3344">
        <v>52.843190399999997</v>
      </c>
      <c r="F3344">
        <v>24.7</v>
      </c>
      <c r="G3344">
        <v>131.48727606123299</v>
      </c>
      <c r="H3344">
        <v>6.9382460932974803</v>
      </c>
      <c r="I3344">
        <v>78.579500735392401</v>
      </c>
      <c r="J3344">
        <v>12.7354305722281</v>
      </c>
      <c r="K3344">
        <v>20.8218050896572</v>
      </c>
      <c r="L3344">
        <v>15.6931166855017</v>
      </c>
      <c r="M3344">
        <v>72.781179530545103</v>
      </c>
      <c r="N3344">
        <v>1.9580730767435901</v>
      </c>
      <c r="O3344">
        <v>15.7085020242915</v>
      </c>
      <c r="P3344">
        <v>173.23008849557499</v>
      </c>
    </row>
    <row r="3345" spans="1:17" hidden="1" x14ac:dyDescent="0.3">
      <c r="A3345" t="s">
        <v>6853</v>
      </c>
      <c r="B3345" t="s">
        <v>6854</v>
      </c>
      <c r="C3345" t="str">
        <f>IFERROR(VLOOKUP(Table1[[#This Row],[Ticker]],[1]!Table1[[Symbol]:[Industry]],2,FALSE),"-")</f>
        <v>-</v>
      </c>
      <c r="D3345" t="s">
        <v>844</v>
      </c>
      <c r="E3345">
        <v>52.76580972</v>
      </c>
      <c r="F3345">
        <v>27.27</v>
      </c>
      <c r="G3345">
        <v>198.83846653742299</v>
      </c>
      <c r="H3345">
        <v>42.995321642011099</v>
      </c>
      <c r="I3345">
        <v>77.006465829415205</v>
      </c>
      <c r="J3345">
        <v>9.5138466488805502</v>
      </c>
      <c r="K3345">
        <v>19.926426479280501</v>
      </c>
      <c r="L3345">
        <v>15.0815273539547</v>
      </c>
      <c r="M3345">
        <v>98.0240055135489</v>
      </c>
      <c r="N3345">
        <v>0.225438272750173</v>
      </c>
      <c r="O3345">
        <v>0</v>
      </c>
      <c r="P3345">
        <v>261.19205298013202</v>
      </c>
      <c r="Q3345">
        <v>0.176930536815358</v>
      </c>
    </row>
    <row r="3346" spans="1:17" hidden="1" x14ac:dyDescent="0.3">
      <c r="A3346" t="s">
        <v>6855</v>
      </c>
      <c r="B3346" t="s">
        <v>6856</v>
      </c>
      <c r="C3346" t="str">
        <f>IFERROR(VLOOKUP(Table1[[#This Row],[Ticker]],[1]!Table1[[Symbol]:[Industry]],2,FALSE),"-")</f>
        <v>-</v>
      </c>
      <c r="D3346" t="s">
        <v>100</v>
      </c>
      <c r="E3346">
        <v>52.749375000000001</v>
      </c>
      <c r="F3346">
        <v>5.26</v>
      </c>
      <c r="G3346">
        <v>13.349048548005801</v>
      </c>
      <c r="H3346">
        <v>-2.14998486855256</v>
      </c>
      <c r="I3346">
        <v>-34.700080194385698</v>
      </c>
      <c r="J3346">
        <v>-3.39908992910456</v>
      </c>
      <c r="K3346">
        <v>5.3139730103898497</v>
      </c>
      <c r="L3346">
        <v>5.36883483663284</v>
      </c>
      <c r="M3346">
        <v>38.404004383221498</v>
      </c>
      <c r="N3346">
        <v>0.77084970413394904</v>
      </c>
      <c r="O3346">
        <v>81.749049429657802</v>
      </c>
      <c r="P3346">
        <v>61.846153846153797</v>
      </c>
      <c r="Q3346">
        <v>6.0500598831105999E-2</v>
      </c>
    </row>
    <row r="3347" spans="1:17" hidden="1" x14ac:dyDescent="0.3">
      <c r="A3347" t="s">
        <v>6857</v>
      </c>
      <c r="B3347" t="s">
        <v>6858</v>
      </c>
      <c r="C3347" t="str">
        <f>IFERROR(VLOOKUP(Table1[[#This Row],[Ticker]],[1]!Table1[[Symbol]:[Industry]],2,FALSE),"-")</f>
        <v>-</v>
      </c>
      <c r="D3347" t="s">
        <v>140</v>
      </c>
      <c r="E3347">
        <v>52.653216</v>
      </c>
      <c r="F3347">
        <v>5268.95</v>
      </c>
      <c r="G3347">
        <v>61.203595197583503</v>
      </c>
      <c r="H3347">
        <v>25.218667087488999</v>
      </c>
      <c r="I3347">
        <v>-6.5634838601921999</v>
      </c>
      <c r="J3347">
        <v>0.936076903681763</v>
      </c>
      <c r="K3347">
        <v>4721.6783777625797</v>
      </c>
      <c r="L3347">
        <v>4227.6952485311504</v>
      </c>
      <c r="M3347">
        <v>57.0188937529242</v>
      </c>
      <c r="N3347">
        <v>1.7411720510894</v>
      </c>
      <c r="O3347">
        <v>22.889759819318801</v>
      </c>
      <c r="P3347">
        <v>95.074046649389103</v>
      </c>
      <c r="Q3347">
        <v>2.6408906680743E-2</v>
      </c>
    </row>
    <row r="3348" spans="1:17" hidden="1" x14ac:dyDescent="0.3">
      <c r="A3348" t="s">
        <v>6859</v>
      </c>
      <c r="B3348" t="s">
        <v>6860</v>
      </c>
      <c r="C3348" t="str">
        <f>IFERROR(VLOOKUP(Table1[[#This Row],[Ticker]],[1]!Table1[[Symbol]:[Industry]],2,FALSE),"-")</f>
        <v>-</v>
      </c>
      <c r="D3348" t="s">
        <v>338</v>
      </c>
      <c r="E3348">
        <v>52.592327568000002</v>
      </c>
      <c r="F3348">
        <v>31.58</v>
      </c>
      <c r="G3348">
        <v>22.2524814324813</v>
      </c>
      <c r="H3348">
        <v>-12.463675392991201</v>
      </c>
      <c r="I3348">
        <v>-8.8468078425751102</v>
      </c>
      <c r="J3348">
        <v>-1.6270841570987999</v>
      </c>
      <c r="K3348">
        <v>33.729613769688903</v>
      </c>
      <c r="L3348">
        <v>32.5480677776455</v>
      </c>
      <c r="M3348">
        <v>32.251268122762603</v>
      </c>
      <c r="N3348">
        <v>0.19117064222940899</v>
      </c>
      <c r="O3348">
        <v>53.261557948068301</v>
      </c>
      <c r="P3348">
        <v>53.300970873786298</v>
      </c>
      <c r="Q3348">
        <v>5.5231622686755001E-2</v>
      </c>
    </row>
    <row r="3349" spans="1:17" hidden="1" x14ac:dyDescent="0.3">
      <c r="A3349" t="s">
        <v>6861</v>
      </c>
      <c r="B3349" t="s">
        <v>6862</v>
      </c>
      <c r="C3349" t="str">
        <f>IFERROR(VLOOKUP(Table1[[#This Row],[Ticker]],[1]!Table1[[Symbol]:[Industry]],2,FALSE),"-")</f>
        <v>-</v>
      </c>
      <c r="E3349">
        <v>52.5</v>
      </c>
      <c r="F3349">
        <v>41.94</v>
      </c>
      <c r="G3349">
        <v>4.0408106329567799</v>
      </c>
      <c r="H3349">
        <v>-17.389710895949801</v>
      </c>
      <c r="I3349">
        <v>-23.0639231751552</v>
      </c>
      <c r="J3349">
        <v>-1.36986914988379</v>
      </c>
      <c r="K3349">
        <v>45.946356975700603</v>
      </c>
      <c r="L3349">
        <v>43.290101531222099</v>
      </c>
      <c r="M3349">
        <v>33.108508316581997</v>
      </c>
      <c r="N3349">
        <v>1.0511304411844</v>
      </c>
      <c r="O3349">
        <v>61.301859799713803</v>
      </c>
      <c r="P3349">
        <v>57.669172932330802</v>
      </c>
      <c r="Q3349">
        <v>8.5698678328284997E-2</v>
      </c>
    </row>
    <row r="3350" spans="1:17" hidden="1" x14ac:dyDescent="0.3">
      <c r="A3350" t="s">
        <v>6863</v>
      </c>
      <c r="B3350" t="s">
        <v>6864</v>
      </c>
      <c r="C3350" t="str">
        <f>IFERROR(VLOOKUP(Table1[[#This Row],[Ticker]],[1]!Table1[[Symbol]:[Industry]],2,FALSE),"-")</f>
        <v>-</v>
      </c>
      <c r="D3350" t="s">
        <v>100</v>
      </c>
      <c r="E3350">
        <v>52.484999999999999</v>
      </c>
      <c r="F3350">
        <v>71.02</v>
      </c>
      <c r="G3350">
        <v>28.923278239882499</v>
      </c>
      <c r="H3350">
        <v>-14.394430926985599</v>
      </c>
      <c r="I3350">
        <v>58.925858455731102</v>
      </c>
      <c r="J3350">
        <v>-7.4950206650353</v>
      </c>
      <c r="K3350">
        <v>71.911965627439201</v>
      </c>
      <c r="L3350">
        <v>62.877819686526401</v>
      </c>
      <c r="M3350">
        <v>29.3573740522049</v>
      </c>
      <c r="N3350">
        <v>1.60436279120704</v>
      </c>
      <c r="O3350">
        <v>37.2852717544353</v>
      </c>
      <c r="P3350">
        <v>77.328339575530507</v>
      </c>
      <c r="Q3350">
        <v>7.7286649233826998E-2</v>
      </c>
    </row>
    <row r="3351" spans="1:17" hidden="1" x14ac:dyDescent="0.3">
      <c r="A3351" t="s">
        <v>6865</v>
      </c>
      <c r="B3351" t="s">
        <v>6866</v>
      </c>
      <c r="C3351" t="str">
        <f>IFERROR(VLOOKUP(Table1[[#This Row],[Ticker]],[1]!Table1[[Symbol]:[Industry]],2,FALSE),"-")</f>
        <v>-</v>
      </c>
      <c r="D3351" t="s">
        <v>422</v>
      </c>
      <c r="E3351">
        <v>52.477128</v>
      </c>
      <c r="F3351">
        <v>139.80000000000001</v>
      </c>
      <c r="G3351">
        <v>-30.6208271160429</v>
      </c>
      <c r="H3351">
        <v>0.799483453038353</v>
      </c>
      <c r="I3351">
        <v>-39.465195338471801</v>
      </c>
      <c r="J3351">
        <v>-4.3556943003430799</v>
      </c>
      <c r="K3351">
        <v>133.60859117256101</v>
      </c>
      <c r="L3351">
        <v>138.73110167450599</v>
      </c>
      <c r="M3351">
        <v>58.248143543460202</v>
      </c>
      <c r="N3351">
        <v>1.2890572260351001</v>
      </c>
      <c r="O3351">
        <v>78.826895565092897</v>
      </c>
      <c r="P3351">
        <v>32.511848341232202</v>
      </c>
      <c r="Q3351">
        <v>1.9911494356318001E-2</v>
      </c>
    </row>
    <row r="3352" spans="1:17" hidden="1" x14ac:dyDescent="0.3">
      <c r="A3352" t="s">
        <v>6867</v>
      </c>
      <c r="B3352" t="s">
        <v>6868</v>
      </c>
      <c r="C3352" t="str">
        <f>IFERROR(VLOOKUP(Table1[[#This Row],[Ticker]],[1]!Table1[[Symbol]:[Industry]],2,FALSE),"-")</f>
        <v>-</v>
      </c>
      <c r="E3352">
        <v>52.47636</v>
      </c>
      <c r="F3352">
        <v>129.5</v>
      </c>
      <c r="G3352">
        <v>9.0914427279000201</v>
      </c>
      <c r="H3352">
        <v>2.6233465568424701</v>
      </c>
      <c r="I3352">
        <v>-24.858797260079001</v>
      </c>
      <c r="J3352">
        <v>-1.6905762205908501</v>
      </c>
      <c r="K3352">
        <v>130.94100754578099</v>
      </c>
      <c r="L3352">
        <v>129.95749705668999</v>
      </c>
      <c r="M3352">
        <v>51.256088803110899</v>
      </c>
      <c r="N3352">
        <v>1.4677410733533001</v>
      </c>
      <c r="O3352">
        <v>31.2741312741312</v>
      </c>
      <c r="P3352">
        <v>51.373465809468101</v>
      </c>
      <c r="Q3352">
        <v>3.5634840888539E-2</v>
      </c>
    </row>
    <row r="3353" spans="1:17" hidden="1" x14ac:dyDescent="0.3">
      <c r="A3353" t="s">
        <v>6869</v>
      </c>
      <c r="B3353" t="s">
        <v>6870</v>
      </c>
      <c r="C3353" t="str">
        <f>IFERROR(VLOOKUP(Table1[[#This Row],[Ticker]],[1]!Table1[[Symbol]:[Industry]],2,FALSE),"-")</f>
        <v>-</v>
      </c>
      <c r="D3353" t="s">
        <v>1465</v>
      </c>
      <c r="E3353">
        <v>52.474971970999903</v>
      </c>
      <c r="F3353">
        <v>3.53</v>
      </c>
      <c r="G3353">
        <v>22.480502261396001</v>
      </c>
      <c r="H3353">
        <v>4.5258735196345903</v>
      </c>
      <c r="I3353">
        <v>-10.6099213084102</v>
      </c>
      <c r="J3353">
        <v>10.419434780509199</v>
      </c>
      <c r="K3353">
        <v>3.1085789455319701</v>
      </c>
      <c r="L3353">
        <v>3.01162623374683</v>
      </c>
      <c r="M3353">
        <v>83.279877183648395</v>
      </c>
      <c r="N3353">
        <v>0.60549003448988903</v>
      </c>
      <c r="O3353">
        <v>27.682145950881399</v>
      </c>
      <c r="Q3353">
        <v>0.100941465486923</v>
      </c>
    </row>
    <row r="3354" spans="1:17" hidden="1" x14ac:dyDescent="0.3">
      <c r="A3354" t="s">
        <v>6871</v>
      </c>
      <c r="B3354" t="s">
        <v>6872</v>
      </c>
      <c r="C3354" t="str">
        <f>IFERROR(VLOOKUP(Table1[[#This Row],[Ticker]],[1]!Table1[[Symbol]:[Industry]],2,FALSE),"-")</f>
        <v>-</v>
      </c>
      <c r="D3354" t="s">
        <v>75</v>
      </c>
      <c r="E3354">
        <v>52.418520000000001</v>
      </c>
      <c r="F3354">
        <v>130.65</v>
      </c>
      <c r="G3354">
        <v>534.37751945014998</v>
      </c>
      <c r="H3354">
        <v>43.3227153449387</v>
      </c>
      <c r="I3354">
        <v>322.05168288506798</v>
      </c>
      <c r="J3354">
        <v>7.3908802358655796</v>
      </c>
      <c r="K3354">
        <v>88.555906289905494</v>
      </c>
      <c r="L3354">
        <v>53.4257738090215</v>
      </c>
      <c r="M3354">
        <v>99.984658510527694</v>
      </c>
      <c r="N3354">
        <v>0.96591016801060203</v>
      </c>
      <c r="O3354">
        <v>0</v>
      </c>
      <c r="P3354">
        <v>608.130081300813</v>
      </c>
      <c r="Q3354">
        <v>0.168903576762374</v>
      </c>
    </row>
    <row r="3355" spans="1:17" hidden="1" x14ac:dyDescent="0.3">
      <c r="A3355" t="s">
        <v>6873</v>
      </c>
      <c r="B3355" t="s">
        <v>6874</v>
      </c>
      <c r="C3355" t="str">
        <f>IFERROR(VLOOKUP(Table1[[#This Row],[Ticker]],[1]!Table1[[Symbol]:[Industry]],2,FALSE),"-")</f>
        <v>-</v>
      </c>
      <c r="E3355">
        <v>52.400629811999998</v>
      </c>
      <c r="F3355">
        <v>6.94</v>
      </c>
      <c r="G3355">
        <v>135.09786503366399</v>
      </c>
      <c r="H3355">
        <v>47.041619576153103</v>
      </c>
      <c r="I3355">
        <v>74.345723879268206</v>
      </c>
      <c r="J3355">
        <v>5.1863366203938401</v>
      </c>
      <c r="K3355">
        <v>5.3693624347647804</v>
      </c>
      <c r="L3355">
        <v>4.2647720889680398</v>
      </c>
      <c r="M3355">
        <v>68.986368509223396</v>
      </c>
      <c r="N3355">
        <v>1.7689404668536</v>
      </c>
      <c r="O3355">
        <v>6.0518731988472503</v>
      </c>
      <c r="P3355">
        <v>182.11382113821099</v>
      </c>
      <c r="Q3355">
        <v>8.4920813054916E-2</v>
      </c>
    </row>
    <row r="3356" spans="1:17" hidden="1" x14ac:dyDescent="0.3">
      <c r="A3356" t="s">
        <v>6875</v>
      </c>
      <c r="B3356" t="s">
        <v>6876</v>
      </c>
      <c r="C3356" t="str">
        <f>IFERROR(VLOOKUP(Table1[[#This Row],[Ticker]],[1]!Table1[[Symbol]:[Industry]],2,FALSE),"-")</f>
        <v>-</v>
      </c>
      <c r="D3356" t="s">
        <v>384</v>
      </c>
      <c r="E3356">
        <v>52.319200000000002</v>
      </c>
      <c r="F3356">
        <v>33.4</v>
      </c>
      <c r="G3356">
        <v>55.225419692669597</v>
      </c>
      <c r="H3356">
        <v>0.37344699878702797</v>
      </c>
      <c r="I3356">
        <v>-14.9016631510772</v>
      </c>
      <c r="J3356">
        <v>5.4483126682980201</v>
      </c>
      <c r="K3356">
        <v>33.802685243119598</v>
      </c>
      <c r="L3356">
        <v>31.763282359387102</v>
      </c>
      <c r="M3356">
        <v>55.533529810852897</v>
      </c>
      <c r="N3356">
        <v>2.0656724978491501</v>
      </c>
      <c r="O3356">
        <v>68.712574850299404</v>
      </c>
      <c r="P3356">
        <v>98.809523809523796</v>
      </c>
      <c r="Q3356">
        <v>0.13727489659056699</v>
      </c>
    </row>
    <row r="3357" spans="1:17" hidden="1" x14ac:dyDescent="0.3">
      <c r="A3357" t="s">
        <v>6877</v>
      </c>
      <c r="B3357" t="s">
        <v>6878</v>
      </c>
      <c r="C3357" t="str">
        <f>IFERROR(VLOOKUP(Table1[[#This Row],[Ticker]],[1]!Table1[[Symbol]:[Industry]],2,FALSE),"-")</f>
        <v>-</v>
      </c>
      <c r="D3357" t="s">
        <v>647</v>
      </c>
      <c r="E3357">
        <v>52.248950489999999</v>
      </c>
      <c r="F3357">
        <v>30.37</v>
      </c>
      <c r="G3357">
        <v>22.341950857981299</v>
      </c>
      <c r="H3357">
        <v>-12.5843488844381</v>
      </c>
      <c r="I3357">
        <v>-16.658484271033601</v>
      </c>
      <c r="J3357">
        <v>-4.9237766960820899</v>
      </c>
      <c r="K3357">
        <v>31.391686846821202</v>
      </c>
      <c r="L3357">
        <v>28.7853639759145</v>
      </c>
      <c r="M3357">
        <v>34.461649957179802</v>
      </c>
      <c r="N3357">
        <v>0.315810467325147</v>
      </c>
      <c r="O3357">
        <v>27.757655581165601</v>
      </c>
      <c r="P3357">
        <v>64.162162162162105</v>
      </c>
      <c r="Q3357">
        <v>2.521516264574E-3</v>
      </c>
    </row>
    <row r="3358" spans="1:17" hidden="1" x14ac:dyDescent="0.3">
      <c r="A3358" t="s">
        <v>6879</v>
      </c>
      <c r="B3358" t="s">
        <v>6880</v>
      </c>
      <c r="C3358" t="str">
        <f>IFERROR(VLOOKUP(Table1[[#This Row],[Ticker]],[1]!Table1[[Symbol]:[Industry]],2,FALSE),"-")</f>
        <v>-</v>
      </c>
      <c r="D3358" t="s">
        <v>409</v>
      </c>
      <c r="E3358">
        <v>52.237067000000003</v>
      </c>
      <c r="F3358">
        <v>39.28</v>
      </c>
      <c r="G3358">
        <v>19.408178710647999</v>
      </c>
      <c r="H3358">
        <v>6.4134052513589603</v>
      </c>
      <c r="I3358">
        <v>-21.518079397603699</v>
      </c>
      <c r="J3358">
        <v>-9.1097386735922896</v>
      </c>
      <c r="K3358">
        <v>38.386436712612301</v>
      </c>
      <c r="L3358">
        <v>38.318240029551902</v>
      </c>
      <c r="M3358">
        <v>56.140680690960401</v>
      </c>
      <c r="N3358">
        <v>2.4759526188097598</v>
      </c>
      <c r="O3358">
        <v>61.532586558044798</v>
      </c>
      <c r="P3358">
        <v>70.04329004329</v>
      </c>
      <c r="Q3358">
        <v>3.3307990282895002E-2</v>
      </c>
    </row>
    <row r="3359" spans="1:17" hidden="1" x14ac:dyDescent="0.3">
      <c r="A3359" t="s">
        <v>6881</v>
      </c>
      <c r="B3359" t="s">
        <v>6882</v>
      </c>
      <c r="C3359" t="str">
        <f>IFERROR(VLOOKUP(Table1[[#This Row],[Ticker]],[1]!Table1[[Symbol]:[Industry]],2,FALSE),"-")</f>
        <v>-</v>
      </c>
      <c r="E3359">
        <v>52.208640000000003</v>
      </c>
      <c r="F3359">
        <v>35.06</v>
      </c>
      <c r="G3359">
        <v>-10.171479213028199</v>
      </c>
      <c r="H3359">
        <v>-2.0031718848037801</v>
      </c>
      <c r="I3359">
        <v>-11.110674857562501</v>
      </c>
      <c r="J3359">
        <v>16.081429551414899</v>
      </c>
      <c r="K3359">
        <v>34.572568053884801</v>
      </c>
      <c r="L3359">
        <v>32.864832929587102</v>
      </c>
      <c r="M3359">
        <v>66.336535014734395</v>
      </c>
      <c r="N3359">
        <v>0.76814675481432004</v>
      </c>
      <c r="O3359">
        <v>30.405019965772901</v>
      </c>
      <c r="P3359">
        <v>29.755736491487699</v>
      </c>
      <c r="Q3359">
        <v>0.11853713135788201</v>
      </c>
    </row>
    <row r="3360" spans="1:17" hidden="1" x14ac:dyDescent="0.3">
      <c r="A3360" t="s">
        <v>6883</v>
      </c>
      <c r="B3360" t="s">
        <v>6884</v>
      </c>
      <c r="C3360" t="str">
        <f>IFERROR(VLOOKUP(Table1[[#This Row],[Ticker]],[1]!Table1[[Symbol]:[Industry]],2,FALSE),"-")</f>
        <v>-</v>
      </c>
      <c r="D3360" t="s">
        <v>557</v>
      </c>
      <c r="E3360">
        <v>52.200600000000001</v>
      </c>
      <c r="F3360">
        <v>3.73</v>
      </c>
      <c r="G3360">
        <v>386.98597190075498</v>
      </c>
      <c r="H3360">
        <v>-48.571458165840603</v>
      </c>
      <c r="I3360">
        <v>10.024764752629</v>
      </c>
      <c r="J3360">
        <v>-19.311845345245899</v>
      </c>
      <c r="K3360">
        <v>5.2114291781965703</v>
      </c>
      <c r="L3360">
        <v>3.90396982745456</v>
      </c>
      <c r="M3360">
        <v>1.5517194058385499</v>
      </c>
      <c r="N3360">
        <v>4.2292843075211204</v>
      </c>
      <c r="O3360">
        <v>121.447721179624</v>
      </c>
      <c r="P3360">
        <v>423.47349505839998</v>
      </c>
      <c r="Q3360">
        <v>0.13063775855788701</v>
      </c>
    </row>
    <row r="3361" spans="1:17" hidden="1" x14ac:dyDescent="0.3">
      <c r="A3361" t="s">
        <v>6885</v>
      </c>
      <c r="B3361" t="s">
        <v>6886</v>
      </c>
      <c r="C3361" t="str">
        <f>IFERROR(VLOOKUP(Table1[[#This Row],[Ticker]],[1]!Table1[[Symbol]:[Industry]],2,FALSE),"-")</f>
        <v>-</v>
      </c>
      <c r="D3361" t="s">
        <v>422</v>
      </c>
      <c r="E3361">
        <v>52.187370299999998</v>
      </c>
      <c r="F3361">
        <v>110</v>
      </c>
      <c r="G3361">
        <v>14.680922293672699</v>
      </c>
      <c r="H3361">
        <v>-3.6511787858580802</v>
      </c>
      <c r="I3361">
        <v>-16.061083440932201</v>
      </c>
      <c r="J3361">
        <v>-8.8050220545031408</v>
      </c>
      <c r="K3361">
        <v>115.119942946408</v>
      </c>
      <c r="L3361">
        <v>102.234528468341</v>
      </c>
      <c r="M3361">
        <v>45.815066227937201</v>
      </c>
      <c r="N3361">
        <v>0.98364779874213804</v>
      </c>
      <c r="O3361">
        <v>39.954545454545404</v>
      </c>
      <c r="P3361">
        <v>46.568954030646204</v>
      </c>
      <c r="Q3361">
        <v>7.3344579236084007E-2</v>
      </c>
    </row>
    <row r="3362" spans="1:17" hidden="1" x14ac:dyDescent="0.3">
      <c r="A3362" t="s">
        <v>6887</v>
      </c>
      <c r="B3362" t="s">
        <v>6888</v>
      </c>
      <c r="C3362" t="str">
        <f>IFERROR(VLOOKUP(Table1[[#This Row],[Ticker]],[1]!Table1[[Symbol]:[Industry]],2,FALSE),"-")</f>
        <v>-</v>
      </c>
      <c r="D3362" t="s">
        <v>557</v>
      </c>
      <c r="E3362">
        <v>52.085799999999999</v>
      </c>
      <c r="F3362">
        <v>177.2</v>
      </c>
      <c r="G3362">
        <v>10.5033017022589</v>
      </c>
      <c r="H3362">
        <v>2.0723144205058701</v>
      </c>
      <c r="I3362">
        <v>19.546001905283401</v>
      </c>
      <c r="J3362">
        <v>1.4676016244251</v>
      </c>
      <c r="K3362">
        <v>156.73961142892301</v>
      </c>
      <c r="L3362">
        <v>134.89967433907901</v>
      </c>
      <c r="M3362">
        <v>63.501016855407897</v>
      </c>
      <c r="N3362">
        <v>1.4031104865791699</v>
      </c>
      <c r="O3362">
        <v>1.72121896162529</v>
      </c>
      <c r="P3362">
        <v>127.47111681643101</v>
      </c>
      <c r="Q3362">
        <v>0.16125354202560299</v>
      </c>
    </row>
    <row r="3363" spans="1:17" hidden="1" x14ac:dyDescent="0.3">
      <c r="A3363" t="s">
        <v>6889</v>
      </c>
      <c r="B3363" t="s">
        <v>6890</v>
      </c>
      <c r="C3363" t="str">
        <f>IFERROR(VLOOKUP(Table1[[#This Row],[Ticker]],[1]!Table1[[Symbol]:[Industry]],2,FALSE),"-")</f>
        <v>-</v>
      </c>
      <c r="D3363" t="s">
        <v>1492</v>
      </c>
      <c r="E3363">
        <v>52.024999999999999</v>
      </c>
      <c r="F3363">
        <v>20.65</v>
      </c>
      <c r="G3363">
        <v>-15.553456275481301</v>
      </c>
      <c r="H3363">
        <v>-4.35830992976625</v>
      </c>
      <c r="I3363">
        <v>-20.8241728469335</v>
      </c>
      <c r="J3363">
        <v>-4.0109896572833703</v>
      </c>
      <c r="K3363">
        <v>20.809090524423102</v>
      </c>
      <c r="L3363">
        <v>20.9497872727318</v>
      </c>
      <c r="M3363">
        <v>50.956949755310497</v>
      </c>
      <c r="N3363">
        <v>0.91353974441650199</v>
      </c>
      <c r="O3363">
        <v>34.624697336561702</v>
      </c>
      <c r="P3363">
        <v>20.337995337995299</v>
      </c>
      <c r="Q3363">
        <v>1.1151233202953E-2</v>
      </c>
    </row>
    <row r="3364" spans="1:17" hidden="1" x14ac:dyDescent="0.3">
      <c r="A3364" t="s">
        <v>6891</v>
      </c>
      <c r="B3364" t="s">
        <v>6892</v>
      </c>
      <c r="C3364" t="str">
        <f>IFERROR(VLOOKUP(Table1[[#This Row],[Ticker]],[1]!Table1[[Symbol]:[Industry]],2,FALSE),"-")</f>
        <v>-</v>
      </c>
      <c r="D3364" t="s">
        <v>130</v>
      </c>
      <c r="E3364">
        <v>52.018227750000001</v>
      </c>
      <c r="F3364">
        <v>5.0999999999999996</v>
      </c>
      <c r="G3364">
        <v>15.079587295119101</v>
      </c>
      <c r="H3364">
        <v>-5.4745062175872503</v>
      </c>
      <c r="I3364">
        <v>-10.9227435199836</v>
      </c>
      <c r="J3364">
        <v>-3.4734430568928198</v>
      </c>
      <c r="K3364">
        <v>5.12474265116479</v>
      </c>
      <c r="L3364">
        <v>4.9019956653810803</v>
      </c>
      <c r="M3364">
        <v>50.0574397092835</v>
      </c>
      <c r="N3364">
        <v>0.89970587360490395</v>
      </c>
      <c r="O3364">
        <v>30</v>
      </c>
      <c r="P3364">
        <v>54.545454545454497</v>
      </c>
      <c r="Q3364">
        <v>0.116915915124717</v>
      </c>
    </row>
    <row r="3365" spans="1:17" hidden="1" x14ac:dyDescent="0.3">
      <c r="A3365" t="s">
        <v>6893</v>
      </c>
      <c r="B3365" t="s">
        <v>6894</v>
      </c>
      <c r="C3365" t="str">
        <f>IFERROR(VLOOKUP(Table1[[#This Row],[Ticker]],[1]!Table1[[Symbol]:[Industry]],2,FALSE),"-")</f>
        <v>-</v>
      </c>
      <c r="D3365" t="s">
        <v>734</v>
      </c>
      <c r="E3365">
        <v>51.989717431000003</v>
      </c>
      <c r="F3365">
        <v>5.46</v>
      </c>
      <c r="G3365">
        <v>10.695609394566601</v>
      </c>
      <c r="H3365">
        <v>1.97897597273704</v>
      </c>
      <c r="I3365">
        <v>-13.863794988384299</v>
      </c>
      <c r="J3365">
        <v>-1.92318265880476</v>
      </c>
      <c r="K3365">
        <v>4.8931403442443502</v>
      </c>
      <c r="L3365">
        <v>4.4178993971893803</v>
      </c>
      <c r="M3365">
        <v>61.851948709720602</v>
      </c>
      <c r="N3365">
        <v>0.93158719252950195</v>
      </c>
      <c r="O3365">
        <v>7.1428571428571397</v>
      </c>
      <c r="P3365">
        <v>95.6989247311828</v>
      </c>
      <c r="Q3365">
        <v>7.4499157374888006E-2</v>
      </c>
    </row>
    <row r="3366" spans="1:17" hidden="1" x14ac:dyDescent="0.3">
      <c r="A3366" t="s">
        <v>6895</v>
      </c>
      <c r="B3366" t="s">
        <v>6896</v>
      </c>
      <c r="C3366" t="str">
        <f>IFERROR(VLOOKUP(Table1[[#This Row],[Ticker]],[1]!Table1[[Symbol]:[Industry]],2,FALSE),"-")</f>
        <v>-</v>
      </c>
      <c r="E3366">
        <v>51.974707236</v>
      </c>
      <c r="F3366">
        <v>48.95</v>
      </c>
      <c r="G3366">
        <v>27.595797423397698</v>
      </c>
      <c r="H3366">
        <v>-12.312787819026701</v>
      </c>
      <c r="I3366">
        <v>-19.788374724867701</v>
      </c>
      <c r="J3366">
        <v>-4.5216873317019699</v>
      </c>
      <c r="K3366">
        <v>51.830654809538302</v>
      </c>
      <c r="L3366">
        <v>50.8549467753421</v>
      </c>
      <c r="M3366">
        <v>38.211919497954398</v>
      </c>
      <c r="N3366">
        <v>1.35976284019357</v>
      </c>
      <c r="O3366">
        <v>44.392236976506602</v>
      </c>
      <c r="P3366">
        <v>59.758485639686597</v>
      </c>
      <c r="Q3366">
        <v>0.12840967683173099</v>
      </c>
    </row>
    <row r="3367" spans="1:17" hidden="1" x14ac:dyDescent="0.3">
      <c r="A3367" t="s">
        <v>6897</v>
      </c>
      <c r="B3367" t="s">
        <v>6898</v>
      </c>
      <c r="C3367" t="str">
        <f>IFERROR(VLOOKUP(Table1[[#This Row],[Ticker]],[1]!Table1[[Symbol]:[Industry]],2,FALSE),"-")</f>
        <v>-</v>
      </c>
      <c r="E3367">
        <v>51.781719327999902</v>
      </c>
      <c r="F3367">
        <v>69.91</v>
      </c>
      <c r="G3367">
        <v>-64.073706278722497</v>
      </c>
      <c r="H3367">
        <v>-42.356681283193502</v>
      </c>
      <c r="I3367">
        <v>-57.894935567986501</v>
      </c>
      <c r="J3367">
        <v>-5.48224288725753</v>
      </c>
      <c r="K3367">
        <v>91.472729297679805</v>
      </c>
      <c r="L3367">
        <v>108.09280049628801</v>
      </c>
      <c r="M3367">
        <v>33.489237295985703</v>
      </c>
      <c r="N3367">
        <v>4.4544324303959604</v>
      </c>
      <c r="O3367">
        <v>128.86568445143701</v>
      </c>
      <c r="P3367">
        <v>10.968253968253901</v>
      </c>
      <c r="Q3367">
        <v>1.748352473224E-3</v>
      </c>
    </row>
    <row r="3368" spans="1:17" hidden="1" x14ac:dyDescent="0.3">
      <c r="A3368" t="s">
        <v>6899</v>
      </c>
      <c r="B3368" t="s">
        <v>6900</v>
      </c>
      <c r="C3368" t="str">
        <f>IFERROR(VLOOKUP(Table1[[#This Row],[Ticker]],[1]!Table1[[Symbol]:[Industry]],2,FALSE),"-")</f>
        <v>-</v>
      </c>
      <c r="D3368" t="s">
        <v>1391</v>
      </c>
      <c r="E3368">
        <v>51.673841639999999</v>
      </c>
      <c r="F3368">
        <v>9.8800000000000008</v>
      </c>
      <c r="G3368">
        <v>-87.089657063113506</v>
      </c>
      <c r="H3368">
        <v>-5.1942794238685899</v>
      </c>
      <c r="I3368">
        <v>-39.119576237149801</v>
      </c>
      <c r="J3368">
        <v>-4.5271775277803901</v>
      </c>
      <c r="K3368">
        <v>10.3808626331229</v>
      </c>
      <c r="L3368">
        <v>14.9442666262853</v>
      </c>
      <c r="M3368">
        <v>37.290835476603803</v>
      </c>
      <c r="N3368">
        <v>0.84008552807958403</v>
      </c>
      <c r="O3368">
        <v>175.80971659919001</v>
      </c>
      <c r="P3368">
        <v>10.391061452513901</v>
      </c>
      <c r="Q3368">
        <v>0.21244085871463</v>
      </c>
    </row>
    <row r="3369" spans="1:17" hidden="1" x14ac:dyDescent="0.3">
      <c r="A3369" t="s">
        <v>6901</v>
      </c>
      <c r="B3369" t="s">
        <v>6902</v>
      </c>
      <c r="C3369" t="str">
        <f>IFERROR(VLOOKUP(Table1[[#This Row],[Ticker]],[1]!Table1[[Symbol]:[Industry]],2,FALSE),"-")</f>
        <v>-</v>
      </c>
      <c r="D3369" t="s">
        <v>647</v>
      </c>
      <c r="E3369">
        <v>51.532275237999997</v>
      </c>
      <c r="F3369">
        <v>0.83</v>
      </c>
      <c r="G3369">
        <v>-50.349845150887802</v>
      </c>
      <c r="H3369">
        <v>-4.8897108959498201</v>
      </c>
      <c r="I3369">
        <v>-61.103501256414702</v>
      </c>
      <c r="J3369">
        <v>-1.99216352217816</v>
      </c>
      <c r="K3369">
        <v>0.87244385822477899</v>
      </c>
      <c r="L3369">
        <v>1.14569599579133</v>
      </c>
      <c r="M3369">
        <v>52.731110453119904</v>
      </c>
      <c r="N3369">
        <v>0.79223176448951604</v>
      </c>
      <c r="O3369">
        <v>140.96385542168599</v>
      </c>
      <c r="P3369">
        <v>13.6986301369862</v>
      </c>
      <c r="Q3369">
        <v>6.0973751288742002E-2</v>
      </c>
    </row>
    <row r="3370" spans="1:17" hidden="1" x14ac:dyDescent="0.3">
      <c r="A3370" t="s">
        <v>6903</v>
      </c>
      <c r="B3370" t="s">
        <v>6904</v>
      </c>
      <c r="C3370" t="str">
        <f>IFERROR(VLOOKUP(Table1[[#This Row],[Ticker]],[1]!Table1[[Symbol]:[Industry]],2,FALSE),"-")</f>
        <v>-</v>
      </c>
      <c r="D3370" t="s">
        <v>557</v>
      </c>
      <c r="E3370">
        <v>51.53</v>
      </c>
      <c r="F3370">
        <v>252.55</v>
      </c>
      <c r="G3370">
        <v>258.068538411134</v>
      </c>
      <c r="H3370">
        <v>-0.132646451957145</v>
      </c>
      <c r="I3370">
        <v>39.243108455946498</v>
      </c>
      <c r="J3370">
        <v>-4.5379100105736301</v>
      </c>
      <c r="K3370">
        <v>247.122023742235</v>
      </c>
      <c r="L3370">
        <v>202.43006727826599</v>
      </c>
      <c r="M3370">
        <v>56.430830863270899</v>
      </c>
      <c r="N3370">
        <v>1.82887842355664</v>
      </c>
      <c r="O3370">
        <v>17.521282914274298</v>
      </c>
      <c r="P3370">
        <v>320.14639826983802</v>
      </c>
      <c r="Q3370">
        <v>0.170255342665282</v>
      </c>
    </row>
    <row r="3371" spans="1:17" hidden="1" x14ac:dyDescent="0.3">
      <c r="A3371" t="s">
        <v>6905</v>
      </c>
      <c r="B3371" t="s">
        <v>6906</v>
      </c>
      <c r="C3371" t="str">
        <f>IFERROR(VLOOKUP(Table1[[#This Row],[Ticker]],[1]!Table1[[Symbol]:[Industry]],2,FALSE),"-")</f>
        <v>-</v>
      </c>
      <c r="E3371">
        <v>51.522883289999903</v>
      </c>
      <c r="F3371">
        <v>38.74</v>
      </c>
      <c r="G3371">
        <v>62.935294544227098</v>
      </c>
      <c r="H3371">
        <v>-2.9278429766350902</v>
      </c>
      <c r="I3371">
        <v>-21.567823962468999</v>
      </c>
      <c r="J3371">
        <v>4.1769755416977397</v>
      </c>
      <c r="K3371">
        <v>36.747293309965002</v>
      </c>
      <c r="L3371">
        <v>32.064262405491803</v>
      </c>
      <c r="M3371">
        <v>59.813435688834097</v>
      </c>
      <c r="N3371">
        <v>0.145454545454545</v>
      </c>
      <c r="O3371">
        <v>44.553433144037101</v>
      </c>
      <c r="P3371">
        <v>88.739685149660403</v>
      </c>
    </row>
    <row r="3372" spans="1:17" hidden="1" x14ac:dyDescent="0.3">
      <c r="A3372" t="s">
        <v>6907</v>
      </c>
      <c r="B3372" t="s">
        <v>6908</v>
      </c>
      <c r="C3372" t="str">
        <f>IFERROR(VLOOKUP(Table1[[#This Row],[Ticker]],[1]!Table1[[Symbol]:[Industry]],2,FALSE),"-")</f>
        <v>-</v>
      </c>
      <c r="D3372" t="s">
        <v>422</v>
      </c>
      <c r="E3372">
        <v>51.498371235</v>
      </c>
      <c r="F3372">
        <v>34.85</v>
      </c>
      <c r="G3372">
        <v>-65.458070259112901</v>
      </c>
      <c r="H3372">
        <v>-5.0323642483035904</v>
      </c>
      <c r="I3372">
        <v>-51.366937007655402</v>
      </c>
      <c r="J3372">
        <v>-0.80168733170197304</v>
      </c>
      <c r="K3372">
        <v>34.968848256266597</v>
      </c>
      <c r="M3372">
        <v>56.8002497197457</v>
      </c>
      <c r="N3372">
        <v>1.32748332748332</v>
      </c>
      <c r="O3372">
        <v>76.183644189383003</v>
      </c>
      <c r="P3372">
        <v>15.780730897009899</v>
      </c>
    </row>
    <row r="3373" spans="1:17" hidden="1" x14ac:dyDescent="0.3">
      <c r="A3373" t="s">
        <v>6909</v>
      </c>
      <c r="B3373" t="s">
        <v>6910</v>
      </c>
      <c r="C3373" t="str">
        <f>IFERROR(VLOOKUP(Table1[[#This Row],[Ticker]],[1]!Table1[[Symbol]:[Industry]],2,FALSE),"-")</f>
        <v>-</v>
      </c>
      <c r="D3373" t="s">
        <v>156</v>
      </c>
      <c r="E3373">
        <v>51.376888800000003</v>
      </c>
      <c r="F3373">
        <v>30.07</v>
      </c>
      <c r="G3373">
        <v>14.056074510845701</v>
      </c>
      <c r="H3373">
        <v>-2.78801598069558</v>
      </c>
      <c r="I3373">
        <v>-19.473993550294701</v>
      </c>
      <c r="J3373">
        <v>12.218950566984701</v>
      </c>
      <c r="K3373">
        <v>28.272265839279498</v>
      </c>
      <c r="L3373">
        <v>27.407653147179801</v>
      </c>
      <c r="M3373">
        <v>58.805457683690598</v>
      </c>
      <c r="N3373">
        <v>3.0412617035182401</v>
      </c>
      <c r="O3373">
        <v>34.519454605919499</v>
      </c>
      <c r="P3373">
        <v>49.230769230769198</v>
      </c>
      <c r="Q3373">
        <v>-4.9382463300156998E-2</v>
      </c>
    </row>
    <row r="3374" spans="1:17" hidden="1" x14ac:dyDescent="0.3">
      <c r="A3374" t="s">
        <v>6911</v>
      </c>
      <c r="B3374" t="s">
        <v>6912</v>
      </c>
      <c r="C3374" t="str">
        <f>IFERROR(VLOOKUP(Table1[[#This Row],[Ticker]],[1]!Table1[[Symbol]:[Industry]],2,FALSE),"-")</f>
        <v>-</v>
      </c>
      <c r="D3374" t="s">
        <v>21</v>
      </c>
      <c r="E3374">
        <v>51.275835837999999</v>
      </c>
      <c r="F3374">
        <v>17.62</v>
      </c>
      <c r="G3374">
        <v>4.5953962955083103</v>
      </c>
      <c r="H3374">
        <v>-16.497751096954801</v>
      </c>
      <c r="I3374">
        <v>-24.247200641084898</v>
      </c>
      <c r="J3374">
        <v>-9.3300284653473202</v>
      </c>
      <c r="K3374">
        <v>18.5732557411086</v>
      </c>
      <c r="L3374">
        <v>17.5844072168187</v>
      </c>
      <c r="M3374">
        <v>36.549027628407103</v>
      </c>
      <c r="N3374">
        <v>0.64125791179006397</v>
      </c>
      <c r="O3374">
        <v>41.561044422046997</v>
      </c>
      <c r="P3374">
        <v>43.514707997300597</v>
      </c>
      <c r="Q3374">
        <v>9.2190196002061006E-2</v>
      </c>
    </row>
    <row r="3375" spans="1:17" hidden="1" x14ac:dyDescent="0.3">
      <c r="A3375" t="s">
        <v>6913</v>
      </c>
      <c r="B3375" t="s">
        <v>6914</v>
      </c>
      <c r="C3375" t="str">
        <f>IFERROR(VLOOKUP(Table1[[#This Row],[Ticker]],[1]!Table1[[Symbol]:[Industry]],2,FALSE),"-")</f>
        <v>-</v>
      </c>
      <c r="D3375" t="s">
        <v>422</v>
      </c>
      <c r="E3375">
        <v>51.026656000000003</v>
      </c>
      <c r="F3375">
        <v>162.55000000000001</v>
      </c>
      <c r="G3375">
        <v>81.974654117739107</v>
      </c>
      <c r="H3375">
        <v>6.5292080229691001</v>
      </c>
      <c r="I3375">
        <v>7.6771209052970999</v>
      </c>
      <c r="J3375">
        <v>1.24039187621882</v>
      </c>
      <c r="K3375">
        <v>154.298650232207</v>
      </c>
      <c r="L3375">
        <v>133.58128734799999</v>
      </c>
      <c r="M3375">
        <v>63.721345147279301</v>
      </c>
      <c r="N3375">
        <v>0.91830311953621002</v>
      </c>
      <c r="O3375">
        <v>9.6893263611196492</v>
      </c>
      <c r="P3375">
        <v>113.040629095675</v>
      </c>
      <c r="Q3375">
        <v>0.19167963609309899</v>
      </c>
    </row>
    <row r="3376" spans="1:17" hidden="1" x14ac:dyDescent="0.3">
      <c r="A3376" t="s">
        <v>6915</v>
      </c>
      <c r="B3376" t="s">
        <v>6916</v>
      </c>
      <c r="C3376" t="str">
        <f>IFERROR(VLOOKUP(Table1[[#This Row],[Ticker]],[1]!Table1[[Symbol]:[Industry]],2,FALSE),"-")</f>
        <v>-</v>
      </c>
      <c r="D3376" t="s">
        <v>557</v>
      </c>
      <c r="E3376">
        <v>51.024822</v>
      </c>
      <c r="F3376">
        <v>38.049999999999997</v>
      </c>
      <c r="G3376">
        <v>59.895951024630101</v>
      </c>
      <c r="H3376">
        <v>-6.0105079071577796</v>
      </c>
      <c r="I3376">
        <v>19.7202486909292</v>
      </c>
      <c r="J3376">
        <v>-1.4274695594867</v>
      </c>
      <c r="K3376">
        <v>36.4745850351987</v>
      </c>
      <c r="L3376">
        <v>31.168453300089801</v>
      </c>
      <c r="M3376">
        <v>57.155345495965101</v>
      </c>
      <c r="N3376">
        <v>0.13010125759281399</v>
      </c>
      <c r="O3376">
        <v>19.027595269382399</v>
      </c>
      <c r="P3376">
        <v>98.590814196242107</v>
      </c>
      <c r="Q3376">
        <v>6.6891832781955998E-2</v>
      </c>
    </row>
    <row r="3377" spans="1:17" hidden="1" x14ac:dyDescent="0.3">
      <c r="A3377" t="s">
        <v>6917</v>
      </c>
      <c r="B3377" t="s">
        <v>6918</v>
      </c>
      <c r="C3377" t="str">
        <f>IFERROR(VLOOKUP(Table1[[#This Row],[Ticker]],[1]!Table1[[Symbol]:[Industry]],2,FALSE),"-")</f>
        <v>-</v>
      </c>
      <c r="D3377" t="s">
        <v>62</v>
      </c>
      <c r="E3377">
        <v>51</v>
      </c>
      <c r="F3377">
        <v>4.08</v>
      </c>
      <c r="G3377">
        <v>-48.765115680961998</v>
      </c>
      <c r="H3377">
        <v>-4.1489701552090699</v>
      </c>
      <c r="I3377">
        <v>-35.735603722690797</v>
      </c>
      <c r="J3377">
        <v>-3.65883018884483</v>
      </c>
      <c r="K3377">
        <v>4.1075429285383498</v>
      </c>
      <c r="L3377">
        <v>4.18395017186901</v>
      </c>
      <c r="M3377">
        <v>53.406844609643699</v>
      </c>
      <c r="N3377">
        <v>1.1073824193610999</v>
      </c>
      <c r="O3377">
        <v>54.656862745098003</v>
      </c>
      <c r="P3377">
        <v>18.604651162790699</v>
      </c>
      <c r="Q3377">
        <v>9.2907860337382006E-2</v>
      </c>
    </row>
    <row r="3378" spans="1:17" hidden="1" x14ac:dyDescent="0.3">
      <c r="A3378" t="s">
        <v>6919</v>
      </c>
      <c r="B3378" t="s">
        <v>6920</v>
      </c>
      <c r="C3378" t="str">
        <f>IFERROR(VLOOKUP(Table1[[#This Row],[Ticker]],[1]!Table1[[Symbol]:[Industry]],2,FALSE),"-")</f>
        <v>-</v>
      </c>
      <c r="D3378" t="s">
        <v>944</v>
      </c>
      <c r="E3378">
        <v>50.947886250000003</v>
      </c>
      <c r="F3378">
        <v>91.77</v>
      </c>
      <c r="G3378">
        <v>-9.9331784842211999</v>
      </c>
      <c r="H3378">
        <v>-5.71748986821384</v>
      </c>
      <c r="I3378">
        <v>-12.982757085013899</v>
      </c>
      <c r="J3378">
        <v>1.00826741942924</v>
      </c>
      <c r="K3378">
        <v>89.7963900685032</v>
      </c>
      <c r="L3378">
        <v>85.924961289153401</v>
      </c>
      <c r="M3378">
        <v>48.225178124374501</v>
      </c>
      <c r="N3378">
        <v>0.58925842398192896</v>
      </c>
      <c r="O3378">
        <v>14.525444044894799</v>
      </c>
      <c r="P3378">
        <v>32.903692976104203</v>
      </c>
      <c r="Q3378">
        <v>8.9173372951778004E-2</v>
      </c>
    </row>
    <row r="3379" spans="1:17" hidden="1" x14ac:dyDescent="0.3">
      <c r="A3379" t="s">
        <v>6921</v>
      </c>
      <c r="B3379" t="s">
        <v>6922</v>
      </c>
      <c r="C3379" t="str">
        <f>IFERROR(VLOOKUP(Table1[[#This Row],[Ticker]],[1]!Table1[[Symbol]:[Industry]],2,FALSE),"-")</f>
        <v>-</v>
      </c>
      <c r="D3379" t="s">
        <v>1161</v>
      </c>
      <c r="E3379">
        <v>50.83925</v>
      </c>
      <c r="F3379">
        <v>9.82</v>
      </c>
      <c r="G3379">
        <v>40.918869156875701</v>
      </c>
      <c r="H3379">
        <v>10.5314041692933</v>
      </c>
      <c r="I3379">
        <v>57.305675520378799</v>
      </c>
      <c r="J3379">
        <v>25.561949031934301</v>
      </c>
      <c r="K3379">
        <v>8.3793466611282899</v>
      </c>
      <c r="L3379">
        <v>7.6062947363442399</v>
      </c>
      <c r="M3379">
        <v>78.610074305015004</v>
      </c>
      <c r="N3379">
        <v>1.68130027548209</v>
      </c>
      <c r="O3379">
        <v>10.488798370672001</v>
      </c>
      <c r="P3379">
        <v>105.439330543933</v>
      </c>
      <c r="Q3379">
        <v>0.15723526291013501</v>
      </c>
    </row>
    <row r="3380" spans="1:17" hidden="1" x14ac:dyDescent="0.3">
      <c r="A3380" t="s">
        <v>6923</v>
      </c>
      <c r="B3380" t="s">
        <v>6924</v>
      </c>
      <c r="C3380" t="str">
        <f>IFERROR(VLOOKUP(Table1[[#This Row],[Ticker]],[1]!Table1[[Symbol]:[Industry]],2,FALSE),"-")</f>
        <v>-</v>
      </c>
      <c r="D3380" t="s">
        <v>647</v>
      </c>
      <c r="E3380">
        <v>50.803199999999997</v>
      </c>
      <c r="F3380">
        <v>31.98</v>
      </c>
      <c r="G3380">
        <v>40.411825610782898</v>
      </c>
      <c r="H3380">
        <v>9.1881355936827696</v>
      </c>
      <c r="I3380">
        <v>-20.9641086593106</v>
      </c>
      <c r="J3380">
        <v>10.443435052122</v>
      </c>
      <c r="K3380">
        <v>28.981793618960801</v>
      </c>
      <c r="L3380">
        <v>31.801943412012701</v>
      </c>
      <c r="M3380">
        <v>65.198761950205295</v>
      </c>
      <c r="N3380">
        <v>1.87420010393255</v>
      </c>
      <c r="O3380">
        <v>143.40212632895501</v>
      </c>
      <c r="P3380">
        <v>66.216216216216196</v>
      </c>
      <c r="Q3380">
        <v>0.20873385442686501</v>
      </c>
    </row>
    <row r="3381" spans="1:17" hidden="1" x14ac:dyDescent="0.3">
      <c r="A3381" t="s">
        <v>6925</v>
      </c>
      <c r="B3381" t="s">
        <v>6926</v>
      </c>
      <c r="C3381" t="str">
        <f>IFERROR(VLOOKUP(Table1[[#This Row],[Ticker]],[1]!Table1[[Symbol]:[Industry]],2,FALSE),"-")</f>
        <v>-</v>
      </c>
      <c r="D3381" t="s">
        <v>393</v>
      </c>
      <c r="E3381">
        <v>50.769149499999997</v>
      </c>
      <c r="F3381">
        <v>20.36</v>
      </c>
      <c r="G3381">
        <v>-75.730608018123903</v>
      </c>
      <c r="H3381">
        <v>-9.5707572474872205</v>
      </c>
      <c r="I3381">
        <v>-85.947628399280703</v>
      </c>
      <c r="J3381">
        <v>-8.5315851548916708</v>
      </c>
      <c r="K3381">
        <v>33.534287240728901</v>
      </c>
      <c r="L3381">
        <v>47.935178837393003</v>
      </c>
      <c r="M3381">
        <v>19.1273597366717</v>
      </c>
      <c r="N3381">
        <v>1.05118284090716</v>
      </c>
      <c r="O3381">
        <v>361.05108055009799</v>
      </c>
      <c r="P3381">
        <v>3.4552845528455101</v>
      </c>
      <c r="Q3381">
        <v>0.101127437986942</v>
      </c>
    </row>
    <row r="3382" spans="1:17" hidden="1" x14ac:dyDescent="0.3">
      <c r="A3382" t="s">
        <v>6927</v>
      </c>
      <c r="B3382" t="s">
        <v>6928</v>
      </c>
      <c r="C3382" t="str">
        <f>IFERROR(VLOOKUP(Table1[[#This Row],[Ticker]],[1]!Table1[[Symbol]:[Industry]],2,FALSE),"-")</f>
        <v>-</v>
      </c>
      <c r="D3382" t="s">
        <v>78</v>
      </c>
      <c r="E3382">
        <v>50.719104975</v>
      </c>
      <c r="F3382">
        <v>16.010000000000002</v>
      </c>
      <c r="G3382">
        <v>-23.5040711166154</v>
      </c>
      <c r="H3382">
        <v>-3.6365780638696199</v>
      </c>
      <c r="I3382">
        <v>-33.615696378365897</v>
      </c>
      <c r="J3382">
        <v>2.7880562580416202</v>
      </c>
      <c r="K3382">
        <v>16.196463227901202</v>
      </c>
      <c r="L3382">
        <v>16.828770847737999</v>
      </c>
      <c r="M3382">
        <v>55.283335341249298</v>
      </c>
      <c r="N3382">
        <v>0.85649882874216798</v>
      </c>
      <c r="O3382">
        <v>31.168019987507801</v>
      </c>
    </row>
    <row r="3383" spans="1:17" hidden="1" x14ac:dyDescent="0.3">
      <c r="A3383" t="s">
        <v>6929</v>
      </c>
      <c r="B3383" t="s">
        <v>6930</v>
      </c>
      <c r="C3383" t="str">
        <f>IFERROR(VLOOKUP(Table1[[#This Row],[Ticker]],[1]!Table1[[Symbol]:[Industry]],2,FALSE),"-")</f>
        <v>-</v>
      </c>
      <c r="E3383">
        <v>50.450400000000002</v>
      </c>
      <c r="F3383">
        <v>69.81</v>
      </c>
      <c r="G3383">
        <v>-51.125314867307502</v>
      </c>
      <c r="H3383">
        <v>-12.0202609290843</v>
      </c>
      <c r="I3383">
        <v>-28.268361346325701</v>
      </c>
      <c r="J3383">
        <v>-1.42571229270043</v>
      </c>
      <c r="K3383">
        <v>72.170633881151403</v>
      </c>
      <c r="L3383">
        <v>78.812360824951597</v>
      </c>
      <c r="M3383">
        <v>42.252882339179401</v>
      </c>
      <c r="N3383">
        <v>1.96890948834252</v>
      </c>
      <c r="O3383">
        <v>39.378312562670096</v>
      </c>
      <c r="P3383">
        <v>6.5801526717557302</v>
      </c>
      <c r="Q3383">
        <v>0.10929923706069899</v>
      </c>
    </row>
    <row r="3384" spans="1:17" hidden="1" x14ac:dyDescent="0.3">
      <c r="A3384" t="s">
        <v>6931</v>
      </c>
      <c r="B3384" t="s">
        <v>6932</v>
      </c>
      <c r="C3384" t="str">
        <f>IFERROR(VLOOKUP(Table1[[#This Row],[Ticker]],[1]!Table1[[Symbol]:[Industry]],2,FALSE),"-")</f>
        <v>-</v>
      </c>
      <c r="D3384" t="s">
        <v>75</v>
      </c>
      <c r="E3384">
        <v>50.358249999999998</v>
      </c>
      <c r="F3384">
        <v>36.590000000000003</v>
      </c>
      <c r="G3384">
        <v>-78.737243705510394</v>
      </c>
      <c r="H3384">
        <v>-12.596278692559901</v>
      </c>
      <c r="I3384">
        <v>-5.8394147613831597</v>
      </c>
      <c r="J3384">
        <v>-0.45616472876501701</v>
      </c>
      <c r="K3384">
        <v>36.345837939051997</v>
      </c>
      <c r="L3384">
        <v>37.712052465962898</v>
      </c>
      <c r="M3384">
        <v>34.1326405897426</v>
      </c>
      <c r="N3384">
        <v>0.13837086387782899</v>
      </c>
      <c r="O3384">
        <v>112.462421426619</v>
      </c>
      <c r="P3384">
        <v>30.678571428571399</v>
      </c>
      <c r="Q3384">
        <v>-7.2610884668553005E-2</v>
      </c>
    </row>
    <row r="3385" spans="1:17" hidden="1" x14ac:dyDescent="0.3">
      <c r="A3385" t="s">
        <v>6933</v>
      </c>
      <c r="B3385" t="s">
        <v>6934</v>
      </c>
      <c r="C3385" t="str">
        <f>IFERROR(VLOOKUP(Table1[[#This Row],[Ticker]],[1]!Table1[[Symbol]:[Industry]],2,FALSE),"-")</f>
        <v>-</v>
      </c>
      <c r="D3385" t="s">
        <v>143</v>
      </c>
      <c r="E3385">
        <v>50.352752500000001</v>
      </c>
      <c r="F3385">
        <v>2.46</v>
      </c>
      <c r="G3385">
        <v>-77.091519318304506</v>
      </c>
      <c r="H3385">
        <v>-8.3646143708532907</v>
      </c>
      <c r="I3385">
        <v>-23.856114496832799</v>
      </c>
      <c r="J3385">
        <v>-11.1959525646768</v>
      </c>
      <c r="K3385">
        <v>2.36888222129003</v>
      </c>
      <c r="L3385">
        <v>3.1886291353663401</v>
      </c>
      <c r="M3385">
        <v>45.972889937146398</v>
      </c>
      <c r="N3385">
        <v>1.03371317977815</v>
      </c>
      <c r="O3385">
        <v>158.13008130081201</v>
      </c>
      <c r="P3385">
        <v>36.6666666666666</v>
      </c>
      <c r="Q3385">
        <v>-0.18937175058782599</v>
      </c>
    </row>
    <row r="3386" spans="1:17" hidden="1" x14ac:dyDescent="0.3">
      <c r="A3386" t="s">
        <v>6935</v>
      </c>
      <c r="B3386" t="s">
        <v>6936</v>
      </c>
      <c r="C3386" t="str">
        <f>IFERROR(VLOOKUP(Table1[[#This Row],[Ticker]],[1]!Table1[[Symbol]:[Industry]],2,FALSE),"-")</f>
        <v>-</v>
      </c>
      <c r="D3386" t="s">
        <v>550</v>
      </c>
      <c r="E3386">
        <v>50.324483000000001</v>
      </c>
      <c r="F3386">
        <v>85.04</v>
      </c>
      <c r="G3386">
        <v>20.0368030148719</v>
      </c>
      <c r="H3386">
        <v>4.5042284979895602</v>
      </c>
      <c r="I3386">
        <v>-18.702210651580401</v>
      </c>
      <c r="J3386">
        <v>-10.0585179327948</v>
      </c>
      <c r="K3386">
        <v>79.218961250504094</v>
      </c>
      <c r="L3386">
        <v>78.517928801180204</v>
      </c>
      <c r="M3386">
        <v>45.256969660143497</v>
      </c>
      <c r="N3386">
        <v>2.5330583223028702</v>
      </c>
      <c r="O3386">
        <v>33.936970837253</v>
      </c>
      <c r="P3386">
        <v>53.225225225225202</v>
      </c>
      <c r="Q3386">
        <v>0.18259679137660501</v>
      </c>
    </row>
    <row r="3387" spans="1:17" hidden="1" x14ac:dyDescent="0.3">
      <c r="A3387" t="s">
        <v>6937</v>
      </c>
      <c r="B3387" t="s">
        <v>6938</v>
      </c>
      <c r="C3387" t="str">
        <f>IFERROR(VLOOKUP(Table1[[#This Row],[Ticker]],[1]!Table1[[Symbol]:[Industry]],2,FALSE),"-")</f>
        <v>-</v>
      </c>
      <c r="D3387" t="s">
        <v>176</v>
      </c>
      <c r="E3387">
        <v>50.310903000000003</v>
      </c>
      <c r="F3387">
        <v>34.57</v>
      </c>
      <c r="G3387">
        <v>211.135180544664</v>
      </c>
      <c r="H3387">
        <v>12.9425999424959</v>
      </c>
      <c r="I3387">
        <v>75.252670174417901</v>
      </c>
      <c r="J3387">
        <v>20.759494102897101</v>
      </c>
      <c r="K3387">
        <v>23.641129283404499</v>
      </c>
      <c r="L3387">
        <v>19.717886653936699</v>
      </c>
      <c r="M3387">
        <v>80.167169978891906</v>
      </c>
      <c r="N3387">
        <v>1.43898362730733</v>
      </c>
      <c r="O3387">
        <v>0</v>
      </c>
      <c r="P3387">
        <v>263.51209253417397</v>
      </c>
      <c r="Q3387">
        <v>8.5251236835741998E-2</v>
      </c>
    </row>
    <row r="3388" spans="1:17" hidden="1" x14ac:dyDescent="0.3">
      <c r="A3388" t="s">
        <v>6939</v>
      </c>
      <c r="B3388" t="s">
        <v>6940</v>
      </c>
      <c r="C3388" t="str">
        <f>IFERROR(VLOOKUP(Table1[[#This Row],[Ticker]],[1]!Table1[[Symbol]:[Industry]],2,FALSE),"-")</f>
        <v>-</v>
      </c>
      <c r="D3388" t="s">
        <v>901</v>
      </c>
      <c r="E3388">
        <v>50.226624000000001</v>
      </c>
      <c r="F3388">
        <v>1.25</v>
      </c>
      <c r="G3388">
        <v>-6.7567715578142602</v>
      </c>
      <c r="H3388">
        <v>3.73097875922259</v>
      </c>
      <c r="I3388">
        <v>-26.096818997811301</v>
      </c>
      <c r="J3388">
        <v>-3.8786104086250499</v>
      </c>
      <c r="K3388">
        <v>1.20747172518191</v>
      </c>
      <c r="L3388">
        <v>1.2263285089998801</v>
      </c>
      <c r="M3388">
        <v>54.073241287886198</v>
      </c>
      <c r="N3388">
        <v>2.0867899364227398</v>
      </c>
      <c r="O3388">
        <v>51.2</v>
      </c>
      <c r="P3388">
        <v>78.571428571428498</v>
      </c>
      <c r="Q3388">
        <v>-0.138651175306366</v>
      </c>
    </row>
    <row r="3389" spans="1:17" hidden="1" x14ac:dyDescent="0.3">
      <c r="A3389" t="s">
        <v>6941</v>
      </c>
      <c r="B3389" t="s">
        <v>6942</v>
      </c>
      <c r="C3389" t="str">
        <f>IFERROR(VLOOKUP(Table1[[#This Row],[Ticker]],[1]!Table1[[Symbol]:[Industry]],2,FALSE),"-")</f>
        <v>-</v>
      </c>
      <c r="E3389">
        <v>50.056344000000003</v>
      </c>
      <c r="F3389">
        <v>46.87</v>
      </c>
      <c r="G3389">
        <v>71.542977815619295</v>
      </c>
      <c r="H3389">
        <v>20.714153838349599</v>
      </c>
      <c r="I3389">
        <v>-5.1905300812484896</v>
      </c>
      <c r="J3389">
        <v>-4.6833878862306202</v>
      </c>
      <c r="K3389">
        <v>41.430417748958099</v>
      </c>
      <c r="L3389">
        <v>36.632692131420903</v>
      </c>
      <c r="M3389">
        <v>72.602855894737601</v>
      </c>
      <c r="N3389">
        <v>1.5830447320360701</v>
      </c>
      <c r="O3389">
        <v>5.3979091103051102</v>
      </c>
      <c r="P3389">
        <v>134.349999999999</v>
      </c>
      <c r="Q3389">
        <v>0.13177536513264501</v>
      </c>
    </row>
    <row r="3390" spans="1:17" hidden="1" x14ac:dyDescent="0.3">
      <c r="A3390" t="s">
        <v>6943</v>
      </c>
      <c r="B3390" t="s">
        <v>6944</v>
      </c>
      <c r="C3390" t="str">
        <f>IFERROR(VLOOKUP(Table1[[#This Row],[Ticker]],[1]!Table1[[Symbol]:[Industry]],2,FALSE),"-")</f>
        <v>-</v>
      </c>
      <c r="E3390">
        <v>49.960434829999997</v>
      </c>
      <c r="F3390">
        <v>27.98</v>
      </c>
      <c r="G3390">
        <v>188.93126743731099</v>
      </c>
      <c r="H3390">
        <v>-25.829308211386</v>
      </c>
      <c r="I3390">
        <v>33.864266059135502</v>
      </c>
      <c r="J3390">
        <v>-4.2443102825216403</v>
      </c>
      <c r="K3390">
        <v>29.9676889490148</v>
      </c>
      <c r="L3390">
        <v>21.806207364841502</v>
      </c>
      <c r="M3390">
        <v>31.5995488733234</v>
      </c>
      <c r="N3390">
        <v>4.5474857759671501</v>
      </c>
      <c r="O3390">
        <v>35.453895639742598</v>
      </c>
      <c r="P3390">
        <v>284.34065934065899</v>
      </c>
      <c r="Q3390">
        <v>7.0715028363067006E-2</v>
      </c>
    </row>
    <row r="3391" spans="1:17" hidden="1" x14ac:dyDescent="0.3">
      <c r="A3391" t="s">
        <v>6945</v>
      </c>
      <c r="B3391" t="s">
        <v>6946</v>
      </c>
      <c r="C3391" t="str">
        <f>IFERROR(VLOOKUP(Table1[[#This Row],[Ticker]],[1]!Table1[[Symbol]:[Industry]],2,FALSE),"-")</f>
        <v>-</v>
      </c>
      <c r="D3391" t="s">
        <v>62</v>
      </c>
      <c r="E3391">
        <v>49.836202192000002</v>
      </c>
      <c r="F3391">
        <v>24.23</v>
      </c>
      <c r="G3391">
        <v>16.725021159272501</v>
      </c>
      <c r="H3391">
        <v>17.087773196071701</v>
      </c>
      <c r="I3391">
        <v>-1.87644865043993</v>
      </c>
      <c r="J3391">
        <v>15.321332239593399</v>
      </c>
      <c r="K3391">
        <v>21.616725004908101</v>
      </c>
      <c r="L3391">
        <v>20.3815793195974</v>
      </c>
      <c r="M3391">
        <v>84.895549845256895</v>
      </c>
      <c r="N3391">
        <v>3.4369474810057601</v>
      </c>
      <c r="O3391">
        <v>24.226165910028801</v>
      </c>
      <c r="P3391">
        <v>136.39024390243901</v>
      </c>
      <c r="Q3391">
        <v>0.113579076152228</v>
      </c>
    </row>
    <row r="3392" spans="1:17" hidden="1" x14ac:dyDescent="0.3">
      <c r="A3392" t="s">
        <v>6947</v>
      </c>
      <c r="B3392" t="s">
        <v>6948</v>
      </c>
      <c r="C3392" t="str">
        <f>IFERROR(VLOOKUP(Table1[[#This Row],[Ticker]],[1]!Table1[[Symbol]:[Industry]],2,FALSE),"-")</f>
        <v>-</v>
      </c>
      <c r="E3392">
        <v>49.660104429</v>
      </c>
      <c r="F3392">
        <v>47.85</v>
      </c>
      <c r="G3392">
        <v>-30.0852467766675</v>
      </c>
      <c r="H3392">
        <v>-4.2905373422308104</v>
      </c>
      <c r="I3392">
        <v>-16.866874796988601</v>
      </c>
      <c r="J3392">
        <v>-3.2265370311007699</v>
      </c>
      <c r="K3392">
        <v>47.5244920909931</v>
      </c>
      <c r="L3392">
        <v>48.428866789743502</v>
      </c>
      <c r="M3392">
        <v>59.489695330320899</v>
      </c>
      <c r="N3392">
        <v>0.36509220317049401</v>
      </c>
      <c r="O3392">
        <v>35.005224660396998</v>
      </c>
      <c r="P3392">
        <v>19.625</v>
      </c>
      <c r="Q3392">
        <v>4.4265502489440004E-3</v>
      </c>
    </row>
    <row r="3393" spans="1:17" hidden="1" x14ac:dyDescent="0.3">
      <c r="A3393" t="s">
        <v>6949</v>
      </c>
      <c r="B3393" t="s">
        <v>6950</v>
      </c>
      <c r="C3393" t="str">
        <f>IFERROR(VLOOKUP(Table1[[#This Row],[Ticker]],[1]!Table1[[Symbol]:[Industry]],2,FALSE),"-")</f>
        <v>-</v>
      </c>
      <c r="D3393" t="s">
        <v>140</v>
      </c>
      <c r="E3393">
        <v>49.641984289999897</v>
      </c>
      <c r="F3393">
        <v>164.95</v>
      </c>
      <c r="G3393">
        <v>64.011489716776097</v>
      </c>
      <c r="H3393">
        <v>-5.4589140115879298</v>
      </c>
      <c r="I3393">
        <v>2.0453633356793999</v>
      </c>
      <c r="J3393">
        <v>-0.77154869396840797</v>
      </c>
      <c r="K3393">
        <v>160.24239757608299</v>
      </c>
      <c r="L3393">
        <v>140.33216573067901</v>
      </c>
      <c r="M3393">
        <v>55.757144622770198</v>
      </c>
      <c r="N3393">
        <v>0.65039819081547001</v>
      </c>
      <c r="O3393">
        <v>12.155198545013601</v>
      </c>
      <c r="P3393">
        <v>99.915161798569798</v>
      </c>
      <c r="Q3393">
        <v>4.766638205406E-2</v>
      </c>
    </row>
    <row r="3394" spans="1:17" hidden="1" x14ac:dyDescent="0.3">
      <c r="A3394" t="s">
        <v>6951</v>
      </c>
      <c r="B3394" t="s">
        <v>6952</v>
      </c>
      <c r="C3394" t="str">
        <f>IFERROR(VLOOKUP(Table1[[#This Row],[Ticker]],[1]!Table1[[Symbol]:[Industry]],2,FALSE),"-")</f>
        <v>-</v>
      </c>
      <c r="D3394" t="s">
        <v>140</v>
      </c>
      <c r="E3394">
        <v>49.596031574999998</v>
      </c>
      <c r="F3394">
        <v>15.08</v>
      </c>
      <c r="G3394">
        <v>33.603643221205097</v>
      </c>
      <c r="H3394">
        <v>-10.0033472595861</v>
      </c>
      <c r="I3394">
        <v>-11.911801364564701</v>
      </c>
      <c r="J3394">
        <v>1.51281232793042</v>
      </c>
      <c r="K3394">
        <v>15.1462829245199</v>
      </c>
      <c r="L3394">
        <v>14.0663753268303</v>
      </c>
      <c r="M3394">
        <v>53.734795453318597</v>
      </c>
      <c r="N3394">
        <v>0.80892607804795102</v>
      </c>
      <c r="O3394">
        <v>31.631299734748001</v>
      </c>
      <c r="P3394">
        <v>75.348837209302303</v>
      </c>
      <c r="Q3394">
        <v>6.9075098303362004E-2</v>
      </c>
    </row>
    <row r="3395" spans="1:17" hidden="1" x14ac:dyDescent="0.3">
      <c r="A3395" t="s">
        <v>6953</v>
      </c>
      <c r="B3395" t="s">
        <v>6954</v>
      </c>
      <c r="C3395" t="str">
        <f>IFERROR(VLOOKUP(Table1[[#This Row],[Ticker]],[1]!Table1[[Symbol]:[Industry]],2,FALSE),"-")</f>
        <v>-</v>
      </c>
      <c r="D3395" t="s">
        <v>384</v>
      </c>
      <c r="E3395">
        <v>49.503999999999998</v>
      </c>
      <c r="F3395">
        <v>26.7</v>
      </c>
      <c r="G3395">
        <v>103.77428523291501</v>
      </c>
      <c r="H3395">
        <v>-7.0479842772447903</v>
      </c>
      <c r="I3395">
        <v>25.561806913376401</v>
      </c>
      <c r="J3395">
        <v>-8.4731062047501702</v>
      </c>
      <c r="K3395">
        <v>28.865867066504698</v>
      </c>
      <c r="L3395">
        <v>24.942790709812002</v>
      </c>
      <c r="M3395">
        <v>31.493785418351301</v>
      </c>
      <c r="N3395">
        <v>0.393701737899885</v>
      </c>
      <c r="O3395">
        <v>46.0299625468164</v>
      </c>
      <c r="P3395">
        <v>142.948134667879</v>
      </c>
      <c r="Q3395">
        <v>8.7335459502366E-2</v>
      </c>
    </row>
    <row r="3396" spans="1:17" hidden="1" x14ac:dyDescent="0.3">
      <c r="A3396" t="s">
        <v>6955</v>
      </c>
      <c r="B3396" t="s">
        <v>6956</v>
      </c>
      <c r="C3396" t="str">
        <f>IFERROR(VLOOKUP(Table1[[#This Row],[Ticker]],[1]!Table1[[Symbol]:[Industry]],2,FALSE),"-")</f>
        <v>-</v>
      </c>
      <c r="D3396" t="s">
        <v>258</v>
      </c>
      <c r="E3396">
        <v>49.464183071999997</v>
      </c>
      <c r="F3396">
        <v>46.83</v>
      </c>
      <c r="G3396">
        <v>-23.039413646907899</v>
      </c>
      <c r="H3396">
        <v>-8.3897108959498201</v>
      </c>
      <c r="I3396">
        <v>-10.8082799784101</v>
      </c>
      <c r="J3396">
        <v>-3.6336571240241899</v>
      </c>
      <c r="K3396">
        <v>46.913959368399098</v>
      </c>
      <c r="L3396">
        <v>45.989910225192702</v>
      </c>
      <c r="M3396">
        <v>35.2158328830117</v>
      </c>
      <c r="N3396">
        <v>1.0369208063355599</v>
      </c>
      <c r="O3396">
        <v>27.6959214178945</v>
      </c>
      <c r="P3396">
        <v>33.876500857632898</v>
      </c>
      <c r="Q3396">
        <v>-6.9609589013587006E-2</v>
      </c>
    </row>
    <row r="3397" spans="1:17" hidden="1" x14ac:dyDescent="0.3">
      <c r="A3397" t="s">
        <v>6957</v>
      </c>
      <c r="B3397" t="s">
        <v>6958</v>
      </c>
      <c r="C3397" t="str">
        <f>IFERROR(VLOOKUP(Table1[[#This Row],[Ticker]],[1]!Table1[[Symbol]:[Industry]],2,FALSE),"-")</f>
        <v>-</v>
      </c>
      <c r="E3397">
        <v>49.109242350000002</v>
      </c>
      <c r="F3397">
        <v>99.95</v>
      </c>
      <c r="G3397">
        <v>125.011167738355</v>
      </c>
      <c r="H3397">
        <v>-13.0164326590352</v>
      </c>
      <c r="I3397">
        <v>24.644177843841401</v>
      </c>
      <c r="J3397">
        <v>-1.79129643610573</v>
      </c>
      <c r="K3397">
        <v>97.208799543562293</v>
      </c>
      <c r="L3397">
        <v>75.772317657066694</v>
      </c>
      <c r="M3397">
        <v>39.098775426953402</v>
      </c>
      <c r="N3397">
        <v>0.24686295663267899</v>
      </c>
      <c r="O3397">
        <v>13.056528264132</v>
      </c>
      <c r="P3397">
        <v>159.61038961038901</v>
      </c>
      <c r="Q3397">
        <v>6.6484715779698E-2</v>
      </c>
    </row>
    <row r="3398" spans="1:17" hidden="1" x14ac:dyDescent="0.3">
      <c r="A3398" t="s">
        <v>6959</v>
      </c>
      <c r="B3398" t="s">
        <v>6960</v>
      </c>
      <c r="C3398" t="str">
        <f>IFERROR(VLOOKUP(Table1[[#This Row],[Ticker]],[1]!Table1[[Symbol]:[Industry]],2,FALSE),"-")</f>
        <v>-</v>
      </c>
      <c r="D3398" t="s">
        <v>46</v>
      </c>
      <c r="E3398">
        <v>49.091268593999999</v>
      </c>
      <c r="F3398">
        <v>21.57</v>
      </c>
      <c r="G3398">
        <v>-17.9543906054333</v>
      </c>
      <c r="H3398">
        <v>-10.2797196601917</v>
      </c>
      <c r="I3398">
        <v>-19.7303149232721</v>
      </c>
      <c r="J3398">
        <v>-7.9015152146623802</v>
      </c>
      <c r="K3398">
        <v>22.026714636822302</v>
      </c>
      <c r="L3398">
        <v>21.317930251003801</v>
      </c>
      <c r="M3398">
        <v>40.916063838497102</v>
      </c>
      <c r="N3398">
        <v>0.85108265332273803</v>
      </c>
      <c r="O3398">
        <v>24.0148354195642</v>
      </c>
      <c r="P3398">
        <v>23.965517241379299</v>
      </c>
      <c r="Q3398">
        <v>-2.6609037452657001E-2</v>
      </c>
    </row>
    <row r="3399" spans="1:17" hidden="1" x14ac:dyDescent="0.3">
      <c r="A3399" t="s">
        <v>6961</v>
      </c>
      <c r="B3399" t="s">
        <v>6962</v>
      </c>
      <c r="C3399" t="str">
        <f>IFERROR(VLOOKUP(Table1[[#This Row],[Ticker]],[1]!Table1[[Symbol]:[Industry]],2,FALSE),"-")</f>
        <v>-</v>
      </c>
      <c r="D3399" t="s">
        <v>130</v>
      </c>
      <c r="E3399">
        <v>49.079735534999998</v>
      </c>
      <c r="F3399">
        <v>3.45</v>
      </c>
      <c r="K3399">
        <v>3.4677458506360201</v>
      </c>
      <c r="L3399">
        <v>4.1767796842679701</v>
      </c>
      <c r="M3399">
        <v>60.755946489344097</v>
      </c>
      <c r="N3399">
        <v>1</v>
      </c>
      <c r="Q3399">
        <v>-4.7233022382218999E-2</v>
      </c>
    </row>
    <row r="3400" spans="1:17" hidden="1" x14ac:dyDescent="0.3">
      <c r="A3400" t="s">
        <v>6963</v>
      </c>
      <c r="B3400" t="s">
        <v>6964</v>
      </c>
      <c r="C3400" t="str">
        <f>IFERROR(VLOOKUP(Table1[[#This Row],[Ticker]],[1]!Table1[[Symbol]:[Industry]],2,FALSE),"-")</f>
        <v>-</v>
      </c>
      <c r="E3400">
        <v>48.927436182000001</v>
      </c>
      <c r="F3400">
        <v>6.22</v>
      </c>
      <c r="G3400">
        <v>-62.976107777150403</v>
      </c>
      <c r="H3400">
        <v>-2.7515530012129799</v>
      </c>
      <c r="I3400">
        <v>-40.054271178860503</v>
      </c>
      <c r="J3400">
        <v>-0.80168733170197304</v>
      </c>
      <c r="K3400">
        <v>6.0842701156753201</v>
      </c>
      <c r="L3400">
        <v>7.1693775121189001</v>
      </c>
      <c r="M3400">
        <v>48.756756873063601</v>
      </c>
      <c r="N3400">
        <v>1.1513810515357199</v>
      </c>
      <c r="O3400">
        <v>89.710610932475902</v>
      </c>
      <c r="P3400">
        <v>30.947368421052602</v>
      </c>
      <c r="Q3400">
        <v>-5.0791753720008E-2</v>
      </c>
    </row>
    <row r="3401" spans="1:17" hidden="1" x14ac:dyDescent="0.3">
      <c r="A3401" t="s">
        <v>6965</v>
      </c>
      <c r="B3401" t="s">
        <v>6966</v>
      </c>
      <c r="C3401" t="str">
        <f>IFERROR(VLOOKUP(Table1[[#This Row],[Ticker]],[1]!Table1[[Symbol]:[Industry]],2,FALSE),"-")</f>
        <v>-</v>
      </c>
      <c r="D3401" t="s">
        <v>393</v>
      </c>
      <c r="E3401">
        <v>48.905236739999999</v>
      </c>
      <c r="F3401">
        <v>45.9</v>
      </c>
      <c r="G3401">
        <v>62.929162026145598</v>
      </c>
      <c r="H3401">
        <v>-7.6376713940176604</v>
      </c>
      <c r="I3401">
        <v>17.8014153322544</v>
      </c>
      <c r="J3401">
        <v>-0.58044839364888801</v>
      </c>
      <c r="K3401">
        <v>43.674950536768698</v>
      </c>
      <c r="L3401">
        <v>37.293276794154998</v>
      </c>
      <c r="M3401">
        <v>62.909622541217402</v>
      </c>
      <c r="N3401">
        <v>0.38338529039582703</v>
      </c>
      <c r="O3401">
        <v>12.6143790849673</v>
      </c>
      <c r="P3401">
        <v>129.5</v>
      </c>
      <c r="Q3401">
        <v>6.9739665532547998E-2</v>
      </c>
    </row>
    <row r="3402" spans="1:17" hidden="1" x14ac:dyDescent="0.3">
      <c r="A3402" t="s">
        <v>6967</v>
      </c>
      <c r="B3402" t="s">
        <v>6968</v>
      </c>
      <c r="C3402" t="str">
        <f>IFERROR(VLOOKUP(Table1[[#This Row],[Ticker]],[1]!Table1[[Symbol]:[Industry]],2,FALSE),"-")</f>
        <v>-</v>
      </c>
      <c r="D3402" t="s">
        <v>481</v>
      </c>
      <c r="E3402">
        <v>48.72934806</v>
      </c>
      <c r="F3402">
        <v>33.94</v>
      </c>
      <c r="G3402">
        <v>-0.703026801526203</v>
      </c>
      <c r="H3402">
        <v>3.1191526684692801</v>
      </c>
      <c r="I3402">
        <v>-26.372548276781899</v>
      </c>
      <c r="J3402">
        <v>8.3823126682980096</v>
      </c>
      <c r="K3402">
        <v>31.799681598950698</v>
      </c>
      <c r="L3402">
        <v>32.344827810380799</v>
      </c>
      <c r="M3402">
        <v>80.529732512993405</v>
      </c>
      <c r="N3402">
        <v>0.90953891415072996</v>
      </c>
      <c r="O3402">
        <v>39.952857984678801</v>
      </c>
      <c r="P3402">
        <v>47.565217391304301</v>
      </c>
      <c r="Q3402">
        <v>-6.4173009697844993E-2</v>
      </c>
    </row>
    <row r="3403" spans="1:17" hidden="1" x14ac:dyDescent="0.3">
      <c r="A3403" t="s">
        <v>6969</v>
      </c>
      <c r="B3403" t="s">
        <v>6970</v>
      </c>
      <c r="C3403" t="str">
        <f>IFERROR(VLOOKUP(Table1[[#This Row],[Ticker]],[1]!Table1[[Symbol]:[Industry]],2,FALSE),"-")</f>
        <v>-</v>
      </c>
      <c r="D3403" t="s">
        <v>193</v>
      </c>
      <c r="E3403">
        <v>48.549317430000002</v>
      </c>
      <c r="F3403">
        <v>97.9</v>
      </c>
      <c r="G3403">
        <v>-10.627920017198001</v>
      </c>
      <c r="H3403">
        <v>-3.9156849219238499</v>
      </c>
      <c r="I3403">
        <v>-24.999351242372502</v>
      </c>
      <c r="J3403">
        <v>0.446277942307784</v>
      </c>
      <c r="K3403">
        <v>99.0178323630888</v>
      </c>
      <c r="L3403">
        <v>66.989023416790502</v>
      </c>
      <c r="M3403">
        <v>68.336403085554807</v>
      </c>
      <c r="N3403">
        <v>1.3333333333333299</v>
      </c>
      <c r="O3403">
        <v>44.228804902962104</v>
      </c>
      <c r="P3403">
        <v>17.809867629362198</v>
      </c>
    </row>
    <row r="3404" spans="1:17" hidden="1" x14ac:dyDescent="0.3">
      <c r="A3404" t="s">
        <v>6971</v>
      </c>
      <c r="B3404" t="s">
        <v>6972</v>
      </c>
      <c r="C3404" t="str">
        <f>IFERROR(VLOOKUP(Table1[[#This Row],[Ticker]],[1]!Table1[[Symbol]:[Industry]],2,FALSE),"-")</f>
        <v>-</v>
      </c>
      <c r="D3404" t="s">
        <v>409</v>
      </c>
      <c r="E3404">
        <v>48.358840254999997</v>
      </c>
      <c r="F3404">
        <v>28.28</v>
      </c>
      <c r="G3404">
        <v>544.33778948935299</v>
      </c>
      <c r="H3404">
        <v>111.215158017907</v>
      </c>
      <c r="I3404">
        <v>35.119556768557899</v>
      </c>
      <c r="J3404">
        <v>-1.38749022625744</v>
      </c>
      <c r="K3404">
        <v>22.952764190207699</v>
      </c>
      <c r="L3404">
        <v>19.370323055406399</v>
      </c>
      <c r="M3404">
        <v>67.066556153452595</v>
      </c>
      <c r="N3404">
        <v>1.7697104162212201</v>
      </c>
      <c r="O3404">
        <v>43.4936350777934</v>
      </c>
      <c r="P3404">
        <v>809.32475884244298</v>
      </c>
    </row>
    <row r="3405" spans="1:17" hidden="1" x14ac:dyDescent="0.3">
      <c r="A3405" t="s">
        <v>6973</v>
      </c>
      <c r="B3405" t="s">
        <v>6974</v>
      </c>
      <c r="C3405" t="str">
        <f>IFERROR(VLOOKUP(Table1[[#This Row],[Ticker]],[1]!Table1[[Symbol]:[Industry]],2,FALSE),"-")</f>
        <v>-</v>
      </c>
      <c r="D3405" t="s">
        <v>140</v>
      </c>
      <c r="E3405">
        <v>48.25</v>
      </c>
      <c r="F3405">
        <v>19.34</v>
      </c>
      <c r="G3405">
        <v>-38.687273488316102</v>
      </c>
      <c r="H3405">
        <v>-11.6529959201044</v>
      </c>
      <c r="I3405">
        <v>-52.095501497009003</v>
      </c>
      <c r="J3405">
        <v>-11.8205900518495</v>
      </c>
      <c r="K3405">
        <v>20.980962271481001</v>
      </c>
      <c r="L3405">
        <v>22.677369940812</v>
      </c>
      <c r="M3405">
        <v>36.376752929918702</v>
      </c>
      <c r="N3405">
        <v>1.22316917023203</v>
      </c>
      <c r="O3405">
        <v>93.588417786969998</v>
      </c>
      <c r="P3405">
        <v>5.9726027397260104</v>
      </c>
      <c r="Q3405">
        <v>8.2399510476938997E-2</v>
      </c>
    </row>
    <row r="3406" spans="1:17" hidden="1" x14ac:dyDescent="0.3">
      <c r="A3406" t="s">
        <v>6975</v>
      </c>
      <c r="B3406" t="s">
        <v>6976</v>
      </c>
      <c r="C3406" t="str">
        <f>IFERROR(VLOOKUP(Table1[[#This Row],[Ticker]],[1]!Table1[[Symbol]:[Industry]],2,FALSE),"-")</f>
        <v>-</v>
      </c>
      <c r="D3406" t="s">
        <v>647</v>
      </c>
      <c r="E3406">
        <v>48.206906080000003</v>
      </c>
      <c r="F3406">
        <v>17.27</v>
      </c>
      <c r="G3406">
        <v>2.1215353204926002</v>
      </c>
      <c r="H3406">
        <v>-0.17891781306372101</v>
      </c>
      <c r="I3406">
        <v>-13.3086989494173</v>
      </c>
      <c r="J3406">
        <v>1.2320140047303201</v>
      </c>
      <c r="K3406">
        <v>16.684449751817102</v>
      </c>
      <c r="L3406">
        <v>16.253177124370801</v>
      </c>
      <c r="M3406">
        <v>53.997017351878497</v>
      </c>
      <c r="N3406">
        <v>0.72323551858775104</v>
      </c>
      <c r="O3406">
        <v>31.441806601042199</v>
      </c>
      <c r="P3406">
        <v>34.921874999999901</v>
      </c>
      <c r="Q3406">
        <v>1.1231291470114001E-2</v>
      </c>
    </row>
    <row r="3407" spans="1:17" hidden="1" x14ac:dyDescent="0.3">
      <c r="A3407" t="s">
        <v>6977</v>
      </c>
      <c r="B3407" t="s">
        <v>6978</v>
      </c>
      <c r="C3407" t="str">
        <f>IFERROR(VLOOKUP(Table1[[#This Row],[Ticker]],[1]!Table1[[Symbol]:[Industry]],2,FALSE),"-")</f>
        <v>-</v>
      </c>
      <c r="E3407">
        <v>48.0834616</v>
      </c>
      <c r="F3407">
        <v>58</v>
      </c>
      <c r="G3407">
        <v>35.306720505677802</v>
      </c>
      <c r="H3407">
        <v>15.9436224373835</v>
      </c>
      <c r="I3407">
        <v>-27.041724507260401</v>
      </c>
      <c r="J3407">
        <v>2.7697412397265899</v>
      </c>
      <c r="K3407">
        <v>52.041935001267703</v>
      </c>
      <c r="L3407">
        <v>49.658965574523798</v>
      </c>
      <c r="M3407">
        <v>95.794588890850207</v>
      </c>
      <c r="N3407">
        <v>0.221818181818181</v>
      </c>
      <c r="O3407">
        <v>55.689655172413801</v>
      </c>
      <c r="P3407">
        <v>93.3333333333333</v>
      </c>
    </row>
    <row r="3408" spans="1:17" hidden="1" x14ac:dyDescent="0.3">
      <c r="A3408" t="s">
        <v>6979</v>
      </c>
      <c r="B3408" t="s">
        <v>6980</v>
      </c>
      <c r="C3408" t="str">
        <f>IFERROR(VLOOKUP(Table1[[#This Row],[Ticker]],[1]!Table1[[Symbol]:[Industry]],2,FALSE),"-")</f>
        <v>-</v>
      </c>
      <c r="D3408" t="s">
        <v>293</v>
      </c>
      <c r="E3408">
        <v>48.024500000000003</v>
      </c>
      <c r="F3408">
        <v>34.950000000000003</v>
      </c>
      <c r="G3408">
        <v>-52.682697483740199</v>
      </c>
      <c r="H3408">
        <v>2.5637052531184898</v>
      </c>
      <c r="I3408">
        <v>-15.6967738374922</v>
      </c>
      <c r="J3408">
        <v>-6.0071667837567597</v>
      </c>
      <c r="K3408">
        <v>34.085314813782901</v>
      </c>
      <c r="L3408">
        <v>34.721806961702796</v>
      </c>
      <c r="M3408">
        <v>41.026825597320503</v>
      </c>
      <c r="N3408">
        <v>0.53508850149360199</v>
      </c>
      <c r="O3408">
        <v>63.662374821173003</v>
      </c>
      <c r="P3408">
        <v>29.4444444444444</v>
      </c>
      <c r="Q3408">
        <v>-8.3101309894848999E-2</v>
      </c>
    </row>
    <row r="3409" spans="1:17" hidden="1" x14ac:dyDescent="0.3">
      <c r="A3409" t="s">
        <v>6981</v>
      </c>
      <c r="B3409" t="s">
        <v>6982</v>
      </c>
      <c r="C3409" t="str">
        <f>IFERROR(VLOOKUP(Table1[[#This Row],[Ticker]],[1]!Table1[[Symbol]:[Industry]],2,FALSE),"-")</f>
        <v>-</v>
      </c>
      <c r="E3409">
        <v>47.860166725999903</v>
      </c>
      <c r="F3409">
        <v>21.03</v>
      </c>
      <c r="G3409">
        <v>209.60230795915999</v>
      </c>
      <c r="H3409">
        <v>-11.2915800548283</v>
      </c>
      <c r="I3409">
        <v>164.99726896181301</v>
      </c>
      <c r="J3409">
        <v>-5.7827119996336398</v>
      </c>
      <c r="K3409">
        <v>20.785031797261901</v>
      </c>
      <c r="L3409">
        <v>13.376984246992899</v>
      </c>
      <c r="M3409">
        <v>39.053159822171203</v>
      </c>
      <c r="N3409">
        <v>0.97724065059893905</v>
      </c>
      <c r="O3409">
        <v>29.101283880171099</v>
      </c>
      <c r="P3409">
        <v>235.406698564593</v>
      </c>
      <c r="Q3409">
        <v>0.16480933292406699</v>
      </c>
    </row>
    <row r="3410" spans="1:17" hidden="1" x14ac:dyDescent="0.3">
      <c r="A3410" t="s">
        <v>6983</v>
      </c>
      <c r="B3410" t="s">
        <v>6984</v>
      </c>
      <c r="C3410" t="str">
        <f>IFERROR(VLOOKUP(Table1[[#This Row],[Ticker]],[1]!Table1[[Symbol]:[Industry]],2,FALSE),"-")</f>
        <v>-</v>
      </c>
      <c r="D3410" t="s">
        <v>1391</v>
      </c>
      <c r="E3410">
        <v>47.58</v>
      </c>
      <c r="F3410">
        <v>46</v>
      </c>
      <c r="G3410">
        <v>-35.502074154706897</v>
      </c>
      <c r="H3410">
        <v>-5.7647108959498201</v>
      </c>
      <c r="I3410">
        <v>-25.8282685563656</v>
      </c>
      <c r="J3410">
        <v>-0.27348111999692298</v>
      </c>
      <c r="K3410">
        <v>48.335107764894303</v>
      </c>
      <c r="L3410">
        <v>50.580848464876297</v>
      </c>
      <c r="M3410">
        <v>47.403614714635097</v>
      </c>
      <c r="N3410">
        <v>1.5422968154775001</v>
      </c>
      <c r="O3410">
        <v>53.369565217391198</v>
      </c>
      <c r="P3410">
        <v>9.0047393364928805</v>
      </c>
      <c r="Q3410">
        <v>-0.10730893686001899</v>
      </c>
    </row>
    <row r="3411" spans="1:17" hidden="1" x14ac:dyDescent="0.3">
      <c r="A3411" t="s">
        <v>6985</v>
      </c>
      <c r="B3411" t="s">
        <v>6986</v>
      </c>
      <c r="C3411" t="str">
        <f>IFERROR(VLOOKUP(Table1[[#This Row],[Ticker]],[1]!Table1[[Symbol]:[Industry]],2,FALSE),"-")</f>
        <v>-</v>
      </c>
      <c r="E3411">
        <v>47.572733999999997</v>
      </c>
      <c r="F3411">
        <v>15.28</v>
      </c>
      <c r="G3411">
        <v>-40.488924385444399</v>
      </c>
      <c r="H3411">
        <v>18.3946028295403</v>
      </c>
      <c r="I3411">
        <v>-23.846667359726101</v>
      </c>
      <c r="J3411">
        <v>18.9602174302027</v>
      </c>
      <c r="K3411">
        <v>13.115207382595001</v>
      </c>
      <c r="L3411">
        <v>15.016596588651501</v>
      </c>
      <c r="M3411">
        <v>85.968138369954005</v>
      </c>
      <c r="N3411">
        <v>2.92263778566848</v>
      </c>
      <c r="O3411">
        <v>63.939790575916199</v>
      </c>
      <c r="P3411">
        <v>38.9090909090908</v>
      </c>
      <c r="Q3411">
        <v>0.10167757899270501</v>
      </c>
    </row>
    <row r="3412" spans="1:17" hidden="1" x14ac:dyDescent="0.3">
      <c r="A3412" t="s">
        <v>6987</v>
      </c>
      <c r="B3412" t="s">
        <v>6988</v>
      </c>
      <c r="C3412" t="str">
        <f>IFERROR(VLOOKUP(Table1[[#This Row],[Ticker]],[1]!Table1[[Symbol]:[Industry]],2,FALSE),"-")</f>
        <v>-</v>
      </c>
      <c r="D3412" t="s">
        <v>409</v>
      </c>
      <c r="E3412">
        <v>47.474437500000001</v>
      </c>
      <c r="F3412">
        <v>8.82</v>
      </c>
      <c r="G3412">
        <v>1.3632394523701601</v>
      </c>
      <c r="H3412">
        <v>-4.5456741987021196</v>
      </c>
      <c r="I3412">
        <v>-25.998971639690001</v>
      </c>
      <c r="J3412">
        <v>-6.4111803198357302</v>
      </c>
      <c r="K3412">
        <v>8.9538703109190596</v>
      </c>
      <c r="L3412">
        <v>9.3226511803288794</v>
      </c>
      <c r="M3412">
        <v>34.257995507902599</v>
      </c>
      <c r="N3412">
        <v>0.89168393057823003</v>
      </c>
      <c r="O3412">
        <v>35.941043083900198</v>
      </c>
      <c r="P3412">
        <v>34.656488549618302</v>
      </c>
      <c r="Q3412">
        <v>7.7029530326039E-2</v>
      </c>
    </row>
    <row r="3413" spans="1:17" hidden="1" x14ac:dyDescent="0.3">
      <c r="A3413" t="s">
        <v>6989</v>
      </c>
      <c r="B3413" t="s">
        <v>6990</v>
      </c>
      <c r="C3413" t="str">
        <f>IFERROR(VLOOKUP(Table1[[#This Row],[Ticker]],[1]!Table1[[Symbol]:[Industry]],2,FALSE),"-")</f>
        <v>-</v>
      </c>
      <c r="D3413" t="s">
        <v>550</v>
      </c>
      <c r="E3413">
        <v>47.3911236</v>
      </c>
      <c r="F3413">
        <v>24.35</v>
      </c>
      <c r="G3413">
        <v>-53.334152510195203</v>
      </c>
      <c r="H3413">
        <v>-4.2968255204557497</v>
      </c>
      <c r="I3413">
        <v>-35.380968952721801</v>
      </c>
      <c r="J3413">
        <v>2.2347499152615899</v>
      </c>
      <c r="K3413">
        <v>26.053236777379901</v>
      </c>
      <c r="L3413">
        <v>29.581522276646801</v>
      </c>
      <c r="M3413">
        <v>37.664392996670799</v>
      </c>
      <c r="N3413">
        <v>1.39208882720333</v>
      </c>
      <c r="O3413">
        <v>76.591375770020505</v>
      </c>
      <c r="P3413">
        <v>1.2474012474012499</v>
      </c>
    </row>
    <row r="3414" spans="1:17" hidden="1" x14ac:dyDescent="0.3">
      <c r="A3414" t="s">
        <v>6991</v>
      </c>
      <c r="B3414" t="s">
        <v>6992</v>
      </c>
      <c r="C3414" t="str">
        <f>IFERROR(VLOOKUP(Table1[[#This Row],[Ticker]],[1]!Table1[[Symbol]:[Industry]],2,FALSE),"-")</f>
        <v>-</v>
      </c>
      <c r="E3414">
        <v>47.373570200000003</v>
      </c>
      <c r="F3414">
        <v>78.900000000000006</v>
      </c>
      <c r="G3414">
        <v>444.69452479586801</v>
      </c>
      <c r="H3414">
        <v>-16.853005333471</v>
      </c>
      <c r="I3414">
        <v>20.270683763454802</v>
      </c>
      <c r="J3414">
        <v>-9.3566414385506498</v>
      </c>
      <c r="K3414">
        <v>83.123352337848402</v>
      </c>
      <c r="L3414">
        <v>63.449009734443898</v>
      </c>
      <c r="M3414">
        <v>35.622327580790397</v>
      </c>
      <c r="N3414">
        <v>1.37820503997013</v>
      </c>
      <c r="O3414">
        <v>25.855513307984701</v>
      </c>
      <c r="P3414">
        <v>470.49891540130102</v>
      </c>
      <c r="Q3414">
        <v>0.18327477344542001</v>
      </c>
    </row>
    <row r="3415" spans="1:17" hidden="1" x14ac:dyDescent="0.3">
      <c r="A3415" t="s">
        <v>6993</v>
      </c>
      <c r="B3415" t="s">
        <v>6994</v>
      </c>
      <c r="C3415" t="str">
        <f>IFERROR(VLOOKUP(Table1[[#This Row],[Ticker]],[1]!Table1[[Symbol]:[Industry]],2,FALSE),"-")</f>
        <v>-</v>
      </c>
      <c r="D3415" t="s">
        <v>308</v>
      </c>
      <c r="E3415">
        <v>47.356108800000001</v>
      </c>
      <c r="F3415">
        <v>16.54</v>
      </c>
      <c r="G3415">
        <v>40.426765173461099</v>
      </c>
      <c r="H3415">
        <v>0.38372660405019199</v>
      </c>
      <c r="I3415">
        <v>-14.7044597000168</v>
      </c>
      <c r="J3415">
        <v>-3.7428638022901901</v>
      </c>
      <c r="K3415">
        <v>16.065871430819399</v>
      </c>
      <c r="L3415">
        <v>14.826975114284901</v>
      </c>
      <c r="M3415">
        <v>41.213801595148297</v>
      </c>
      <c r="N3415">
        <v>1.03215973852425</v>
      </c>
      <c r="O3415">
        <v>22.732769044739999</v>
      </c>
      <c r="P3415">
        <v>82.762430939226505</v>
      </c>
      <c r="Q3415">
        <v>6.2035240792321998E-2</v>
      </c>
    </row>
    <row r="3416" spans="1:17" hidden="1" x14ac:dyDescent="0.3">
      <c r="A3416" t="s">
        <v>6995</v>
      </c>
      <c r="B3416" t="s">
        <v>6996</v>
      </c>
      <c r="C3416" t="str">
        <f>IFERROR(VLOOKUP(Table1[[#This Row],[Ticker]],[1]!Table1[[Symbol]:[Industry]],2,FALSE),"-")</f>
        <v>-</v>
      </c>
      <c r="D3416" t="s">
        <v>258</v>
      </c>
      <c r="E3416">
        <v>47.2256</v>
      </c>
      <c r="F3416">
        <v>697.5</v>
      </c>
      <c r="G3416">
        <v>-43.552032114867202</v>
      </c>
      <c r="H3416">
        <v>-15.878854442391299</v>
      </c>
      <c r="I3416">
        <v>-27.656858221654701</v>
      </c>
      <c r="J3416">
        <v>-7.9840772688088899</v>
      </c>
      <c r="K3416">
        <v>758.81035693027297</v>
      </c>
      <c r="L3416">
        <v>765.69488335893902</v>
      </c>
      <c r="M3416">
        <v>34.212769285793897</v>
      </c>
      <c r="N3416">
        <v>0.57890091512983699</v>
      </c>
      <c r="O3416">
        <v>35.4838709677419</v>
      </c>
      <c r="P3416">
        <v>16.25</v>
      </c>
      <c r="Q3416">
        <v>0.103014680912156</v>
      </c>
    </row>
    <row r="3417" spans="1:17" hidden="1" x14ac:dyDescent="0.3">
      <c r="A3417" t="s">
        <v>6997</v>
      </c>
      <c r="B3417" t="s">
        <v>6998</v>
      </c>
      <c r="C3417" t="str">
        <f>IFERROR(VLOOKUP(Table1[[#This Row],[Ticker]],[1]!Table1[[Symbol]:[Industry]],2,FALSE),"-")</f>
        <v>-</v>
      </c>
      <c r="D3417" t="s">
        <v>550</v>
      </c>
      <c r="E3417">
        <v>47.19312</v>
      </c>
      <c r="F3417">
        <v>58.89</v>
      </c>
      <c r="G3417">
        <v>16.959245758203</v>
      </c>
      <c r="H3417">
        <v>0.39191745990207599</v>
      </c>
      <c r="I3417">
        <v>-16.143637100811102</v>
      </c>
      <c r="J3417">
        <v>4.4614705630348697</v>
      </c>
      <c r="K3417">
        <v>58.186421317322903</v>
      </c>
      <c r="L3417">
        <v>55.4614672139055</v>
      </c>
      <c r="M3417">
        <v>67.322542224695894</v>
      </c>
      <c r="N3417">
        <v>0.93051747134988905</v>
      </c>
      <c r="O3417">
        <v>24.299541518084499</v>
      </c>
      <c r="P3417">
        <v>57.459893048128301</v>
      </c>
      <c r="Q3417">
        <v>0.104910133343915</v>
      </c>
    </row>
    <row r="3418" spans="1:17" hidden="1" x14ac:dyDescent="0.3">
      <c r="A3418" t="s">
        <v>6999</v>
      </c>
      <c r="B3418" t="s">
        <v>7000</v>
      </c>
      <c r="C3418" t="str">
        <f>IFERROR(VLOOKUP(Table1[[#This Row],[Ticker]],[1]!Table1[[Symbol]:[Industry]],2,FALSE),"-")</f>
        <v>-</v>
      </c>
      <c r="E3418">
        <v>47.018825</v>
      </c>
      <c r="F3418">
        <v>47.9</v>
      </c>
      <c r="G3418">
        <v>31.141874138996499</v>
      </c>
      <c r="H3418">
        <v>-9.8707070951896707</v>
      </c>
      <c r="I3418">
        <v>-0.62791412577538297</v>
      </c>
      <c r="J3418">
        <v>-4.8227016780345604</v>
      </c>
      <c r="K3418">
        <v>48.707368050525602</v>
      </c>
      <c r="L3418">
        <v>44.824690968279498</v>
      </c>
      <c r="M3418">
        <v>41.376785988002197</v>
      </c>
      <c r="N3418">
        <v>0.710267208829509</v>
      </c>
      <c r="O3418">
        <v>39.874739039665897</v>
      </c>
      <c r="P3418">
        <v>59.454061251664399</v>
      </c>
      <c r="Q3418">
        <v>9.9170631807287996E-2</v>
      </c>
    </row>
    <row r="3419" spans="1:17" hidden="1" x14ac:dyDescent="0.3">
      <c r="A3419" t="s">
        <v>7001</v>
      </c>
      <c r="B3419" t="s">
        <v>7002</v>
      </c>
      <c r="C3419" t="str">
        <f>IFERROR(VLOOKUP(Table1[[#This Row],[Ticker]],[1]!Table1[[Symbol]:[Industry]],2,FALSE),"-")</f>
        <v>-</v>
      </c>
      <c r="D3419" t="s">
        <v>476</v>
      </c>
      <c r="E3419">
        <v>46.966445729999997</v>
      </c>
      <c r="F3419">
        <v>4.33</v>
      </c>
      <c r="G3419">
        <v>79.408879536746795</v>
      </c>
      <c r="H3419">
        <v>-1.10720498578435</v>
      </c>
      <c r="I3419">
        <v>79.035641324438302</v>
      </c>
      <c r="J3419">
        <v>-7.5957425334004904</v>
      </c>
      <c r="K3419">
        <v>4.3975073407077003</v>
      </c>
      <c r="L3419">
        <v>3.3872795203117598</v>
      </c>
      <c r="M3419">
        <v>27.788739514746499</v>
      </c>
      <c r="N3419">
        <v>0.99959204684423297</v>
      </c>
      <c r="O3419">
        <v>26.558891454965298</v>
      </c>
      <c r="P3419">
        <v>143.25842696629201</v>
      </c>
      <c r="Q3419">
        <v>7.4870924600444005E-2</v>
      </c>
    </row>
    <row r="3420" spans="1:17" hidden="1" x14ac:dyDescent="0.3">
      <c r="A3420" t="s">
        <v>7003</v>
      </c>
      <c r="B3420" t="s">
        <v>7004</v>
      </c>
      <c r="C3420" t="str">
        <f>IFERROR(VLOOKUP(Table1[[#This Row],[Ticker]],[1]!Table1[[Symbol]:[Industry]],2,FALSE),"-")</f>
        <v>-</v>
      </c>
      <c r="D3420" t="s">
        <v>576</v>
      </c>
      <c r="E3420">
        <v>46.959613865999998</v>
      </c>
      <c r="F3420">
        <v>1.24</v>
      </c>
      <c r="G3420">
        <v>-5.9724578323240696</v>
      </c>
      <c r="H3420">
        <v>8.22504320241082</v>
      </c>
      <c r="I3420">
        <v>-93.038150947776899</v>
      </c>
      <c r="J3420">
        <v>7.0108126682979997</v>
      </c>
      <c r="K3420">
        <v>1.1583126019990699</v>
      </c>
      <c r="L3420">
        <v>2.3675586506704498</v>
      </c>
      <c r="M3420">
        <v>79.941097840840897</v>
      </c>
      <c r="N3420">
        <v>3.1637311724966501</v>
      </c>
      <c r="O3420">
        <v>762.31884057971001</v>
      </c>
      <c r="P3420">
        <v>43.798319327731001</v>
      </c>
      <c r="Q3420">
        <v>4.8386153472729003E-2</v>
      </c>
    </row>
    <row r="3421" spans="1:17" hidden="1" x14ac:dyDescent="0.3">
      <c r="A3421" t="s">
        <v>7005</v>
      </c>
      <c r="B3421" t="s">
        <v>7006</v>
      </c>
      <c r="C3421" t="str">
        <f>IFERROR(VLOOKUP(Table1[[#This Row],[Ticker]],[1]!Table1[[Symbol]:[Industry]],2,FALSE),"-")</f>
        <v>-</v>
      </c>
      <c r="D3421" t="s">
        <v>180</v>
      </c>
      <c r="E3421">
        <v>46.886448000000001</v>
      </c>
      <c r="F3421">
        <v>73.2</v>
      </c>
      <c r="G3421">
        <v>-55.1139029183256</v>
      </c>
      <c r="H3421">
        <v>-7.5322700058246497</v>
      </c>
      <c r="I3421">
        <v>-36.636334277052597</v>
      </c>
      <c r="J3421">
        <v>-0.80168733170197304</v>
      </c>
      <c r="K3421">
        <v>75.073048227342795</v>
      </c>
      <c r="M3421">
        <v>45.244779631154103</v>
      </c>
      <c r="N3421">
        <v>0.69875222816399196</v>
      </c>
      <c r="O3421">
        <v>98.087431693989004</v>
      </c>
      <c r="P3421">
        <v>26.2068965517241</v>
      </c>
    </row>
    <row r="3422" spans="1:17" hidden="1" x14ac:dyDescent="0.3">
      <c r="A3422" t="s">
        <v>7007</v>
      </c>
      <c r="B3422" t="s">
        <v>7008</v>
      </c>
      <c r="C3422" t="str">
        <f>IFERROR(VLOOKUP(Table1[[#This Row],[Ticker]],[1]!Table1[[Symbol]:[Industry]],2,FALSE),"-")</f>
        <v>-</v>
      </c>
      <c r="D3422" t="s">
        <v>253</v>
      </c>
      <c r="E3422">
        <v>46.881805499999999</v>
      </c>
      <c r="F3422">
        <v>18.04</v>
      </c>
      <c r="G3422">
        <v>-10.3192154032769</v>
      </c>
      <c r="H3422">
        <v>-11.4944580579725</v>
      </c>
      <c r="I3422">
        <v>-43.161257353975699</v>
      </c>
      <c r="J3422">
        <v>-0.69106786267540699</v>
      </c>
      <c r="K3422">
        <v>19.4703320220029</v>
      </c>
      <c r="L3422">
        <v>20.760041869443299</v>
      </c>
      <c r="M3422">
        <v>47.638294858967903</v>
      </c>
      <c r="N3422">
        <v>0.32605240207177499</v>
      </c>
      <c r="O3422">
        <v>107.492122768117</v>
      </c>
      <c r="P3422">
        <v>23.4726224783861</v>
      </c>
      <c r="Q3422">
        <v>-4.7456418646327998E-2</v>
      </c>
    </row>
    <row r="3423" spans="1:17" hidden="1" x14ac:dyDescent="0.3">
      <c r="A3423" t="s">
        <v>7009</v>
      </c>
      <c r="B3423" t="s">
        <v>7010</v>
      </c>
      <c r="C3423" t="str">
        <f>IFERROR(VLOOKUP(Table1[[#This Row],[Ticker]],[1]!Table1[[Symbol]:[Industry]],2,FALSE),"-")</f>
        <v>-</v>
      </c>
      <c r="E3423">
        <v>46.822969200000003</v>
      </c>
      <c r="F3423">
        <v>37.909999999999997</v>
      </c>
      <c r="G3423">
        <v>76.922882121839393</v>
      </c>
      <c r="H3423">
        <v>-29.435853104724401</v>
      </c>
      <c r="I3423">
        <v>179.45417736184601</v>
      </c>
      <c r="J3423">
        <v>-18.567557076137199</v>
      </c>
      <c r="K3423">
        <v>43.235007786931497</v>
      </c>
      <c r="L3423">
        <v>27.801896825892701</v>
      </c>
      <c r="M3423">
        <v>6.0821239616670804</v>
      </c>
      <c r="N3423">
        <v>0.96252781732483705</v>
      </c>
      <c r="O3423">
        <v>45.080453706146102</v>
      </c>
      <c r="P3423">
        <v>206.467259498787</v>
      </c>
    </row>
    <row r="3424" spans="1:17" hidden="1" x14ac:dyDescent="0.3">
      <c r="A3424" t="s">
        <v>7011</v>
      </c>
      <c r="B3424" t="s">
        <v>7012</v>
      </c>
      <c r="C3424" t="str">
        <f>IFERROR(VLOOKUP(Table1[[#This Row],[Ticker]],[1]!Table1[[Symbol]:[Industry]],2,FALSE),"-")</f>
        <v>-</v>
      </c>
      <c r="E3424">
        <v>46.770299999999999</v>
      </c>
      <c r="F3424">
        <v>149.1</v>
      </c>
      <c r="G3424">
        <v>233.040374737527</v>
      </c>
      <c r="H3424">
        <v>-0.80166058148441799</v>
      </c>
      <c r="I3424">
        <v>117.037893305735</v>
      </c>
      <c r="J3424">
        <v>-5.1369474473089003</v>
      </c>
      <c r="K3424">
        <v>141.202185070784</v>
      </c>
      <c r="L3424">
        <v>104.205675550065</v>
      </c>
      <c r="M3424">
        <v>40.228933224869202</v>
      </c>
      <c r="N3424">
        <v>0.82585090773944203</v>
      </c>
      <c r="O3424">
        <v>15.660630449362801</v>
      </c>
      <c r="P3424">
        <v>271.35740971357399</v>
      </c>
      <c r="Q3424">
        <v>0.110577728115043</v>
      </c>
    </row>
    <row r="3425" spans="1:17" hidden="1" x14ac:dyDescent="0.3">
      <c r="A3425" t="s">
        <v>7013</v>
      </c>
      <c r="B3425" t="s">
        <v>7014</v>
      </c>
      <c r="C3425" t="str">
        <f>IFERROR(VLOOKUP(Table1[[#This Row],[Ticker]],[1]!Table1[[Symbol]:[Industry]],2,FALSE),"-")</f>
        <v>-</v>
      </c>
      <c r="D3425" t="s">
        <v>557</v>
      </c>
      <c r="E3425">
        <v>46.767200000000003</v>
      </c>
      <c r="F3425">
        <v>38.840000000000003</v>
      </c>
      <c r="G3425">
        <v>-57.508276661350301</v>
      </c>
      <c r="H3425">
        <v>-19.456135500819499</v>
      </c>
      <c r="I3425">
        <v>1.1937193902103</v>
      </c>
      <c r="J3425">
        <v>-5.0391783539667596</v>
      </c>
      <c r="K3425">
        <v>49.749016492308101</v>
      </c>
      <c r="L3425">
        <v>50.5683874674748</v>
      </c>
      <c r="M3425">
        <v>35.931300947698503</v>
      </c>
      <c r="N3425">
        <v>2.73100105148723</v>
      </c>
      <c r="O3425">
        <v>107.209062821833</v>
      </c>
      <c r="P3425">
        <v>30.379321920107401</v>
      </c>
      <c r="Q3425">
        <v>0.180367166232868</v>
      </c>
    </row>
    <row r="3426" spans="1:17" hidden="1" x14ac:dyDescent="0.3">
      <c r="A3426" t="s">
        <v>7015</v>
      </c>
      <c r="B3426" t="s">
        <v>7016</v>
      </c>
      <c r="C3426" t="str">
        <f>IFERROR(VLOOKUP(Table1[[#This Row],[Ticker]],[1]!Table1[[Symbol]:[Industry]],2,FALSE),"-")</f>
        <v>-</v>
      </c>
      <c r="D3426" t="s">
        <v>819</v>
      </c>
      <c r="E3426">
        <v>46.711742399999999</v>
      </c>
      <c r="F3426">
        <v>22.59</v>
      </c>
      <c r="G3426">
        <v>75.712112516778902</v>
      </c>
      <c r="H3426">
        <v>9.5783742104331502</v>
      </c>
      <c r="I3426">
        <v>-17.978817519950798</v>
      </c>
      <c r="J3426">
        <v>-7.3177603117193399</v>
      </c>
      <c r="K3426">
        <v>20.293005954292699</v>
      </c>
      <c r="L3426">
        <v>17.758679896997499</v>
      </c>
      <c r="M3426">
        <v>47.579743840665103</v>
      </c>
      <c r="N3426">
        <v>2.5869724021450899</v>
      </c>
      <c r="O3426">
        <v>16.998671978751599</v>
      </c>
      <c r="P3426">
        <v>114.529914529914</v>
      </c>
      <c r="Q3426">
        <v>7.7276459136975006E-2</v>
      </c>
    </row>
    <row r="3427" spans="1:17" hidden="1" x14ac:dyDescent="0.3">
      <c r="A3427" t="s">
        <v>7017</v>
      </c>
      <c r="B3427" t="s">
        <v>7018</v>
      </c>
      <c r="C3427" t="str">
        <f>IFERROR(VLOOKUP(Table1[[#This Row],[Ticker]],[1]!Table1[[Symbol]:[Industry]],2,FALSE),"-")</f>
        <v>-</v>
      </c>
      <c r="D3427" t="s">
        <v>140</v>
      </c>
      <c r="E3427">
        <v>46.62</v>
      </c>
      <c r="F3427">
        <v>5.16</v>
      </c>
      <c r="G3427">
        <v>66.017170732856599</v>
      </c>
      <c r="H3427">
        <v>20.231062050910001</v>
      </c>
      <c r="I3427">
        <v>-11.9066809516546</v>
      </c>
      <c r="J3427">
        <v>-1.5679708566061801</v>
      </c>
      <c r="K3427">
        <v>4.4620286423398001</v>
      </c>
      <c r="L3427">
        <v>4.1536514823002904</v>
      </c>
      <c r="M3427">
        <v>74.234377989624605</v>
      </c>
      <c r="N3427">
        <v>1.96567980202375</v>
      </c>
      <c r="O3427">
        <v>15.503875968992199</v>
      </c>
      <c r="P3427">
        <v>98.461538461538396</v>
      </c>
      <c r="Q3427">
        <v>7.1967939810209006E-2</v>
      </c>
    </row>
    <row r="3428" spans="1:17" hidden="1" x14ac:dyDescent="0.3">
      <c r="A3428" t="s">
        <v>7019</v>
      </c>
      <c r="B3428" t="s">
        <v>7020</v>
      </c>
      <c r="C3428" t="str">
        <f>IFERROR(VLOOKUP(Table1[[#This Row],[Ticker]],[1]!Table1[[Symbol]:[Industry]],2,FALSE),"-")</f>
        <v>-</v>
      </c>
      <c r="D3428" t="s">
        <v>114</v>
      </c>
      <c r="E3428">
        <v>46.56</v>
      </c>
      <c r="F3428">
        <v>16.100000000000001</v>
      </c>
      <c r="G3428">
        <v>-31.9268395850251</v>
      </c>
      <c r="H3428">
        <v>-9.4407564064049403</v>
      </c>
      <c r="I3428">
        <v>-32.597778238496602</v>
      </c>
      <c r="J3428">
        <v>-3.8016873317019702</v>
      </c>
      <c r="K3428">
        <v>16.539117036244001</v>
      </c>
      <c r="L3428">
        <v>18.0673830855632</v>
      </c>
      <c r="M3428">
        <v>35.7424619510507</v>
      </c>
      <c r="N3428">
        <v>0.83847459265771296</v>
      </c>
      <c r="O3428">
        <v>72.608695652173793</v>
      </c>
      <c r="P3428">
        <v>10.2739726027397</v>
      </c>
      <c r="Q3428">
        <v>-1.7296239089885E-2</v>
      </c>
    </row>
    <row r="3429" spans="1:17" hidden="1" x14ac:dyDescent="0.3">
      <c r="A3429" t="s">
        <v>7021</v>
      </c>
      <c r="B3429" t="s">
        <v>7022</v>
      </c>
      <c r="C3429" t="str">
        <f>IFERROR(VLOOKUP(Table1[[#This Row],[Ticker]],[1]!Table1[[Symbol]:[Industry]],2,FALSE),"-")</f>
        <v>-</v>
      </c>
      <c r="E3429">
        <v>46.54495</v>
      </c>
      <c r="F3429">
        <v>153.9</v>
      </c>
      <c r="G3429">
        <v>-34.820057173568102</v>
      </c>
      <c r="H3429">
        <v>-8.0147108959498201</v>
      </c>
      <c r="I3429">
        <v>-36.676689825940599</v>
      </c>
      <c r="J3429">
        <v>-9.6252167434666802</v>
      </c>
      <c r="K3429">
        <v>155.23245291584499</v>
      </c>
      <c r="L3429">
        <v>168.537791226656</v>
      </c>
      <c r="M3429">
        <v>50.152448371964397</v>
      </c>
      <c r="N3429">
        <v>0.95536024952000898</v>
      </c>
      <c r="O3429">
        <v>76.088369070825195</v>
      </c>
      <c r="P3429">
        <v>15.4538634658664</v>
      </c>
      <c r="Q3429">
        <v>8.9496257549309996E-2</v>
      </c>
    </row>
    <row r="3430" spans="1:17" hidden="1" x14ac:dyDescent="0.3">
      <c r="A3430" t="s">
        <v>7023</v>
      </c>
      <c r="B3430" t="s">
        <v>7024</v>
      </c>
      <c r="C3430" t="str">
        <f>IFERROR(VLOOKUP(Table1[[#This Row],[Ticker]],[1]!Table1[[Symbol]:[Industry]],2,FALSE),"-")</f>
        <v>-</v>
      </c>
      <c r="D3430" t="s">
        <v>258</v>
      </c>
      <c r="E3430">
        <v>46.490587349999998</v>
      </c>
      <c r="F3430">
        <v>2.25</v>
      </c>
      <c r="G3430">
        <v>137.35350413140799</v>
      </c>
      <c r="H3430">
        <v>7.6102891040501701</v>
      </c>
      <c r="I3430">
        <v>-57.734848717430303</v>
      </c>
      <c r="J3430">
        <v>1.4710399410252899</v>
      </c>
      <c r="K3430">
        <v>2.3516673779569901</v>
      </c>
      <c r="L3430">
        <v>2.4251979254916298</v>
      </c>
      <c r="M3430">
        <v>36.637489931593699</v>
      </c>
      <c r="N3430">
        <v>2.1150453320264599</v>
      </c>
      <c r="O3430">
        <v>171.111111111111</v>
      </c>
      <c r="P3430">
        <v>189.07922912205501</v>
      </c>
    </row>
    <row r="3431" spans="1:17" hidden="1" x14ac:dyDescent="0.3">
      <c r="A3431" t="s">
        <v>7025</v>
      </c>
      <c r="B3431" t="s">
        <v>7026</v>
      </c>
      <c r="C3431" t="str">
        <f>IFERROR(VLOOKUP(Table1[[#This Row],[Ticker]],[1]!Table1[[Symbol]:[Industry]],2,FALSE),"-")</f>
        <v>-</v>
      </c>
      <c r="D3431" t="s">
        <v>384</v>
      </c>
      <c r="E3431">
        <v>46.470199999999998</v>
      </c>
      <c r="F3431">
        <v>69.7</v>
      </c>
      <c r="G3431">
        <v>-30.357625798860202</v>
      </c>
      <c r="H3431">
        <v>2.4027638907064999</v>
      </c>
      <c r="I3431">
        <v>-23.763730540095601</v>
      </c>
      <c r="J3431">
        <v>-6.2052441032477796</v>
      </c>
      <c r="K3431">
        <v>66.116970537880306</v>
      </c>
      <c r="L3431">
        <v>69.392515290525196</v>
      </c>
      <c r="M3431">
        <v>52.009725780408303</v>
      </c>
      <c r="N3431">
        <v>1.9542483660130701</v>
      </c>
      <c r="O3431">
        <v>46.126255380200803</v>
      </c>
      <c r="P3431">
        <v>32.132701421800903</v>
      </c>
      <c r="Q3431">
        <v>4.9856326504173001E-2</v>
      </c>
    </row>
    <row r="3432" spans="1:17" hidden="1" x14ac:dyDescent="0.3">
      <c r="A3432" t="s">
        <v>7027</v>
      </c>
      <c r="B3432" t="s">
        <v>7028</v>
      </c>
      <c r="C3432" t="str">
        <f>IFERROR(VLOOKUP(Table1[[#This Row],[Ticker]],[1]!Table1[[Symbol]:[Industry]],2,FALSE),"-")</f>
        <v>-</v>
      </c>
      <c r="D3432" t="s">
        <v>1492</v>
      </c>
      <c r="E3432">
        <v>46.428857999999998</v>
      </c>
      <c r="F3432">
        <v>29.43</v>
      </c>
      <c r="G3432">
        <v>1.5982067971640701</v>
      </c>
      <c r="H3432">
        <v>-19.073898044306301</v>
      </c>
      <c r="I3432">
        <v>16.2432643851546</v>
      </c>
      <c r="J3432">
        <v>-7.3178163639600298</v>
      </c>
      <c r="K3432">
        <v>28.147678080056298</v>
      </c>
      <c r="L3432">
        <v>24.706812827662699</v>
      </c>
      <c r="M3432">
        <v>35.068915205574697</v>
      </c>
      <c r="N3432">
        <v>0.29969766307544399</v>
      </c>
      <c r="O3432">
        <v>25.042473666326799</v>
      </c>
      <c r="P3432">
        <v>53.28125</v>
      </c>
      <c r="Q3432">
        <v>8.2055208089771001E-2</v>
      </c>
    </row>
    <row r="3433" spans="1:17" hidden="1" x14ac:dyDescent="0.3">
      <c r="A3433" t="s">
        <v>7029</v>
      </c>
      <c r="B3433" t="s">
        <v>7030</v>
      </c>
      <c r="C3433" t="str">
        <f>IFERROR(VLOOKUP(Table1[[#This Row],[Ticker]],[1]!Table1[[Symbol]:[Industry]],2,FALSE),"-")</f>
        <v>-</v>
      </c>
      <c r="D3433" t="s">
        <v>253</v>
      </c>
      <c r="E3433">
        <v>46.423137599999997</v>
      </c>
      <c r="F3433">
        <v>23.25</v>
      </c>
      <c r="G3433">
        <v>-3.4359695528017302</v>
      </c>
      <c r="H3433">
        <v>-35.834703843763599</v>
      </c>
      <c r="I3433">
        <v>1.7013767923656999</v>
      </c>
      <c r="J3433">
        <v>9.4685829385683</v>
      </c>
      <c r="K3433">
        <v>26.058104266348099</v>
      </c>
      <c r="L3433">
        <v>23.5679493182604</v>
      </c>
      <c r="M3433">
        <v>41.173733685931602</v>
      </c>
      <c r="N3433">
        <v>0.25066561878488403</v>
      </c>
      <c r="O3433">
        <v>68.086021505376294</v>
      </c>
    </row>
    <row r="3434" spans="1:17" hidden="1" x14ac:dyDescent="0.3">
      <c r="A3434" t="s">
        <v>7031</v>
      </c>
      <c r="B3434" t="s">
        <v>7032</v>
      </c>
      <c r="C3434" t="str">
        <f>IFERROR(VLOOKUP(Table1[[#This Row],[Ticker]],[1]!Table1[[Symbol]:[Industry]],2,FALSE),"-")</f>
        <v>-</v>
      </c>
      <c r="D3434" t="s">
        <v>258</v>
      </c>
      <c r="E3434">
        <v>46.352906079999997</v>
      </c>
      <c r="F3434">
        <v>102</v>
      </c>
      <c r="G3434">
        <v>53.237210237115399</v>
      </c>
      <c r="H3434">
        <v>-7.6992347054736303</v>
      </c>
      <c r="I3434">
        <v>6.8913938088149402</v>
      </c>
      <c r="J3434">
        <v>-5.42785555600104</v>
      </c>
      <c r="K3434">
        <v>97.058623396206102</v>
      </c>
      <c r="L3434">
        <v>81.495725277402002</v>
      </c>
      <c r="M3434">
        <v>37.567566113312402</v>
      </c>
      <c r="N3434">
        <v>0.32783528098487702</v>
      </c>
      <c r="O3434">
        <v>20.294117647058801</v>
      </c>
      <c r="P3434">
        <v>95.327460743010306</v>
      </c>
      <c r="Q3434">
        <v>6.7776017692354001E-2</v>
      </c>
    </row>
    <row r="3435" spans="1:17" hidden="1" x14ac:dyDescent="0.3">
      <c r="A3435" t="s">
        <v>7033</v>
      </c>
      <c r="B3435" t="s">
        <v>7034</v>
      </c>
      <c r="C3435" t="str">
        <f>IFERROR(VLOOKUP(Table1[[#This Row],[Ticker]],[1]!Table1[[Symbol]:[Industry]],2,FALSE),"-")</f>
        <v>-</v>
      </c>
      <c r="D3435" t="s">
        <v>901</v>
      </c>
      <c r="E3435">
        <v>46.267200000000003</v>
      </c>
      <c r="F3435">
        <v>1.06</v>
      </c>
      <c r="G3435">
        <v>-85.804390605433298</v>
      </c>
      <c r="H3435">
        <v>-3.9281724344113602</v>
      </c>
      <c r="I3435">
        <v>-35.998971639689998</v>
      </c>
      <c r="J3435">
        <v>-11.058097588112201</v>
      </c>
      <c r="K3435">
        <v>1.11527254116883</v>
      </c>
      <c r="L3435">
        <v>1.4930976495266299</v>
      </c>
      <c r="M3435">
        <v>34.8980524201679</v>
      </c>
      <c r="N3435">
        <v>0.51818174805069495</v>
      </c>
      <c r="O3435">
        <v>173.58490566037699</v>
      </c>
      <c r="P3435">
        <v>11.578947368421</v>
      </c>
      <c r="Q3435">
        <v>-4.7156225364158998E-2</v>
      </c>
    </row>
    <row r="3436" spans="1:17" hidden="1" x14ac:dyDescent="0.3">
      <c r="A3436" t="s">
        <v>7035</v>
      </c>
      <c r="B3436" t="s">
        <v>7036</v>
      </c>
      <c r="C3436" t="str">
        <f>IFERROR(VLOOKUP(Table1[[#This Row],[Ticker]],[1]!Table1[[Symbol]:[Industry]],2,FALSE),"-")</f>
        <v>-</v>
      </c>
      <c r="E3436">
        <v>46.238280000000003</v>
      </c>
      <c r="F3436">
        <v>101.2</v>
      </c>
      <c r="G3436">
        <v>-14.5955993966421</v>
      </c>
      <c r="H3436">
        <v>-2.89414548575026</v>
      </c>
      <c r="I3436">
        <v>-5.18694156450207</v>
      </c>
      <c r="J3436">
        <v>1.19387807849758</v>
      </c>
      <c r="K3436">
        <v>96.614363522683306</v>
      </c>
      <c r="L3436">
        <v>94.894469017036101</v>
      </c>
      <c r="M3436">
        <v>99.999584312757506</v>
      </c>
      <c r="N3436">
        <v>4.2572062084257203</v>
      </c>
      <c r="O3436">
        <v>0</v>
      </c>
      <c r="P3436">
        <v>12.132963988919601</v>
      </c>
    </row>
    <row r="3437" spans="1:17" hidden="1" x14ac:dyDescent="0.3">
      <c r="A3437" t="s">
        <v>7037</v>
      </c>
      <c r="B3437" t="s">
        <v>7038</v>
      </c>
      <c r="C3437" t="str">
        <f>IFERROR(VLOOKUP(Table1[[#This Row],[Ticker]],[1]!Table1[[Symbol]:[Industry]],2,FALSE),"-")</f>
        <v>-</v>
      </c>
      <c r="D3437" t="s">
        <v>532</v>
      </c>
      <c r="E3437">
        <v>46.118611000000001</v>
      </c>
      <c r="F3437">
        <v>84.15</v>
      </c>
      <c r="G3437">
        <v>-59.726652089532202</v>
      </c>
      <c r="H3437">
        <v>18.0964002151612</v>
      </c>
      <c r="I3437">
        <v>-45.635518838074603</v>
      </c>
      <c r="J3437">
        <v>7.3179707879561304</v>
      </c>
      <c r="K3437">
        <v>82.637393777657095</v>
      </c>
      <c r="M3437">
        <v>67.429081797726894</v>
      </c>
      <c r="O3437">
        <v>58.882947118241198</v>
      </c>
      <c r="P3437">
        <v>46.986899563318701</v>
      </c>
    </row>
    <row r="3438" spans="1:17" hidden="1" x14ac:dyDescent="0.3">
      <c r="A3438" t="s">
        <v>7039</v>
      </c>
      <c r="B3438" t="s">
        <v>7040</v>
      </c>
      <c r="C3438" t="str">
        <f>IFERROR(VLOOKUP(Table1[[#This Row],[Ticker]],[1]!Table1[[Symbol]:[Industry]],2,FALSE),"-")</f>
        <v>-</v>
      </c>
      <c r="D3438" t="s">
        <v>901</v>
      </c>
      <c r="E3438">
        <v>45.903736000000002</v>
      </c>
      <c r="F3438">
        <v>72.180000000000007</v>
      </c>
      <c r="G3438">
        <v>13.030000623649199</v>
      </c>
      <c r="H3438">
        <v>22.761082754843802</v>
      </c>
      <c r="I3438">
        <v>-7.9765514039901104</v>
      </c>
      <c r="J3438">
        <v>24.365627843395298</v>
      </c>
      <c r="K3438">
        <v>64.670049381278105</v>
      </c>
      <c r="L3438">
        <v>62.145724111959602</v>
      </c>
      <c r="M3438">
        <v>93.290524460629996</v>
      </c>
      <c r="N3438">
        <v>3.13729828600556</v>
      </c>
      <c r="O3438">
        <v>17.594901634801801</v>
      </c>
      <c r="P3438">
        <v>44.043105168628998</v>
      </c>
      <c r="Q3438">
        <v>1.0845333522046001E-2</v>
      </c>
    </row>
    <row r="3439" spans="1:17" hidden="1" x14ac:dyDescent="0.3">
      <c r="A3439" t="s">
        <v>7041</v>
      </c>
      <c r="B3439" t="s">
        <v>7042</v>
      </c>
      <c r="C3439" t="str">
        <f>IFERROR(VLOOKUP(Table1[[#This Row],[Ticker]],[1]!Table1[[Symbol]:[Industry]],2,FALSE),"-")</f>
        <v>-</v>
      </c>
      <c r="D3439" t="s">
        <v>476</v>
      </c>
      <c r="E3439">
        <v>45.8395692</v>
      </c>
      <c r="F3439">
        <v>17.02</v>
      </c>
      <c r="G3439">
        <v>-2.4710572720999799</v>
      </c>
      <c r="H3439">
        <v>-8.9273215154188303</v>
      </c>
      <c r="I3439">
        <v>-19.4639348607508</v>
      </c>
      <c r="J3439">
        <v>-3.32977721934241</v>
      </c>
      <c r="K3439">
        <v>18.187781499814299</v>
      </c>
      <c r="L3439">
        <v>18.1709865872369</v>
      </c>
      <c r="M3439">
        <v>36.687707241613303</v>
      </c>
      <c r="N3439">
        <v>0.82921026312797497</v>
      </c>
      <c r="O3439">
        <v>60.693301997649797</v>
      </c>
      <c r="P3439">
        <v>54.027149321266897</v>
      </c>
      <c r="Q3439">
        <v>-0.136380916400545</v>
      </c>
    </row>
    <row r="3440" spans="1:17" hidden="1" x14ac:dyDescent="0.3">
      <c r="A3440" t="s">
        <v>7043</v>
      </c>
      <c r="B3440" t="s">
        <v>7044</v>
      </c>
      <c r="C3440" t="str">
        <f>IFERROR(VLOOKUP(Table1[[#This Row],[Ticker]],[1]!Table1[[Symbol]:[Industry]],2,FALSE),"-")</f>
        <v>-</v>
      </c>
      <c r="E3440">
        <v>45.785322000000001</v>
      </c>
      <c r="F3440">
        <v>318</v>
      </c>
      <c r="G3440">
        <v>-26.429390605433301</v>
      </c>
      <c r="H3440">
        <v>-15.312246107217399</v>
      </c>
      <c r="I3440">
        <v>-3.4763615064604401</v>
      </c>
      <c r="J3440">
        <v>-6.56550419345926</v>
      </c>
      <c r="K3440">
        <v>372.22713396613398</v>
      </c>
      <c r="L3440">
        <v>402.53741101912198</v>
      </c>
      <c r="M3440">
        <v>30.489409855336799</v>
      </c>
      <c r="N3440">
        <v>0.53129657228017801</v>
      </c>
      <c r="O3440">
        <v>120.11006289308099</v>
      </c>
      <c r="P3440">
        <v>19.503945885005599</v>
      </c>
      <c r="Q3440">
        <v>-4.0949532868055E-2</v>
      </c>
    </row>
    <row r="3441" spans="1:17" hidden="1" x14ac:dyDescent="0.3">
      <c r="A3441" t="s">
        <v>7045</v>
      </c>
      <c r="B3441" t="s">
        <v>7046</v>
      </c>
      <c r="C3441" t="str">
        <f>IFERROR(VLOOKUP(Table1[[#This Row],[Ticker]],[1]!Table1[[Symbol]:[Industry]],2,FALSE),"-")</f>
        <v>-</v>
      </c>
      <c r="E3441">
        <v>45.703244759999997</v>
      </c>
      <c r="F3441">
        <v>28.01</v>
      </c>
      <c r="G3441">
        <v>-15.6155629107047</v>
      </c>
      <c r="H3441">
        <v>14.7600114449301</v>
      </c>
      <c r="I3441">
        <v>18.263540789875702</v>
      </c>
      <c r="J3441">
        <v>-10.1544381407634</v>
      </c>
      <c r="K3441">
        <v>25.977990157665801</v>
      </c>
      <c r="M3441">
        <v>41.285048984384602</v>
      </c>
      <c r="N3441">
        <v>0.96442687747035505</v>
      </c>
      <c r="O3441">
        <v>23.455908604069901</v>
      </c>
      <c r="P3441">
        <v>55.6111111111111</v>
      </c>
    </row>
    <row r="3442" spans="1:17" hidden="1" x14ac:dyDescent="0.3">
      <c r="A3442" t="s">
        <v>7047</v>
      </c>
      <c r="B3442" t="s">
        <v>7048</v>
      </c>
      <c r="C3442" t="str">
        <f>IFERROR(VLOOKUP(Table1[[#This Row],[Ticker]],[1]!Table1[[Symbol]:[Industry]],2,FALSE),"-")</f>
        <v>-</v>
      </c>
      <c r="D3442" t="s">
        <v>156</v>
      </c>
      <c r="E3442">
        <v>45.568005999999997</v>
      </c>
      <c r="F3442">
        <v>44.01</v>
      </c>
      <c r="G3442">
        <v>12.897153674428001</v>
      </c>
      <c r="H3442">
        <v>-11.4801474863864</v>
      </c>
      <c r="I3442">
        <v>11.7715911308727</v>
      </c>
      <c r="J3442">
        <v>-0.95724288725752904</v>
      </c>
      <c r="K3442">
        <v>46.054177096308003</v>
      </c>
      <c r="L3442">
        <v>42.308807093105102</v>
      </c>
      <c r="M3442">
        <v>52.386253193505503</v>
      </c>
      <c r="N3442">
        <v>0.54977998926929506</v>
      </c>
      <c r="O3442">
        <v>50.306748466257602</v>
      </c>
      <c r="P3442">
        <v>67.338403041825003</v>
      </c>
      <c r="Q3442">
        <v>6.6525709875688996E-2</v>
      </c>
    </row>
    <row r="3443" spans="1:17" hidden="1" x14ac:dyDescent="0.3">
      <c r="A3443" t="s">
        <v>7049</v>
      </c>
      <c r="B3443" t="s">
        <v>7050</v>
      </c>
      <c r="C3443" t="str">
        <f>IFERROR(VLOOKUP(Table1[[#This Row],[Ticker]],[1]!Table1[[Symbol]:[Industry]],2,FALSE),"-")</f>
        <v>-</v>
      </c>
      <c r="D3443" t="s">
        <v>409</v>
      </c>
      <c r="E3443">
        <v>45.54</v>
      </c>
      <c r="F3443">
        <v>5.03</v>
      </c>
      <c r="G3443">
        <v>72.759578062974001</v>
      </c>
      <c r="H3443">
        <v>-1.7647108959498199</v>
      </c>
      <c r="I3443">
        <v>37.1033106933615</v>
      </c>
      <c r="J3443">
        <v>-9.3007831725699699</v>
      </c>
      <c r="K3443">
        <v>4.9222384581468104</v>
      </c>
      <c r="L3443">
        <v>3.9285195088304401</v>
      </c>
      <c r="M3443">
        <v>37.669467179034299</v>
      </c>
      <c r="N3443">
        <v>0.85414276554123403</v>
      </c>
      <c r="O3443">
        <v>29.7548045062955</v>
      </c>
      <c r="P3443">
        <v>115.571428571428</v>
      </c>
      <c r="Q3443">
        <v>6.5721866613100005E-2</v>
      </c>
    </row>
    <row r="3444" spans="1:17" hidden="1" x14ac:dyDescent="0.3">
      <c r="A3444" t="s">
        <v>7051</v>
      </c>
      <c r="B3444" t="s">
        <v>7052</v>
      </c>
      <c r="C3444" t="str">
        <f>IFERROR(VLOOKUP(Table1[[#This Row],[Ticker]],[1]!Table1[[Symbol]:[Industry]],2,FALSE),"-")</f>
        <v>-</v>
      </c>
      <c r="D3444" t="s">
        <v>62</v>
      </c>
      <c r="E3444">
        <v>45.3</v>
      </c>
      <c r="F3444">
        <v>46</v>
      </c>
      <c r="G3444">
        <v>-61.915501716544398</v>
      </c>
      <c r="H3444">
        <v>-1.9585588850432101</v>
      </c>
      <c r="I3444">
        <v>-70.990877750576303</v>
      </c>
      <c r="J3444">
        <v>-3.90329160977684</v>
      </c>
      <c r="K3444">
        <v>47.600805057187102</v>
      </c>
      <c r="L3444">
        <v>62.688138415403102</v>
      </c>
      <c r="M3444">
        <v>36.9308059464759</v>
      </c>
      <c r="N3444">
        <v>0.71007427111285304</v>
      </c>
      <c r="O3444">
        <v>165.21739130434699</v>
      </c>
      <c r="P3444">
        <v>17.948717948717899</v>
      </c>
      <c r="Q3444">
        <v>5.9734279675290004E-3</v>
      </c>
    </row>
    <row r="3445" spans="1:17" hidden="1" x14ac:dyDescent="0.3">
      <c r="A3445" t="s">
        <v>7053</v>
      </c>
      <c r="B3445" t="s">
        <v>7054</v>
      </c>
      <c r="C3445" t="str">
        <f>IFERROR(VLOOKUP(Table1[[#This Row],[Ticker]],[1]!Table1[[Symbol]:[Industry]],2,FALSE),"-")</f>
        <v>-</v>
      </c>
      <c r="D3445" t="s">
        <v>78</v>
      </c>
      <c r="E3445">
        <v>45.292245000000001</v>
      </c>
      <c r="F3445">
        <v>253</v>
      </c>
      <c r="G3445">
        <v>190.44560939456599</v>
      </c>
      <c r="H3445">
        <v>-32.197885244926198</v>
      </c>
      <c r="I3445">
        <v>146.450007952146</v>
      </c>
      <c r="J3445">
        <v>15.768209943867401</v>
      </c>
      <c r="K3445">
        <v>266.13285648471799</v>
      </c>
      <c r="M3445">
        <v>35.885571181002</v>
      </c>
      <c r="N3445">
        <v>1.2380952380952299</v>
      </c>
      <c r="O3445">
        <v>50.197628458498002</v>
      </c>
      <c r="P3445">
        <v>216.25</v>
      </c>
    </row>
    <row r="3446" spans="1:17" hidden="1" x14ac:dyDescent="0.3">
      <c r="A3446" t="s">
        <v>7055</v>
      </c>
      <c r="B3446" t="s">
        <v>7056</v>
      </c>
      <c r="C3446" t="str">
        <f>IFERROR(VLOOKUP(Table1[[#This Row],[Ticker]],[1]!Table1[[Symbol]:[Industry]],2,FALSE),"-")</f>
        <v>-</v>
      </c>
      <c r="D3446" t="s">
        <v>62</v>
      </c>
      <c r="E3446">
        <v>45.287999999999997</v>
      </c>
      <c r="F3446">
        <v>36.99</v>
      </c>
      <c r="G3446">
        <v>49.669992696274399</v>
      </c>
      <c r="H3446">
        <v>-8.9104631657293201</v>
      </c>
      <c r="I3446">
        <v>17.9851998690256</v>
      </c>
      <c r="J3446">
        <v>0.29120884316141099</v>
      </c>
      <c r="K3446">
        <v>37.660988257581899</v>
      </c>
      <c r="L3446">
        <v>33.594733668428297</v>
      </c>
      <c r="M3446">
        <v>50.269616982866097</v>
      </c>
      <c r="N3446">
        <v>0.61450126181575704</v>
      </c>
      <c r="O3446">
        <v>37.037037037037003</v>
      </c>
      <c r="P3446">
        <v>80.439024390243901</v>
      </c>
      <c r="Q3446">
        <v>1.9564663503329E-2</v>
      </c>
    </row>
    <row r="3447" spans="1:17" hidden="1" x14ac:dyDescent="0.3">
      <c r="A3447" t="s">
        <v>7057</v>
      </c>
      <c r="B3447" t="s">
        <v>7058</v>
      </c>
      <c r="C3447" t="str">
        <f>IFERROR(VLOOKUP(Table1[[#This Row],[Ticker]],[1]!Table1[[Symbol]:[Industry]],2,FALSE),"-")</f>
        <v>-</v>
      </c>
      <c r="D3447" t="s">
        <v>647</v>
      </c>
      <c r="E3447">
        <v>45.266461499999998</v>
      </c>
      <c r="F3447">
        <v>13</v>
      </c>
      <c r="G3447">
        <v>-53.582168383210998</v>
      </c>
      <c r="H3447">
        <v>-23.5380212839348</v>
      </c>
      <c r="I3447">
        <v>-62.563918979684601</v>
      </c>
      <c r="J3447">
        <v>-0.80168733170197304</v>
      </c>
      <c r="K3447">
        <v>17.7134115056542</v>
      </c>
      <c r="L3447">
        <v>20.992290884664001</v>
      </c>
      <c r="M3447">
        <v>12.2206197448455</v>
      </c>
      <c r="N3447">
        <v>0.239437794782729</v>
      </c>
      <c r="O3447">
        <v>152.30769230769201</v>
      </c>
      <c r="P3447">
        <v>13.537117903930101</v>
      </c>
      <c r="Q3447">
        <v>-1.8886760589561E-2</v>
      </c>
    </row>
    <row r="3448" spans="1:17" hidden="1" x14ac:dyDescent="0.3">
      <c r="A3448" t="s">
        <v>7059</v>
      </c>
      <c r="B3448" t="s">
        <v>7060</v>
      </c>
      <c r="C3448" t="str">
        <f>IFERROR(VLOOKUP(Table1[[#This Row],[Ticker]],[1]!Table1[[Symbol]:[Industry]],2,FALSE),"-")</f>
        <v>-</v>
      </c>
      <c r="D3448" t="s">
        <v>293</v>
      </c>
      <c r="E3448">
        <v>45.2587008</v>
      </c>
      <c r="F3448">
        <v>22.26</v>
      </c>
      <c r="G3448">
        <v>-62.267927068969698</v>
      </c>
      <c r="H3448">
        <v>-17.1386277923657</v>
      </c>
      <c r="I3448">
        <v>-41.337032251225097</v>
      </c>
      <c r="J3448">
        <v>-3.16803264283255</v>
      </c>
      <c r="K3448">
        <v>24.313327102504001</v>
      </c>
      <c r="L3448">
        <v>28.4894275763392</v>
      </c>
      <c r="M3448">
        <v>17.974467010204201</v>
      </c>
      <c r="N3448">
        <v>1.1652442738139199</v>
      </c>
      <c r="O3448">
        <v>66.217430368373698</v>
      </c>
      <c r="P3448">
        <v>5.2482269503546197</v>
      </c>
      <c r="Q3448">
        <v>-9.7705533598466995E-2</v>
      </c>
    </row>
    <row r="3449" spans="1:17" hidden="1" x14ac:dyDescent="0.3">
      <c r="A3449" t="s">
        <v>7061</v>
      </c>
      <c r="B3449" t="s">
        <v>7062</v>
      </c>
      <c r="C3449" t="str">
        <f>IFERROR(VLOOKUP(Table1[[#This Row],[Ticker]],[1]!Table1[[Symbol]:[Industry]],2,FALSE),"-")</f>
        <v>-</v>
      </c>
      <c r="D3449" t="s">
        <v>550</v>
      </c>
      <c r="E3449">
        <v>45.255000000000003</v>
      </c>
      <c r="F3449">
        <v>146.6</v>
      </c>
      <c r="G3449">
        <v>99.734070933028207</v>
      </c>
      <c r="H3449">
        <v>4.6202709552298398</v>
      </c>
      <c r="I3449">
        <v>65.8115670587149</v>
      </c>
      <c r="J3449">
        <v>9.1873757379298002</v>
      </c>
      <c r="K3449">
        <v>130.390427347268</v>
      </c>
      <c r="L3449">
        <v>107.605887658756</v>
      </c>
      <c r="M3449">
        <v>68.940013198029504</v>
      </c>
      <c r="N3449">
        <v>1.15363282325636</v>
      </c>
      <c r="O3449">
        <v>12.210095497953599</v>
      </c>
      <c r="P3449">
        <v>151.027397260274</v>
      </c>
      <c r="Q3449">
        <v>8.9147470444239998E-2</v>
      </c>
    </row>
    <row r="3450" spans="1:17" hidden="1" x14ac:dyDescent="0.3">
      <c r="A3450" t="s">
        <v>7063</v>
      </c>
      <c r="B3450" t="s">
        <v>7064</v>
      </c>
      <c r="C3450" t="str">
        <f>IFERROR(VLOOKUP(Table1[[#This Row],[Ticker]],[1]!Table1[[Symbol]:[Industry]],2,FALSE),"-")</f>
        <v>-</v>
      </c>
      <c r="D3450" t="s">
        <v>647</v>
      </c>
      <c r="E3450">
        <v>45.166597320000001</v>
      </c>
      <c r="F3450">
        <v>155.05000000000001</v>
      </c>
      <c r="G3450">
        <v>-43.810736454190497</v>
      </c>
      <c r="H3450">
        <v>-1.50044915098337</v>
      </c>
      <c r="I3450">
        <v>-27.332304973023302</v>
      </c>
      <c r="J3450">
        <v>-3.1781131872152799</v>
      </c>
      <c r="K3450">
        <v>155.29058297396401</v>
      </c>
      <c r="L3450">
        <v>165.919394615897</v>
      </c>
      <c r="M3450">
        <v>47.661962920106802</v>
      </c>
      <c r="N3450">
        <v>2.2462970927436801</v>
      </c>
      <c r="O3450">
        <v>33.956788132860297</v>
      </c>
      <c r="P3450">
        <v>7.2639225181598102</v>
      </c>
      <c r="Q3450">
        <v>-4.5463399892700001E-4</v>
      </c>
    </row>
    <row r="3451" spans="1:17" hidden="1" x14ac:dyDescent="0.3">
      <c r="A3451" t="s">
        <v>7065</v>
      </c>
      <c r="B3451" t="s">
        <v>7066</v>
      </c>
      <c r="C3451" t="str">
        <f>IFERROR(VLOOKUP(Table1[[#This Row],[Ticker]],[1]!Table1[[Symbol]:[Industry]],2,FALSE),"-")</f>
        <v>-</v>
      </c>
      <c r="D3451" t="s">
        <v>247</v>
      </c>
      <c r="E3451">
        <v>45.152892000000001</v>
      </c>
      <c r="F3451">
        <v>30.34</v>
      </c>
      <c r="G3451">
        <v>1.1943536390204199</v>
      </c>
      <c r="H3451">
        <v>8.3433718108170893</v>
      </c>
      <c r="I3451">
        <v>-13.873850710957299</v>
      </c>
      <c r="J3451">
        <v>9.1253199675680996</v>
      </c>
      <c r="K3451">
        <v>28.285563797524201</v>
      </c>
      <c r="L3451">
        <v>28.128981853128298</v>
      </c>
      <c r="M3451">
        <v>59.565775403408402</v>
      </c>
      <c r="N3451">
        <v>1.4004833221563999</v>
      </c>
      <c r="O3451">
        <v>17.007251153592598</v>
      </c>
      <c r="P3451">
        <v>51.699999999999903</v>
      </c>
      <c r="Q3451">
        <v>4.9632661267529996E-3</v>
      </c>
    </row>
    <row r="3452" spans="1:17" hidden="1" x14ac:dyDescent="0.3">
      <c r="A3452" t="s">
        <v>7067</v>
      </c>
      <c r="B3452" t="s">
        <v>7068</v>
      </c>
      <c r="C3452" t="str">
        <f>IFERROR(VLOOKUP(Table1[[#This Row],[Ticker]],[1]!Table1[[Symbol]:[Industry]],2,FALSE),"-")</f>
        <v>-</v>
      </c>
      <c r="D3452" t="s">
        <v>2856</v>
      </c>
      <c r="E3452">
        <v>45.152712899999997</v>
      </c>
      <c r="F3452">
        <v>7.34</v>
      </c>
      <c r="G3452">
        <v>16.719881239226801</v>
      </c>
      <c r="H3452">
        <v>-1.836275781446</v>
      </c>
      <c r="I3452">
        <v>-18.2100726405999</v>
      </c>
      <c r="J3452">
        <v>-2.97560037518023</v>
      </c>
      <c r="K3452">
        <v>6.9638779869361001</v>
      </c>
      <c r="L3452">
        <v>6.7093842350491997</v>
      </c>
      <c r="M3452">
        <v>44.997523045119401</v>
      </c>
      <c r="N3452">
        <v>0.503893979308914</v>
      </c>
      <c r="O3452">
        <v>19.891008174386901</v>
      </c>
      <c r="P3452">
        <v>59.565217391304301</v>
      </c>
      <c r="Q3452">
        <v>3.7110615860861999E-2</v>
      </c>
    </row>
    <row r="3453" spans="1:17" hidden="1" x14ac:dyDescent="0.3">
      <c r="A3453" t="s">
        <v>7069</v>
      </c>
      <c r="B3453" t="s">
        <v>7070</v>
      </c>
      <c r="C3453" t="str">
        <f>IFERROR(VLOOKUP(Table1[[#This Row],[Ticker]],[1]!Table1[[Symbol]:[Industry]],2,FALSE),"-")</f>
        <v>-</v>
      </c>
      <c r="D3453" t="s">
        <v>713</v>
      </c>
      <c r="E3453">
        <v>45.057158311999999</v>
      </c>
      <c r="F3453">
        <v>21.17</v>
      </c>
      <c r="G3453">
        <v>23.070433585846502</v>
      </c>
      <c r="H3453">
        <v>-0.16064685654095101</v>
      </c>
      <c r="I3453">
        <v>8.5025291309759794</v>
      </c>
      <c r="J3453">
        <v>1.50822604654634</v>
      </c>
      <c r="K3453">
        <v>20.025383081035301</v>
      </c>
      <c r="L3453">
        <v>18.2564747273337</v>
      </c>
      <c r="M3453">
        <v>37.579943371070499</v>
      </c>
      <c r="N3453">
        <v>1.4863579389228601</v>
      </c>
      <c r="O3453">
        <v>0.94473311289560102</v>
      </c>
      <c r="P3453">
        <v>50.035435861091401</v>
      </c>
    </row>
    <row r="3454" spans="1:17" hidden="1" x14ac:dyDescent="0.3">
      <c r="A3454" t="s">
        <v>7071</v>
      </c>
      <c r="B3454" t="s">
        <v>7072</v>
      </c>
      <c r="C3454" t="str">
        <f>IFERROR(VLOOKUP(Table1[[#This Row],[Ticker]],[1]!Table1[[Symbol]:[Industry]],2,FALSE),"-")</f>
        <v>-</v>
      </c>
      <c r="D3454" t="s">
        <v>369</v>
      </c>
      <c r="E3454">
        <v>45.048444000000003</v>
      </c>
      <c r="F3454">
        <v>45.98</v>
      </c>
      <c r="G3454">
        <v>-51.893443812313201</v>
      </c>
      <c r="H3454">
        <v>-3.2895305939439599</v>
      </c>
      <c r="I3454">
        <v>-44.471373762282198</v>
      </c>
      <c r="J3454">
        <v>-3.2259297559443998</v>
      </c>
      <c r="K3454">
        <v>45.6564261646554</v>
      </c>
      <c r="L3454">
        <v>54.881626833445402</v>
      </c>
      <c r="M3454">
        <v>37.321235145234503</v>
      </c>
      <c r="N3454">
        <v>0.37609517323961</v>
      </c>
      <c r="O3454">
        <v>77.033492822966494</v>
      </c>
      <c r="P3454">
        <v>24.102564102564099</v>
      </c>
      <c r="Q3454">
        <v>-2.6818942878816001E-2</v>
      </c>
    </row>
    <row r="3455" spans="1:17" hidden="1" x14ac:dyDescent="0.3">
      <c r="A3455" t="s">
        <v>7073</v>
      </c>
      <c r="B3455" t="s">
        <v>7074</v>
      </c>
      <c r="C3455" t="str">
        <f>IFERROR(VLOOKUP(Table1[[#This Row],[Ticker]],[1]!Table1[[Symbol]:[Industry]],2,FALSE),"-")</f>
        <v>-</v>
      </c>
      <c r="D3455" t="s">
        <v>7075</v>
      </c>
      <c r="E3455">
        <v>45.01459182</v>
      </c>
      <c r="F3455">
        <v>47.5</v>
      </c>
      <c r="G3455">
        <v>-15.467572951542399</v>
      </c>
      <c r="H3455">
        <v>40.846723212577302</v>
      </c>
      <c r="I3455">
        <v>-24.397080883387499</v>
      </c>
      <c r="J3455">
        <v>4.2262456291918804</v>
      </c>
      <c r="K3455">
        <v>37.307995006829401</v>
      </c>
      <c r="M3455">
        <v>81.040196254875795</v>
      </c>
      <c r="N3455">
        <v>2.9776119402985</v>
      </c>
      <c r="O3455">
        <v>21.157894736842099</v>
      </c>
      <c r="P3455">
        <v>77.238805970149201</v>
      </c>
    </row>
    <row r="3456" spans="1:17" hidden="1" x14ac:dyDescent="0.3">
      <c r="A3456" t="s">
        <v>7076</v>
      </c>
      <c r="B3456" t="s">
        <v>7077</v>
      </c>
      <c r="C3456" t="str">
        <f>IFERROR(VLOOKUP(Table1[[#This Row],[Ticker]],[1]!Table1[[Symbol]:[Industry]],2,FALSE),"-")</f>
        <v>-</v>
      </c>
      <c r="D3456" t="s">
        <v>396</v>
      </c>
      <c r="E3456">
        <v>44.972355608999997</v>
      </c>
      <c r="F3456">
        <v>15.8</v>
      </c>
      <c r="G3456">
        <v>133.212002837189</v>
      </c>
      <c r="H3456">
        <v>-26.570704210180899</v>
      </c>
      <c r="I3456">
        <v>127.680682039963</v>
      </c>
      <c r="J3456">
        <v>-3.18263971265436</v>
      </c>
      <c r="K3456">
        <v>19.005239439155499</v>
      </c>
      <c r="L3456">
        <v>14.121008807680299</v>
      </c>
      <c r="M3456">
        <v>27.133599209958899</v>
      </c>
      <c r="N3456">
        <v>0.64440405895306696</v>
      </c>
      <c r="O3456">
        <v>83.227848101265806</v>
      </c>
      <c r="P3456">
        <v>212.871287128712</v>
      </c>
      <c r="Q3456">
        <v>6.1212625790560998E-2</v>
      </c>
    </row>
    <row r="3457" spans="1:17" hidden="1" x14ac:dyDescent="0.3">
      <c r="A3457" t="s">
        <v>7078</v>
      </c>
      <c r="B3457" t="s">
        <v>7079</v>
      </c>
      <c r="C3457" t="str">
        <f>IFERROR(VLOOKUP(Table1[[#This Row],[Ticker]],[1]!Table1[[Symbol]:[Industry]],2,FALSE),"-")</f>
        <v>-</v>
      </c>
      <c r="E3457">
        <v>44.930700000000002</v>
      </c>
      <c r="F3457">
        <v>24.56</v>
      </c>
      <c r="G3457">
        <v>-21.604136044550799</v>
      </c>
      <c r="H3457">
        <v>-10.667144009559699</v>
      </c>
      <c r="I3457">
        <v>-39.222112135557801</v>
      </c>
      <c r="J3457">
        <v>1.25627150912121</v>
      </c>
      <c r="K3457">
        <v>25.7855357705036</v>
      </c>
      <c r="L3457">
        <v>27.474883917828301</v>
      </c>
      <c r="M3457">
        <v>46.024890013777998</v>
      </c>
      <c r="N3457">
        <v>0.76110952723306102</v>
      </c>
      <c r="O3457">
        <v>66.938110749185597</v>
      </c>
      <c r="P3457">
        <v>8.6725663716814108</v>
      </c>
      <c r="Q3457">
        <v>9.4964059037519997E-3</v>
      </c>
    </row>
    <row r="3458" spans="1:17" hidden="1" x14ac:dyDescent="0.3">
      <c r="A3458" t="s">
        <v>7080</v>
      </c>
      <c r="B3458" t="s">
        <v>7081</v>
      </c>
      <c r="C3458" t="str">
        <f>IFERROR(VLOOKUP(Table1[[#This Row],[Ticker]],[1]!Table1[[Symbol]:[Industry]],2,FALSE),"-")</f>
        <v>-</v>
      </c>
      <c r="D3458" t="s">
        <v>21</v>
      </c>
      <c r="E3458">
        <v>44.930160000000001</v>
      </c>
      <c r="F3458">
        <v>145.80000000000001</v>
      </c>
      <c r="G3458">
        <v>-4.3043906054332997</v>
      </c>
      <c r="H3458">
        <v>-14.198221534247599</v>
      </c>
      <c r="I3458">
        <v>-18.2517188924372</v>
      </c>
      <c r="J3458">
        <v>-11.326468672809799</v>
      </c>
      <c r="K3458">
        <v>160.20421513238199</v>
      </c>
      <c r="L3458">
        <v>155.22126015518799</v>
      </c>
      <c r="M3458">
        <v>30.516170629504501</v>
      </c>
      <c r="N3458">
        <v>0.96499401038200405</v>
      </c>
      <c r="O3458">
        <v>40.603566529492397</v>
      </c>
      <c r="P3458">
        <v>41.690962099125301</v>
      </c>
    </row>
    <row r="3459" spans="1:17" hidden="1" x14ac:dyDescent="0.3">
      <c r="A3459" t="s">
        <v>7082</v>
      </c>
      <c r="B3459" t="s">
        <v>7083</v>
      </c>
      <c r="C3459" t="str">
        <f>IFERROR(VLOOKUP(Table1[[#This Row],[Ticker]],[1]!Table1[[Symbol]:[Industry]],2,FALSE),"-")</f>
        <v>-</v>
      </c>
      <c r="D3459" t="s">
        <v>647</v>
      </c>
      <c r="E3459">
        <v>44.892933999999997</v>
      </c>
      <c r="F3459">
        <v>59.59</v>
      </c>
      <c r="G3459">
        <v>96.878718512653293</v>
      </c>
      <c r="H3459">
        <v>-1.06065106688999</v>
      </c>
      <c r="I3459">
        <v>47.959840180858102</v>
      </c>
      <c r="J3459">
        <v>0.600649897012556</v>
      </c>
      <c r="K3459">
        <v>55.742372927115603</v>
      </c>
      <c r="L3459">
        <v>46.4725022340998</v>
      </c>
      <c r="M3459">
        <v>59.356614794945102</v>
      </c>
      <c r="N3459">
        <v>1.6833607341030301</v>
      </c>
      <c r="O3459">
        <v>9.0787044806175299</v>
      </c>
      <c r="P3459">
        <v>150.90526315789401</v>
      </c>
      <c r="Q3459">
        <v>5.6965426118291002E-2</v>
      </c>
    </row>
    <row r="3460" spans="1:17" hidden="1" x14ac:dyDescent="0.3">
      <c r="A3460" t="s">
        <v>7084</v>
      </c>
      <c r="B3460" t="s">
        <v>7085</v>
      </c>
      <c r="C3460" t="str">
        <f>IFERROR(VLOOKUP(Table1[[#This Row],[Ticker]],[1]!Table1[[Symbol]:[Industry]],2,FALSE),"-")</f>
        <v>-</v>
      </c>
      <c r="E3460">
        <v>44.88</v>
      </c>
      <c r="F3460">
        <v>14.76</v>
      </c>
      <c r="G3460">
        <v>66.087501286458505</v>
      </c>
      <c r="H3460">
        <v>15.950353724405501</v>
      </c>
      <c r="I3460">
        <v>-35.904320528089698</v>
      </c>
      <c r="J3460">
        <v>14.275235745221099</v>
      </c>
      <c r="K3460">
        <v>13.377041507145201</v>
      </c>
      <c r="L3460">
        <v>12.504518548781601</v>
      </c>
      <c r="M3460">
        <v>65.729366896294593</v>
      </c>
      <c r="N3460">
        <v>1.6871355781055399</v>
      </c>
      <c r="O3460">
        <v>51.693766937669302</v>
      </c>
      <c r="P3460">
        <v>117.058823529411</v>
      </c>
      <c r="Q3460">
        <v>8.1268845904842998E-2</v>
      </c>
    </row>
    <row r="3461" spans="1:17" hidden="1" x14ac:dyDescent="0.3">
      <c r="A3461" t="s">
        <v>7086</v>
      </c>
      <c r="B3461" t="s">
        <v>7087</v>
      </c>
      <c r="C3461" t="str">
        <f>IFERROR(VLOOKUP(Table1[[#This Row],[Ticker]],[1]!Table1[[Symbol]:[Industry]],2,FALSE),"-")</f>
        <v>-</v>
      </c>
      <c r="D3461" t="s">
        <v>220</v>
      </c>
      <c r="E3461">
        <v>44.823287999999998</v>
      </c>
      <c r="F3461">
        <v>152.44999999999999</v>
      </c>
      <c r="G3461">
        <v>2800.2992562275799</v>
      </c>
      <c r="H3461">
        <v>-23.214730586157199</v>
      </c>
      <c r="I3461">
        <v>322.988767168408</v>
      </c>
      <c r="J3461">
        <v>3.2103487766229999</v>
      </c>
      <c r="K3461">
        <v>152.090906069646</v>
      </c>
      <c r="L3461">
        <v>91.558258475736494</v>
      </c>
      <c r="M3461">
        <v>34.347920476677899</v>
      </c>
      <c r="N3461">
        <v>0.314371529465031</v>
      </c>
      <c r="O3461">
        <v>32.535257461462798</v>
      </c>
      <c r="P3461">
        <v>2826.1036468330099</v>
      </c>
    </row>
    <row r="3462" spans="1:17" hidden="1" x14ac:dyDescent="0.3">
      <c r="A3462" t="s">
        <v>7088</v>
      </c>
      <c r="B3462" t="s">
        <v>7089</v>
      </c>
      <c r="C3462" t="str">
        <f>IFERROR(VLOOKUP(Table1[[#This Row],[Ticker]],[1]!Table1[[Symbol]:[Industry]],2,FALSE),"-")</f>
        <v>-</v>
      </c>
      <c r="D3462" t="s">
        <v>1161</v>
      </c>
      <c r="E3462">
        <v>44.774593709999998</v>
      </c>
      <c r="F3462">
        <v>32.049999999999997</v>
      </c>
      <c r="G3462">
        <v>-78.567839389515797</v>
      </c>
      <c r="H3462">
        <v>-5.9716274338169004</v>
      </c>
      <c r="I3462">
        <v>-60.799834002109201</v>
      </c>
      <c r="J3462">
        <v>-1.5768811301515799</v>
      </c>
      <c r="K3462">
        <v>35.6279903966783</v>
      </c>
      <c r="M3462">
        <v>48.485935754230802</v>
      </c>
      <c r="N3462">
        <v>0.48770053475935798</v>
      </c>
      <c r="O3462">
        <v>124.960998439937</v>
      </c>
      <c r="P3462">
        <v>10.1374570446735</v>
      </c>
    </row>
    <row r="3463" spans="1:17" hidden="1" x14ac:dyDescent="0.3">
      <c r="A3463" t="s">
        <v>7090</v>
      </c>
      <c r="B3463" t="s">
        <v>7091</v>
      </c>
      <c r="C3463" t="str">
        <f>IFERROR(VLOOKUP(Table1[[#This Row],[Ticker]],[1]!Table1[[Symbol]:[Industry]],2,FALSE),"-")</f>
        <v>-</v>
      </c>
      <c r="D3463" t="s">
        <v>557</v>
      </c>
      <c r="E3463">
        <v>44.629150000000003</v>
      </c>
      <c r="F3463">
        <v>157.9</v>
      </c>
      <c r="G3463">
        <v>8.1794872053431007</v>
      </c>
      <c r="H3463">
        <v>-1.55637756261648</v>
      </c>
      <c r="I3463">
        <v>9.2829112283997208</v>
      </c>
      <c r="J3463">
        <v>-3.8054420250686798</v>
      </c>
      <c r="K3463">
        <v>157.90629503893501</v>
      </c>
      <c r="L3463">
        <v>145.00225106548501</v>
      </c>
      <c r="M3463">
        <v>44.114642292142896</v>
      </c>
      <c r="N3463">
        <v>0.28536070980628903</v>
      </c>
      <c r="O3463">
        <v>32.742241925269099</v>
      </c>
      <c r="P3463">
        <v>43.872437357630901</v>
      </c>
      <c r="Q3463">
        <v>0.163879193472212</v>
      </c>
    </row>
    <row r="3464" spans="1:17" hidden="1" x14ac:dyDescent="0.3">
      <c r="A3464" t="s">
        <v>7092</v>
      </c>
      <c r="B3464" t="s">
        <v>7093</v>
      </c>
      <c r="C3464" t="str">
        <f>IFERROR(VLOOKUP(Table1[[#This Row],[Ticker]],[1]!Table1[[Symbol]:[Industry]],2,FALSE),"-")</f>
        <v>-</v>
      </c>
      <c r="E3464">
        <v>44.606760000000001</v>
      </c>
      <c r="F3464">
        <v>77.55</v>
      </c>
      <c r="G3464">
        <v>89.612276061233302</v>
      </c>
      <c r="H3464">
        <v>-0.120729539559656</v>
      </c>
      <c r="I3464">
        <v>11.0312820572303</v>
      </c>
      <c r="J3464">
        <v>4.1942509298739701</v>
      </c>
      <c r="K3464">
        <v>70.858364739192197</v>
      </c>
      <c r="L3464">
        <v>62.357999170182403</v>
      </c>
      <c r="M3464">
        <v>86.011706119723598</v>
      </c>
      <c r="N3464">
        <v>0.83916083916083895</v>
      </c>
      <c r="O3464">
        <v>0</v>
      </c>
      <c r="P3464">
        <v>169.270833333333</v>
      </c>
    </row>
    <row r="3465" spans="1:17" hidden="1" x14ac:dyDescent="0.3">
      <c r="A3465" t="s">
        <v>7094</v>
      </c>
      <c r="B3465" t="s">
        <v>7095</v>
      </c>
      <c r="C3465" t="str">
        <f>IFERROR(VLOOKUP(Table1[[#This Row],[Ticker]],[1]!Table1[[Symbol]:[Industry]],2,FALSE),"-")</f>
        <v>-</v>
      </c>
      <c r="D3465" t="s">
        <v>550</v>
      </c>
      <c r="E3465">
        <v>44.455111199999997</v>
      </c>
      <c r="F3465">
        <v>26.25</v>
      </c>
      <c r="G3465">
        <v>-61.387212691322802</v>
      </c>
      <c r="H3465">
        <v>-7.2661726085111296</v>
      </c>
      <c r="I3465">
        <v>-27.578641969360302</v>
      </c>
      <c r="J3465">
        <v>-4.4143502739738603</v>
      </c>
      <c r="K3465">
        <v>26.968861035057401</v>
      </c>
      <c r="L3465">
        <v>29.339129394437101</v>
      </c>
      <c r="M3465">
        <v>36.821822242737902</v>
      </c>
      <c r="N3465">
        <v>0.68800903138200797</v>
      </c>
      <c r="O3465">
        <v>64.571428571428498</v>
      </c>
      <c r="Q3465">
        <v>2.8600986789343998E-2</v>
      </c>
    </row>
    <row r="3466" spans="1:17" hidden="1" x14ac:dyDescent="0.3">
      <c r="A3466" t="s">
        <v>7096</v>
      </c>
      <c r="B3466" t="s">
        <v>7097</v>
      </c>
      <c r="C3466" t="str">
        <f>IFERROR(VLOOKUP(Table1[[#This Row],[Ticker]],[1]!Table1[[Symbol]:[Industry]],2,FALSE),"-")</f>
        <v>-</v>
      </c>
      <c r="D3466" t="s">
        <v>1394</v>
      </c>
      <c r="E3466">
        <v>44.421855000000001</v>
      </c>
      <c r="F3466">
        <v>49.37</v>
      </c>
      <c r="G3466">
        <v>-10.1837817061359</v>
      </c>
      <c r="H3466">
        <v>11.796540572910301</v>
      </c>
      <c r="I3466">
        <v>-39.482094223032</v>
      </c>
      <c r="J3466">
        <v>2.6358126682980201</v>
      </c>
      <c r="K3466">
        <v>45.673050269122001</v>
      </c>
      <c r="L3466">
        <v>47.858126813477</v>
      </c>
      <c r="M3466">
        <v>68.204304090347804</v>
      </c>
      <c r="N3466">
        <v>2.6002238844688201</v>
      </c>
      <c r="O3466">
        <v>85.841604213084807</v>
      </c>
      <c r="P3466">
        <v>33.4324324324324</v>
      </c>
      <c r="Q3466">
        <v>-5.2816295654216E-2</v>
      </c>
    </row>
    <row r="3467" spans="1:17" hidden="1" x14ac:dyDescent="0.3">
      <c r="A3467" t="s">
        <v>7098</v>
      </c>
      <c r="B3467" t="s">
        <v>7099</v>
      </c>
      <c r="C3467" t="str">
        <f>IFERROR(VLOOKUP(Table1[[#This Row],[Ticker]],[1]!Table1[[Symbol]:[Industry]],2,FALSE),"-")</f>
        <v>-</v>
      </c>
      <c r="D3467" t="s">
        <v>422</v>
      </c>
      <c r="E3467">
        <v>44.353999999999999</v>
      </c>
      <c r="F3467">
        <v>83.75</v>
      </c>
      <c r="G3467">
        <v>-32.800503875838601</v>
      </c>
      <c r="H3467">
        <v>-2.7555645544864</v>
      </c>
      <c r="I3467">
        <v>-41.921590687308999</v>
      </c>
      <c r="J3467">
        <v>-0.80168733170197304</v>
      </c>
      <c r="K3467">
        <v>86.023285140685005</v>
      </c>
      <c r="L3467">
        <v>99.414724540721295</v>
      </c>
      <c r="M3467">
        <v>90.043799696394998</v>
      </c>
      <c r="N3467">
        <v>4.6176991941370097E-3</v>
      </c>
      <c r="O3467">
        <v>60.477611940298502</v>
      </c>
      <c r="P3467">
        <v>4.6875</v>
      </c>
    </row>
    <row r="3468" spans="1:17" hidden="1" x14ac:dyDescent="0.3">
      <c r="A3468" t="s">
        <v>7100</v>
      </c>
      <c r="B3468" t="s">
        <v>7101</v>
      </c>
      <c r="C3468" t="str">
        <f>IFERROR(VLOOKUP(Table1[[#This Row],[Ticker]],[1]!Table1[[Symbol]:[Industry]],2,FALSE),"-")</f>
        <v>-</v>
      </c>
      <c r="D3468" t="s">
        <v>180</v>
      </c>
      <c r="E3468">
        <v>44.253150227999903</v>
      </c>
      <c r="F3468">
        <v>15.59</v>
      </c>
      <c r="G3468">
        <v>-82.208193737424295</v>
      </c>
      <c r="H3468">
        <v>-9.58483284716932</v>
      </c>
      <c r="I3468">
        <v>-60.682160790964197</v>
      </c>
      <c r="J3468">
        <v>-5.02962850817255</v>
      </c>
      <c r="K3468">
        <v>17.4861349281028</v>
      </c>
      <c r="L3468">
        <v>25.695708899792301</v>
      </c>
      <c r="M3468">
        <v>33.549282641537999</v>
      </c>
      <c r="N3468">
        <v>0.48227512773910303</v>
      </c>
      <c r="O3468">
        <v>181.91148171904999</v>
      </c>
      <c r="P3468">
        <v>3.86409060626249</v>
      </c>
      <c r="Q3468">
        <v>-8.8707821068524997E-2</v>
      </c>
    </row>
    <row r="3469" spans="1:17" hidden="1" x14ac:dyDescent="0.3">
      <c r="A3469" t="s">
        <v>7102</v>
      </c>
      <c r="B3469" t="s">
        <v>7103</v>
      </c>
      <c r="C3469" t="str">
        <f>IFERROR(VLOOKUP(Table1[[#This Row],[Ticker]],[1]!Table1[[Symbol]:[Industry]],2,FALSE),"-")</f>
        <v>-</v>
      </c>
      <c r="E3469">
        <v>44.212499999999999</v>
      </c>
      <c r="F3469">
        <v>294.75</v>
      </c>
      <c r="G3469">
        <v>-22.383337973854299</v>
      </c>
      <c r="H3469">
        <v>29.087561831322901</v>
      </c>
      <c r="I3469">
        <v>-6.4454002111186099</v>
      </c>
      <c r="J3469">
        <v>-5.1036353836500199</v>
      </c>
      <c r="K3469">
        <v>266.21588517259198</v>
      </c>
      <c r="L3469">
        <v>265.20461992031102</v>
      </c>
      <c r="M3469">
        <v>55.3823944478182</v>
      </c>
      <c r="N3469">
        <v>2.1974127237285099</v>
      </c>
      <c r="O3469">
        <v>31.9083969465648</v>
      </c>
      <c r="P3469">
        <v>47.301349325337299</v>
      </c>
    </row>
    <row r="3470" spans="1:17" hidden="1" x14ac:dyDescent="0.3">
      <c r="A3470" t="s">
        <v>7104</v>
      </c>
      <c r="B3470" t="s">
        <v>7105</v>
      </c>
      <c r="C3470" t="str">
        <f>IFERROR(VLOOKUP(Table1[[#This Row],[Ticker]],[1]!Table1[[Symbol]:[Industry]],2,FALSE),"-")</f>
        <v>-</v>
      </c>
      <c r="E3470">
        <v>44.101199999999999</v>
      </c>
      <c r="F3470">
        <v>62</v>
      </c>
      <c r="G3470">
        <v>-45.410199734064001</v>
      </c>
      <c r="H3470">
        <v>26.232738083642001</v>
      </c>
      <c r="I3470">
        <v>-26.7701144576885</v>
      </c>
      <c r="J3470">
        <v>4.5261815207570404</v>
      </c>
      <c r="K3470">
        <v>53.708892728390197</v>
      </c>
      <c r="M3470">
        <v>71.786260572840703</v>
      </c>
      <c r="N3470">
        <v>3.0922917386795699</v>
      </c>
      <c r="O3470">
        <v>43.612903225806399</v>
      </c>
      <c r="P3470">
        <v>43.352601156069298</v>
      </c>
    </row>
    <row r="3471" spans="1:17" hidden="1" x14ac:dyDescent="0.3">
      <c r="A3471" t="s">
        <v>7106</v>
      </c>
      <c r="B3471" t="s">
        <v>7107</v>
      </c>
      <c r="C3471" t="str">
        <f>IFERROR(VLOOKUP(Table1[[#This Row],[Ticker]],[1]!Table1[[Symbol]:[Industry]],2,FALSE),"-")</f>
        <v>-</v>
      </c>
      <c r="E3471">
        <v>44.000106080000002</v>
      </c>
      <c r="F3471">
        <v>71</v>
      </c>
      <c r="G3471">
        <v>-26.4202920612003</v>
      </c>
      <c r="H3471">
        <v>-13.435165441404299</v>
      </c>
      <c r="I3471">
        <v>19.3314085744111</v>
      </c>
      <c r="J3471">
        <v>-6.4049044898789003</v>
      </c>
      <c r="K3471">
        <v>76.927643038366199</v>
      </c>
      <c r="L3471">
        <v>72.734320641774502</v>
      </c>
      <c r="M3471">
        <v>36.953528931615601</v>
      </c>
      <c r="N3471">
        <v>0.28685491764695897</v>
      </c>
      <c r="O3471">
        <v>64.788732394366207</v>
      </c>
      <c r="P3471">
        <v>96.675900277008296</v>
      </c>
    </row>
    <row r="3472" spans="1:17" hidden="1" x14ac:dyDescent="0.3">
      <c r="A3472" t="s">
        <v>7108</v>
      </c>
      <c r="B3472" t="s">
        <v>7109</v>
      </c>
      <c r="C3472" t="str">
        <f>IFERROR(VLOOKUP(Table1[[#This Row],[Ticker]],[1]!Table1[[Symbol]:[Industry]],2,FALSE),"-")</f>
        <v>-</v>
      </c>
      <c r="D3472" t="s">
        <v>609</v>
      </c>
      <c r="E3472">
        <v>43.849151999999997</v>
      </c>
      <c r="F3472">
        <v>9.85</v>
      </c>
      <c r="G3472">
        <v>31.795609394566601</v>
      </c>
      <c r="H3472">
        <v>-25.7697108959498</v>
      </c>
      <c r="I3472">
        <v>-19.6571825876206</v>
      </c>
      <c r="J3472">
        <v>-1.8026883327029699</v>
      </c>
      <c r="K3472">
        <v>10.3185975782927</v>
      </c>
      <c r="L3472">
        <v>10.0672565920714</v>
      </c>
      <c r="M3472">
        <v>24.5424744878909</v>
      </c>
      <c r="N3472">
        <v>1.08551629024437</v>
      </c>
      <c r="O3472">
        <v>73.604060913705595</v>
      </c>
      <c r="P3472">
        <v>66.949152542372801</v>
      </c>
      <c r="Q3472">
        <v>-2.2329332636646999E-2</v>
      </c>
    </row>
    <row r="3473" spans="1:17" hidden="1" x14ac:dyDescent="0.3">
      <c r="A3473" t="s">
        <v>7110</v>
      </c>
      <c r="B3473" t="s">
        <v>7111</v>
      </c>
      <c r="C3473" t="str">
        <f>IFERROR(VLOOKUP(Table1[[#This Row],[Ticker]],[1]!Table1[[Symbol]:[Industry]],2,FALSE),"-")</f>
        <v>-</v>
      </c>
      <c r="D3473" t="s">
        <v>647</v>
      </c>
      <c r="E3473">
        <v>43.78</v>
      </c>
      <c r="F3473">
        <v>7.92</v>
      </c>
      <c r="G3473">
        <v>-7.5954353815527096</v>
      </c>
      <c r="H3473">
        <v>-25.289710895949799</v>
      </c>
      <c r="I3473">
        <v>-15.713257353975701</v>
      </c>
      <c r="J3473">
        <v>-9.9341074230261697</v>
      </c>
      <c r="K3473">
        <v>8.1341785645815303</v>
      </c>
      <c r="L3473">
        <v>8.0665795021356992</v>
      </c>
      <c r="M3473">
        <v>30.994588672501902</v>
      </c>
      <c r="N3473">
        <v>0.695309822849975</v>
      </c>
      <c r="O3473">
        <v>47.979797979797901</v>
      </c>
      <c r="P3473">
        <v>30.909090909090899</v>
      </c>
      <c r="Q3473">
        <v>-3.9209192163667E-2</v>
      </c>
    </row>
    <row r="3474" spans="1:17" hidden="1" x14ac:dyDescent="0.3">
      <c r="A3474" t="s">
        <v>7112</v>
      </c>
      <c r="B3474" t="s">
        <v>7113</v>
      </c>
      <c r="C3474" t="str">
        <f>IFERROR(VLOOKUP(Table1[[#This Row],[Ticker]],[1]!Table1[[Symbol]:[Industry]],2,FALSE),"-")</f>
        <v>-</v>
      </c>
      <c r="E3474">
        <v>43.576165600000003</v>
      </c>
      <c r="F3474">
        <v>63.99</v>
      </c>
      <c r="G3474">
        <v>-54.901343514020503</v>
      </c>
      <c r="H3474">
        <v>-7.9439579708624501</v>
      </c>
      <c r="I3474">
        <v>-40.810210262562997</v>
      </c>
      <c r="J3474">
        <v>-5.5778067346870497</v>
      </c>
      <c r="K3474">
        <v>67.951315808107594</v>
      </c>
      <c r="M3474">
        <v>33.904560325929502</v>
      </c>
      <c r="O3474">
        <v>48.460696983903702</v>
      </c>
      <c r="P3474">
        <v>31.127049180327798</v>
      </c>
    </row>
    <row r="3475" spans="1:17" hidden="1" x14ac:dyDescent="0.3">
      <c r="A3475" t="s">
        <v>7114</v>
      </c>
      <c r="B3475" t="s">
        <v>7115</v>
      </c>
      <c r="C3475" t="str">
        <f>IFERROR(VLOOKUP(Table1[[#This Row],[Ticker]],[1]!Table1[[Symbol]:[Industry]],2,FALSE),"-")</f>
        <v>-</v>
      </c>
      <c r="D3475" t="s">
        <v>775</v>
      </c>
      <c r="E3475">
        <v>43.524219000000002</v>
      </c>
      <c r="F3475">
        <v>118</v>
      </c>
      <c r="G3475">
        <v>34.892872093735903</v>
      </c>
      <c r="H3475">
        <v>-4.8897108959498201</v>
      </c>
      <c r="I3475">
        <v>-6.3561144968329</v>
      </c>
      <c r="J3475">
        <v>-8.6425525306204598</v>
      </c>
      <c r="K3475">
        <v>113.92681883239899</v>
      </c>
      <c r="L3475">
        <v>104.02891274007401</v>
      </c>
      <c r="M3475">
        <v>47.101073916673499</v>
      </c>
      <c r="N3475">
        <v>0.16964567221965099</v>
      </c>
      <c r="O3475">
        <v>35.593220338983002</v>
      </c>
      <c r="P3475">
        <v>63.843376839766698</v>
      </c>
      <c r="Q3475">
        <v>6.7281283974216996E-2</v>
      </c>
    </row>
    <row r="3476" spans="1:17" hidden="1" x14ac:dyDescent="0.3">
      <c r="A3476" t="s">
        <v>7116</v>
      </c>
      <c r="B3476" t="s">
        <v>7117</v>
      </c>
      <c r="C3476" t="str">
        <f>IFERROR(VLOOKUP(Table1[[#This Row],[Ticker]],[1]!Table1[[Symbol]:[Industry]],2,FALSE),"-")</f>
        <v>-</v>
      </c>
      <c r="E3476">
        <v>43.485877969999997</v>
      </c>
      <c r="F3476">
        <v>67.150000000000006</v>
      </c>
      <c r="G3476">
        <v>124.755310887104</v>
      </c>
      <c r="H3476">
        <v>-0.40878050429597401</v>
      </c>
      <c r="I3476">
        <v>27.342447760954801</v>
      </c>
      <c r="J3476">
        <v>0.34069677425829897</v>
      </c>
      <c r="K3476">
        <v>57.955047321666498</v>
      </c>
      <c r="L3476">
        <v>46.624971302601303</v>
      </c>
      <c r="M3476">
        <v>52.344560252720001</v>
      </c>
      <c r="N3476">
        <v>0.74182151555932796</v>
      </c>
      <c r="O3476">
        <v>5.95681310498807E-2</v>
      </c>
      <c r="P3476">
        <v>170.76612903225799</v>
      </c>
      <c r="Q3476">
        <v>9.0634183326654003E-2</v>
      </c>
    </row>
    <row r="3477" spans="1:17" hidden="1" x14ac:dyDescent="0.3">
      <c r="A3477" t="s">
        <v>7118</v>
      </c>
      <c r="B3477" t="s">
        <v>7119</v>
      </c>
      <c r="C3477" t="str">
        <f>IFERROR(VLOOKUP(Table1[[#This Row],[Ticker]],[1]!Table1[[Symbol]:[Industry]],2,FALSE),"-")</f>
        <v>-</v>
      </c>
      <c r="D3477" t="s">
        <v>109</v>
      </c>
      <c r="E3477">
        <v>43.465311999999997</v>
      </c>
      <c r="F3477">
        <v>32.979999999999997</v>
      </c>
      <c r="G3477">
        <v>423.86227606123299</v>
      </c>
      <c r="H3477">
        <v>132.441729842162</v>
      </c>
      <c r="I3477">
        <v>138.51436024845199</v>
      </c>
      <c r="J3477">
        <v>16.531646001631302</v>
      </c>
      <c r="K3477">
        <v>20.565572935713099</v>
      </c>
      <c r="L3477">
        <v>14.5350470558488</v>
      </c>
      <c r="M3477">
        <v>73.678894308742301</v>
      </c>
      <c r="N3477">
        <v>2.28323966942148</v>
      </c>
      <c r="O3477">
        <v>10.369921164341999</v>
      </c>
      <c r="P3477">
        <v>554.36507936507905</v>
      </c>
      <c r="Q3477">
        <v>7.2512402847756993E-2</v>
      </c>
    </row>
    <row r="3478" spans="1:17" hidden="1" x14ac:dyDescent="0.3">
      <c r="A3478" t="s">
        <v>7120</v>
      </c>
      <c r="B3478" t="s">
        <v>7121</v>
      </c>
      <c r="C3478" t="str">
        <f>IFERROR(VLOOKUP(Table1[[#This Row],[Ticker]],[1]!Table1[[Symbol]:[Industry]],2,FALSE),"-")</f>
        <v>-</v>
      </c>
      <c r="D3478" t="s">
        <v>130</v>
      </c>
      <c r="E3478">
        <v>43.272130544999897</v>
      </c>
      <c r="F3478">
        <v>134.19999999999999</v>
      </c>
      <c r="G3478">
        <v>-22.075055734229899</v>
      </c>
      <c r="H3478">
        <v>-6.48807155168753</v>
      </c>
      <c r="I3478">
        <v>-8.1239096117912908</v>
      </c>
      <c r="J3478">
        <v>-2.4000479874396801</v>
      </c>
      <c r="K3478">
        <v>121.54164486234301</v>
      </c>
      <c r="L3478">
        <v>126.202450063808</v>
      </c>
      <c r="M3478">
        <v>46.059877534637501</v>
      </c>
      <c r="N3478">
        <v>1.6895712143927999</v>
      </c>
      <c r="O3478">
        <v>21.460506706408299</v>
      </c>
      <c r="P3478">
        <v>30.291262135922299</v>
      </c>
      <c r="Q3478">
        <v>0.16684221907607399</v>
      </c>
    </row>
    <row r="3479" spans="1:17" hidden="1" x14ac:dyDescent="0.3">
      <c r="A3479" t="s">
        <v>7122</v>
      </c>
      <c r="B3479" t="s">
        <v>7123</v>
      </c>
      <c r="C3479" t="str">
        <f>IFERROR(VLOOKUP(Table1[[#This Row],[Ticker]],[1]!Table1[[Symbol]:[Industry]],2,FALSE),"-")</f>
        <v>-</v>
      </c>
      <c r="D3479" t="s">
        <v>476</v>
      </c>
      <c r="E3479">
        <v>43.191422099999997</v>
      </c>
      <c r="F3479">
        <v>8.82</v>
      </c>
      <c r="G3479">
        <v>28.6614587816069</v>
      </c>
      <c r="H3479">
        <v>3.8059412779632198</v>
      </c>
      <c r="I3479">
        <v>-13.822025389491801</v>
      </c>
      <c r="J3479">
        <v>-8.0181821770627906</v>
      </c>
      <c r="K3479">
        <v>8.6545342742623106</v>
      </c>
      <c r="L3479">
        <v>8.1401634464923092</v>
      </c>
      <c r="M3479">
        <v>40.237596619007697</v>
      </c>
      <c r="N3479">
        <v>1.1239723720788899</v>
      </c>
      <c r="O3479">
        <v>51.360544217687</v>
      </c>
      <c r="P3479">
        <v>66.1016949152542</v>
      </c>
      <c r="Q3479">
        <v>5.8289425056942998E-2</v>
      </c>
    </row>
    <row r="3480" spans="1:17" hidden="1" x14ac:dyDescent="0.3">
      <c r="A3480" t="s">
        <v>7124</v>
      </c>
      <c r="B3480" t="s">
        <v>7125</v>
      </c>
      <c r="C3480" t="str">
        <f>IFERROR(VLOOKUP(Table1[[#This Row],[Ticker]],[1]!Table1[[Symbol]:[Industry]],2,FALSE),"-")</f>
        <v>-</v>
      </c>
      <c r="D3480" t="s">
        <v>253</v>
      </c>
      <c r="E3480">
        <v>43.14522608</v>
      </c>
      <c r="F3480">
        <v>40</v>
      </c>
      <c r="G3480">
        <v>-15.7328441002049</v>
      </c>
      <c r="H3480">
        <v>-3.8312431540143299</v>
      </c>
      <c r="I3480">
        <v>-17.395879377083499</v>
      </c>
      <c r="J3480">
        <v>-3.5895661195807498</v>
      </c>
      <c r="K3480">
        <v>40.2092379432831</v>
      </c>
      <c r="L3480">
        <v>41.180953652706101</v>
      </c>
      <c r="M3480">
        <v>50.948583481454399</v>
      </c>
      <c r="N3480">
        <v>2.7114025856970199</v>
      </c>
      <c r="O3480">
        <v>62.474999999999902</v>
      </c>
      <c r="P3480">
        <v>18.098612341305</v>
      </c>
      <c r="Q3480">
        <v>-2.0258614334017998E-2</v>
      </c>
    </row>
    <row r="3481" spans="1:17" hidden="1" x14ac:dyDescent="0.3">
      <c r="A3481" t="s">
        <v>7126</v>
      </c>
      <c r="B3481" t="s">
        <v>7127</v>
      </c>
      <c r="C3481" t="str">
        <f>IFERROR(VLOOKUP(Table1[[#This Row],[Ticker]],[1]!Table1[[Symbol]:[Industry]],2,FALSE),"-")</f>
        <v>-</v>
      </c>
      <c r="D3481" t="s">
        <v>258</v>
      </c>
      <c r="E3481">
        <v>43.091999999999999</v>
      </c>
      <c r="F3481">
        <v>542</v>
      </c>
      <c r="G3481">
        <v>-36.1657566849834</v>
      </c>
      <c r="H3481">
        <v>-1.3380713283233401</v>
      </c>
      <c r="I3481">
        <v>-20.620820379185801</v>
      </c>
      <c r="J3481">
        <v>-5.7937700052581098</v>
      </c>
      <c r="K3481">
        <v>575.79480409115502</v>
      </c>
      <c r="L3481">
        <v>564.1486401546</v>
      </c>
      <c r="M3481">
        <v>44.529579699931098</v>
      </c>
      <c r="N3481">
        <v>0.33855799373040701</v>
      </c>
      <c r="O3481">
        <v>61.817343173431702</v>
      </c>
      <c r="P3481">
        <v>41.054001301236099</v>
      </c>
    </row>
    <row r="3482" spans="1:17" hidden="1" x14ac:dyDescent="0.3">
      <c r="A3482" t="s">
        <v>7128</v>
      </c>
      <c r="B3482" t="s">
        <v>7129</v>
      </c>
      <c r="C3482" t="str">
        <f>IFERROR(VLOOKUP(Table1[[#This Row],[Ticker]],[1]!Table1[[Symbol]:[Industry]],2,FALSE),"-")</f>
        <v>-</v>
      </c>
      <c r="D3482" t="s">
        <v>713</v>
      </c>
      <c r="E3482">
        <v>43.024297066000003</v>
      </c>
      <c r="F3482">
        <v>89.78</v>
      </c>
      <c r="G3482">
        <v>-4.1677560030759002</v>
      </c>
      <c r="H3482">
        <v>-1.62083428453177</v>
      </c>
      <c r="I3482">
        <v>15.2740128016112</v>
      </c>
      <c r="J3482">
        <v>-0.331362583661657</v>
      </c>
      <c r="K3482">
        <v>86.207544077780796</v>
      </c>
      <c r="L3482">
        <v>78.165338689919494</v>
      </c>
      <c r="M3482">
        <v>57.290049328383198</v>
      </c>
      <c r="N3482">
        <v>0.82146034866254003</v>
      </c>
      <c r="O3482">
        <v>11.3833815994653</v>
      </c>
      <c r="P3482">
        <v>35.824508320726103</v>
      </c>
    </row>
    <row r="3483" spans="1:17" hidden="1" x14ac:dyDescent="0.3">
      <c r="A3483" t="s">
        <v>7130</v>
      </c>
      <c r="B3483" t="s">
        <v>7131</v>
      </c>
      <c r="C3483" t="str">
        <f>IFERROR(VLOOKUP(Table1[[#This Row],[Ticker]],[1]!Table1[[Symbol]:[Industry]],2,FALSE),"-")</f>
        <v>-</v>
      </c>
      <c r="D3483" t="s">
        <v>409</v>
      </c>
      <c r="E3483">
        <v>43.023760000000003</v>
      </c>
      <c r="F3483">
        <v>81.540000000000006</v>
      </c>
      <c r="G3483">
        <v>157.615838800197</v>
      </c>
      <c r="H3483">
        <v>-8.0892455090969992</v>
      </c>
      <c r="I3483">
        <v>63.641581355701597</v>
      </c>
      <c r="J3483">
        <v>-8.5417627364480406</v>
      </c>
      <c r="K3483">
        <v>92.279679728136699</v>
      </c>
      <c r="L3483">
        <v>71.725674571841907</v>
      </c>
      <c r="M3483">
        <v>31.139214731109899</v>
      </c>
      <c r="N3483">
        <v>0.91821090861106602</v>
      </c>
      <c r="O3483">
        <v>84.510669610007298</v>
      </c>
      <c r="P3483">
        <v>222.93069306930599</v>
      </c>
      <c r="Q3483">
        <v>9.7362472032464994E-2</v>
      </c>
    </row>
    <row r="3484" spans="1:17" hidden="1" x14ac:dyDescent="0.3">
      <c r="A3484" t="s">
        <v>7132</v>
      </c>
      <c r="B3484" t="s">
        <v>7133</v>
      </c>
      <c r="C3484" t="str">
        <f>IFERROR(VLOOKUP(Table1[[#This Row],[Ticker]],[1]!Table1[[Symbol]:[Industry]],2,FALSE),"-")</f>
        <v>-</v>
      </c>
      <c r="D3484" t="s">
        <v>140</v>
      </c>
      <c r="E3484">
        <v>42.923760000000001</v>
      </c>
      <c r="F3484">
        <v>4.6100000000000003</v>
      </c>
      <c r="G3484">
        <v>8.7088837308498501</v>
      </c>
      <c r="H3484">
        <v>-9.8689640079830205</v>
      </c>
      <c r="I3484">
        <v>-42.389949083299001</v>
      </c>
      <c r="J3484">
        <v>-3.1471031099535698</v>
      </c>
      <c r="K3484">
        <v>4.6656847982849996</v>
      </c>
      <c r="L3484">
        <v>4.6240518923735703</v>
      </c>
      <c r="M3484">
        <v>42.291011442171701</v>
      </c>
      <c r="N3484">
        <v>0.61285171622160295</v>
      </c>
      <c r="O3484">
        <v>45.770065075921799</v>
      </c>
      <c r="P3484">
        <v>48.709677419354797</v>
      </c>
      <c r="Q3484">
        <v>0.13271135796376901</v>
      </c>
    </row>
    <row r="3485" spans="1:17" hidden="1" x14ac:dyDescent="0.3">
      <c r="A3485" t="s">
        <v>7134</v>
      </c>
      <c r="B3485" t="s">
        <v>7135</v>
      </c>
      <c r="C3485" t="str">
        <f>IFERROR(VLOOKUP(Table1[[#This Row],[Ticker]],[1]!Table1[[Symbol]:[Industry]],2,FALSE),"-")</f>
        <v>-</v>
      </c>
      <c r="D3485" t="s">
        <v>1405</v>
      </c>
      <c r="E3485">
        <v>42.84</v>
      </c>
      <c r="F3485">
        <v>103</v>
      </c>
      <c r="G3485">
        <v>13.7809190571225</v>
      </c>
      <c r="H3485">
        <v>-7.7468537530926698</v>
      </c>
      <c r="I3485">
        <v>35.640104591660801</v>
      </c>
      <c r="J3485">
        <v>-0.75264368285450101</v>
      </c>
      <c r="K3485">
        <v>96.6857516458616</v>
      </c>
      <c r="L3485">
        <v>81.896488502534893</v>
      </c>
      <c r="M3485">
        <v>54.149137593026801</v>
      </c>
      <c r="N3485">
        <v>0.51327141568871204</v>
      </c>
      <c r="O3485">
        <v>18.446601941747499</v>
      </c>
      <c r="P3485">
        <v>79.442508710801405</v>
      </c>
      <c r="Q3485">
        <v>0.13940910012501101</v>
      </c>
    </row>
    <row r="3486" spans="1:17" hidden="1" x14ac:dyDescent="0.3">
      <c r="A3486" t="s">
        <v>7136</v>
      </c>
      <c r="B3486" t="s">
        <v>7137</v>
      </c>
      <c r="C3486" t="str">
        <f>IFERROR(VLOOKUP(Table1[[#This Row],[Ticker]],[1]!Table1[[Symbol]:[Industry]],2,FALSE),"-")</f>
        <v>-</v>
      </c>
      <c r="E3486">
        <v>42.722856671999999</v>
      </c>
      <c r="F3486">
        <v>7.93</v>
      </c>
      <c r="G3486">
        <v>39.060474259431501</v>
      </c>
      <c r="H3486">
        <v>-8.2072464409735097</v>
      </c>
      <c r="I3486">
        <v>-18.6381399830837</v>
      </c>
      <c r="J3486">
        <v>-3.42698566105758</v>
      </c>
      <c r="K3486">
        <v>8.4661481792510003</v>
      </c>
      <c r="L3486">
        <v>7.8967250774024196</v>
      </c>
      <c r="M3486">
        <v>40.441193552687501</v>
      </c>
      <c r="N3486">
        <v>0.38187932445765099</v>
      </c>
      <c r="O3486">
        <v>49.432534678436298</v>
      </c>
      <c r="P3486">
        <v>73.903508771929793</v>
      </c>
      <c r="Q3486">
        <v>6.6019157279524995E-2</v>
      </c>
    </row>
    <row r="3487" spans="1:17" hidden="1" x14ac:dyDescent="0.3">
      <c r="A3487" t="s">
        <v>7138</v>
      </c>
      <c r="B3487" t="s">
        <v>7139</v>
      </c>
      <c r="C3487" t="str">
        <f>IFERROR(VLOOKUP(Table1[[#This Row],[Ticker]],[1]!Table1[[Symbol]:[Industry]],2,FALSE),"-")</f>
        <v>-</v>
      </c>
      <c r="D3487" t="s">
        <v>557</v>
      </c>
      <c r="E3487">
        <v>42.695400194999998</v>
      </c>
      <c r="F3487">
        <v>28.07</v>
      </c>
      <c r="G3487">
        <v>-26.088582434918202</v>
      </c>
      <c r="H3487">
        <v>-10.679007429103599</v>
      </c>
      <c r="I3487">
        <v>-16.882176272894601</v>
      </c>
      <c r="J3487">
        <v>-10.5404812691415</v>
      </c>
      <c r="K3487">
        <v>28.836699569001301</v>
      </c>
      <c r="L3487">
        <v>28.712496673488499</v>
      </c>
      <c r="M3487">
        <v>41.897035348926302</v>
      </c>
      <c r="N3487">
        <v>1.7513485168401099</v>
      </c>
      <c r="O3487">
        <v>27.894549340933299</v>
      </c>
      <c r="P3487">
        <v>25.592841163310901</v>
      </c>
      <c r="Q3487">
        <v>4.2857765117806E-2</v>
      </c>
    </row>
    <row r="3488" spans="1:17" hidden="1" x14ac:dyDescent="0.3">
      <c r="A3488" t="s">
        <v>7140</v>
      </c>
      <c r="B3488" t="s">
        <v>7141</v>
      </c>
      <c r="C3488" t="str">
        <f>IFERROR(VLOOKUP(Table1[[#This Row],[Ticker]],[1]!Table1[[Symbol]:[Industry]],2,FALSE),"-")</f>
        <v>-</v>
      </c>
      <c r="D3488" t="s">
        <v>513</v>
      </c>
      <c r="E3488">
        <v>42.578760000000003</v>
      </c>
      <c r="F3488">
        <v>60.55</v>
      </c>
      <c r="G3488">
        <v>33.5377146577245</v>
      </c>
      <c r="H3488">
        <v>5.2011981949592601</v>
      </c>
      <c r="I3488">
        <v>-6.4455243915279201</v>
      </c>
      <c r="J3488">
        <v>-0.80168733170197304</v>
      </c>
      <c r="K3488">
        <v>57.258329094005603</v>
      </c>
      <c r="L3488">
        <v>55.115380087071301</v>
      </c>
      <c r="M3488">
        <v>78.6012874626025</v>
      </c>
      <c r="N3488">
        <v>0.44226044226044198</v>
      </c>
      <c r="O3488">
        <v>23.8645747316267</v>
      </c>
      <c r="P3488">
        <v>79.142011834319504</v>
      </c>
    </row>
    <row r="3489" spans="1:17" hidden="1" x14ac:dyDescent="0.3">
      <c r="A3489" t="s">
        <v>7142</v>
      </c>
      <c r="B3489" t="s">
        <v>7143</v>
      </c>
      <c r="C3489" t="str">
        <f>IFERROR(VLOOKUP(Table1[[#This Row],[Ticker]],[1]!Table1[[Symbol]:[Industry]],2,FALSE),"-")</f>
        <v>-</v>
      </c>
      <c r="D3489" t="s">
        <v>647</v>
      </c>
      <c r="E3489">
        <v>42.55293975</v>
      </c>
      <c r="F3489">
        <v>70.959999999999994</v>
      </c>
      <c r="G3489">
        <v>-46.163537631247003</v>
      </c>
      <c r="H3489">
        <v>-7.7828263526870201</v>
      </c>
      <c r="I3489">
        <v>-27.136380119172401</v>
      </c>
      <c r="J3489">
        <v>-3.07962236337739</v>
      </c>
      <c r="K3489">
        <v>73.5773124972293</v>
      </c>
      <c r="L3489">
        <v>81.988189630393705</v>
      </c>
      <c r="M3489">
        <v>53.953116620238802</v>
      </c>
      <c r="N3489">
        <v>0.18039719863314899</v>
      </c>
      <c r="O3489">
        <v>95.814543404735005</v>
      </c>
      <c r="P3489">
        <v>15.664221678891501</v>
      </c>
      <c r="Q3489">
        <v>3.2917080848345999E-2</v>
      </c>
    </row>
    <row r="3490" spans="1:17" hidden="1" x14ac:dyDescent="0.3">
      <c r="A3490" t="s">
        <v>7144</v>
      </c>
      <c r="B3490" t="s">
        <v>7145</v>
      </c>
      <c r="C3490" t="str">
        <f>IFERROR(VLOOKUP(Table1[[#This Row],[Ticker]],[1]!Table1[[Symbol]:[Industry]],2,FALSE),"-")</f>
        <v>-</v>
      </c>
      <c r="E3490">
        <v>42.344000000000001</v>
      </c>
      <c r="F3490">
        <v>39.85</v>
      </c>
      <c r="G3490">
        <v>4.8085231933211903</v>
      </c>
      <c r="H3490">
        <v>0.37344699878701898</v>
      </c>
      <c r="I3490">
        <v>-9.0070717869654295</v>
      </c>
      <c r="J3490">
        <v>-6.8608700465915797</v>
      </c>
      <c r="K3490">
        <v>39.371475762451098</v>
      </c>
      <c r="L3490">
        <v>37.732802627368102</v>
      </c>
      <c r="M3490">
        <v>51.136724712521499</v>
      </c>
      <c r="N3490">
        <v>0.54582903418965101</v>
      </c>
      <c r="O3490">
        <v>32.747804265997402</v>
      </c>
      <c r="P3490">
        <v>47.537948907811902</v>
      </c>
      <c r="Q3490">
        <v>8.8569675694767994E-2</v>
      </c>
    </row>
    <row r="3491" spans="1:17" hidden="1" x14ac:dyDescent="0.3">
      <c r="A3491" t="s">
        <v>7146</v>
      </c>
      <c r="B3491" t="s">
        <v>7147</v>
      </c>
      <c r="C3491" t="str">
        <f>IFERROR(VLOOKUP(Table1[[#This Row],[Ticker]],[1]!Table1[[Symbol]:[Industry]],2,FALSE),"-")</f>
        <v>-</v>
      </c>
      <c r="D3491" t="s">
        <v>1391</v>
      </c>
      <c r="E3491">
        <v>42.33323</v>
      </c>
      <c r="F3491">
        <v>75</v>
      </c>
      <c r="G3491">
        <v>7.8854489667591903</v>
      </c>
      <c r="H3491">
        <v>13.9401582341502</v>
      </c>
      <c r="I3491">
        <v>0.22704115348692899</v>
      </c>
      <c r="J3491">
        <v>-0.56792109793572998</v>
      </c>
      <c r="K3491">
        <v>68.043753159396701</v>
      </c>
      <c r="L3491">
        <v>60.852621056352199</v>
      </c>
      <c r="M3491">
        <v>67.889836013571696</v>
      </c>
      <c r="N3491">
        <v>2.40588372945358</v>
      </c>
      <c r="O3491">
        <v>4.9333333333333398</v>
      </c>
      <c r="P3491">
        <v>54.798761609907103</v>
      </c>
      <c r="Q3491">
        <v>7.4362300688083999E-2</v>
      </c>
    </row>
    <row r="3492" spans="1:17" hidden="1" x14ac:dyDescent="0.3">
      <c r="A3492" t="s">
        <v>7148</v>
      </c>
      <c r="B3492" t="s">
        <v>7149</v>
      </c>
      <c r="C3492" t="str">
        <f>IFERROR(VLOOKUP(Table1[[#This Row],[Ticker]],[1]!Table1[[Symbol]:[Industry]],2,FALSE),"-")</f>
        <v>-</v>
      </c>
      <c r="E3492">
        <v>42.230582400000003</v>
      </c>
      <c r="F3492">
        <v>11.21</v>
      </c>
      <c r="G3492">
        <v>56.825479524436801</v>
      </c>
      <c r="H3492">
        <v>-24.0450653454219</v>
      </c>
      <c r="I3492">
        <v>12.4284923691693</v>
      </c>
      <c r="J3492">
        <v>-5.4280218512749201</v>
      </c>
      <c r="K3492">
        <v>10.403504166621101</v>
      </c>
      <c r="L3492">
        <v>9.0825832695857809</v>
      </c>
      <c r="M3492">
        <v>38.385022977755803</v>
      </c>
      <c r="N3492">
        <v>0.312978957389622</v>
      </c>
      <c r="O3492">
        <v>30.062444246208699</v>
      </c>
      <c r="P3492">
        <v>103.818181818181</v>
      </c>
      <c r="Q3492">
        <v>8.2797619008143003E-2</v>
      </c>
    </row>
    <row r="3493" spans="1:17" hidden="1" x14ac:dyDescent="0.3">
      <c r="A3493" t="s">
        <v>7150</v>
      </c>
      <c r="B3493" t="s">
        <v>7151</v>
      </c>
      <c r="C3493" t="str">
        <f>IFERROR(VLOOKUP(Table1[[#This Row],[Ticker]],[1]!Table1[[Symbol]:[Industry]],2,FALSE),"-")</f>
        <v>-</v>
      </c>
      <c r="E3493">
        <v>42.115893659999998</v>
      </c>
      <c r="F3493">
        <v>116.95</v>
      </c>
      <c r="G3493">
        <v>-25.847125648168301</v>
      </c>
      <c r="H3493">
        <v>-23.391453056228499</v>
      </c>
      <c r="I3493">
        <v>-14.010667546122701</v>
      </c>
      <c r="J3493">
        <v>-5.7976255932779202</v>
      </c>
      <c r="K3493">
        <v>133.5187093255</v>
      </c>
      <c r="L3493">
        <v>130.75584848509399</v>
      </c>
      <c r="M3493">
        <v>0.30835617214998501</v>
      </c>
      <c r="N3493">
        <v>0.54545454545454497</v>
      </c>
      <c r="O3493">
        <v>35.955536554082897</v>
      </c>
      <c r="P3493">
        <v>8.4376448771441801</v>
      </c>
    </row>
    <row r="3494" spans="1:17" hidden="1" x14ac:dyDescent="0.3">
      <c r="A3494" t="s">
        <v>7152</v>
      </c>
      <c r="B3494" t="s">
        <v>7153</v>
      </c>
      <c r="C3494" t="str">
        <f>IFERROR(VLOOKUP(Table1[[#This Row],[Ticker]],[1]!Table1[[Symbol]:[Industry]],2,FALSE),"-")</f>
        <v>-</v>
      </c>
      <c r="E3494">
        <v>42.078149099999997</v>
      </c>
      <c r="F3494">
        <v>40.82</v>
      </c>
      <c r="G3494">
        <v>-33.840279514206003</v>
      </c>
      <c r="H3494">
        <v>-6.7765033487800101</v>
      </c>
      <c r="I3494">
        <v>-45.188092221296799</v>
      </c>
      <c r="J3494">
        <v>-5.4704724698099998</v>
      </c>
      <c r="K3494">
        <v>39.5310613650501</v>
      </c>
      <c r="L3494">
        <v>43.807397117466898</v>
      </c>
      <c r="M3494">
        <v>46.832850087624301</v>
      </c>
      <c r="N3494">
        <v>0.27534965034964998</v>
      </c>
      <c r="O3494">
        <v>91.046748954228207</v>
      </c>
      <c r="P3494">
        <v>26.260439220538199</v>
      </c>
      <c r="Q3494">
        <v>0.16271632302010899</v>
      </c>
    </row>
    <row r="3495" spans="1:17" hidden="1" x14ac:dyDescent="0.3">
      <c r="A3495" t="s">
        <v>7154</v>
      </c>
      <c r="B3495" t="s">
        <v>7155</v>
      </c>
      <c r="C3495" t="str">
        <f>IFERROR(VLOOKUP(Table1[[#This Row],[Ticker]],[1]!Table1[[Symbol]:[Industry]],2,FALSE),"-")</f>
        <v>-</v>
      </c>
      <c r="E3495">
        <v>42.002934400000001</v>
      </c>
      <c r="F3495">
        <v>28</v>
      </c>
      <c r="G3495">
        <v>-20.144013246942698</v>
      </c>
      <c r="H3495">
        <v>11.7769557707168</v>
      </c>
      <c r="I3495">
        <v>11.417789259920401</v>
      </c>
      <c r="J3495">
        <v>4.8586900267885902</v>
      </c>
      <c r="K3495">
        <v>24.951440922480799</v>
      </c>
      <c r="L3495">
        <v>22.279483434152901</v>
      </c>
      <c r="M3495">
        <v>60.276230406131802</v>
      </c>
      <c r="N3495">
        <v>1.76057944564845</v>
      </c>
      <c r="O3495">
        <v>3.5714285714285801</v>
      </c>
      <c r="P3495">
        <v>86.6666666666666</v>
      </c>
    </row>
    <row r="3496" spans="1:17" hidden="1" x14ac:dyDescent="0.3">
      <c r="A3496" t="s">
        <v>7156</v>
      </c>
      <c r="B3496" t="s">
        <v>7157</v>
      </c>
      <c r="C3496" t="str">
        <f>IFERROR(VLOOKUP(Table1[[#This Row],[Ticker]],[1]!Table1[[Symbol]:[Industry]],2,FALSE),"-")</f>
        <v>-</v>
      </c>
      <c r="D3496" t="s">
        <v>220</v>
      </c>
      <c r="E3496">
        <v>41.920805549999997</v>
      </c>
      <c r="F3496">
        <v>60</v>
      </c>
      <c r="G3496">
        <v>88.099352710074697</v>
      </c>
      <c r="H3496">
        <v>1.16292068299755</v>
      </c>
      <c r="I3496">
        <v>-40.958540372843601</v>
      </c>
      <c r="J3496">
        <v>-10.375359732599399</v>
      </c>
      <c r="K3496">
        <v>65.377545613563598</v>
      </c>
      <c r="L3496">
        <v>64.092002823919202</v>
      </c>
      <c r="M3496">
        <v>32.871894956292699</v>
      </c>
      <c r="N3496">
        <v>1.0128585558852601</v>
      </c>
      <c r="O3496">
        <v>96.6666666666666</v>
      </c>
      <c r="P3496">
        <v>113.903743315508</v>
      </c>
    </row>
    <row r="3497" spans="1:17" hidden="1" x14ac:dyDescent="0.3">
      <c r="A3497" t="s">
        <v>7158</v>
      </c>
      <c r="B3497" t="s">
        <v>7159</v>
      </c>
      <c r="C3497" t="str">
        <f>IFERROR(VLOOKUP(Table1[[#This Row],[Ticker]],[1]!Table1[[Symbol]:[Industry]],2,FALSE),"-")</f>
        <v>-</v>
      </c>
      <c r="D3497" t="s">
        <v>21</v>
      </c>
      <c r="E3497">
        <v>41.820008236</v>
      </c>
      <c r="F3497">
        <v>53.19</v>
      </c>
      <c r="G3497">
        <v>52.029109896071098</v>
      </c>
      <c r="H3497">
        <v>-10.5406407958067</v>
      </c>
      <c r="I3497">
        <v>-2.62794152132604</v>
      </c>
      <c r="J3497">
        <v>-2.9893032011865799</v>
      </c>
      <c r="K3497">
        <v>55.017049470385601</v>
      </c>
      <c r="L3497">
        <v>51.442826711857002</v>
      </c>
      <c r="M3497">
        <v>48.405747335619601</v>
      </c>
      <c r="N3497">
        <v>1.4499734550916801</v>
      </c>
      <c r="O3497">
        <v>74.468885128783597</v>
      </c>
      <c r="P3497">
        <v>87.156931738212506</v>
      </c>
      <c r="Q3497">
        <v>0.16715508187303599</v>
      </c>
    </row>
    <row r="3498" spans="1:17" hidden="1" x14ac:dyDescent="0.3">
      <c r="A3498" t="s">
        <v>7160</v>
      </c>
      <c r="B3498" t="s">
        <v>7161</v>
      </c>
      <c r="C3498" t="str">
        <f>IFERROR(VLOOKUP(Table1[[#This Row],[Ticker]],[1]!Table1[[Symbol]:[Industry]],2,FALSE),"-")</f>
        <v>-</v>
      </c>
      <c r="E3498">
        <v>41.794829999999997</v>
      </c>
      <c r="F3498">
        <v>4.03</v>
      </c>
      <c r="G3498">
        <v>56.548550571037197</v>
      </c>
      <c r="H3498">
        <v>-5.6214182130229702</v>
      </c>
      <c r="I3498">
        <v>8.2272188365004393</v>
      </c>
      <c r="J3498">
        <v>-2.7293981750754601</v>
      </c>
      <c r="K3498">
        <v>4.1164458794651102</v>
      </c>
      <c r="L3498">
        <v>3.8289176550916499</v>
      </c>
      <c r="M3498">
        <v>35.031420155790897</v>
      </c>
      <c r="N3498">
        <v>0.40036116975436098</v>
      </c>
      <c r="O3498">
        <v>74.937965260545795</v>
      </c>
      <c r="P3498">
        <v>98.522167487684698</v>
      </c>
      <c r="Q3498">
        <v>-4.7930544311541999E-2</v>
      </c>
    </row>
    <row r="3499" spans="1:17" hidden="1" x14ac:dyDescent="0.3">
      <c r="A3499" t="s">
        <v>7162</v>
      </c>
      <c r="B3499" t="s">
        <v>7163</v>
      </c>
      <c r="C3499" t="str">
        <f>IFERROR(VLOOKUP(Table1[[#This Row],[Ticker]],[1]!Table1[[Symbol]:[Industry]],2,FALSE),"-")</f>
        <v>-</v>
      </c>
      <c r="D3499" t="s">
        <v>130</v>
      </c>
      <c r="E3499">
        <v>41.706834499999999</v>
      </c>
      <c r="F3499">
        <v>79.89</v>
      </c>
      <c r="G3499">
        <v>190.59164899852701</v>
      </c>
      <c r="H3499">
        <v>-5.5636681696019004</v>
      </c>
      <c r="I3499">
        <v>74.293727512147598</v>
      </c>
      <c r="J3499">
        <v>-1.61438574440038</v>
      </c>
      <c r="K3499">
        <v>72.175070934903403</v>
      </c>
      <c r="L3499">
        <v>55.189101255705197</v>
      </c>
      <c r="M3499">
        <v>52.513241373090203</v>
      </c>
      <c r="N3499">
        <v>0.95998246126863496</v>
      </c>
      <c r="O3499">
        <v>17.649267743146801</v>
      </c>
      <c r="P3499">
        <v>269.86111111111097</v>
      </c>
      <c r="Q3499">
        <v>0.17136230648188999</v>
      </c>
    </row>
    <row r="3500" spans="1:17" hidden="1" x14ac:dyDescent="0.3">
      <c r="A3500" t="s">
        <v>7164</v>
      </c>
      <c r="B3500" t="s">
        <v>7165</v>
      </c>
      <c r="C3500" t="str">
        <f>IFERROR(VLOOKUP(Table1[[#This Row],[Ticker]],[1]!Table1[[Symbol]:[Industry]],2,FALSE),"-")</f>
        <v>-</v>
      </c>
      <c r="E3500">
        <v>41.698799999999999</v>
      </c>
      <c r="F3500">
        <v>31.25</v>
      </c>
      <c r="G3500">
        <v>-46.203673943032399</v>
      </c>
      <c r="H3500">
        <v>-13.3244935046454</v>
      </c>
      <c r="I3500">
        <v>-33.470893808657699</v>
      </c>
      <c r="J3500">
        <v>-4.9000479874396703</v>
      </c>
      <c r="K3500">
        <v>33.054270528135099</v>
      </c>
      <c r="L3500">
        <v>36.367549815297103</v>
      </c>
      <c r="M3500">
        <v>41.278833643132501</v>
      </c>
      <c r="N3500">
        <v>0.89611758003720499</v>
      </c>
      <c r="O3500">
        <v>58.207999999999899</v>
      </c>
      <c r="P3500">
        <v>5.3962900505902098</v>
      </c>
      <c r="Q3500">
        <v>0.136446417971509</v>
      </c>
    </row>
    <row r="3501" spans="1:17" hidden="1" x14ac:dyDescent="0.3">
      <c r="A3501" t="s">
        <v>7166</v>
      </c>
      <c r="B3501" t="s">
        <v>7167</v>
      </c>
      <c r="C3501" t="str">
        <f>IFERROR(VLOOKUP(Table1[[#This Row],[Ticker]],[1]!Table1[[Symbol]:[Industry]],2,FALSE),"-")</f>
        <v>-</v>
      </c>
      <c r="D3501" t="s">
        <v>49</v>
      </c>
      <c r="E3501">
        <v>41.682836789999897</v>
      </c>
      <c r="F3501">
        <v>17.579999999999998</v>
      </c>
      <c r="G3501">
        <v>-61.620381843111304</v>
      </c>
      <c r="H3501">
        <v>-45.774783551167801</v>
      </c>
      <c r="I3501">
        <v>-56.1682336572932</v>
      </c>
      <c r="J3501">
        <v>-9.8925964226110708</v>
      </c>
      <c r="K3501">
        <v>23.924634048868601</v>
      </c>
      <c r="L3501">
        <v>29.550098494049401</v>
      </c>
      <c r="M3501">
        <v>26.360915592274601</v>
      </c>
      <c r="N3501">
        <v>0.631882760008323</v>
      </c>
      <c r="O3501">
        <v>234.75540386803101</v>
      </c>
      <c r="P3501">
        <v>2.3878858474082501</v>
      </c>
      <c r="Q3501">
        <v>-7.1763663670215E-2</v>
      </c>
    </row>
    <row r="3502" spans="1:17" hidden="1" x14ac:dyDescent="0.3">
      <c r="A3502" t="s">
        <v>7168</v>
      </c>
      <c r="B3502" t="s">
        <v>7169</v>
      </c>
      <c r="C3502" t="str">
        <f>IFERROR(VLOOKUP(Table1[[#This Row],[Ticker]],[1]!Table1[[Symbol]:[Industry]],2,FALSE),"-")</f>
        <v>-</v>
      </c>
      <c r="D3502" t="s">
        <v>338</v>
      </c>
      <c r="E3502">
        <v>41.656711954000002</v>
      </c>
      <c r="F3502">
        <v>72.489999999999995</v>
      </c>
      <c r="G3502">
        <v>75.277440185135305</v>
      </c>
      <c r="H3502">
        <v>58.009165508544498</v>
      </c>
      <c r="I3502">
        <v>101.054573582331</v>
      </c>
      <c r="J3502">
        <v>2.0501855400346698</v>
      </c>
      <c r="K3502">
        <v>51.671324769224803</v>
      </c>
      <c r="L3502">
        <v>44.588010237135101</v>
      </c>
      <c r="M3502">
        <v>99.1463987513565</v>
      </c>
      <c r="N3502">
        <v>3.9833546734955099</v>
      </c>
      <c r="O3502">
        <v>2.15202096840942</v>
      </c>
      <c r="P3502">
        <v>162.64492753623099</v>
      </c>
    </row>
    <row r="3503" spans="1:17" hidden="1" x14ac:dyDescent="0.3">
      <c r="A3503" t="s">
        <v>7170</v>
      </c>
      <c r="B3503" t="s">
        <v>7171</v>
      </c>
      <c r="C3503" t="str">
        <f>IFERROR(VLOOKUP(Table1[[#This Row],[Ticker]],[1]!Table1[[Symbol]:[Industry]],2,FALSE),"-")</f>
        <v>-</v>
      </c>
      <c r="E3503">
        <v>41.645299999999999</v>
      </c>
      <c r="F3503">
        <v>79.400000000000006</v>
      </c>
      <c r="G3503">
        <v>-8.1573317819038795</v>
      </c>
      <c r="H3503">
        <v>-3.0948391010780201</v>
      </c>
      <c r="I3503">
        <v>-9.1690238527488397</v>
      </c>
      <c r="J3503">
        <v>-0.80168733170197304</v>
      </c>
      <c r="K3503">
        <v>78.698408320620004</v>
      </c>
      <c r="L3503">
        <v>74.767998977804893</v>
      </c>
      <c r="M3503">
        <v>56.494979839340203</v>
      </c>
      <c r="N3503">
        <v>0</v>
      </c>
      <c r="O3503">
        <v>2.3929471032745502</v>
      </c>
      <c r="P3503">
        <v>17.647058823529399</v>
      </c>
    </row>
    <row r="3504" spans="1:17" hidden="1" x14ac:dyDescent="0.3">
      <c r="A3504" t="s">
        <v>7172</v>
      </c>
      <c r="B3504" t="s">
        <v>7173</v>
      </c>
      <c r="C3504" t="str">
        <f>IFERROR(VLOOKUP(Table1[[#This Row],[Ticker]],[1]!Table1[[Symbol]:[Industry]],2,FALSE),"-")</f>
        <v>-</v>
      </c>
      <c r="D3504" t="s">
        <v>713</v>
      </c>
      <c r="E3504">
        <v>41.638247819999997</v>
      </c>
      <c r="F3504">
        <v>157.91</v>
      </c>
      <c r="G3504">
        <v>11.0184943610913</v>
      </c>
      <c r="H3504">
        <v>3.1731521037085302</v>
      </c>
      <c r="I3504">
        <v>5.64831826846941</v>
      </c>
      <c r="J3504">
        <v>1.8931178631032199</v>
      </c>
      <c r="K3504">
        <v>147.49826062348899</v>
      </c>
      <c r="L3504">
        <v>135.676762008802</v>
      </c>
      <c r="M3504">
        <v>54.966471854101101</v>
      </c>
      <c r="N3504">
        <v>0.493994393046081</v>
      </c>
      <c r="O3504">
        <v>2.65341017035019</v>
      </c>
      <c r="P3504">
        <v>42.788678904059999</v>
      </c>
      <c r="Q3504">
        <v>4.2502533627336997E-2</v>
      </c>
    </row>
    <row r="3505" spans="1:17" hidden="1" x14ac:dyDescent="0.3">
      <c r="A3505" t="s">
        <v>7174</v>
      </c>
      <c r="B3505" t="s">
        <v>7175</v>
      </c>
      <c r="C3505" t="str">
        <f>IFERROR(VLOOKUP(Table1[[#This Row],[Ticker]],[1]!Table1[[Symbol]:[Industry]],2,FALSE),"-")</f>
        <v>-</v>
      </c>
      <c r="D3505" t="s">
        <v>100</v>
      </c>
      <c r="E3505">
        <v>41.590342560000003</v>
      </c>
      <c r="F3505">
        <v>38.020000000000003</v>
      </c>
      <c r="G3505">
        <v>51.445026643983901</v>
      </c>
      <c r="H3505">
        <v>-3.8324648928554499</v>
      </c>
      <c r="I3505">
        <v>-4.6146658046799702</v>
      </c>
      <c r="J3505">
        <v>0.12543087586949001</v>
      </c>
      <c r="K3505">
        <v>37.478287999691801</v>
      </c>
      <c r="L3505">
        <v>33.609011938064597</v>
      </c>
      <c r="M3505">
        <v>45.307542560178298</v>
      </c>
      <c r="N3505">
        <v>0.42549785683826502</v>
      </c>
      <c r="O3505">
        <v>29.931614939505501</v>
      </c>
      <c r="P3505">
        <v>94.475703324808194</v>
      </c>
      <c r="Q3505">
        <v>5.8415291720356997E-2</v>
      </c>
    </row>
    <row r="3506" spans="1:17" hidden="1" x14ac:dyDescent="0.3">
      <c r="A3506" t="s">
        <v>7176</v>
      </c>
      <c r="B3506" t="s">
        <v>7177</v>
      </c>
      <c r="C3506" t="str">
        <f>IFERROR(VLOOKUP(Table1[[#This Row],[Ticker]],[1]!Table1[[Symbol]:[Industry]],2,FALSE),"-")</f>
        <v>-</v>
      </c>
      <c r="D3506" t="s">
        <v>46</v>
      </c>
      <c r="E3506">
        <v>41.537404934999998</v>
      </c>
      <c r="F3506">
        <v>36.01</v>
      </c>
      <c r="G3506">
        <v>-4.5177621109907502</v>
      </c>
      <c r="H3506">
        <v>-13.763431032468599</v>
      </c>
      <c r="I3506">
        <v>4.2609777506941198</v>
      </c>
      <c r="J3506">
        <v>-3.9816036496936</v>
      </c>
      <c r="K3506">
        <v>37.172872059501699</v>
      </c>
      <c r="L3506">
        <v>36.268835365453498</v>
      </c>
      <c r="M3506">
        <v>39.758773330653</v>
      </c>
      <c r="N3506">
        <v>0.78860057655137805</v>
      </c>
      <c r="O3506">
        <v>55.928908636489801</v>
      </c>
      <c r="P3506">
        <v>51.9409282700422</v>
      </c>
      <c r="Q3506">
        <v>0.10006631780299</v>
      </c>
    </row>
    <row r="3507" spans="1:17" hidden="1" x14ac:dyDescent="0.3">
      <c r="A3507" t="s">
        <v>7178</v>
      </c>
      <c r="B3507" t="s">
        <v>7179</v>
      </c>
      <c r="C3507" t="str">
        <f>IFERROR(VLOOKUP(Table1[[#This Row],[Ticker]],[1]!Table1[[Symbol]:[Industry]],2,FALSE),"-")</f>
        <v>-</v>
      </c>
      <c r="D3507" t="s">
        <v>130</v>
      </c>
      <c r="E3507">
        <v>41.471412241000003</v>
      </c>
      <c r="F3507">
        <v>72.55</v>
      </c>
      <c r="G3507">
        <v>-30.3438642896438</v>
      </c>
      <c r="H3507">
        <v>-8.7486852549241796</v>
      </c>
      <c r="I3507">
        <v>-28.004938443164601</v>
      </c>
      <c r="J3507">
        <v>-4.2894608194754698</v>
      </c>
      <c r="K3507">
        <v>76.413102385533307</v>
      </c>
      <c r="L3507">
        <v>82.243458202053404</v>
      </c>
      <c r="M3507">
        <v>51.3845084289593</v>
      </c>
      <c r="N3507">
        <v>0.40207731020451798</v>
      </c>
      <c r="O3507">
        <v>28.9317711922812</v>
      </c>
      <c r="P3507">
        <v>14.251968503936901</v>
      </c>
      <c r="Q3507">
        <v>8.0262990600131007E-2</v>
      </c>
    </row>
    <row r="3508" spans="1:17" hidden="1" x14ac:dyDescent="0.3">
      <c r="A3508" t="s">
        <v>7180</v>
      </c>
      <c r="B3508" t="s">
        <v>7181</v>
      </c>
      <c r="C3508" t="str">
        <f>IFERROR(VLOOKUP(Table1[[#This Row],[Ticker]],[1]!Table1[[Symbol]:[Industry]],2,FALSE),"-")</f>
        <v>-</v>
      </c>
      <c r="D3508" t="s">
        <v>647</v>
      </c>
      <c r="E3508">
        <v>41.340040000000002</v>
      </c>
      <c r="F3508">
        <v>13.38</v>
      </c>
      <c r="G3508">
        <v>-4.1680269690696603</v>
      </c>
      <c r="H3508">
        <v>-2.59437807269045</v>
      </c>
      <c r="I3508">
        <v>1.0078883916013399</v>
      </c>
      <c r="J3508">
        <v>-5.1650635834902499</v>
      </c>
      <c r="K3508">
        <v>13.4029454432563</v>
      </c>
      <c r="L3508">
        <v>12.8316610112823</v>
      </c>
      <c r="M3508">
        <v>45.588960376565197</v>
      </c>
      <c r="N3508">
        <v>0.97375172546876998</v>
      </c>
      <c r="O3508">
        <v>38.789237668161398</v>
      </c>
      <c r="P3508">
        <v>31.0479921645445</v>
      </c>
      <c r="Q3508">
        <v>3.1732986512335998E-2</v>
      </c>
    </row>
    <row r="3509" spans="1:17" hidden="1" x14ac:dyDescent="0.3">
      <c r="A3509" t="s">
        <v>7182</v>
      </c>
      <c r="B3509" t="s">
        <v>7183</v>
      </c>
      <c r="C3509" t="str">
        <f>IFERROR(VLOOKUP(Table1[[#This Row],[Ticker]],[1]!Table1[[Symbol]:[Industry]],2,FALSE),"-")</f>
        <v>-</v>
      </c>
      <c r="D3509" t="s">
        <v>100</v>
      </c>
      <c r="E3509">
        <v>41.325000000000003</v>
      </c>
      <c r="F3509">
        <v>2.78</v>
      </c>
      <c r="G3509">
        <v>88.002417122257597</v>
      </c>
      <c r="H3509">
        <v>13.408161444475599</v>
      </c>
      <c r="I3509">
        <v>35.016904812086601</v>
      </c>
      <c r="J3509">
        <v>-11.1242679768632</v>
      </c>
      <c r="K3509">
        <v>2.8202396279122199</v>
      </c>
      <c r="L3509">
        <v>2.2979591250995899</v>
      </c>
      <c r="M3509">
        <v>38.849392806219299</v>
      </c>
      <c r="N3509">
        <v>0.57794514171261502</v>
      </c>
      <c r="O3509">
        <v>23.381294964028701</v>
      </c>
      <c r="P3509">
        <v>149.44127568230601</v>
      </c>
      <c r="Q3509">
        <v>7.9995239709192006E-2</v>
      </c>
    </row>
    <row r="3510" spans="1:17" hidden="1" x14ac:dyDescent="0.3">
      <c r="A3510" t="s">
        <v>7184</v>
      </c>
      <c r="B3510" t="s">
        <v>7185</v>
      </c>
      <c r="C3510" t="str">
        <f>IFERROR(VLOOKUP(Table1[[#This Row],[Ticker]],[1]!Table1[[Symbol]:[Industry]],2,FALSE),"-")</f>
        <v>-</v>
      </c>
      <c r="E3510">
        <v>41.321302109999998</v>
      </c>
      <c r="F3510">
        <v>7.79</v>
      </c>
      <c r="G3510">
        <v>-13.394578195620801</v>
      </c>
      <c r="H3510">
        <v>-5.1504670889093997</v>
      </c>
      <c r="I3510">
        <v>-23.790006789641598</v>
      </c>
      <c r="J3510">
        <v>-1.32184337851601</v>
      </c>
      <c r="K3510">
        <v>7.6999773931370203</v>
      </c>
      <c r="L3510">
        <v>8.3802172064934695</v>
      </c>
      <c r="M3510">
        <v>45.7296480878653</v>
      </c>
      <c r="N3510">
        <v>1.5031602839081299</v>
      </c>
      <c r="O3510">
        <v>33.376123234916498</v>
      </c>
      <c r="P3510">
        <v>22.6771653543307</v>
      </c>
      <c r="Q3510">
        <v>-4.5527439827136001E-2</v>
      </c>
    </row>
    <row r="3511" spans="1:17" hidden="1" x14ac:dyDescent="0.3">
      <c r="A3511" t="s">
        <v>7186</v>
      </c>
      <c r="B3511" t="s">
        <v>7187</v>
      </c>
      <c r="C3511" t="str">
        <f>IFERROR(VLOOKUP(Table1[[#This Row],[Ticker]],[1]!Table1[[Symbol]:[Industry]],2,FALSE),"-")</f>
        <v>-</v>
      </c>
      <c r="E3511">
        <v>41.25</v>
      </c>
      <c r="F3511">
        <v>125</v>
      </c>
      <c r="G3511">
        <v>-9.8489175071030601</v>
      </c>
      <c r="H3511">
        <v>-4.8897108959498201</v>
      </c>
      <c r="I3511">
        <v>-9.1786006400064295</v>
      </c>
      <c r="J3511">
        <v>-0.80168733170197304</v>
      </c>
      <c r="K3511">
        <v>124.72948941486899</v>
      </c>
      <c r="L3511">
        <v>114.782829060876</v>
      </c>
      <c r="M3511">
        <v>99.999999993730199</v>
      </c>
      <c r="O3511">
        <v>0</v>
      </c>
      <c r="P3511">
        <v>37.362637362637301</v>
      </c>
    </row>
    <row r="3512" spans="1:17" hidden="1" x14ac:dyDescent="0.3">
      <c r="A3512" t="s">
        <v>7188</v>
      </c>
      <c r="B3512" t="s">
        <v>7189</v>
      </c>
      <c r="C3512" t="str">
        <f>IFERROR(VLOOKUP(Table1[[#This Row],[Ticker]],[1]!Table1[[Symbol]:[Industry]],2,FALSE),"-")</f>
        <v>-</v>
      </c>
      <c r="E3512">
        <v>41.227339999999998</v>
      </c>
      <c r="F3512">
        <v>154</v>
      </c>
      <c r="G3512">
        <v>-37.954989578622097</v>
      </c>
      <c r="H3512">
        <v>-9.5926811929795193</v>
      </c>
      <c r="I3512">
        <v>-56.713257353975699</v>
      </c>
      <c r="J3512">
        <v>8.2248613408643898</v>
      </c>
      <c r="K3512">
        <v>158.48173950172699</v>
      </c>
      <c r="L3512">
        <v>202.000638020753</v>
      </c>
      <c r="M3512">
        <v>57.6231550254832</v>
      </c>
      <c r="N3512">
        <v>9.3670348343245502E-2</v>
      </c>
      <c r="O3512">
        <v>113.636363636363</v>
      </c>
      <c r="P3512">
        <v>23.843988741455501</v>
      </c>
    </row>
    <row r="3513" spans="1:17" hidden="1" x14ac:dyDescent="0.3">
      <c r="A3513" t="s">
        <v>7190</v>
      </c>
      <c r="B3513" t="s">
        <v>7191</v>
      </c>
      <c r="C3513" t="str">
        <f>IFERROR(VLOOKUP(Table1[[#This Row],[Ticker]],[1]!Table1[[Symbol]:[Industry]],2,FALSE),"-")</f>
        <v>-</v>
      </c>
      <c r="D3513" t="s">
        <v>647</v>
      </c>
      <c r="E3513">
        <v>41.192238359999997</v>
      </c>
      <c r="F3513">
        <v>7.95</v>
      </c>
      <c r="G3513">
        <v>-33.147047948090602</v>
      </c>
      <c r="H3513">
        <v>-11.4765372432552</v>
      </c>
      <c r="I3513">
        <v>-15.8145842538551</v>
      </c>
      <c r="J3513">
        <v>-1.4386300068611999</v>
      </c>
      <c r="K3513">
        <v>8.0435691271971201</v>
      </c>
      <c r="L3513">
        <v>8.3830423273322996</v>
      </c>
      <c r="M3513">
        <v>39.792534419955402</v>
      </c>
      <c r="N3513">
        <v>0.30374117419767999</v>
      </c>
      <c r="O3513">
        <v>59.119496855345901</v>
      </c>
      <c r="P3513">
        <v>51.428571428571402</v>
      </c>
      <c r="Q3513">
        <v>-9.1472696518625995E-2</v>
      </c>
    </row>
    <row r="3514" spans="1:17" hidden="1" x14ac:dyDescent="0.3">
      <c r="A3514" t="s">
        <v>7192</v>
      </c>
      <c r="B3514" t="s">
        <v>7193</v>
      </c>
      <c r="C3514" t="str">
        <f>IFERROR(VLOOKUP(Table1[[#This Row],[Ticker]],[1]!Table1[[Symbol]:[Industry]],2,FALSE),"-")</f>
        <v>-</v>
      </c>
      <c r="E3514">
        <v>41.083979999999997</v>
      </c>
      <c r="F3514">
        <v>78</v>
      </c>
      <c r="G3514">
        <v>-57.562920789160302</v>
      </c>
      <c r="H3514">
        <v>-15.445266451505301</v>
      </c>
      <c r="I3514">
        <v>-43.471787537702703</v>
      </c>
      <c r="J3514">
        <v>-3.8137355244730502</v>
      </c>
      <c r="M3514">
        <v>50.5442492536868</v>
      </c>
      <c r="O3514">
        <v>61.551282051282001</v>
      </c>
      <c r="P3514">
        <v>11.587982832618</v>
      </c>
    </row>
    <row r="3515" spans="1:17" hidden="1" x14ac:dyDescent="0.3">
      <c r="A3515" t="s">
        <v>7194</v>
      </c>
      <c r="B3515" t="s">
        <v>7195</v>
      </c>
      <c r="C3515" t="str">
        <f>IFERROR(VLOOKUP(Table1[[#This Row],[Ticker]],[1]!Table1[[Symbol]:[Industry]],2,FALSE),"-")</f>
        <v>-</v>
      </c>
      <c r="D3515" t="s">
        <v>647</v>
      </c>
      <c r="E3515">
        <v>40.9454487</v>
      </c>
      <c r="F3515">
        <v>84.89</v>
      </c>
      <c r="G3515">
        <v>116.73846653742299</v>
      </c>
      <c r="H3515">
        <v>24.901285888615998</v>
      </c>
      <c r="I3515">
        <v>61.531640605207897</v>
      </c>
      <c r="J3515">
        <v>12.5035758261927</v>
      </c>
      <c r="K3515">
        <v>60.359450262627199</v>
      </c>
      <c r="L3515">
        <v>51.264139520895498</v>
      </c>
      <c r="M3515">
        <v>80.667966009500603</v>
      </c>
      <c r="N3515">
        <v>2.9964957595281501</v>
      </c>
      <c r="O3515">
        <v>3.6635646130286101</v>
      </c>
      <c r="P3515">
        <v>165.28125</v>
      </c>
      <c r="Q3515">
        <v>4.5255464400332998E-2</v>
      </c>
    </row>
    <row r="3516" spans="1:17" hidden="1" x14ac:dyDescent="0.3">
      <c r="A3516" t="s">
        <v>7196</v>
      </c>
      <c r="B3516" t="s">
        <v>7197</v>
      </c>
      <c r="C3516" t="str">
        <f>IFERROR(VLOOKUP(Table1[[#This Row],[Ticker]],[1]!Table1[[Symbol]:[Industry]],2,FALSE),"-")</f>
        <v>-</v>
      </c>
      <c r="E3516">
        <v>40.869570885000002</v>
      </c>
      <c r="F3516">
        <v>78.5</v>
      </c>
      <c r="G3516">
        <v>11.4333716323289</v>
      </c>
      <c r="H3516">
        <v>45.917670880289997</v>
      </c>
      <c r="I3516">
        <v>26.102753881979201</v>
      </c>
      <c r="J3516">
        <v>0.81748365275398505</v>
      </c>
      <c r="K3516">
        <v>73.497085852621495</v>
      </c>
      <c r="L3516">
        <v>62.6921763525228</v>
      </c>
      <c r="M3516">
        <v>40.673878300045203</v>
      </c>
      <c r="N3516">
        <v>0.92371243282205995</v>
      </c>
      <c r="O3516">
        <v>55.312101910827998</v>
      </c>
      <c r="P3516">
        <v>137.87878787878699</v>
      </c>
      <c r="Q3516">
        <v>4.8381243994959001E-2</v>
      </c>
    </row>
    <row r="3517" spans="1:17" hidden="1" x14ac:dyDescent="0.3">
      <c r="A3517" t="s">
        <v>7198</v>
      </c>
      <c r="B3517" t="s">
        <v>7199</v>
      </c>
      <c r="C3517" t="str">
        <f>IFERROR(VLOOKUP(Table1[[#This Row],[Ticker]],[1]!Table1[[Symbol]:[Industry]],2,FALSE),"-")</f>
        <v>-</v>
      </c>
      <c r="D3517" t="s">
        <v>253</v>
      </c>
      <c r="E3517">
        <v>40.814980159999998</v>
      </c>
      <c r="F3517">
        <v>73.48</v>
      </c>
      <c r="G3517">
        <v>-8.0857106951481406</v>
      </c>
      <c r="H3517">
        <v>-7.9920211269729098</v>
      </c>
      <c r="I3517">
        <v>-28.666241079111298</v>
      </c>
      <c r="J3517">
        <v>-3.62175882647225</v>
      </c>
      <c r="K3517">
        <v>78.490960429263097</v>
      </c>
      <c r="L3517">
        <v>74.914405920997197</v>
      </c>
      <c r="M3517">
        <v>46.417419586687899</v>
      </c>
      <c r="N3517">
        <v>1.34699878667462</v>
      </c>
      <c r="O3517">
        <v>55.1442569406641</v>
      </c>
      <c r="P3517">
        <v>67.954285714285703</v>
      </c>
      <c r="Q3517">
        <v>3.0337609466201999E-2</v>
      </c>
    </row>
    <row r="3518" spans="1:17" hidden="1" x14ac:dyDescent="0.3">
      <c r="A3518" t="s">
        <v>7200</v>
      </c>
      <c r="B3518" t="s">
        <v>7201</v>
      </c>
      <c r="C3518" t="str">
        <f>IFERROR(VLOOKUP(Table1[[#This Row],[Ticker]],[1]!Table1[[Symbol]:[Industry]],2,FALSE),"-")</f>
        <v>-</v>
      </c>
      <c r="E3518">
        <v>40.802999999999997</v>
      </c>
      <c r="F3518">
        <v>49.88</v>
      </c>
      <c r="G3518">
        <v>-52.017408356912497</v>
      </c>
      <c r="H3518">
        <v>-4.1552924759418799</v>
      </c>
      <c r="I3518">
        <v>-42.846765568803796</v>
      </c>
      <c r="J3518">
        <v>-1.1942290392584001</v>
      </c>
      <c r="K3518">
        <v>51.213858765999099</v>
      </c>
      <c r="L3518">
        <v>56.498451644819603</v>
      </c>
      <c r="M3518">
        <v>52.984058688862604</v>
      </c>
      <c r="N3518">
        <v>0.71164772727272696</v>
      </c>
      <c r="O3518">
        <v>66.399358460304697</v>
      </c>
      <c r="P3518">
        <v>15.7040129900255</v>
      </c>
    </row>
    <row r="3519" spans="1:17" hidden="1" x14ac:dyDescent="0.3">
      <c r="A3519" t="s">
        <v>7202</v>
      </c>
      <c r="B3519" t="s">
        <v>7203</v>
      </c>
      <c r="C3519" t="str">
        <f>IFERROR(VLOOKUP(Table1[[#This Row],[Ticker]],[1]!Table1[[Symbol]:[Industry]],2,FALSE),"-")</f>
        <v>-</v>
      </c>
      <c r="D3519" t="s">
        <v>1465</v>
      </c>
      <c r="E3519">
        <v>40.57815678</v>
      </c>
      <c r="F3519">
        <v>27.09</v>
      </c>
      <c r="G3519">
        <v>46.195609394566603</v>
      </c>
      <c r="H3519">
        <v>-4.7694345045226003E-3</v>
      </c>
      <c r="I3519">
        <v>-25.849548954609599</v>
      </c>
      <c r="J3519">
        <v>8.4957464083064398</v>
      </c>
      <c r="K3519">
        <v>24.668938766810399</v>
      </c>
      <c r="L3519">
        <v>24.4486574479435</v>
      </c>
      <c r="M3519">
        <v>68.352720559891296</v>
      </c>
      <c r="N3519">
        <v>2.1218622457130998</v>
      </c>
      <c r="O3519">
        <v>62.421557770394898</v>
      </c>
      <c r="P3519">
        <v>79.403973509933707</v>
      </c>
      <c r="Q3519">
        <v>7.0509769988215995E-2</v>
      </c>
    </row>
    <row r="3520" spans="1:17" hidden="1" x14ac:dyDescent="0.3">
      <c r="A3520" t="s">
        <v>7204</v>
      </c>
      <c r="B3520" t="s">
        <v>7205</v>
      </c>
      <c r="C3520" t="str">
        <f>IFERROR(VLOOKUP(Table1[[#This Row],[Ticker]],[1]!Table1[[Symbol]:[Industry]],2,FALSE),"-")</f>
        <v>-</v>
      </c>
      <c r="D3520" t="s">
        <v>253</v>
      </c>
      <c r="E3520">
        <v>40.530938800000001</v>
      </c>
      <c r="F3520">
        <v>20.3</v>
      </c>
      <c r="G3520">
        <v>86.182991098036695</v>
      </c>
      <c r="H3520">
        <v>7.0756383189933301</v>
      </c>
      <c r="I3520">
        <v>-9.2914611884863501</v>
      </c>
      <c r="J3520">
        <v>13.1377066076919</v>
      </c>
      <c r="K3520">
        <v>18.519474602134999</v>
      </c>
      <c r="L3520">
        <v>16.907103662546302</v>
      </c>
      <c r="M3520">
        <v>75.564710077645401</v>
      </c>
      <c r="N3520">
        <v>1.4443843254495901</v>
      </c>
      <c r="O3520">
        <v>16.945812807881701</v>
      </c>
      <c r="P3520">
        <v>119.459459459459</v>
      </c>
      <c r="Q3520">
        <v>5.1503887265598E-2</v>
      </c>
    </row>
    <row r="3521" spans="1:17" hidden="1" x14ac:dyDescent="0.3">
      <c r="A3521" t="s">
        <v>7206</v>
      </c>
      <c r="B3521" t="s">
        <v>7207</v>
      </c>
      <c r="C3521" t="str">
        <f>IFERROR(VLOOKUP(Table1[[#This Row],[Ticker]],[1]!Table1[[Symbol]:[Industry]],2,FALSE),"-")</f>
        <v>-</v>
      </c>
      <c r="E3521">
        <v>40.489073818999998</v>
      </c>
      <c r="F3521">
        <v>55.93</v>
      </c>
      <c r="G3521">
        <v>-30.213893254553099</v>
      </c>
      <c r="H3521">
        <v>-2.3676650405706301</v>
      </c>
      <c r="I3521">
        <v>-27.111835481339199</v>
      </c>
      <c r="J3521">
        <v>2.0832684205104202</v>
      </c>
      <c r="K3521">
        <v>56.778226008585499</v>
      </c>
      <c r="L3521">
        <v>57.043941800017897</v>
      </c>
      <c r="M3521">
        <v>59.5115373413364</v>
      </c>
      <c r="N3521">
        <v>1.37309685880487</v>
      </c>
      <c r="O3521">
        <v>53.763633112819598</v>
      </c>
      <c r="P3521">
        <v>45.955114822546903</v>
      </c>
      <c r="Q3521">
        <v>0.117455486368878</v>
      </c>
    </row>
    <row r="3522" spans="1:17" hidden="1" x14ac:dyDescent="0.3">
      <c r="A3522" t="s">
        <v>7208</v>
      </c>
      <c r="B3522" t="s">
        <v>7209</v>
      </c>
      <c r="C3522" t="str">
        <f>IFERROR(VLOOKUP(Table1[[#This Row],[Ticker]],[1]!Table1[[Symbol]:[Industry]],2,FALSE),"-")</f>
        <v>-</v>
      </c>
      <c r="D3522" t="s">
        <v>1391</v>
      </c>
      <c r="E3522">
        <v>40.4799516</v>
      </c>
      <c r="F3522">
        <v>76.55</v>
      </c>
      <c r="G3522">
        <v>-53.621458026461099</v>
      </c>
      <c r="H3522">
        <v>0.94075085456706797</v>
      </c>
      <c r="I3522">
        <v>-31.932121345637999</v>
      </c>
      <c r="J3522">
        <v>-5.6591842338085403</v>
      </c>
      <c r="K3522">
        <v>78.846928028803205</v>
      </c>
      <c r="L3522">
        <v>87.720789580190498</v>
      </c>
      <c r="M3522">
        <v>48.710969448158899</v>
      </c>
      <c r="N3522">
        <v>1.74160488881216</v>
      </c>
      <c r="O3522">
        <v>56.864794252122799</v>
      </c>
      <c r="P3522">
        <v>17.769230769230699</v>
      </c>
      <c r="Q3522">
        <v>9.9200914324619999E-2</v>
      </c>
    </row>
    <row r="3523" spans="1:17" hidden="1" x14ac:dyDescent="0.3">
      <c r="A3523" t="s">
        <v>7210</v>
      </c>
      <c r="B3523" t="s">
        <v>7211</v>
      </c>
      <c r="C3523" t="str">
        <f>IFERROR(VLOOKUP(Table1[[#This Row],[Ticker]],[1]!Table1[[Symbol]:[Industry]],2,FALSE),"-")</f>
        <v>-</v>
      </c>
      <c r="D3523" t="s">
        <v>476</v>
      </c>
      <c r="E3523">
        <v>40.406185800000003</v>
      </c>
      <c r="F3523">
        <v>5.92</v>
      </c>
      <c r="G3523">
        <v>-59.287536672849001</v>
      </c>
      <c r="H3523">
        <v>-16.524467891531501</v>
      </c>
      <c r="I3523">
        <v>-44.820601986744101</v>
      </c>
      <c r="J3523">
        <v>-8.3517643733044409</v>
      </c>
      <c r="K3523">
        <v>6.8394696314569297</v>
      </c>
      <c r="L3523">
        <v>9.4388066465723401</v>
      </c>
      <c r="M3523">
        <v>40.529154196113602</v>
      </c>
      <c r="N3523">
        <v>0.35560829120607801</v>
      </c>
      <c r="O3523">
        <v>85.810810810810807</v>
      </c>
      <c r="P3523">
        <v>10.8614232209737</v>
      </c>
      <c r="Q3523">
        <v>-0.22081657199763</v>
      </c>
    </row>
    <row r="3524" spans="1:17" hidden="1" x14ac:dyDescent="0.3">
      <c r="A3524" t="s">
        <v>7212</v>
      </c>
      <c r="B3524" t="s">
        <v>7213</v>
      </c>
      <c r="C3524" t="str">
        <f>IFERROR(VLOOKUP(Table1[[#This Row],[Ticker]],[1]!Table1[[Symbol]:[Industry]],2,FALSE),"-")</f>
        <v>-</v>
      </c>
      <c r="D3524" t="s">
        <v>647</v>
      </c>
      <c r="E3524">
        <v>40.405719050000002</v>
      </c>
      <c r="F3524">
        <v>28.6</v>
      </c>
      <c r="G3524">
        <v>78.481323680280994</v>
      </c>
      <c r="H3524">
        <v>15.5322300323202</v>
      </c>
      <c r="I3524">
        <v>18.880349951960302</v>
      </c>
      <c r="J3524">
        <v>-5.2223169365244697</v>
      </c>
      <c r="K3524">
        <v>25.734195199420501</v>
      </c>
      <c r="L3524">
        <v>21.550213300451698</v>
      </c>
      <c r="M3524">
        <v>48.446967829513603</v>
      </c>
      <c r="N3524">
        <v>0.38292509888760501</v>
      </c>
      <c r="O3524">
        <v>28.4965034965035</v>
      </c>
      <c r="P3524">
        <v>118.320610687022</v>
      </c>
      <c r="Q3524">
        <v>5.6752460112833997E-2</v>
      </c>
    </row>
    <row r="3525" spans="1:17" hidden="1" x14ac:dyDescent="0.3">
      <c r="A3525" t="s">
        <v>7214</v>
      </c>
      <c r="B3525" t="s">
        <v>7215</v>
      </c>
      <c r="C3525" t="str">
        <f>IFERROR(VLOOKUP(Table1[[#This Row],[Ticker]],[1]!Table1[[Symbol]:[Industry]],2,FALSE),"-")</f>
        <v>-</v>
      </c>
      <c r="D3525" t="s">
        <v>1391</v>
      </c>
      <c r="E3525">
        <v>40.347568875</v>
      </c>
      <c r="F3525">
        <v>37.549999999999997</v>
      </c>
      <c r="G3525">
        <v>-25.13414931857</v>
      </c>
      <c r="H3525">
        <v>-0.58415534039427497</v>
      </c>
      <c r="I3525">
        <v>-23.360316177505101</v>
      </c>
      <c r="J3525">
        <v>-0.80168733170197304</v>
      </c>
      <c r="K3525">
        <v>36.197661991253398</v>
      </c>
      <c r="L3525">
        <v>37.6548862145032</v>
      </c>
      <c r="M3525">
        <v>46.6764294634471</v>
      </c>
      <c r="N3525">
        <v>0.80913978494623595</v>
      </c>
      <c r="O3525">
        <v>39.6804260985353</v>
      </c>
      <c r="P3525">
        <v>29.706390328151901</v>
      </c>
    </row>
    <row r="3526" spans="1:17" hidden="1" x14ac:dyDescent="0.3">
      <c r="A3526" t="s">
        <v>7216</v>
      </c>
      <c r="B3526" t="s">
        <v>7217</v>
      </c>
      <c r="C3526" t="str">
        <f>IFERROR(VLOOKUP(Table1[[#This Row],[Ticker]],[1]!Table1[[Symbol]:[Industry]],2,FALSE),"-")</f>
        <v>-</v>
      </c>
      <c r="E3526">
        <v>40.225219199999998</v>
      </c>
      <c r="F3526">
        <v>158.4</v>
      </c>
      <c r="G3526">
        <v>100.513654829628</v>
      </c>
      <c r="H3526">
        <v>34.134679347952599</v>
      </c>
      <c r="I3526">
        <v>143.72941318303401</v>
      </c>
      <c r="J3526">
        <v>0.77867581557443699</v>
      </c>
      <c r="K3526">
        <v>118.812622288878</v>
      </c>
      <c r="L3526">
        <v>87.791184467683294</v>
      </c>
      <c r="M3526">
        <v>86.846118064779105</v>
      </c>
      <c r="N3526">
        <v>1.9949758270926099</v>
      </c>
      <c r="O3526">
        <v>6.3131313131314898E-2</v>
      </c>
      <c r="P3526">
        <v>216.8</v>
      </c>
    </row>
    <row r="3527" spans="1:17" hidden="1" x14ac:dyDescent="0.3">
      <c r="A3527" t="s">
        <v>7218</v>
      </c>
      <c r="B3527" t="s">
        <v>7219</v>
      </c>
      <c r="C3527" t="str">
        <f>IFERROR(VLOOKUP(Table1[[#This Row],[Ticker]],[1]!Table1[[Symbol]:[Industry]],2,FALSE),"-")</f>
        <v>-</v>
      </c>
      <c r="D3527" t="s">
        <v>901</v>
      </c>
      <c r="E3527">
        <v>40.198823468999997</v>
      </c>
      <c r="F3527">
        <v>78.72</v>
      </c>
      <c r="G3527">
        <v>-17.909653763327999</v>
      </c>
      <c r="H3527">
        <v>2.9728320593766302</v>
      </c>
      <c r="I3527">
        <v>-12.4571736318726</v>
      </c>
      <c r="J3527">
        <v>7.7321992519771401</v>
      </c>
      <c r="K3527">
        <v>73.312247674189194</v>
      </c>
      <c r="L3527">
        <v>74.842728313103507</v>
      </c>
      <c r="M3527">
        <v>60.374749666146798</v>
      </c>
      <c r="N3527">
        <v>2.22288585410513</v>
      </c>
      <c r="O3527">
        <v>11.216971544715401</v>
      </c>
      <c r="P3527">
        <v>26.967741935483801</v>
      </c>
      <c r="Q3527">
        <v>-1.2762946207529E-2</v>
      </c>
    </row>
    <row r="3528" spans="1:17" hidden="1" x14ac:dyDescent="0.3">
      <c r="A3528" t="s">
        <v>7220</v>
      </c>
      <c r="B3528" t="s">
        <v>7221</v>
      </c>
      <c r="C3528" t="str">
        <f>IFERROR(VLOOKUP(Table1[[#This Row],[Ticker]],[1]!Table1[[Symbol]:[Industry]],2,FALSE),"-")</f>
        <v>-</v>
      </c>
      <c r="D3528" t="s">
        <v>557</v>
      </c>
      <c r="E3528">
        <v>40.105761751999999</v>
      </c>
      <c r="F3528">
        <v>50.23</v>
      </c>
      <c r="G3528">
        <v>-1.34948475805968</v>
      </c>
      <c r="H3528">
        <v>-6.3028610431529701</v>
      </c>
      <c r="I3528">
        <v>-9.5990064899790095</v>
      </c>
      <c r="J3528">
        <v>-0.40192718778832898</v>
      </c>
      <c r="K3528">
        <v>51.191383024476998</v>
      </c>
      <c r="L3528">
        <v>50.999452812691203</v>
      </c>
      <c r="M3528">
        <v>43.113614598277501</v>
      </c>
      <c r="N3528">
        <v>0.75846779491091898</v>
      </c>
      <c r="O3528">
        <v>21.4413696993828</v>
      </c>
      <c r="P3528">
        <v>39.5665462628507</v>
      </c>
      <c r="Q3528">
        <v>4.2394322116774998E-2</v>
      </c>
    </row>
    <row r="3529" spans="1:17" hidden="1" x14ac:dyDescent="0.3">
      <c r="A3529" t="s">
        <v>7222</v>
      </c>
      <c r="B3529" t="s">
        <v>7223</v>
      </c>
      <c r="C3529" t="str">
        <f>IFERROR(VLOOKUP(Table1[[#This Row],[Ticker]],[1]!Table1[[Symbol]:[Industry]],2,FALSE),"-")</f>
        <v>-</v>
      </c>
      <c r="D3529" t="s">
        <v>75</v>
      </c>
      <c r="E3529">
        <v>40.043464999999998</v>
      </c>
      <c r="F3529">
        <v>0.7</v>
      </c>
      <c r="G3529">
        <v>-24.981345337943601</v>
      </c>
      <c r="H3529">
        <v>-39.469150148286197</v>
      </c>
      <c r="I3529">
        <v>-58.336351035892903</v>
      </c>
      <c r="J3529">
        <v>-12.194092394993101</v>
      </c>
      <c r="K3529">
        <v>1.0186528571134801</v>
      </c>
      <c r="L3529">
        <v>1.02668945813484</v>
      </c>
      <c r="M3529">
        <v>25.434785872821099</v>
      </c>
      <c r="N3529">
        <v>1.7337974359253101</v>
      </c>
      <c r="O3529">
        <v>158.57142857142799</v>
      </c>
      <c r="P3529">
        <v>20.987654320987598</v>
      </c>
      <c r="Q3529">
        <v>9.0796244090348005E-2</v>
      </c>
    </row>
    <row r="3530" spans="1:17" hidden="1" x14ac:dyDescent="0.3">
      <c r="A3530" t="s">
        <v>7224</v>
      </c>
      <c r="B3530" t="s">
        <v>7225</v>
      </c>
      <c r="C3530" t="str">
        <f>IFERROR(VLOOKUP(Table1[[#This Row],[Ticker]],[1]!Table1[[Symbol]:[Industry]],2,FALSE),"-")</f>
        <v>-</v>
      </c>
      <c r="D3530" t="s">
        <v>409</v>
      </c>
      <c r="E3530">
        <v>40.007964149999999</v>
      </c>
      <c r="F3530">
        <v>136.63999999999999</v>
      </c>
      <c r="G3530">
        <v>-25.804390605433301</v>
      </c>
      <c r="H3530">
        <v>132.59204092886699</v>
      </c>
      <c r="I3530">
        <v>137.629808339454</v>
      </c>
      <c r="J3530">
        <v>73.415180138177504</v>
      </c>
      <c r="M3530">
        <v>100</v>
      </c>
      <c r="N3530">
        <v>1.16883458152673</v>
      </c>
      <c r="O3530">
        <v>0</v>
      </c>
    </row>
    <row r="3531" spans="1:17" hidden="1" x14ac:dyDescent="0.3">
      <c r="A3531" t="s">
        <v>7226</v>
      </c>
      <c r="B3531" t="s">
        <v>7227</v>
      </c>
      <c r="C3531" t="str">
        <f>IFERROR(VLOOKUP(Table1[[#This Row],[Ticker]],[1]!Table1[[Symbol]:[Industry]],2,FALSE),"-")</f>
        <v>-</v>
      </c>
      <c r="D3531" t="s">
        <v>97</v>
      </c>
      <c r="E3531">
        <v>39.942</v>
      </c>
      <c r="F3531">
        <v>1.26</v>
      </c>
      <c r="G3531">
        <v>22.4309035122137</v>
      </c>
      <c r="H3531">
        <v>33.571827565588599</v>
      </c>
      <c r="I3531">
        <v>14.2867426460242</v>
      </c>
      <c r="J3531">
        <v>-1.5890889065051199</v>
      </c>
      <c r="K3531">
        <v>0.95751110709679499</v>
      </c>
      <c r="L3531">
        <v>0.97647224514049002</v>
      </c>
      <c r="M3531">
        <v>71.110255614528498</v>
      </c>
      <c r="N3531">
        <v>1.09955715427916</v>
      </c>
      <c r="O3531">
        <v>5.55555555555555</v>
      </c>
      <c r="P3531">
        <v>80</v>
      </c>
      <c r="Q3531">
        <v>1.5255124073673E-2</v>
      </c>
    </row>
    <row r="3532" spans="1:17" hidden="1" x14ac:dyDescent="0.3">
      <c r="A3532" t="s">
        <v>7228</v>
      </c>
      <c r="B3532" t="s">
        <v>7229</v>
      </c>
      <c r="C3532" t="str">
        <f>IFERROR(VLOOKUP(Table1[[#This Row],[Ticker]],[1]!Table1[[Symbol]:[Industry]],2,FALSE),"-")</f>
        <v>-</v>
      </c>
      <c r="D3532" t="s">
        <v>21</v>
      </c>
      <c r="E3532">
        <v>39.936462749999997</v>
      </c>
      <c r="F3532">
        <v>155.5</v>
      </c>
      <c r="G3532">
        <v>63.829755736030101</v>
      </c>
      <c r="H3532">
        <v>-14.7898535493021</v>
      </c>
      <c r="I3532">
        <v>-0.56243533825024195</v>
      </c>
      <c r="J3532">
        <v>-0.22843892405865701</v>
      </c>
      <c r="K3532">
        <v>161.74019938618599</v>
      </c>
      <c r="L3532">
        <v>132.966248218022</v>
      </c>
      <c r="M3532">
        <v>40.869692579147902</v>
      </c>
      <c r="N3532">
        <v>0.23111806924592701</v>
      </c>
      <c r="O3532">
        <v>56.881028938906702</v>
      </c>
      <c r="P3532">
        <v>121.478421877225</v>
      </c>
      <c r="Q3532">
        <v>0.13360321262061101</v>
      </c>
    </row>
    <row r="3533" spans="1:17" hidden="1" x14ac:dyDescent="0.3">
      <c r="A3533" t="s">
        <v>7230</v>
      </c>
      <c r="B3533" t="s">
        <v>7231</v>
      </c>
      <c r="C3533" t="str">
        <f>IFERROR(VLOOKUP(Table1[[#This Row],[Ticker]],[1]!Table1[[Symbol]:[Industry]],2,FALSE),"-")</f>
        <v>-</v>
      </c>
      <c r="D3533" t="s">
        <v>1391</v>
      </c>
      <c r="E3533">
        <v>39.9342386</v>
      </c>
      <c r="F3533">
        <v>27.55</v>
      </c>
      <c r="G3533">
        <v>60.975270411515801</v>
      </c>
      <c r="H3533">
        <v>19.512202979648201</v>
      </c>
      <c r="I3533">
        <v>17.9338014695536</v>
      </c>
      <c r="J3533">
        <v>17.919773855512599</v>
      </c>
      <c r="K3533">
        <v>21.682821256786401</v>
      </c>
      <c r="L3533">
        <v>20.178417415501301</v>
      </c>
      <c r="M3533">
        <v>85.391087552196396</v>
      </c>
      <c r="N3533">
        <v>2.4684842640483899</v>
      </c>
      <c r="O3533">
        <v>11.070780399274</v>
      </c>
      <c r="P3533">
        <v>104.07407407407401</v>
      </c>
    </row>
    <row r="3534" spans="1:17" hidden="1" x14ac:dyDescent="0.3">
      <c r="A3534" t="s">
        <v>7232</v>
      </c>
      <c r="B3534" t="s">
        <v>7233</v>
      </c>
      <c r="C3534" t="str">
        <f>IFERROR(VLOOKUP(Table1[[#This Row],[Ticker]],[1]!Table1[[Symbol]:[Industry]],2,FALSE),"-")</f>
        <v>-</v>
      </c>
      <c r="E3534">
        <v>39.9</v>
      </c>
      <c r="F3534">
        <v>199.5</v>
      </c>
      <c r="G3534">
        <v>4.2053845656321904</v>
      </c>
      <c r="H3534">
        <v>-2.0546593495580701</v>
      </c>
      <c r="I3534">
        <v>-19.352146242864599</v>
      </c>
      <c r="J3534">
        <v>3.1045626682980201</v>
      </c>
      <c r="K3534">
        <v>196.27010897137299</v>
      </c>
      <c r="L3534">
        <v>192.64759236110399</v>
      </c>
      <c r="M3534">
        <v>87.753792512325703</v>
      </c>
      <c r="N3534">
        <v>0.77922077922077904</v>
      </c>
      <c r="O3534">
        <v>21.303258145363401</v>
      </c>
      <c r="P3534">
        <v>32.867132867132803</v>
      </c>
    </row>
    <row r="3535" spans="1:17" hidden="1" x14ac:dyDescent="0.3">
      <c r="A3535" t="s">
        <v>7234</v>
      </c>
      <c r="B3535" t="s">
        <v>7235</v>
      </c>
      <c r="C3535" t="str">
        <f>IFERROR(VLOOKUP(Table1[[#This Row],[Ticker]],[1]!Table1[[Symbol]:[Industry]],2,FALSE),"-")</f>
        <v>-</v>
      </c>
      <c r="D3535" t="s">
        <v>125</v>
      </c>
      <c r="E3535">
        <v>39.882856239320702</v>
      </c>
      <c r="F3535">
        <v>31.7</v>
      </c>
      <c r="M3535">
        <v>8.5813433096764804</v>
      </c>
      <c r="N3535">
        <v>1</v>
      </c>
    </row>
    <row r="3536" spans="1:17" hidden="1" x14ac:dyDescent="0.3">
      <c r="A3536" t="s">
        <v>7236</v>
      </c>
      <c r="B3536" t="s">
        <v>7237</v>
      </c>
      <c r="C3536" t="str">
        <f>IFERROR(VLOOKUP(Table1[[#This Row],[Ticker]],[1]!Table1[[Symbol]:[Industry]],2,FALSE),"-")</f>
        <v>-</v>
      </c>
      <c r="D3536" t="s">
        <v>647</v>
      </c>
      <c r="E3536">
        <v>39.777050750000001</v>
      </c>
      <c r="F3536">
        <v>38.130000000000003</v>
      </c>
      <c r="G3536">
        <v>16.101080179829001</v>
      </c>
      <c r="H3536">
        <v>3.7706030053954702</v>
      </c>
      <c r="I3536">
        <v>9.4112661530128108</v>
      </c>
      <c r="J3536">
        <v>-6.2407117219458597</v>
      </c>
      <c r="K3536">
        <v>36.685013484249303</v>
      </c>
      <c r="L3536">
        <v>34.282121951887</v>
      </c>
      <c r="M3536">
        <v>67.308757355976795</v>
      </c>
      <c r="N3536">
        <v>1.0737501353204599</v>
      </c>
      <c r="O3536">
        <v>14.870180959874</v>
      </c>
      <c r="P3536">
        <v>72.533936651583701</v>
      </c>
      <c r="Q3536">
        <v>2.7630610949452999E-2</v>
      </c>
    </row>
    <row r="3537" spans="1:17" hidden="1" x14ac:dyDescent="0.3">
      <c r="A3537" t="s">
        <v>7238</v>
      </c>
      <c r="B3537" t="s">
        <v>7239</v>
      </c>
      <c r="C3537" t="str">
        <f>IFERROR(VLOOKUP(Table1[[#This Row],[Ticker]],[1]!Table1[[Symbol]:[Industry]],2,FALSE),"-")</f>
        <v>-</v>
      </c>
      <c r="D3537" t="s">
        <v>1533</v>
      </c>
      <c r="E3537">
        <v>39.756419999999999</v>
      </c>
      <c r="F3537">
        <v>123</v>
      </c>
      <c r="G3537">
        <v>-57.754598074312902</v>
      </c>
      <c r="H3537">
        <v>-14.8526738589127</v>
      </c>
      <c r="I3537">
        <v>-43.663464822855403</v>
      </c>
      <c r="J3537">
        <v>-0.34714187715652001</v>
      </c>
      <c r="K3537">
        <v>165.822576027727</v>
      </c>
      <c r="M3537">
        <v>35.165225783458197</v>
      </c>
      <c r="N3537">
        <v>0.54266851980541997</v>
      </c>
      <c r="O3537">
        <v>134.30894308942999</v>
      </c>
      <c r="P3537">
        <v>2.2019110926464398</v>
      </c>
    </row>
    <row r="3538" spans="1:17" hidden="1" x14ac:dyDescent="0.3">
      <c r="A3538" t="s">
        <v>7240</v>
      </c>
      <c r="B3538" t="s">
        <v>7241</v>
      </c>
      <c r="C3538" t="str">
        <f>IFERROR(VLOOKUP(Table1[[#This Row],[Ticker]],[1]!Table1[[Symbol]:[Industry]],2,FALSE),"-")</f>
        <v>-</v>
      </c>
      <c r="D3538" t="s">
        <v>6480</v>
      </c>
      <c r="E3538">
        <v>39.751792000000002</v>
      </c>
      <c r="F3538">
        <v>179</v>
      </c>
      <c r="G3538">
        <v>39.629990170906702</v>
      </c>
      <c r="H3538">
        <v>37.030289104050098</v>
      </c>
      <c r="I3538">
        <v>37.453409312690901</v>
      </c>
      <c r="J3538">
        <v>6.0657825478160996</v>
      </c>
      <c r="K3538">
        <v>140.863258046667</v>
      </c>
      <c r="L3538">
        <v>121.228628237301</v>
      </c>
      <c r="M3538">
        <v>66.465840510490196</v>
      </c>
      <c r="N3538">
        <v>2.4410256410256399</v>
      </c>
      <c r="O3538">
        <v>15.8379888268156</v>
      </c>
      <c r="P3538">
        <v>78.821178821178805</v>
      </c>
    </row>
    <row r="3539" spans="1:17" hidden="1" x14ac:dyDescent="0.3">
      <c r="A3539" t="s">
        <v>7242</v>
      </c>
      <c r="B3539" t="s">
        <v>7243</v>
      </c>
      <c r="C3539" t="str">
        <f>IFERROR(VLOOKUP(Table1[[#This Row],[Ticker]],[1]!Table1[[Symbol]:[Industry]],2,FALSE),"-")</f>
        <v>-</v>
      </c>
      <c r="E3539">
        <v>39.726080239999902</v>
      </c>
      <c r="F3539">
        <v>57.03</v>
      </c>
      <c r="G3539">
        <v>98.723168449684806</v>
      </c>
      <c r="H3539">
        <v>33.361655224268702</v>
      </c>
      <c r="I3539">
        <v>59.035245640036202</v>
      </c>
      <c r="J3539">
        <v>1.01808519673197</v>
      </c>
      <c r="K3539">
        <v>47.064665473638698</v>
      </c>
      <c r="L3539">
        <v>36.925694239735002</v>
      </c>
      <c r="M3539">
        <v>60.602892472173203</v>
      </c>
      <c r="N3539">
        <v>0.74894956639305799</v>
      </c>
      <c r="O3539">
        <v>13.536735051727099</v>
      </c>
      <c r="P3539">
        <v>145.29032258064501</v>
      </c>
      <c r="Q3539">
        <v>5.6457563622434002E-2</v>
      </c>
    </row>
    <row r="3540" spans="1:17" hidden="1" x14ac:dyDescent="0.3">
      <c r="A3540" t="s">
        <v>7244</v>
      </c>
      <c r="B3540" t="s">
        <v>7245</v>
      </c>
      <c r="C3540" t="str">
        <f>IFERROR(VLOOKUP(Table1[[#This Row],[Ticker]],[1]!Table1[[Symbol]:[Industry]],2,FALSE),"-")</f>
        <v>-</v>
      </c>
      <c r="D3540" t="s">
        <v>384</v>
      </c>
      <c r="E3540">
        <v>39.551704999999998</v>
      </c>
      <c r="F3540">
        <v>104.3</v>
      </c>
      <c r="G3540">
        <v>-47.383337973854303</v>
      </c>
      <c r="H3540">
        <v>64.477573054667403</v>
      </c>
      <c r="I3540">
        <v>14.557929086702201</v>
      </c>
      <c r="J3540">
        <v>17.846961316946601</v>
      </c>
      <c r="K3540">
        <v>79.646589008669807</v>
      </c>
      <c r="M3540">
        <v>70.311867480048406</v>
      </c>
      <c r="N3540">
        <v>3.0315436866102101</v>
      </c>
      <c r="O3540">
        <v>34.228187919462997</v>
      </c>
      <c r="P3540">
        <v>92.791127541589603</v>
      </c>
    </row>
    <row r="3541" spans="1:17" hidden="1" x14ac:dyDescent="0.3">
      <c r="A3541" t="s">
        <v>7246</v>
      </c>
      <c r="B3541" t="s">
        <v>7247</v>
      </c>
      <c r="C3541" t="str">
        <f>IFERROR(VLOOKUP(Table1[[#This Row],[Ticker]],[1]!Table1[[Symbol]:[Industry]],2,FALSE),"-")</f>
        <v>-</v>
      </c>
      <c r="D3541" t="s">
        <v>49</v>
      </c>
      <c r="E3541">
        <v>39.498856799999999</v>
      </c>
      <c r="F3541">
        <v>56.66</v>
      </c>
      <c r="G3541">
        <v>-6.4196455569714601</v>
      </c>
      <c r="H3541">
        <v>-10.1905943765299</v>
      </c>
      <c r="I3541">
        <v>5.7898533884547598</v>
      </c>
      <c r="J3541">
        <v>1.0083485105919401</v>
      </c>
      <c r="K3541">
        <v>59.632266714763801</v>
      </c>
      <c r="L3541">
        <v>56.790327512013903</v>
      </c>
      <c r="M3541">
        <v>41.944123861657303</v>
      </c>
      <c r="N3541">
        <v>0.858600688445458</v>
      </c>
      <c r="O3541">
        <v>38.545711260148202</v>
      </c>
      <c r="P3541">
        <v>39.901234567901199</v>
      </c>
      <c r="Q3541">
        <v>9.6567802495534996E-2</v>
      </c>
    </row>
    <row r="3542" spans="1:17" hidden="1" x14ac:dyDescent="0.3">
      <c r="A3542" t="s">
        <v>7248</v>
      </c>
      <c r="B3542" t="s">
        <v>7249</v>
      </c>
      <c r="C3542" t="str">
        <f>IFERROR(VLOOKUP(Table1[[#This Row],[Ticker]],[1]!Table1[[Symbol]:[Industry]],2,FALSE),"-")</f>
        <v>-</v>
      </c>
      <c r="D3542" t="s">
        <v>800</v>
      </c>
      <c r="E3542">
        <v>39.493769999999998</v>
      </c>
      <c r="F3542">
        <v>142</v>
      </c>
      <c r="G3542">
        <v>-71.450323619787298</v>
      </c>
      <c r="H3542">
        <v>-13.223044229283101</v>
      </c>
      <c r="I3542">
        <v>-57.359190368329799</v>
      </c>
      <c r="J3542">
        <v>-3.5227757670761202</v>
      </c>
      <c r="M3542">
        <v>43.899418139207597</v>
      </c>
      <c r="O3542">
        <v>103.345070422535</v>
      </c>
      <c r="P3542">
        <v>13.5999999999999</v>
      </c>
    </row>
    <row r="3543" spans="1:17" hidden="1" x14ac:dyDescent="0.3">
      <c r="A3543" t="s">
        <v>7250</v>
      </c>
      <c r="B3543" t="s">
        <v>7251</v>
      </c>
      <c r="C3543" t="str">
        <f>IFERROR(VLOOKUP(Table1[[#This Row],[Ticker]],[1]!Table1[[Symbol]:[Industry]],2,FALSE),"-")</f>
        <v>-</v>
      </c>
      <c r="E3543">
        <v>39.437916000000001</v>
      </c>
      <c r="F3543">
        <v>149</v>
      </c>
      <c r="G3543">
        <v>-2.40894547085774</v>
      </c>
      <c r="H3543">
        <v>4.6691126334619399</v>
      </c>
      <c r="I3543">
        <v>11.682187780599801</v>
      </c>
      <c r="J3543">
        <v>-7.6766873317019702</v>
      </c>
      <c r="K3543">
        <v>145.88208556678899</v>
      </c>
      <c r="M3543">
        <v>39.679908248576197</v>
      </c>
      <c r="N3543">
        <v>0.50439049586776796</v>
      </c>
      <c r="O3543">
        <v>14.1946308724832</v>
      </c>
      <c r="P3543">
        <v>33.992805755395601</v>
      </c>
    </row>
    <row r="3544" spans="1:17" hidden="1" x14ac:dyDescent="0.3">
      <c r="A3544" t="s">
        <v>7252</v>
      </c>
      <c r="B3544" t="s">
        <v>7253</v>
      </c>
      <c r="C3544" t="str">
        <f>IFERROR(VLOOKUP(Table1[[#This Row],[Ticker]],[1]!Table1[[Symbol]:[Industry]],2,FALSE),"-")</f>
        <v>-</v>
      </c>
      <c r="E3544">
        <v>39.428316180000003</v>
      </c>
      <c r="F3544">
        <v>56.98</v>
      </c>
      <c r="G3544">
        <v>-78.202051424146703</v>
      </c>
      <c r="H3544">
        <v>-5.29091450678232</v>
      </c>
      <c r="I3544">
        <v>-64.110918172689196</v>
      </c>
      <c r="J3544">
        <v>13.336243702780701</v>
      </c>
      <c r="M3544">
        <v>67.167037917947397</v>
      </c>
      <c r="O3544">
        <v>110.07371007371</v>
      </c>
      <c r="P3544">
        <v>24.655436447166899</v>
      </c>
    </row>
    <row r="3545" spans="1:17" hidden="1" x14ac:dyDescent="0.3">
      <c r="A3545" t="s">
        <v>7254</v>
      </c>
      <c r="B3545" t="s">
        <v>7255</v>
      </c>
      <c r="C3545" t="str">
        <f>IFERROR(VLOOKUP(Table1[[#This Row],[Ticker]],[1]!Table1[[Symbol]:[Industry]],2,FALSE),"-")</f>
        <v>-</v>
      </c>
      <c r="E3545">
        <v>39.425839359999998</v>
      </c>
      <c r="F3545">
        <v>5.18</v>
      </c>
      <c r="G3545">
        <v>45.482738107437903</v>
      </c>
      <c r="H3545">
        <v>-13.027143084014901</v>
      </c>
      <c r="I3545">
        <v>-22.248663226169199</v>
      </c>
      <c r="J3545">
        <v>-1.1938441944470599</v>
      </c>
      <c r="K3545">
        <v>5.2938897023553801</v>
      </c>
      <c r="L3545">
        <v>4.96031704132134</v>
      </c>
      <c r="M3545">
        <v>44.2216606534299</v>
      </c>
      <c r="N3545">
        <v>1.69844494503043</v>
      </c>
      <c r="O3545">
        <v>41.698841698841697</v>
      </c>
      <c r="P3545">
        <v>183.060109289617</v>
      </c>
      <c r="Q3545">
        <v>7.1002289431747995E-2</v>
      </c>
    </row>
    <row r="3546" spans="1:17" hidden="1" x14ac:dyDescent="0.3">
      <c r="A3546" t="s">
        <v>7256</v>
      </c>
      <c r="B3546" t="s">
        <v>7257</v>
      </c>
      <c r="C3546" t="str">
        <f>IFERROR(VLOOKUP(Table1[[#This Row],[Ticker]],[1]!Table1[[Symbol]:[Industry]],2,FALSE),"-")</f>
        <v>-</v>
      </c>
      <c r="E3546">
        <v>39.249794527999903</v>
      </c>
      <c r="F3546">
        <v>101.7</v>
      </c>
      <c r="G3546">
        <v>139.24643034843601</v>
      </c>
      <c r="H3546">
        <v>26.726727460214502</v>
      </c>
      <c r="I3546">
        <v>119.423106282387</v>
      </c>
      <c r="J3546">
        <v>24.302479334964602</v>
      </c>
      <c r="K3546">
        <v>75.333240318438001</v>
      </c>
      <c r="L3546">
        <v>61.039783105206197</v>
      </c>
      <c r="M3546">
        <v>63.399080143643999</v>
      </c>
      <c r="N3546">
        <v>4.5359664607237402</v>
      </c>
      <c r="O3546">
        <v>14.650934119960599</v>
      </c>
      <c r="P3546">
        <v>185.67415730337001</v>
      </c>
    </row>
    <row r="3547" spans="1:17" hidden="1" x14ac:dyDescent="0.3">
      <c r="A3547" t="s">
        <v>7258</v>
      </c>
      <c r="B3547" t="s">
        <v>7259</v>
      </c>
      <c r="C3547" t="str">
        <f>IFERROR(VLOOKUP(Table1[[#This Row],[Ticker]],[1]!Table1[[Symbol]:[Industry]],2,FALSE),"-")</f>
        <v>-</v>
      </c>
      <c r="D3547" t="s">
        <v>140</v>
      </c>
      <c r="E3547">
        <v>39.245267841999997</v>
      </c>
      <c r="F3547">
        <v>6.84</v>
      </c>
      <c r="G3547">
        <v>13.7874461292605</v>
      </c>
      <c r="H3547">
        <v>-10.560526940209799</v>
      </c>
      <c r="I3547">
        <v>-38.558177140071997</v>
      </c>
      <c r="J3547">
        <v>-6.7327218144605796</v>
      </c>
      <c r="K3547">
        <v>6.7750256434039597</v>
      </c>
      <c r="L3547">
        <v>6.5341215786030098</v>
      </c>
      <c r="M3547">
        <v>46.159049465939503</v>
      </c>
      <c r="N3547">
        <v>1.39561105887996</v>
      </c>
      <c r="O3547">
        <v>57.163742690058399</v>
      </c>
      <c r="P3547">
        <v>45.531914893617</v>
      </c>
      <c r="Q3547">
        <v>-6.6314193934435994E-2</v>
      </c>
    </row>
    <row r="3548" spans="1:17" hidden="1" x14ac:dyDescent="0.3">
      <c r="A3548" t="s">
        <v>7260</v>
      </c>
      <c r="B3548" t="s">
        <v>7261</v>
      </c>
      <c r="C3548" t="str">
        <f>IFERROR(VLOOKUP(Table1[[#This Row],[Ticker]],[1]!Table1[[Symbol]:[Industry]],2,FALSE),"-")</f>
        <v>-</v>
      </c>
      <c r="E3548">
        <v>39.224206875</v>
      </c>
      <c r="F3548">
        <v>314.39999999999998</v>
      </c>
      <c r="G3548">
        <v>215.56368757046201</v>
      </c>
      <c r="H3548">
        <v>121.96634971010999</v>
      </c>
      <c r="I3548">
        <v>218.851352045666</v>
      </c>
      <c r="J3548">
        <v>20.703689012384</v>
      </c>
      <c r="K3548">
        <v>176.93306969505201</v>
      </c>
      <c r="L3548">
        <v>126.622592763895</v>
      </c>
      <c r="M3548">
        <v>99.414488608398599</v>
      </c>
      <c r="N3548">
        <v>1.0909090909090899</v>
      </c>
      <c r="O3548">
        <v>0</v>
      </c>
      <c r="P3548">
        <v>317.80730897009897</v>
      </c>
    </row>
    <row r="3549" spans="1:17" hidden="1" x14ac:dyDescent="0.3">
      <c r="A3549" t="s">
        <v>7262</v>
      </c>
      <c r="B3549" t="s">
        <v>7263</v>
      </c>
      <c r="C3549" t="str">
        <f>IFERROR(VLOOKUP(Table1[[#This Row],[Ticker]],[1]!Table1[[Symbol]:[Industry]],2,FALSE),"-")</f>
        <v>-</v>
      </c>
      <c r="D3549" t="s">
        <v>156</v>
      </c>
      <c r="E3549">
        <v>39.204381785999999</v>
      </c>
      <c r="F3549">
        <v>107.34</v>
      </c>
      <c r="G3549">
        <v>245.87150967157501</v>
      </c>
      <c r="H3549">
        <v>47.594664104050104</v>
      </c>
      <c r="I3549">
        <v>100.211717966853</v>
      </c>
      <c r="J3549">
        <v>56.9832762899633</v>
      </c>
      <c r="K3549">
        <v>67.198744581498403</v>
      </c>
      <c r="L3549">
        <v>57.618951987732601</v>
      </c>
      <c r="M3549">
        <v>88.663036775024295</v>
      </c>
      <c r="N3549">
        <v>4.3912009482116598</v>
      </c>
      <c r="O3549">
        <v>0</v>
      </c>
      <c r="P3549">
        <v>273.48643006263001</v>
      </c>
      <c r="Q3549">
        <v>0.110360683604684</v>
      </c>
    </row>
    <row r="3550" spans="1:17" hidden="1" x14ac:dyDescent="0.3">
      <c r="A3550" t="s">
        <v>7264</v>
      </c>
      <c r="B3550" t="s">
        <v>7265</v>
      </c>
      <c r="C3550" t="str">
        <f>IFERROR(VLOOKUP(Table1[[#This Row],[Ticker]],[1]!Table1[[Symbol]:[Industry]],2,FALSE),"-")</f>
        <v>-</v>
      </c>
      <c r="D3550" t="s">
        <v>713</v>
      </c>
      <c r="E3550">
        <v>39.201162959999998</v>
      </c>
      <c r="F3550">
        <v>53.6</v>
      </c>
      <c r="G3550">
        <v>-9.3585943855766907</v>
      </c>
      <c r="H3550">
        <v>0.66910687660840096</v>
      </c>
      <c r="I3550">
        <v>-1.9896135464015501</v>
      </c>
      <c r="J3550">
        <v>-0.110873291373374</v>
      </c>
      <c r="K3550">
        <v>51.684224751032502</v>
      </c>
      <c r="L3550">
        <v>48.474155916370997</v>
      </c>
      <c r="M3550">
        <v>73.375507359077204</v>
      </c>
      <c r="N3550">
        <v>0.22887831082836799</v>
      </c>
      <c r="O3550">
        <v>2.1268656716417902</v>
      </c>
      <c r="P3550">
        <v>30.731707317073099</v>
      </c>
      <c r="Q3550">
        <v>8.5918559496748995E-2</v>
      </c>
    </row>
    <row r="3551" spans="1:17" hidden="1" x14ac:dyDescent="0.3">
      <c r="A3551" t="s">
        <v>7266</v>
      </c>
      <c r="B3551" t="s">
        <v>7267</v>
      </c>
      <c r="C3551" t="str">
        <f>IFERROR(VLOOKUP(Table1[[#This Row],[Ticker]],[1]!Table1[[Symbol]:[Industry]],2,FALSE),"-")</f>
        <v>-</v>
      </c>
      <c r="D3551" t="s">
        <v>647</v>
      </c>
      <c r="E3551">
        <v>39.162618899999998</v>
      </c>
      <c r="F3551">
        <v>39.07</v>
      </c>
      <c r="G3551">
        <v>-66.616388787526901</v>
      </c>
      <c r="H3551">
        <v>-26.165014539674502</v>
      </c>
      <c r="I3551">
        <v>-53.1199760102445</v>
      </c>
      <c r="J3551">
        <v>-1.13484981248106</v>
      </c>
      <c r="K3551">
        <v>44.903207155353101</v>
      </c>
      <c r="L3551">
        <v>54.807345200416798</v>
      </c>
      <c r="M3551">
        <v>35.558933466585202</v>
      </c>
      <c r="N3551">
        <v>1.5010530504885899</v>
      </c>
      <c r="O3551">
        <v>94.778602508318301</v>
      </c>
      <c r="P3551">
        <v>8.0774550484094192</v>
      </c>
      <c r="Q3551">
        <v>9.7053376781070008E-3</v>
      </c>
    </row>
    <row r="3552" spans="1:17" hidden="1" x14ac:dyDescent="0.3">
      <c r="A3552" t="s">
        <v>7268</v>
      </c>
      <c r="B3552" t="s">
        <v>7269</v>
      </c>
      <c r="C3552" t="str">
        <f>IFERROR(VLOOKUP(Table1[[#This Row],[Ticker]],[1]!Table1[[Symbol]:[Industry]],2,FALSE),"-")</f>
        <v>-</v>
      </c>
      <c r="D3552" t="s">
        <v>106</v>
      </c>
      <c r="E3552">
        <v>39.1171176</v>
      </c>
      <c r="F3552">
        <v>37.049999999999997</v>
      </c>
      <c r="G3552">
        <v>-46.468202168602403</v>
      </c>
      <c r="H3552">
        <v>4.8760243566609596</v>
      </c>
      <c r="I3552">
        <v>-24.802631034482399</v>
      </c>
      <c r="J3552">
        <v>-3.5523750036199502</v>
      </c>
      <c r="K3552">
        <v>36.843647418417497</v>
      </c>
      <c r="L3552">
        <v>39.2711649246096</v>
      </c>
      <c r="M3552">
        <v>60.399147441046402</v>
      </c>
      <c r="N3552">
        <v>0.31789206502596301</v>
      </c>
      <c r="O3552">
        <v>52.037786774628799</v>
      </c>
      <c r="P3552">
        <v>36.113152094048402</v>
      </c>
      <c r="Q3552">
        <v>1.8175944848152999E-2</v>
      </c>
    </row>
    <row r="3553" spans="1:17" hidden="1" x14ac:dyDescent="0.3">
      <c r="A3553" t="s">
        <v>7270</v>
      </c>
      <c r="B3553" t="s">
        <v>7271</v>
      </c>
      <c r="C3553" t="str">
        <f>IFERROR(VLOOKUP(Table1[[#This Row],[Ticker]],[1]!Table1[[Symbol]:[Industry]],2,FALSE),"-")</f>
        <v>-</v>
      </c>
      <c r="D3553" t="s">
        <v>130</v>
      </c>
      <c r="E3553">
        <v>39.049032459999999</v>
      </c>
      <c r="F3553">
        <v>4.0999999999999996</v>
      </c>
      <c r="G3553">
        <v>69.4337046326619</v>
      </c>
      <c r="H3553">
        <v>0.212329920376712</v>
      </c>
      <c r="I3553">
        <v>-33.618019258737597</v>
      </c>
      <c r="J3553">
        <v>-0.31388245365318101</v>
      </c>
      <c r="K3553">
        <v>4.3007701507184999</v>
      </c>
      <c r="L3553">
        <v>4.1008464238138096</v>
      </c>
      <c r="M3553">
        <v>38.717781671448599</v>
      </c>
      <c r="N3553">
        <v>1.5252135483344</v>
      </c>
      <c r="O3553">
        <v>84.146341463414601</v>
      </c>
      <c r="Q3553">
        <v>5.2638546921800001E-3</v>
      </c>
    </row>
    <row r="3554" spans="1:17" hidden="1" x14ac:dyDescent="0.3">
      <c r="A3554" t="s">
        <v>7272</v>
      </c>
      <c r="B3554" t="s">
        <v>7273</v>
      </c>
      <c r="C3554" t="str">
        <f>IFERROR(VLOOKUP(Table1[[#This Row],[Ticker]],[1]!Table1[[Symbol]:[Industry]],2,FALSE),"-")</f>
        <v>-</v>
      </c>
      <c r="D3554" t="s">
        <v>594</v>
      </c>
      <c r="E3554">
        <v>39.003252269999997</v>
      </c>
      <c r="F3554">
        <v>3.88</v>
      </c>
      <c r="G3554">
        <v>-45.639101349234899</v>
      </c>
      <c r="H3554">
        <v>-5.65501701839879</v>
      </c>
      <c r="I3554">
        <v>-50.610895149251299</v>
      </c>
      <c r="J3554">
        <v>-2.4485259163106499E-2</v>
      </c>
      <c r="K3554">
        <v>4.0021984263841501</v>
      </c>
      <c r="L3554">
        <v>4.6369028170173499</v>
      </c>
      <c r="M3554">
        <v>45.558657023302501</v>
      </c>
      <c r="N3554">
        <v>0.99343422376813495</v>
      </c>
      <c r="O3554">
        <v>111.340206185567</v>
      </c>
      <c r="P3554">
        <v>3.1914893617021201</v>
      </c>
      <c r="Q3554">
        <v>0.112174744552981</v>
      </c>
    </row>
    <row r="3555" spans="1:17" hidden="1" x14ac:dyDescent="0.3">
      <c r="A3555" t="s">
        <v>7274</v>
      </c>
      <c r="B3555" t="s">
        <v>7275</v>
      </c>
      <c r="C3555" t="str">
        <f>IFERROR(VLOOKUP(Table1[[#This Row],[Ticker]],[1]!Table1[[Symbol]:[Industry]],2,FALSE),"-")</f>
        <v>-</v>
      </c>
      <c r="D3555" t="s">
        <v>62</v>
      </c>
      <c r="E3555">
        <v>39</v>
      </c>
      <c r="F3555">
        <v>39</v>
      </c>
      <c r="G3555">
        <v>14.9390233245558</v>
      </c>
      <c r="H3555">
        <v>-5.06887649615458</v>
      </c>
      <c r="I3555">
        <v>-21.0998744543475</v>
      </c>
      <c r="J3555">
        <v>1.82989161566644</v>
      </c>
      <c r="K3555">
        <v>38.683152934578203</v>
      </c>
      <c r="L3555">
        <v>37.886496403636301</v>
      </c>
      <c r="M3555">
        <v>50.749949917420103</v>
      </c>
      <c r="N3555">
        <v>0.59170268646064195</v>
      </c>
      <c r="O3555">
        <v>57.692307692307601</v>
      </c>
      <c r="P3555">
        <v>52.582159624413102</v>
      </c>
      <c r="Q3555">
        <v>2.0228845202471001E-2</v>
      </c>
    </row>
    <row r="3556" spans="1:17" hidden="1" x14ac:dyDescent="0.3">
      <c r="A3556" t="s">
        <v>7276</v>
      </c>
      <c r="B3556" t="s">
        <v>7277</v>
      </c>
      <c r="C3556" t="str">
        <f>IFERROR(VLOOKUP(Table1[[#This Row],[Ticker]],[1]!Table1[[Symbol]:[Industry]],2,FALSE),"-")</f>
        <v>-</v>
      </c>
      <c r="E3556">
        <v>38.960999999999999</v>
      </c>
      <c r="F3556">
        <v>175</v>
      </c>
      <c r="G3556">
        <v>45.932606450503798</v>
      </c>
      <c r="H3556">
        <v>-10.178431888934099</v>
      </c>
      <c r="I3556">
        <v>35.345566175435998</v>
      </c>
      <c r="J3556">
        <v>3.0444665144518699</v>
      </c>
      <c r="K3556">
        <v>153.49430796925199</v>
      </c>
      <c r="L3556">
        <v>127.446281961887</v>
      </c>
      <c r="M3556">
        <v>56.207277909128202</v>
      </c>
      <c r="N3556">
        <v>0.25389025389025299</v>
      </c>
      <c r="O3556">
        <v>13.742857142857099</v>
      </c>
      <c r="P3556">
        <v>106.855791962174</v>
      </c>
    </row>
    <row r="3557" spans="1:17" hidden="1" x14ac:dyDescent="0.3">
      <c r="A3557" t="s">
        <v>7278</v>
      </c>
      <c r="B3557" t="s">
        <v>7279</v>
      </c>
      <c r="C3557" t="str">
        <f>IFERROR(VLOOKUP(Table1[[#This Row],[Ticker]],[1]!Table1[[Symbol]:[Industry]],2,FALSE),"-")</f>
        <v>-</v>
      </c>
      <c r="D3557" t="s">
        <v>46</v>
      </c>
      <c r="E3557">
        <v>38.943885109999997</v>
      </c>
      <c r="F3557">
        <v>74.25</v>
      </c>
      <c r="G3557">
        <v>-41.620717136045499</v>
      </c>
      <c r="H3557">
        <v>-18.103996610235502</v>
      </c>
      <c r="I3557">
        <v>-27.529583884588</v>
      </c>
      <c r="J3557">
        <v>-7.2801991982831096</v>
      </c>
      <c r="O3557">
        <v>23.703703703703599</v>
      </c>
      <c r="P3557">
        <v>3.125</v>
      </c>
    </row>
    <row r="3558" spans="1:17" hidden="1" x14ac:dyDescent="0.3">
      <c r="A3558" t="s">
        <v>7280</v>
      </c>
      <c r="B3558" t="s">
        <v>7281</v>
      </c>
      <c r="C3558" t="str">
        <f>IFERROR(VLOOKUP(Table1[[#This Row],[Ticker]],[1]!Table1[[Symbol]:[Industry]],2,FALSE),"-")</f>
        <v>-</v>
      </c>
      <c r="E3558">
        <v>38.942380049999997</v>
      </c>
      <c r="F3558">
        <v>64.11</v>
      </c>
      <c r="G3558">
        <v>-59.806861266335098</v>
      </c>
      <c r="H3558">
        <v>12.891305682661899</v>
      </c>
      <c r="I3558">
        <v>-22.671590687308999</v>
      </c>
      <c r="J3558">
        <v>-6.5184730980720804</v>
      </c>
      <c r="K3558">
        <v>59.919548975130702</v>
      </c>
      <c r="L3558">
        <v>65.452817415657805</v>
      </c>
      <c r="M3558">
        <v>55.062095546030498</v>
      </c>
      <c r="N3558">
        <v>4.9809754064936902</v>
      </c>
      <c r="O3558">
        <v>61.285290906254801</v>
      </c>
      <c r="P3558">
        <v>51.667849538679903</v>
      </c>
      <c r="Q3558">
        <v>6.4067661185936001E-2</v>
      </c>
    </row>
    <row r="3559" spans="1:17" hidden="1" x14ac:dyDescent="0.3">
      <c r="A3559" t="s">
        <v>7282</v>
      </c>
      <c r="B3559" t="s">
        <v>7283</v>
      </c>
      <c r="C3559" t="str">
        <f>IFERROR(VLOOKUP(Table1[[#This Row],[Ticker]],[1]!Table1[[Symbol]:[Industry]],2,FALSE),"-")</f>
        <v>-</v>
      </c>
      <c r="E3559">
        <v>38.871000000000002</v>
      </c>
      <c r="F3559">
        <v>94.5</v>
      </c>
      <c r="G3559">
        <v>-19.684233390385501</v>
      </c>
      <c r="H3559">
        <v>-7.06362393942808</v>
      </c>
      <c r="I3559">
        <v>-24.520048274809799</v>
      </c>
      <c r="J3559">
        <v>-5.0060513551186796</v>
      </c>
      <c r="K3559">
        <v>95.112230477828305</v>
      </c>
      <c r="L3559">
        <v>95.070193870170698</v>
      </c>
      <c r="M3559">
        <v>35.8516238745609</v>
      </c>
      <c r="N3559">
        <v>0.94365818401855595</v>
      </c>
      <c r="O3559">
        <v>51.216931216931201</v>
      </c>
      <c r="P3559">
        <v>24.342105263157801</v>
      </c>
      <c r="Q3559">
        <v>9.9855753494971999E-2</v>
      </c>
    </row>
    <row r="3560" spans="1:17" hidden="1" x14ac:dyDescent="0.3">
      <c r="A3560" t="s">
        <v>7284</v>
      </c>
      <c r="B3560" t="s">
        <v>7285</v>
      </c>
      <c r="C3560" t="str">
        <f>IFERROR(VLOOKUP(Table1[[#This Row],[Ticker]],[1]!Table1[[Symbol]:[Industry]],2,FALSE),"-")</f>
        <v>-</v>
      </c>
      <c r="E3560">
        <v>38.864329499999997</v>
      </c>
      <c r="F3560">
        <v>42.37</v>
      </c>
      <c r="G3560">
        <v>-14.3043906054333</v>
      </c>
      <c r="H3560">
        <v>-4.0342195664700498</v>
      </c>
      <c r="I3560">
        <v>-19.604561701801799</v>
      </c>
      <c r="J3560">
        <v>-3.8683539983686401</v>
      </c>
      <c r="K3560">
        <v>43.919430172366802</v>
      </c>
      <c r="L3560">
        <v>43.768610325793396</v>
      </c>
      <c r="M3560">
        <v>50.647952924634701</v>
      </c>
      <c r="N3560">
        <v>0.71903292292430598</v>
      </c>
      <c r="O3560">
        <v>40.429549209346199</v>
      </c>
      <c r="P3560">
        <v>17.6617606220494</v>
      </c>
      <c r="Q3560">
        <v>8.5080859277227E-2</v>
      </c>
    </row>
    <row r="3561" spans="1:17" hidden="1" x14ac:dyDescent="0.3">
      <c r="A3561" t="s">
        <v>7286</v>
      </c>
      <c r="B3561" t="s">
        <v>7287</v>
      </c>
      <c r="C3561" t="str">
        <f>IFERROR(VLOOKUP(Table1[[#This Row],[Ticker]],[1]!Table1[[Symbol]:[Industry]],2,FALSE),"-")</f>
        <v>-</v>
      </c>
      <c r="D3561" t="s">
        <v>97</v>
      </c>
      <c r="E3561">
        <v>38.7767439</v>
      </c>
      <c r="F3561">
        <v>8.3800000000000008</v>
      </c>
      <c r="G3561">
        <v>-50.4446783752174</v>
      </c>
      <c r="H3561">
        <v>-11.3413237991756</v>
      </c>
      <c r="I3561">
        <v>-41.115110765938603</v>
      </c>
      <c r="J3561">
        <v>-3.5762538056904098</v>
      </c>
      <c r="K3561">
        <v>8.8804436206653996</v>
      </c>
      <c r="L3561">
        <v>10.230760480471501</v>
      </c>
      <c r="M3561">
        <v>33.450009719852098</v>
      </c>
      <c r="N3561">
        <v>0.58753460669246604</v>
      </c>
      <c r="O3561">
        <v>71.241050119331703</v>
      </c>
      <c r="P3561">
        <v>5.1442910915934803</v>
      </c>
      <c r="Q3561">
        <v>-8.3391951496270007E-3</v>
      </c>
    </row>
    <row r="3562" spans="1:17" hidden="1" x14ac:dyDescent="0.3">
      <c r="A3562" t="s">
        <v>7288</v>
      </c>
      <c r="B3562" t="s">
        <v>7289</v>
      </c>
      <c r="C3562" t="str">
        <f>IFERROR(VLOOKUP(Table1[[#This Row],[Ticker]],[1]!Table1[[Symbol]:[Industry]],2,FALSE),"-")</f>
        <v>-</v>
      </c>
      <c r="E3562">
        <v>38.755155719999998</v>
      </c>
      <c r="F3562">
        <v>23.02</v>
      </c>
      <c r="G3562">
        <v>-10.819375620418301</v>
      </c>
      <c r="H3562">
        <v>8.7578099680658692</v>
      </c>
      <c r="I3562">
        <v>-32.333947009148098</v>
      </c>
      <c r="J3562">
        <v>-7.82979978150117</v>
      </c>
      <c r="K3562">
        <v>21.686039157699501</v>
      </c>
      <c r="L3562">
        <v>23.158645083821199</v>
      </c>
      <c r="M3562">
        <v>63.637957023671902</v>
      </c>
      <c r="N3562">
        <v>1.3805399684544</v>
      </c>
      <c r="O3562">
        <v>39.0095569070373</v>
      </c>
      <c r="P3562">
        <v>32.680115273775201</v>
      </c>
      <c r="Q3562">
        <v>4.4801754706331999E-2</v>
      </c>
    </row>
    <row r="3563" spans="1:17" hidden="1" x14ac:dyDescent="0.3">
      <c r="A3563" t="s">
        <v>7290</v>
      </c>
      <c r="B3563" t="s">
        <v>7291</v>
      </c>
      <c r="C3563" t="str">
        <f>IFERROR(VLOOKUP(Table1[[#This Row],[Ticker]],[1]!Table1[[Symbol]:[Industry]],2,FALSE),"-")</f>
        <v>-</v>
      </c>
      <c r="D3563" t="s">
        <v>1356</v>
      </c>
      <c r="E3563">
        <v>38.673116899999997</v>
      </c>
      <c r="F3563">
        <v>33.549999999999997</v>
      </c>
      <c r="G3563">
        <v>-63.961072633082999</v>
      </c>
      <c r="H3563">
        <v>-9.8472179781027904</v>
      </c>
      <c r="I3563">
        <v>-49.8699393816255</v>
      </c>
      <c r="J3563">
        <v>-0.65243360035869702</v>
      </c>
      <c r="K3563">
        <v>35.485941150931602</v>
      </c>
      <c r="M3563">
        <v>45.206818771963199</v>
      </c>
      <c r="N3563">
        <v>0.74359504132231302</v>
      </c>
      <c r="O3563">
        <v>75.260804769001496</v>
      </c>
      <c r="P3563">
        <v>14.700854700854601</v>
      </c>
    </row>
    <row r="3564" spans="1:17" hidden="1" x14ac:dyDescent="0.3">
      <c r="A3564" t="s">
        <v>7292</v>
      </c>
      <c r="B3564" t="s">
        <v>7293</v>
      </c>
      <c r="C3564" t="str">
        <f>IFERROR(VLOOKUP(Table1[[#This Row],[Ticker]],[1]!Table1[[Symbol]:[Industry]],2,FALSE),"-")</f>
        <v>-</v>
      </c>
      <c r="D3564" t="s">
        <v>46</v>
      </c>
      <c r="E3564">
        <v>38.660129999999903</v>
      </c>
      <c r="F3564">
        <v>30.75</v>
      </c>
      <c r="K3564">
        <v>26.2695652130257</v>
      </c>
      <c r="L3564">
        <v>18.751713502708899</v>
      </c>
      <c r="M3564">
        <v>99.999990516182706</v>
      </c>
      <c r="N3564">
        <v>1</v>
      </c>
      <c r="Q3564">
        <v>6.2078155048784001E-2</v>
      </c>
    </row>
    <row r="3565" spans="1:17" hidden="1" x14ac:dyDescent="0.3">
      <c r="A3565" t="s">
        <v>7294</v>
      </c>
      <c r="B3565" t="s">
        <v>7295</v>
      </c>
      <c r="C3565" t="str">
        <f>IFERROR(VLOOKUP(Table1[[#This Row],[Ticker]],[1]!Table1[[Symbol]:[Industry]],2,FALSE),"-")</f>
        <v>-</v>
      </c>
      <c r="D3565" t="s">
        <v>21</v>
      </c>
      <c r="E3565">
        <v>38.630609999999997</v>
      </c>
      <c r="F3565">
        <v>123</v>
      </c>
      <c r="G3565">
        <v>1.9214660923860001</v>
      </c>
      <c r="H3565">
        <v>-10.2743262805652</v>
      </c>
      <c r="I3565">
        <v>26.225511290187001</v>
      </c>
      <c r="J3565">
        <v>-2.2834654654624802</v>
      </c>
      <c r="K3565">
        <v>124.29462232397699</v>
      </c>
      <c r="L3565">
        <v>111.551973277237</v>
      </c>
      <c r="M3565">
        <v>41.332398617059297</v>
      </c>
      <c r="N3565">
        <v>0.19356032770301099</v>
      </c>
      <c r="O3565">
        <v>44.674796747967399</v>
      </c>
      <c r="P3565">
        <v>66.892808683853403</v>
      </c>
      <c r="Q3565">
        <v>5.6618796735095997E-2</v>
      </c>
    </row>
    <row r="3566" spans="1:17" hidden="1" x14ac:dyDescent="0.3">
      <c r="A3566" t="s">
        <v>7296</v>
      </c>
      <c r="B3566" t="s">
        <v>7297</v>
      </c>
      <c r="C3566" t="str">
        <f>IFERROR(VLOOKUP(Table1[[#This Row],[Ticker]],[1]!Table1[[Symbol]:[Industry]],2,FALSE),"-")</f>
        <v>-</v>
      </c>
      <c r="D3566" t="s">
        <v>713</v>
      </c>
      <c r="E3566">
        <v>38.618346535999997</v>
      </c>
      <c r="F3566">
        <v>150.47999999999999</v>
      </c>
      <c r="G3566">
        <v>32.312663087957397</v>
      </c>
      <c r="H3566">
        <v>-3.5675632449431101</v>
      </c>
      <c r="I3566">
        <v>22.070526429808002</v>
      </c>
      <c r="J3566">
        <v>-0.96040699310003397</v>
      </c>
      <c r="K3566">
        <v>143.199231411157</v>
      </c>
      <c r="L3566">
        <v>123.537307504857</v>
      </c>
      <c r="M3566">
        <v>44.752496423100702</v>
      </c>
      <c r="N3566">
        <v>0.95462611378140805</v>
      </c>
      <c r="O3566">
        <v>3.1698564593301399</v>
      </c>
      <c r="P3566">
        <v>87.397260273972506</v>
      </c>
    </row>
    <row r="3567" spans="1:17" hidden="1" x14ac:dyDescent="0.3">
      <c r="A3567" t="s">
        <v>7298</v>
      </c>
      <c r="B3567" t="s">
        <v>7299</v>
      </c>
      <c r="C3567" t="str">
        <f>IFERROR(VLOOKUP(Table1[[#This Row],[Ticker]],[1]!Table1[[Symbol]:[Industry]],2,FALSE),"-")</f>
        <v>-</v>
      </c>
      <c r="D3567" t="s">
        <v>713</v>
      </c>
      <c r="E3567">
        <v>38.500961535999998</v>
      </c>
      <c r="F3567">
        <v>21.7</v>
      </c>
      <c r="G3567">
        <v>31.670210265393901</v>
      </c>
      <c r="H3567">
        <v>-1.4135204197593401</v>
      </c>
      <c r="I3567">
        <v>10.6781696059791</v>
      </c>
      <c r="J3567">
        <v>-0.43217232015461998</v>
      </c>
      <c r="K3567">
        <v>20.445122494045702</v>
      </c>
      <c r="L3567">
        <v>18.067191573956901</v>
      </c>
      <c r="M3567">
        <v>45.204362990631097</v>
      </c>
      <c r="N3567">
        <v>0.86797858482663504</v>
      </c>
      <c r="O3567">
        <v>2.5345622119815601</v>
      </c>
      <c r="P3567">
        <v>62.546816479400697</v>
      </c>
    </row>
    <row r="3568" spans="1:17" hidden="1" x14ac:dyDescent="0.3">
      <c r="A3568" t="s">
        <v>7300</v>
      </c>
      <c r="B3568" t="s">
        <v>7301</v>
      </c>
      <c r="C3568" t="str">
        <f>IFERROR(VLOOKUP(Table1[[#This Row],[Ticker]],[1]!Table1[[Symbol]:[Industry]],2,FALSE),"-")</f>
        <v>-</v>
      </c>
      <c r="D3568" t="s">
        <v>130</v>
      </c>
      <c r="E3568">
        <v>38.4923</v>
      </c>
      <c r="F3568">
        <v>1.61</v>
      </c>
      <c r="G3568">
        <v>142.52894272789999</v>
      </c>
      <c r="H3568">
        <v>26.7342207279818</v>
      </c>
      <c r="I3568">
        <v>22.453409312690901</v>
      </c>
      <c r="J3568">
        <v>19.510812668298001</v>
      </c>
      <c r="K3568">
        <v>1.2016662421562101</v>
      </c>
      <c r="L3568">
        <v>1.0882352771750401</v>
      </c>
      <c r="M3568">
        <v>94.587159083162206</v>
      </c>
      <c r="N3568">
        <v>1.13823415667282</v>
      </c>
      <c r="O3568">
        <v>0</v>
      </c>
      <c r="P3568">
        <v>222</v>
      </c>
      <c r="Q3568">
        <v>-1.9178962486197999E-2</v>
      </c>
    </row>
    <row r="3569" spans="1:17" hidden="1" x14ac:dyDescent="0.3">
      <c r="A3569" t="s">
        <v>7302</v>
      </c>
      <c r="B3569" t="s">
        <v>7303</v>
      </c>
      <c r="C3569" t="str">
        <f>IFERROR(VLOOKUP(Table1[[#This Row],[Ticker]],[1]!Table1[[Symbol]:[Industry]],2,FALSE),"-")</f>
        <v>-</v>
      </c>
      <c r="D3569" t="s">
        <v>140</v>
      </c>
      <c r="E3569">
        <v>38.479635999999999</v>
      </c>
      <c r="F3569">
        <v>26.17</v>
      </c>
      <c r="G3569">
        <v>158.652131133697</v>
      </c>
      <c r="H3569">
        <v>-25.547953622955401</v>
      </c>
      <c r="I3569">
        <v>-13.881481653041099</v>
      </c>
      <c r="J3569">
        <v>-2.6198691498837898</v>
      </c>
      <c r="K3569">
        <v>30.034584476623799</v>
      </c>
      <c r="L3569">
        <v>26.3728238812139</v>
      </c>
      <c r="M3569">
        <v>42.226558835168397</v>
      </c>
      <c r="N3569">
        <v>1.3345167030443199</v>
      </c>
      <c r="O3569">
        <v>71.761559037065297</v>
      </c>
      <c r="P3569">
        <v>190.777777777777</v>
      </c>
      <c r="Q3569">
        <v>0.122349541710744</v>
      </c>
    </row>
    <row r="3570" spans="1:17" hidden="1" x14ac:dyDescent="0.3">
      <c r="A3570" t="s">
        <v>7304</v>
      </c>
      <c r="B3570" t="s">
        <v>7305</v>
      </c>
      <c r="C3570" t="str">
        <f>IFERROR(VLOOKUP(Table1[[#This Row],[Ticker]],[1]!Table1[[Symbol]:[Industry]],2,FALSE),"-")</f>
        <v>-</v>
      </c>
      <c r="D3570" t="s">
        <v>29</v>
      </c>
      <c r="E3570">
        <v>38.452459519999998</v>
      </c>
      <c r="F3570">
        <v>36.28</v>
      </c>
      <c r="G3570">
        <v>36.522231318503998</v>
      </c>
      <c r="H3570">
        <v>-13.341849388821499</v>
      </c>
      <c r="I3570">
        <v>6.0789504382320301</v>
      </c>
      <c r="J3570">
        <v>-4.6005102316484701</v>
      </c>
      <c r="K3570">
        <v>37.0233484824073</v>
      </c>
      <c r="L3570">
        <v>33.972273519311997</v>
      </c>
      <c r="M3570">
        <v>29.995991612634398</v>
      </c>
      <c r="N3570">
        <v>1.20320954427884</v>
      </c>
      <c r="O3570">
        <v>56.973539140021998</v>
      </c>
      <c r="P3570">
        <v>77.843137254901904</v>
      </c>
      <c r="Q3570">
        <v>5.8852236547863999E-2</v>
      </c>
    </row>
    <row r="3571" spans="1:17" hidden="1" x14ac:dyDescent="0.3">
      <c r="A3571" t="s">
        <v>7306</v>
      </c>
      <c r="B3571" t="s">
        <v>7307</v>
      </c>
      <c r="C3571" t="str">
        <f>IFERROR(VLOOKUP(Table1[[#This Row],[Ticker]],[1]!Table1[[Symbol]:[Industry]],2,FALSE),"-")</f>
        <v>-</v>
      </c>
      <c r="E3571">
        <v>38.390494349999997</v>
      </c>
      <c r="F3571">
        <v>14.61</v>
      </c>
      <c r="G3571">
        <v>20.4418556408129</v>
      </c>
      <c r="H3571">
        <v>12.438533378859301</v>
      </c>
      <c r="I3571">
        <v>-18.239169062229099</v>
      </c>
      <c r="J3571">
        <v>1.66497933496468</v>
      </c>
      <c r="K3571">
        <v>14.3863763929425</v>
      </c>
      <c r="L3571">
        <v>12.927551115124199</v>
      </c>
      <c r="M3571">
        <v>50.479280361753503</v>
      </c>
      <c r="N3571">
        <v>1.06643356643356</v>
      </c>
      <c r="O3571">
        <v>45.653661875427801</v>
      </c>
      <c r="P3571">
        <v>55.923159018142997</v>
      </c>
      <c r="Q3571">
        <v>6.072457796546E-3</v>
      </c>
    </row>
    <row r="3572" spans="1:17" hidden="1" x14ac:dyDescent="0.3">
      <c r="A3572" t="s">
        <v>7308</v>
      </c>
      <c r="B3572" t="s">
        <v>7309</v>
      </c>
      <c r="C3572" t="str">
        <f>IFERROR(VLOOKUP(Table1[[#This Row],[Ticker]],[1]!Table1[[Symbol]:[Industry]],2,FALSE),"-")</f>
        <v>-</v>
      </c>
      <c r="E3572">
        <v>38.178848674999998</v>
      </c>
      <c r="F3572">
        <v>11.37</v>
      </c>
      <c r="G3572">
        <v>25.795609394566601</v>
      </c>
      <c r="H3572">
        <v>-11.636698847757</v>
      </c>
      <c r="I3572">
        <v>3.7182147272425099</v>
      </c>
      <c r="J3572">
        <v>6.7122398967007293E-2</v>
      </c>
      <c r="K3572">
        <v>11.1630182024881</v>
      </c>
      <c r="L3572">
        <v>10.2549413012814</v>
      </c>
      <c r="M3572">
        <v>64.685278890049105</v>
      </c>
      <c r="N3572">
        <v>1.31308383184771</v>
      </c>
      <c r="O3572">
        <v>28.4080914687774</v>
      </c>
    </row>
    <row r="3573" spans="1:17" hidden="1" x14ac:dyDescent="0.3">
      <c r="A3573" t="s">
        <v>7310</v>
      </c>
      <c r="B3573" t="s">
        <v>7311</v>
      </c>
      <c r="C3573" t="str">
        <f>IFERROR(VLOOKUP(Table1[[#This Row],[Ticker]],[1]!Table1[[Symbol]:[Industry]],2,FALSE),"-")</f>
        <v>-</v>
      </c>
      <c r="D3573" t="s">
        <v>140</v>
      </c>
      <c r="E3573">
        <v>38.157814439999903</v>
      </c>
      <c r="F3573">
        <v>28</v>
      </c>
      <c r="G3573">
        <v>-32.471057272099898</v>
      </c>
      <c r="H3573">
        <v>-5.2345384821567196</v>
      </c>
      <c r="I3573">
        <v>-29.117387147485999</v>
      </c>
      <c r="J3573">
        <v>-4.4683539983686398</v>
      </c>
      <c r="K3573">
        <v>30.773628909235601</v>
      </c>
      <c r="L3573">
        <v>31.920206001115901</v>
      </c>
      <c r="M3573">
        <v>30.998359145265301</v>
      </c>
      <c r="N3573">
        <v>3.0122116689280798</v>
      </c>
      <c r="O3573">
        <v>44.642857142857103</v>
      </c>
      <c r="P3573">
        <v>16.182572614107801</v>
      </c>
    </row>
    <row r="3574" spans="1:17" hidden="1" x14ac:dyDescent="0.3">
      <c r="A3574" t="s">
        <v>7312</v>
      </c>
      <c r="B3574" t="s">
        <v>7313</v>
      </c>
      <c r="C3574" t="str">
        <f>IFERROR(VLOOKUP(Table1[[#This Row],[Ticker]],[1]!Table1[[Symbol]:[Industry]],2,FALSE),"-")</f>
        <v>-</v>
      </c>
      <c r="E3574">
        <v>38.094000000000001</v>
      </c>
      <c r="F3574">
        <v>60.32</v>
      </c>
      <c r="G3574">
        <v>531.276219416353</v>
      </c>
      <c r="H3574">
        <v>-8.6927411989801193</v>
      </c>
      <c r="I3574">
        <v>53.456512635071299</v>
      </c>
      <c r="J3574">
        <v>-14.303049729522099</v>
      </c>
      <c r="K3574">
        <v>59.589953708063199</v>
      </c>
      <c r="L3574">
        <v>40.480229208250897</v>
      </c>
      <c r="M3574">
        <v>26.415063832990899</v>
      </c>
      <c r="N3574">
        <v>0.31004198448134002</v>
      </c>
      <c r="O3574">
        <v>21.767241379310299</v>
      </c>
      <c r="P3574">
        <v>557.08061002178601</v>
      </c>
      <c r="Q3574">
        <v>0.11287999581677099</v>
      </c>
    </row>
    <row r="3575" spans="1:17" hidden="1" x14ac:dyDescent="0.3">
      <c r="A3575" t="s">
        <v>7314</v>
      </c>
      <c r="B3575" t="s">
        <v>7315</v>
      </c>
      <c r="C3575" t="str">
        <f>IFERROR(VLOOKUP(Table1[[#This Row],[Ticker]],[1]!Table1[[Symbol]:[Industry]],2,FALSE),"-")</f>
        <v>-</v>
      </c>
      <c r="D3575" t="s">
        <v>173</v>
      </c>
      <c r="E3575">
        <v>37.971305399999999</v>
      </c>
      <c r="F3575">
        <v>59.37</v>
      </c>
      <c r="G3575">
        <v>33.878234461807097</v>
      </c>
      <c r="H3575">
        <v>-4.7734318261823798</v>
      </c>
      <c r="I3575">
        <v>-14.049167865573001</v>
      </c>
      <c r="J3575">
        <v>-1.8361700903226501</v>
      </c>
      <c r="K3575">
        <v>60.074770194092501</v>
      </c>
      <c r="L3575">
        <v>55.105790657212303</v>
      </c>
      <c r="M3575">
        <v>41.054042769758397</v>
      </c>
      <c r="N3575">
        <v>1.35016711794958</v>
      </c>
      <c r="O3575">
        <v>21.1049351524339</v>
      </c>
      <c r="P3575">
        <v>91.454369558207006</v>
      </c>
      <c r="Q3575">
        <v>3.0349131081958001E-2</v>
      </c>
    </row>
    <row r="3576" spans="1:17" hidden="1" x14ac:dyDescent="0.3">
      <c r="A3576" t="s">
        <v>7316</v>
      </c>
      <c r="B3576" t="s">
        <v>7317</v>
      </c>
      <c r="C3576" t="str">
        <f>IFERROR(VLOOKUP(Table1[[#This Row],[Ticker]],[1]!Table1[[Symbol]:[Industry]],2,FALSE),"-")</f>
        <v>-</v>
      </c>
      <c r="E3576">
        <v>37.945599999999999</v>
      </c>
      <c r="F3576">
        <v>59.29</v>
      </c>
      <c r="G3576">
        <v>66.695609394566603</v>
      </c>
      <c r="H3576">
        <v>14.7551281717527</v>
      </c>
      <c r="I3576">
        <v>-33.771887562993697</v>
      </c>
      <c r="J3576">
        <v>0.992458088505761</v>
      </c>
      <c r="K3576">
        <v>50.810835429630998</v>
      </c>
      <c r="L3576">
        <v>48.5813490141825</v>
      </c>
      <c r="M3576">
        <v>69.754118770664107</v>
      </c>
      <c r="N3576">
        <v>1.10108234713418</v>
      </c>
      <c r="O3576">
        <v>32.906054983977</v>
      </c>
      <c r="P3576">
        <v>105.939562348037</v>
      </c>
      <c r="Q3576">
        <v>1.9538975105684999E-2</v>
      </c>
    </row>
    <row r="3577" spans="1:17" hidden="1" x14ac:dyDescent="0.3">
      <c r="A3577" t="s">
        <v>7318</v>
      </c>
      <c r="B3577" t="s">
        <v>7319</v>
      </c>
      <c r="C3577" t="str">
        <f>IFERROR(VLOOKUP(Table1[[#This Row],[Ticker]],[1]!Table1[[Symbol]:[Industry]],2,FALSE),"-")</f>
        <v>-</v>
      </c>
      <c r="D3577" t="s">
        <v>130</v>
      </c>
      <c r="E3577">
        <v>37.936342400000001</v>
      </c>
      <c r="F3577">
        <v>46.33</v>
      </c>
      <c r="G3577">
        <v>24.0823774308009</v>
      </c>
      <c r="H3577">
        <v>-14.165901372140199</v>
      </c>
      <c r="I3577">
        <v>16.3409162225858</v>
      </c>
      <c r="J3577">
        <v>1.01532848702398</v>
      </c>
      <c r="K3577">
        <v>45.993671626169103</v>
      </c>
      <c r="L3577">
        <v>41.308719063812902</v>
      </c>
      <c r="M3577">
        <v>54.061333026428898</v>
      </c>
      <c r="N3577">
        <v>0.288432291208365</v>
      </c>
      <c r="O3577">
        <v>32.527519965465103</v>
      </c>
      <c r="P3577">
        <v>75.692074326886598</v>
      </c>
      <c r="Q3577">
        <v>8.8666839390562996E-2</v>
      </c>
    </row>
    <row r="3578" spans="1:17" hidden="1" x14ac:dyDescent="0.3">
      <c r="A3578" t="s">
        <v>7320</v>
      </c>
      <c r="B3578" t="s">
        <v>7321</v>
      </c>
      <c r="C3578" t="str">
        <f>IFERROR(VLOOKUP(Table1[[#This Row],[Ticker]],[1]!Table1[[Symbol]:[Industry]],2,FALSE),"-")</f>
        <v>-</v>
      </c>
      <c r="D3578" t="s">
        <v>441</v>
      </c>
      <c r="E3578">
        <v>37.923342599999998</v>
      </c>
      <c r="F3578">
        <v>2.46</v>
      </c>
      <c r="G3578">
        <v>10.862276061233301</v>
      </c>
      <c r="H3578">
        <v>-9.8897108959498095</v>
      </c>
      <c r="I3578">
        <v>-32.358418644298297</v>
      </c>
      <c r="J3578">
        <v>-5.06525322317483</v>
      </c>
      <c r="K3578">
        <v>2.50937626198525</v>
      </c>
      <c r="L3578">
        <v>2.40362575537254</v>
      </c>
      <c r="M3578">
        <v>38.917635207624301</v>
      </c>
      <c r="N3578">
        <v>1.5966849878128599</v>
      </c>
      <c r="O3578">
        <v>48.3739837398373</v>
      </c>
      <c r="P3578">
        <v>49.090909090909001</v>
      </c>
      <c r="Q3578">
        <v>3.6207887488483997E-2</v>
      </c>
    </row>
    <row r="3579" spans="1:17" hidden="1" x14ac:dyDescent="0.3">
      <c r="A3579" t="s">
        <v>7322</v>
      </c>
      <c r="B3579" t="s">
        <v>7323</v>
      </c>
      <c r="C3579" t="str">
        <f>IFERROR(VLOOKUP(Table1[[#This Row],[Ticker]],[1]!Table1[[Symbol]:[Industry]],2,FALSE),"-")</f>
        <v>-</v>
      </c>
      <c r="D3579" t="s">
        <v>46</v>
      </c>
      <c r="E3579">
        <v>37.916640000000001</v>
      </c>
      <c r="F3579">
        <v>1.45</v>
      </c>
      <c r="G3579">
        <v>-46.134060935103598</v>
      </c>
      <c r="H3579">
        <v>-13.169965673019799</v>
      </c>
      <c r="I3579">
        <v>-61.713257353975699</v>
      </c>
      <c r="J3579">
        <v>-4.8016873317019702</v>
      </c>
      <c r="K3579">
        <v>1.5745715535923499</v>
      </c>
      <c r="L3579">
        <v>1.9294254160315001</v>
      </c>
      <c r="M3579">
        <v>46.5225390421041</v>
      </c>
      <c r="N3579">
        <v>0.79513573407319404</v>
      </c>
      <c r="O3579">
        <v>148.27586206896501</v>
      </c>
      <c r="P3579">
        <v>12.403100775193799</v>
      </c>
      <c r="Q3579">
        <v>3.0601177770339999E-3</v>
      </c>
    </row>
    <row r="3580" spans="1:17" hidden="1" x14ac:dyDescent="0.3">
      <c r="A3580" t="s">
        <v>7324</v>
      </c>
      <c r="B3580" t="s">
        <v>7325</v>
      </c>
      <c r="C3580" t="str">
        <f>IFERROR(VLOOKUP(Table1[[#This Row],[Ticker]],[1]!Table1[[Symbol]:[Industry]],2,FALSE),"-")</f>
        <v>-</v>
      </c>
      <c r="D3580" t="s">
        <v>550</v>
      </c>
      <c r="E3580">
        <v>37.760944115999997</v>
      </c>
      <c r="F3580">
        <v>62</v>
      </c>
      <c r="G3580">
        <v>43.826252349423001</v>
      </c>
      <c r="H3580">
        <v>-21.6528687906866</v>
      </c>
      <c r="I3580">
        <v>-12.892728185980801</v>
      </c>
      <c r="J3580">
        <v>3.1759589536366102</v>
      </c>
      <c r="K3580">
        <v>67.594754076200005</v>
      </c>
      <c r="L3580">
        <v>62.562913190226503</v>
      </c>
      <c r="M3580">
        <v>47.389179644191998</v>
      </c>
      <c r="N3580">
        <v>0.42894905347496998</v>
      </c>
      <c r="O3580">
        <v>57.999999999999901</v>
      </c>
      <c r="P3580">
        <v>87.254605859256998</v>
      </c>
      <c r="Q3580">
        <v>1.0021875335459E-2</v>
      </c>
    </row>
    <row r="3581" spans="1:17" hidden="1" x14ac:dyDescent="0.3">
      <c r="A3581" t="s">
        <v>7326</v>
      </c>
      <c r="B3581" t="s">
        <v>7327</v>
      </c>
      <c r="C3581" t="str">
        <f>IFERROR(VLOOKUP(Table1[[#This Row],[Ticker]],[1]!Table1[[Symbol]:[Industry]],2,FALSE),"-")</f>
        <v>-</v>
      </c>
      <c r="E3581">
        <v>37.749989999999997</v>
      </c>
      <c r="F3581">
        <v>77.650000000000006</v>
      </c>
      <c r="G3581">
        <v>-97.124796884288301</v>
      </c>
      <c r="H3581">
        <v>-1.9104870621591501</v>
      </c>
      <c r="I3581">
        <v>-83.033663632830795</v>
      </c>
      <c r="J3581">
        <v>-2.47355258435325</v>
      </c>
      <c r="K3581">
        <v>112.197579865698</v>
      </c>
      <c r="M3581">
        <v>43.949668521248597</v>
      </c>
      <c r="O3581">
        <v>285.38312942691499</v>
      </c>
      <c r="P3581">
        <v>27.065946653575502</v>
      </c>
    </row>
    <row r="3582" spans="1:17" hidden="1" x14ac:dyDescent="0.3">
      <c r="A3582" t="s">
        <v>7328</v>
      </c>
      <c r="B3582" t="s">
        <v>7329</v>
      </c>
      <c r="C3582" t="str">
        <f>IFERROR(VLOOKUP(Table1[[#This Row],[Ticker]],[1]!Table1[[Symbol]:[Industry]],2,FALSE),"-")</f>
        <v>-</v>
      </c>
      <c r="E3582">
        <v>37.706069122000002</v>
      </c>
      <c r="F3582">
        <v>0.88</v>
      </c>
      <c r="G3582">
        <v>-19.852009653052299</v>
      </c>
      <c r="H3582">
        <v>-0.18382854300864099</v>
      </c>
      <c r="I3582">
        <v>-34.520274897835399</v>
      </c>
      <c r="J3582">
        <v>-4.06255689691936</v>
      </c>
      <c r="K3582">
        <v>0.88620495821654599</v>
      </c>
      <c r="L3582">
        <v>0.93716485613330303</v>
      </c>
      <c r="M3582">
        <v>50.246144914812902</v>
      </c>
      <c r="N3582">
        <v>2.0222563249846099</v>
      </c>
      <c r="O3582">
        <v>53.409090909090899</v>
      </c>
      <c r="P3582">
        <v>11.3924050632911</v>
      </c>
      <c r="Q3582">
        <v>-2.0666148318739998E-2</v>
      </c>
    </row>
    <row r="3583" spans="1:17" hidden="1" x14ac:dyDescent="0.3">
      <c r="A3583" t="s">
        <v>7330</v>
      </c>
      <c r="B3583" t="s">
        <v>7331</v>
      </c>
      <c r="C3583" t="str">
        <f>IFERROR(VLOOKUP(Table1[[#This Row],[Ticker]],[1]!Table1[[Symbol]:[Industry]],2,FALSE),"-")</f>
        <v>-</v>
      </c>
      <c r="E3583">
        <v>37.577646600000001</v>
      </c>
      <c r="F3583">
        <v>26.87</v>
      </c>
      <c r="G3583">
        <v>49.931384410917197</v>
      </c>
      <c r="H3583">
        <v>-2.6968942607891302</v>
      </c>
      <c r="I3583">
        <v>-1.45474278688507</v>
      </c>
      <c r="J3583">
        <v>1.7789578295883399</v>
      </c>
      <c r="K3583">
        <v>26.152694632071402</v>
      </c>
      <c r="L3583">
        <v>23.257916850720498</v>
      </c>
      <c r="M3583">
        <v>61.3994949946606</v>
      </c>
      <c r="N3583">
        <v>0.99193294336382598</v>
      </c>
      <c r="O3583">
        <v>7.9270561965016597</v>
      </c>
      <c r="P3583">
        <v>129.65811965811901</v>
      </c>
      <c r="Q3583">
        <v>-2.4464148784437E-2</v>
      </c>
    </row>
    <row r="3584" spans="1:17" hidden="1" x14ac:dyDescent="0.3">
      <c r="A3584" t="s">
        <v>7332</v>
      </c>
      <c r="B3584" t="s">
        <v>7333</v>
      </c>
      <c r="C3584" t="str">
        <f>IFERROR(VLOOKUP(Table1[[#This Row],[Ticker]],[1]!Table1[[Symbol]:[Industry]],2,FALSE),"-")</f>
        <v>-</v>
      </c>
      <c r="E3584">
        <v>37.559184000000002</v>
      </c>
      <c r="F3584">
        <v>108.25</v>
      </c>
      <c r="G3584">
        <v>1.32420598881212</v>
      </c>
      <c r="H3584">
        <v>15.1102891040501</v>
      </c>
      <c r="I3584">
        <v>-0.97156937443611602</v>
      </c>
      <c r="J3584">
        <v>11.8513738927878</v>
      </c>
      <c r="K3584">
        <v>97.819759696224295</v>
      </c>
      <c r="L3584">
        <v>94.446088868538197</v>
      </c>
      <c r="M3584">
        <v>63.898837244302399</v>
      </c>
      <c r="N3584">
        <v>2.93911977539641</v>
      </c>
      <c r="O3584">
        <v>10.6697459584295</v>
      </c>
      <c r="P3584">
        <v>36.489723868364599</v>
      </c>
      <c r="Q3584">
        <v>1.9942543311269E-2</v>
      </c>
    </row>
    <row r="3585" spans="1:17" hidden="1" x14ac:dyDescent="0.3">
      <c r="A3585" t="s">
        <v>7334</v>
      </c>
      <c r="B3585" t="s">
        <v>7335</v>
      </c>
      <c r="C3585" t="str">
        <f>IFERROR(VLOOKUP(Table1[[#This Row],[Ticker]],[1]!Table1[[Symbol]:[Industry]],2,FALSE),"-")</f>
        <v>-</v>
      </c>
      <c r="E3585">
        <v>37.521707599999999</v>
      </c>
      <c r="F3585">
        <v>26</v>
      </c>
      <c r="G3585">
        <v>-12.7609123445637</v>
      </c>
      <c r="H3585">
        <v>-8.5934145996535207</v>
      </c>
      <c r="I3585">
        <v>-22.304729155901398</v>
      </c>
      <c r="J3585">
        <v>-0.80168733170197304</v>
      </c>
      <c r="K3585">
        <v>26.950092349444802</v>
      </c>
      <c r="L3585">
        <v>27.560399275223801</v>
      </c>
      <c r="M3585">
        <v>20.805007762973101</v>
      </c>
      <c r="N3585">
        <v>1.2834224598930399</v>
      </c>
      <c r="O3585">
        <v>38.461538461538403</v>
      </c>
      <c r="P3585">
        <v>42.076502732240399</v>
      </c>
      <c r="Q3585">
        <v>1.7411418298568002E-2</v>
      </c>
    </row>
    <row r="3586" spans="1:17" hidden="1" x14ac:dyDescent="0.3">
      <c r="A3586" t="s">
        <v>7336</v>
      </c>
      <c r="B3586" t="s">
        <v>7337</v>
      </c>
      <c r="C3586" t="str">
        <f>IFERROR(VLOOKUP(Table1[[#This Row],[Ticker]],[1]!Table1[[Symbol]:[Industry]],2,FALSE),"-")</f>
        <v>-</v>
      </c>
      <c r="D3586" t="s">
        <v>594</v>
      </c>
      <c r="E3586">
        <v>37.504676000000003</v>
      </c>
      <c r="F3586">
        <v>10.16</v>
      </c>
      <c r="G3586">
        <v>280.595609394566</v>
      </c>
      <c r="H3586">
        <v>35.807963522654802</v>
      </c>
      <c r="I3586">
        <v>116.601349387597</v>
      </c>
      <c r="J3586">
        <v>20.349751967421899</v>
      </c>
      <c r="K3586">
        <v>7.03082527910074</v>
      </c>
      <c r="L3586">
        <v>5.4134267360065502</v>
      </c>
      <c r="M3586">
        <v>96.127634706527203</v>
      </c>
      <c r="N3586">
        <v>1.8274102378108501</v>
      </c>
      <c r="O3586">
        <v>0</v>
      </c>
      <c r="P3586">
        <v>323.33333333333297</v>
      </c>
      <c r="Q3586">
        <v>0.151046356769026</v>
      </c>
    </row>
    <row r="3587" spans="1:17" hidden="1" x14ac:dyDescent="0.3">
      <c r="A3587" t="s">
        <v>7338</v>
      </c>
      <c r="B3587" t="s">
        <v>7339</v>
      </c>
      <c r="C3587" t="str">
        <f>IFERROR(VLOOKUP(Table1[[#This Row],[Ticker]],[1]!Table1[[Symbol]:[Industry]],2,FALSE),"-")</f>
        <v>-</v>
      </c>
      <c r="E3587">
        <v>37.497599999999998</v>
      </c>
      <c r="F3587">
        <v>19.14</v>
      </c>
      <c r="G3587">
        <v>124.231470050304</v>
      </c>
      <c r="H3587">
        <v>-26.7697108959498</v>
      </c>
      <c r="I3587">
        <v>-18.405414310435098</v>
      </c>
      <c r="J3587">
        <v>-7.8016873317019604</v>
      </c>
      <c r="K3587">
        <v>30.025145334913301</v>
      </c>
      <c r="L3587">
        <v>27.681774093840001</v>
      </c>
      <c r="M3587">
        <v>35.927777042844603</v>
      </c>
      <c r="N3587">
        <v>1.11668182866662</v>
      </c>
      <c r="O3587">
        <v>280.094043887147</v>
      </c>
      <c r="P3587">
        <v>222.30201574959099</v>
      </c>
    </row>
    <row r="3588" spans="1:17" hidden="1" x14ac:dyDescent="0.3">
      <c r="A3588" t="s">
        <v>7340</v>
      </c>
      <c r="B3588" t="s">
        <v>7341</v>
      </c>
      <c r="C3588" t="str">
        <f>IFERROR(VLOOKUP(Table1[[#This Row],[Ticker]],[1]!Table1[[Symbol]:[Industry]],2,FALSE),"-")</f>
        <v>-</v>
      </c>
      <c r="D3588" t="s">
        <v>989</v>
      </c>
      <c r="E3588">
        <v>37.444249999999997</v>
      </c>
      <c r="F3588">
        <v>76.53</v>
      </c>
      <c r="G3588">
        <v>36.679685827687699</v>
      </c>
      <c r="H3588">
        <v>-2.0177833409692201</v>
      </c>
      <c r="I3588">
        <v>11.722226516991901</v>
      </c>
      <c r="J3588">
        <v>0.82131586318619998</v>
      </c>
      <c r="K3588">
        <v>75.0405308282851</v>
      </c>
      <c r="L3588">
        <v>66.426986140576403</v>
      </c>
      <c r="M3588">
        <v>50.337050797377998</v>
      </c>
      <c r="N3588">
        <v>0.98733523953885005</v>
      </c>
      <c r="O3588">
        <v>24.460995687965401</v>
      </c>
      <c r="P3588">
        <v>66.369565217391298</v>
      </c>
      <c r="Q3588">
        <v>0.102778178433894</v>
      </c>
    </row>
    <row r="3589" spans="1:17" hidden="1" x14ac:dyDescent="0.3">
      <c r="A3589" t="s">
        <v>7342</v>
      </c>
      <c r="B3589" t="s">
        <v>7343</v>
      </c>
      <c r="C3589" t="str">
        <f>IFERROR(VLOOKUP(Table1[[#This Row],[Ticker]],[1]!Table1[[Symbol]:[Industry]],2,FALSE),"-")</f>
        <v>-</v>
      </c>
      <c r="D3589" t="s">
        <v>713</v>
      </c>
      <c r="E3589">
        <v>37.354653050000003</v>
      </c>
      <c r="F3589">
        <v>266.42</v>
      </c>
      <c r="G3589">
        <v>0.94759569267792898</v>
      </c>
      <c r="H3589">
        <v>-7.37127892168878E-2</v>
      </c>
      <c r="I3589">
        <v>0.70973192782018601</v>
      </c>
      <c r="J3589">
        <v>-8.1553917511541604E-2</v>
      </c>
      <c r="K3589">
        <v>253.79198196661901</v>
      </c>
      <c r="L3589">
        <v>235.88610024643901</v>
      </c>
      <c r="M3589">
        <v>62.782489239617902</v>
      </c>
      <c r="N3589">
        <v>0.56170250309716396</v>
      </c>
      <c r="O3589">
        <v>3.2204789430222802</v>
      </c>
      <c r="P3589">
        <v>34.623547246083803</v>
      </c>
      <c r="Q3589">
        <v>1.5022786694405E-2</v>
      </c>
    </row>
    <row r="3590" spans="1:17" hidden="1" x14ac:dyDescent="0.3">
      <c r="A3590" t="s">
        <v>7344</v>
      </c>
      <c r="B3590" t="s">
        <v>7345</v>
      </c>
      <c r="C3590" t="str">
        <f>IFERROR(VLOOKUP(Table1[[#This Row],[Ticker]],[1]!Table1[[Symbol]:[Industry]],2,FALSE),"-")</f>
        <v>-</v>
      </c>
      <c r="E3590">
        <v>37.195512000000001</v>
      </c>
      <c r="F3590">
        <v>19.2</v>
      </c>
      <c r="G3590">
        <v>-69.1505104047841</v>
      </c>
      <c r="H3590">
        <v>7.3226784845811501</v>
      </c>
      <c r="I3590">
        <v>-31.1087233489379</v>
      </c>
      <c r="J3590">
        <v>-5.0794930689943802</v>
      </c>
      <c r="K3590">
        <v>18.9876075412562</v>
      </c>
      <c r="L3590">
        <v>21.970490826445602</v>
      </c>
      <c r="M3590">
        <v>42.4976594934231</v>
      </c>
      <c r="N3590">
        <v>0.83870513255086299</v>
      </c>
      <c r="O3590">
        <v>102.083333333333</v>
      </c>
      <c r="P3590">
        <v>27.744510978043898</v>
      </c>
      <c r="Q3590">
        <v>5.5365486907757999E-2</v>
      </c>
    </row>
    <row r="3591" spans="1:17" hidden="1" x14ac:dyDescent="0.3">
      <c r="A3591" t="s">
        <v>7346</v>
      </c>
      <c r="B3591" t="s">
        <v>7347</v>
      </c>
      <c r="C3591" t="str">
        <f>IFERROR(VLOOKUP(Table1[[#This Row],[Ticker]],[1]!Table1[[Symbol]:[Industry]],2,FALSE),"-")</f>
        <v>-</v>
      </c>
      <c r="E3591">
        <v>37.128</v>
      </c>
      <c r="F3591">
        <v>36.4</v>
      </c>
      <c r="G3591">
        <v>-20.297144228621701</v>
      </c>
      <c r="H3591">
        <v>-5.1636834986895499</v>
      </c>
      <c r="I3591">
        <v>-37.669319192869096</v>
      </c>
      <c r="J3591">
        <v>-11.804132319477</v>
      </c>
      <c r="K3591">
        <v>37.863089597472303</v>
      </c>
      <c r="L3591">
        <v>38.337497770355199</v>
      </c>
      <c r="M3591">
        <v>44.850935154821897</v>
      </c>
      <c r="N3591">
        <v>0.931088664421997</v>
      </c>
      <c r="O3591">
        <v>48.076923076923002</v>
      </c>
      <c r="P3591">
        <v>30.0464451589853</v>
      </c>
      <c r="Q3591">
        <v>2.1454655100282001E-2</v>
      </c>
    </row>
    <row r="3592" spans="1:17" hidden="1" x14ac:dyDescent="0.3">
      <c r="A3592" t="s">
        <v>7348</v>
      </c>
      <c r="B3592" t="s">
        <v>7349</v>
      </c>
      <c r="C3592" t="str">
        <f>IFERROR(VLOOKUP(Table1[[#This Row],[Ticker]],[1]!Table1[[Symbol]:[Industry]],2,FALSE),"-")</f>
        <v>-</v>
      </c>
      <c r="E3592">
        <v>37.061129999999999</v>
      </c>
      <c r="F3592">
        <v>5.92</v>
      </c>
      <c r="G3592">
        <v>-43.122826359623197</v>
      </c>
      <c r="H3592">
        <v>-19.595593248890999</v>
      </c>
      <c r="I3592">
        <v>-37.897796007342301</v>
      </c>
      <c r="J3592">
        <v>-10.8792067115469</v>
      </c>
      <c r="K3592">
        <v>6.82646505083921</v>
      </c>
      <c r="L3592">
        <v>5.4572406870338703</v>
      </c>
      <c r="M3592">
        <v>24.130082932479699</v>
      </c>
      <c r="N3592">
        <v>2.2272679966935902</v>
      </c>
      <c r="O3592">
        <v>64.527027027027003</v>
      </c>
      <c r="P3592">
        <v>7.4410163339382898</v>
      </c>
    </row>
    <row r="3593" spans="1:17" hidden="1" x14ac:dyDescent="0.3">
      <c r="A3593" t="s">
        <v>7350</v>
      </c>
      <c r="B3593" t="s">
        <v>7351</v>
      </c>
      <c r="C3593" t="str">
        <f>IFERROR(VLOOKUP(Table1[[#This Row],[Ticker]],[1]!Table1[[Symbol]:[Industry]],2,FALSE),"-")</f>
        <v>-</v>
      </c>
      <c r="D3593" t="s">
        <v>409</v>
      </c>
      <c r="E3593">
        <v>37.041528</v>
      </c>
      <c r="F3593">
        <v>0.92</v>
      </c>
      <c r="G3593">
        <v>-15.090104891147501</v>
      </c>
      <c r="H3593">
        <v>-13.7132403077145</v>
      </c>
      <c r="I3593">
        <v>-21.5171789226032</v>
      </c>
      <c r="J3593">
        <v>-5.90372814802849</v>
      </c>
      <c r="K3593">
        <v>0.96694750469526103</v>
      </c>
      <c r="L3593">
        <v>0.94352278200875195</v>
      </c>
      <c r="M3593">
        <v>33.634696205197102</v>
      </c>
      <c r="N3593">
        <v>1.5953029732439701</v>
      </c>
      <c r="O3593">
        <v>33.695652173912997</v>
      </c>
      <c r="P3593">
        <v>26.027397260273901</v>
      </c>
      <c r="Q3593">
        <v>0.110948384428942</v>
      </c>
    </row>
    <row r="3594" spans="1:17" hidden="1" x14ac:dyDescent="0.3">
      <c r="A3594" t="s">
        <v>7352</v>
      </c>
      <c r="B3594" t="s">
        <v>7353</v>
      </c>
      <c r="C3594" t="str">
        <f>IFERROR(VLOOKUP(Table1[[#This Row],[Ticker]],[1]!Table1[[Symbol]:[Industry]],2,FALSE),"-")</f>
        <v>-</v>
      </c>
      <c r="E3594">
        <v>36.959490000000002</v>
      </c>
      <c r="F3594">
        <v>163</v>
      </c>
      <c r="G3594">
        <v>28.041763240720499</v>
      </c>
      <c r="H3594">
        <v>-1.60631912036805</v>
      </c>
      <c r="I3594">
        <v>48.028020576247599</v>
      </c>
      <c r="J3594">
        <v>-4.88694488054744</v>
      </c>
      <c r="K3594">
        <v>142.45613591973299</v>
      </c>
      <c r="L3594">
        <v>116.997605881486</v>
      </c>
      <c r="M3594">
        <v>60.8694935966722</v>
      </c>
      <c r="N3594">
        <v>1.6648291492998799</v>
      </c>
      <c r="O3594">
        <v>7.3619631901840501</v>
      </c>
      <c r="P3594">
        <v>91.764705882352899</v>
      </c>
      <c r="Q3594">
        <v>0.11769466332768</v>
      </c>
    </row>
    <row r="3595" spans="1:17" hidden="1" x14ac:dyDescent="0.3">
      <c r="A3595" t="s">
        <v>7354</v>
      </c>
      <c r="B3595" t="s">
        <v>7355</v>
      </c>
      <c r="C3595" t="str">
        <f>IFERROR(VLOOKUP(Table1[[#This Row],[Ticker]],[1]!Table1[[Symbol]:[Industry]],2,FALSE),"-")</f>
        <v>-</v>
      </c>
      <c r="D3595" t="s">
        <v>713</v>
      </c>
      <c r="E3595">
        <v>36.765885388999997</v>
      </c>
      <c r="F3595">
        <v>258.99</v>
      </c>
      <c r="G3595">
        <v>38.685923780085901</v>
      </c>
      <c r="H3595">
        <v>-5.9949359426360402</v>
      </c>
      <c r="I3595">
        <v>24.403839403263898</v>
      </c>
      <c r="J3595">
        <v>-0.60862968468857404</v>
      </c>
      <c r="K3595">
        <v>248.110615278095</v>
      </c>
      <c r="L3595">
        <v>212.05611329143201</v>
      </c>
      <c r="M3595">
        <v>30.790198502182001</v>
      </c>
      <c r="N3595">
        <v>0.96174896335618398</v>
      </c>
      <c r="O3595">
        <v>2.1197729642071099</v>
      </c>
      <c r="P3595">
        <v>68.394018205461606</v>
      </c>
    </row>
    <row r="3596" spans="1:17" hidden="1" x14ac:dyDescent="0.3">
      <c r="A3596" t="s">
        <v>7356</v>
      </c>
      <c r="B3596" t="s">
        <v>7357</v>
      </c>
      <c r="C3596" t="str">
        <f>IFERROR(VLOOKUP(Table1[[#This Row],[Ticker]],[1]!Table1[[Symbol]:[Industry]],2,FALSE),"-")</f>
        <v>-</v>
      </c>
      <c r="E3596">
        <v>36.538546934999999</v>
      </c>
      <c r="F3596">
        <v>46.61</v>
      </c>
      <c r="G3596">
        <v>-42.557382211077098</v>
      </c>
      <c r="H3596">
        <v>-9.7706870911888792</v>
      </c>
      <c r="I3596">
        <v>11.5936209529025</v>
      </c>
      <c r="J3596">
        <v>-8.1116288521698099</v>
      </c>
      <c r="K3596">
        <v>48.087977894748597</v>
      </c>
      <c r="L3596">
        <v>47.071339771877497</v>
      </c>
      <c r="M3596">
        <v>48.843467812928999</v>
      </c>
      <c r="N3596">
        <v>0.62498391279385601</v>
      </c>
      <c r="O3596">
        <v>59.622398626904101</v>
      </c>
      <c r="P3596">
        <v>67.001074883554196</v>
      </c>
      <c r="Q3596">
        <v>0.166348457054109</v>
      </c>
    </row>
    <row r="3597" spans="1:17" hidden="1" x14ac:dyDescent="0.3">
      <c r="A3597" t="s">
        <v>7358</v>
      </c>
      <c r="B3597" t="s">
        <v>7359</v>
      </c>
      <c r="C3597" t="str">
        <f>IFERROR(VLOOKUP(Table1[[#This Row],[Ticker]],[1]!Table1[[Symbol]:[Industry]],2,FALSE),"-")</f>
        <v>-</v>
      </c>
      <c r="D3597" t="s">
        <v>623</v>
      </c>
      <c r="E3597">
        <v>36.503631875000004</v>
      </c>
      <c r="F3597">
        <v>14.25</v>
      </c>
      <c r="G3597">
        <v>-75.804390605433298</v>
      </c>
      <c r="H3597">
        <v>-4.8897108959498201</v>
      </c>
      <c r="I3597">
        <v>-42.370191660545103</v>
      </c>
      <c r="J3597">
        <v>-5.7521823812069197</v>
      </c>
      <c r="K3597">
        <v>15.0965100917856</v>
      </c>
      <c r="M3597">
        <v>43.863217045245001</v>
      </c>
      <c r="N3597">
        <v>1.05564001216175</v>
      </c>
      <c r="O3597">
        <v>110.526315789473</v>
      </c>
      <c r="P3597">
        <v>7.5471698113207504</v>
      </c>
    </row>
    <row r="3598" spans="1:17" hidden="1" x14ac:dyDescent="0.3">
      <c r="A3598" t="s">
        <v>7360</v>
      </c>
      <c r="B3598" t="s">
        <v>7361</v>
      </c>
      <c r="C3598" t="str">
        <f>IFERROR(VLOOKUP(Table1[[#This Row],[Ticker]],[1]!Table1[[Symbol]:[Industry]],2,FALSE),"-")</f>
        <v>-</v>
      </c>
      <c r="D3598" t="s">
        <v>46</v>
      </c>
      <c r="E3598">
        <v>36.498920869999999</v>
      </c>
      <c r="F3598">
        <v>1001.4</v>
      </c>
      <c r="G3598">
        <v>74.475609394566604</v>
      </c>
      <c r="H3598">
        <v>39.908808840892199</v>
      </c>
      <c r="I3598">
        <v>-10.3877489051241</v>
      </c>
      <c r="J3598">
        <v>1.76627383334657</v>
      </c>
      <c r="K3598">
        <v>827.75199762068405</v>
      </c>
      <c r="L3598">
        <v>746.95276747262903</v>
      </c>
      <c r="M3598">
        <v>66.753808133293305</v>
      </c>
      <c r="N3598">
        <v>3.1375768716577501</v>
      </c>
      <c r="O3598">
        <v>22.094068304373799</v>
      </c>
      <c r="P3598">
        <v>117.695652173913</v>
      </c>
      <c r="Q3598">
        <v>0.1035767652168</v>
      </c>
    </row>
    <row r="3599" spans="1:17" hidden="1" x14ac:dyDescent="0.3">
      <c r="A3599" t="s">
        <v>7362</v>
      </c>
      <c r="B3599" t="s">
        <v>7363</v>
      </c>
      <c r="C3599" t="str">
        <f>IFERROR(VLOOKUP(Table1[[#This Row],[Ticker]],[1]!Table1[[Symbol]:[Industry]],2,FALSE),"-")</f>
        <v>-</v>
      </c>
      <c r="E3599">
        <v>36.484257599999999</v>
      </c>
      <c r="F3599">
        <v>48.78</v>
      </c>
      <c r="G3599">
        <v>72.973115507036098</v>
      </c>
      <c r="H3599">
        <v>16.2523372399633</v>
      </c>
      <c r="I3599">
        <v>-22.6661598731433</v>
      </c>
      <c r="J3599">
        <v>18.732654926738</v>
      </c>
      <c r="K3599">
        <v>45.186991307874599</v>
      </c>
      <c r="L3599">
        <v>43.868219445565799</v>
      </c>
      <c r="M3599">
        <v>70.148636915825307</v>
      </c>
      <c r="N3599">
        <v>1.50415725165769</v>
      </c>
      <c r="O3599">
        <v>42.1279212792127</v>
      </c>
      <c r="P3599">
        <v>118.059901654</v>
      </c>
      <c r="Q3599">
        <v>9.3276304818101993E-2</v>
      </c>
    </row>
    <row r="3600" spans="1:17" hidden="1" x14ac:dyDescent="0.3">
      <c r="A3600" t="s">
        <v>7364</v>
      </c>
      <c r="B3600" t="s">
        <v>7365</v>
      </c>
      <c r="C3600" t="str">
        <f>IFERROR(VLOOKUP(Table1[[#This Row],[Ticker]],[1]!Table1[[Symbol]:[Industry]],2,FALSE),"-")</f>
        <v>-</v>
      </c>
      <c r="D3600" t="s">
        <v>409</v>
      </c>
      <c r="E3600">
        <v>36.472749999999998</v>
      </c>
      <c r="F3600">
        <v>207</v>
      </c>
      <c r="G3600">
        <v>49.619338208126003</v>
      </c>
      <c r="H3600">
        <v>-13.5954298123656</v>
      </c>
      <c r="I3600">
        <v>98.5457573743127</v>
      </c>
      <c r="J3600">
        <v>8.6956745122302603</v>
      </c>
      <c r="K3600">
        <v>174.425186937192</v>
      </c>
      <c r="L3600">
        <v>134.16546304492601</v>
      </c>
      <c r="M3600">
        <v>64.273132790838204</v>
      </c>
      <c r="N3600">
        <v>0.77249945607789505</v>
      </c>
      <c r="O3600">
        <v>8.3091787439613505</v>
      </c>
      <c r="P3600">
        <v>161.69405815423499</v>
      </c>
      <c r="Q3600">
        <v>0.16459925247937299</v>
      </c>
    </row>
    <row r="3601" spans="1:17" hidden="1" x14ac:dyDescent="0.3">
      <c r="A3601" t="s">
        <v>7366</v>
      </c>
      <c r="B3601" t="s">
        <v>7367</v>
      </c>
      <c r="C3601" t="str">
        <f>IFERROR(VLOOKUP(Table1[[#This Row],[Ticker]],[1]!Table1[[Symbol]:[Industry]],2,FALSE),"-")</f>
        <v>-</v>
      </c>
      <c r="D3601" t="s">
        <v>1229</v>
      </c>
      <c r="E3601">
        <v>36.46373088</v>
      </c>
      <c r="F3601">
        <v>8.43</v>
      </c>
      <c r="G3601">
        <v>-83.442581560207103</v>
      </c>
      <c r="H3601">
        <v>-38.223044229283097</v>
      </c>
      <c r="I3601">
        <v>-76.6612823020007</v>
      </c>
      <c r="J3601">
        <v>-20.873694532422</v>
      </c>
      <c r="K3601">
        <v>13.4178079453186</v>
      </c>
      <c r="L3601">
        <v>17.947203638605</v>
      </c>
      <c r="M3601">
        <v>11.2541364879027</v>
      </c>
      <c r="N3601">
        <v>0.67601619106646005</v>
      </c>
      <c r="O3601">
        <v>201.30486358244301</v>
      </c>
      <c r="P3601">
        <v>0</v>
      </c>
      <c r="Q3601">
        <v>8.6707832173354996E-2</v>
      </c>
    </row>
    <row r="3602" spans="1:17" hidden="1" x14ac:dyDescent="0.3">
      <c r="A3602" t="s">
        <v>7368</v>
      </c>
      <c r="B3602" t="s">
        <v>7369</v>
      </c>
      <c r="C3602" t="str">
        <f>IFERROR(VLOOKUP(Table1[[#This Row],[Ticker]],[1]!Table1[[Symbol]:[Industry]],2,FALSE),"-")</f>
        <v>-</v>
      </c>
      <c r="E3602">
        <v>36.332725600000003</v>
      </c>
      <c r="F3602">
        <v>12.82</v>
      </c>
      <c r="G3602">
        <v>-75.092365288977604</v>
      </c>
      <c r="H3602">
        <v>-7.5192545927788998</v>
      </c>
      <c r="I3602">
        <v>-65.061146728066007</v>
      </c>
      <c r="J3602">
        <v>-5.7110528906143596</v>
      </c>
      <c r="K3602">
        <v>13.2064763107315</v>
      </c>
      <c r="L3602">
        <v>17.7533137342053</v>
      </c>
      <c r="M3602">
        <v>27.7958481699708</v>
      </c>
      <c r="N3602">
        <v>1.0039176994043399</v>
      </c>
      <c r="O3602">
        <v>254.52418096723801</v>
      </c>
      <c r="P3602">
        <v>28.456913827655299</v>
      </c>
      <c r="Q3602">
        <v>0.22502584745619</v>
      </c>
    </row>
    <row r="3603" spans="1:17" hidden="1" x14ac:dyDescent="0.3">
      <c r="A3603" t="s">
        <v>7370</v>
      </c>
      <c r="B3603" t="s">
        <v>7371</v>
      </c>
      <c r="C3603" t="str">
        <f>IFERROR(VLOOKUP(Table1[[#This Row],[Ticker]],[1]!Table1[[Symbol]:[Industry]],2,FALSE),"-")</f>
        <v>-</v>
      </c>
      <c r="E3603">
        <v>36.324697938</v>
      </c>
      <c r="F3603">
        <v>44.27</v>
      </c>
      <c r="G3603">
        <v>786.97911454920495</v>
      </c>
      <c r="H3603">
        <v>-13.3074324149371</v>
      </c>
      <c r="I3603">
        <v>30.496829379079099</v>
      </c>
      <c r="J3603">
        <v>-4.7618643228524196</v>
      </c>
      <c r="K3603">
        <v>46.0103829601359</v>
      </c>
      <c r="L3603">
        <v>36.201734937706</v>
      </c>
      <c r="M3603">
        <v>26.959501962175999</v>
      </c>
      <c r="N3603">
        <v>0.83351976260603799</v>
      </c>
      <c r="O3603">
        <v>42.895866275129798</v>
      </c>
      <c r="P3603">
        <v>906.13636363636294</v>
      </c>
      <c r="Q3603">
        <v>0.15738157311578099</v>
      </c>
    </row>
    <row r="3604" spans="1:17" hidden="1" x14ac:dyDescent="0.3">
      <c r="A3604" t="s">
        <v>7372</v>
      </c>
      <c r="B3604" t="s">
        <v>7373</v>
      </c>
      <c r="C3604" t="str">
        <f>IFERROR(VLOOKUP(Table1[[#This Row],[Ticker]],[1]!Table1[[Symbol]:[Industry]],2,FALSE),"-")</f>
        <v>-</v>
      </c>
      <c r="D3604" t="s">
        <v>422</v>
      </c>
      <c r="E3604">
        <v>36.294550520000001</v>
      </c>
      <c r="F3604">
        <v>89.79</v>
      </c>
      <c r="G3604">
        <v>-25.424289990564599</v>
      </c>
      <c r="H3604">
        <v>-4.7563479264010402</v>
      </c>
      <c r="I3604">
        <v>-20.786675075494699</v>
      </c>
      <c r="J3604">
        <v>-6.9475206650353103</v>
      </c>
      <c r="K3604">
        <v>90.223427783648901</v>
      </c>
      <c r="L3604">
        <v>91.672999857940894</v>
      </c>
      <c r="M3604">
        <v>48.254952876308899</v>
      </c>
      <c r="N3604">
        <v>1.2876238439272301</v>
      </c>
      <c r="O3604">
        <v>28.0766232319857</v>
      </c>
      <c r="P3604">
        <v>15.115384615384601</v>
      </c>
      <c r="Q3604">
        <v>-3.0636894730468E-2</v>
      </c>
    </row>
    <row r="3605" spans="1:17" hidden="1" x14ac:dyDescent="0.3">
      <c r="A3605" t="s">
        <v>7374</v>
      </c>
      <c r="B3605" t="s">
        <v>7375</v>
      </c>
      <c r="C3605" t="str">
        <f>IFERROR(VLOOKUP(Table1[[#This Row],[Ticker]],[1]!Table1[[Symbol]:[Industry]],2,FALSE),"-")</f>
        <v>-</v>
      </c>
      <c r="E3605">
        <v>36.266399999999997</v>
      </c>
      <c r="F3605">
        <v>67.16</v>
      </c>
      <c r="G3605">
        <v>-51.140688548735099</v>
      </c>
      <c r="H3605">
        <v>-1.5825273857206399</v>
      </c>
      <c r="I3605">
        <v>-32.886966274163498</v>
      </c>
      <c r="J3605">
        <v>-3.4683539983686398</v>
      </c>
      <c r="K3605">
        <v>68.862835827553894</v>
      </c>
      <c r="L3605">
        <v>78.506577725942194</v>
      </c>
      <c r="M3605">
        <v>46.772380609939702</v>
      </c>
      <c r="N3605">
        <v>0.69122257053291503</v>
      </c>
      <c r="O3605">
        <v>62.2245384157236</v>
      </c>
      <c r="P3605">
        <v>12.873949579831899</v>
      </c>
    </row>
    <row r="3606" spans="1:17" hidden="1" x14ac:dyDescent="0.3">
      <c r="A3606" t="s">
        <v>7376</v>
      </c>
      <c r="B3606" t="s">
        <v>7377</v>
      </c>
      <c r="C3606" t="str">
        <f>IFERROR(VLOOKUP(Table1[[#This Row],[Ticker]],[1]!Table1[[Symbol]:[Industry]],2,FALSE),"-")</f>
        <v>-</v>
      </c>
      <c r="E3606">
        <v>36.125999999999998</v>
      </c>
      <c r="F3606">
        <v>6.36</v>
      </c>
      <c r="G3606">
        <v>28.940134942011898</v>
      </c>
      <c r="H3606">
        <v>-17.4387305037929</v>
      </c>
      <c r="I3606">
        <v>-10.115813264518801</v>
      </c>
      <c r="J3606">
        <v>-11.123403149396299</v>
      </c>
      <c r="K3606">
        <v>6.7122930666049196</v>
      </c>
      <c r="L3606">
        <v>5.3648560096098796</v>
      </c>
      <c r="M3606">
        <v>18.806327537341001</v>
      </c>
      <c r="N3606">
        <v>0.94247073326554598</v>
      </c>
      <c r="O3606">
        <v>29.559748427672901</v>
      </c>
      <c r="P3606">
        <v>105.16129032258</v>
      </c>
    </row>
    <row r="3607" spans="1:17" hidden="1" x14ac:dyDescent="0.3">
      <c r="A3607" t="s">
        <v>7378</v>
      </c>
      <c r="B3607" t="s">
        <v>7379</v>
      </c>
      <c r="C3607" t="str">
        <f>IFERROR(VLOOKUP(Table1[[#This Row],[Ticker]],[1]!Table1[[Symbol]:[Industry]],2,FALSE),"-")</f>
        <v>-</v>
      </c>
      <c r="E3607">
        <v>36.057000000000002</v>
      </c>
      <c r="F3607">
        <v>52</v>
      </c>
      <c r="G3607">
        <v>236.81764565677</v>
      </c>
      <c r="H3607">
        <v>-14.758477300149201</v>
      </c>
      <c r="I3607">
        <v>-8.84481027187881</v>
      </c>
      <c r="J3607">
        <v>-7.2831688131834502</v>
      </c>
      <c r="K3607">
        <v>58.822241128307603</v>
      </c>
      <c r="L3607">
        <v>50.888399287105202</v>
      </c>
      <c r="M3607">
        <v>36.132326310465501</v>
      </c>
      <c r="N3607">
        <v>1.98889968629548</v>
      </c>
      <c r="O3607">
        <v>72.076923076922995</v>
      </c>
      <c r="P3607">
        <v>399.51969260326598</v>
      </c>
    </row>
    <row r="3608" spans="1:17" hidden="1" x14ac:dyDescent="0.3">
      <c r="A3608" t="s">
        <v>7380</v>
      </c>
      <c r="B3608" t="s">
        <v>7381</v>
      </c>
      <c r="C3608" t="str">
        <f>IFERROR(VLOOKUP(Table1[[#This Row],[Ticker]],[1]!Table1[[Symbol]:[Industry]],2,FALSE),"-")</f>
        <v>-</v>
      </c>
      <c r="E3608">
        <v>36.030518719999897</v>
      </c>
      <c r="F3608">
        <v>36.119999999999997</v>
      </c>
      <c r="G3608">
        <v>-11.464409598785601</v>
      </c>
      <c r="H3608">
        <v>-24.889710895949801</v>
      </c>
      <c r="I3608">
        <v>-29.172123898765498</v>
      </c>
      <c r="J3608">
        <v>-2.7959893260039701</v>
      </c>
      <c r="K3608">
        <v>37.480060986861702</v>
      </c>
      <c r="L3608">
        <v>37.242489698179199</v>
      </c>
      <c r="M3608">
        <v>22.744651656453701</v>
      </c>
      <c r="N3608">
        <v>0.63863504305107999</v>
      </c>
      <c r="O3608">
        <v>53.100775193798398</v>
      </c>
      <c r="P3608">
        <v>33.4318433690432</v>
      </c>
    </row>
    <row r="3609" spans="1:17" hidden="1" x14ac:dyDescent="0.3">
      <c r="A3609" t="s">
        <v>7382</v>
      </c>
      <c r="B3609" t="s">
        <v>7383</v>
      </c>
      <c r="C3609" t="str">
        <f>IFERROR(VLOOKUP(Table1[[#This Row],[Ticker]],[1]!Table1[[Symbol]:[Industry]],2,FALSE),"-")</f>
        <v>-</v>
      </c>
      <c r="D3609" t="s">
        <v>871</v>
      </c>
      <c r="E3609">
        <v>36.018749999999997</v>
      </c>
      <c r="F3609">
        <v>85</v>
      </c>
      <c r="G3609">
        <v>-6.9232717243144304</v>
      </c>
      <c r="I3609">
        <v>14.3060161819767</v>
      </c>
      <c r="K3609">
        <v>72.921358859577893</v>
      </c>
      <c r="M3609">
        <v>86.249356129260704</v>
      </c>
      <c r="N3609">
        <v>1</v>
      </c>
      <c r="O3609">
        <v>15.294117647058799</v>
      </c>
      <c r="P3609">
        <v>39.802631578947299</v>
      </c>
    </row>
    <row r="3610" spans="1:17" hidden="1" x14ac:dyDescent="0.3">
      <c r="A3610" t="s">
        <v>7384</v>
      </c>
      <c r="B3610" t="s">
        <v>7385</v>
      </c>
      <c r="C3610" t="str">
        <f>IFERROR(VLOOKUP(Table1[[#This Row],[Ticker]],[1]!Table1[[Symbol]:[Industry]],2,FALSE),"-")</f>
        <v>-</v>
      </c>
      <c r="D3610" t="s">
        <v>647</v>
      </c>
      <c r="E3610">
        <v>36.017719505999999</v>
      </c>
      <c r="F3610">
        <v>13.48</v>
      </c>
      <c r="G3610">
        <v>-37.814834469662998</v>
      </c>
      <c r="H3610">
        <v>-9.2983882927307793</v>
      </c>
      <c r="I3610">
        <v>-25.798662070355601</v>
      </c>
      <c r="J3610">
        <v>4.2752357452211003</v>
      </c>
      <c r="K3610">
        <v>14.400607451020701</v>
      </c>
      <c r="L3610">
        <v>16.095435256251299</v>
      </c>
      <c r="M3610">
        <v>48.909978108377203</v>
      </c>
      <c r="N3610">
        <v>0.424955098549534</v>
      </c>
      <c r="O3610">
        <v>63.204747774480701</v>
      </c>
      <c r="P3610">
        <v>15.708154506437699</v>
      </c>
      <c r="Q3610">
        <v>-2.0375725537994001E-2</v>
      </c>
    </row>
    <row r="3611" spans="1:17" hidden="1" x14ac:dyDescent="0.3">
      <c r="A3611" t="s">
        <v>7386</v>
      </c>
      <c r="B3611" t="s">
        <v>7387</v>
      </c>
      <c r="C3611" t="str">
        <f>IFERROR(VLOOKUP(Table1[[#This Row],[Ticker]],[1]!Table1[[Symbol]:[Industry]],2,FALSE),"-")</f>
        <v>-</v>
      </c>
      <c r="D3611" t="s">
        <v>46</v>
      </c>
      <c r="E3611">
        <v>35.997120000000002</v>
      </c>
      <c r="F3611">
        <v>7.07</v>
      </c>
      <c r="G3611">
        <v>-21.7419825983682</v>
      </c>
      <c r="H3611">
        <v>9.5839733145764896</v>
      </c>
      <c r="I3611">
        <v>6.3167927294966901</v>
      </c>
      <c r="J3611">
        <v>-7.2533002349277798</v>
      </c>
      <c r="K3611">
        <v>6.6145036323699102</v>
      </c>
      <c r="L3611">
        <v>6.4077032716044897</v>
      </c>
      <c r="M3611">
        <v>50.821665454130901</v>
      </c>
      <c r="N3611">
        <v>2.11376691835089</v>
      </c>
      <c r="O3611">
        <v>42.574257425742502</v>
      </c>
      <c r="P3611">
        <v>61.415525114155201</v>
      </c>
      <c r="Q3611">
        <v>1.2223322771726001E-2</v>
      </c>
    </row>
    <row r="3612" spans="1:17" hidden="1" x14ac:dyDescent="0.3">
      <c r="A3612" t="s">
        <v>7388</v>
      </c>
      <c r="B3612" t="s">
        <v>7389</v>
      </c>
      <c r="C3612" t="str">
        <f>IFERROR(VLOOKUP(Table1[[#This Row],[Ticker]],[1]!Table1[[Symbol]:[Industry]],2,FALSE),"-")</f>
        <v>-</v>
      </c>
      <c r="D3612" t="s">
        <v>62</v>
      </c>
      <c r="E3612">
        <v>35.981034700000002</v>
      </c>
      <c r="F3612">
        <v>50.91</v>
      </c>
      <c r="G3612">
        <v>65.658565393062304</v>
      </c>
      <c r="H3612">
        <v>-2.4821079392444299</v>
      </c>
      <c r="I3612">
        <v>49.905790265071801</v>
      </c>
      <c r="J3612">
        <v>5.7229172377180504</v>
      </c>
      <c r="K3612">
        <v>50.835735133375302</v>
      </c>
      <c r="L3612">
        <v>41.960917815771602</v>
      </c>
      <c r="M3612">
        <v>54.485102403116201</v>
      </c>
      <c r="N3612">
        <v>0.683138147468076</v>
      </c>
      <c r="O3612">
        <v>39.285012767629098</v>
      </c>
      <c r="P3612">
        <v>205.765765765765</v>
      </c>
      <c r="Q3612">
        <v>0.132316024782136</v>
      </c>
    </row>
    <row r="3613" spans="1:17" hidden="1" x14ac:dyDescent="0.3">
      <c r="A3613" t="s">
        <v>7390</v>
      </c>
      <c r="B3613" t="s">
        <v>7391</v>
      </c>
      <c r="C3613" t="str">
        <f>IFERROR(VLOOKUP(Table1[[#This Row],[Ticker]],[1]!Table1[[Symbol]:[Industry]],2,FALSE),"-")</f>
        <v>-</v>
      </c>
      <c r="E3613">
        <v>35.823786050000002</v>
      </c>
      <c r="F3613">
        <v>11.36</v>
      </c>
      <c r="G3613">
        <v>-32.689636507072599</v>
      </c>
      <c r="H3613">
        <v>-16.3663750122466</v>
      </c>
      <c r="I3613">
        <v>10.306076695433401</v>
      </c>
      <c r="J3613">
        <v>-10.2696059545501</v>
      </c>
      <c r="K3613">
        <v>11.248217703943499</v>
      </c>
      <c r="L3613">
        <v>9.31211299051194</v>
      </c>
      <c r="M3613">
        <v>2.2158819666452998</v>
      </c>
      <c r="N3613">
        <v>0.20927743086529799</v>
      </c>
      <c r="O3613">
        <v>19.630281690140801</v>
      </c>
      <c r="P3613">
        <v>84.415584415584405</v>
      </c>
    </row>
    <row r="3614" spans="1:17" hidden="1" x14ac:dyDescent="0.3">
      <c r="A3614" t="s">
        <v>7392</v>
      </c>
      <c r="B3614" t="s">
        <v>7393</v>
      </c>
      <c r="C3614" t="str">
        <f>IFERROR(VLOOKUP(Table1[[#This Row],[Ticker]],[1]!Table1[[Symbol]:[Industry]],2,FALSE),"-")</f>
        <v>-</v>
      </c>
      <c r="D3614" t="s">
        <v>409</v>
      </c>
      <c r="E3614">
        <v>35.819783999999999</v>
      </c>
      <c r="F3614">
        <v>0.97</v>
      </c>
      <c r="G3614">
        <v>5.2766904756477597</v>
      </c>
      <c r="H3614">
        <v>-0.63439174701364798</v>
      </c>
      <c r="I3614">
        <v>-30.879924020642399</v>
      </c>
      <c r="J3614">
        <v>-2.8016873317019702</v>
      </c>
      <c r="K3614">
        <v>0.99020478943574397</v>
      </c>
      <c r="L3614">
        <v>0.96855773010401003</v>
      </c>
      <c r="M3614">
        <v>44.6610163458963</v>
      </c>
      <c r="N3614">
        <v>1.2154927599352801</v>
      </c>
      <c r="O3614">
        <v>36.082474226804102</v>
      </c>
      <c r="P3614">
        <v>64.406779661016898</v>
      </c>
      <c r="Q3614">
        <v>2.6747379370201E-2</v>
      </c>
    </row>
    <row r="3615" spans="1:17" hidden="1" x14ac:dyDescent="0.3">
      <c r="A3615" t="s">
        <v>7394</v>
      </c>
      <c r="B3615" t="s">
        <v>7395</v>
      </c>
      <c r="C3615" t="str">
        <f>IFERROR(VLOOKUP(Table1[[#This Row],[Ticker]],[1]!Table1[[Symbol]:[Industry]],2,FALSE),"-")</f>
        <v>-</v>
      </c>
      <c r="D3615" t="s">
        <v>293</v>
      </c>
      <c r="E3615">
        <v>35.794161039999999</v>
      </c>
      <c r="F3615">
        <v>35.090000000000003</v>
      </c>
      <c r="G3615">
        <v>15.0627310324631</v>
      </c>
      <c r="H3615">
        <v>-7.9707919770308999</v>
      </c>
      <c r="I3615">
        <v>-43.231602396910901</v>
      </c>
      <c r="J3615">
        <v>-0.52204527353642005</v>
      </c>
      <c r="K3615">
        <v>37.8615076671596</v>
      </c>
      <c r="L3615">
        <v>35.699175613297101</v>
      </c>
      <c r="M3615">
        <v>39.150419420714599</v>
      </c>
      <c r="N3615">
        <v>2.6213436473982599</v>
      </c>
      <c r="O3615">
        <v>83.813052151610094</v>
      </c>
      <c r="P3615">
        <v>55.886272767658802</v>
      </c>
      <c r="Q3615">
        <v>-8.6744530803699999E-4</v>
      </c>
    </row>
    <row r="3616" spans="1:17" hidden="1" x14ac:dyDescent="0.3">
      <c r="A3616" t="s">
        <v>7396</v>
      </c>
      <c r="B3616" t="s">
        <v>7397</v>
      </c>
      <c r="C3616" t="str">
        <f>IFERROR(VLOOKUP(Table1[[#This Row],[Ticker]],[1]!Table1[[Symbol]:[Industry]],2,FALSE),"-")</f>
        <v>-</v>
      </c>
      <c r="D3616" t="s">
        <v>409</v>
      </c>
      <c r="E3616">
        <v>35.744021754000002</v>
      </c>
      <c r="F3616">
        <v>13.77</v>
      </c>
      <c r="G3616">
        <v>-10.5543906054333</v>
      </c>
      <c r="H3616">
        <v>1.6205086347087601</v>
      </c>
      <c r="I3616">
        <v>-39.732075963489599</v>
      </c>
      <c r="J3616">
        <v>-2.2032290275674198</v>
      </c>
      <c r="K3616">
        <v>14.120510829788699</v>
      </c>
      <c r="L3616">
        <v>14.7447086135227</v>
      </c>
      <c r="M3616">
        <v>48.711718555014301</v>
      </c>
      <c r="N3616">
        <v>2.4051273000139601</v>
      </c>
      <c r="O3616">
        <v>76.470588235294102</v>
      </c>
      <c r="P3616">
        <v>37.562437562437502</v>
      </c>
      <c r="Q3616">
        <v>8.9298582930451995E-2</v>
      </c>
    </row>
    <row r="3617" spans="1:17" hidden="1" x14ac:dyDescent="0.3">
      <c r="A3617" t="s">
        <v>7398</v>
      </c>
      <c r="B3617" t="s">
        <v>7399</v>
      </c>
      <c r="C3617" t="str">
        <f>IFERROR(VLOOKUP(Table1[[#This Row],[Ticker]],[1]!Table1[[Symbol]:[Industry]],2,FALSE),"-")</f>
        <v>-</v>
      </c>
      <c r="E3617">
        <v>35.696820000000002</v>
      </c>
      <c r="F3617">
        <v>112.15</v>
      </c>
      <c r="G3617">
        <v>3.7888610700924499</v>
      </c>
      <c r="H3617">
        <v>-12.582018588257499</v>
      </c>
      <c r="I3617">
        <v>-11.713257353975701</v>
      </c>
      <c r="J3617">
        <v>1.90101537100072</v>
      </c>
      <c r="K3617">
        <v>125.137866399828</v>
      </c>
      <c r="L3617">
        <v>118.351088302858</v>
      </c>
      <c r="M3617">
        <v>37.075745895471599</v>
      </c>
      <c r="N3617">
        <v>0.92587788706888796</v>
      </c>
      <c r="O3617">
        <v>50.601872492197899</v>
      </c>
      <c r="P3617">
        <v>64.684287812041106</v>
      </c>
      <c r="Q3617">
        <v>8.8009873153546997E-2</v>
      </c>
    </row>
    <row r="3618" spans="1:17" hidden="1" x14ac:dyDescent="0.3">
      <c r="A3618" t="s">
        <v>7400</v>
      </c>
      <c r="B3618" t="s">
        <v>7401</v>
      </c>
      <c r="C3618" t="str">
        <f>IFERROR(VLOOKUP(Table1[[#This Row],[Ticker]],[1]!Table1[[Symbol]:[Industry]],2,FALSE),"-")</f>
        <v>-</v>
      </c>
      <c r="D3618" t="s">
        <v>213</v>
      </c>
      <c r="E3618">
        <v>35.624927999999997</v>
      </c>
      <c r="F3618">
        <v>56.44</v>
      </c>
      <c r="G3618">
        <v>-3.56050929722453</v>
      </c>
      <c r="H3618">
        <v>-2.2715290777680002</v>
      </c>
      <c r="I3618">
        <v>-14.4029125263895</v>
      </c>
      <c r="J3618">
        <v>1.6302545920729701</v>
      </c>
      <c r="K3618">
        <v>58.316425145118103</v>
      </c>
      <c r="L3618">
        <v>61.802680270618701</v>
      </c>
      <c r="M3618">
        <v>58.740698323170903</v>
      </c>
      <c r="N3618">
        <v>1.6458181818181801</v>
      </c>
      <c r="O3618">
        <v>80.085046066619398</v>
      </c>
      <c r="P3618">
        <v>52.540540540540498</v>
      </c>
      <c r="Q3618">
        <v>-5.6376579666789002E-2</v>
      </c>
    </row>
    <row r="3619" spans="1:17" hidden="1" x14ac:dyDescent="0.3">
      <c r="A3619" t="s">
        <v>7402</v>
      </c>
      <c r="B3619" t="s">
        <v>7403</v>
      </c>
      <c r="C3619" t="str">
        <f>IFERROR(VLOOKUP(Table1[[#This Row],[Ticker]],[1]!Table1[[Symbol]:[Industry]],2,FALSE),"-")</f>
        <v>-</v>
      </c>
      <c r="D3619" t="s">
        <v>97</v>
      </c>
      <c r="E3619">
        <v>35.576419999999999</v>
      </c>
      <c r="F3619">
        <v>31.9</v>
      </c>
      <c r="G3619">
        <v>-84.267932272099898</v>
      </c>
      <c r="H3619">
        <v>-2.25813194858139</v>
      </c>
      <c r="I3619">
        <v>-75.422017308469506</v>
      </c>
      <c r="J3619">
        <v>0.88542923271519602</v>
      </c>
      <c r="K3619">
        <v>42.398301832582298</v>
      </c>
      <c r="L3619">
        <v>64.291809446782494</v>
      </c>
      <c r="M3619">
        <v>45.068420499998503</v>
      </c>
      <c r="N3619">
        <v>0.184030100334448</v>
      </c>
      <c r="O3619">
        <v>210.34482758620601</v>
      </c>
      <c r="P3619">
        <v>2.0799999999999899</v>
      </c>
      <c r="Q3619">
        <v>7.8015135390058998E-2</v>
      </c>
    </row>
    <row r="3620" spans="1:17" hidden="1" x14ac:dyDescent="0.3">
      <c r="A3620" t="s">
        <v>7404</v>
      </c>
      <c r="B3620" t="s">
        <v>7405</v>
      </c>
      <c r="C3620" t="str">
        <f>IFERROR(VLOOKUP(Table1[[#This Row],[Ticker]],[1]!Table1[[Symbol]:[Industry]],2,FALSE),"-")</f>
        <v>-</v>
      </c>
      <c r="D3620" t="s">
        <v>1465</v>
      </c>
      <c r="E3620">
        <v>35.570999999999998</v>
      </c>
      <c r="F3620">
        <v>36.21</v>
      </c>
      <c r="G3620">
        <v>31.357067727899999</v>
      </c>
      <c r="H3620">
        <v>-20.244980328472401</v>
      </c>
      <c r="I3620">
        <v>-45.248499644724603</v>
      </c>
      <c r="J3620">
        <v>-4.4913237939917101</v>
      </c>
      <c r="K3620">
        <v>37.988319644755997</v>
      </c>
      <c r="L3620">
        <v>35.488339124440699</v>
      </c>
      <c r="M3620">
        <v>36.838636507731898</v>
      </c>
      <c r="N3620">
        <v>0.71997657190259301</v>
      </c>
      <c r="O3620">
        <v>60.121513394090002</v>
      </c>
      <c r="P3620">
        <v>85.597129677088603</v>
      </c>
      <c r="Q3620">
        <v>2.7719284656965999E-2</v>
      </c>
    </row>
    <row r="3621" spans="1:17" hidden="1" x14ac:dyDescent="0.3">
      <c r="A3621" t="s">
        <v>7406</v>
      </c>
      <c r="B3621" t="s">
        <v>7407</v>
      </c>
      <c r="C3621" t="str">
        <f>IFERROR(VLOOKUP(Table1[[#This Row],[Ticker]],[1]!Table1[[Symbol]:[Industry]],2,FALSE),"-")</f>
        <v>-</v>
      </c>
      <c r="D3621" t="s">
        <v>384</v>
      </c>
      <c r="E3621">
        <v>35.505540000000003</v>
      </c>
      <c r="F3621">
        <v>27.9</v>
      </c>
      <c r="G3621">
        <v>-35.804390605433298</v>
      </c>
      <c r="H3621">
        <v>-17.702210895949801</v>
      </c>
      <c r="I3621">
        <v>-44.076893717612101</v>
      </c>
      <c r="J3621">
        <v>-2.0406253847993199</v>
      </c>
      <c r="K3621">
        <v>30.3963777186306</v>
      </c>
      <c r="M3621">
        <v>31.906764827637701</v>
      </c>
      <c r="N3621">
        <v>0.57599999999999996</v>
      </c>
      <c r="O3621">
        <v>84.408602150537604</v>
      </c>
      <c r="P3621">
        <v>2.19780219780219</v>
      </c>
    </row>
    <row r="3622" spans="1:17" hidden="1" x14ac:dyDescent="0.3">
      <c r="A3622" t="s">
        <v>7408</v>
      </c>
      <c r="B3622" t="s">
        <v>7409</v>
      </c>
      <c r="C3622" t="str">
        <f>IFERROR(VLOOKUP(Table1[[#This Row],[Ticker]],[1]!Table1[[Symbol]:[Industry]],2,FALSE),"-")</f>
        <v>-</v>
      </c>
      <c r="D3622" t="s">
        <v>244</v>
      </c>
      <c r="E3622">
        <v>35.474223600000002</v>
      </c>
      <c r="F3622">
        <v>26.71</v>
      </c>
      <c r="G3622">
        <v>15.1454774684453</v>
      </c>
      <c r="H3622">
        <v>11.349605343366401</v>
      </c>
      <c r="I3622">
        <v>39.618187405230998</v>
      </c>
      <c r="J3622">
        <v>2.2286156986010601</v>
      </c>
      <c r="K3622">
        <v>23.798591363100499</v>
      </c>
      <c r="L3622">
        <v>20.3098061046644</v>
      </c>
      <c r="M3622">
        <v>58.667656264508899</v>
      </c>
      <c r="N3622">
        <v>2.2300179714013102</v>
      </c>
      <c r="O3622">
        <v>17.1471359041557</v>
      </c>
      <c r="P3622">
        <v>89.4326241134751</v>
      </c>
      <c r="Q3622">
        <v>0.108973456277403</v>
      </c>
    </row>
    <row r="3623" spans="1:17" hidden="1" x14ac:dyDescent="0.3">
      <c r="A3623" t="s">
        <v>7410</v>
      </c>
      <c r="B3623" t="s">
        <v>7411</v>
      </c>
      <c r="C3623" t="str">
        <f>IFERROR(VLOOKUP(Table1[[#This Row],[Ticker]],[1]!Table1[[Symbol]:[Industry]],2,FALSE),"-")</f>
        <v>-</v>
      </c>
      <c r="D3623" t="s">
        <v>1320</v>
      </c>
      <c r="E3623">
        <v>35.335546641000001</v>
      </c>
      <c r="F3623">
        <v>999.99</v>
      </c>
      <c r="G3623">
        <v>-25.804390605433301</v>
      </c>
      <c r="H3623">
        <v>-4.8887108859497204</v>
      </c>
      <c r="I3623">
        <v>-11.713257353975701</v>
      </c>
      <c r="J3623">
        <v>-0.80068732170187396</v>
      </c>
      <c r="K3623">
        <v>999.99417818106201</v>
      </c>
      <c r="L3623">
        <v>999.99301037130999</v>
      </c>
      <c r="M3623">
        <v>45.349584451913898</v>
      </c>
      <c r="N3623">
        <v>1.18121059329573</v>
      </c>
      <c r="O3623">
        <v>4.5010450104500999</v>
      </c>
      <c r="P3623">
        <v>0.88171500630516098</v>
      </c>
      <c r="Q3623">
        <v>-0.10191173764686701</v>
      </c>
    </row>
    <row r="3624" spans="1:17" hidden="1" x14ac:dyDescent="0.3">
      <c r="A3624" t="s">
        <v>7412</v>
      </c>
      <c r="B3624" t="s">
        <v>7413</v>
      </c>
      <c r="C3624" t="str">
        <f>IFERROR(VLOOKUP(Table1[[#This Row],[Ticker]],[1]!Table1[[Symbol]:[Industry]],2,FALSE),"-")</f>
        <v>-</v>
      </c>
      <c r="D3624" t="s">
        <v>140</v>
      </c>
      <c r="E3624">
        <v>35.300699999999999</v>
      </c>
      <c r="F3624">
        <v>30.5</v>
      </c>
      <c r="G3624">
        <v>-34.075067297162597</v>
      </c>
      <c r="I3624">
        <v>-19.983934045704999</v>
      </c>
      <c r="M3624">
        <v>0</v>
      </c>
      <c r="N3624">
        <v>0.71428571428571397</v>
      </c>
      <c r="O3624">
        <v>9.01639344262294</v>
      </c>
      <c r="P3624">
        <v>0</v>
      </c>
    </row>
    <row r="3625" spans="1:17" hidden="1" x14ac:dyDescent="0.3">
      <c r="A3625" t="s">
        <v>7414</v>
      </c>
      <c r="B3625" t="s">
        <v>7415</v>
      </c>
      <c r="C3625" t="str">
        <f>IFERROR(VLOOKUP(Table1[[#This Row],[Ticker]],[1]!Table1[[Symbol]:[Industry]],2,FALSE),"-")</f>
        <v>-</v>
      </c>
      <c r="D3625" t="s">
        <v>647</v>
      </c>
      <c r="E3625">
        <v>35.291958309999998</v>
      </c>
      <c r="F3625">
        <v>16.45</v>
      </c>
      <c r="G3625">
        <v>-84.576320429994695</v>
      </c>
      <c r="H3625">
        <v>-10.6203699217377</v>
      </c>
      <c r="I3625">
        <v>-57.062094563278002</v>
      </c>
      <c r="J3625">
        <v>4.3101337545599998</v>
      </c>
      <c r="K3625">
        <v>18.023526808039399</v>
      </c>
      <c r="M3625">
        <v>49.786689575382098</v>
      </c>
      <c r="N3625">
        <v>0.85517241379310305</v>
      </c>
      <c r="O3625">
        <v>155.31914893617</v>
      </c>
      <c r="P3625">
        <v>6.1290322580645098</v>
      </c>
    </row>
    <row r="3626" spans="1:17" hidden="1" x14ac:dyDescent="0.3">
      <c r="A3626" t="s">
        <v>7416</v>
      </c>
      <c r="B3626" t="s">
        <v>7417</v>
      </c>
      <c r="C3626" t="str">
        <f>IFERROR(VLOOKUP(Table1[[#This Row],[Ticker]],[1]!Table1[[Symbol]:[Industry]],2,FALSE),"-")</f>
        <v>-</v>
      </c>
      <c r="D3626" t="s">
        <v>647</v>
      </c>
      <c r="E3626">
        <v>35.19</v>
      </c>
      <c r="F3626">
        <v>245.75</v>
      </c>
      <c r="G3626">
        <v>53.535638088971197</v>
      </c>
      <c r="H3626">
        <v>-11.386323092043799</v>
      </c>
      <c r="I3626">
        <v>-24.117463377857401</v>
      </c>
      <c r="J3626">
        <v>11.1257935843285</v>
      </c>
      <c r="K3626">
        <v>234.40928268029799</v>
      </c>
      <c r="L3626">
        <v>229.56097051132599</v>
      </c>
      <c r="M3626">
        <v>64.466509187899604</v>
      </c>
      <c r="N3626">
        <v>1.29524499073099</v>
      </c>
      <c r="O3626">
        <v>43.825025432349904</v>
      </c>
      <c r="P3626">
        <v>103.85732061385301</v>
      </c>
      <c r="Q3626">
        <v>7.5373835877236006E-2</v>
      </c>
    </row>
    <row r="3627" spans="1:17" hidden="1" x14ac:dyDescent="0.3">
      <c r="A3627" t="s">
        <v>7418</v>
      </c>
      <c r="B3627" t="s">
        <v>7419</v>
      </c>
      <c r="C3627" t="str">
        <f>IFERROR(VLOOKUP(Table1[[#This Row],[Ticker]],[1]!Table1[[Symbol]:[Industry]],2,FALSE),"-")</f>
        <v>-</v>
      </c>
      <c r="D3627" t="s">
        <v>647</v>
      </c>
      <c r="E3627">
        <v>35.124064079999997</v>
      </c>
      <c r="F3627">
        <v>1.1599999999999999</v>
      </c>
      <c r="G3627">
        <v>10.666197629860701</v>
      </c>
      <c r="H3627">
        <v>4.4560834965735197</v>
      </c>
      <c r="I3627">
        <v>-41.410227050945402</v>
      </c>
      <c r="J3627">
        <v>-18.407321134518799</v>
      </c>
      <c r="K3627">
        <v>1.1346333537650199</v>
      </c>
      <c r="L3627">
        <v>1.12666926510763</v>
      </c>
      <c r="M3627">
        <v>49.822908739294803</v>
      </c>
      <c r="N3627">
        <v>2.1755632138008498</v>
      </c>
      <c r="O3627">
        <v>81.034482758620697</v>
      </c>
      <c r="P3627">
        <v>44.999999999999901</v>
      </c>
      <c r="Q3627">
        <v>4.0854426973570002E-2</v>
      </c>
    </row>
    <row r="3628" spans="1:17" hidden="1" x14ac:dyDescent="0.3">
      <c r="A3628" t="s">
        <v>7420</v>
      </c>
      <c r="B3628" t="s">
        <v>7421</v>
      </c>
      <c r="C3628" t="str">
        <f>IFERROR(VLOOKUP(Table1[[#This Row],[Ticker]],[1]!Table1[[Symbol]:[Industry]],2,FALSE),"-")</f>
        <v>-</v>
      </c>
      <c r="E3628">
        <v>35.118061109999999</v>
      </c>
      <c r="F3628">
        <v>9.33</v>
      </c>
      <c r="G3628">
        <v>159.516710311997</v>
      </c>
      <c r="H3628">
        <v>-2.2399413106963602</v>
      </c>
      <c r="I3628">
        <v>-18.8774364584533</v>
      </c>
      <c r="J3628">
        <v>7.0675620629711498</v>
      </c>
      <c r="K3628">
        <v>8.7638693945965809</v>
      </c>
      <c r="L3628">
        <v>8.1732564564892201</v>
      </c>
      <c r="M3628">
        <v>65.929097019158206</v>
      </c>
      <c r="N3628">
        <v>0.784030538006251</v>
      </c>
      <c r="O3628">
        <v>23.2583065380493</v>
      </c>
      <c r="P3628">
        <v>200</v>
      </c>
      <c r="Q3628">
        <v>7.6023765676394003E-2</v>
      </c>
    </row>
    <row r="3629" spans="1:17" hidden="1" x14ac:dyDescent="0.3">
      <c r="A3629" t="s">
        <v>7422</v>
      </c>
      <c r="B3629" t="s">
        <v>7423</v>
      </c>
      <c r="C3629" t="str">
        <f>IFERROR(VLOOKUP(Table1[[#This Row],[Ticker]],[1]!Table1[[Symbol]:[Industry]],2,FALSE),"-")</f>
        <v>-</v>
      </c>
      <c r="E3629">
        <v>35.088000000000001</v>
      </c>
      <c r="F3629">
        <v>30.16</v>
      </c>
      <c r="G3629">
        <v>-17.974572943652799</v>
      </c>
      <c r="H3629">
        <v>-20.1115143172313</v>
      </c>
      <c r="I3629">
        <v>-18.106801736346899</v>
      </c>
      <c r="J3629">
        <v>-10.804765201815799</v>
      </c>
      <c r="K3629">
        <v>32.722575540532397</v>
      </c>
      <c r="M3629">
        <v>26.404190779963098</v>
      </c>
      <c r="N3629">
        <v>1.3738632755726301</v>
      </c>
      <c r="O3629">
        <v>58.355437665782397</v>
      </c>
      <c r="P3629">
        <v>13.468773513920199</v>
      </c>
    </row>
    <row r="3630" spans="1:17" hidden="1" x14ac:dyDescent="0.3">
      <c r="A3630" t="s">
        <v>7424</v>
      </c>
      <c r="B3630" t="s">
        <v>7425</v>
      </c>
      <c r="C3630" t="str">
        <f>IFERROR(VLOOKUP(Table1[[#This Row],[Ticker]],[1]!Table1[[Symbol]:[Industry]],2,FALSE),"-")</f>
        <v>-</v>
      </c>
      <c r="E3630">
        <v>35.020440000000001</v>
      </c>
      <c r="F3630">
        <v>85.7</v>
      </c>
      <c r="G3630">
        <v>70.170912390221801</v>
      </c>
      <c r="H3630">
        <v>-16.375485395422899</v>
      </c>
      <c r="I3630">
        <v>1.19846860122845</v>
      </c>
      <c r="J3630">
        <v>-6.41966485979186</v>
      </c>
      <c r="K3630">
        <v>86.770491590533595</v>
      </c>
      <c r="L3630">
        <v>75.599819549645005</v>
      </c>
      <c r="M3630">
        <v>39.742327101793897</v>
      </c>
      <c r="N3630">
        <v>0.23629891074714601</v>
      </c>
      <c r="O3630">
        <v>52.695449241540203</v>
      </c>
      <c r="P3630">
        <v>116.852226720647</v>
      </c>
      <c r="Q3630">
        <v>7.219962058486E-2</v>
      </c>
    </row>
    <row r="3631" spans="1:17" hidden="1" x14ac:dyDescent="0.3">
      <c r="A3631" t="s">
        <v>7426</v>
      </c>
      <c r="B3631" t="s">
        <v>7427</v>
      </c>
      <c r="C3631" t="str">
        <f>IFERROR(VLOOKUP(Table1[[#This Row],[Ticker]],[1]!Table1[[Symbol]:[Industry]],2,FALSE),"-")</f>
        <v>-</v>
      </c>
      <c r="E3631">
        <v>34.941000000000003</v>
      </c>
      <c r="F3631">
        <v>570</v>
      </c>
      <c r="G3631">
        <v>-23.470458828054401</v>
      </c>
      <c r="H3631">
        <v>-14.183154562404299</v>
      </c>
      <c r="I3631">
        <v>-4.5704002111186099</v>
      </c>
      <c r="J3631">
        <v>-0.80168733170197304</v>
      </c>
      <c r="K3631">
        <v>565.86491876133596</v>
      </c>
      <c r="L3631">
        <v>518.40818306337098</v>
      </c>
      <c r="M3631">
        <v>30.915554732558299</v>
      </c>
      <c r="N3631">
        <v>0.40404040404040398</v>
      </c>
      <c r="O3631">
        <v>28.622807017543799</v>
      </c>
      <c r="P3631">
        <v>58.3333333333333</v>
      </c>
    </row>
    <row r="3632" spans="1:17" hidden="1" x14ac:dyDescent="0.3">
      <c r="A3632" t="s">
        <v>7428</v>
      </c>
      <c r="B3632" t="s">
        <v>7429</v>
      </c>
      <c r="C3632" t="str">
        <f>IFERROR(VLOOKUP(Table1[[#This Row],[Ticker]],[1]!Table1[[Symbol]:[Industry]],2,FALSE),"-")</f>
        <v>-</v>
      </c>
      <c r="D3632" t="s">
        <v>253</v>
      </c>
      <c r="E3632">
        <v>34.906729835999997</v>
      </c>
      <c r="F3632">
        <v>46.14</v>
      </c>
      <c r="G3632">
        <v>-3.5553299505755498</v>
      </c>
      <c r="H3632">
        <v>-9.6244047735008404</v>
      </c>
      <c r="I3632">
        <v>-19.690919898850101</v>
      </c>
      <c r="J3632">
        <v>-3.5516873317019702</v>
      </c>
      <c r="K3632">
        <v>49.769385543598403</v>
      </c>
      <c r="L3632">
        <v>49.475373989452898</v>
      </c>
      <c r="M3632">
        <v>42.093458105690601</v>
      </c>
      <c r="N3632">
        <v>0.53854274479851405</v>
      </c>
      <c r="O3632">
        <v>45.145210229735497</v>
      </c>
      <c r="P3632">
        <v>29.9718309859154</v>
      </c>
      <c r="Q3632">
        <v>3.1343990677076002E-2</v>
      </c>
    </row>
    <row r="3633" spans="1:17" hidden="1" x14ac:dyDescent="0.3">
      <c r="A3633" t="s">
        <v>7430</v>
      </c>
      <c r="B3633" t="s">
        <v>7431</v>
      </c>
      <c r="C3633" t="str">
        <f>IFERROR(VLOOKUP(Table1[[#This Row],[Ticker]],[1]!Table1[[Symbol]:[Industry]],2,FALSE),"-")</f>
        <v>-</v>
      </c>
      <c r="D3633" t="s">
        <v>557</v>
      </c>
      <c r="E3633">
        <v>34.904634100000003</v>
      </c>
      <c r="F3633">
        <v>67.97</v>
      </c>
      <c r="G3633">
        <v>-47.570044380755498</v>
      </c>
      <c r="H3633">
        <v>1.3134141040501699</v>
      </c>
      <c r="I3633">
        <v>-13.2060109771641</v>
      </c>
      <c r="J3633">
        <v>0.646073862327876</v>
      </c>
      <c r="K3633">
        <v>66.195034622899797</v>
      </c>
      <c r="L3633">
        <v>68.183018212929696</v>
      </c>
      <c r="M3633">
        <v>61.261511853336003</v>
      </c>
      <c r="N3633">
        <v>0.998022006811632</v>
      </c>
      <c r="O3633">
        <v>37.325290569368804</v>
      </c>
      <c r="P3633">
        <v>24.601283226397801</v>
      </c>
      <c r="Q3633">
        <v>0.14061562687776299</v>
      </c>
    </row>
    <row r="3634" spans="1:17" hidden="1" x14ac:dyDescent="0.3">
      <c r="A3634" t="s">
        <v>7432</v>
      </c>
      <c r="B3634" t="s">
        <v>7433</v>
      </c>
      <c r="C3634" t="str">
        <f>IFERROR(VLOOKUP(Table1[[#This Row],[Ticker]],[1]!Table1[[Symbol]:[Industry]],2,FALSE),"-")</f>
        <v>-</v>
      </c>
      <c r="D3634" t="s">
        <v>62</v>
      </c>
      <c r="E3634">
        <v>34.861152306000001</v>
      </c>
      <c r="F3634">
        <v>19.88</v>
      </c>
      <c r="G3634">
        <v>13.9987036280406</v>
      </c>
      <c r="H3634">
        <v>1.2231417686269701</v>
      </c>
      <c r="I3634">
        <v>-0.40306698443488598</v>
      </c>
      <c r="J3634">
        <v>-10.4948843081359</v>
      </c>
      <c r="K3634">
        <v>19.473259891473401</v>
      </c>
      <c r="L3634">
        <v>18.061614089479299</v>
      </c>
      <c r="M3634">
        <v>48.461407962019102</v>
      </c>
      <c r="N3634">
        <v>3.0818805159873701</v>
      </c>
      <c r="O3634">
        <v>25.704225352112601</v>
      </c>
      <c r="P3634">
        <v>67.058823529411697</v>
      </c>
      <c r="Q3634">
        <v>5.5225986089781E-2</v>
      </c>
    </row>
    <row r="3635" spans="1:17" hidden="1" x14ac:dyDescent="0.3">
      <c r="A3635" t="s">
        <v>7434</v>
      </c>
      <c r="B3635" t="s">
        <v>7435</v>
      </c>
      <c r="C3635" t="str">
        <f>IFERROR(VLOOKUP(Table1[[#This Row],[Ticker]],[1]!Table1[[Symbol]:[Industry]],2,FALSE),"-")</f>
        <v>-</v>
      </c>
      <c r="D3635" t="s">
        <v>21</v>
      </c>
      <c r="E3635">
        <v>34.72</v>
      </c>
      <c r="F3635">
        <v>36.450000000000003</v>
      </c>
      <c r="G3635">
        <v>46.617558306581799</v>
      </c>
      <c r="H3635">
        <v>21.3648345585956</v>
      </c>
      <c r="I3635">
        <v>52.328146786438303</v>
      </c>
      <c r="J3635">
        <v>25.452858122843399</v>
      </c>
      <c r="K3635">
        <v>27.2588843128303</v>
      </c>
      <c r="L3635">
        <v>26.096699030013099</v>
      </c>
      <c r="M3635">
        <v>80.205606191712505</v>
      </c>
      <c r="N3635">
        <v>1.8889782235097099</v>
      </c>
      <c r="O3635">
        <v>22.304526748971099</v>
      </c>
      <c r="P3635">
        <v>98.313384113166506</v>
      </c>
    </row>
    <row r="3636" spans="1:17" hidden="1" x14ac:dyDescent="0.3">
      <c r="A3636" t="s">
        <v>7436</v>
      </c>
      <c r="B3636" t="s">
        <v>7437</v>
      </c>
      <c r="C3636" t="str">
        <f>IFERROR(VLOOKUP(Table1[[#This Row],[Ticker]],[1]!Table1[[Symbol]:[Industry]],2,FALSE),"-")</f>
        <v>-</v>
      </c>
      <c r="E3636">
        <v>34.547924999999999</v>
      </c>
      <c r="F3636">
        <v>41.89</v>
      </c>
      <c r="G3636">
        <v>8.9334672266670392</v>
      </c>
      <c r="H3636">
        <v>9.7757775729380797E-2</v>
      </c>
      <c r="I3636">
        <v>-0.15533458433526801</v>
      </c>
      <c r="J3636">
        <v>-0.80168733170197304</v>
      </c>
      <c r="K3636">
        <v>37.134519257540703</v>
      </c>
      <c r="L3636">
        <v>29.907292925074501</v>
      </c>
      <c r="M3636">
        <v>87.052658370214502</v>
      </c>
      <c r="N3636">
        <v>0.54827819041188297</v>
      </c>
      <c r="O3636">
        <v>0</v>
      </c>
      <c r="P3636">
        <v>99.476190476190396</v>
      </c>
    </row>
    <row r="3637" spans="1:17" hidden="1" x14ac:dyDescent="0.3">
      <c r="A3637" t="s">
        <v>7438</v>
      </c>
      <c r="B3637" t="s">
        <v>7439</v>
      </c>
      <c r="C3637" t="str">
        <f>IFERROR(VLOOKUP(Table1[[#This Row],[Ticker]],[1]!Table1[[Symbol]:[Industry]],2,FALSE),"-")</f>
        <v>-</v>
      </c>
      <c r="D3637" t="s">
        <v>140</v>
      </c>
      <c r="E3637">
        <v>34.484999999999999</v>
      </c>
      <c r="F3637">
        <v>31.02</v>
      </c>
      <c r="G3637">
        <v>-116.40439060543299</v>
      </c>
      <c r="H3637">
        <v>-3.7606786378853001</v>
      </c>
      <c r="I3637">
        <v>-18.699764100602401</v>
      </c>
      <c r="J3637">
        <v>-4.31045926152653</v>
      </c>
      <c r="K3637">
        <v>31.796095630925301</v>
      </c>
      <c r="L3637">
        <v>86.923684917349803</v>
      </c>
      <c r="M3637">
        <v>48.27918576199</v>
      </c>
      <c r="N3637">
        <v>0.87704080921039296</v>
      </c>
      <c r="O3637">
        <v>1072.7917472598299</v>
      </c>
      <c r="P3637">
        <v>28.1288723667905</v>
      </c>
    </row>
    <row r="3638" spans="1:17" hidden="1" x14ac:dyDescent="0.3">
      <c r="A3638" t="s">
        <v>7440</v>
      </c>
      <c r="B3638" t="s">
        <v>7441</v>
      </c>
      <c r="C3638" t="str">
        <f>IFERROR(VLOOKUP(Table1[[#This Row],[Ticker]],[1]!Table1[[Symbol]:[Industry]],2,FALSE),"-")</f>
        <v>-</v>
      </c>
      <c r="D3638" t="s">
        <v>75</v>
      </c>
      <c r="E3638">
        <v>34.424999999999997</v>
      </c>
      <c r="F3638">
        <v>1.29</v>
      </c>
      <c r="G3638">
        <v>58.481323680280902</v>
      </c>
      <c r="H3638">
        <v>30.1102891040501</v>
      </c>
      <c r="I3638">
        <v>0.46065568950251401</v>
      </c>
      <c r="J3638">
        <v>-18.484614160970199</v>
      </c>
      <c r="K3638">
        <v>1.2739257420924299</v>
      </c>
      <c r="L3638">
        <v>1.14385016894311</v>
      </c>
      <c r="M3638">
        <v>36.953641094180902</v>
      </c>
      <c r="N3638">
        <v>1.9183415140123601</v>
      </c>
      <c r="O3638">
        <v>62.790697674418603</v>
      </c>
      <c r="P3638">
        <v>104.76190476190401</v>
      </c>
      <c r="Q3638">
        <v>6.6438491770291999E-2</v>
      </c>
    </row>
    <row r="3639" spans="1:17" hidden="1" x14ac:dyDescent="0.3">
      <c r="A3639" t="s">
        <v>7442</v>
      </c>
      <c r="B3639" t="s">
        <v>7443</v>
      </c>
      <c r="C3639" t="str">
        <f>IFERROR(VLOOKUP(Table1[[#This Row],[Ticker]],[1]!Table1[[Symbol]:[Industry]],2,FALSE),"-")</f>
        <v>-</v>
      </c>
      <c r="E3639">
        <v>34.394285582000002</v>
      </c>
      <c r="F3639">
        <v>9.09</v>
      </c>
      <c r="G3639">
        <v>-90.842852143894802</v>
      </c>
      <c r="H3639">
        <v>-12.1970182032571</v>
      </c>
      <c r="I3639">
        <v>-55.56748836077</v>
      </c>
      <c r="J3639">
        <v>-7.5489179460020699</v>
      </c>
      <c r="K3639">
        <v>9.7850426060114195</v>
      </c>
      <c r="L3639">
        <v>12.3761845895179</v>
      </c>
      <c r="M3639">
        <v>44.504933825042997</v>
      </c>
      <c r="N3639">
        <v>0.93499394947814196</v>
      </c>
      <c r="O3639">
        <v>255.225522552255</v>
      </c>
      <c r="P3639">
        <v>5.5749128919860604</v>
      </c>
      <c r="Q3639">
        <v>5.2233791422304998E-2</v>
      </c>
    </row>
    <row r="3640" spans="1:17" hidden="1" x14ac:dyDescent="0.3">
      <c r="A3640" t="s">
        <v>7444</v>
      </c>
      <c r="B3640" t="s">
        <v>7445</v>
      </c>
      <c r="C3640" t="str">
        <f>IFERROR(VLOOKUP(Table1[[#This Row],[Ticker]],[1]!Table1[[Symbol]:[Industry]],2,FALSE),"-")</f>
        <v>-</v>
      </c>
      <c r="D3640" t="s">
        <v>1465</v>
      </c>
      <c r="E3640">
        <v>34.383007819999897</v>
      </c>
      <c r="F3640">
        <v>6.85</v>
      </c>
      <c r="G3640">
        <v>18.4061357103561</v>
      </c>
      <c r="H3640">
        <v>4.5352092318457</v>
      </c>
      <c r="I3640">
        <v>-10.2317758724942</v>
      </c>
      <c r="J3640">
        <v>-0.94745992645416899</v>
      </c>
      <c r="K3640">
        <v>6.4754333832551296</v>
      </c>
      <c r="L3640">
        <v>5.9375043179961899</v>
      </c>
      <c r="M3640">
        <v>28.013184240047</v>
      </c>
      <c r="N3640">
        <v>2.0120684673662899</v>
      </c>
      <c r="O3640">
        <v>23.2116788321167</v>
      </c>
      <c r="P3640">
        <v>55.681818181818102</v>
      </c>
      <c r="Q3640">
        <v>6.1649407162972999E-2</v>
      </c>
    </row>
    <row r="3641" spans="1:17" hidden="1" x14ac:dyDescent="0.3">
      <c r="A3641" t="s">
        <v>7446</v>
      </c>
      <c r="B3641" t="s">
        <v>7447</v>
      </c>
      <c r="C3641" t="str">
        <f>IFERROR(VLOOKUP(Table1[[#This Row],[Ticker]],[1]!Table1[[Symbol]:[Industry]],2,FALSE),"-")</f>
        <v>-</v>
      </c>
      <c r="D3641" t="s">
        <v>409</v>
      </c>
      <c r="E3641">
        <v>34.299999999999997</v>
      </c>
      <c r="F3641">
        <v>99.75</v>
      </c>
      <c r="G3641">
        <v>173.20640076147299</v>
      </c>
      <c r="H3641">
        <v>-10.1213132554895</v>
      </c>
      <c r="I3641">
        <v>13.443580789060601</v>
      </c>
      <c r="J3641">
        <v>-15.547228871501799</v>
      </c>
      <c r="K3641">
        <v>98.797985657117493</v>
      </c>
      <c r="L3641">
        <v>68.070963118913596</v>
      </c>
      <c r="M3641">
        <v>23.866904085604499</v>
      </c>
      <c r="N3641">
        <v>1.1159761066352001</v>
      </c>
      <c r="O3641">
        <v>52.370927318295699</v>
      </c>
      <c r="P3641">
        <v>199.100449775112</v>
      </c>
      <c r="Q3641">
        <v>0.21282531106847399</v>
      </c>
    </row>
    <row r="3642" spans="1:17" hidden="1" x14ac:dyDescent="0.3">
      <c r="A3642" t="s">
        <v>7448</v>
      </c>
      <c r="B3642" t="s">
        <v>7449</v>
      </c>
      <c r="C3642" t="str">
        <f>IFERROR(VLOOKUP(Table1[[#This Row],[Ticker]],[1]!Table1[[Symbol]:[Industry]],2,FALSE),"-")</f>
        <v>-</v>
      </c>
      <c r="D3642" t="s">
        <v>623</v>
      </c>
      <c r="E3642">
        <v>34.271999999999998</v>
      </c>
      <c r="F3642">
        <v>112</v>
      </c>
      <c r="G3642">
        <v>49.195609394566603</v>
      </c>
      <c r="H3642">
        <v>-12.784447738055</v>
      </c>
      <c r="I3642">
        <v>-18.418796712576299</v>
      </c>
      <c r="J3642">
        <v>-5.8461977174586499</v>
      </c>
      <c r="K3642">
        <v>122.63945882860899</v>
      </c>
      <c r="L3642">
        <v>112.039177566479</v>
      </c>
      <c r="M3642">
        <v>6.0198736705232E-2</v>
      </c>
      <c r="N3642">
        <v>1.8181818181818099</v>
      </c>
      <c r="O3642">
        <v>24.0178571428571</v>
      </c>
      <c r="P3642">
        <v>75</v>
      </c>
    </row>
    <row r="3643" spans="1:17" hidden="1" x14ac:dyDescent="0.3">
      <c r="A3643" t="s">
        <v>7450</v>
      </c>
      <c r="B3643" t="s">
        <v>7451</v>
      </c>
      <c r="C3643" t="str">
        <f>IFERROR(VLOOKUP(Table1[[#This Row],[Ticker]],[1]!Table1[[Symbol]:[Industry]],2,FALSE),"-")</f>
        <v>-</v>
      </c>
      <c r="D3643" t="s">
        <v>97</v>
      </c>
      <c r="E3643">
        <v>34.241881747999997</v>
      </c>
      <c r="F3643">
        <v>67.099999999999994</v>
      </c>
      <c r="G3643">
        <v>60.3776293723691</v>
      </c>
      <c r="H3643">
        <v>-8.0522291975603597</v>
      </c>
      <c r="I3643">
        <v>-8.1798520152934593</v>
      </c>
      <c r="J3643">
        <v>-1.9377112479949501</v>
      </c>
      <c r="K3643">
        <v>68.613423700980803</v>
      </c>
      <c r="L3643">
        <v>64.648609175308707</v>
      </c>
      <c r="M3643">
        <v>41.1882161594691</v>
      </c>
      <c r="N3643">
        <v>1.2214905741840201</v>
      </c>
      <c r="O3643">
        <v>48.718330849478399</v>
      </c>
      <c r="P3643">
        <v>135.02626970227601</v>
      </c>
      <c r="Q3643">
        <v>5.8166676785554997E-2</v>
      </c>
    </row>
    <row r="3644" spans="1:17" hidden="1" x14ac:dyDescent="0.3">
      <c r="A3644" t="s">
        <v>7452</v>
      </c>
      <c r="B3644" t="s">
        <v>7453</v>
      </c>
      <c r="C3644" t="str">
        <f>IFERROR(VLOOKUP(Table1[[#This Row],[Ticker]],[1]!Table1[[Symbol]:[Industry]],2,FALSE),"-")</f>
        <v>-</v>
      </c>
      <c r="D3644" t="s">
        <v>97</v>
      </c>
      <c r="E3644">
        <v>34.231391555999998</v>
      </c>
      <c r="F3644">
        <v>94</v>
      </c>
      <c r="G3644">
        <v>394.68287406787698</v>
      </c>
      <c r="H3644">
        <v>9.9588102392435491</v>
      </c>
      <c r="I3644">
        <v>372.57319292938303</v>
      </c>
      <c r="J3644">
        <v>1.9626971105995299</v>
      </c>
      <c r="K3644">
        <v>77.740947212638105</v>
      </c>
      <c r="L3644">
        <v>48.340545138497198</v>
      </c>
      <c r="M3644">
        <v>66.100764307449694</v>
      </c>
      <c r="N3644">
        <v>3.1883213551637701</v>
      </c>
      <c r="O3644">
        <v>9.4680851063829898</v>
      </c>
      <c r="P3644">
        <v>452.941176470588</v>
      </c>
      <c r="Q3644">
        <v>0.219679284441127</v>
      </c>
    </row>
    <row r="3645" spans="1:17" hidden="1" x14ac:dyDescent="0.3">
      <c r="A3645" t="s">
        <v>7454</v>
      </c>
      <c r="B3645" t="s">
        <v>7455</v>
      </c>
      <c r="C3645" t="str">
        <f>IFERROR(VLOOKUP(Table1[[#This Row],[Ticker]],[1]!Table1[[Symbol]:[Industry]],2,FALSE),"-")</f>
        <v>-</v>
      </c>
      <c r="D3645" t="s">
        <v>1161</v>
      </c>
      <c r="E3645">
        <v>34.189898999999997</v>
      </c>
      <c r="F3645">
        <v>23.35</v>
      </c>
      <c r="G3645">
        <v>-61.615671192449298</v>
      </c>
      <c r="H3645">
        <v>17.410089230657601</v>
      </c>
      <c r="I3645">
        <v>-11.2267402263561</v>
      </c>
      <c r="J3645">
        <v>10.4425677991272</v>
      </c>
      <c r="K3645">
        <v>20.900635089319302</v>
      </c>
      <c r="L3645">
        <v>25.823066623567399</v>
      </c>
      <c r="M3645">
        <v>46.834294712920098</v>
      </c>
      <c r="N3645">
        <v>1.3257214249996001</v>
      </c>
      <c r="O3645">
        <v>80.942184154175493</v>
      </c>
      <c r="P3645">
        <v>33.810888252148899</v>
      </c>
      <c r="Q3645">
        <v>1.632809909512E-3</v>
      </c>
    </row>
    <row r="3646" spans="1:17" hidden="1" x14ac:dyDescent="0.3">
      <c r="A3646" t="s">
        <v>7456</v>
      </c>
      <c r="B3646" t="s">
        <v>7457</v>
      </c>
      <c r="C3646" t="str">
        <f>IFERROR(VLOOKUP(Table1[[#This Row],[Ticker]],[1]!Table1[[Symbol]:[Industry]],2,FALSE),"-")</f>
        <v>-</v>
      </c>
      <c r="D3646" t="s">
        <v>62</v>
      </c>
      <c r="E3646">
        <v>34.040607699999903</v>
      </c>
      <c r="F3646">
        <v>5.5</v>
      </c>
      <c r="G3646">
        <v>-5.5931859894901201</v>
      </c>
      <c r="H3646">
        <v>-1.87035303188851</v>
      </c>
      <c r="I3646">
        <v>-12.2495918825592</v>
      </c>
      <c r="J3646">
        <v>1.0670674632677399</v>
      </c>
      <c r="K3646">
        <v>3.84060084798248</v>
      </c>
      <c r="L3646">
        <v>2.670549716824</v>
      </c>
      <c r="M3646">
        <v>38.443217552922597</v>
      </c>
      <c r="N3646">
        <v>1</v>
      </c>
      <c r="Q3646">
        <v>2.0202940921462999E-2</v>
      </c>
    </row>
    <row r="3647" spans="1:17" hidden="1" x14ac:dyDescent="0.3">
      <c r="A3647" t="s">
        <v>7458</v>
      </c>
      <c r="B3647" t="s">
        <v>7459</v>
      </c>
      <c r="C3647" t="str">
        <f>IFERROR(VLOOKUP(Table1[[#This Row],[Ticker]],[1]!Table1[[Symbol]:[Industry]],2,FALSE),"-")</f>
        <v>-</v>
      </c>
      <c r="D3647" t="s">
        <v>1533</v>
      </c>
      <c r="E3647">
        <v>33.996600000000001</v>
      </c>
      <c r="F3647">
        <v>33.590000000000003</v>
      </c>
      <c r="G3647">
        <v>-34.403030061215603</v>
      </c>
      <c r="H3647">
        <v>-8.7036375067559497</v>
      </c>
      <c r="I3647">
        <v>-31.832163418185001</v>
      </c>
      <c r="J3647">
        <v>-2.8611165755972401</v>
      </c>
      <c r="K3647">
        <v>33.902627696768697</v>
      </c>
      <c r="L3647">
        <v>36.490909006003903</v>
      </c>
      <c r="M3647">
        <v>46.001334516396298</v>
      </c>
      <c r="N3647">
        <v>1.2531101107306899</v>
      </c>
      <c r="O3647">
        <v>65.227746353081201</v>
      </c>
      <c r="P3647">
        <v>13.4797297297297</v>
      </c>
      <c r="Q3647">
        <v>8.6642826711102003E-2</v>
      </c>
    </row>
    <row r="3648" spans="1:17" hidden="1" x14ac:dyDescent="0.3">
      <c r="A3648" t="s">
        <v>7460</v>
      </c>
      <c r="B3648" t="s">
        <v>7461</v>
      </c>
      <c r="C3648" t="str">
        <f>IFERROR(VLOOKUP(Table1[[#This Row],[Ticker]],[1]!Table1[[Symbol]:[Industry]],2,FALSE),"-")</f>
        <v>-</v>
      </c>
      <c r="D3648" t="s">
        <v>308</v>
      </c>
      <c r="E3648">
        <v>33.933900000000001</v>
      </c>
      <c r="F3648">
        <v>9.9600000000000009</v>
      </c>
      <c r="G3648">
        <v>-77.804390605433298</v>
      </c>
      <c r="H3648">
        <v>-16.305640099489601</v>
      </c>
      <c r="I3648">
        <v>-57.904505328043797</v>
      </c>
      <c r="J3648">
        <v>-9.3026014084844206</v>
      </c>
      <c r="K3648">
        <v>11.0051940032508</v>
      </c>
      <c r="L3648">
        <v>13.782541632311901</v>
      </c>
      <c r="M3648">
        <v>34.900280513649598</v>
      </c>
      <c r="N3648">
        <v>2.38242819603142</v>
      </c>
      <c r="O3648">
        <v>134.738955823293</v>
      </c>
      <c r="P3648">
        <v>4.73186119873818</v>
      </c>
      <c r="Q3648">
        <v>-2.4098059459693E-2</v>
      </c>
    </row>
    <row r="3649" spans="1:17" hidden="1" x14ac:dyDescent="0.3">
      <c r="A3649" t="s">
        <v>7462</v>
      </c>
      <c r="B3649" t="s">
        <v>7463</v>
      </c>
      <c r="C3649" t="str">
        <f>IFERROR(VLOOKUP(Table1[[#This Row],[Ticker]],[1]!Table1[[Symbol]:[Industry]],2,FALSE),"-")</f>
        <v>-</v>
      </c>
      <c r="E3649">
        <v>33.911364749999997</v>
      </c>
      <c r="F3649">
        <v>107.65</v>
      </c>
      <c r="G3649">
        <v>59.799057670428702</v>
      </c>
      <c r="H3649">
        <v>-9.8764717079533408</v>
      </c>
      <c r="I3649">
        <v>-29.537684834891699</v>
      </c>
      <c r="J3649">
        <v>-0.80168733170197304</v>
      </c>
      <c r="K3649">
        <v>118.101129446071</v>
      </c>
      <c r="L3649">
        <v>114.612410532412</v>
      </c>
      <c r="M3649">
        <v>0.286662679983678</v>
      </c>
      <c r="N3649">
        <v>0.125252525252525</v>
      </c>
      <c r="O3649">
        <v>85.322805387830897</v>
      </c>
      <c r="P3649">
        <v>138.69179600886901</v>
      </c>
    </row>
    <row r="3650" spans="1:17" hidden="1" x14ac:dyDescent="0.3">
      <c r="A3650" t="s">
        <v>7464</v>
      </c>
      <c r="B3650" t="s">
        <v>7465</v>
      </c>
      <c r="C3650" t="str">
        <f>IFERROR(VLOOKUP(Table1[[#This Row],[Ticker]],[1]!Table1[[Symbol]:[Industry]],2,FALSE),"-")</f>
        <v>-</v>
      </c>
      <c r="D3650" t="s">
        <v>1533</v>
      </c>
      <c r="E3650">
        <v>33.879512499999997</v>
      </c>
      <c r="F3650">
        <v>57.5</v>
      </c>
      <c r="G3650">
        <v>-1.18367105623521</v>
      </c>
      <c r="H3650">
        <v>-5.5651525308649603</v>
      </c>
      <c r="I3650">
        <v>-25.363955657024199</v>
      </c>
      <c r="J3650">
        <v>-2.6668481804357098</v>
      </c>
      <c r="K3650">
        <v>57.071103556064102</v>
      </c>
      <c r="L3650">
        <v>55.382488520999701</v>
      </c>
      <c r="M3650">
        <v>51.778510698927903</v>
      </c>
      <c r="N3650">
        <v>1.09728366437346</v>
      </c>
      <c r="O3650">
        <v>30.434782608695599</v>
      </c>
      <c r="P3650">
        <v>35.294117647058798</v>
      </c>
      <c r="Q3650">
        <v>2.2239270890584001E-2</v>
      </c>
    </row>
    <row r="3651" spans="1:17" hidden="1" x14ac:dyDescent="0.3">
      <c r="A3651" t="s">
        <v>7466</v>
      </c>
      <c r="B3651" t="s">
        <v>7467</v>
      </c>
      <c r="C3651" t="str">
        <f>IFERROR(VLOOKUP(Table1[[#This Row],[Ticker]],[1]!Table1[[Symbol]:[Industry]],2,FALSE),"-")</f>
        <v>-</v>
      </c>
      <c r="D3651" t="s">
        <v>75</v>
      </c>
      <c r="E3651">
        <v>33.825400000000002</v>
      </c>
      <c r="F3651">
        <v>2.54</v>
      </c>
      <c r="G3651">
        <v>-49.756486413816504</v>
      </c>
      <c r="H3651">
        <v>-31.310165441404301</v>
      </c>
      <c r="I3651">
        <v>-35.665353162358898</v>
      </c>
      <c r="J3651">
        <v>-4.1598962869258598</v>
      </c>
      <c r="M3651">
        <v>20.514987216717302</v>
      </c>
      <c r="O3651">
        <v>41.338582677165299</v>
      </c>
      <c r="P3651">
        <v>0</v>
      </c>
    </row>
    <row r="3652" spans="1:17" hidden="1" x14ac:dyDescent="0.3">
      <c r="A3652" t="s">
        <v>7468</v>
      </c>
      <c r="B3652" t="s">
        <v>7469</v>
      </c>
      <c r="C3652" t="str">
        <f>IFERROR(VLOOKUP(Table1[[#This Row],[Ticker]],[1]!Table1[[Symbol]:[Industry]],2,FALSE),"-")</f>
        <v>-</v>
      </c>
      <c r="E3652">
        <v>33.80229765</v>
      </c>
      <c r="F3652">
        <v>69.39</v>
      </c>
      <c r="G3652">
        <v>-35.628952008942001</v>
      </c>
      <c r="H3652">
        <v>-2.1049382696722398</v>
      </c>
      <c r="I3652">
        <v>-13.7186238276376</v>
      </c>
      <c r="J3652">
        <v>3.9379353098074601</v>
      </c>
      <c r="K3652">
        <v>66.542935893362994</v>
      </c>
      <c r="L3652">
        <v>68.719823131182096</v>
      </c>
      <c r="M3652">
        <v>57.524248903460602</v>
      </c>
      <c r="N3652">
        <v>3.30359755187341</v>
      </c>
      <c r="O3652">
        <v>42.643032137195497</v>
      </c>
      <c r="P3652">
        <v>38.779999999999902</v>
      </c>
      <c r="Q3652">
        <v>0.13186397962451399</v>
      </c>
    </row>
    <row r="3653" spans="1:17" hidden="1" x14ac:dyDescent="0.3">
      <c r="A3653" t="s">
        <v>7470</v>
      </c>
      <c r="B3653" t="s">
        <v>7471</v>
      </c>
      <c r="C3653" t="str">
        <f>IFERROR(VLOOKUP(Table1[[#This Row],[Ticker]],[1]!Table1[[Symbol]:[Industry]],2,FALSE),"-")</f>
        <v>-</v>
      </c>
      <c r="E3653">
        <v>33.783913009999999</v>
      </c>
      <c r="F3653">
        <v>60.47</v>
      </c>
      <c r="G3653">
        <v>-20.290518680812799</v>
      </c>
      <c r="H3653">
        <v>-10.655335895949801</v>
      </c>
      <c r="I3653">
        <v>-7.8842738374922403</v>
      </c>
      <c r="J3653">
        <v>-4.9193343905254903</v>
      </c>
      <c r="K3653">
        <v>60.196486371446802</v>
      </c>
      <c r="L3653">
        <v>58.525108020840101</v>
      </c>
      <c r="M3653">
        <v>42.725948880459399</v>
      </c>
      <c r="N3653">
        <v>0.346391089431143</v>
      </c>
      <c r="O3653">
        <v>30.312551678518201</v>
      </c>
      <c r="P3653">
        <v>41.450292397660803</v>
      </c>
      <c r="Q3653">
        <v>7.526066826588E-3</v>
      </c>
    </row>
    <row r="3654" spans="1:17" hidden="1" x14ac:dyDescent="0.3">
      <c r="A3654" t="s">
        <v>7472</v>
      </c>
      <c r="B3654" t="s">
        <v>7473</v>
      </c>
      <c r="C3654" t="str">
        <f>IFERROR(VLOOKUP(Table1[[#This Row],[Ticker]],[1]!Table1[[Symbol]:[Industry]],2,FALSE),"-")</f>
        <v>-</v>
      </c>
      <c r="D3654" t="s">
        <v>130</v>
      </c>
      <c r="E3654">
        <v>33.754019999999997</v>
      </c>
      <c r="F3654">
        <v>62</v>
      </c>
      <c r="G3654">
        <v>21.814657013614301</v>
      </c>
      <c r="H3654">
        <v>14.5277648322055</v>
      </c>
      <c r="I3654">
        <v>-22.568756994522101</v>
      </c>
      <c r="J3654">
        <v>-4.9326304338064197</v>
      </c>
      <c r="K3654">
        <v>58.937850055427504</v>
      </c>
      <c r="L3654">
        <v>61.963270789126</v>
      </c>
      <c r="M3654">
        <v>52.398413229137098</v>
      </c>
      <c r="N3654">
        <v>0.65878378378378299</v>
      </c>
      <c r="O3654">
        <v>93.467741935483801</v>
      </c>
      <c r="P3654">
        <v>56.962025316455602</v>
      </c>
    </row>
    <row r="3655" spans="1:17" hidden="1" x14ac:dyDescent="0.3">
      <c r="A3655" t="s">
        <v>7474</v>
      </c>
      <c r="B3655" t="s">
        <v>7475</v>
      </c>
      <c r="C3655" t="str">
        <f>IFERROR(VLOOKUP(Table1[[#This Row],[Ticker]],[1]!Table1[[Symbol]:[Industry]],2,FALSE),"-")</f>
        <v>-</v>
      </c>
      <c r="D3655" t="s">
        <v>409</v>
      </c>
      <c r="E3655">
        <v>33.743198</v>
      </c>
      <c r="F3655">
        <v>67.88</v>
      </c>
      <c r="G3655">
        <v>-41.586028322554903</v>
      </c>
      <c r="H3655">
        <v>2.3288321504077998</v>
      </c>
      <c r="I3655">
        <v>11.36924491257</v>
      </c>
      <c r="J3655">
        <v>-2.3822344441639598</v>
      </c>
      <c r="K3655">
        <v>63.111637403561701</v>
      </c>
      <c r="L3655">
        <v>64.313770345755103</v>
      </c>
      <c r="M3655">
        <v>56.122886861763199</v>
      </c>
      <c r="N3655">
        <v>2.3095250701540699</v>
      </c>
      <c r="O3655">
        <v>39.068945197407203</v>
      </c>
      <c r="P3655">
        <v>29.5419847328244</v>
      </c>
    </row>
    <row r="3656" spans="1:17" hidden="1" x14ac:dyDescent="0.3">
      <c r="A3656" t="s">
        <v>7476</v>
      </c>
      <c r="B3656" t="s">
        <v>7477</v>
      </c>
      <c r="C3656" t="str">
        <f>IFERROR(VLOOKUP(Table1[[#This Row],[Ticker]],[1]!Table1[[Symbol]:[Industry]],2,FALSE),"-")</f>
        <v>-</v>
      </c>
      <c r="E3656">
        <v>33.659999999999997</v>
      </c>
      <c r="F3656">
        <v>33</v>
      </c>
      <c r="G3656">
        <v>-47.2329620340047</v>
      </c>
      <c r="H3656">
        <v>-17.818470790408899</v>
      </c>
      <c r="I3656">
        <v>-43.1774318088044</v>
      </c>
      <c r="J3656">
        <v>-7.0516873317019799</v>
      </c>
      <c r="K3656">
        <v>36.561009730329602</v>
      </c>
      <c r="L3656">
        <v>41.448517897711497</v>
      </c>
      <c r="M3656">
        <v>35.072109775843998</v>
      </c>
      <c r="N3656">
        <v>0.751117734724292</v>
      </c>
      <c r="O3656">
        <v>75.454545454545396</v>
      </c>
      <c r="P3656">
        <v>11.2984822934232</v>
      </c>
    </row>
    <row r="3657" spans="1:17" hidden="1" x14ac:dyDescent="0.3">
      <c r="A3657" t="s">
        <v>7478</v>
      </c>
      <c r="B3657" t="s">
        <v>7479</v>
      </c>
      <c r="C3657" t="str">
        <f>IFERROR(VLOOKUP(Table1[[#This Row],[Ticker]],[1]!Table1[[Symbol]:[Industry]],2,FALSE),"-")</f>
        <v>-</v>
      </c>
      <c r="E3657">
        <v>33.636749999999999</v>
      </c>
      <c r="F3657">
        <v>61.48</v>
      </c>
      <c r="G3657">
        <v>69.929452119813405</v>
      </c>
      <c r="H3657">
        <v>-5.7137996439688399</v>
      </c>
      <c r="I3657">
        <v>-25.7753205354127</v>
      </c>
      <c r="J3657">
        <v>-4.5247642547788898</v>
      </c>
      <c r="K3657">
        <v>64.753759392507504</v>
      </c>
      <c r="L3657">
        <v>63.7699215773223</v>
      </c>
      <c r="M3657">
        <v>45.297396696424599</v>
      </c>
      <c r="N3657">
        <v>0.707867726000598</v>
      </c>
      <c r="O3657">
        <v>54.310344827586199</v>
      </c>
      <c r="P3657">
        <v>105.618729096989</v>
      </c>
      <c r="Q3657">
        <v>8.8317200543538005E-2</v>
      </c>
    </row>
    <row r="3658" spans="1:17" hidden="1" x14ac:dyDescent="0.3">
      <c r="A3658" t="s">
        <v>7480</v>
      </c>
      <c r="B3658" t="s">
        <v>7481</v>
      </c>
      <c r="C3658" t="str">
        <f>IFERROR(VLOOKUP(Table1[[#This Row],[Ticker]],[1]!Table1[[Symbol]:[Industry]],2,FALSE),"-")</f>
        <v>-</v>
      </c>
      <c r="E3658">
        <v>33.623647200000001</v>
      </c>
      <c r="F3658">
        <v>106.28</v>
      </c>
      <c r="G3658">
        <v>395.68726788328098</v>
      </c>
      <c r="H3658">
        <v>105.19479614630301</v>
      </c>
      <c r="I3658">
        <v>38.633326321225802</v>
      </c>
      <c r="J3658">
        <v>13.002992220688601</v>
      </c>
      <c r="K3658">
        <v>74.698634897551798</v>
      </c>
      <c r="L3658">
        <v>63.893690782881201</v>
      </c>
      <c r="M3658">
        <v>89.779781803613005</v>
      </c>
      <c r="N3658">
        <v>2.9504905021166001</v>
      </c>
      <c r="O3658">
        <v>12.4012043658261</v>
      </c>
      <c r="P3658">
        <v>449.25064599483198</v>
      </c>
      <c r="Q3658">
        <v>0.160474022918355</v>
      </c>
    </row>
    <row r="3659" spans="1:17" hidden="1" x14ac:dyDescent="0.3">
      <c r="A3659" t="s">
        <v>7482</v>
      </c>
      <c r="B3659" t="s">
        <v>7483</v>
      </c>
      <c r="C3659" t="str">
        <f>IFERROR(VLOOKUP(Table1[[#This Row],[Ticker]],[1]!Table1[[Symbol]:[Industry]],2,FALSE),"-")</f>
        <v>-</v>
      </c>
      <c r="D3659" t="s">
        <v>46</v>
      </c>
      <c r="E3659">
        <v>33.551265999999998</v>
      </c>
      <c r="F3659">
        <v>1.4</v>
      </c>
      <c r="G3659">
        <v>74.195609394566603</v>
      </c>
      <c r="H3659">
        <v>1.17089516465622</v>
      </c>
      <c r="I3659">
        <v>15.5594699187514</v>
      </c>
      <c r="J3659">
        <v>-6.2070927371073799</v>
      </c>
      <c r="K3659">
        <v>1.2717839288969699</v>
      </c>
      <c r="L3659">
        <v>1.0579231164215199</v>
      </c>
      <c r="M3659">
        <v>25.414534824863601</v>
      </c>
      <c r="N3659">
        <v>1.81909917035739</v>
      </c>
      <c r="O3659">
        <v>17.857142857142801</v>
      </c>
      <c r="P3659">
        <v>154.54545454545399</v>
      </c>
      <c r="Q3659">
        <v>6.7915782996662996E-2</v>
      </c>
    </row>
    <row r="3660" spans="1:17" hidden="1" x14ac:dyDescent="0.3">
      <c r="A3660" t="s">
        <v>7484</v>
      </c>
      <c r="B3660" t="s">
        <v>7485</v>
      </c>
      <c r="C3660" t="str">
        <f>IFERROR(VLOOKUP(Table1[[#This Row],[Ticker]],[1]!Table1[[Symbol]:[Industry]],2,FALSE),"-")</f>
        <v>-</v>
      </c>
      <c r="E3660">
        <v>33.434199999999997</v>
      </c>
      <c r="F3660">
        <v>4.45</v>
      </c>
      <c r="K3660">
        <v>4.2784012200506201</v>
      </c>
      <c r="L3660">
        <v>4.6367428745490402</v>
      </c>
      <c r="M3660">
        <v>37.211772227299498</v>
      </c>
      <c r="N3660">
        <v>1</v>
      </c>
      <c r="Q3660">
        <v>4.2811073451381999E-2</v>
      </c>
    </row>
    <row r="3661" spans="1:17" hidden="1" x14ac:dyDescent="0.3">
      <c r="A3661" t="s">
        <v>7486</v>
      </c>
      <c r="B3661" t="s">
        <v>7487</v>
      </c>
      <c r="C3661" t="str">
        <f>IFERROR(VLOOKUP(Table1[[#This Row],[Ticker]],[1]!Table1[[Symbol]:[Industry]],2,FALSE),"-")</f>
        <v>-</v>
      </c>
      <c r="E3661">
        <v>33.371918999999998</v>
      </c>
      <c r="F3661">
        <v>5.9</v>
      </c>
      <c r="G3661">
        <v>29.051252439186101</v>
      </c>
      <c r="H3661">
        <v>35.926615634662397</v>
      </c>
      <c r="I3661">
        <v>2.9166888448486299E-2</v>
      </c>
      <c r="J3661">
        <v>0.33837781487783603</v>
      </c>
      <c r="K3661">
        <v>4.8936695524563598</v>
      </c>
      <c r="L3661">
        <v>4.6246956677789299</v>
      </c>
      <c r="M3661">
        <v>73.162411329100806</v>
      </c>
      <c r="N3661">
        <v>3.6560584737145101</v>
      </c>
      <c r="O3661">
        <v>16.1016949152542</v>
      </c>
      <c r="P3661">
        <v>63.434903047091403</v>
      </c>
      <c r="Q3661">
        <v>-3.9920184758001E-2</v>
      </c>
    </row>
    <row r="3662" spans="1:17" hidden="1" x14ac:dyDescent="0.3">
      <c r="A3662" t="s">
        <v>7488</v>
      </c>
      <c r="B3662" t="s">
        <v>7489</v>
      </c>
      <c r="C3662" t="str">
        <f>IFERROR(VLOOKUP(Table1[[#This Row],[Ticker]],[1]!Table1[[Symbol]:[Industry]],2,FALSE),"-")</f>
        <v>-</v>
      </c>
      <c r="E3662">
        <v>33.3658</v>
      </c>
      <c r="F3662">
        <v>65</v>
      </c>
      <c r="G3662">
        <v>52.277801175388603</v>
      </c>
      <c r="H3662">
        <v>-11.5391436117332</v>
      </c>
      <c r="I3662">
        <v>2.8241875799449399</v>
      </c>
      <c r="J3662">
        <v>3.90192091572071</v>
      </c>
      <c r="K3662">
        <v>64.7101498470454</v>
      </c>
      <c r="L3662">
        <v>59.133170154396602</v>
      </c>
      <c r="M3662">
        <v>64.662158042814994</v>
      </c>
      <c r="N3662">
        <v>1.0493670287585199</v>
      </c>
      <c r="O3662">
        <v>50.353846153846099</v>
      </c>
      <c r="P3662">
        <v>94.902548725637104</v>
      </c>
      <c r="Q3662">
        <v>8.0667169927389995E-2</v>
      </c>
    </row>
    <row r="3663" spans="1:17" hidden="1" x14ac:dyDescent="0.3">
      <c r="A3663" t="s">
        <v>7490</v>
      </c>
      <c r="B3663" t="s">
        <v>7491</v>
      </c>
      <c r="C3663" t="str">
        <f>IFERROR(VLOOKUP(Table1[[#This Row],[Ticker]],[1]!Table1[[Symbol]:[Industry]],2,FALSE),"-")</f>
        <v>-</v>
      </c>
      <c r="D3663" t="s">
        <v>1665</v>
      </c>
      <c r="E3663">
        <v>33.312551499999998</v>
      </c>
      <c r="F3663">
        <v>35.29</v>
      </c>
      <c r="G3663">
        <v>59.932451499829803</v>
      </c>
      <c r="H3663">
        <v>-1.25110466714933</v>
      </c>
      <c r="I3663">
        <v>5.0637115407959099</v>
      </c>
      <c r="J3663">
        <v>-13.931695085643501</v>
      </c>
      <c r="K3663">
        <v>31.726592356827901</v>
      </c>
      <c r="L3663">
        <v>27.608825408284599</v>
      </c>
      <c r="M3663">
        <v>44.550446532124802</v>
      </c>
      <c r="N3663">
        <v>1.3406573917443501</v>
      </c>
      <c r="O3663">
        <v>13.2898838197789</v>
      </c>
      <c r="P3663">
        <v>101.65714285714201</v>
      </c>
      <c r="Q3663">
        <v>0.11509031047529</v>
      </c>
    </row>
    <row r="3664" spans="1:17" hidden="1" x14ac:dyDescent="0.3">
      <c r="A3664" t="s">
        <v>7492</v>
      </c>
      <c r="B3664" t="s">
        <v>7493</v>
      </c>
      <c r="C3664" t="str">
        <f>IFERROR(VLOOKUP(Table1[[#This Row],[Ticker]],[1]!Table1[[Symbol]:[Industry]],2,FALSE),"-")</f>
        <v>-</v>
      </c>
      <c r="E3664">
        <v>33.075000000000003</v>
      </c>
      <c r="F3664">
        <v>31.5</v>
      </c>
      <c r="G3664">
        <v>-47.054390605433298</v>
      </c>
      <c r="H3664">
        <v>-16.032165056739601</v>
      </c>
      <c r="I3664">
        <v>-54.440530081248397</v>
      </c>
      <c r="J3664">
        <v>-3.8487787444443602</v>
      </c>
      <c r="K3664">
        <v>34.800484804480803</v>
      </c>
      <c r="L3664">
        <v>41.669319671340098</v>
      </c>
      <c r="M3664">
        <v>41.246544052984298</v>
      </c>
      <c r="N3664">
        <v>0.17871396895787101</v>
      </c>
      <c r="O3664">
        <v>95.873015873015802</v>
      </c>
      <c r="P3664">
        <v>16.6666666666666</v>
      </c>
      <c r="Q3664">
        <v>-0.18364687056864301</v>
      </c>
    </row>
    <row r="3665" spans="1:17" hidden="1" x14ac:dyDescent="0.3">
      <c r="A3665" t="s">
        <v>7494</v>
      </c>
      <c r="B3665" t="s">
        <v>7495</v>
      </c>
      <c r="C3665" t="str">
        <f>IFERROR(VLOOKUP(Table1[[#This Row],[Ticker]],[1]!Table1[[Symbol]:[Industry]],2,FALSE),"-")</f>
        <v>-</v>
      </c>
      <c r="D3665" t="s">
        <v>871</v>
      </c>
      <c r="E3665">
        <v>32.975774999999999</v>
      </c>
      <c r="F3665">
        <v>36.6</v>
      </c>
      <c r="G3665">
        <v>89.4897270416255</v>
      </c>
      <c r="H3665">
        <v>12.708973314576401</v>
      </c>
      <c r="I3665">
        <v>71.286742646024194</v>
      </c>
      <c r="J3665">
        <v>10.917062668298</v>
      </c>
      <c r="K3665">
        <v>31.127128275905399</v>
      </c>
      <c r="L3665">
        <v>25.158286098176099</v>
      </c>
      <c r="M3665">
        <v>67.596186322991301</v>
      </c>
      <c r="N3665">
        <v>0.92761194029850702</v>
      </c>
      <c r="O3665">
        <v>9.2896174863387806</v>
      </c>
      <c r="P3665">
        <v>140</v>
      </c>
    </row>
    <row r="3666" spans="1:17" hidden="1" x14ac:dyDescent="0.3">
      <c r="A3666" t="s">
        <v>7496</v>
      </c>
      <c r="B3666" t="s">
        <v>7497</v>
      </c>
      <c r="C3666" t="str">
        <f>IFERROR(VLOOKUP(Table1[[#This Row],[Ticker]],[1]!Table1[[Symbol]:[Industry]],2,FALSE),"-")</f>
        <v>-</v>
      </c>
      <c r="E3666">
        <v>32.914775599999999</v>
      </c>
      <c r="F3666">
        <v>1.67</v>
      </c>
      <c r="G3666">
        <v>-0.240480830997235</v>
      </c>
      <c r="H3666">
        <v>1.73280566034157</v>
      </c>
      <c r="I3666">
        <v>12.913608317666</v>
      </c>
      <c r="J3666">
        <v>-16.064845226438798</v>
      </c>
      <c r="K3666">
        <v>1.53491360179809</v>
      </c>
      <c r="L3666">
        <v>1.57875736392852</v>
      </c>
      <c r="M3666">
        <v>40.946509715670402</v>
      </c>
      <c r="N3666">
        <v>1.3586294231268501</v>
      </c>
      <c r="O3666">
        <v>18.562874251497</v>
      </c>
      <c r="P3666">
        <v>51.818181818181799</v>
      </c>
      <c r="Q3666">
        <v>-9.3965947530545005E-2</v>
      </c>
    </row>
    <row r="3667" spans="1:17" hidden="1" x14ac:dyDescent="0.3">
      <c r="A3667" t="s">
        <v>7498</v>
      </c>
      <c r="B3667" t="s">
        <v>7499</v>
      </c>
      <c r="C3667" t="str">
        <f>IFERROR(VLOOKUP(Table1[[#This Row],[Ticker]],[1]!Table1[[Symbol]:[Industry]],2,FALSE),"-")</f>
        <v>-</v>
      </c>
      <c r="D3667" t="s">
        <v>647</v>
      </c>
      <c r="E3667">
        <v>32.856310999999998</v>
      </c>
      <c r="F3667">
        <v>80</v>
      </c>
      <c r="G3667">
        <v>105.476326364789</v>
      </c>
      <c r="H3667">
        <v>28.934070113459899</v>
      </c>
      <c r="I3667">
        <v>57.4557001423236</v>
      </c>
      <c r="J3667">
        <v>-8.3867534942728597</v>
      </c>
      <c r="K3667">
        <v>60.816567749165301</v>
      </c>
      <c r="L3667">
        <v>48.872456079899997</v>
      </c>
      <c r="M3667">
        <v>61.446241332878103</v>
      </c>
      <c r="N3667">
        <v>3.6635518019633802</v>
      </c>
      <c r="O3667">
        <v>11.125</v>
      </c>
      <c r="P3667">
        <v>142.42424242424201</v>
      </c>
      <c r="Q3667">
        <v>0.19166248202917099</v>
      </c>
    </row>
    <row r="3668" spans="1:17" hidden="1" x14ac:dyDescent="0.3">
      <c r="A3668" t="s">
        <v>7500</v>
      </c>
      <c r="B3668" t="s">
        <v>7501</v>
      </c>
      <c r="C3668" t="str">
        <f>IFERROR(VLOOKUP(Table1[[#This Row],[Ticker]],[1]!Table1[[Symbol]:[Industry]],2,FALSE),"-")</f>
        <v>-</v>
      </c>
      <c r="E3668">
        <v>32.853710700000001</v>
      </c>
      <c r="F3668">
        <v>73.47</v>
      </c>
      <c r="G3668">
        <v>29.8523890555836</v>
      </c>
      <c r="H3668">
        <v>-0.81928836073855305</v>
      </c>
      <c r="I3668">
        <v>-27.332873754572901</v>
      </c>
      <c r="J3668">
        <v>-3.5780031211756498</v>
      </c>
      <c r="K3668">
        <v>73.5921404918316</v>
      </c>
      <c r="L3668">
        <v>72.028787566991895</v>
      </c>
      <c r="M3668">
        <v>58.176603808448803</v>
      </c>
      <c r="N3668">
        <v>2.5099542804245898</v>
      </c>
      <c r="O3668">
        <v>55.2742616033755</v>
      </c>
      <c r="P3668">
        <v>70.662020905923299</v>
      </c>
      <c r="Q3668">
        <v>-6.4616130019450003E-3</v>
      </c>
    </row>
    <row r="3669" spans="1:17" hidden="1" x14ac:dyDescent="0.3">
      <c r="A3669" t="s">
        <v>7502</v>
      </c>
      <c r="B3669" t="s">
        <v>7503</v>
      </c>
      <c r="C3669" t="str">
        <f>IFERROR(VLOOKUP(Table1[[#This Row],[Ticker]],[1]!Table1[[Symbol]:[Industry]],2,FALSE),"-")</f>
        <v>-</v>
      </c>
      <c r="D3669" t="s">
        <v>156</v>
      </c>
      <c r="E3669">
        <v>32.820999999999998</v>
      </c>
      <c r="F3669">
        <v>119.9</v>
      </c>
      <c r="G3669">
        <v>23.6968562773597</v>
      </c>
      <c r="H3669">
        <v>-9.0563775626164897</v>
      </c>
      <c r="I3669">
        <v>5.8357622538673803</v>
      </c>
      <c r="J3669">
        <v>4.1983126682980201</v>
      </c>
      <c r="K3669">
        <v>118.283624874152</v>
      </c>
      <c r="L3669">
        <v>111.52535949623299</v>
      </c>
      <c r="M3669">
        <v>47.850660404265803</v>
      </c>
      <c r="N3669">
        <v>0.75620437956204301</v>
      </c>
      <c r="O3669">
        <v>39.032527105921503</v>
      </c>
      <c r="P3669">
        <v>55.714285714285701</v>
      </c>
    </row>
    <row r="3670" spans="1:17" hidden="1" x14ac:dyDescent="0.3">
      <c r="A3670" t="s">
        <v>7504</v>
      </c>
      <c r="B3670" t="s">
        <v>7505</v>
      </c>
      <c r="C3670" t="str">
        <f>IFERROR(VLOOKUP(Table1[[#This Row],[Ticker]],[1]!Table1[[Symbol]:[Industry]],2,FALSE),"-")</f>
        <v>-</v>
      </c>
      <c r="E3670">
        <v>32.76</v>
      </c>
      <c r="F3670">
        <v>40.01</v>
      </c>
      <c r="G3670">
        <v>-26.028829508176401</v>
      </c>
      <c r="H3670">
        <v>-5.01166211546201</v>
      </c>
      <c r="I3670">
        <v>-26.2218043625227</v>
      </c>
      <c r="J3670">
        <v>1.4455036795339899</v>
      </c>
      <c r="K3670">
        <v>41.347667625068901</v>
      </c>
      <c r="L3670">
        <v>43.725642632058303</v>
      </c>
      <c r="M3670">
        <v>58.471739033295499</v>
      </c>
      <c r="N3670">
        <v>0.46559068589235603</v>
      </c>
      <c r="O3670">
        <v>46.713321669582598</v>
      </c>
      <c r="P3670">
        <v>11.1388888888888</v>
      </c>
      <c r="Q3670">
        <v>3.3532424376691003E-2</v>
      </c>
    </row>
    <row r="3671" spans="1:17" hidden="1" x14ac:dyDescent="0.3">
      <c r="A3671" t="s">
        <v>7506</v>
      </c>
      <c r="B3671" t="s">
        <v>7507</v>
      </c>
      <c r="C3671" t="str">
        <f>IFERROR(VLOOKUP(Table1[[#This Row],[Ticker]],[1]!Table1[[Symbol]:[Industry]],2,FALSE),"-")</f>
        <v>-</v>
      </c>
      <c r="D3671" t="s">
        <v>1665</v>
      </c>
      <c r="E3671">
        <v>32.733279324999998</v>
      </c>
      <c r="F3671">
        <v>42.14</v>
      </c>
      <c r="G3671">
        <v>-60.9057946615955</v>
      </c>
      <c r="H3671">
        <v>1.3349169795576099</v>
      </c>
      <c r="I3671">
        <v>-44.664729112129997</v>
      </c>
      <c r="J3671">
        <v>7.5937835327001197</v>
      </c>
      <c r="K3671">
        <v>38.268719708526397</v>
      </c>
      <c r="L3671">
        <v>44.873265398871801</v>
      </c>
      <c r="M3671">
        <v>67.951970850046806</v>
      </c>
      <c r="N3671">
        <v>1.7382493560641901</v>
      </c>
      <c r="O3671">
        <v>76.910299003322194</v>
      </c>
      <c r="P3671">
        <v>35.4983922829581</v>
      </c>
      <c r="Q3671">
        <v>-2.535109216219E-2</v>
      </c>
    </row>
    <row r="3672" spans="1:17" hidden="1" x14ac:dyDescent="0.3">
      <c r="A3672" t="s">
        <v>7508</v>
      </c>
      <c r="B3672" t="s">
        <v>7509</v>
      </c>
      <c r="C3672" t="str">
        <f>IFERROR(VLOOKUP(Table1[[#This Row],[Ticker]],[1]!Table1[[Symbol]:[Industry]],2,FALSE),"-")</f>
        <v>-</v>
      </c>
      <c r="D3672" t="s">
        <v>78</v>
      </c>
      <c r="E3672">
        <v>32.725434377999903</v>
      </c>
      <c r="F3672">
        <v>11.31</v>
      </c>
      <c r="G3672">
        <v>59.605445460140402</v>
      </c>
      <c r="H3672">
        <v>-4.6201691169740799</v>
      </c>
      <c r="I3672">
        <v>3.6949059113303599</v>
      </c>
      <c r="J3672">
        <v>-9.2512361422023801</v>
      </c>
      <c r="K3672">
        <v>10.6194857752003</v>
      </c>
      <c r="L3672">
        <v>9.4851254225286397</v>
      </c>
      <c r="M3672">
        <v>43.005177594802902</v>
      </c>
      <c r="N3672">
        <v>1.42675099249134</v>
      </c>
      <c r="O3672">
        <v>27.763041556144898</v>
      </c>
      <c r="P3672">
        <v>119.611650485436</v>
      </c>
      <c r="Q3672">
        <v>-6.5791880909239998E-3</v>
      </c>
    </row>
    <row r="3673" spans="1:17" hidden="1" x14ac:dyDescent="0.3">
      <c r="A3673" t="s">
        <v>7510</v>
      </c>
      <c r="B3673" t="s">
        <v>7511</v>
      </c>
      <c r="C3673" t="str">
        <f>IFERROR(VLOOKUP(Table1[[#This Row],[Ticker]],[1]!Table1[[Symbol]:[Industry]],2,FALSE),"-")</f>
        <v>-</v>
      </c>
      <c r="D3673" t="s">
        <v>244</v>
      </c>
      <c r="E3673">
        <v>32.719468319999997</v>
      </c>
      <c r="F3673">
        <v>81.650000000000006</v>
      </c>
      <c r="G3673">
        <v>-30.195491308009402</v>
      </c>
      <c r="H3673">
        <v>-4.5734091927868104</v>
      </c>
      <c r="I3673">
        <v>-11.307453123774</v>
      </c>
      <c r="J3673">
        <v>1.0007818041004799</v>
      </c>
      <c r="K3673">
        <v>81.958300468979701</v>
      </c>
      <c r="L3673">
        <v>81.400828906003198</v>
      </c>
      <c r="M3673">
        <v>47.383487771154599</v>
      </c>
      <c r="N3673">
        <v>0.242683723901916</v>
      </c>
      <c r="O3673">
        <v>32.455603184323301</v>
      </c>
      <c r="P3673">
        <v>12.465564738292001</v>
      </c>
      <c r="Q3673">
        <v>-0.121334870186547</v>
      </c>
    </row>
    <row r="3674" spans="1:17" hidden="1" x14ac:dyDescent="0.3">
      <c r="A3674" t="s">
        <v>7512</v>
      </c>
      <c r="B3674" t="s">
        <v>7513</v>
      </c>
      <c r="C3674" t="str">
        <f>IFERROR(VLOOKUP(Table1[[#This Row],[Ticker]],[1]!Table1[[Symbol]:[Industry]],2,FALSE),"-")</f>
        <v>-</v>
      </c>
      <c r="E3674">
        <v>32.681001600000002</v>
      </c>
      <c r="F3674">
        <v>46</v>
      </c>
      <c r="G3674">
        <v>-47.705918619015598</v>
      </c>
      <c r="H3674">
        <v>-6.9305272224804302</v>
      </c>
      <c r="I3674">
        <v>-46.279402446436599</v>
      </c>
      <c r="J3674">
        <v>-2.6421781292479798</v>
      </c>
      <c r="K3674">
        <v>49.940109104733502</v>
      </c>
      <c r="M3674">
        <v>48.639721583488402</v>
      </c>
      <c r="N3674">
        <v>0.89242424242424201</v>
      </c>
      <c r="O3674">
        <v>95.2173913043478</v>
      </c>
      <c r="P3674">
        <v>5.7471264367816097</v>
      </c>
    </row>
    <row r="3675" spans="1:17" hidden="1" x14ac:dyDescent="0.3">
      <c r="A3675" t="s">
        <v>7514</v>
      </c>
      <c r="B3675" t="s">
        <v>7515</v>
      </c>
      <c r="C3675" t="str">
        <f>IFERROR(VLOOKUP(Table1[[#This Row],[Ticker]],[1]!Table1[[Symbol]:[Industry]],2,FALSE),"-")</f>
        <v>-</v>
      </c>
      <c r="D3675" t="s">
        <v>409</v>
      </c>
      <c r="E3675">
        <v>32.5</v>
      </c>
      <c r="F3675">
        <v>31.1</v>
      </c>
      <c r="G3675">
        <v>-5.7271705282132199</v>
      </c>
      <c r="H3675">
        <v>1.8426372157086299</v>
      </c>
      <c r="I3675">
        <v>3.98614740792901</v>
      </c>
      <c r="J3675">
        <v>-5.2134520375843199</v>
      </c>
      <c r="K3675">
        <v>32.088872468505301</v>
      </c>
      <c r="L3675">
        <v>28.8064556222368</v>
      </c>
      <c r="M3675">
        <v>47.7153450769068</v>
      </c>
      <c r="N3675">
        <v>0.42365155735629201</v>
      </c>
      <c r="O3675">
        <v>33.472668810289299</v>
      </c>
      <c r="P3675">
        <v>69.021739130434796</v>
      </c>
      <c r="Q3675">
        <v>4.4751123684141997E-2</v>
      </c>
    </row>
    <row r="3676" spans="1:17" hidden="1" x14ac:dyDescent="0.3">
      <c r="A3676" t="s">
        <v>7516</v>
      </c>
      <c r="B3676" t="s">
        <v>7517</v>
      </c>
      <c r="C3676" t="str">
        <f>IFERROR(VLOOKUP(Table1[[#This Row],[Ticker]],[1]!Table1[[Symbol]:[Industry]],2,FALSE),"-")</f>
        <v>-</v>
      </c>
      <c r="D3676" t="s">
        <v>409</v>
      </c>
      <c r="E3676">
        <v>32.477865199999997</v>
      </c>
      <c r="F3676">
        <v>16.670000000000002</v>
      </c>
      <c r="G3676">
        <v>78.234777081225204</v>
      </c>
      <c r="H3676">
        <v>-14.617971765515</v>
      </c>
      <c r="I3676">
        <v>-13.9993065919593</v>
      </c>
      <c r="J3676">
        <v>-5.88740161741626</v>
      </c>
      <c r="K3676">
        <v>17.8415437197107</v>
      </c>
      <c r="L3676">
        <v>15.998356286440799</v>
      </c>
      <c r="M3676">
        <v>34.520838139741997</v>
      </c>
      <c r="N3676">
        <v>0.533488780512687</v>
      </c>
      <c r="O3676">
        <v>37.0125974805038</v>
      </c>
      <c r="P3676">
        <v>114.543114543114</v>
      </c>
      <c r="Q3676">
        <v>9.2043146876516005E-2</v>
      </c>
    </row>
    <row r="3677" spans="1:17" hidden="1" x14ac:dyDescent="0.3">
      <c r="A3677" t="s">
        <v>7518</v>
      </c>
      <c r="B3677" t="s">
        <v>7519</v>
      </c>
      <c r="C3677" t="str">
        <f>IFERROR(VLOOKUP(Table1[[#This Row],[Ticker]],[1]!Table1[[Symbol]:[Industry]],2,FALSE),"-")</f>
        <v>-</v>
      </c>
      <c r="D3677" t="s">
        <v>422</v>
      </c>
      <c r="E3677">
        <v>32.471489699999999</v>
      </c>
      <c r="F3677">
        <v>54.36</v>
      </c>
      <c r="G3677">
        <v>13.0461841072103</v>
      </c>
      <c r="H3677">
        <v>-2.9463146695347202</v>
      </c>
      <c r="I3677">
        <v>-18.471404866840199</v>
      </c>
      <c r="J3677">
        <v>-6.0620766005078597</v>
      </c>
      <c r="K3677">
        <v>53.173908342733199</v>
      </c>
      <c r="L3677">
        <v>53.3594635590851</v>
      </c>
      <c r="M3677">
        <v>45.431582985780501</v>
      </c>
      <c r="N3677">
        <v>1.05464611773825</v>
      </c>
      <c r="O3677">
        <v>73.657100809418694</v>
      </c>
      <c r="Q3677">
        <v>6.576359385503E-2</v>
      </c>
    </row>
    <row r="3678" spans="1:17" hidden="1" x14ac:dyDescent="0.3">
      <c r="A3678" t="s">
        <v>7520</v>
      </c>
      <c r="B3678" t="s">
        <v>7521</v>
      </c>
      <c r="C3678" t="str">
        <f>IFERROR(VLOOKUP(Table1[[#This Row],[Ticker]],[1]!Table1[[Symbol]:[Industry]],2,FALSE),"-")</f>
        <v>-</v>
      </c>
      <c r="D3678" t="s">
        <v>293</v>
      </c>
      <c r="E3678">
        <v>32.412657000000003</v>
      </c>
      <c r="F3678">
        <v>31.37</v>
      </c>
      <c r="G3678">
        <v>-13.768676319719001</v>
      </c>
      <c r="H3678">
        <v>3.6964960006018899</v>
      </c>
      <c r="I3678">
        <v>-20.1754692010723</v>
      </c>
      <c r="J3678">
        <v>-4.1176222411278296</v>
      </c>
      <c r="K3678">
        <v>30.657656203574302</v>
      </c>
      <c r="L3678">
        <v>32.986036705378297</v>
      </c>
      <c r="M3678">
        <v>55.518483628652199</v>
      </c>
      <c r="N3678">
        <v>1.75181133396952</v>
      </c>
      <c r="O3678">
        <v>57.794070768249902</v>
      </c>
      <c r="P3678">
        <v>25.48</v>
      </c>
      <c r="Q3678">
        <v>-4.2330904145399997E-3</v>
      </c>
    </row>
    <row r="3679" spans="1:17" hidden="1" x14ac:dyDescent="0.3">
      <c r="A3679" t="s">
        <v>7522</v>
      </c>
      <c r="B3679" t="s">
        <v>7523</v>
      </c>
      <c r="C3679" t="str">
        <f>IFERROR(VLOOKUP(Table1[[#This Row],[Ticker]],[1]!Table1[[Symbol]:[Industry]],2,FALSE),"-")</f>
        <v>-</v>
      </c>
      <c r="E3679">
        <v>32.303308800000003</v>
      </c>
      <c r="F3679">
        <v>109.67</v>
      </c>
      <c r="G3679">
        <v>156.850248569824</v>
      </c>
      <c r="H3679">
        <v>135.21747981418801</v>
      </c>
      <c r="I3679">
        <v>158.276895280194</v>
      </c>
      <c r="J3679">
        <v>20.731035625232501</v>
      </c>
      <c r="K3679">
        <v>62.817220393801399</v>
      </c>
      <c r="L3679">
        <v>47.817383906199503</v>
      </c>
      <c r="M3679">
        <v>99.999999999916596</v>
      </c>
      <c r="N3679">
        <v>5.03379619556494</v>
      </c>
      <c r="O3679">
        <v>0</v>
      </c>
      <c r="P3679">
        <v>197.61194029850699</v>
      </c>
    </row>
    <row r="3680" spans="1:17" hidden="1" x14ac:dyDescent="0.3">
      <c r="A3680" t="s">
        <v>7524</v>
      </c>
      <c r="B3680" t="s">
        <v>7525</v>
      </c>
      <c r="C3680" t="str">
        <f>IFERROR(VLOOKUP(Table1[[#This Row],[Ticker]],[1]!Table1[[Symbol]:[Industry]],2,FALSE),"-")</f>
        <v>-</v>
      </c>
      <c r="D3680" t="s">
        <v>21</v>
      </c>
      <c r="E3680">
        <v>32.212499999999999</v>
      </c>
      <c r="F3680">
        <v>44.17</v>
      </c>
      <c r="G3680">
        <v>0.68472737853003096</v>
      </c>
      <c r="H3680">
        <v>1.8183636382116699</v>
      </c>
      <c r="I3680">
        <v>9.0357858390258894</v>
      </c>
      <c r="J3680">
        <v>-2.31510168620781</v>
      </c>
      <c r="K3680">
        <v>41.503464127853498</v>
      </c>
      <c r="L3680">
        <v>38.272400284832202</v>
      </c>
      <c r="M3680">
        <v>55.131347635069403</v>
      </c>
      <c r="N3680">
        <v>1.05925016573026</v>
      </c>
      <c r="O3680">
        <v>19.3117500565995</v>
      </c>
      <c r="P3680">
        <v>66.6163711806865</v>
      </c>
      <c r="Q3680">
        <v>1.8424650164727999E-2</v>
      </c>
    </row>
    <row r="3681" spans="1:17" hidden="1" x14ac:dyDescent="0.3">
      <c r="A3681" t="s">
        <v>7526</v>
      </c>
      <c r="B3681" t="s">
        <v>7527</v>
      </c>
      <c r="C3681" t="str">
        <f>IFERROR(VLOOKUP(Table1[[#This Row],[Ticker]],[1]!Table1[[Symbol]:[Industry]],2,FALSE),"-")</f>
        <v>-</v>
      </c>
      <c r="E3681">
        <v>32.18888724</v>
      </c>
      <c r="F3681">
        <v>68.400000000000006</v>
      </c>
      <c r="G3681">
        <v>50.348068833145099</v>
      </c>
      <c r="H3681">
        <v>1.03154894656987</v>
      </c>
      <c r="I3681">
        <v>27.537556978271802</v>
      </c>
      <c r="J3681">
        <v>-3.04005942472521</v>
      </c>
      <c r="K3681">
        <v>64.771132863960901</v>
      </c>
      <c r="L3681">
        <v>55.6402700709898</v>
      </c>
      <c r="M3681">
        <v>48.906684572909903</v>
      </c>
      <c r="N3681">
        <v>0.44080694586312502</v>
      </c>
      <c r="O3681">
        <v>14.766081871344999</v>
      </c>
      <c r="P3681">
        <v>108.536585365853</v>
      </c>
      <c r="Q3681">
        <v>7.8115326992977005E-2</v>
      </c>
    </row>
    <row r="3682" spans="1:17" hidden="1" x14ac:dyDescent="0.3">
      <c r="A3682" t="s">
        <v>7528</v>
      </c>
      <c r="B3682" t="s">
        <v>7529</v>
      </c>
      <c r="C3682" t="str">
        <f>IFERROR(VLOOKUP(Table1[[#This Row],[Ticker]],[1]!Table1[[Symbol]:[Industry]],2,FALSE),"-")</f>
        <v>-</v>
      </c>
      <c r="D3682" t="s">
        <v>557</v>
      </c>
      <c r="E3682">
        <v>32.040750000000003</v>
      </c>
      <c r="F3682">
        <v>105</v>
      </c>
      <c r="G3682">
        <v>62.031029788126602</v>
      </c>
      <c r="H3682">
        <v>36.144540279335502</v>
      </c>
      <c r="I3682">
        <v>25.5416446068085</v>
      </c>
      <c r="J3682">
        <v>-5.3471418771565098</v>
      </c>
      <c r="K3682">
        <v>84.950615072972596</v>
      </c>
      <c r="L3682">
        <v>73.864949709979598</v>
      </c>
      <c r="M3682">
        <v>62.695940447942803</v>
      </c>
      <c r="N3682">
        <v>0.77276746242263405</v>
      </c>
      <c r="O3682">
        <v>7.6952380952380803</v>
      </c>
      <c r="Q3682">
        <v>0.121602576076719</v>
      </c>
    </row>
    <row r="3683" spans="1:17" hidden="1" x14ac:dyDescent="0.3">
      <c r="A3683" t="s">
        <v>7530</v>
      </c>
      <c r="B3683" t="s">
        <v>7531</v>
      </c>
      <c r="C3683" t="str">
        <f>IFERROR(VLOOKUP(Table1[[#This Row],[Ticker]],[1]!Table1[[Symbol]:[Industry]],2,FALSE),"-")</f>
        <v>-</v>
      </c>
      <c r="E3683">
        <v>32.040750000000003</v>
      </c>
      <c r="F3683">
        <v>125.65</v>
      </c>
      <c r="G3683">
        <v>52.4225597491766</v>
      </c>
      <c r="H3683">
        <v>22.557291842664601</v>
      </c>
      <c r="I3683">
        <v>54.161330104770101</v>
      </c>
      <c r="J3683">
        <v>9.4176109139120605</v>
      </c>
      <c r="K3683">
        <v>100.80243620536601</v>
      </c>
      <c r="L3683">
        <v>84.344306438661803</v>
      </c>
      <c r="M3683">
        <v>99.260274968339004</v>
      </c>
      <c r="N3683">
        <v>0.939393939393939</v>
      </c>
      <c r="O3683">
        <v>0</v>
      </c>
      <c r="P3683">
        <v>120.438596491228</v>
      </c>
    </row>
    <row r="3684" spans="1:17" hidden="1" x14ac:dyDescent="0.3">
      <c r="A3684" t="s">
        <v>7532</v>
      </c>
      <c r="B3684" t="s">
        <v>7533</v>
      </c>
      <c r="C3684" t="str">
        <f>IFERROR(VLOOKUP(Table1[[#This Row],[Ticker]],[1]!Table1[[Symbol]:[Industry]],2,FALSE),"-")</f>
        <v>-</v>
      </c>
      <c r="E3684">
        <v>32.005454114999999</v>
      </c>
      <c r="F3684">
        <v>544.35</v>
      </c>
      <c r="G3684">
        <v>44.304984394566702</v>
      </c>
      <c r="H3684">
        <v>-14.9812330539459</v>
      </c>
      <c r="I3684">
        <v>-49.703802435709498</v>
      </c>
      <c r="J3684">
        <v>-14.6555334855481</v>
      </c>
      <c r="K3684">
        <v>677.80202573124905</v>
      </c>
      <c r="L3684">
        <v>734.46629857281096</v>
      </c>
      <c r="M3684">
        <v>19.6879214319905</v>
      </c>
      <c r="N3684">
        <v>0.85223367697594499</v>
      </c>
      <c r="O3684">
        <v>132.212730779829</v>
      </c>
      <c r="P3684">
        <v>71.556886227544894</v>
      </c>
      <c r="Q3684">
        <v>7.0351812317126006E-2</v>
      </c>
    </row>
    <row r="3685" spans="1:17" hidden="1" x14ac:dyDescent="0.3">
      <c r="A3685" t="s">
        <v>7534</v>
      </c>
      <c r="B3685" t="s">
        <v>7535</v>
      </c>
      <c r="C3685" t="str">
        <f>IFERROR(VLOOKUP(Table1[[#This Row],[Ticker]],[1]!Table1[[Symbol]:[Industry]],2,FALSE),"-")</f>
        <v>-</v>
      </c>
      <c r="E3685">
        <v>32.000658479999998</v>
      </c>
      <c r="F3685">
        <v>177</v>
      </c>
      <c r="G3685">
        <v>59.633011175603798</v>
      </c>
      <c r="H3685">
        <v>-35.8134056750662</v>
      </c>
      <c r="I3685">
        <v>28.518084747117499</v>
      </c>
      <c r="J3685">
        <v>-7.2265577980232099</v>
      </c>
      <c r="K3685">
        <v>185.41722138852799</v>
      </c>
      <c r="L3685">
        <v>138.24110788996401</v>
      </c>
      <c r="M3685">
        <v>13.231556813663801</v>
      </c>
      <c r="N3685">
        <v>0.60277430317377001</v>
      </c>
      <c r="O3685">
        <v>47.711864406779597</v>
      </c>
      <c r="P3685">
        <v>126.63252240717</v>
      </c>
      <c r="Q3685">
        <v>0.102602981525693</v>
      </c>
    </row>
    <row r="3686" spans="1:17" hidden="1" x14ac:dyDescent="0.3">
      <c r="A3686" t="s">
        <v>7536</v>
      </c>
      <c r="B3686" t="s">
        <v>7537</v>
      </c>
      <c r="C3686" t="str">
        <f>IFERROR(VLOOKUP(Table1[[#This Row],[Ticker]],[1]!Table1[[Symbol]:[Industry]],2,FALSE),"-")</f>
        <v>-</v>
      </c>
      <c r="D3686" t="s">
        <v>647</v>
      </c>
      <c r="E3686">
        <v>31.9827189999999</v>
      </c>
      <c r="F3686">
        <v>7.6</v>
      </c>
      <c r="G3686">
        <v>-5.5931859894901201</v>
      </c>
      <c r="H3686">
        <v>-1.87035303188851</v>
      </c>
      <c r="I3686">
        <v>-12.2495918825592</v>
      </c>
      <c r="J3686">
        <v>1.0670674632677399</v>
      </c>
      <c r="K3686">
        <v>10.0372087729983</v>
      </c>
      <c r="L3686">
        <v>10.066633630706701</v>
      </c>
      <c r="M3686">
        <v>25.7607462659657</v>
      </c>
      <c r="N3686">
        <v>1</v>
      </c>
      <c r="Q3686">
        <v>-9.4079221239847993E-2</v>
      </c>
    </row>
    <row r="3687" spans="1:17" hidden="1" x14ac:dyDescent="0.3">
      <c r="A3687" t="s">
        <v>7538</v>
      </c>
      <c r="B3687" t="s">
        <v>7539</v>
      </c>
      <c r="C3687" t="str">
        <f>IFERROR(VLOOKUP(Table1[[#This Row],[Ticker]],[1]!Table1[[Symbol]:[Industry]],2,FALSE),"-")</f>
        <v>-</v>
      </c>
      <c r="D3687" t="s">
        <v>140</v>
      </c>
      <c r="E3687">
        <v>31.948771941</v>
      </c>
      <c r="F3687">
        <v>60.93</v>
      </c>
      <c r="G3687">
        <v>37.328139515048598</v>
      </c>
      <c r="H3687">
        <v>13.865078376080801</v>
      </c>
      <c r="I3687">
        <v>-16.910083244749</v>
      </c>
      <c r="J3687">
        <v>-14.584719320575401</v>
      </c>
      <c r="K3687">
        <v>58.030478889676999</v>
      </c>
      <c r="L3687">
        <v>51.384400768082401</v>
      </c>
      <c r="M3687">
        <v>39.689201360702</v>
      </c>
      <c r="N3687">
        <v>1.8867795708777499</v>
      </c>
      <c r="O3687">
        <v>26.0462826193992</v>
      </c>
      <c r="P3687">
        <v>95.288461538461505</v>
      </c>
      <c r="Q3687">
        <v>4.4558012768517001E-2</v>
      </c>
    </row>
    <row r="3688" spans="1:17" hidden="1" x14ac:dyDescent="0.3">
      <c r="A3688" t="s">
        <v>7540</v>
      </c>
      <c r="B3688" t="s">
        <v>7541</v>
      </c>
      <c r="C3688" t="str">
        <f>IFERROR(VLOOKUP(Table1[[#This Row],[Ticker]],[1]!Table1[[Symbol]:[Industry]],2,FALSE),"-")</f>
        <v>-</v>
      </c>
      <c r="D3688" t="s">
        <v>713</v>
      </c>
      <c r="E3688">
        <v>31.948726656000002</v>
      </c>
      <c r="F3688">
        <v>320.10000000000002</v>
      </c>
      <c r="G3688">
        <v>11.837508259375699</v>
      </c>
      <c r="H3688">
        <v>-1.6250506014522701</v>
      </c>
      <c r="I3688">
        <v>3.6131585560977402</v>
      </c>
      <c r="J3688">
        <v>0.97743424691038605</v>
      </c>
      <c r="K3688">
        <v>304.40814508507799</v>
      </c>
      <c r="L3688">
        <v>279.151120353583</v>
      </c>
      <c r="M3688">
        <v>50.554369654686603</v>
      </c>
      <c r="N3688">
        <v>0.84630222246834297</v>
      </c>
      <c r="O3688">
        <v>1.09340830990316</v>
      </c>
      <c r="P3688">
        <v>40.684744868808501</v>
      </c>
    </row>
    <row r="3689" spans="1:17" hidden="1" x14ac:dyDescent="0.3">
      <c r="A3689" t="s">
        <v>7542</v>
      </c>
      <c r="B3689" t="s">
        <v>7543</v>
      </c>
      <c r="C3689" t="str">
        <f>IFERROR(VLOOKUP(Table1[[#This Row],[Ticker]],[1]!Table1[[Symbol]:[Industry]],2,FALSE),"-")</f>
        <v>-</v>
      </c>
      <c r="D3689" t="s">
        <v>647</v>
      </c>
      <c r="E3689">
        <v>31.935669191999999</v>
      </c>
      <c r="F3689">
        <v>81.99</v>
      </c>
      <c r="G3689">
        <v>2.3450310888461399</v>
      </c>
      <c r="H3689">
        <v>-3.6772108959498202</v>
      </c>
      <c r="I3689">
        <v>-13.7913655589202</v>
      </c>
      <c r="J3689">
        <v>-3.24747046423209</v>
      </c>
      <c r="K3689">
        <v>80.726226489282297</v>
      </c>
      <c r="L3689">
        <v>77.679710495569296</v>
      </c>
      <c r="M3689">
        <v>43.147391065463303</v>
      </c>
      <c r="N3689">
        <v>0.32986414390979502</v>
      </c>
      <c r="O3689">
        <v>42.688132699109602</v>
      </c>
      <c r="P3689">
        <v>33.970588235294102</v>
      </c>
      <c r="Q3689">
        <v>-1.5452398776192E-2</v>
      </c>
    </row>
    <row r="3690" spans="1:17" hidden="1" x14ac:dyDescent="0.3">
      <c r="A3690" t="s">
        <v>7544</v>
      </c>
      <c r="B3690" t="s">
        <v>7545</v>
      </c>
      <c r="C3690" t="str">
        <f>IFERROR(VLOOKUP(Table1[[#This Row],[Ticker]],[1]!Table1[[Symbol]:[Industry]],2,FALSE),"-")</f>
        <v>-</v>
      </c>
      <c r="E3690">
        <v>31.791747600000001</v>
      </c>
      <c r="F3690">
        <v>28.7</v>
      </c>
      <c r="G3690">
        <v>-27.415635034641401</v>
      </c>
      <c r="H3690">
        <v>-6.7880159806955804</v>
      </c>
      <c r="I3690">
        <v>-41.041009139250299</v>
      </c>
      <c r="J3690">
        <v>2.5554555254408799</v>
      </c>
      <c r="K3690">
        <v>29.849060399279701</v>
      </c>
      <c r="L3690">
        <v>31.481885699879999</v>
      </c>
      <c r="M3690">
        <v>58.7602622958563</v>
      </c>
      <c r="N3690">
        <v>0.90788042076938003</v>
      </c>
      <c r="O3690">
        <v>58.432055749128899</v>
      </c>
      <c r="P3690">
        <v>15.2610441767068</v>
      </c>
      <c r="Q3690">
        <v>-6.0316802341493003E-2</v>
      </c>
    </row>
    <row r="3691" spans="1:17" hidden="1" x14ac:dyDescent="0.3">
      <c r="A3691" t="s">
        <v>7546</v>
      </c>
      <c r="B3691" t="s">
        <v>7547</v>
      </c>
      <c r="C3691" t="str">
        <f>IFERROR(VLOOKUP(Table1[[#This Row],[Ticker]],[1]!Table1[[Symbol]:[Industry]],2,FALSE),"-")</f>
        <v>-</v>
      </c>
      <c r="E3691">
        <v>31.788</v>
      </c>
      <c r="F3691">
        <v>76.400000000000006</v>
      </c>
      <c r="G3691">
        <v>21.672970326002599</v>
      </c>
      <c r="H3691">
        <v>-10.0001586571438</v>
      </c>
      <c r="I3691">
        <v>-1.7693805371675599</v>
      </c>
      <c r="J3691">
        <v>-0.20675062284121501</v>
      </c>
      <c r="K3691">
        <v>82.805635277292595</v>
      </c>
      <c r="L3691">
        <v>78.767773275707796</v>
      </c>
      <c r="M3691">
        <v>45.701921299265301</v>
      </c>
      <c r="N3691">
        <v>0.69454590201529198</v>
      </c>
      <c r="O3691">
        <v>50.523560209423998</v>
      </c>
      <c r="P3691">
        <v>51.287128712871201</v>
      </c>
      <c r="Q3691">
        <v>0.11076711565338</v>
      </c>
    </row>
    <row r="3692" spans="1:17" hidden="1" x14ac:dyDescent="0.3">
      <c r="A3692" t="s">
        <v>7548</v>
      </c>
      <c r="B3692" t="s">
        <v>7549</v>
      </c>
      <c r="C3692" t="str">
        <f>IFERROR(VLOOKUP(Table1[[#This Row],[Ticker]],[1]!Table1[[Symbol]:[Industry]],2,FALSE),"-")</f>
        <v>-</v>
      </c>
      <c r="E3692">
        <v>31.78</v>
      </c>
      <c r="F3692">
        <v>16.12</v>
      </c>
      <c r="G3692">
        <v>7.3087390394882501</v>
      </c>
      <c r="H3692">
        <v>0.48164188919606898</v>
      </c>
      <c r="I3692">
        <v>-12.6960583367767</v>
      </c>
      <c r="J3692">
        <v>-7.3310990964078497</v>
      </c>
      <c r="K3692">
        <v>15.687343269014701</v>
      </c>
      <c r="L3692">
        <v>14.756792829059499</v>
      </c>
      <c r="M3692">
        <v>36.097980883226199</v>
      </c>
      <c r="N3692">
        <v>0.71905057939154504</v>
      </c>
      <c r="O3692">
        <v>30.272952853597999</v>
      </c>
      <c r="P3692">
        <v>50.654205607476598</v>
      </c>
      <c r="Q3692">
        <v>1.4770679032386999E-2</v>
      </c>
    </row>
    <row r="3693" spans="1:17" hidden="1" x14ac:dyDescent="0.3">
      <c r="A3693" t="s">
        <v>7550</v>
      </c>
      <c r="B3693" t="s">
        <v>7551</v>
      </c>
      <c r="C3693" t="str">
        <f>IFERROR(VLOOKUP(Table1[[#This Row],[Ticker]],[1]!Table1[[Symbol]:[Industry]],2,FALSE),"-")</f>
        <v>-</v>
      </c>
      <c r="D3693" t="s">
        <v>713</v>
      </c>
      <c r="E3693">
        <v>31.730069843999999</v>
      </c>
      <c r="F3693">
        <v>232.79</v>
      </c>
      <c r="G3693">
        <v>11.372981227212501</v>
      </c>
      <c r="H3693">
        <v>0.72520158415930303</v>
      </c>
      <c r="I3693">
        <v>6.1073722644066502</v>
      </c>
      <c r="J3693">
        <v>0.19831266829803099</v>
      </c>
      <c r="K3693">
        <v>217.101572431703</v>
      </c>
      <c r="L3693">
        <v>197.935901128182</v>
      </c>
      <c r="M3693">
        <v>48.807085432446698</v>
      </c>
      <c r="N3693">
        <v>1.2005435387841601</v>
      </c>
      <c r="O3693">
        <v>1.37892521156406</v>
      </c>
      <c r="P3693">
        <v>50.080587969827803</v>
      </c>
      <c r="Q3693">
        <v>5.0860317588420001E-3</v>
      </c>
    </row>
    <row r="3694" spans="1:17" hidden="1" x14ac:dyDescent="0.3">
      <c r="A3694" t="s">
        <v>7552</v>
      </c>
      <c r="B3694" t="s">
        <v>3103</v>
      </c>
      <c r="C3694" t="str">
        <f>IFERROR(VLOOKUP(Table1[[#This Row],[Ticker]],[1]!Table1[[Symbol]:[Industry]],2,FALSE),"-")</f>
        <v>-</v>
      </c>
      <c r="E3694">
        <v>31.7096424</v>
      </c>
      <c r="F3694">
        <v>72.38</v>
      </c>
      <c r="G3694">
        <v>-2.89495664316917</v>
      </c>
      <c r="H3694">
        <v>-0.41933659681358498</v>
      </c>
      <c r="I3694">
        <v>-2.2952679359863501</v>
      </c>
      <c r="J3694">
        <v>14.927706658561499</v>
      </c>
      <c r="K3694">
        <v>65.177097303246498</v>
      </c>
      <c r="L3694">
        <v>62.476958824272202</v>
      </c>
      <c r="M3694">
        <v>78.281272796999701</v>
      </c>
      <c r="N3694">
        <v>5.4545454545454497</v>
      </c>
      <c r="O3694">
        <v>28.212213318596199</v>
      </c>
      <c r="P3694">
        <v>121.232806928171</v>
      </c>
    </row>
    <row r="3695" spans="1:17" hidden="1" x14ac:dyDescent="0.3">
      <c r="A3695" t="s">
        <v>7553</v>
      </c>
      <c r="B3695" t="s">
        <v>7554</v>
      </c>
      <c r="C3695" t="str">
        <f>IFERROR(VLOOKUP(Table1[[#This Row],[Ticker]],[1]!Table1[[Symbol]:[Industry]],2,FALSE),"-")</f>
        <v>-</v>
      </c>
      <c r="D3695" t="s">
        <v>1161</v>
      </c>
      <c r="E3695">
        <v>31.687712000000001</v>
      </c>
      <c r="F3695">
        <v>30.07</v>
      </c>
      <c r="G3695">
        <v>-47.164312148421203</v>
      </c>
      <c r="H3695">
        <v>2.0758318976774501</v>
      </c>
      <c r="I3695">
        <v>-36.538257353975702</v>
      </c>
      <c r="J3695">
        <v>10.6654941354795</v>
      </c>
      <c r="K3695">
        <v>27.233677013072199</v>
      </c>
      <c r="L3695">
        <v>32.785108141663201</v>
      </c>
      <c r="M3695">
        <v>76.154835349481203</v>
      </c>
      <c r="N3695">
        <v>2.0953657537053401</v>
      </c>
      <c r="O3695">
        <v>138.01130695044799</v>
      </c>
      <c r="P3695">
        <v>36.557674841053498</v>
      </c>
      <c r="Q3695">
        <v>7.5012919401816994E-2</v>
      </c>
    </row>
    <row r="3696" spans="1:17" hidden="1" x14ac:dyDescent="0.3">
      <c r="A3696" t="s">
        <v>7555</v>
      </c>
      <c r="B3696" t="s">
        <v>7556</v>
      </c>
      <c r="C3696" t="str">
        <f>IFERROR(VLOOKUP(Table1[[#This Row],[Ticker]],[1]!Table1[[Symbol]:[Industry]],2,FALSE),"-")</f>
        <v>-</v>
      </c>
      <c r="D3696" t="s">
        <v>647</v>
      </c>
      <c r="E3696">
        <v>31.6560825</v>
      </c>
      <c r="F3696">
        <v>167.5</v>
      </c>
      <c r="G3696">
        <v>-2.0968573705736402</v>
      </c>
      <c r="H3696">
        <v>-11.216241508194701</v>
      </c>
      <c r="I3696">
        <v>-12.6008313184728</v>
      </c>
      <c r="J3696">
        <v>-6.0229262697550601</v>
      </c>
      <c r="K3696">
        <v>167.67760416242501</v>
      </c>
      <c r="L3696">
        <v>163.152975691032</v>
      </c>
      <c r="M3696">
        <v>39.139471574119902</v>
      </c>
      <c r="N3696">
        <v>0.80046188472453195</v>
      </c>
      <c r="O3696">
        <v>30.447761194029798</v>
      </c>
      <c r="P3696">
        <v>31.993695823483002</v>
      </c>
      <c r="Q3696">
        <v>-2.3629103062644E-2</v>
      </c>
    </row>
    <row r="3697" spans="1:17" hidden="1" x14ac:dyDescent="0.3">
      <c r="A3697" t="s">
        <v>7557</v>
      </c>
      <c r="B3697" t="s">
        <v>7558</v>
      </c>
      <c r="C3697" t="str">
        <f>IFERROR(VLOOKUP(Table1[[#This Row],[Ticker]],[1]!Table1[[Symbol]:[Industry]],2,FALSE),"-")</f>
        <v>-</v>
      </c>
      <c r="D3697" t="s">
        <v>130</v>
      </c>
      <c r="E3697">
        <v>31.655377439999999</v>
      </c>
      <c r="F3697">
        <v>3.45</v>
      </c>
      <c r="G3697">
        <v>-0.34984515088785101</v>
      </c>
      <c r="H3697">
        <v>-9.8247758310147493</v>
      </c>
      <c r="I3697">
        <v>-51.713257353975699</v>
      </c>
      <c r="J3697">
        <v>-1.6146954617832601</v>
      </c>
      <c r="K3697">
        <v>3.7068220218833399</v>
      </c>
      <c r="L3697">
        <v>3.83632161912535</v>
      </c>
      <c r="M3697">
        <v>36.189870591257097</v>
      </c>
      <c r="N3697">
        <v>0.90484559723788405</v>
      </c>
      <c r="O3697">
        <v>85.507246376811594</v>
      </c>
      <c r="P3697">
        <v>27.7777777777777</v>
      </c>
      <c r="Q3697">
        <v>9.7512623651002994E-2</v>
      </c>
    </row>
    <row r="3698" spans="1:17" hidden="1" x14ac:dyDescent="0.3">
      <c r="A3698" t="s">
        <v>7559</v>
      </c>
      <c r="B3698" t="s">
        <v>7560</v>
      </c>
      <c r="C3698" t="str">
        <f>IFERROR(VLOOKUP(Table1[[#This Row],[Ticker]],[1]!Table1[[Symbol]:[Industry]],2,FALSE),"-")</f>
        <v>-</v>
      </c>
      <c r="D3698" t="s">
        <v>21</v>
      </c>
      <c r="E3698">
        <v>31.621370200000001</v>
      </c>
      <c r="F3698">
        <v>10.33</v>
      </c>
      <c r="G3698">
        <v>311.90747380134599</v>
      </c>
      <c r="H3698">
        <v>105.91028910404999</v>
      </c>
      <c r="I3698">
        <v>68.251899440449293</v>
      </c>
      <c r="J3698">
        <v>-8.3455469808247909</v>
      </c>
      <c r="K3698">
        <v>7.2929154976695703</v>
      </c>
      <c r="L3698">
        <v>5.2803751444934699</v>
      </c>
      <c r="M3698">
        <v>66.337011285520802</v>
      </c>
      <c r="N3698">
        <v>1.42903397096082</v>
      </c>
      <c r="O3698">
        <v>12.584704743465601</v>
      </c>
      <c r="P3698">
        <v>357.07964601769902</v>
      </c>
      <c r="Q3698">
        <v>0.172042875304496</v>
      </c>
    </row>
    <row r="3699" spans="1:17" hidden="1" x14ac:dyDescent="0.3">
      <c r="A3699" t="s">
        <v>7561</v>
      </c>
      <c r="B3699" t="s">
        <v>7562</v>
      </c>
      <c r="C3699" t="str">
        <f>IFERROR(VLOOKUP(Table1[[#This Row],[Ticker]],[1]!Table1[[Symbol]:[Industry]],2,FALSE),"-")</f>
        <v>-</v>
      </c>
      <c r="D3699" t="s">
        <v>1161</v>
      </c>
      <c r="E3699">
        <v>31.61917</v>
      </c>
      <c r="F3699">
        <v>13.12</v>
      </c>
      <c r="G3699">
        <v>6.7220887896525099</v>
      </c>
      <c r="H3699">
        <v>44.994010034282702</v>
      </c>
      <c r="I3699">
        <v>25.5713004988005</v>
      </c>
      <c r="J3699">
        <v>3.3178603258101398</v>
      </c>
      <c r="K3699">
        <v>10.5800663627854</v>
      </c>
      <c r="L3699">
        <v>9.3936220277907108</v>
      </c>
      <c r="M3699">
        <v>73.392130197833694</v>
      </c>
      <c r="N3699">
        <v>0.54544904259397498</v>
      </c>
      <c r="O3699">
        <v>1.98170731707318</v>
      </c>
      <c r="P3699">
        <v>112.779830256267</v>
      </c>
      <c r="Q3699">
        <v>6.0944424534835999E-2</v>
      </c>
    </row>
    <row r="3700" spans="1:17" hidden="1" x14ac:dyDescent="0.3">
      <c r="A3700" t="s">
        <v>7563</v>
      </c>
      <c r="B3700" t="s">
        <v>7564</v>
      </c>
      <c r="C3700" t="str">
        <f>IFERROR(VLOOKUP(Table1[[#This Row],[Ticker]],[1]!Table1[[Symbol]:[Industry]],2,FALSE),"-")</f>
        <v>-</v>
      </c>
      <c r="E3700">
        <v>31.609449999999999</v>
      </c>
      <c r="F3700">
        <v>25</v>
      </c>
      <c r="G3700">
        <v>-56.282699837913803</v>
      </c>
      <c r="H3700">
        <v>-15.6039966102355</v>
      </c>
      <c r="I3700">
        <v>-72.030717671435994</v>
      </c>
      <c r="J3700">
        <v>4.7642812012498297E-3</v>
      </c>
      <c r="K3700">
        <v>28.060537271042701</v>
      </c>
      <c r="L3700">
        <v>36.341436971772303</v>
      </c>
      <c r="M3700">
        <v>39.543430813309897</v>
      </c>
      <c r="N3700">
        <v>1.1272727272727201</v>
      </c>
      <c r="O3700">
        <v>174</v>
      </c>
      <c r="P3700">
        <v>6.3829787234042499</v>
      </c>
      <c r="Q3700">
        <v>1.3882444300099E-2</v>
      </c>
    </row>
    <row r="3701" spans="1:17" hidden="1" x14ac:dyDescent="0.3">
      <c r="A3701" t="s">
        <v>7565</v>
      </c>
      <c r="B3701" t="s">
        <v>7566</v>
      </c>
      <c r="C3701" t="str">
        <f>IFERROR(VLOOKUP(Table1[[#This Row],[Ticker]],[1]!Table1[[Symbol]:[Industry]],2,FALSE),"-")</f>
        <v>-</v>
      </c>
      <c r="D3701" t="s">
        <v>713</v>
      </c>
      <c r="E3701">
        <v>31.504857428999902</v>
      </c>
      <c r="F3701">
        <v>252.26</v>
      </c>
      <c r="G3701">
        <v>1.07419303806332</v>
      </c>
      <c r="H3701">
        <v>-0.5380899483189</v>
      </c>
      <c r="I3701">
        <v>1.0084907134088399</v>
      </c>
      <c r="J3701">
        <v>-0.21677486825900999</v>
      </c>
      <c r="K3701">
        <v>240.26296780128001</v>
      </c>
      <c r="L3701">
        <v>223.16733008700999</v>
      </c>
      <c r="M3701">
        <v>51.891311594454301</v>
      </c>
      <c r="N3701">
        <v>1.2275651214791801</v>
      </c>
      <c r="O3701">
        <v>9.8073416316498907</v>
      </c>
      <c r="P3701">
        <v>32.454712522971903</v>
      </c>
      <c r="Q3701">
        <v>1.5187022887975E-2</v>
      </c>
    </row>
    <row r="3702" spans="1:17" hidden="1" x14ac:dyDescent="0.3">
      <c r="A3702" t="s">
        <v>7567</v>
      </c>
      <c r="B3702" t="s">
        <v>7568</v>
      </c>
      <c r="C3702" t="str">
        <f>IFERROR(VLOOKUP(Table1[[#This Row],[Ticker]],[1]!Table1[[Symbol]:[Industry]],2,FALSE),"-")</f>
        <v>-</v>
      </c>
      <c r="D3702" t="s">
        <v>409</v>
      </c>
      <c r="E3702">
        <v>31.476600000000001</v>
      </c>
      <c r="F3702">
        <v>58.28</v>
      </c>
      <c r="G3702">
        <v>50.1086791198911</v>
      </c>
      <c r="H3702">
        <v>10.2624028930663</v>
      </c>
      <c r="I3702">
        <v>59.6985073519065</v>
      </c>
      <c r="J3702">
        <v>-8.1160457352637501</v>
      </c>
      <c r="K3702">
        <v>56.609670700914599</v>
      </c>
      <c r="L3702">
        <v>44.502426941456399</v>
      </c>
      <c r="M3702">
        <v>46.344874672287403</v>
      </c>
      <c r="N3702">
        <v>0.82195796001941002</v>
      </c>
      <c r="O3702">
        <v>45.8819492107069</v>
      </c>
      <c r="P3702">
        <v>183.739045764362</v>
      </c>
      <c r="Q3702">
        <v>0.211450783870409</v>
      </c>
    </row>
    <row r="3703" spans="1:17" hidden="1" x14ac:dyDescent="0.3">
      <c r="A3703" t="s">
        <v>7569</v>
      </c>
      <c r="B3703" t="s">
        <v>7570</v>
      </c>
      <c r="C3703" t="str">
        <f>IFERROR(VLOOKUP(Table1[[#This Row],[Ticker]],[1]!Table1[[Symbol]:[Industry]],2,FALSE),"-")</f>
        <v>-</v>
      </c>
      <c r="D3703" t="s">
        <v>409</v>
      </c>
      <c r="E3703">
        <v>31.476500000000001</v>
      </c>
      <c r="F3703">
        <v>3</v>
      </c>
      <c r="G3703">
        <v>-26.4666422610624</v>
      </c>
      <c r="H3703">
        <v>-22.0245423566239</v>
      </c>
      <c r="I3703">
        <v>4.1168584761400702</v>
      </c>
      <c r="J3703">
        <v>-5.9463818654640201</v>
      </c>
      <c r="K3703">
        <v>3.0746987648080699</v>
      </c>
      <c r="L3703">
        <v>2.8112950275195701</v>
      </c>
      <c r="M3703">
        <v>31.032016805746299</v>
      </c>
      <c r="N3703">
        <v>0.49173903568446897</v>
      </c>
      <c r="O3703">
        <v>50</v>
      </c>
      <c r="P3703">
        <v>74.418604651162795</v>
      </c>
      <c r="Q3703">
        <v>2.0663209954670001E-2</v>
      </c>
    </row>
    <row r="3704" spans="1:17" hidden="1" x14ac:dyDescent="0.3">
      <c r="A3704" t="s">
        <v>7571</v>
      </c>
      <c r="B3704" t="s">
        <v>7572</v>
      </c>
      <c r="C3704" t="str">
        <f>IFERROR(VLOOKUP(Table1[[#This Row],[Ticker]],[1]!Table1[[Symbol]:[Industry]],2,FALSE),"-")</f>
        <v>-</v>
      </c>
      <c r="D3704" t="s">
        <v>83</v>
      </c>
      <c r="E3704">
        <v>31.3911996</v>
      </c>
      <c r="F3704">
        <v>45.25</v>
      </c>
      <c r="G3704">
        <v>-7.4108793547792002</v>
      </c>
      <c r="H3704">
        <v>27.692706686467702</v>
      </c>
      <c r="I3704">
        <v>6.6802538966783498</v>
      </c>
      <c r="J3704">
        <v>31.598861365143001</v>
      </c>
      <c r="O3704">
        <v>25.3038674033149</v>
      </c>
      <c r="P3704">
        <v>29.285714285714199</v>
      </c>
    </row>
    <row r="3705" spans="1:17" hidden="1" x14ac:dyDescent="0.3">
      <c r="A3705" t="s">
        <v>7573</v>
      </c>
      <c r="B3705" t="s">
        <v>7574</v>
      </c>
      <c r="C3705" t="str">
        <f>IFERROR(VLOOKUP(Table1[[#This Row],[Ticker]],[1]!Table1[[Symbol]:[Industry]],2,FALSE),"-")</f>
        <v>-</v>
      </c>
      <c r="E3705">
        <v>31.363199999999999</v>
      </c>
      <c r="F3705">
        <v>29.62</v>
      </c>
      <c r="G3705">
        <v>1220.5592457581999</v>
      </c>
      <c r="H3705">
        <v>40.092815314734104</v>
      </c>
      <c r="I3705">
        <v>549.44745693173797</v>
      </c>
      <c r="J3705">
        <v>7.3144705238452996</v>
      </c>
      <c r="K3705">
        <v>20.415837371540501</v>
      </c>
      <c r="L3705">
        <v>10.8912166703344</v>
      </c>
      <c r="M3705">
        <v>100</v>
      </c>
      <c r="N3705">
        <v>1.4801681434451901</v>
      </c>
      <c r="O3705">
        <v>0</v>
      </c>
      <c r="P3705">
        <v>1246.3636363636299</v>
      </c>
    </row>
    <row r="3706" spans="1:17" hidden="1" x14ac:dyDescent="0.3">
      <c r="A3706" t="s">
        <v>7575</v>
      </c>
      <c r="B3706" t="s">
        <v>7576</v>
      </c>
      <c r="C3706" t="str">
        <f>IFERROR(VLOOKUP(Table1[[#This Row],[Ticker]],[1]!Table1[[Symbol]:[Industry]],2,FALSE),"-")</f>
        <v>-</v>
      </c>
      <c r="D3706" t="s">
        <v>409</v>
      </c>
      <c r="E3706">
        <v>31.3</v>
      </c>
      <c r="F3706">
        <v>3.05</v>
      </c>
      <c r="G3706">
        <v>-2.3226092289151001</v>
      </c>
      <c r="H3706">
        <v>13.2234966512199</v>
      </c>
      <c r="I3706">
        <v>-21.2088063154</v>
      </c>
      <c r="J3706">
        <v>-15.977839093219499</v>
      </c>
      <c r="K3706">
        <v>2.9262765585848198</v>
      </c>
      <c r="L3706">
        <v>2.8119364080356899</v>
      </c>
      <c r="M3706">
        <v>48.098032893396699</v>
      </c>
      <c r="N3706">
        <v>1.70684302111457</v>
      </c>
      <c r="O3706">
        <v>86.557377049180303</v>
      </c>
      <c r="P3706">
        <v>52.499999999999901</v>
      </c>
      <c r="Q3706">
        <v>5.8895774556768997E-2</v>
      </c>
    </row>
    <row r="3707" spans="1:17" hidden="1" x14ac:dyDescent="0.3">
      <c r="A3707" t="s">
        <v>7577</v>
      </c>
      <c r="B3707" t="s">
        <v>7578</v>
      </c>
      <c r="C3707" t="str">
        <f>IFERROR(VLOOKUP(Table1[[#This Row],[Ticker]],[1]!Table1[[Symbol]:[Industry]],2,FALSE),"-")</f>
        <v>-</v>
      </c>
      <c r="E3707">
        <v>31.274249999999999</v>
      </c>
      <c r="F3707">
        <v>7.8</v>
      </c>
      <c r="G3707">
        <v>-11.098508252492101</v>
      </c>
      <c r="H3707">
        <v>3.6298421766758602</v>
      </c>
      <c r="I3707">
        <v>-17.396449615160702</v>
      </c>
      <c r="J3707">
        <v>26.5753618486258</v>
      </c>
      <c r="K3707">
        <v>7.0071215819650297</v>
      </c>
      <c r="L3707">
        <v>6.3500356004613199</v>
      </c>
      <c r="M3707">
        <v>85.677063199676795</v>
      </c>
      <c r="N3707">
        <v>0.77995907298650702</v>
      </c>
      <c r="O3707">
        <v>23.589743589743499</v>
      </c>
      <c r="P3707">
        <v>55.0695825049701</v>
      </c>
      <c r="Q3707">
        <v>7.2077217860271006E-2</v>
      </c>
    </row>
    <row r="3708" spans="1:17" hidden="1" x14ac:dyDescent="0.3">
      <c r="A3708" t="s">
        <v>7579</v>
      </c>
      <c r="B3708" t="s">
        <v>7580</v>
      </c>
      <c r="C3708" t="str">
        <f>IFERROR(VLOOKUP(Table1[[#This Row],[Ticker]],[1]!Table1[[Symbol]:[Industry]],2,FALSE),"-")</f>
        <v>-</v>
      </c>
      <c r="D3708" t="s">
        <v>1320</v>
      </c>
      <c r="E3708">
        <v>31.257184429999999</v>
      </c>
      <c r="F3708">
        <v>56.61</v>
      </c>
      <c r="G3708">
        <v>-18.160351814788701</v>
      </c>
      <c r="H3708">
        <v>-4.4278171315156403</v>
      </c>
      <c r="I3708">
        <v>-7.8798017413565402</v>
      </c>
      <c r="J3708">
        <v>-0.76630788715925902</v>
      </c>
      <c r="K3708">
        <v>56.078988859783301</v>
      </c>
      <c r="L3708">
        <v>54.818113593245599</v>
      </c>
      <c r="M3708">
        <v>56.093149880285502</v>
      </c>
      <c r="N3708">
        <v>1.2213458848837699</v>
      </c>
      <c r="O3708">
        <v>2.0137784843667199</v>
      </c>
      <c r="P3708">
        <v>10.8912830558276</v>
      </c>
    </row>
    <row r="3709" spans="1:17" hidden="1" x14ac:dyDescent="0.3">
      <c r="A3709" t="s">
        <v>7581</v>
      </c>
      <c r="B3709" t="s">
        <v>7582</v>
      </c>
      <c r="C3709" t="str">
        <f>IFERROR(VLOOKUP(Table1[[#This Row],[Ticker]],[1]!Table1[[Symbol]:[Industry]],2,FALSE),"-")</f>
        <v>-</v>
      </c>
      <c r="E3709">
        <v>31.230831250000001</v>
      </c>
      <c r="F3709">
        <v>63.1</v>
      </c>
      <c r="G3709">
        <v>-47.661975744752198</v>
      </c>
      <c r="H3709">
        <v>-10.1927411989801</v>
      </c>
      <c r="I3709">
        <v>-33.570842493294599</v>
      </c>
      <c r="J3709">
        <v>-15.067805301523601</v>
      </c>
      <c r="K3709">
        <v>67.476873551704401</v>
      </c>
      <c r="M3709">
        <v>41.481464428302402</v>
      </c>
      <c r="N3709">
        <v>0.25296638845025898</v>
      </c>
      <c r="O3709">
        <v>41.045958795562498</v>
      </c>
      <c r="P3709">
        <v>26.5543521861211</v>
      </c>
    </row>
    <row r="3710" spans="1:17" hidden="1" x14ac:dyDescent="0.3">
      <c r="A3710" t="s">
        <v>7583</v>
      </c>
      <c r="B3710" t="s">
        <v>7584</v>
      </c>
      <c r="C3710" t="str">
        <f>IFERROR(VLOOKUP(Table1[[#This Row],[Ticker]],[1]!Table1[[Symbol]:[Industry]],2,FALSE),"-")</f>
        <v>-</v>
      </c>
      <c r="E3710">
        <v>31.15283067</v>
      </c>
      <c r="F3710">
        <v>20.85</v>
      </c>
      <c r="G3710">
        <v>27.0725212663802</v>
      </c>
      <c r="H3710">
        <v>-6.2634674094505201</v>
      </c>
      <c r="I3710">
        <v>-10.401304001206</v>
      </c>
      <c r="J3710">
        <v>2.1557220356146701E-2</v>
      </c>
      <c r="K3710">
        <v>20.896555307729901</v>
      </c>
      <c r="L3710">
        <v>19.735033325288601</v>
      </c>
      <c r="M3710">
        <v>46.4008352073296</v>
      </c>
      <c r="N3710">
        <v>0.94150513667768898</v>
      </c>
      <c r="O3710">
        <v>58.273381294963997</v>
      </c>
      <c r="P3710">
        <v>81.146828844482997</v>
      </c>
      <c r="Q3710">
        <v>5.9727583852894998E-2</v>
      </c>
    </row>
    <row r="3711" spans="1:17" hidden="1" x14ac:dyDescent="0.3">
      <c r="A3711" t="s">
        <v>7585</v>
      </c>
      <c r="B3711" t="s">
        <v>7586</v>
      </c>
      <c r="C3711" t="str">
        <f>IFERROR(VLOOKUP(Table1[[#This Row],[Ticker]],[1]!Table1[[Symbol]:[Industry]],2,FALSE),"-")</f>
        <v>-</v>
      </c>
      <c r="D3711" t="s">
        <v>901</v>
      </c>
      <c r="E3711">
        <v>31.134944772000001</v>
      </c>
      <c r="F3711">
        <v>22.06</v>
      </c>
      <c r="G3711">
        <v>-14.670889345987399</v>
      </c>
      <c r="H3711">
        <v>0.20552719928827301</v>
      </c>
      <c r="I3711">
        <v>-13.886206356193</v>
      </c>
      <c r="J3711">
        <v>-15.851725822849</v>
      </c>
      <c r="K3711">
        <v>22.155300544389998</v>
      </c>
      <c r="L3711">
        <v>22.152087959518301</v>
      </c>
      <c r="M3711">
        <v>47.870899878598401</v>
      </c>
      <c r="N3711">
        <v>3.3517183374671098</v>
      </c>
      <c r="O3711">
        <v>58.4315503173164</v>
      </c>
      <c r="P3711">
        <v>23.9325842696629</v>
      </c>
      <c r="Q3711">
        <v>4.6267981841164998E-2</v>
      </c>
    </row>
    <row r="3712" spans="1:17" hidden="1" x14ac:dyDescent="0.3">
      <c r="A3712" t="s">
        <v>7587</v>
      </c>
      <c r="B3712" t="s">
        <v>7588</v>
      </c>
      <c r="C3712" t="str">
        <f>IFERROR(VLOOKUP(Table1[[#This Row],[Ticker]],[1]!Table1[[Symbol]:[Industry]],2,FALSE),"-")</f>
        <v>-</v>
      </c>
      <c r="E3712">
        <v>31.08</v>
      </c>
      <c r="F3712">
        <v>74</v>
      </c>
      <c r="G3712">
        <v>78.898237333709105</v>
      </c>
      <c r="H3712">
        <v>8.9564429502040195</v>
      </c>
      <c r="I3712">
        <v>37.751497241055503</v>
      </c>
      <c r="J3712">
        <v>-0.80168733170197304</v>
      </c>
      <c r="K3712">
        <v>72.817970633429496</v>
      </c>
      <c r="L3712">
        <v>61.575164243550198</v>
      </c>
      <c r="M3712">
        <v>49.463706618959201</v>
      </c>
      <c r="N3712">
        <v>0.74010482559190305</v>
      </c>
      <c r="O3712">
        <v>26.635135135135101</v>
      </c>
      <c r="P3712">
        <v>155.172413793103</v>
      </c>
      <c r="Q3712">
        <v>0.10198005823216499</v>
      </c>
    </row>
    <row r="3713" spans="1:17" hidden="1" x14ac:dyDescent="0.3">
      <c r="A3713" t="s">
        <v>7589</v>
      </c>
      <c r="B3713" t="s">
        <v>7590</v>
      </c>
      <c r="C3713" t="str">
        <f>IFERROR(VLOOKUP(Table1[[#This Row],[Ticker]],[1]!Table1[[Symbol]:[Industry]],2,FALSE),"-")</f>
        <v>-</v>
      </c>
      <c r="E3713">
        <v>30.931192500000002</v>
      </c>
      <c r="F3713">
        <v>185</v>
      </c>
      <c r="G3713">
        <v>-34.220232189591698</v>
      </c>
      <c r="H3713">
        <v>9.3294756920662998</v>
      </c>
      <c r="I3713">
        <v>-8.9354795761979808</v>
      </c>
      <c r="J3713">
        <v>10.6831611531465</v>
      </c>
      <c r="K3713">
        <v>160.767866752532</v>
      </c>
      <c r="L3713">
        <v>173.41797178242501</v>
      </c>
      <c r="M3713">
        <v>73.299919926675301</v>
      </c>
      <c r="N3713">
        <v>1.05474635861376</v>
      </c>
      <c r="O3713">
        <v>37.297297297297199</v>
      </c>
      <c r="P3713">
        <v>51.639344262294998</v>
      </c>
    </row>
    <row r="3714" spans="1:17" hidden="1" x14ac:dyDescent="0.3">
      <c r="A3714" t="s">
        <v>7591</v>
      </c>
      <c r="B3714" t="s">
        <v>7592</v>
      </c>
      <c r="C3714" t="str">
        <f>IFERROR(VLOOKUP(Table1[[#This Row],[Ticker]],[1]!Table1[[Symbol]:[Industry]],2,FALSE),"-")</f>
        <v>-</v>
      </c>
      <c r="E3714">
        <v>30.872240099999999</v>
      </c>
      <c r="F3714">
        <v>83</v>
      </c>
      <c r="G3714">
        <v>62.404226174611999</v>
      </c>
      <c r="H3714">
        <v>70.215774336117605</v>
      </c>
      <c r="I3714">
        <v>76.495359426069498</v>
      </c>
      <c r="J3714">
        <v>6.9905204605058104</v>
      </c>
      <c r="K3714">
        <v>56.9640467595449</v>
      </c>
      <c r="M3714">
        <v>75.443188977526702</v>
      </c>
      <c r="N3714">
        <v>0.69706937799043001</v>
      </c>
      <c r="O3714">
        <v>5.3012048192771104</v>
      </c>
      <c r="P3714">
        <v>157.76397515527901</v>
      </c>
    </row>
    <row r="3715" spans="1:17" hidden="1" x14ac:dyDescent="0.3">
      <c r="A3715" t="s">
        <v>7593</v>
      </c>
      <c r="B3715" t="s">
        <v>7594</v>
      </c>
      <c r="C3715" t="str">
        <f>IFERROR(VLOOKUP(Table1[[#This Row],[Ticker]],[1]!Table1[[Symbol]:[Industry]],2,FALSE),"-")</f>
        <v>-</v>
      </c>
      <c r="D3715" t="s">
        <v>140</v>
      </c>
      <c r="E3715">
        <v>30.792999999999999</v>
      </c>
      <c r="F3715">
        <v>87.15</v>
      </c>
      <c r="G3715">
        <v>-38.418448561915802</v>
      </c>
      <c r="H3715">
        <v>-14.3771700017295</v>
      </c>
      <c r="I3715">
        <v>-22.006618136271101</v>
      </c>
      <c r="J3715">
        <v>0.41782486341997799</v>
      </c>
      <c r="K3715">
        <v>97.084807610070996</v>
      </c>
      <c r="L3715">
        <v>69.764671867732801</v>
      </c>
      <c r="M3715">
        <v>39.840409742687903</v>
      </c>
      <c r="N3715">
        <v>1.02194257841531</v>
      </c>
      <c r="O3715">
        <v>53.5857716580608</v>
      </c>
      <c r="P3715">
        <v>12.524209167204599</v>
      </c>
      <c r="Q3715">
        <v>8.9711696458249002E-2</v>
      </c>
    </row>
    <row r="3716" spans="1:17" hidden="1" x14ac:dyDescent="0.3">
      <c r="A3716" t="s">
        <v>7595</v>
      </c>
      <c r="B3716" t="s">
        <v>7596</v>
      </c>
      <c r="C3716" t="str">
        <f>IFERROR(VLOOKUP(Table1[[#This Row],[Ticker]],[1]!Table1[[Symbol]:[Industry]],2,FALSE),"-")</f>
        <v>-</v>
      </c>
      <c r="D3716" t="s">
        <v>114</v>
      </c>
      <c r="E3716">
        <v>30.79</v>
      </c>
      <c r="F3716">
        <v>323.25</v>
      </c>
      <c r="G3716">
        <v>-15.8554110135965</v>
      </c>
      <c r="H3716">
        <v>-4.8897108959498201</v>
      </c>
      <c r="I3716">
        <v>-1.76427776213902</v>
      </c>
      <c r="J3716">
        <v>-0.80168733170197304</v>
      </c>
      <c r="K3716">
        <v>321.34131585209798</v>
      </c>
      <c r="L3716">
        <v>309.40488677107601</v>
      </c>
      <c r="M3716">
        <v>0.32897047686164199</v>
      </c>
      <c r="N3716">
        <v>0</v>
      </c>
      <c r="O3716">
        <v>0.26295436968291003</v>
      </c>
      <c r="P3716">
        <v>9.9489795918367303</v>
      </c>
    </row>
    <row r="3717" spans="1:17" hidden="1" x14ac:dyDescent="0.3">
      <c r="A3717" t="s">
        <v>7597</v>
      </c>
      <c r="B3717" t="s">
        <v>7598</v>
      </c>
      <c r="C3717" t="str">
        <f>IFERROR(VLOOKUP(Table1[[#This Row],[Ticker]],[1]!Table1[[Symbol]:[Industry]],2,FALSE),"-")</f>
        <v>-</v>
      </c>
      <c r="E3717">
        <v>30.772617501999999</v>
      </c>
      <c r="F3717">
        <v>21.65</v>
      </c>
      <c r="G3717">
        <v>312.45471870630701</v>
      </c>
      <c r="H3717">
        <v>42.848632875796802</v>
      </c>
      <c r="I3717">
        <v>129.10987946471101</v>
      </c>
      <c r="J3717">
        <v>7.3491022760412799</v>
      </c>
      <c r="K3717">
        <v>15.140273472202001</v>
      </c>
      <c r="L3717">
        <v>9.5071580236906197</v>
      </c>
      <c r="M3717">
        <v>99.873267171298394</v>
      </c>
      <c r="N3717">
        <v>0.55140959521277699</v>
      </c>
      <c r="O3717">
        <v>0</v>
      </c>
      <c r="P3717">
        <v>384.34004474272899</v>
      </c>
      <c r="Q3717">
        <v>0.16135644775305899</v>
      </c>
    </row>
    <row r="3718" spans="1:17" hidden="1" x14ac:dyDescent="0.3">
      <c r="A3718" t="s">
        <v>7599</v>
      </c>
      <c r="B3718" t="s">
        <v>7600</v>
      </c>
      <c r="C3718" t="str">
        <f>IFERROR(VLOOKUP(Table1[[#This Row],[Ticker]],[1]!Table1[[Symbol]:[Industry]],2,FALSE),"-")</f>
        <v>-</v>
      </c>
      <c r="D3718" t="s">
        <v>75</v>
      </c>
      <c r="E3718">
        <v>30.735882100000001</v>
      </c>
      <c r="F3718">
        <v>48</v>
      </c>
      <c r="G3718">
        <v>-28.952090363302499</v>
      </c>
      <c r="H3718">
        <v>1.3088153285841999</v>
      </c>
      <c r="I3718">
        <v>-53.283555588911803</v>
      </c>
      <c r="J3718">
        <v>-0.57669244522212104</v>
      </c>
      <c r="K3718">
        <v>47.809339559664302</v>
      </c>
      <c r="L3718">
        <v>53.628833114678301</v>
      </c>
      <c r="M3718">
        <v>61.488997485443903</v>
      </c>
      <c r="N3718">
        <v>1.1622859815998701</v>
      </c>
      <c r="O3718">
        <v>170.3125</v>
      </c>
      <c r="P3718">
        <v>29.136400322840899</v>
      </c>
      <c r="Q3718">
        <v>7.1474823145182997E-2</v>
      </c>
    </row>
    <row r="3719" spans="1:17" hidden="1" x14ac:dyDescent="0.3">
      <c r="A3719" t="s">
        <v>7601</v>
      </c>
      <c r="B3719" t="s">
        <v>7602</v>
      </c>
      <c r="C3719" t="str">
        <f>IFERROR(VLOOKUP(Table1[[#This Row],[Ticker]],[1]!Table1[[Symbol]:[Industry]],2,FALSE),"-")</f>
        <v>-</v>
      </c>
      <c r="D3719" t="s">
        <v>409</v>
      </c>
      <c r="E3719">
        <v>30.6182425199998</v>
      </c>
      <c r="F3719">
        <v>244.45</v>
      </c>
      <c r="G3719">
        <v>-25.804390605433301</v>
      </c>
      <c r="H3719">
        <v>-4.8897108959498201</v>
      </c>
      <c r="I3719">
        <v>-11.713257353975701</v>
      </c>
      <c r="J3719">
        <v>-0.80168733170197304</v>
      </c>
      <c r="K3719">
        <v>244.45</v>
      </c>
      <c r="L3719">
        <v>244.44999999999899</v>
      </c>
      <c r="M3719">
        <v>50</v>
      </c>
      <c r="O3719">
        <v>0</v>
      </c>
      <c r="P3719">
        <v>0</v>
      </c>
    </row>
    <row r="3720" spans="1:17" hidden="1" x14ac:dyDescent="0.3">
      <c r="A3720" t="s">
        <v>7603</v>
      </c>
      <c r="B3720" t="s">
        <v>7604</v>
      </c>
      <c r="C3720" t="str">
        <f>IFERROR(VLOOKUP(Table1[[#This Row],[Ticker]],[1]!Table1[[Symbol]:[Industry]],2,FALSE),"-")</f>
        <v>-</v>
      </c>
      <c r="D3720" t="s">
        <v>396</v>
      </c>
      <c r="E3720">
        <v>30.5333325</v>
      </c>
      <c r="F3720">
        <v>91.66</v>
      </c>
      <c r="G3720">
        <v>384.55195683331903</v>
      </c>
      <c r="H3720">
        <v>71.706869964730004</v>
      </c>
      <c r="I3720">
        <v>287.67672085953097</v>
      </c>
      <c r="J3720">
        <v>7.4232644987411804</v>
      </c>
      <c r="K3720">
        <v>59.280721717770199</v>
      </c>
      <c r="L3720">
        <v>36.899870154947202</v>
      </c>
      <c r="M3720">
        <v>99.096185570532697</v>
      </c>
      <c r="N3720">
        <v>0.90291402244132202</v>
      </c>
      <c r="O3720">
        <v>0</v>
      </c>
      <c r="P3720">
        <v>500.65530799475698</v>
      </c>
      <c r="Q3720">
        <v>0.14013448405995299</v>
      </c>
    </row>
    <row r="3721" spans="1:17" hidden="1" x14ac:dyDescent="0.3">
      <c r="A3721" t="s">
        <v>7605</v>
      </c>
      <c r="B3721" t="s">
        <v>7606</v>
      </c>
      <c r="C3721" t="str">
        <f>IFERROR(VLOOKUP(Table1[[#This Row],[Ticker]],[1]!Table1[[Symbol]:[Industry]],2,FALSE),"-")</f>
        <v>-</v>
      </c>
      <c r="D3721" t="s">
        <v>21</v>
      </c>
      <c r="E3721">
        <v>30.527999999999999</v>
      </c>
      <c r="F3721">
        <v>106.84</v>
      </c>
      <c r="G3721">
        <v>154.46843205983399</v>
      </c>
      <c r="H3721">
        <v>32.605222221196499</v>
      </c>
      <c r="I3721">
        <v>14.6946934269045</v>
      </c>
      <c r="J3721">
        <v>36.711826181811503</v>
      </c>
      <c r="K3721">
        <v>74.272638675568899</v>
      </c>
      <c r="L3721">
        <v>64.549858756711004</v>
      </c>
      <c r="M3721">
        <v>90.293570604375603</v>
      </c>
      <c r="N3721">
        <v>2.2576096923053699</v>
      </c>
      <c r="O3721">
        <v>0</v>
      </c>
      <c r="P3721">
        <v>204.21412300683301</v>
      </c>
      <c r="Q3721">
        <v>0.13604406148397999</v>
      </c>
    </row>
    <row r="3722" spans="1:17" hidden="1" x14ac:dyDescent="0.3">
      <c r="A3722" t="s">
        <v>7607</v>
      </c>
      <c r="B3722" t="s">
        <v>7608</v>
      </c>
      <c r="C3722" t="str">
        <f>IFERROR(VLOOKUP(Table1[[#This Row],[Ticker]],[1]!Table1[[Symbol]:[Industry]],2,FALSE),"-")</f>
        <v>-</v>
      </c>
      <c r="D3722" t="s">
        <v>1533</v>
      </c>
      <c r="E3722">
        <v>30.494324832</v>
      </c>
      <c r="F3722">
        <v>2.4900000000000002</v>
      </c>
      <c r="G3722">
        <v>-7.2329620340047303</v>
      </c>
      <c r="H3722">
        <v>-20.195833344929401</v>
      </c>
      <c r="I3722">
        <v>-44.415960056678401</v>
      </c>
      <c r="J3722">
        <v>8.8899426242451707</v>
      </c>
      <c r="K3722">
        <v>3.2821268396125598</v>
      </c>
      <c r="L3722">
        <v>3.2221396863910501</v>
      </c>
      <c r="M3722">
        <v>45.551677312009403</v>
      </c>
      <c r="N3722">
        <v>0.98980724821620503</v>
      </c>
      <c r="O3722">
        <v>84.738955823293097</v>
      </c>
      <c r="P3722">
        <v>46.470588235294102</v>
      </c>
      <c r="Q3722">
        <v>-1.2175342403327001E-2</v>
      </c>
    </row>
    <row r="3723" spans="1:17" hidden="1" x14ac:dyDescent="0.3">
      <c r="A3723" t="s">
        <v>7609</v>
      </c>
      <c r="B3723" t="s">
        <v>7610</v>
      </c>
      <c r="C3723" t="str">
        <f>IFERROR(VLOOKUP(Table1[[#This Row],[Ticker]],[1]!Table1[[Symbol]:[Industry]],2,FALSE),"-")</f>
        <v>-</v>
      </c>
      <c r="D3723" t="s">
        <v>647</v>
      </c>
      <c r="E3723">
        <v>30.486551719999898</v>
      </c>
      <c r="F3723">
        <v>39.9</v>
      </c>
      <c r="G3723">
        <v>-28.297059227134199</v>
      </c>
      <c r="H3723">
        <v>0.79710229086336504</v>
      </c>
      <c r="I3723">
        <v>-23.007165757710698</v>
      </c>
      <c r="J3723">
        <v>-8.72413826516296</v>
      </c>
      <c r="K3723">
        <v>38.275147725025199</v>
      </c>
      <c r="L3723">
        <v>40.623587762705696</v>
      </c>
      <c r="M3723">
        <v>45.4109976746482</v>
      </c>
      <c r="N3723">
        <v>0.94318231846077305</v>
      </c>
      <c r="O3723">
        <v>27.819548872180398</v>
      </c>
      <c r="P3723">
        <v>24.687499999999901</v>
      </c>
      <c r="Q3723">
        <v>-4.1844766946461998E-2</v>
      </c>
    </row>
    <row r="3724" spans="1:17" hidden="1" x14ac:dyDescent="0.3">
      <c r="A3724" t="s">
        <v>7611</v>
      </c>
      <c r="B3724" t="s">
        <v>7612</v>
      </c>
      <c r="C3724" t="str">
        <f>IFERROR(VLOOKUP(Table1[[#This Row],[Ticker]],[1]!Table1[[Symbol]:[Industry]],2,FALSE),"-")</f>
        <v>-</v>
      </c>
      <c r="D3724" t="s">
        <v>253</v>
      </c>
      <c r="E3724">
        <v>30.457374001999899</v>
      </c>
      <c r="F3724">
        <v>6</v>
      </c>
      <c r="G3724">
        <v>-2.8535709333021599</v>
      </c>
      <c r="H3724">
        <v>1.1102891040501699</v>
      </c>
      <c r="I3724">
        <v>-11.713257353975701</v>
      </c>
      <c r="J3724">
        <v>2.02018215683418</v>
      </c>
      <c r="K3724">
        <v>5.6992626310734797</v>
      </c>
      <c r="L3724">
        <v>5.5053109547761796</v>
      </c>
      <c r="M3724">
        <v>49.400064342939302</v>
      </c>
      <c r="N3724">
        <v>1.8741389063275</v>
      </c>
      <c r="O3724">
        <v>13.3333333333333</v>
      </c>
      <c r="P3724">
        <v>57.068062827225098</v>
      </c>
      <c r="Q3724">
        <v>6.5239425644708998E-2</v>
      </c>
    </row>
    <row r="3725" spans="1:17" hidden="1" x14ac:dyDescent="0.3">
      <c r="A3725" t="s">
        <v>7613</v>
      </c>
      <c r="B3725" t="s">
        <v>7614</v>
      </c>
      <c r="C3725" t="str">
        <f>IFERROR(VLOOKUP(Table1[[#This Row],[Ticker]],[1]!Table1[[Symbol]:[Industry]],2,FALSE),"-")</f>
        <v>-</v>
      </c>
      <c r="D3725" t="s">
        <v>476</v>
      </c>
      <c r="E3725">
        <v>30.407585999999998</v>
      </c>
      <c r="F3725">
        <v>114.05</v>
      </c>
      <c r="G3725">
        <v>-46.986145961341997</v>
      </c>
      <c r="H3725">
        <v>-14.7257764697203</v>
      </c>
      <c r="I3725">
        <v>-52.772688878523503</v>
      </c>
      <c r="J3725">
        <v>-9.0202939232747692</v>
      </c>
      <c r="K3725">
        <v>120.187000501041</v>
      </c>
      <c r="L3725">
        <v>130.07489407918499</v>
      </c>
      <c r="M3725">
        <v>39.911073321566199</v>
      </c>
      <c r="N3725">
        <v>0.79686539223590103</v>
      </c>
      <c r="O3725">
        <v>75.361683472161303</v>
      </c>
      <c r="P3725">
        <v>10.460048426150101</v>
      </c>
      <c r="Q3725">
        <v>4.9496113317397998E-2</v>
      </c>
    </row>
    <row r="3726" spans="1:17" hidden="1" x14ac:dyDescent="0.3">
      <c r="A3726" t="s">
        <v>7615</v>
      </c>
      <c r="B3726" t="s">
        <v>7616</v>
      </c>
      <c r="C3726" t="str">
        <f>IFERROR(VLOOKUP(Table1[[#This Row],[Ticker]],[1]!Table1[[Symbol]:[Industry]],2,FALSE),"-")</f>
        <v>-</v>
      </c>
      <c r="E3726">
        <v>30.395189999999999</v>
      </c>
      <c r="F3726">
        <v>177.25</v>
      </c>
      <c r="G3726">
        <v>94.381944798293304</v>
      </c>
      <c r="H3726">
        <v>-1.8732575138657099</v>
      </c>
      <c r="I3726">
        <v>95.620933779490102</v>
      </c>
      <c r="J3726">
        <v>4.1983126682980298</v>
      </c>
      <c r="K3726">
        <v>144.110078467395</v>
      </c>
      <c r="L3726">
        <v>107.62268781588099</v>
      </c>
      <c r="M3726">
        <v>88.512402602310701</v>
      </c>
      <c r="N3726">
        <v>0.82517482517482499</v>
      </c>
      <c r="O3726">
        <v>0.141043723554301</v>
      </c>
      <c r="P3726">
        <v>141.64962508520699</v>
      </c>
    </row>
    <row r="3727" spans="1:17" hidden="1" x14ac:dyDescent="0.3">
      <c r="A3727" t="s">
        <v>7617</v>
      </c>
      <c r="B3727" t="s">
        <v>7618</v>
      </c>
      <c r="C3727" t="str">
        <f>IFERROR(VLOOKUP(Table1[[#This Row],[Ticker]],[1]!Table1[[Symbol]:[Industry]],2,FALSE),"-")</f>
        <v>-</v>
      </c>
      <c r="E3727">
        <v>30.366584129</v>
      </c>
      <c r="F3727">
        <v>15.71</v>
      </c>
      <c r="G3727">
        <v>101.87676881485601</v>
      </c>
      <c r="H3727">
        <v>2.10137889157587</v>
      </c>
      <c r="I3727">
        <v>-32.649341903547899</v>
      </c>
      <c r="J3727">
        <v>-5.6767635047671803</v>
      </c>
      <c r="K3727">
        <v>13.9876637419252</v>
      </c>
      <c r="L3727">
        <v>11.9164835524784</v>
      </c>
      <c r="M3727">
        <v>53.020541143866801</v>
      </c>
      <c r="N3727">
        <v>1.5353769833872699</v>
      </c>
      <c r="O3727">
        <v>43.666454487587501</v>
      </c>
      <c r="P3727">
        <v>161.833333333333</v>
      </c>
      <c r="Q3727">
        <v>0.14162888600618101</v>
      </c>
    </row>
    <row r="3728" spans="1:17" hidden="1" x14ac:dyDescent="0.3">
      <c r="A3728" t="s">
        <v>7619</v>
      </c>
      <c r="B3728" t="s">
        <v>7620</v>
      </c>
      <c r="C3728" t="str">
        <f>IFERROR(VLOOKUP(Table1[[#This Row],[Ticker]],[1]!Table1[[Symbol]:[Industry]],2,FALSE),"-")</f>
        <v>-</v>
      </c>
      <c r="D3728" t="s">
        <v>409</v>
      </c>
      <c r="E3728">
        <v>30.2912924</v>
      </c>
      <c r="F3728">
        <v>8.99</v>
      </c>
      <c r="G3728">
        <v>-35.404390605433299</v>
      </c>
      <c r="H3728">
        <v>-5.4483701138268996</v>
      </c>
      <c r="I3728">
        <v>-23.141828782547101</v>
      </c>
      <c r="J3728">
        <v>-0.576462106476752</v>
      </c>
      <c r="K3728">
        <v>8.9066898124963707</v>
      </c>
      <c r="L3728">
        <v>9.2345799901655106</v>
      </c>
      <c r="M3728">
        <v>62.345765221161699</v>
      </c>
      <c r="N3728">
        <v>1.13174629309193</v>
      </c>
      <c r="O3728">
        <v>21.690767519466</v>
      </c>
      <c r="P3728">
        <v>7.0238095238095202</v>
      </c>
      <c r="Q3728">
        <v>0.126453062398729</v>
      </c>
    </row>
    <row r="3729" spans="1:17" hidden="1" x14ac:dyDescent="0.3">
      <c r="A3729" t="s">
        <v>7621</v>
      </c>
      <c r="B3729" t="s">
        <v>7622</v>
      </c>
      <c r="C3729" t="str">
        <f>IFERROR(VLOOKUP(Table1[[#This Row],[Ticker]],[1]!Table1[[Symbol]:[Industry]],2,FALSE),"-")</f>
        <v>-</v>
      </c>
      <c r="D3729" t="s">
        <v>100</v>
      </c>
      <c r="E3729">
        <v>30.267579999999999</v>
      </c>
      <c r="F3729">
        <v>16.739999999999998</v>
      </c>
      <c r="G3729">
        <v>-27.3338023701392</v>
      </c>
      <c r="H3729">
        <v>-15.712221718460601</v>
      </c>
      <c r="I3729">
        <v>-15.5616203637402</v>
      </c>
      <c r="J3729">
        <v>-4.8761925703515603</v>
      </c>
      <c r="K3729">
        <v>18.6085987606278</v>
      </c>
      <c r="L3729">
        <v>18.459447393615999</v>
      </c>
      <c r="M3729">
        <v>45.627852266012503</v>
      </c>
      <c r="N3729">
        <v>0.38938304876473601</v>
      </c>
      <c r="O3729">
        <v>114.097968936678</v>
      </c>
      <c r="P3729">
        <v>11.081619110816099</v>
      </c>
      <c r="Q3729">
        <v>-1.0256916029282E-2</v>
      </c>
    </row>
    <row r="3730" spans="1:17" hidden="1" x14ac:dyDescent="0.3">
      <c r="A3730" t="s">
        <v>7623</v>
      </c>
      <c r="B3730" t="s">
        <v>7624</v>
      </c>
      <c r="C3730" t="str">
        <f>IFERROR(VLOOKUP(Table1[[#This Row],[Ticker]],[1]!Table1[[Symbol]:[Industry]],2,FALSE),"-")</f>
        <v>-</v>
      </c>
      <c r="D3730" t="s">
        <v>409</v>
      </c>
      <c r="E3730">
        <v>30.2484</v>
      </c>
      <c r="F3730">
        <v>36.729999999999997</v>
      </c>
      <c r="G3730">
        <v>412.79757033100702</v>
      </c>
      <c r="H3730">
        <v>32.030441195304903</v>
      </c>
      <c r="I3730">
        <v>377.50278710161501</v>
      </c>
      <c r="J3730">
        <v>7.3689344766488798</v>
      </c>
      <c r="K3730">
        <v>29.801227723937199</v>
      </c>
      <c r="L3730">
        <v>19.313143767347899</v>
      </c>
      <c r="M3730">
        <v>100</v>
      </c>
      <c r="N3730">
        <v>2.6818181818181799</v>
      </c>
      <c r="O3730">
        <v>0</v>
      </c>
      <c r="P3730">
        <v>438.60196093643998</v>
      </c>
    </row>
    <row r="3731" spans="1:17" hidden="1" x14ac:dyDescent="0.3">
      <c r="A3731" t="s">
        <v>7625</v>
      </c>
      <c r="B3731" t="s">
        <v>7626</v>
      </c>
      <c r="C3731" t="str">
        <f>IFERROR(VLOOKUP(Table1[[#This Row],[Ticker]],[1]!Table1[[Symbol]:[Industry]],2,FALSE),"-")</f>
        <v>-</v>
      </c>
      <c r="D3731" t="s">
        <v>193</v>
      </c>
      <c r="E3731">
        <v>30.248000000000001</v>
      </c>
      <c r="F3731">
        <v>0.45</v>
      </c>
      <c r="G3731">
        <v>-5.5931859894901201</v>
      </c>
      <c r="H3731">
        <v>-1.87035303188851</v>
      </c>
      <c r="I3731">
        <v>-12.2495918825592</v>
      </c>
      <c r="J3731">
        <v>1.0670674632677399</v>
      </c>
      <c r="K3731">
        <v>0.59267168328142406</v>
      </c>
      <c r="L3731">
        <v>0.50771284078795198</v>
      </c>
      <c r="M3731">
        <v>92.112121951265095</v>
      </c>
      <c r="N3731">
        <v>1</v>
      </c>
      <c r="Q3731">
        <v>4.6288916988924997E-2</v>
      </c>
    </row>
    <row r="3732" spans="1:17" hidden="1" x14ac:dyDescent="0.3">
      <c r="A3732" t="s">
        <v>7627</v>
      </c>
      <c r="B3732" t="s">
        <v>7628</v>
      </c>
      <c r="C3732" t="str">
        <f>IFERROR(VLOOKUP(Table1[[#This Row],[Ticker]],[1]!Table1[[Symbol]:[Industry]],2,FALSE),"-")</f>
        <v>-</v>
      </c>
      <c r="D3732" t="s">
        <v>409</v>
      </c>
      <c r="E3732">
        <v>30.1872562</v>
      </c>
      <c r="F3732">
        <v>58.62</v>
      </c>
      <c r="G3732">
        <v>228.82355857786899</v>
      </c>
      <c r="H3732">
        <v>22.968705197760301</v>
      </c>
      <c r="I3732">
        <v>80.546499943498802</v>
      </c>
      <c r="J3732">
        <v>-4.24399502400966</v>
      </c>
      <c r="K3732">
        <v>42.6669579705394</v>
      </c>
      <c r="L3732">
        <v>33.694811989575697</v>
      </c>
      <c r="M3732">
        <v>65.585984365270406</v>
      </c>
      <c r="N3732">
        <v>3.1841421736158502</v>
      </c>
      <c r="O3732">
        <v>2.7806209484817401</v>
      </c>
      <c r="P3732">
        <v>315.74468085106298</v>
      </c>
      <c r="Q3732">
        <v>6.5535468238714006E-2</v>
      </c>
    </row>
    <row r="3733" spans="1:17" hidden="1" x14ac:dyDescent="0.3">
      <c r="A3733" t="s">
        <v>7629</v>
      </c>
      <c r="B3733" t="s">
        <v>7630</v>
      </c>
      <c r="C3733" t="str">
        <f>IFERROR(VLOOKUP(Table1[[#This Row],[Ticker]],[1]!Table1[[Symbol]:[Industry]],2,FALSE),"-")</f>
        <v>-</v>
      </c>
      <c r="D3733" t="s">
        <v>647</v>
      </c>
      <c r="E3733">
        <v>30.140055503999999</v>
      </c>
      <c r="F3733">
        <v>32.1</v>
      </c>
      <c r="G3733">
        <v>-20.3856713936106</v>
      </c>
      <c r="H3733">
        <v>-11.567941598465</v>
      </c>
      <c r="I3733">
        <v>-16.9950513935154</v>
      </c>
      <c r="J3733">
        <v>-5.8605108611137302</v>
      </c>
      <c r="K3733">
        <v>33.8840646898906</v>
      </c>
      <c r="L3733">
        <v>31.5291052724846</v>
      </c>
      <c r="M3733">
        <v>32.946451577503602</v>
      </c>
      <c r="N3733">
        <v>0.64614445836143497</v>
      </c>
      <c r="O3733">
        <v>26.2928348909657</v>
      </c>
      <c r="P3733">
        <v>42.476697736351497</v>
      </c>
      <c r="Q3733">
        <v>4.3000051985334999E-2</v>
      </c>
    </row>
    <row r="3734" spans="1:17" hidden="1" x14ac:dyDescent="0.3">
      <c r="A3734" t="s">
        <v>7631</v>
      </c>
      <c r="B3734" t="s">
        <v>7632</v>
      </c>
      <c r="C3734" t="str">
        <f>IFERROR(VLOOKUP(Table1[[#This Row],[Ticker]],[1]!Table1[[Symbol]:[Industry]],2,FALSE),"-")</f>
        <v>-</v>
      </c>
      <c r="D3734" t="s">
        <v>143</v>
      </c>
      <c r="E3734">
        <v>30.089245600000002</v>
      </c>
      <c r="F3734">
        <v>23</v>
      </c>
      <c r="G3734">
        <v>-50.021853537887999</v>
      </c>
      <c r="H3734">
        <v>8.2291009852383006</v>
      </c>
      <c r="I3734">
        <v>-35.046590687308999</v>
      </c>
      <c r="J3734">
        <v>1.6646803813025099</v>
      </c>
      <c r="K3734">
        <v>21.737867073631701</v>
      </c>
      <c r="M3734">
        <v>64.585818200452493</v>
      </c>
      <c r="N3734">
        <v>2.3979328165374598</v>
      </c>
      <c r="O3734">
        <v>53.913043478260803</v>
      </c>
      <c r="P3734">
        <v>26.373626373626301</v>
      </c>
    </row>
    <row r="3735" spans="1:17" hidden="1" x14ac:dyDescent="0.3">
      <c r="A3735" t="s">
        <v>7633</v>
      </c>
      <c r="B3735" t="s">
        <v>7634</v>
      </c>
      <c r="C3735" t="str">
        <f>IFERROR(VLOOKUP(Table1[[#This Row],[Ticker]],[1]!Table1[[Symbol]:[Industry]],2,FALSE),"-")</f>
        <v>-</v>
      </c>
      <c r="E3735">
        <v>30.060400000000001</v>
      </c>
      <c r="F3735">
        <v>17.510000000000002</v>
      </c>
      <c r="G3735">
        <v>-68.016957450353104</v>
      </c>
      <c r="H3735">
        <v>-4.6649917948262303</v>
      </c>
      <c r="I3735">
        <v>-25.669031309749698</v>
      </c>
      <c r="J3735">
        <v>-3.89783073202788</v>
      </c>
      <c r="K3735">
        <v>17.878777274567302</v>
      </c>
      <c r="L3735">
        <v>21.277390887835601</v>
      </c>
      <c r="M3735">
        <v>50.030493312141097</v>
      </c>
      <c r="N3735">
        <v>0.69733457107239305</v>
      </c>
      <c r="O3735">
        <v>89.377498572244306</v>
      </c>
      <c r="P3735">
        <v>20.7586206896551</v>
      </c>
      <c r="Q3735">
        <v>1.734130233208E-3</v>
      </c>
    </row>
    <row r="3736" spans="1:17" hidden="1" x14ac:dyDescent="0.3">
      <c r="A3736" t="s">
        <v>7635</v>
      </c>
      <c r="B3736" t="s">
        <v>7636</v>
      </c>
      <c r="C3736" t="str">
        <f>IFERROR(VLOOKUP(Table1[[#This Row],[Ticker]],[1]!Table1[[Symbol]:[Industry]],2,FALSE),"-")</f>
        <v>-</v>
      </c>
      <c r="E3736">
        <v>29.824000000000002</v>
      </c>
      <c r="F3736">
        <v>24.48</v>
      </c>
      <c r="G3736">
        <v>162.19560939456599</v>
      </c>
      <c r="H3736">
        <v>57.960161877586998</v>
      </c>
      <c r="I3736">
        <v>35.8455129896047</v>
      </c>
      <c r="J3736">
        <v>-1.84536726985427</v>
      </c>
      <c r="K3736">
        <v>18.782464569746001</v>
      </c>
      <c r="L3736">
        <v>15.750474899529999</v>
      </c>
      <c r="M3736">
        <v>71.379614245791601</v>
      </c>
      <c r="N3736">
        <v>3.4046185217606499</v>
      </c>
      <c r="O3736">
        <v>16.789215686274499</v>
      </c>
      <c r="P3736">
        <v>225.965379494008</v>
      </c>
      <c r="Q3736">
        <v>0.133375809723141</v>
      </c>
    </row>
    <row r="3737" spans="1:17" hidden="1" x14ac:dyDescent="0.3">
      <c r="A3737" t="s">
        <v>7637</v>
      </c>
      <c r="B3737" t="s">
        <v>7638</v>
      </c>
      <c r="C3737" t="str">
        <f>IFERROR(VLOOKUP(Table1[[#This Row],[Ticker]],[1]!Table1[[Symbol]:[Industry]],2,FALSE),"-")</f>
        <v>-</v>
      </c>
      <c r="E3737">
        <v>29.757849</v>
      </c>
      <c r="F3737">
        <v>34.89</v>
      </c>
      <c r="G3737">
        <v>54.692246745834098</v>
      </c>
      <c r="H3737">
        <v>-3.1762692415923599</v>
      </c>
      <c r="I3737">
        <v>-18.249555237715299</v>
      </c>
      <c r="J3737">
        <v>7.9818829684560004</v>
      </c>
      <c r="K3737">
        <v>33.615089480351699</v>
      </c>
      <c r="L3737">
        <v>31.831464017227901</v>
      </c>
      <c r="M3737">
        <v>62.562458859195999</v>
      </c>
      <c r="N3737">
        <v>0.99978681300723005</v>
      </c>
      <c r="O3737">
        <v>23.0438521066208</v>
      </c>
      <c r="P3737">
        <v>117.926296064959</v>
      </c>
      <c r="Q3737">
        <v>5.7657708949778001E-2</v>
      </c>
    </row>
    <row r="3738" spans="1:17" hidden="1" x14ac:dyDescent="0.3">
      <c r="A3738" t="s">
        <v>7639</v>
      </c>
      <c r="B3738" t="s">
        <v>7640</v>
      </c>
      <c r="C3738" t="str">
        <f>IFERROR(VLOOKUP(Table1[[#This Row],[Ticker]],[1]!Table1[[Symbol]:[Industry]],2,FALSE),"-")</f>
        <v>-</v>
      </c>
      <c r="D3738" t="s">
        <v>258</v>
      </c>
      <c r="E3738">
        <v>29.6595625</v>
      </c>
      <c r="F3738">
        <v>98</v>
      </c>
      <c r="G3738">
        <v>467.41594837761698</v>
      </c>
      <c r="H3738">
        <v>-22.598044229283101</v>
      </c>
      <c r="I3738">
        <v>-13.497181988170899</v>
      </c>
      <c r="J3738">
        <v>3.31006807156635</v>
      </c>
      <c r="K3738">
        <v>107.31711704806099</v>
      </c>
      <c r="L3738">
        <v>84.906381933757999</v>
      </c>
      <c r="M3738">
        <v>40.332539086329298</v>
      </c>
      <c r="N3738">
        <v>1.83322829454809</v>
      </c>
      <c r="O3738">
        <v>28.571428571428498</v>
      </c>
      <c r="P3738">
        <v>563.95663956639498</v>
      </c>
    </row>
    <row r="3739" spans="1:17" hidden="1" x14ac:dyDescent="0.3">
      <c r="A3739" t="s">
        <v>7641</v>
      </c>
      <c r="B3739" t="s">
        <v>7642</v>
      </c>
      <c r="C3739" t="str">
        <f>IFERROR(VLOOKUP(Table1[[#This Row],[Ticker]],[1]!Table1[[Symbol]:[Industry]],2,FALSE),"-")</f>
        <v>-</v>
      </c>
      <c r="D3739" t="s">
        <v>713</v>
      </c>
      <c r="E3739">
        <v>29.575091889999999</v>
      </c>
      <c r="F3739">
        <v>41.04</v>
      </c>
      <c r="G3739">
        <v>1.6094560260475801</v>
      </c>
      <c r="H3739">
        <v>5.1871699387563801</v>
      </c>
      <c r="I3739">
        <v>-3.65638531606105</v>
      </c>
      <c r="J3739">
        <v>0.69198355437398495</v>
      </c>
      <c r="K3739">
        <v>37.269755461422399</v>
      </c>
      <c r="L3739">
        <v>35.666349183085202</v>
      </c>
      <c r="M3739">
        <v>56.725246441840902</v>
      </c>
      <c r="N3739">
        <v>0.85337801120878498</v>
      </c>
      <c r="O3739">
        <v>2.65594541910332</v>
      </c>
      <c r="P3739">
        <v>54.111903867818199</v>
      </c>
    </row>
    <row r="3740" spans="1:17" hidden="1" x14ac:dyDescent="0.3">
      <c r="A3740" t="s">
        <v>7643</v>
      </c>
      <c r="B3740" t="s">
        <v>7644</v>
      </c>
      <c r="C3740" t="str">
        <f>IFERROR(VLOOKUP(Table1[[#This Row],[Ticker]],[1]!Table1[[Symbol]:[Industry]],2,FALSE),"-")</f>
        <v>-</v>
      </c>
      <c r="E3740">
        <v>29.543944</v>
      </c>
      <c r="F3740">
        <v>0.81</v>
      </c>
      <c r="G3740">
        <v>-3.0771178781605801</v>
      </c>
      <c r="H3740">
        <v>4.4436224373834996</v>
      </c>
      <c r="I3740">
        <v>21.073627891925799</v>
      </c>
      <c r="J3740">
        <v>-2.0065066088104002</v>
      </c>
      <c r="K3740">
        <v>0.77168750259038299</v>
      </c>
      <c r="L3740">
        <v>0.74747732364295005</v>
      </c>
      <c r="M3740">
        <v>48.636872828838499</v>
      </c>
      <c r="N3740">
        <v>2.12093091734523</v>
      </c>
      <c r="O3740">
        <v>37.037037037037003</v>
      </c>
      <c r="P3740">
        <v>52.830188679245197</v>
      </c>
      <c r="Q3740">
        <v>8.9710589789538997E-2</v>
      </c>
    </row>
    <row r="3741" spans="1:17" hidden="1" x14ac:dyDescent="0.3">
      <c r="A3741" t="s">
        <v>7645</v>
      </c>
      <c r="B3741" t="s">
        <v>7646</v>
      </c>
      <c r="C3741" t="str">
        <f>IFERROR(VLOOKUP(Table1[[#This Row],[Ticker]],[1]!Table1[[Symbol]:[Industry]],2,FALSE),"-")</f>
        <v>-</v>
      </c>
      <c r="D3741" t="s">
        <v>409</v>
      </c>
      <c r="E3741">
        <v>29.526</v>
      </c>
      <c r="F3741">
        <v>0.37</v>
      </c>
      <c r="G3741">
        <v>-47.080986350114102</v>
      </c>
      <c r="H3741">
        <v>0.82457481833589696</v>
      </c>
      <c r="I3741">
        <v>-25.666745726068701</v>
      </c>
      <c r="J3741">
        <v>-3.4332662790703901</v>
      </c>
      <c r="K3741">
        <v>0.36649700254282003</v>
      </c>
      <c r="L3741">
        <v>0.38670489066904201</v>
      </c>
      <c r="M3741">
        <v>46.871351551852598</v>
      </c>
      <c r="N3741">
        <v>1.34239998451312</v>
      </c>
      <c r="O3741">
        <v>54.054054054053999</v>
      </c>
      <c r="P3741">
        <v>19.354838709677399</v>
      </c>
    </row>
    <row r="3742" spans="1:17" hidden="1" x14ac:dyDescent="0.3">
      <c r="A3742" t="s">
        <v>7647</v>
      </c>
      <c r="B3742" t="s">
        <v>7648</v>
      </c>
      <c r="C3742" t="str">
        <f>IFERROR(VLOOKUP(Table1[[#This Row],[Ticker]],[1]!Table1[[Symbol]:[Industry]],2,FALSE),"-")</f>
        <v>-</v>
      </c>
      <c r="D3742" t="s">
        <v>43</v>
      </c>
      <c r="E3742">
        <v>29.52</v>
      </c>
      <c r="F3742">
        <v>770</v>
      </c>
      <c r="G3742">
        <v>231.919186630339</v>
      </c>
      <c r="H3742">
        <v>62.059729212635098</v>
      </c>
      <c r="I3742">
        <v>40.837510352809701</v>
      </c>
      <c r="J3742">
        <v>-4.9761987905086897</v>
      </c>
      <c r="K3742">
        <v>586.50027927106896</v>
      </c>
      <c r="L3742">
        <v>487.52320778441498</v>
      </c>
      <c r="M3742">
        <v>58.166791328437398</v>
      </c>
      <c r="N3742">
        <v>1.73438686275061</v>
      </c>
      <c r="O3742">
        <v>13.590909090908999</v>
      </c>
      <c r="P3742">
        <v>257.72357723577198</v>
      </c>
    </row>
    <row r="3743" spans="1:17" hidden="1" x14ac:dyDescent="0.3">
      <c r="A3743" t="s">
        <v>7649</v>
      </c>
      <c r="B3743" t="s">
        <v>7650</v>
      </c>
      <c r="C3743" t="str">
        <f>IFERROR(VLOOKUP(Table1[[#This Row],[Ticker]],[1]!Table1[[Symbol]:[Industry]],2,FALSE),"-")</f>
        <v>-</v>
      </c>
      <c r="D3743" t="s">
        <v>710</v>
      </c>
      <c r="E3743">
        <v>29.4</v>
      </c>
      <c r="F3743">
        <v>4.92</v>
      </c>
      <c r="G3743">
        <v>-69.895299696342406</v>
      </c>
      <c r="H3743">
        <v>-18.010278271836299</v>
      </c>
      <c r="I3743">
        <v>-48.717098583168998</v>
      </c>
      <c r="J3743">
        <v>-5.0985623317019604</v>
      </c>
      <c r="K3743">
        <v>5.4108772508880296</v>
      </c>
      <c r="L3743">
        <v>6.6470974524238304</v>
      </c>
      <c r="M3743">
        <v>28.153487213105301</v>
      </c>
      <c r="N3743">
        <v>1.6994384262817599</v>
      </c>
      <c r="O3743">
        <v>142.47967479674699</v>
      </c>
      <c r="P3743">
        <v>8.1318681318681207</v>
      </c>
      <c r="Q3743">
        <v>4.6921310733339001E-2</v>
      </c>
    </row>
    <row r="3744" spans="1:17" hidden="1" x14ac:dyDescent="0.3">
      <c r="A3744" t="s">
        <v>7651</v>
      </c>
      <c r="B3744" t="s">
        <v>7652</v>
      </c>
      <c r="C3744" t="str">
        <f>IFERROR(VLOOKUP(Table1[[#This Row],[Ticker]],[1]!Table1[[Symbol]:[Industry]],2,FALSE),"-")</f>
        <v>-</v>
      </c>
      <c r="D3744" t="s">
        <v>713</v>
      </c>
      <c r="E3744">
        <v>29.289530723999999</v>
      </c>
      <c r="F3744">
        <v>17.89</v>
      </c>
      <c r="G3744">
        <v>32.374212400755901</v>
      </c>
      <c r="H3744">
        <v>-1.1031360250376001</v>
      </c>
      <c r="I3744">
        <v>13.9452381155753</v>
      </c>
      <c r="J3744">
        <v>-1.35143994302688</v>
      </c>
      <c r="K3744">
        <v>16.8656927444218</v>
      </c>
      <c r="L3744">
        <v>14.8331826670992</v>
      </c>
      <c r="M3744">
        <v>37.603805705755697</v>
      </c>
      <c r="N3744">
        <v>1.1617648791663799</v>
      </c>
      <c r="O3744">
        <v>7.3225265511458897</v>
      </c>
      <c r="P3744">
        <v>62.621579856376599</v>
      </c>
      <c r="Q3744">
        <v>3.3034621500889999E-3</v>
      </c>
    </row>
    <row r="3745" spans="1:17" hidden="1" x14ac:dyDescent="0.3">
      <c r="A3745" t="s">
        <v>7653</v>
      </c>
      <c r="B3745" t="s">
        <v>7654</v>
      </c>
      <c r="C3745" t="str">
        <f>IFERROR(VLOOKUP(Table1[[#This Row],[Ticker]],[1]!Table1[[Symbol]:[Industry]],2,FALSE),"-")</f>
        <v>-</v>
      </c>
      <c r="D3745" t="s">
        <v>253</v>
      </c>
      <c r="E3745">
        <v>29.28</v>
      </c>
      <c r="F3745">
        <v>71.95</v>
      </c>
      <c r="G3745">
        <v>46.530938735884</v>
      </c>
      <c r="H3745">
        <v>0.49468299981753899</v>
      </c>
      <c r="I3745">
        <v>61.618469940651998</v>
      </c>
      <c r="J3745">
        <v>-14.6840402728784</v>
      </c>
      <c r="K3745">
        <v>76.711544473250896</v>
      </c>
      <c r="L3745">
        <v>65.532995322873404</v>
      </c>
      <c r="M3745">
        <v>28.5294130235383</v>
      </c>
      <c r="N3745">
        <v>2.0327868852458999</v>
      </c>
      <c r="O3745">
        <v>32.036136205698398</v>
      </c>
      <c r="P3745">
        <v>107.46828143021899</v>
      </c>
      <c r="Q3745">
        <v>6.3146560922913E-2</v>
      </c>
    </row>
    <row r="3746" spans="1:17" hidden="1" x14ac:dyDescent="0.3">
      <c r="A3746" t="s">
        <v>7655</v>
      </c>
      <c r="B3746" t="s">
        <v>7656</v>
      </c>
      <c r="C3746" t="str">
        <f>IFERROR(VLOOKUP(Table1[[#This Row],[Ticker]],[1]!Table1[[Symbol]:[Industry]],2,FALSE),"-")</f>
        <v>-</v>
      </c>
      <c r="E3746">
        <v>29.195294000000001</v>
      </c>
      <c r="F3746">
        <v>29.97</v>
      </c>
      <c r="G3746">
        <v>-0.92939060543331498</v>
      </c>
      <c r="H3746">
        <v>13.998695530450499</v>
      </c>
      <c r="I3746">
        <v>37.837640849617003</v>
      </c>
      <c r="J3746">
        <v>13.3292005382438</v>
      </c>
      <c r="K3746">
        <v>23.283964821545698</v>
      </c>
      <c r="L3746">
        <v>22.224479101564601</v>
      </c>
      <c r="M3746">
        <v>84.853816556397405</v>
      </c>
      <c r="N3746">
        <v>1.9196971775271801</v>
      </c>
      <c r="O3746">
        <v>0.46713380046714498</v>
      </c>
      <c r="P3746">
        <v>90.8917197452229</v>
      </c>
      <c r="Q3746">
        <v>8.1184517167360998E-2</v>
      </c>
    </row>
    <row r="3747" spans="1:17" hidden="1" x14ac:dyDescent="0.3">
      <c r="A3747" t="s">
        <v>7657</v>
      </c>
      <c r="B3747" t="s">
        <v>7658</v>
      </c>
      <c r="C3747" t="str">
        <f>IFERROR(VLOOKUP(Table1[[#This Row],[Ticker]],[1]!Table1[[Symbol]:[Industry]],2,FALSE),"-")</f>
        <v>-</v>
      </c>
      <c r="E3747">
        <v>29.173956749999999</v>
      </c>
      <c r="F3747">
        <v>156</v>
      </c>
      <c r="G3747">
        <v>-60.120180079117503</v>
      </c>
      <c r="H3747">
        <v>-12.0920918483307</v>
      </c>
      <c r="I3747">
        <v>-35.615696378366003</v>
      </c>
      <c r="J3747">
        <v>-1.5023242743771199</v>
      </c>
      <c r="K3747">
        <v>154.499275729278</v>
      </c>
      <c r="M3747">
        <v>44.874806112888599</v>
      </c>
      <c r="N3747">
        <v>1.2945711532283899</v>
      </c>
      <c r="O3747">
        <v>63.461538461538403</v>
      </c>
      <c r="P3747">
        <v>27.868852459016399</v>
      </c>
    </row>
    <row r="3748" spans="1:17" hidden="1" x14ac:dyDescent="0.3">
      <c r="A3748" t="s">
        <v>7659</v>
      </c>
      <c r="B3748" t="s">
        <v>7660</v>
      </c>
      <c r="C3748" t="str">
        <f>IFERROR(VLOOKUP(Table1[[#This Row],[Ticker]],[1]!Table1[[Symbol]:[Industry]],2,FALSE),"-")</f>
        <v>-</v>
      </c>
      <c r="D3748" t="s">
        <v>1662</v>
      </c>
      <c r="E3748">
        <v>29.158185319999902</v>
      </c>
      <c r="F3748">
        <v>30.6</v>
      </c>
      <c r="G3748">
        <v>7.8200635430383096</v>
      </c>
      <c r="H3748">
        <v>4.6967552694636998</v>
      </c>
      <c r="I3748">
        <v>24.589637968964102</v>
      </c>
      <c r="J3748">
        <v>3.3054555254408702</v>
      </c>
      <c r="K3748">
        <v>26.172957425315101</v>
      </c>
      <c r="L3748">
        <v>23.574791831493101</v>
      </c>
      <c r="M3748">
        <v>68.277764503938698</v>
      </c>
      <c r="N3748">
        <v>1.3145539906103201</v>
      </c>
      <c r="O3748">
        <v>12.4183006535947</v>
      </c>
      <c r="P3748">
        <v>70.473537604456794</v>
      </c>
      <c r="Q3748">
        <v>0.16752997264689101</v>
      </c>
    </row>
    <row r="3749" spans="1:17" hidden="1" x14ac:dyDescent="0.3">
      <c r="A3749" t="s">
        <v>7661</v>
      </c>
      <c r="B3749" t="s">
        <v>7662</v>
      </c>
      <c r="C3749" t="str">
        <f>IFERROR(VLOOKUP(Table1[[#This Row],[Ticker]],[1]!Table1[[Symbol]:[Industry]],2,FALSE),"-")</f>
        <v>-</v>
      </c>
      <c r="E3749">
        <v>29.076802692000001</v>
      </c>
      <c r="F3749">
        <v>23.99</v>
      </c>
      <c r="G3749">
        <v>-60.060351142566702</v>
      </c>
      <c r="H3749">
        <v>19.379144927549401</v>
      </c>
      <c r="I3749">
        <v>-16.514844655563</v>
      </c>
      <c r="J3749">
        <v>20.9068553818658</v>
      </c>
      <c r="K3749">
        <v>20.366680993989601</v>
      </c>
      <c r="L3749">
        <v>23.644890508175202</v>
      </c>
      <c r="M3749">
        <v>83.573960757213896</v>
      </c>
      <c r="N3749">
        <v>2.4536380679474501</v>
      </c>
      <c r="O3749">
        <v>56.315131304710299</v>
      </c>
      <c r="P3749">
        <v>39.072463768115902</v>
      </c>
      <c r="Q3749">
        <v>0.2044019607883</v>
      </c>
    </row>
    <row r="3750" spans="1:17" hidden="1" x14ac:dyDescent="0.3">
      <c r="A3750" t="s">
        <v>7663</v>
      </c>
      <c r="B3750" t="s">
        <v>7664</v>
      </c>
      <c r="C3750" t="str">
        <f>IFERROR(VLOOKUP(Table1[[#This Row],[Ticker]],[1]!Table1[[Symbol]:[Industry]],2,FALSE),"-")</f>
        <v>-</v>
      </c>
      <c r="E3750">
        <v>29.0516611</v>
      </c>
      <c r="F3750">
        <v>15.39</v>
      </c>
      <c r="G3750">
        <v>4.5089032133643103</v>
      </c>
      <c r="H3750">
        <v>-2.5641295006009801</v>
      </c>
      <c r="I3750">
        <v>-0.59412377996853005</v>
      </c>
      <c r="J3750">
        <v>6.14275711274247</v>
      </c>
      <c r="K3750">
        <v>15.311046002387499</v>
      </c>
      <c r="L3750">
        <v>14.7601744235649</v>
      </c>
      <c r="M3750">
        <v>55.924336482259299</v>
      </c>
      <c r="N3750">
        <v>0.128757551495742</v>
      </c>
      <c r="O3750">
        <v>28.070175438596401</v>
      </c>
      <c r="P3750">
        <v>42.5</v>
      </c>
    </row>
    <row r="3751" spans="1:17" hidden="1" x14ac:dyDescent="0.3">
      <c r="A3751" t="s">
        <v>7665</v>
      </c>
      <c r="B3751" t="s">
        <v>7666</v>
      </c>
      <c r="C3751" t="str">
        <f>IFERROR(VLOOKUP(Table1[[#This Row],[Ticker]],[1]!Table1[[Symbol]:[Industry]],2,FALSE),"-")</f>
        <v>-</v>
      </c>
      <c r="D3751" t="s">
        <v>901</v>
      </c>
      <c r="E3751">
        <v>29.039079999999998</v>
      </c>
      <c r="F3751">
        <v>29.43</v>
      </c>
      <c r="G3751">
        <v>62.2467276054293</v>
      </c>
      <c r="H3751">
        <v>-6.9169740906369803</v>
      </c>
      <c r="I3751">
        <v>-7.7570581310863096</v>
      </c>
      <c r="J3751">
        <v>-0.80168733170197304</v>
      </c>
      <c r="K3751">
        <v>26.661495768793898</v>
      </c>
      <c r="L3751">
        <v>25.567797512213001</v>
      </c>
      <c r="M3751">
        <v>33.469604436347304</v>
      </c>
      <c r="N3751">
        <v>0.63636363636363602</v>
      </c>
      <c r="O3751">
        <v>29.085966700645599</v>
      </c>
      <c r="P3751">
        <v>112.952243125904</v>
      </c>
    </row>
    <row r="3752" spans="1:17" hidden="1" x14ac:dyDescent="0.3">
      <c r="A3752" t="s">
        <v>7667</v>
      </c>
      <c r="B3752" t="s">
        <v>7668</v>
      </c>
      <c r="C3752" t="str">
        <f>IFERROR(VLOOKUP(Table1[[#This Row],[Ticker]],[1]!Table1[[Symbol]:[Industry]],2,FALSE),"-")</f>
        <v>-</v>
      </c>
      <c r="D3752" t="s">
        <v>308</v>
      </c>
      <c r="E3752">
        <v>29.034259200000001</v>
      </c>
      <c r="F3752">
        <v>18.48</v>
      </c>
      <c r="G3752">
        <v>34.891261568479699</v>
      </c>
      <c r="H3752">
        <v>-5.5011617019531496</v>
      </c>
      <c r="I3752">
        <v>-13.831901421772301</v>
      </c>
      <c r="J3752">
        <v>1.07865454863989</v>
      </c>
      <c r="K3752">
        <v>17.8220754242226</v>
      </c>
      <c r="L3752">
        <v>16.4841594988598</v>
      </c>
      <c r="M3752">
        <v>54.929251703947102</v>
      </c>
      <c r="N3752">
        <v>0.90441583918778601</v>
      </c>
      <c r="O3752">
        <v>12.7705627705627</v>
      </c>
      <c r="P3752">
        <v>82.789317507418403</v>
      </c>
      <c r="Q3752">
        <v>8.4093054452745994E-2</v>
      </c>
    </row>
    <row r="3753" spans="1:17" hidden="1" x14ac:dyDescent="0.3">
      <c r="A3753" t="s">
        <v>7669</v>
      </c>
      <c r="B3753" t="s">
        <v>7670</v>
      </c>
      <c r="C3753" t="str">
        <f>IFERROR(VLOOKUP(Table1[[#This Row],[Ticker]],[1]!Table1[[Symbol]:[Industry]],2,FALSE),"-")</f>
        <v>-</v>
      </c>
      <c r="D3753" t="s">
        <v>49</v>
      </c>
      <c r="E3753">
        <v>28.875666539999902</v>
      </c>
      <c r="F3753">
        <v>43.34</v>
      </c>
      <c r="G3753">
        <v>1.92917850744615</v>
      </c>
      <c r="H3753">
        <v>-14.5532316181492</v>
      </c>
      <c r="I3753">
        <v>-35.018866980590502</v>
      </c>
      <c r="J3753">
        <v>-6.9210903167765903</v>
      </c>
      <c r="K3753">
        <v>45.479491308232802</v>
      </c>
      <c r="L3753">
        <v>43.975903558803402</v>
      </c>
      <c r="M3753">
        <v>32.988602161957203</v>
      </c>
      <c r="N3753">
        <v>0.94560821499944503</v>
      </c>
      <c r="O3753">
        <v>67.189663128749302</v>
      </c>
      <c r="P3753">
        <v>37.587301587301504</v>
      </c>
      <c r="Q3753">
        <v>4.8735904822294E-2</v>
      </c>
    </row>
    <row r="3754" spans="1:17" hidden="1" x14ac:dyDescent="0.3">
      <c r="A3754" t="s">
        <v>7671</v>
      </c>
      <c r="B3754" t="s">
        <v>7672</v>
      </c>
      <c r="C3754" t="str">
        <f>IFERROR(VLOOKUP(Table1[[#This Row],[Ticker]],[1]!Table1[[Symbol]:[Industry]],2,FALSE),"-")</f>
        <v>-</v>
      </c>
      <c r="D3754" t="s">
        <v>140</v>
      </c>
      <c r="E3754">
        <v>28.8684124</v>
      </c>
      <c r="F3754">
        <v>21.65</v>
      </c>
      <c r="G3754">
        <v>54.612276061233302</v>
      </c>
      <c r="H3754">
        <v>-1.78971089594981</v>
      </c>
      <c r="I3754">
        <v>-18.4746699293418</v>
      </c>
      <c r="J3754">
        <v>20.635297356166099</v>
      </c>
      <c r="K3754">
        <v>19.922561038604599</v>
      </c>
      <c r="L3754">
        <v>20.086973219127302</v>
      </c>
      <c r="M3754">
        <v>73.542285229823193</v>
      </c>
      <c r="N3754">
        <v>1.1861700447818699</v>
      </c>
      <c r="O3754">
        <v>33.163972286374097</v>
      </c>
      <c r="P3754">
        <v>80.4166666666666</v>
      </c>
    </row>
    <row r="3755" spans="1:17" hidden="1" x14ac:dyDescent="0.3">
      <c r="A3755" t="s">
        <v>7673</v>
      </c>
      <c r="B3755" t="s">
        <v>7674</v>
      </c>
      <c r="C3755" t="str">
        <f>IFERROR(VLOOKUP(Table1[[#This Row],[Ticker]],[1]!Table1[[Symbol]:[Industry]],2,FALSE),"-")</f>
        <v>-</v>
      </c>
      <c r="E3755">
        <v>28.772792599999999</v>
      </c>
      <c r="F3755">
        <v>231</v>
      </c>
      <c r="G3755">
        <v>32.360621376764499</v>
      </c>
      <c r="H3755">
        <v>-2.96796975216653</v>
      </c>
      <c r="I3755">
        <v>14.8274164340275</v>
      </c>
      <c r="J3755">
        <v>-2.97946510947975</v>
      </c>
      <c r="K3755">
        <v>214.320923192924</v>
      </c>
      <c r="L3755">
        <v>193.78500191977901</v>
      </c>
      <c r="M3755">
        <v>45.071366443131801</v>
      </c>
      <c r="N3755">
        <v>1.36231151018013</v>
      </c>
      <c r="O3755">
        <v>8.1385281385281303</v>
      </c>
      <c r="P3755">
        <v>66.187050359712202</v>
      </c>
      <c r="Q3755">
        <v>7.5089697060506E-2</v>
      </c>
    </row>
    <row r="3756" spans="1:17" hidden="1" x14ac:dyDescent="0.3">
      <c r="A3756" t="s">
        <v>7675</v>
      </c>
      <c r="B3756" t="s">
        <v>7676</v>
      </c>
      <c r="C3756" t="str">
        <f>IFERROR(VLOOKUP(Table1[[#This Row],[Ticker]],[1]!Table1[[Symbol]:[Industry]],2,FALSE),"-")</f>
        <v>-</v>
      </c>
      <c r="E3756">
        <v>28.760339939999898</v>
      </c>
      <c r="F3756">
        <v>46.29</v>
      </c>
      <c r="G3756">
        <v>190.60025737816099</v>
      </c>
      <c r="H3756">
        <v>-2.9714984170290699</v>
      </c>
      <c r="I3756">
        <v>41.920994222525998</v>
      </c>
      <c r="J3756">
        <v>10.578179058530701</v>
      </c>
      <c r="K3756">
        <v>48.226567433685801</v>
      </c>
      <c r="L3756">
        <v>43.685444065695599</v>
      </c>
      <c r="M3756">
        <v>79.249662010552996</v>
      </c>
      <c r="N3756">
        <v>0.66735041899469705</v>
      </c>
      <c r="O3756">
        <v>92.892633398142095</v>
      </c>
      <c r="P3756">
        <v>259.39440993788799</v>
      </c>
      <c r="Q3756">
        <v>0.14449131934912501</v>
      </c>
    </row>
    <row r="3757" spans="1:17" hidden="1" x14ac:dyDescent="0.3">
      <c r="A3757" t="s">
        <v>7677</v>
      </c>
      <c r="B3757" t="s">
        <v>7678</v>
      </c>
      <c r="C3757" t="str">
        <f>IFERROR(VLOOKUP(Table1[[#This Row],[Ticker]],[1]!Table1[[Symbol]:[Industry]],2,FALSE),"-")</f>
        <v>-</v>
      </c>
      <c r="E3757">
        <v>28.746916200000001</v>
      </c>
      <c r="F3757">
        <v>27.15</v>
      </c>
      <c r="G3757">
        <v>-53.327081475694897</v>
      </c>
      <c r="H3757">
        <v>-11.786262620087699</v>
      </c>
      <c r="I3757">
        <v>-24.301795666918402</v>
      </c>
      <c r="J3757">
        <v>-8.0181821770627995</v>
      </c>
      <c r="K3757">
        <v>28.991662545347101</v>
      </c>
      <c r="L3757">
        <v>31.438705230201499</v>
      </c>
      <c r="M3757">
        <v>35.317348438573902</v>
      </c>
      <c r="N3757">
        <v>0.249141085352795</v>
      </c>
      <c r="O3757">
        <v>80.478821362799195</v>
      </c>
      <c r="P3757">
        <v>12.1437422552664</v>
      </c>
    </row>
    <row r="3758" spans="1:17" hidden="1" x14ac:dyDescent="0.3">
      <c r="A3758" t="s">
        <v>7679</v>
      </c>
      <c r="B3758" t="s">
        <v>7680</v>
      </c>
      <c r="C3758" t="str">
        <f>IFERROR(VLOOKUP(Table1[[#This Row],[Ticker]],[1]!Table1[[Symbol]:[Industry]],2,FALSE),"-")</f>
        <v>-</v>
      </c>
      <c r="D3758" t="s">
        <v>916</v>
      </c>
      <c r="E3758">
        <v>28.746306894</v>
      </c>
      <c r="F3758">
        <v>25.24</v>
      </c>
      <c r="G3758">
        <v>766.06840091400102</v>
      </c>
      <c r="H3758">
        <v>-20.689710895949801</v>
      </c>
      <c r="I3758">
        <v>-10.1846974183361</v>
      </c>
      <c r="J3758">
        <v>-7.1073253138978103</v>
      </c>
      <c r="K3758">
        <v>28.050108232105799</v>
      </c>
      <c r="L3758">
        <v>25.745698470070099</v>
      </c>
      <c r="M3758">
        <v>36.059361273365603</v>
      </c>
      <c r="N3758">
        <v>0.79653058562671097</v>
      </c>
      <c r="O3758">
        <v>60.103011093502303</v>
      </c>
      <c r="P3758">
        <v>845.31835205992502</v>
      </c>
      <c r="Q3758">
        <v>9.2807932247856995E-2</v>
      </c>
    </row>
    <row r="3759" spans="1:17" hidden="1" x14ac:dyDescent="0.3">
      <c r="A3759" t="s">
        <v>7681</v>
      </c>
      <c r="B3759" t="s">
        <v>7682</v>
      </c>
      <c r="C3759" t="str">
        <f>IFERROR(VLOOKUP(Table1[[#This Row],[Ticker]],[1]!Table1[[Symbol]:[Industry]],2,FALSE),"-")</f>
        <v>-</v>
      </c>
      <c r="D3759" t="s">
        <v>122</v>
      </c>
      <c r="E3759">
        <v>28.707899999999999</v>
      </c>
      <c r="F3759">
        <v>0.39</v>
      </c>
      <c r="G3759">
        <v>4.1956093945666897</v>
      </c>
      <c r="H3759">
        <v>-14.1920364773451</v>
      </c>
      <c r="I3759">
        <v>-14.213257353975701</v>
      </c>
      <c r="J3759">
        <v>-0.80168733170197304</v>
      </c>
      <c r="K3759">
        <v>0.41854321949447998</v>
      </c>
      <c r="L3759">
        <v>0.54086761444956599</v>
      </c>
      <c r="M3759">
        <v>9.6388334927919903</v>
      </c>
      <c r="N3759">
        <v>0.29775367840609701</v>
      </c>
      <c r="O3759">
        <v>66.6666666666666</v>
      </c>
      <c r="P3759">
        <v>56</v>
      </c>
      <c r="Q3759">
        <v>-6.389259976509E-3</v>
      </c>
    </row>
    <row r="3760" spans="1:17" hidden="1" x14ac:dyDescent="0.3">
      <c r="A3760" t="s">
        <v>7683</v>
      </c>
      <c r="B3760" t="s">
        <v>7684</v>
      </c>
      <c r="C3760" t="str">
        <f>IFERROR(VLOOKUP(Table1[[#This Row],[Ticker]],[1]!Table1[[Symbol]:[Industry]],2,FALSE),"-")</f>
        <v>-</v>
      </c>
      <c r="E3760">
        <v>28.700099999999999</v>
      </c>
      <c r="F3760">
        <v>71.63</v>
      </c>
      <c r="G3760">
        <v>30.695500152705101</v>
      </c>
      <c r="H3760">
        <v>3.3308773393442999</v>
      </c>
      <c r="I3760">
        <v>-14.902877572924201</v>
      </c>
      <c r="J3760">
        <v>6.1605219706236101</v>
      </c>
      <c r="K3760">
        <v>68.211204621580293</v>
      </c>
      <c r="L3760">
        <v>63.020686102999697</v>
      </c>
      <c r="M3760">
        <v>67.766711975850995</v>
      </c>
      <c r="N3760">
        <v>1.07007906327798</v>
      </c>
      <c r="O3760">
        <v>28.437805388803501</v>
      </c>
      <c r="P3760">
        <v>62.795454545454497</v>
      </c>
      <c r="Q3760">
        <v>6.5203723965952004E-2</v>
      </c>
    </row>
    <row r="3761" spans="1:17" hidden="1" x14ac:dyDescent="0.3">
      <c r="A3761" t="s">
        <v>7685</v>
      </c>
      <c r="B3761" t="s">
        <v>7686</v>
      </c>
      <c r="C3761" t="str">
        <f>IFERROR(VLOOKUP(Table1[[#This Row],[Ticker]],[1]!Table1[[Symbol]:[Industry]],2,FALSE),"-")</f>
        <v>-</v>
      </c>
      <c r="D3761" t="s">
        <v>122</v>
      </c>
      <c r="E3761">
        <v>28.677734399999999</v>
      </c>
      <c r="F3761">
        <v>77.83</v>
      </c>
      <c r="G3761">
        <v>117.41435939456601</v>
      </c>
      <c r="H3761">
        <v>51.148384342145398</v>
      </c>
      <c r="I3761">
        <v>66.468977078258604</v>
      </c>
      <c r="J3761">
        <v>50.902016372001697</v>
      </c>
      <c r="K3761">
        <v>56.076707127163097</v>
      </c>
      <c r="L3761">
        <v>44.1480597228433</v>
      </c>
      <c r="M3761">
        <v>80.232457370407701</v>
      </c>
      <c r="N3761">
        <v>1.8724935505270099</v>
      </c>
      <c r="O3761">
        <v>18.6431967107799</v>
      </c>
      <c r="P3761">
        <v>199.34615384615299</v>
      </c>
      <c r="Q3761">
        <v>0.100142235405454</v>
      </c>
    </row>
    <row r="3762" spans="1:17" hidden="1" x14ac:dyDescent="0.3">
      <c r="A3762" t="s">
        <v>7687</v>
      </c>
      <c r="B3762" t="s">
        <v>7688</v>
      </c>
      <c r="C3762" t="str">
        <f>IFERROR(VLOOKUP(Table1[[#This Row],[Ticker]],[1]!Table1[[Symbol]:[Industry]],2,FALSE),"-")</f>
        <v>-</v>
      </c>
      <c r="E3762">
        <v>28.574999999999999</v>
      </c>
      <c r="F3762">
        <v>18.760000000000002</v>
      </c>
      <c r="G3762">
        <v>61.608196807154101</v>
      </c>
      <c r="H3762">
        <v>12.413244769074799</v>
      </c>
      <c r="I3762">
        <v>-13.4933620660176</v>
      </c>
      <c r="J3762">
        <v>8.4926328059916596</v>
      </c>
      <c r="K3762">
        <v>16.8484511290043</v>
      </c>
      <c r="L3762">
        <v>16.423640347625</v>
      </c>
      <c r="M3762">
        <v>83.129996543064905</v>
      </c>
      <c r="N3762">
        <v>1.5537911276595999</v>
      </c>
      <c r="O3762">
        <v>52.665245202558602</v>
      </c>
      <c r="P3762">
        <v>93.601651186790505</v>
      </c>
      <c r="Q3762">
        <v>7.7136228638918003E-2</v>
      </c>
    </row>
    <row r="3763" spans="1:17" hidden="1" x14ac:dyDescent="0.3">
      <c r="A3763" t="s">
        <v>7689</v>
      </c>
      <c r="B3763" t="s">
        <v>7690</v>
      </c>
      <c r="C3763" t="str">
        <f>IFERROR(VLOOKUP(Table1[[#This Row],[Ticker]],[1]!Table1[[Symbol]:[Industry]],2,FALSE),"-")</f>
        <v>-</v>
      </c>
      <c r="E3763">
        <v>28.546080165999999</v>
      </c>
      <c r="F3763">
        <v>37.15</v>
      </c>
      <c r="G3763">
        <v>36.706545527549999</v>
      </c>
      <c r="H3763">
        <v>-12.146121152359999</v>
      </c>
      <c r="I3763">
        <v>24.267708971060799</v>
      </c>
      <c r="J3763">
        <v>-5.6425186918703396</v>
      </c>
      <c r="K3763">
        <v>37.705866216952401</v>
      </c>
      <c r="L3763">
        <v>32.636075623747601</v>
      </c>
      <c r="M3763">
        <v>36.835467454899003</v>
      </c>
      <c r="N3763">
        <v>0.19042212021219401</v>
      </c>
      <c r="O3763">
        <v>37.281292059219297</v>
      </c>
      <c r="P3763">
        <v>77.921455938697306</v>
      </c>
      <c r="Q3763">
        <v>8.3319002428396002E-2</v>
      </c>
    </row>
    <row r="3764" spans="1:17" hidden="1" x14ac:dyDescent="0.3">
      <c r="A3764" t="s">
        <v>7691</v>
      </c>
      <c r="B3764" t="s">
        <v>7692</v>
      </c>
      <c r="C3764" t="str">
        <f>IFERROR(VLOOKUP(Table1[[#This Row],[Ticker]],[1]!Table1[[Symbol]:[Industry]],2,FALSE),"-")</f>
        <v>-</v>
      </c>
      <c r="D3764" t="s">
        <v>557</v>
      </c>
      <c r="E3764">
        <v>28.491264543</v>
      </c>
      <c r="F3764">
        <v>25.55</v>
      </c>
      <c r="G3764">
        <v>167.873770314106</v>
      </c>
      <c r="H3764">
        <v>-25.404047283771199</v>
      </c>
      <c r="I3764">
        <v>82.583320592792205</v>
      </c>
      <c r="J3764">
        <v>-22.882243692177099</v>
      </c>
      <c r="K3764">
        <v>32.497374138471898</v>
      </c>
      <c r="L3764">
        <v>25.7144636715642</v>
      </c>
      <c r="M3764">
        <v>15.310096293504399</v>
      </c>
      <c r="N3764">
        <v>0.71549152894972101</v>
      </c>
      <c r="O3764">
        <v>68.297455968688794</v>
      </c>
      <c r="P3764">
        <v>235.301837270341</v>
      </c>
      <c r="Q3764">
        <v>0.21918406513407299</v>
      </c>
    </row>
    <row r="3765" spans="1:17" hidden="1" x14ac:dyDescent="0.3">
      <c r="A3765" t="s">
        <v>7693</v>
      </c>
      <c r="B3765" t="s">
        <v>7694</v>
      </c>
      <c r="C3765" t="str">
        <f>IFERROR(VLOOKUP(Table1[[#This Row],[Ticker]],[1]!Table1[[Symbol]:[Industry]],2,FALSE),"-")</f>
        <v>-</v>
      </c>
      <c r="E3765">
        <v>28.4715046839999</v>
      </c>
      <c r="F3765">
        <v>39.17</v>
      </c>
      <c r="G3765">
        <v>56.127797039712902</v>
      </c>
      <c r="H3765">
        <v>-11.797127279856699</v>
      </c>
      <c r="I3765">
        <v>-35.949234143143997</v>
      </c>
      <c r="J3765">
        <v>3.29045358970723</v>
      </c>
      <c r="K3765">
        <v>41.443419875801901</v>
      </c>
      <c r="L3765">
        <v>41.513004035071198</v>
      </c>
      <c r="M3765">
        <v>54.234752339276604</v>
      </c>
      <c r="N3765">
        <v>0.75709589630990803</v>
      </c>
      <c r="O3765">
        <v>71.789634924687206</v>
      </c>
      <c r="P3765">
        <v>103.269330565646</v>
      </c>
      <c r="Q3765">
        <v>9.2672141500954E-2</v>
      </c>
    </row>
    <row r="3766" spans="1:17" hidden="1" x14ac:dyDescent="0.3">
      <c r="A3766" t="s">
        <v>7695</v>
      </c>
      <c r="B3766" t="s">
        <v>7696</v>
      </c>
      <c r="C3766" t="str">
        <f>IFERROR(VLOOKUP(Table1[[#This Row],[Ticker]],[1]!Table1[[Symbol]:[Industry]],2,FALSE),"-")</f>
        <v>-</v>
      </c>
      <c r="D3766" t="s">
        <v>140</v>
      </c>
      <c r="E3766">
        <v>28.431420750000001</v>
      </c>
      <c r="F3766">
        <v>20.9</v>
      </c>
      <c r="G3766">
        <v>4.9023010768681097</v>
      </c>
      <c r="H3766">
        <v>13.975153968915</v>
      </c>
      <c r="I3766">
        <v>-23.453122218840601</v>
      </c>
      <c r="J3766">
        <v>9.1483126682980096</v>
      </c>
      <c r="K3766">
        <v>19.498355625239299</v>
      </c>
      <c r="L3766">
        <v>18.814860666418699</v>
      </c>
      <c r="M3766">
        <v>67.130983487797593</v>
      </c>
      <c r="N3766">
        <v>1.7108311790163999</v>
      </c>
      <c r="O3766">
        <v>50.478468899521502</v>
      </c>
      <c r="P3766">
        <v>60.769230769230703</v>
      </c>
      <c r="Q3766">
        <v>4.9343909226053001E-2</v>
      </c>
    </row>
    <row r="3767" spans="1:17" hidden="1" x14ac:dyDescent="0.3">
      <c r="A3767" t="s">
        <v>7697</v>
      </c>
      <c r="B3767" t="s">
        <v>7698</v>
      </c>
      <c r="C3767" t="str">
        <f>IFERROR(VLOOKUP(Table1[[#This Row],[Ticker]],[1]!Table1[[Symbol]:[Industry]],2,FALSE),"-")</f>
        <v>-</v>
      </c>
      <c r="D3767" t="s">
        <v>1320</v>
      </c>
      <c r="E3767">
        <v>28.388294607999999</v>
      </c>
      <c r="F3767">
        <v>233.21</v>
      </c>
      <c r="G3767">
        <v>-18.827326385249801</v>
      </c>
      <c r="H3767">
        <v>-4.9927240301244202</v>
      </c>
      <c r="I3767">
        <v>-7.4107393522762104</v>
      </c>
      <c r="J3767">
        <v>-1.12290023161203</v>
      </c>
      <c r="K3767">
        <v>231.37101504003701</v>
      </c>
      <c r="L3767">
        <v>225.90660192119</v>
      </c>
      <c r="M3767">
        <v>54.0220772595234</v>
      </c>
      <c r="N3767">
        <v>1.9101713722179099</v>
      </c>
      <c r="O3767">
        <v>14.4890870888898</v>
      </c>
      <c r="P3767">
        <v>9.3240202512657007</v>
      </c>
      <c r="Q3767">
        <v>-6.2435120747125997E-2</v>
      </c>
    </row>
    <row r="3768" spans="1:17" hidden="1" x14ac:dyDescent="0.3">
      <c r="A3768" t="s">
        <v>7699</v>
      </c>
      <c r="B3768" t="s">
        <v>7700</v>
      </c>
      <c r="C3768" t="str">
        <f>IFERROR(VLOOKUP(Table1[[#This Row],[Ticker]],[1]!Table1[[Symbol]:[Industry]],2,FALSE),"-")</f>
        <v>-</v>
      </c>
      <c r="D3768" t="s">
        <v>62</v>
      </c>
      <c r="E3768">
        <v>28.279008000000001</v>
      </c>
      <c r="F3768">
        <v>62.2</v>
      </c>
      <c r="G3768">
        <v>-47.859528450044799</v>
      </c>
      <c r="H3768">
        <v>-8.6793474002035005</v>
      </c>
      <c r="I3768">
        <v>-20.976568805471</v>
      </c>
      <c r="J3768">
        <v>1.5009442472454</v>
      </c>
      <c r="K3768">
        <v>66.887630088995905</v>
      </c>
      <c r="M3768">
        <v>62.401464849209603</v>
      </c>
      <c r="N3768">
        <v>0.353350189633375</v>
      </c>
      <c r="O3768">
        <v>35.048231511254002</v>
      </c>
      <c r="P3768">
        <v>8.3623693379790893</v>
      </c>
    </row>
    <row r="3769" spans="1:17" hidden="1" x14ac:dyDescent="0.3">
      <c r="A3769" t="s">
        <v>7701</v>
      </c>
      <c r="B3769" t="s">
        <v>7702</v>
      </c>
      <c r="C3769" t="str">
        <f>IFERROR(VLOOKUP(Table1[[#This Row],[Ticker]],[1]!Table1[[Symbol]:[Industry]],2,FALSE),"-")</f>
        <v>-</v>
      </c>
      <c r="E3769">
        <v>28.269682319999902</v>
      </c>
      <c r="F3769">
        <v>39.159999999999997</v>
      </c>
      <c r="G3769">
        <v>-10.627920017198001</v>
      </c>
      <c r="H3769">
        <v>-4.8897108959498201</v>
      </c>
      <c r="I3769">
        <v>3.76890130128817</v>
      </c>
      <c r="J3769">
        <v>-0.80168733170197304</v>
      </c>
      <c r="K3769">
        <v>38.935996187061299</v>
      </c>
      <c r="L3769">
        <v>36.328840826652403</v>
      </c>
      <c r="M3769">
        <v>99.990699005494903</v>
      </c>
      <c r="O3769">
        <v>0</v>
      </c>
      <c r="P3769">
        <v>21.2383900928792</v>
      </c>
    </row>
    <row r="3770" spans="1:17" hidden="1" x14ac:dyDescent="0.3">
      <c r="A3770" t="s">
        <v>7703</v>
      </c>
      <c r="B3770" t="s">
        <v>7704</v>
      </c>
      <c r="C3770" t="str">
        <f>IFERROR(VLOOKUP(Table1[[#This Row],[Ticker]],[1]!Table1[[Symbol]:[Industry]],2,FALSE),"-")</f>
        <v>-</v>
      </c>
      <c r="E3770">
        <v>28.243279999999999</v>
      </c>
      <c r="F3770">
        <v>202</v>
      </c>
      <c r="G3770">
        <v>23.936157949051399</v>
      </c>
      <c r="H3770">
        <v>22.877873201909502</v>
      </c>
      <c r="I3770">
        <v>38.027291200508998</v>
      </c>
      <c r="J3770">
        <v>-0.84953422165412296</v>
      </c>
      <c r="M3770">
        <v>62.688377129892999</v>
      </c>
      <c r="O3770">
        <v>16.039603960396001</v>
      </c>
      <c r="P3770">
        <v>65.845648604269201</v>
      </c>
    </row>
    <row r="3771" spans="1:17" hidden="1" x14ac:dyDescent="0.3">
      <c r="A3771" t="s">
        <v>7705</v>
      </c>
      <c r="B3771" t="s">
        <v>7706</v>
      </c>
      <c r="C3771" t="str">
        <f>IFERROR(VLOOKUP(Table1[[#This Row],[Ticker]],[1]!Table1[[Symbol]:[Industry]],2,FALSE),"-")</f>
        <v>-</v>
      </c>
      <c r="E3771">
        <v>28.191552583</v>
      </c>
      <c r="F3771">
        <v>13.3</v>
      </c>
      <c r="G3771">
        <v>29.2072644062217</v>
      </c>
      <c r="H3771">
        <v>-0.25246332676507299</v>
      </c>
      <c r="I3771">
        <v>17.162711638272299</v>
      </c>
      <c r="J3771">
        <v>4.0708763864389503</v>
      </c>
      <c r="K3771">
        <v>12.2511069800497</v>
      </c>
      <c r="L3771">
        <v>10.419792376888401</v>
      </c>
      <c r="M3771">
        <v>63.610145532395499</v>
      </c>
      <c r="N3771">
        <v>0.99594721175368495</v>
      </c>
      <c r="O3771">
        <v>16.0150375939849</v>
      </c>
      <c r="P3771">
        <v>72.951885565669699</v>
      </c>
      <c r="Q3771">
        <v>6.3896177482411998E-2</v>
      </c>
    </row>
    <row r="3772" spans="1:17" hidden="1" x14ac:dyDescent="0.3">
      <c r="A3772" t="s">
        <v>7707</v>
      </c>
      <c r="B3772" t="s">
        <v>7708</v>
      </c>
      <c r="C3772" t="str">
        <f>IFERROR(VLOOKUP(Table1[[#This Row],[Ticker]],[1]!Table1[[Symbol]:[Industry]],2,FALSE),"-")</f>
        <v>-</v>
      </c>
      <c r="D3772" t="s">
        <v>916</v>
      </c>
      <c r="E3772">
        <v>28.131924991999998</v>
      </c>
      <c r="F3772">
        <v>3.28</v>
      </c>
      <c r="G3772">
        <v>-99.459009079328894</v>
      </c>
      <c r="H3772">
        <v>-20.135188932125502</v>
      </c>
      <c r="I3772">
        <v>-77.546590687309106</v>
      </c>
      <c r="J3772">
        <v>-0.80168733170197304</v>
      </c>
      <c r="K3772">
        <v>4.8782591518939897</v>
      </c>
      <c r="L3772">
        <v>8.7906600973461</v>
      </c>
      <c r="M3772">
        <v>13.2911810458776</v>
      </c>
      <c r="N3772">
        <v>0.311255587975583</v>
      </c>
      <c r="O3772">
        <v>335.97560975609701</v>
      </c>
      <c r="P3772">
        <v>9.6989966555183802</v>
      </c>
      <c r="Q3772">
        <v>-0.15800496854259399</v>
      </c>
    </row>
    <row r="3773" spans="1:17" hidden="1" x14ac:dyDescent="0.3">
      <c r="A3773" t="s">
        <v>7709</v>
      </c>
      <c r="B3773" t="s">
        <v>7710</v>
      </c>
      <c r="C3773" t="str">
        <f>IFERROR(VLOOKUP(Table1[[#This Row],[Ticker]],[1]!Table1[[Symbol]:[Industry]],2,FALSE),"-")</f>
        <v>-</v>
      </c>
      <c r="D3773" t="s">
        <v>21</v>
      </c>
      <c r="E3773">
        <v>28.073</v>
      </c>
      <c r="F3773">
        <v>67</v>
      </c>
      <c r="G3773">
        <v>-15.9683250316628</v>
      </c>
      <c r="H3773">
        <v>-17.308011549544499</v>
      </c>
      <c r="I3773">
        <v>-15.820885806816699</v>
      </c>
      <c r="J3773">
        <v>-5.7527442192037297</v>
      </c>
      <c r="K3773">
        <v>73.410016174299798</v>
      </c>
      <c r="L3773">
        <v>69.583414134746306</v>
      </c>
      <c r="M3773">
        <v>1.4649220408959999E-3</v>
      </c>
      <c r="N3773">
        <v>3.2727272727272698</v>
      </c>
      <c r="O3773">
        <v>14.179104477611901</v>
      </c>
      <c r="P3773">
        <v>21.818181818181799</v>
      </c>
    </row>
    <row r="3774" spans="1:17" hidden="1" x14ac:dyDescent="0.3">
      <c r="A3774" t="s">
        <v>7711</v>
      </c>
      <c r="B3774" t="s">
        <v>7712</v>
      </c>
      <c r="C3774" t="str">
        <f>IFERROR(VLOOKUP(Table1[[#This Row],[Ticker]],[1]!Table1[[Symbol]:[Industry]],2,FALSE),"-")</f>
        <v>-</v>
      </c>
      <c r="E3774">
        <v>28.018897200000001</v>
      </c>
      <c r="F3774">
        <v>61.29</v>
      </c>
      <c r="G3774">
        <v>269.614964233276</v>
      </c>
      <c r="H3774">
        <v>9.6932135397714703</v>
      </c>
      <c r="I3774">
        <v>115.539245426891</v>
      </c>
      <c r="J3774">
        <v>10.5892685927399</v>
      </c>
      <c r="K3774">
        <v>50.390690623194899</v>
      </c>
      <c r="L3774">
        <v>38.433935643019097</v>
      </c>
      <c r="M3774">
        <v>89.807127234874201</v>
      </c>
      <c r="N3774">
        <v>0.51961835762830599</v>
      </c>
      <c r="O3774">
        <v>2.9531734377549399</v>
      </c>
      <c r="P3774">
        <v>360.82706766917198</v>
      </c>
      <c r="Q3774">
        <v>0.118357851090757</v>
      </c>
    </row>
    <row r="3775" spans="1:17" hidden="1" x14ac:dyDescent="0.3">
      <c r="A3775" t="s">
        <v>7713</v>
      </c>
      <c r="B3775" t="s">
        <v>7714</v>
      </c>
      <c r="C3775" t="str">
        <f>IFERROR(VLOOKUP(Table1[[#This Row],[Ticker]],[1]!Table1[[Symbol]:[Industry]],2,FALSE),"-")</f>
        <v>-</v>
      </c>
      <c r="D3775" t="s">
        <v>97</v>
      </c>
      <c r="E3775">
        <v>28.01315</v>
      </c>
      <c r="F3775">
        <v>5.83</v>
      </c>
      <c r="G3775">
        <v>-37.834465793403197</v>
      </c>
      <c r="H3775">
        <v>-9.7836750068796707</v>
      </c>
      <c r="I3775">
        <v>-33.035794465986498</v>
      </c>
      <c r="J3775">
        <v>0.76625691916910399</v>
      </c>
      <c r="K3775">
        <v>6.0182063673823096</v>
      </c>
      <c r="L3775">
        <v>6.60272481958821</v>
      </c>
      <c r="M3775">
        <v>41.233031746077401</v>
      </c>
      <c r="N3775">
        <v>0.81503350483912795</v>
      </c>
      <c r="O3775">
        <v>59.3481989708404</v>
      </c>
      <c r="P3775">
        <v>12.115384615384601</v>
      </c>
      <c r="Q3775">
        <v>0.13213180915182701</v>
      </c>
    </row>
    <row r="3776" spans="1:17" hidden="1" x14ac:dyDescent="0.3">
      <c r="A3776" t="s">
        <v>7715</v>
      </c>
      <c r="B3776" t="s">
        <v>7716</v>
      </c>
      <c r="C3776" t="str">
        <f>IFERROR(VLOOKUP(Table1[[#This Row],[Ticker]],[1]!Table1[[Symbol]:[Industry]],2,FALSE),"-")</f>
        <v>-</v>
      </c>
      <c r="D3776" t="s">
        <v>623</v>
      </c>
      <c r="E3776">
        <v>27.802499999999998</v>
      </c>
      <c r="F3776">
        <v>5.55</v>
      </c>
      <c r="G3776">
        <v>-24.895299696342398</v>
      </c>
      <c r="H3776">
        <v>-2.1374173179681799</v>
      </c>
      <c r="I3776">
        <v>-35.685860093701699</v>
      </c>
      <c r="J3776">
        <v>-7.4683539983686398</v>
      </c>
      <c r="K3776">
        <v>5.6045936120685997</v>
      </c>
      <c r="L3776">
        <v>5.8520801268762197</v>
      </c>
      <c r="M3776">
        <v>43.810225115145997</v>
      </c>
      <c r="N3776">
        <v>1.4477272727272701</v>
      </c>
      <c r="O3776">
        <v>58.558558558558502</v>
      </c>
      <c r="P3776">
        <v>15.625</v>
      </c>
      <c r="Q3776">
        <v>-4.2479843651677E-2</v>
      </c>
    </row>
    <row r="3777" spans="1:17" hidden="1" x14ac:dyDescent="0.3">
      <c r="A3777" t="s">
        <v>7717</v>
      </c>
      <c r="B3777" t="s">
        <v>7718</v>
      </c>
      <c r="C3777" t="str">
        <f>IFERROR(VLOOKUP(Table1[[#This Row],[Ticker]],[1]!Table1[[Symbol]:[Industry]],2,FALSE),"-")</f>
        <v>-</v>
      </c>
      <c r="D3777" t="s">
        <v>713</v>
      </c>
      <c r="E3777">
        <v>27.800666394</v>
      </c>
      <c r="F3777">
        <v>41.53</v>
      </c>
      <c r="G3777">
        <v>2.73166634287989</v>
      </c>
      <c r="H3777">
        <v>6.9210999148609798</v>
      </c>
      <c r="I3777">
        <v>-4.1225837788462201</v>
      </c>
      <c r="J3777">
        <v>2.6233126682980199</v>
      </c>
      <c r="K3777">
        <v>37.9419726966984</v>
      </c>
      <c r="L3777">
        <v>36.272368985090203</v>
      </c>
      <c r="M3777">
        <v>53.1716620480071</v>
      </c>
      <c r="N3777">
        <v>1.20091476250588</v>
      </c>
      <c r="O3777">
        <v>1.56513363833372</v>
      </c>
      <c r="P3777">
        <v>36.611842105263101</v>
      </c>
    </row>
    <row r="3778" spans="1:17" hidden="1" x14ac:dyDescent="0.3">
      <c r="A3778" t="s">
        <v>7719</v>
      </c>
      <c r="B3778" t="s">
        <v>7720</v>
      </c>
      <c r="C3778" t="str">
        <f>IFERROR(VLOOKUP(Table1[[#This Row],[Ticker]],[1]!Table1[[Symbol]:[Industry]],2,FALSE),"-")</f>
        <v>-</v>
      </c>
      <c r="E3778">
        <v>27.792449999999999</v>
      </c>
      <c r="F3778">
        <v>0.53</v>
      </c>
      <c r="G3778">
        <v>-41.429390605433298</v>
      </c>
      <c r="H3778">
        <v>-4.8897108959498201</v>
      </c>
      <c r="I3778">
        <v>-37.065370030032</v>
      </c>
      <c r="J3778">
        <v>3.0444665144518699</v>
      </c>
      <c r="K3778">
        <v>0.53414934271947401</v>
      </c>
      <c r="L3778">
        <v>0.60529710445519003</v>
      </c>
      <c r="M3778">
        <v>58.917532024126501</v>
      </c>
      <c r="N3778">
        <v>1.75387838074163</v>
      </c>
      <c r="O3778">
        <v>47.169811320754697</v>
      </c>
      <c r="P3778">
        <v>23.2558139534883</v>
      </c>
      <c r="Q3778">
        <v>-0.112097627429465</v>
      </c>
    </row>
    <row r="3779" spans="1:17" hidden="1" x14ac:dyDescent="0.3">
      <c r="A3779" t="s">
        <v>7721</v>
      </c>
      <c r="B3779" t="s">
        <v>7722</v>
      </c>
      <c r="C3779" t="str">
        <f>IFERROR(VLOOKUP(Table1[[#This Row],[Ticker]],[1]!Table1[[Symbol]:[Industry]],2,FALSE),"-")</f>
        <v>-</v>
      </c>
      <c r="D3779" t="s">
        <v>557</v>
      </c>
      <c r="E3779">
        <v>27.701599999999999</v>
      </c>
      <c r="F3779">
        <v>48.61</v>
      </c>
      <c r="G3779">
        <v>0.45534965430694602</v>
      </c>
      <c r="H3779">
        <v>-19.710250136890899</v>
      </c>
      <c r="I3779">
        <v>-19.263656745379301</v>
      </c>
      <c r="J3779">
        <v>-10.6198691498837</v>
      </c>
      <c r="K3779">
        <v>55.6320219132771</v>
      </c>
      <c r="L3779">
        <v>54.844269819610503</v>
      </c>
      <c r="M3779">
        <v>24.400881073546199</v>
      </c>
      <c r="N3779">
        <v>1.7567284919925701</v>
      </c>
      <c r="O3779">
        <v>78.9343756428718</v>
      </c>
      <c r="P3779">
        <v>31.378378378378301</v>
      </c>
      <c r="Q3779">
        <v>3.7454001845966998E-2</v>
      </c>
    </row>
    <row r="3780" spans="1:17" hidden="1" x14ac:dyDescent="0.3">
      <c r="A3780" t="s">
        <v>7723</v>
      </c>
      <c r="B3780" t="s">
        <v>7724</v>
      </c>
      <c r="C3780" t="str">
        <f>IFERROR(VLOOKUP(Table1[[#This Row],[Ticker]],[1]!Table1[[Symbol]:[Industry]],2,FALSE),"-")</f>
        <v>-</v>
      </c>
      <c r="D3780" t="s">
        <v>244</v>
      </c>
      <c r="E3780">
        <v>27.596865659999999</v>
      </c>
      <c r="F3780">
        <v>5.18</v>
      </c>
      <c r="G3780">
        <v>392.19560939456602</v>
      </c>
      <c r="H3780">
        <v>38.204211755983799</v>
      </c>
      <c r="I3780">
        <v>91.423997547984996</v>
      </c>
      <c r="J3780">
        <v>7.3402750900099196</v>
      </c>
      <c r="K3780">
        <v>3.9790496394454702</v>
      </c>
      <c r="L3780">
        <v>2.8699928881566201</v>
      </c>
      <c r="M3780">
        <v>98.525093619072805</v>
      </c>
      <c r="N3780">
        <v>1.5210200934371201</v>
      </c>
      <c r="O3780">
        <v>0</v>
      </c>
      <c r="P3780">
        <v>418</v>
      </c>
      <c r="Q3780">
        <v>0.19000907347535201</v>
      </c>
    </row>
    <row r="3781" spans="1:17" hidden="1" x14ac:dyDescent="0.3">
      <c r="A3781" t="s">
        <v>7725</v>
      </c>
      <c r="B3781" t="s">
        <v>7726</v>
      </c>
      <c r="C3781" t="str">
        <f>IFERROR(VLOOKUP(Table1[[#This Row],[Ticker]],[1]!Table1[[Symbol]:[Industry]],2,FALSE),"-")</f>
        <v>-</v>
      </c>
      <c r="E3781">
        <v>27.556296</v>
      </c>
      <c r="F3781">
        <v>4.09</v>
      </c>
      <c r="G3781">
        <v>-63.646335894187096</v>
      </c>
      <c r="H3781">
        <v>-13.733248310915799</v>
      </c>
      <c r="I3781">
        <v>-34.397567372879301</v>
      </c>
      <c r="J3781">
        <v>-5.7662263387941897</v>
      </c>
      <c r="K3781">
        <v>4.3826204415919401</v>
      </c>
      <c r="L3781">
        <v>4.8426845787186004</v>
      </c>
      <c r="M3781">
        <v>38.920998912181503</v>
      </c>
      <c r="N3781">
        <v>1.03668437033016</v>
      </c>
      <c r="O3781">
        <v>84.596577017114896</v>
      </c>
      <c r="P3781">
        <v>24.695121951219502</v>
      </c>
      <c r="Q3781">
        <v>-1.6219159570713002E-2</v>
      </c>
    </row>
    <row r="3782" spans="1:17" hidden="1" x14ac:dyDescent="0.3">
      <c r="A3782" t="s">
        <v>7727</v>
      </c>
      <c r="B3782" t="s">
        <v>7728</v>
      </c>
      <c r="C3782" t="str">
        <f>IFERROR(VLOOKUP(Table1[[#This Row],[Ticker]],[1]!Table1[[Symbol]:[Industry]],2,FALSE),"-")</f>
        <v>-</v>
      </c>
      <c r="D3782" t="s">
        <v>253</v>
      </c>
      <c r="E3782">
        <v>27.537543122999999</v>
      </c>
      <c r="F3782">
        <v>9.1999999999999993</v>
      </c>
      <c r="G3782">
        <v>6.3281742360652302</v>
      </c>
      <c r="H3782">
        <v>-3.92196896046595</v>
      </c>
      <c r="I3782">
        <v>-37.936192398081602</v>
      </c>
      <c r="J3782">
        <v>-2.8871930668427299</v>
      </c>
      <c r="K3782">
        <v>9.4958071841403004</v>
      </c>
      <c r="L3782">
        <v>9.4841334305764509</v>
      </c>
      <c r="M3782">
        <v>49.918907525144903</v>
      </c>
      <c r="N3782">
        <v>0.65131723517870099</v>
      </c>
      <c r="O3782">
        <v>49.456521739130402</v>
      </c>
      <c r="P3782">
        <v>65.467625899280506</v>
      </c>
      <c r="Q3782">
        <v>4.3502685717321E-2</v>
      </c>
    </row>
    <row r="3783" spans="1:17" hidden="1" x14ac:dyDescent="0.3">
      <c r="A3783" t="s">
        <v>7729</v>
      </c>
      <c r="B3783" t="s">
        <v>7730</v>
      </c>
      <c r="C3783" t="str">
        <f>IFERROR(VLOOKUP(Table1[[#This Row],[Ticker]],[1]!Table1[[Symbol]:[Industry]],2,FALSE),"-")</f>
        <v>-</v>
      </c>
      <c r="E3783">
        <v>27.531444</v>
      </c>
      <c r="F3783">
        <v>75.010000000000005</v>
      </c>
      <c r="G3783">
        <v>554.86711574665298</v>
      </c>
      <c r="H3783">
        <v>4.9003044009490804</v>
      </c>
      <c r="I3783">
        <v>118.803030291998</v>
      </c>
      <c r="J3783">
        <v>11.7589057678132</v>
      </c>
      <c r="K3783">
        <v>64.913387753337602</v>
      </c>
      <c r="L3783">
        <v>46.664353224823998</v>
      </c>
      <c r="M3783">
        <v>75.431352315184199</v>
      </c>
      <c r="N3783">
        <v>1.11236580499174</v>
      </c>
      <c r="O3783">
        <v>17.237701639781299</v>
      </c>
      <c r="P3783">
        <v>580.67150635208702</v>
      </c>
    </row>
    <row r="3784" spans="1:17" hidden="1" x14ac:dyDescent="0.3">
      <c r="A3784" t="s">
        <v>7731</v>
      </c>
      <c r="B3784" t="s">
        <v>7732</v>
      </c>
      <c r="C3784" t="str">
        <f>IFERROR(VLOOKUP(Table1[[#This Row],[Ticker]],[1]!Table1[[Symbol]:[Industry]],2,FALSE),"-")</f>
        <v>-</v>
      </c>
      <c r="D3784" t="s">
        <v>647</v>
      </c>
      <c r="E3784">
        <v>27.489825</v>
      </c>
      <c r="F3784">
        <v>144</v>
      </c>
      <c r="G3784">
        <v>45.522200709260296</v>
      </c>
      <c r="H3784">
        <v>-14.606692028025201</v>
      </c>
      <c r="I3784">
        <v>-10.3761707952143</v>
      </c>
      <c r="J3784">
        <v>-1.2869559625511799</v>
      </c>
      <c r="K3784">
        <v>147.57906134202099</v>
      </c>
      <c r="L3784">
        <v>131.764989839268</v>
      </c>
      <c r="M3784">
        <v>48.351285493337997</v>
      </c>
      <c r="N3784">
        <v>1.3868384509524301</v>
      </c>
      <c r="O3784">
        <v>31.2152777777777</v>
      </c>
      <c r="P3784">
        <v>99.4459833795013</v>
      </c>
      <c r="Q3784">
        <v>0.136709785736952</v>
      </c>
    </row>
    <row r="3785" spans="1:17" hidden="1" x14ac:dyDescent="0.3">
      <c r="A3785" t="s">
        <v>7733</v>
      </c>
      <c r="B3785" t="s">
        <v>7734</v>
      </c>
      <c r="C3785" t="str">
        <f>IFERROR(VLOOKUP(Table1[[#This Row],[Ticker]],[1]!Table1[[Symbol]:[Industry]],2,FALSE),"-")</f>
        <v>-</v>
      </c>
      <c r="D3785" t="s">
        <v>130</v>
      </c>
      <c r="E3785">
        <v>27.478290000000001</v>
      </c>
      <c r="F3785">
        <v>9.0299999999999994</v>
      </c>
      <c r="G3785">
        <v>11.013791212748499</v>
      </c>
      <c r="H3785">
        <v>-9.8370793170024609</v>
      </c>
      <c r="I3785">
        <v>2.5905401143786602</v>
      </c>
      <c r="J3785">
        <v>-0.468353998368646</v>
      </c>
      <c r="K3785">
        <v>7.9433376137306997</v>
      </c>
      <c r="L3785">
        <v>5.7253191117482896</v>
      </c>
      <c r="M3785">
        <v>58.283255962507198</v>
      </c>
      <c r="N3785">
        <v>2.25620731934147</v>
      </c>
      <c r="O3785">
        <v>5.2048726467331203</v>
      </c>
      <c r="P3785">
        <v>36.818181818181799</v>
      </c>
      <c r="Q3785">
        <v>7.8211086527113005E-2</v>
      </c>
    </row>
    <row r="3786" spans="1:17" hidden="1" x14ac:dyDescent="0.3">
      <c r="A3786" t="s">
        <v>7735</v>
      </c>
      <c r="B3786" t="s">
        <v>7736</v>
      </c>
      <c r="C3786" t="str">
        <f>IFERROR(VLOOKUP(Table1[[#This Row],[Ticker]],[1]!Table1[[Symbol]:[Industry]],2,FALSE),"-")</f>
        <v>-</v>
      </c>
      <c r="E3786">
        <v>27.3712132399999</v>
      </c>
      <c r="F3786">
        <v>68.739999999999995</v>
      </c>
      <c r="G3786">
        <v>68.706079117260401</v>
      </c>
      <c r="H3786">
        <v>2.8870361665114999</v>
      </c>
      <c r="I3786">
        <v>17.9848558535714</v>
      </c>
      <c r="J3786">
        <v>2.85630523335377</v>
      </c>
      <c r="K3786">
        <v>65.808614454898205</v>
      </c>
      <c r="L3786">
        <v>55.437715949400598</v>
      </c>
      <c r="M3786">
        <v>55.802870189981903</v>
      </c>
      <c r="N3786">
        <v>0.63106275007319201</v>
      </c>
      <c r="O3786">
        <v>16.089613034623198</v>
      </c>
      <c r="P3786">
        <v>108.30303030303</v>
      </c>
      <c r="Q3786">
        <v>0.105154811039555</v>
      </c>
    </row>
    <row r="3787" spans="1:17" hidden="1" x14ac:dyDescent="0.3">
      <c r="A3787" t="s">
        <v>7737</v>
      </c>
      <c r="B3787" t="s">
        <v>7738</v>
      </c>
      <c r="C3787" t="str">
        <f>IFERROR(VLOOKUP(Table1[[#This Row],[Ticker]],[1]!Table1[[Symbol]:[Industry]],2,FALSE),"-")</f>
        <v>-</v>
      </c>
      <c r="D3787" t="s">
        <v>140</v>
      </c>
      <c r="E3787">
        <v>27.330311639999898</v>
      </c>
      <c r="F3787">
        <v>19.89</v>
      </c>
      <c r="G3787">
        <v>17.0835404290494</v>
      </c>
      <c r="H3787">
        <v>-2.9976686032397502</v>
      </c>
      <c r="I3787">
        <v>18.032339514908699</v>
      </c>
      <c r="J3787">
        <v>-1.828714358729</v>
      </c>
      <c r="K3787">
        <v>18.123785226976501</v>
      </c>
      <c r="L3787">
        <v>17.0995774770909</v>
      </c>
      <c r="M3787">
        <v>54.032342829768197</v>
      </c>
      <c r="N3787">
        <v>2.0552487690948902</v>
      </c>
      <c r="O3787">
        <v>33.0316742081447</v>
      </c>
      <c r="P3787">
        <v>61.052631578947299</v>
      </c>
      <c r="Q3787">
        <v>8.2975727845625999E-2</v>
      </c>
    </row>
    <row r="3788" spans="1:17" hidden="1" x14ac:dyDescent="0.3">
      <c r="A3788" t="s">
        <v>7739</v>
      </c>
      <c r="B3788" t="s">
        <v>7740</v>
      </c>
      <c r="C3788" t="str">
        <f>IFERROR(VLOOKUP(Table1[[#This Row],[Ticker]],[1]!Table1[[Symbol]:[Industry]],2,FALSE),"-")</f>
        <v>-</v>
      </c>
      <c r="D3788" t="s">
        <v>557</v>
      </c>
      <c r="E3788">
        <v>27.2332863</v>
      </c>
      <c r="F3788">
        <v>15.45</v>
      </c>
      <c r="G3788">
        <v>21.198463818924399</v>
      </c>
      <c r="H3788">
        <v>-4.8897108959498201</v>
      </c>
      <c r="I3788">
        <v>-1.43488476296933</v>
      </c>
      <c r="J3788">
        <v>-0.80168733170197304</v>
      </c>
      <c r="K3788">
        <v>15.410759717672899</v>
      </c>
      <c r="L3788">
        <v>14.1056812269753</v>
      </c>
      <c r="M3788">
        <v>99.999999954906997</v>
      </c>
      <c r="N3788">
        <v>0</v>
      </c>
      <c r="O3788">
        <v>4.9190938511326898</v>
      </c>
      <c r="P3788">
        <v>54.6546546546546</v>
      </c>
    </row>
    <row r="3789" spans="1:17" hidden="1" x14ac:dyDescent="0.3">
      <c r="A3789" t="s">
        <v>7741</v>
      </c>
      <c r="B3789" t="s">
        <v>7742</v>
      </c>
      <c r="C3789" t="str">
        <f>IFERROR(VLOOKUP(Table1[[#This Row],[Ticker]],[1]!Table1[[Symbol]:[Industry]],2,FALSE),"-")</f>
        <v>-</v>
      </c>
      <c r="D3789" t="s">
        <v>46</v>
      </c>
      <c r="E3789">
        <v>27.228149999999999</v>
      </c>
      <c r="F3789">
        <v>35.6</v>
      </c>
      <c r="G3789">
        <v>-73.757606979702302</v>
      </c>
      <c r="H3789">
        <v>-1.5898543679727799</v>
      </c>
      <c r="I3789">
        <v>-50.121561852245598</v>
      </c>
      <c r="J3789">
        <v>5.0806656094744902</v>
      </c>
      <c r="K3789">
        <v>36.749209232296799</v>
      </c>
      <c r="M3789">
        <v>62.961453482482497</v>
      </c>
      <c r="N3789">
        <v>1.91434184675834</v>
      </c>
      <c r="O3789">
        <v>110.393258426966</v>
      </c>
      <c r="P3789">
        <v>13.015873015873</v>
      </c>
    </row>
    <row r="3790" spans="1:17" hidden="1" x14ac:dyDescent="0.3">
      <c r="A3790" t="s">
        <v>7743</v>
      </c>
      <c r="B3790" t="s">
        <v>7744</v>
      </c>
      <c r="C3790" t="str">
        <f>IFERROR(VLOOKUP(Table1[[#This Row],[Ticker]],[1]!Table1[[Symbol]:[Industry]],2,FALSE),"-")</f>
        <v>-</v>
      </c>
      <c r="D3790" t="s">
        <v>21</v>
      </c>
      <c r="E3790">
        <v>27.180761400000002</v>
      </c>
      <c r="F3790">
        <v>2.42</v>
      </c>
      <c r="G3790">
        <v>155.59095823177501</v>
      </c>
      <c r="H3790">
        <v>4.9317176754787297</v>
      </c>
      <c r="I3790">
        <v>26.5724569317385</v>
      </c>
      <c r="J3790">
        <v>-8.3204843241831803</v>
      </c>
      <c r="K3790">
        <v>2.51050891325032</v>
      </c>
      <c r="L3790">
        <v>2.0379557202560901</v>
      </c>
      <c r="M3790">
        <v>42.774334532475798</v>
      </c>
      <c r="N3790">
        <v>0.66933227350610403</v>
      </c>
      <c r="O3790">
        <v>51.6528925619834</v>
      </c>
      <c r="P3790">
        <v>188.09523809523799</v>
      </c>
      <c r="Q3790">
        <v>8.4633226375328996E-2</v>
      </c>
    </row>
    <row r="3791" spans="1:17" hidden="1" x14ac:dyDescent="0.3">
      <c r="A3791" t="s">
        <v>7745</v>
      </c>
      <c r="B3791" t="s">
        <v>7746</v>
      </c>
      <c r="C3791" t="str">
        <f>IFERROR(VLOOKUP(Table1[[#This Row],[Ticker]],[1]!Table1[[Symbol]:[Industry]],2,FALSE),"-")</f>
        <v>-</v>
      </c>
      <c r="E3791">
        <v>27.1374</v>
      </c>
      <c r="F3791">
        <v>85.79</v>
      </c>
      <c r="G3791">
        <v>231.80294578472899</v>
      </c>
      <c r="H3791">
        <v>-11.603265883162001</v>
      </c>
      <c r="I3791">
        <v>190.47061020502301</v>
      </c>
      <c r="J3791">
        <v>-8.5474982706839402</v>
      </c>
      <c r="K3791">
        <v>86.123976348235999</v>
      </c>
      <c r="L3791">
        <v>57.956926464543699</v>
      </c>
      <c r="M3791">
        <v>35.232660793231901</v>
      </c>
      <c r="N3791">
        <v>0.44974583301117399</v>
      </c>
      <c r="O3791">
        <v>18.510315887632501</v>
      </c>
      <c r="P3791">
        <v>281.28888888888798</v>
      </c>
      <c r="Q3791">
        <v>0.12885699791580299</v>
      </c>
    </row>
    <row r="3792" spans="1:17" hidden="1" x14ac:dyDescent="0.3">
      <c r="A3792" t="s">
        <v>7747</v>
      </c>
      <c r="B3792" t="s">
        <v>7748</v>
      </c>
      <c r="C3792" t="str">
        <f>IFERROR(VLOOKUP(Table1[[#This Row],[Ticker]],[1]!Table1[[Symbol]:[Industry]],2,FALSE),"-")</f>
        <v>-</v>
      </c>
      <c r="E3792">
        <v>27.094000000000001</v>
      </c>
      <c r="F3792">
        <v>21.76</v>
      </c>
      <c r="G3792">
        <v>19.262276061233301</v>
      </c>
      <c r="H3792">
        <v>-2.21113946737839</v>
      </c>
      <c r="I3792">
        <v>-24.393835203092902</v>
      </c>
      <c r="J3792">
        <v>-2.37826390827854</v>
      </c>
      <c r="K3792">
        <v>21.426045928221001</v>
      </c>
      <c r="L3792">
        <v>21.310955626535801</v>
      </c>
      <c r="M3792">
        <v>56.317790486243197</v>
      </c>
      <c r="N3792">
        <v>2.1498665039532798</v>
      </c>
      <c r="O3792">
        <v>48.253676470588204</v>
      </c>
      <c r="P3792">
        <v>79.686209744013198</v>
      </c>
      <c r="Q3792">
        <v>9.9200536398646996E-2</v>
      </c>
    </row>
    <row r="3793" spans="1:17" hidden="1" x14ac:dyDescent="0.3">
      <c r="A3793" t="s">
        <v>7749</v>
      </c>
      <c r="B3793" t="s">
        <v>7750</v>
      </c>
      <c r="C3793" t="str">
        <f>IFERROR(VLOOKUP(Table1[[#This Row],[Ticker]],[1]!Table1[[Symbol]:[Industry]],2,FALSE),"-")</f>
        <v>-</v>
      </c>
      <c r="E3793">
        <v>27.082000000000001</v>
      </c>
      <c r="F3793">
        <v>23.1</v>
      </c>
      <c r="G3793">
        <v>168.463125318133</v>
      </c>
      <c r="H3793">
        <v>52.028976693208499</v>
      </c>
      <c r="I3793">
        <v>70.033398822263393</v>
      </c>
      <c r="J3793">
        <v>4.4614705630348697</v>
      </c>
      <c r="K3793">
        <v>17.449173032680001</v>
      </c>
      <c r="L3793">
        <v>13.579687167093001</v>
      </c>
      <c r="M3793">
        <v>69.5926121934977</v>
      </c>
      <c r="N3793">
        <v>1.3047138047138001</v>
      </c>
      <c r="O3793">
        <v>4.5454545454545396</v>
      </c>
      <c r="P3793">
        <v>266.666666666666</v>
      </c>
    </row>
    <row r="3794" spans="1:17" hidden="1" x14ac:dyDescent="0.3">
      <c r="A3794" t="s">
        <v>7751</v>
      </c>
      <c r="B3794" t="s">
        <v>7752</v>
      </c>
      <c r="C3794" t="str">
        <f>IFERROR(VLOOKUP(Table1[[#This Row],[Ticker]],[1]!Table1[[Symbol]:[Industry]],2,FALSE),"-")</f>
        <v>-</v>
      </c>
      <c r="D3794" t="s">
        <v>140</v>
      </c>
      <c r="E3794">
        <v>27.051759100000002</v>
      </c>
      <c r="F3794">
        <v>81.63</v>
      </c>
      <c r="G3794">
        <v>18.673485500761299</v>
      </c>
      <c r="H3794">
        <v>4.7023943672080799</v>
      </c>
      <c r="I3794">
        <v>-34.456017149546398</v>
      </c>
      <c r="J3794">
        <v>-4.7458690869781597</v>
      </c>
      <c r="K3794">
        <v>73.987840081137804</v>
      </c>
      <c r="L3794">
        <v>64.911020975992102</v>
      </c>
      <c r="M3794">
        <v>61.009116355604803</v>
      </c>
      <c r="N3794">
        <v>1.1550048478692401</v>
      </c>
      <c r="O3794">
        <v>35.9059169423006</v>
      </c>
      <c r="P3794">
        <v>97.699200775006005</v>
      </c>
      <c r="Q3794">
        <v>2.4984568109055E-2</v>
      </c>
    </row>
    <row r="3795" spans="1:17" hidden="1" x14ac:dyDescent="0.3">
      <c r="A3795" t="s">
        <v>7753</v>
      </c>
      <c r="B3795" t="s">
        <v>7754</v>
      </c>
      <c r="C3795" t="str">
        <f>IFERROR(VLOOKUP(Table1[[#This Row],[Ticker]],[1]!Table1[[Symbol]:[Industry]],2,FALSE),"-")</f>
        <v>-</v>
      </c>
      <c r="D3795" t="s">
        <v>49</v>
      </c>
      <c r="E3795">
        <v>26.995099679999999</v>
      </c>
      <c r="F3795">
        <v>45.6</v>
      </c>
      <c r="G3795">
        <v>-25.804390605433301</v>
      </c>
      <c r="H3795">
        <v>-4.8897108959498201</v>
      </c>
      <c r="I3795">
        <v>-11.713257353975701</v>
      </c>
      <c r="J3795">
        <v>-0.80168733170197304</v>
      </c>
      <c r="K3795">
        <v>45.600000104060499</v>
      </c>
      <c r="L3795">
        <v>45.602064508085597</v>
      </c>
      <c r="M3795">
        <v>0</v>
      </c>
      <c r="O3795">
        <v>5.26315789473683</v>
      </c>
      <c r="P3795">
        <v>0</v>
      </c>
    </row>
    <row r="3796" spans="1:17" hidden="1" x14ac:dyDescent="0.3">
      <c r="A3796" t="s">
        <v>7755</v>
      </c>
      <c r="B3796" t="s">
        <v>7756</v>
      </c>
      <c r="C3796" t="str">
        <f>IFERROR(VLOOKUP(Table1[[#This Row],[Ticker]],[1]!Table1[[Symbol]:[Industry]],2,FALSE),"-")</f>
        <v>-</v>
      </c>
      <c r="D3796" t="s">
        <v>130</v>
      </c>
      <c r="E3796">
        <v>26.974223639999899</v>
      </c>
      <c r="F3796">
        <v>19.66</v>
      </c>
      <c r="G3796">
        <v>1.77510322973865</v>
      </c>
      <c r="H3796">
        <v>-10.2037205577855</v>
      </c>
      <c r="I3796">
        <v>-35.629666022706402</v>
      </c>
      <c r="J3796">
        <v>1.01649448647985</v>
      </c>
      <c r="K3796">
        <v>20.5729895240971</v>
      </c>
      <c r="L3796">
        <v>21.205307903930201</v>
      </c>
      <c r="M3796">
        <v>44.119887174611399</v>
      </c>
      <c r="N3796">
        <v>0.86697921076240603</v>
      </c>
      <c r="O3796">
        <v>90.081383519837203</v>
      </c>
      <c r="P3796">
        <v>56.653386454183199</v>
      </c>
      <c r="Q3796">
        <v>0.110692087410953</v>
      </c>
    </row>
    <row r="3797" spans="1:17" hidden="1" x14ac:dyDescent="0.3">
      <c r="A3797" t="s">
        <v>7757</v>
      </c>
      <c r="B3797" t="s">
        <v>7758</v>
      </c>
      <c r="C3797" t="str">
        <f>IFERROR(VLOOKUP(Table1[[#This Row],[Ticker]],[1]!Table1[[Symbol]:[Industry]],2,FALSE),"-")</f>
        <v>-</v>
      </c>
      <c r="D3797" t="s">
        <v>713</v>
      </c>
      <c r="E3797">
        <v>26.973934176</v>
      </c>
      <c r="F3797">
        <v>133.4</v>
      </c>
      <c r="G3797">
        <v>19.432408523581401</v>
      </c>
      <c r="H3797">
        <v>0.216972505368034</v>
      </c>
      <c r="I3797">
        <v>8.7708466922670194</v>
      </c>
      <c r="J3797">
        <v>0.72127069224106299</v>
      </c>
      <c r="K3797">
        <v>126.143693196615</v>
      </c>
      <c r="L3797">
        <v>115.07757702628</v>
      </c>
      <c r="M3797">
        <v>49.068310851650402</v>
      </c>
      <c r="N3797">
        <v>1.6522795511250701</v>
      </c>
      <c r="O3797">
        <v>1.9490254872563699</v>
      </c>
      <c r="P3797">
        <v>55.659276546091</v>
      </c>
    </row>
    <row r="3798" spans="1:17" hidden="1" x14ac:dyDescent="0.3">
      <c r="A3798" t="s">
        <v>7759</v>
      </c>
      <c r="B3798" t="s">
        <v>7760</v>
      </c>
      <c r="C3798" t="str">
        <f>IFERROR(VLOOKUP(Table1[[#This Row],[Ticker]],[1]!Table1[[Symbol]:[Industry]],2,FALSE),"-")</f>
        <v>-</v>
      </c>
      <c r="D3798" t="s">
        <v>713</v>
      </c>
      <c r="E3798">
        <v>26.947385721</v>
      </c>
      <c r="F3798">
        <v>40.1</v>
      </c>
      <c r="G3798">
        <v>2.12669888252332</v>
      </c>
      <c r="H3798">
        <v>7.8037875560625496</v>
      </c>
      <c r="I3798">
        <v>-4.3849558711857304</v>
      </c>
      <c r="J3798">
        <v>2.3675989347241901</v>
      </c>
      <c r="K3798">
        <v>36.661828638587203</v>
      </c>
      <c r="L3798">
        <v>35.026813005237301</v>
      </c>
      <c r="N3798">
        <v>0.41600858505480398</v>
      </c>
      <c r="O3798">
        <v>10.7730673316708</v>
      </c>
      <c r="P3798">
        <v>35.404355900726003</v>
      </c>
    </row>
    <row r="3799" spans="1:17" hidden="1" x14ac:dyDescent="0.3">
      <c r="A3799" t="s">
        <v>7761</v>
      </c>
      <c r="B3799" t="s">
        <v>7762</v>
      </c>
      <c r="C3799" t="str">
        <f>IFERROR(VLOOKUP(Table1[[#This Row],[Ticker]],[1]!Table1[[Symbol]:[Industry]],2,FALSE),"-")</f>
        <v>-</v>
      </c>
      <c r="E3799">
        <v>26.9344</v>
      </c>
      <c r="F3799">
        <v>83</v>
      </c>
      <c r="G3799">
        <v>62.8319730309303</v>
      </c>
      <c r="H3799">
        <v>11.1408234551952</v>
      </c>
      <c r="I3799">
        <v>33.900777733743503</v>
      </c>
      <c r="J3799">
        <v>0.53164600163136</v>
      </c>
      <c r="K3799">
        <v>71.447368633354102</v>
      </c>
      <c r="L3799">
        <v>61.848305738221399</v>
      </c>
      <c r="M3799">
        <v>63.166718695714003</v>
      </c>
      <c r="N3799">
        <v>0.70677361853832399</v>
      </c>
      <c r="O3799">
        <v>0</v>
      </c>
      <c r="P3799">
        <v>151.51515151515099</v>
      </c>
      <c r="Q3799">
        <v>5.9757418174792999E-2</v>
      </c>
    </row>
    <row r="3800" spans="1:17" hidden="1" x14ac:dyDescent="0.3">
      <c r="A3800" t="s">
        <v>7763</v>
      </c>
      <c r="B3800" t="s">
        <v>7764</v>
      </c>
      <c r="C3800" t="str">
        <f>IFERROR(VLOOKUP(Table1[[#This Row],[Ticker]],[1]!Table1[[Symbol]:[Industry]],2,FALSE),"-")</f>
        <v>-</v>
      </c>
      <c r="E3800">
        <v>26.861449759999999</v>
      </c>
      <c r="F3800">
        <v>39.65</v>
      </c>
      <c r="G3800">
        <v>-41.889046690089401</v>
      </c>
      <c r="H3800">
        <v>-29.8273188821275</v>
      </c>
      <c r="I3800">
        <v>-27.797913438631799</v>
      </c>
      <c r="J3800">
        <v>-4.3537346923334397</v>
      </c>
      <c r="M3800">
        <v>32.515213207058302</v>
      </c>
      <c r="O3800">
        <v>52.055485498108403</v>
      </c>
      <c r="P3800">
        <v>7.59837177747624</v>
      </c>
    </row>
    <row r="3801" spans="1:17" hidden="1" x14ac:dyDescent="0.3">
      <c r="A3801" t="s">
        <v>7765</v>
      </c>
      <c r="B3801" t="s">
        <v>7766</v>
      </c>
      <c r="C3801" t="str">
        <f>IFERROR(VLOOKUP(Table1[[#This Row],[Ticker]],[1]!Table1[[Symbol]:[Industry]],2,FALSE),"-")</f>
        <v>-</v>
      </c>
      <c r="D3801" t="s">
        <v>21</v>
      </c>
      <c r="E3801">
        <v>26.848993122</v>
      </c>
      <c r="F3801">
        <v>17.2</v>
      </c>
      <c r="G3801">
        <v>-11.518676319719001</v>
      </c>
      <c r="H3801">
        <v>-8.3360699843322408</v>
      </c>
      <c r="I3801">
        <v>-18.234996484410502</v>
      </c>
      <c r="J3801">
        <v>-1.260140053765</v>
      </c>
      <c r="K3801">
        <v>16.866991413960701</v>
      </c>
      <c r="L3801">
        <v>16.6677240947255</v>
      </c>
      <c r="M3801">
        <v>54.289054039952802</v>
      </c>
      <c r="N3801">
        <v>1.20532764659608</v>
      </c>
      <c r="O3801">
        <v>35.174418604651102</v>
      </c>
      <c r="P3801">
        <v>43.3333333333333</v>
      </c>
      <c r="Q3801">
        <v>4.4589619492834999E-2</v>
      </c>
    </row>
    <row r="3802" spans="1:17" hidden="1" x14ac:dyDescent="0.3">
      <c r="A3802" t="s">
        <v>7767</v>
      </c>
      <c r="B3802" t="s">
        <v>7768</v>
      </c>
      <c r="C3802" t="str">
        <f>IFERROR(VLOOKUP(Table1[[#This Row],[Ticker]],[1]!Table1[[Symbol]:[Industry]],2,FALSE),"-")</f>
        <v>-</v>
      </c>
      <c r="D3802" t="s">
        <v>647</v>
      </c>
      <c r="E3802">
        <v>26.798039791000001</v>
      </c>
      <c r="F3802">
        <v>3.86</v>
      </c>
      <c r="G3802">
        <v>-80.658191775023894</v>
      </c>
      <c r="H3802">
        <v>-1.9005804611672099</v>
      </c>
      <c r="I3802">
        <v>-12.7388983796167</v>
      </c>
      <c r="J3802">
        <v>1.6307451007304501</v>
      </c>
      <c r="K3802">
        <v>3.6050507338812401</v>
      </c>
      <c r="M3802">
        <v>71.609236623061193</v>
      </c>
      <c r="N3802">
        <v>1.5474610357202301</v>
      </c>
      <c r="O3802">
        <v>133.16062176165801</v>
      </c>
      <c r="P3802">
        <v>30.847457627118601</v>
      </c>
    </row>
    <row r="3803" spans="1:17" hidden="1" x14ac:dyDescent="0.3">
      <c r="A3803" t="s">
        <v>7769</v>
      </c>
      <c r="B3803" t="s">
        <v>7770</v>
      </c>
      <c r="C3803" t="str">
        <f>IFERROR(VLOOKUP(Table1[[#This Row],[Ticker]],[1]!Table1[[Symbol]:[Industry]],2,FALSE),"-")</f>
        <v>-</v>
      </c>
      <c r="D3803" t="s">
        <v>393</v>
      </c>
      <c r="E3803">
        <v>26.760405375000001</v>
      </c>
      <c r="F3803">
        <v>36</v>
      </c>
      <c r="G3803">
        <v>-62.922294535564298</v>
      </c>
      <c r="H3803">
        <v>7.9585863176724798</v>
      </c>
      <c r="I3803">
        <v>-2.9519280488397999</v>
      </c>
      <c r="J3803">
        <v>-0.93867363307182805</v>
      </c>
      <c r="K3803">
        <v>34.247907423948803</v>
      </c>
      <c r="L3803">
        <v>38.233287238802802</v>
      </c>
      <c r="M3803">
        <v>55.658413658776198</v>
      </c>
      <c r="N3803">
        <v>2.52586534804108</v>
      </c>
      <c r="O3803">
        <v>63.8888888888888</v>
      </c>
      <c r="P3803">
        <v>25.654450261780099</v>
      </c>
    </row>
    <row r="3804" spans="1:17" hidden="1" x14ac:dyDescent="0.3">
      <c r="A3804" t="s">
        <v>7771</v>
      </c>
      <c r="B3804" t="s">
        <v>7772</v>
      </c>
      <c r="C3804" t="str">
        <f>IFERROR(VLOOKUP(Table1[[#This Row],[Ticker]],[1]!Table1[[Symbol]:[Industry]],2,FALSE),"-")</f>
        <v>-</v>
      </c>
      <c r="D3804" t="s">
        <v>2946</v>
      </c>
      <c r="E3804">
        <v>26.753200079999999</v>
      </c>
      <c r="F3804">
        <v>21.21</v>
      </c>
      <c r="G3804">
        <v>-10.9073158492036</v>
      </c>
      <c r="H3804">
        <v>-13.4315573152768</v>
      </c>
      <c r="I3804">
        <v>-36.044331203422701</v>
      </c>
      <c r="J3804">
        <v>0.15069362067897499</v>
      </c>
      <c r="K3804">
        <v>22.202605720390601</v>
      </c>
      <c r="L3804">
        <v>22.549352838933402</v>
      </c>
      <c r="M3804">
        <v>41.281008438895803</v>
      </c>
      <c r="N3804">
        <v>1.31513400587344</v>
      </c>
      <c r="O3804">
        <v>81.518151815181497</v>
      </c>
      <c r="P3804">
        <v>35.0095480585614</v>
      </c>
      <c r="Q3804">
        <v>9.3920717939123002E-2</v>
      </c>
    </row>
    <row r="3805" spans="1:17" hidden="1" x14ac:dyDescent="0.3">
      <c r="A3805" t="s">
        <v>7773</v>
      </c>
      <c r="B3805" t="s">
        <v>7774</v>
      </c>
      <c r="C3805" t="str">
        <f>IFERROR(VLOOKUP(Table1[[#This Row],[Ticker]],[1]!Table1[[Symbol]:[Industry]],2,FALSE),"-")</f>
        <v>-</v>
      </c>
      <c r="D3805" t="s">
        <v>21</v>
      </c>
      <c r="E3805">
        <v>26.740046795000001</v>
      </c>
      <c r="F3805">
        <v>366.4</v>
      </c>
      <c r="G3805">
        <v>47.883535965524501</v>
      </c>
      <c r="H3805">
        <v>7.5591759736548996</v>
      </c>
      <c r="I3805">
        <v>-1.5674584662559301</v>
      </c>
      <c r="J3805">
        <v>-1.7884855714672701</v>
      </c>
      <c r="K3805">
        <v>347.24106231143497</v>
      </c>
      <c r="L3805">
        <v>316.89591382137701</v>
      </c>
      <c r="M3805">
        <v>74.284915173060398</v>
      </c>
      <c r="N3805">
        <v>1.7895063626115899</v>
      </c>
      <c r="O3805">
        <v>8.8973799126637694</v>
      </c>
      <c r="P3805">
        <v>76.1962010098581</v>
      </c>
      <c r="Q3805">
        <v>2.0518194718030999E-2</v>
      </c>
    </row>
    <row r="3806" spans="1:17" hidden="1" x14ac:dyDescent="0.3">
      <c r="A3806" t="s">
        <v>7775</v>
      </c>
      <c r="B3806" t="s">
        <v>7776</v>
      </c>
      <c r="C3806" t="str">
        <f>IFERROR(VLOOKUP(Table1[[#This Row],[Ticker]],[1]!Table1[[Symbol]:[Industry]],2,FALSE),"-")</f>
        <v>-</v>
      </c>
      <c r="E3806">
        <v>26.73555</v>
      </c>
      <c r="F3806">
        <v>66.44</v>
      </c>
      <c r="G3806">
        <v>-13.230550942986</v>
      </c>
      <c r="H3806">
        <v>3.8895533180969899</v>
      </c>
      <c r="I3806">
        <v>-11.046590687308999</v>
      </c>
      <c r="J3806">
        <v>-0.709365436025711</v>
      </c>
      <c r="K3806">
        <v>60.704400326392602</v>
      </c>
      <c r="L3806">
        <v>60.981043145355898</v>
      </c>
      <c r="M3806">
        <v>64.718227278005202</v>
      </c>
      <c r="N3806">
        <v>2.2416183017563802</v>
      </c>
      <c r="O3806">
        <v>9.7230583985550894</v>
      </c>
      <c r="P3806">
        <v>36.567317574511797</v>
      </c>
      <c r="Q3806">
        <v>3.2425782217183001E-2</v>
      </c>
    </row>
    <row r="3807" spans="1:17" hidden="1" x14ac:dyDescent="0.3">
      <c r="A3807" t="s">
        <v>7777</v>
      </c>
      <c r="B3807" t="s">
        <v>7778</v>
      </c>
      <c r="C3807" t="str">
        <f>IFERROR(VLOOKUP(Table1[[#This Row],[Ticker]],[1]!Table1[[Symbol]:[Industry]],2,FALSE),"-")</f>
        <v>-</v>
      </c>
      <c r="D3807" t="s">
        <v>647</v>
      </c>
      <c r="E3807">
        <v>26.704765999999999</v>
      </c>
      <c r="F3807">
        <v>22.57</v>
      </c>
      <c r="G3807">
        <v>-17.242582043624701</v>
      </c>
      <c r="H3807">
        <v>-6.9350643863899997</v>
      </c>
      <c r="I3807">
        <v>-26.671810481330599</v>
      </c>
      <c r="J3807">
        <v>-7.5727410769410604</v>
      </c>
      <c r="K3807">
        <v>22.020927861039901</v>
      </c>
      <c r="L3807">
        <v>23.932006036005301</v>
      </c>
      <c r="M3807">
        <v>41.053299038172803</v>
      </c>
      <c r="N3807">
        <v>1.2767862350423</v>
      </c>
      <c r="O3807">
        <v>89.011962782454503</v>
      </c>
      <c r="P3807">
        <v>36.705027256208297</v>
      </c>
      <c r="Q3807">
        <v>-7.3395121868423993E-2</v>
      </c>
    </row>
    <row r="3808" spans="1:17" hidden="1" x14ac:dyDescent="0.3">
      <c r="A3808" t="s">
        <v>7779</v>
      </c>
      <c r="B3808" t="s">
        <v>7780</v>
      </c>
      <c r="C3808" t="str">
        <f>IFERROR(VLOOKUP(Table1[[#This Row],[Ticker]],[1]!Table1[[Symbol]:[Industry]],2,FALSE),"-")</f>
        <v>-</v>
      </c>
      <c r="D3808" t="s">
        <v>62</v>
      </c>
      <c r="E3808">
        <v>26.6910615</v>
      </c>
      <c r="F3808">
        <v>41.25</v>
      </c>
      <c r="G3808">
        <v>-21.347566092898401</v>
      </c>
      <c r="H3808">
        <v>-9.5186943804811097</v>
      </c>
      <c r="I3808">
        <v>-16.863866689455101</v>
      </c>
      <c r="J3808">
        <v>-3.11286198026046</v>
      </c>
      <c r="K3808">
        <v>42.2204446738927</v>
      </c>
      <c r="L3808">
        <v>43.618046580831503</v>
      </c>
      <c r="M3808">
        <v>45.315327488090098</v>
      </c>
      <c r="N3808">
        <v>1.2561157976427</v>
      </c>
      <c r="O3808">
        <v>69.696969696969703</v>
      </c>
      <c r="P3808">
        <v>31.789137380191601</v>
      </c>
      <c r="Q3808">
        <v>-1.1871296630080999E-2</v>
      </c>
    </row>
    <row r="3809" spans="1:17" hidden="1" x14ac:dyDescent="0.3">
      <c r="A3809" t="s">
        <v>7781</v>
      </c>
      <c r="B3809" t="s">
        <v>7782</v>
      </c>
      <c r="C3809" t="str">
        <f>IFERROR(VLOOKUP(Table1[[#This Row],[Ticker]],[1]!Table1[[Symbol]:[Industry]],2,FALSE),"-")</f>
        <v>-</v>
      </c>
      <c r="D3809" t="s">
        <v>1103</v>
      </c>
      <c r="E3809">
        <v>26.668040000000001</v>
      </c>
      <c r="F3809">
        <v>71.349999999999994</v>
      </c>
      <c r="G3809">
        <v>8.8436561958499293</v>
      </c>
      <c r="H3809">
        <v>-1.7490858959498099</v>
      </c>
      <c r="I3809">
        <v>1.6126638658463399</v>
      </c>
      <c r="J3809">
        <v>-10.3646411609936</v>
      </c>
      <c r="K3809">
        <v>64.700730969166798</v>
      </c>
      <c r="L3809">
        <v>60.074950916640397</v>
      </c>
      <c r="M3809">
        <v>49.8219573806958</v>
      </c>
      <c r="N3809">
        <v>1.99940193415726</v>
      </c>
      <c r="O3809">
        <v>6.0826909600560697</v>
      </c>
      <c r="P3809">
        <v>52.914702100299998</v>
      </c>
      <c r="Q3809">
        <v>5.2341187268207003E-2</v>
      </c>
    </row>
    <row r="3810" spans="1:17" hidden="1" x14ac:dyDescent="0.3">
      <c r="A3810" t="s">
        <v>7783</v>
      </c>
      <c r="B3810" t="s">
        <v>7784</v>
      </c>
      <c r="C3810" t="str">
        <f>IFERROR(VLOOKUP(Table1[[#This Row],[Ticker]],[1]!Table1[[Symbol]:[Industry]],2,FALSE),"-")</f>
        <v>-</v>
      </c>
      <c r="D3810" t="s">
        <v>647</v>
      </c>
      <c r="E3810">
        <v>26.583952499999999</v>
      </c>
      <c r="F3810">
        <v>45.46</v>
      </c>
      <c r="G3810">
        <v>39.204683804730003</v>
      </c>
      <c r="H3810">
        <v>-5.5873853145544601</v>
      </c>
      <c r="I3810">
        <v>-14.783619827323299</v>
      </c>
      <c r="J3810">
        <v>-0.44916089221899802</v>
      </c>
      <c r="K3810">
        <v>44.155136402549999</v>
      </c>
      <c r="L3810">
        <v>43.325219119486597</v>
      </c>
      <c r="M3810">
        <v>42.550485490600998</v>
      </c>
      <c r="N3810">
        <v>1.2528602866973799</v>
      </c>
      <c r="O3810">
        <v>42.5428948526176</v>
      </c>
      <c r="P3810">
        <v>74.109536576024496</v>
      </c>
      <c r="Q3810">
        <v>5.7189941014896002E-2</v>
      </c>
    </row>
    <row r="3811" spans="1:17" hidden="1" x14ac:dyDescent="0.3">
      <c r="A3811" t="s">
        <v>7785</v>
      </c>
      <c r="B3811" t="s">
        <v>7786</v>
      </c>
      <c r="C3811" t="str">
        <f>IFERROR(VLOOKUP(Table1[[#This Row],[Ticker]],[1]!Table1[[Symbol]:[Industry]],2,FALSE),"-")</f>
        <v>-</v>
      </c>
      <c r="D3811" t="s">
        <v>288</v>
      </c>
      <c r="E3811">
        <v>26.5794</v>
      </c>
      <c r="F3811">
        <v>31.5</v>
      </c>
      <c r="G3811">
        <v>-66.649461027968499</v>
      </c>
      <c r="H3811">
        <v>-3.7514995138359901</v>
      </c>
      <c r="I3811">
        <v>-36.713257353975699</v>
      </c>
      <c r="J3811">
        <v>-2.0715286015432302</v>
      </c>
      <c r="K3811">
        <v>31.552413535351601</v>
      </c>
      <c r="M3811">
        <v>44.1926522255511</v>
      </c>
      <c r="N3811">
        <v>1.15772669220945</v>
      </c>
      <c r="O3811">
        <v>85.873015873015802</v>
      </c>
      <c r="P3811">
        <v>28.571428571428498</v>
      </c>
    </row>
    <row r="3812" spans="1:17" hidden="1" x14ac:dyDescent="0.3">
      <c r="A3812" t="s">
        <v>7787</v>
      </c>
      <c r="B3812" t="s">
        <v>7788</v>
      </c>
      <c r="C3812" t="str">
        <f>IFERROR(VLOOKUP(Table1[[#This Row],[Ticker]],[1]!Table1[[Symbol]:[Industry]],2,FALSE),"-")</f>
        <v>-</v>
      </c>
      <c r="D3812" t="s">
        <v>193</v>
      </c>
      <c r="E3812">
        <v>26.560932000000001</v>
      </c>
      <c r="F3812">
        <v>14.75</v>
      </c>
      <c r="G3812">
        <v>-11.4633053341154</v>
      </c>
      <c r="H3812">
        <v>-10.845823748614301</v>
      </c>
      <c r="I3812">
        <v>-24.692608386424101</v>
      </c>
      <c r="J3812">
        <v>-6.9343531639923297</v>
      </c>
      <c r="K3812">
        <v>16.094722477268402</v>
      </c>
      <c r="L3812">
        <v>16.083684536104499</v>
      </c>
      <c r="M3812">
        <v>33.654797778685598</v>
      </c>
      <c r="N3812">
        <v>1.83693181818181</v>
      </c>
      <c r="O3812">
        <v>81.355932203389798</v>
      </c>
      <c r="P3812">
        <v>23.019182652210102</v>
      </c>
      <c r="Q3812">
        <v>1.6515554487747001E-2</v>
      </c>
    </row>
    <row r="3813" spans="1:17" hidden="1" x14ac:dyDescent="0.3">
      <c r="A3813" t="s">
        <v>7789</v>
      </c>
      <c r="B3813" t="s">
        <v>7790</v>
      </c>
      <c r="C3813" t="str">
        <f>IFERROR(VLOOKUP(Table1[[#This Row],[Ticker]],[1]!Table1[[Symbol]:[Industry]],2,FALSE),"-")</f>
        <v>-</v>
      </c>
      <c r="D3813" t="s">
        <v>409</v>
      </c>
      <c r="E3813">
        <v>26.53</v>
      </c>
      <c r="F3813">
        <v>396</v>
      </c>
      <c r="G3813">
        <v>23.2078389336071</v>
      </c>
      <c r="H3813">
        <v>2.6432725059511499</v>
      </c>
      <c r="I3813">
        <v>18.122808219794699</v>
      </c>
      <c r="J3813">
        <v>-7.2214404181217198</v>
      </c>
      <c r="K3813">
        <v>393.86241245672397</v>
      </c>
      <c r="L3813">
        <v>371.17361206726298</v>
      </c>
      <c r="M3813">
        <v>38.199238804957098</v>
      </c>
      <c r="N3813">
        <v>1.5889921747807301</v>
      </c>
      <c r="O3813">
        <v>34.343434343434303</v>
      </c>
      <c r="P3813">
        <v>97.112991538078603</v>
      </c>
      <c r="Q3813">
        <v>0.113348858209966</v>
      </c>
    </row>
    <row r="3814" spans="1:17" hidden="1" x14ac:dyDescent="0.3">
      <c r="A3814" t="s">
        <v>7791</v>
      </c>
      <c r="B3814" t="s">
        <v>7792</v>
      </c>
      <c r="C3814" t="str">
        <f>IFERROR(VLOOKUP(Table1[[#This Row],[Ticker]],[1]!Table1[[Symbol]:[Industry]],2,FALSE),"-")</f>
        <v>-</v>
      </c>
      <c r="E3814">
        <v>26.488324169999999</v>
      </c>
      <c r="F3814">
        <v>65.099999999999994</v>
      </c>
      <c r="G3814">
        <v>-15.521483608990801</v>
      </c>
      <c r="H3814">
        <v>-8.8011500103409706</v>
      </c>
      <c r="I3814">
        <v>-28.144579561934599</v>
      </c>
      <c r="J3814">
        <v>-1.80533696673848</v>
      </c>
      <c r="K3814">
        <v>68.420296093530197</v>
      </c>
      <c r="L3814">
        <v>72.283405235121293</v>
      </c>
      <c r="M3814">
        <v>48.8160956025649</v>
      </c>
      <c r="N3814">
        <v>1.1063464837049699</v>
      </c>
      <c r="O3814">
        <v>82.043010752688204</v>
      </c>
      <c r="P3814">
        <v>10.3389830508474</v>
      </c>
    </row>
    <row r="3815" spans="1:17" hidden="1" x14ac:dyDescent="0.3">
      <c r="A3815" t="s">
        <v>7793</v>
      </c>
      <c r="B3815" t="s">
        <v>7794</v>
      </c>
      <c r="C3815" t="str">
        <f>IFERROR(VLOOKUP(Table1[[#This Row],[Ticker]],[1]!Table1[[Symbol]:[Industry]],2,FALSE),"-")</f>
        <v>-</v>
      </c>
      <c r="D3815" t="s">
        <v>75</v>
      </c>
      <c r="E3815">
        <v>26.442752174999999</v>
      </c>
      <c r="F3815">
        <v>52.89</v>
      </c>
      <c r="G3815">
        <v>75.681323680280897</v>
      </c>
      <c r="H3815">
        <v>-5.1725163258140698</v>
      </c>
      <c r="I3815">
        <v>20.511742646024199</v>
      </c>
      <c r="J3815">
        <v>-9.5333525603473603</v>
      </c>
      <c r="K3815">
        <v>49.869628778196798</v>
      </c>
      <c r="L3815">
        <v>42.937722357114097</v>
      </c>
      <c r="M3815">
        <v>45.820264633751499</v>
      </c>
      <c r="N3815">
        <v>0.666519329726877</v>
      </c>
      <c r="O3815">
        <v>28.5687275477406</v>
      </c>
      <c r="P3815">
        <v>129.95652173913001</v>
      </c>
      <c r="Q3815">
        <v>8.5159737848374994E-2</v>
      </c>
    </row>
    <row r="3816" spans="1:17" hidden="1" x14ac:dyDescent="0.3">
      <c r="A3816" t="s">
        <v>7795</v>
      </c>
      <c r="B3816" t="s">
        <v>7796</v>
      </c>
      <c r="C3816" t="str">
        <f>IFERROR(VLOOKUP(Table1[[#This Row],[Ticker]],[1]!Table1[[Symbol]:[Industry]],2,FALSE),"-")</f>
        <v>-</v>
      </c>
      <c r="D3816" t="s">
        <v>293</v>
      </c>
      <c r="E3816">
        <v>26.402632199999999</v>
      </c>
      <c r="F3816">
        <v>35.99</v>
      </c>
      <c r="G3816">
        <v>14.1800512459863</v>
      </c>
      <c r="H3816">
        <v>-6.4217443221336499</v>
      </c>
      <c r="I3816">
        <v>-23.610442176497099</v>
      </c>
      <c r="J3816">
        <v>-3.3919325783263798</v>
      </c>
      <c r="K3816">
        <v>35.841927982023897</v>
      </c>
      <c r="L3816">
        <v>34.475877834739599</v>
      </c>
      <c r="M3816">
        <v>43.3156024106069</v>
      </c>
      <c r="N3816">
        <v>1.8312846852290601</v>
      </c>
      <c r="O3816">
        <v>51.847735482078299</v>
      </c>
      <c r="P3816">
        <v>71.380952380952394</v>
      </c>
      <c r="Q3816">
        <v>7.0358892154300995E-2</v>
      </c>
    </row>
    <row r="3817" spans="1:17" hidden="1" x14ac:dyDescent="0.3">
      <c r="A3817" t="s">
        <v>7797</v>
      </c>
      <c r="B3817" t="s">
        <v>7798</v>
      </c>
      <c r="C3817" t="str">
        <f>IFERROR(VLOOKUP(Table1[[#This Row],[Ticker]],[1]!Table1[[Symbol]:[Industry]],2,FALSE),"-")</f>
        <v>-</v>
      </c>
      <c r="D3817" t="s">
        <v>258</v>
      </c>
      <c r="E3817">
        <v>26.290694999999999</v>
      </c>
      <c r="F3817">
        <v>89.67</v>
      </c>
      <c r="G3817">
        <v>1124.8232244573201</v>
      </c>
      <c r="H3817">
        <v>40.164188913815501</v>
      </c>
      <c r="I3817">
        <v>144.70653103607199</v>
      </c>
      <c r="J3817">
        <v>7.0865333969856703</v>
      </c>
      <c r="K3817">
        <v>66.128083484955994</v>
      </c>
      <c r="L3817">
        <v>42.504972340144803</v>
      </c>
      <c r="M3817">
        <v>99.702120996695996</v>
      </c>
      <c r="N3817">
        <v>2.64693051549889</v>
      </c>
      <c r="O3817">
        <v>4.0593286494925804</v>
      </c>
      <c r="P3817">
        <v>1150.62761506276</v>
      </c>
    </row>
    <row r="3818" spans="1:17" hidden="1" x14ac:dyDescent="0.3">
      <c r="A3818" t="s">
        <v>7799</v>
      </c>
      <c r="B3818" t="s">
        <v>7800</v>
      </c>
      <c r="C3818" t="str">
        <f>IFERROR(VLOOKUP(Table1[[#This Row],[Ticker]],[1]!Table1[[Symbol]:[Industry]],2,FALSE),"-")</f>
        <v>-</v>
      </c>
      <c r="D3818" t="s">
        <v>647</v>
      </c>
      <c r="E3818">
        <v>26.270589600000001</v>
      </c>
      <c r="F3818">
        <v>9.42</v>
      </c>
      <c r="G3818">
        <v>-41.3200856726978</v>
      </c>
      <c r="H3818">
        <v>-8.1281799832903499</v>
      </c>
      <c r="I3818">
        <v>-34.246152090817802</v>
      </c>
      <c r="J3818">
        <v>1.90664600163135</v>
      </c>
      <c r="K3818">
        <v>9.8946184832584194</v>
      </c>
      <c r="L3818">
        <v>9.3867575958922593</v>
      </c>
      <c r="M3818">
        <v>49.092744724197601</v>
      </c>
      <c r="N3818">
        <v>1.2132848146049</v>
      </c>
      <c r="O3818">
        <v>48.619957537155003</v>
      </c>
      <c r="P3818">
        <v>34.571428571428498</v>
      </c>
      <c r="Q3818">
        <v>2.1563000268381999E-2</v>
      </c>
    </row>
    <row r="3819" spans="1:17" hidden="1" x14ac:dyDescent="0.3">
      <c r="A3819" t="s">
        <v>7801</v>
      </c>
      <c r="B3819" t="s">
        <v>7802</v>
      </c>
      <c r="C3819" t="str">
        <f>IFERROR(VLOOKUP(Table1[[#This Row],[Ticker]],[1]!Table1[[Symbol]:[Industry]],2,FALSE),"-")</f>
        <v>-</v>
      </c>
      <c r="E3819">
        <v>26.240209199999999</v>
      </c>
      <c r="F3819">
        <v>42.8</v>
      </c>
      <c r="G3819">
        <v>229.08781503303999</v>
      </c>
      <c r="H3819">
        <v>-6.6308873665380599</v>
      </c>
      <c r="I3819">
        <v>66.397437610651707</v>
      </c>
      <c r="J3819">
        <v>-6.9800742110549203</v>
      </c>
      <c r="K3819">
        <v>42.548771701402899</v>
      </c>
      <c r="L3819">
        <v>34.022308345825799</v>
      </c>
      <c r="M3819">
        <v>32.216964438011601</v>
      </c>
      <c r="N3819">
        <v>0.45283352055056503</v>
      </c>
      <c r="O3819">
        <v>32.172897196261601</v>
      </c>
      <c r="P3819">
        <v>289.09090909090901</v>
      </c>
      <c r="Q3819">
        <v>9.4503443710493004E-2</v>
      </c>
    </row>
    <row r="3820" spans="1:17" hidden="1" x14ac:dyDescent="0.3">
      <c r="A3820" t="s">
        <v>7803</v>
      </c>
      <c r="B3820" t="s">
        <v>7804</v>
      </c>
      <c r="C3820" t="str">
        <f>IFERROR(VLOOKUP(Table1[[#This Row],[Ticker]],[1]!Table1[[Symbol]:[Industry]],2,FALSE),"-")</f>
        <v>-</v>
      </c>
      <c r="E3820">
        <v>26.21</v>
      </c>
      <c r="F3820">
        <v>131.05000000000001</v>
      </c>
      <c r="G3820">
        <v>-54.484662714276801</v>
      </c>
      <c r="H3820">
        <v>-9.9259427800077802</v>
      </c>
      <c r="I3820">
        <v>-40.393529462819203</v>
      </c>
      <c r="J3820">
        <v>-7.1945444745591001</v>
      </c>
      <c r="K3820">
        <v>137.59325156193</v>
      </c>
      <c r="M3820">
        <v>35.774698138001398</v>
      </c>
      <c r="N3820">
        <v>0.67559153175591502</v>
      </c>
      <c r="O3820">
        <v>46.356352537199498</v>
      </c>
      <c r="P3820">
        <v>10.311447811447801</v>
      </c>
    </row>
    <row r="3821" spans="1:17" hidden="1" x14ac:dyDescent="0.3">
      <c r="A3821" t="s">
        <v>7805</v>
      </c>
      <c r="B3821" t="s">
        <v>7806</v>
      </c>
      <c r="C3821" t="str">
        <f>IFERROR(VLOOKUP(Table1[[#This Row],[Ticker]],[1]!Table1[[Symbol]:[Industry]],2,FALSE),"-")</f>
        <v>-</v>
      </c>
      <c r="D3821" t="s">
        <v>62</v>
      </c>
      <c r="E3821">
        <v>26.086500000000001</v>
      </c>
      <c r="F3821">
        <v>18.25</v>
      </c>
      <c r="G3821">
        <v>-41.508778596195398</v>
      </c>
      <c r="H3821">
        <v>-9.1337427261885509</v>
      </c>
      <c r="I3821">
        <v>-36.455525395212803</v>
      </c>
      <c r="J3821">
        <v>-6.0510311637229703</v>
      </c>
      <c r="K3821">
        <v>19.662991501381399</v>
      </c>
      <c r="L3821">
        <v>21.8820808488267</v>
      </c>
      <c r="M3821">
        <v>38.454520753957603</v>
      </c>
      <c r="N3821">
        <v>1.3772972972972899</v>
      </c>
      <c r="O3821">
        <v>66.849315068493098</v>
      </c>
      <c r="P3821">
        <v>15.873015873015801</v>
      </c>
    </row>
    <row r="3822" spans="1:17" hidden="1" x14ac:dyDescent="0.3">
      <c r="A3822" t="s">
        <v>7807</v>
      </c>
      <c r="B3822" t="s">
        <v>7808</v>
      </c>
      <c r="C3822" t="str">
        <f>IFERROR(VLOOKUP(Table1[[#This Row],[Ticker]],[1]!Table1[[Symbol]:[Industry]],2,FALSE),"-")</f>
        <v>-</v>
      </c>
      <c r="D3822" t="s">
        <v>557</v>
      </c>
      <c r="E3822">
        <v>25.852008000000001</v>
      </c>
      <c r="F3822">
        <v>0.79</v>
      </c>
      <c r="G3822">
        <v>-73.830706394906997</v>
      </c>
      <c r="H3822">
        <v>4.9694440336276502</v>
      </c>
      <c r="I3822">
        <v>-82.235645413677204</v>
      </c>
      <c r="J3822">
        <v>-3.3016873317019702</v>
      </c>
      <c r="K3822">
        <v>0.81851214789898596</v>
      </c>
      <c r="L3822">
        <v>1.20091957736376</v>
      </c>
      <c r="M3822">
        <v>39.828164149009702</v>
      </c>
      <c r="N3822">
        <v>1.14911824632223</v>
      </c>
      <c r="O3822">
        <v>274.68354430379702</v>
      </c>
      <c r="P3822">
        <v>21.538461538461501</v>
      </c>
      <c r="Q3822">
        <v>5.6134170663581E-2</v>
      </c>
    </row>
    <row r="3823" spans="1:17" hidden="1" x14ac:dyDescent="0.3">
      <c r="A3823" t="s">
        <v>7809</v>
      </c>
      <c r="B3823" t="s">
        <v>7810</v>
      </c>
      <c r="C3823" t="str">
        <f>IFERROR(VLOOKUP(Table1[[#This Row],[Ticker]],[1]!Table1[[Symbol]:[Industry]],2,FALSE),"-")</f>
        <v>-</v>
      </c>
      <c r="D3823" t="s">
        <v>409</v>
      </c>
      <c r="E3823">
        <v>25.840945000000001</v>
      </c>
      <c r="F3823">
        <v>42.12</v>
      </c>
      <c r="G3823">
        <v>24.624180823138101</v>
      </c>
      <c r="H3823">
        <v>21.683087186734401</v>
      </c>
      <c r="I3823">
        <v>-14.348486202796799</v>
      </c>
      <c r="J3823">
        <v>12.2266700786779</v>
      </c>
      <c r="K3823">
        <v>35.903598026376699</v>
      </c>
      <c r="L3823">
        <v>35.050635370760602</v>
      </c>
      <c r="M3823">
        <v>71.955776072661607</v>
      </c>
      <c r="N3823">
        <v>3.4716486724158599</v>
      </c>
      <c r="O3823">
        <v>22.032288698955298</v>
      </c>
      <c r="P3823">
        <v>66.811881188118804</v>
      </c>
      <c r="Q3823">
        <v>-2.7185011361479999E-3</v>
      </c>
    </row>
    <row r="3824" spans="1:17" hidden="1" x14ac:dyDescent="0.3">
      <c r="A3824" t="s">
        <v>7811</v>
      </c>
      <c r="B3824" t="s">
        <v>7812</v>
      </c>
      <c r="C3824" t="str">
        <f>IFERROR(VLOOKUP(Table1[[#This Row],[Ticker]],[1]!Table1[[Symbol]:[Industry]],2,FALSE),"-")</f>
        <v>-</v>
      </c>
      <c r="E3824">
        <v>25.835000000000001</v>
      </c>
      <c r="F3824">
        <v>51.06</v>
      </c>
      <c r="G3824">
        <v>75.934052697608905</v>
      </c>
      <c r="H3824">
        <v>0.34450498999722401</v>
      </c>
      <c r="I3824">
        <v>-0.83377852661418195</v>
      </c>
      <c r="J3824">
        <v>-2.8119281813131898</v>
      </c>
      <c r="K3824">
        <v>51.151776745074599</v>
      </c>
      <c r="L3824">
        <v>45.783722738511699</v>
      </c>
      <c r="M3824">
        <v>54.721800488193502</v>
      </c>
      <c r="N3824">
        <v>0.50555186282637199</v>
      </c>
      <c r="O3824">
        <v>24.167645906776301</v>
      </c>
      <c r="P3824">
        <v>115.898520084566</v>
      </c>
      <c r="Q3824">
        <v>6.2605053514525E-2</v>
      </c>
    </row>
    <row r="3825" spans="1:17" hidden="1" x14ac:dyDescent="0.3">
      <c r="A3825" t="s">
        <v>7813</v>
      </c>
      <c r="B3825" t="s">
        <v>7814</v>
      </c>
      <c r="C3825" t="str">
        <f>IFERROR(VLOOKUP(Table1[[#This Row],[Ticker]],[1]!Table1[[Symbol]:[Industry]],2,FALSE),"-")</f>
        <v>-</v>
      </c>
      <c r="D3825" t="s">
        <v>75</v>
      </c>
      <c r="E3825">
        <v>25.8346114</v>
      </c>
      <c r="F3825">
        <v>12.88</v>
      </c>
      <c r="G3825">
        <v>-71.777544967849394</v>
      </c>
      <c r="H3825">
        <v>-5.5983723132726499</v>
      </c>
      <c r="I3825">
        <v>-15.737102361427301</v>
      </c>
      <c r="J3825">
        <v>-8.2837491446382999E-2</v>
      </c>
      <c r="K3825">
        <v>12.826626072648899</v>
      </c>
      <c r="L3825">
        <v>16.088994659197201</v>
      </c>
      <c r="M3825">
        <v>46.634231658073602</v>
      </c>
      <c r="N3825">
        <v>0.83645176640059704</v>
      </c>
      <c r="O3825">
        <v>99.456521739130395</v>
      </c>
      <c r="P3825">
        <v>20.149253731343201</v>
      </c>
      <c r="Q3825">
        <v>6.4666200321819994E-2</v>
      </c>
    </row>
    <row r="3826" spans="1:17" hidden="1" x14ac:dyDescent="0.3">
      <c r="A3826" t="s">
        <v>7815</v>
      </c>
      <c r="B3826" t="s">
        <v>7816</v>
      </c>
      <c r="C3826" t="str">
        <f>IFERROR(VLOOKUP(Table1[[#This Row],[Ticker]],[1]!Table1[[Symbol]:[Industry]],2,FALSE),"-")</f>
        <v>-</v>
      </c>
      <c r="E3826">
        <v>25.833126952000001</v>
      </c>
      <c r="F3826">
        <v>25.15</v>
      </c>
      <c r="G3826">
        <v>-6.6100778092247898</v>
      </c>
      <c r="H3826">
        <v>6.8276415190770097</v>
      </c>
      <c r="I3826">
        <v>-6.6150542616230599</v>
      </c>
      <c r="J3826">
        <v>8.9522669740976699</v>
      </c>
      <c r="K3826">
        <v>21.7461124682034</v>
      </c>
      <c r="L3826">
        <v>21.774653309181701</v>
      </c>
      <c r="M3826">
        <v>82.148934915577996</v>
      </c>
      <c r="N3826">
        <v>1.2784496934535501</v>
      </c>
      <c r="O3826">
        <v>15.308151093439299</v>
      </c>
      <c r="P3826">
        <v>37.808219178082098</v>
      </c>
      <c r="Q3826">
        <v>4.5014108970276002E-2</v>
      </c>
    </row>
    <row r="3827" spans="1:17" hidden="1" x14ac:dyDescent="0.3">
      <c r="A3827" t="s">
        <v>7817</v>
      </c>
      <c r="B3827" t="s">
        <v>7818</v>
      </c>
      <c r="C3827" t="str">
        <f>IFERROR(VLOOKUP(Table1[[#This Row],[Ticker]],[1]!Table1[[Symbol]:[Industry]],2,FALSE),"-")</f>
        <v>-</v>
      </c>
      <c r="D3827" t="s">
        <v>49</v>
      </c>
      <c r="E3827">
        <v>25.823730183999999</v>
      </c>
      <c r="F3827">
        <v>9.1300000000000008</v>
      </c>
      <c r="G3827">
        <v>168.71173842682401</v>
      </c>
      <c r="H3827">
        <v>18.4886674824285</v>
      </c>
      <c r="I3827">
        <v>11.6651210244026</v>
      </c>
      <c r="J3827">
        <v>-11.728516599994601</v>
      </c>
      <c r="K3827">
        <v>8.4424280686820801</v>
      </c>
      <c r="L3827">
        <v>7.3121156718732898</v>
      </c>
      <c r="M3827">
        <v>68.792395402141196</v>
      </c>
      <c r="N3827">
        <v>2.5824590407591099</v>
      </c>
      <c r="O3827">
        <v>28.1489594742606</v>
      </c>
      <c r="Q3827">
        <v>0.120925667639474</v>
      </c>
    </row>
    <row r="3828" spans="1:17" hidden="1" x14ac:dyDescent="0.3">
      <c r="A3828" t="s">
        <v>7819</v>
      </c>
      <c r="B3828" t="s">
        <v>7820</v>
      </c>
      <c r="C3828" t="str">
        <f>IFERROR(VLOOKUP(Table1[[#This Row],[Ticker]],[1]!Table1[[Symbol]:[Industry]],2,FALSE),"-")</f>
        <v>-</v>
      </c>
      <c r="E3828">
        <v>25.810403519999898</v>
      </c>
      <c r="F3828">
        <v>47.9</v>
      </c>
      <c r="G3828">
        <v>-78.681911510499702</v>
      </c>
      <c r="H3828">
        <v>5.1102891040501701</v>
      </c>
      <c r="I3828">
        <v>-28.2783157061792</v>
      </c>
      <c r="J3828">
        <v>4.5301951492555803</v>
      </c>
      <c r="K3828">
        <v>45.625707355264502</v>
      </c>
      <c r="M3828">
        <v>82.296209979111296</v>
      </c>
      <c r="N3828">
        <v>1.8004722550176999</v>
      </c>
      <c r="O3828">
        <v>123.38204592901801</v>
      </c>
      <c r="P3828">
        <v>49.687499999999901</v>
      </c>
    </row>
    <row r="3829" spans="1:17" hidden="1" x14ac:dyDescent="0.3">
      <c r="A3829" t="s">
        <v>7821</v>
      </c>
      <c r="B3829" t="s">
        <v>7822</v>
      </c>
      <c r="C3829" t="str">
        <f>IFERROR(VLOOKUP(Table1[[#This Row],[Ticker]],[1]!Table1[[Symbol]:[Industry]],2,FALSE),"-")</f>
        <v>-</v>
      </c>
      <c r="E3829">
        <v>25.8</v>
      </c>
      <c r="F3829">
        <v>42.95</v>
      </c>
      <c r="G3829">
        <v>-19.5713953049138</v>
      </c>
      <c r="H3829">
        <v>-5.32962754332189</v>
      </c>
      <c r="I3829">
        <v>-22.122101742795099</v>
      </c>
      <c r="J3829">
        <v>-3.95484048485512</v>
      </c>
      <c r="K3829">
        <v>43.178305062190198</v>
      </c>
      <c r="L3829">
        <v>44.328155082110499</v>
      </c>
      <c r="M3829">
        <v>51.9575204716866</v>
      </c>
      <c r="N3829">
        <v>0.94679967776087004</v>
      </c>
      <c r="O3829">
        <v>49.918509895226897</v>
      </c>
      <c r="P3829">
        <v>27.599524658348201</v>
      </c>
      <c r="Q3829">
        <v>4.7779801327643999E-2</v>
      </c>
    </row>
    <row r="3830" spans="1:17" hidden="1" x14ac:dyDescent="0.3">
      <c r="A3830" t="s">
        <v>7823</v>
      </c>
      <c r="B3830" t="s">
        <v>7824</v>
      </c>
      <c r="C3830" t="str">
        <f>IFERROR(VLOOKUP(Table1[[#This Row],[Ticker]],[1]!Table1[[Symbol]:[Industry]],2,FALSE),"-")</f>
        <v>-</v>
      </c>
      <c r="D3830" t="s">
        <v>1161</v>
      </c>
      <c r="E3830">
        <v>25.788926256</v>
      </c>
      <c r="F3830">
        <v>70</v>
      </c>
      <c r="G3830">
        <v>42.021070914585799</v>
      </c>
      <c r="H3830">
        <v>-2.2152922912986499</v>
      </c>
      <c r="I3830">
        <v>-30.685360606667</v>
      </c>
      <c r="J3830">
        <v>-7.8543189106493401</v>
      </c>
      <c r="K3830">
        <v>72.106577501428106</v>
      </c>
      <c r="L3830">
        <v>74.261370439250399</v>
      </c>
      <c r="M3830">
        <v>42.430401818275897</v>
      </c>
      <c r="N3830">
        <v>0.83431676284173695</v>
      </c>
      <c r="O3830">
        <v>69.828571428571394</v>
      </c>
      <c r="P3830">
        <v>82.719916470895299</v>
      </c>
      <c r="Q3830">
        <v>0.115370878858087</v>
      </c>
    </row>
    <row r="3831" spans="1:17" hidden="1" x14ac:dyDescent="0.3">
      <c r="A3831" t="s">
        <v>7825</v>
      </c>
      <c r="B3831" t="s">
        <v>7826</v>
      </c>
      <c r="C3831" t="str">
        <f>IFERROR(VLOOKUP(Table1[[#This Row],[Ticker]],[1]!Table1[[Symbol]:[Industry]],2,FALSE),"-")</f>
        <v>-</v>
      </c>
      <c r="E3831">
        <v>25.752339734</v>
      </c>
      <c r="F3831">
        <v>17.170000000000002</v>
      </c>
      <c r="G3831">
        <v>-23.541138669757299</v>
      </c>
      <c r="H3831">
        <v>1.14687446990384</v>
      </c>
      <c r="I3831">
        <v>-12.292296149575</v>
      </c>
      <c r="J3831">
        <v>0.83478256894093195</v>
      </c>
      <c r="K3831">
        <v>16.529943929146299</v>
      </c>
      <c r="L3831">
        <v>16.977899538931499</v>
      </c>
      <c r="M3831">
        <v>61.834035223340301</v>
      </c>
      <c r="N3831">
        <v>1.6189183608810001</v>
      </c>
      <c r="O3831">
        <v>26.3249854397204</v>
      </c>
      <c r="P3831">
        <v>32.076923076923002</v>
      </c>
      <c r="Q3831">
        <v>-6.4922216768156002E-2</v>
      </c>
    </row>
    <row r="3832" spans="1:17" hidden="1" x14ac:dyDescent="0.3">
      <c r="A3832" t="s">
        <v>7827</v>
      </c>
      <c r="B3832" t="s">
        <v>7828</v>
      </c>
      <c r="C3832" t="str">
        <f>IFERROR(VLOOKUP(Table1[[#This Row],[Ticker]],[1]!Table1[[Symbol]:[Industry]],2,FALSE),"-")</f>
        <v>-</v>
      </c>
      <c r="D3832" t="s">
        <v>409</v>
      </c>
      <c r="E3832">
        <v>25.6067</v>
      </c>
      <c r="F3832">
        <v>17.12</v>
      </c>
      <c r="G3832">
        <v>167.849125689592</v>
      </c>
      <c r="H3832">
        <v>18.670895164656201</v>
      </c>
      <c r="I3832">
        <v>42.660051933670701</v>
      </c>
      <c r="J3832">
        <v>18.162572332776399</v>
      </c>
      <c r="K3832">
        <v>13.8215324262018</v>
      </c>
      <c r="L3832">
        <v>10.6839011657702</v>
      </c>
      <c r="M3832">
        <v>70.242582777259699</v>
      </c>
      <c r="N3832">
        <v>1.2015780136976999</v>
      </c>
      <c r="O3832">
        <v>0</v>
      </c>
      <c r="P3832">
        <v>273.79912663755402</v>
      </c>
      <c r="Q3832">
        <v>7.0294504585503001E-2</v>
      </c>
    </row>
    <row r="3833" spans="1:17" hidden="1" x14ac:dyDescent="0.3">
      <c r="A3833" t="s">
        <v>7829</v>
      </c>
      <c r="B3833" t="s">
        <v>7830</v>
      </c>
      <c r="C3833" t="str">
        <f>IFERROR(VLOOKUP(Table1[[#This Row],[Ticker]],[1]!Table1[[Symbol]:[Industry]],2,FALSE),"-")</f>
        <v>-</v>
      </c>
      <c r="D3833" t="s">
        <v>647</v>
      </c>
      <c r="E3833">
        <v>25.599670082999999</v>
      </c>
      <c r="F3833">
        <v>2.4700000000000002</v>
      </c>
      <c r="G3833">
        <v>-30.804390605433301</v>
      </c>
      <c r="H3833">
        <v>14.4339606016347</v>
      </c>
      <c r="I3833">
        <v>-49.963257353975699</v>
      </c>
      <c r="J3833">
        <v>-0.80168733170197304</v>
      </c>
      <c r="K3833">
        <v>2.4916893869281602</v>
      </c>
      <c r="L3833">
        <v>3.3167500982883</v>
      </c>
      <c r="M3833">
        <v>57.4220461289583</v>
      </c>
      <c r="N3833">
        <v>0.36627848057802198</v>
      </c>
      <c r="O3833">
        <v>114.57489878542501</v>
      </c>
      <c r="P3833">
        <v>30</v>
      </c>
      <c r="Q3833">
        <v>-6.9281289591544004E-2</v>
      </c>
    </row>
    <row r="3834" spans="1:17" hidden="1" x14ac:dyDescent="0.3">
      <c r="A3834" t="s">
        <v>7831</v>
      </c>
      <c r="B3834" t="s">
        <v>7832</v>
      </c>
      <c r="C3834" t="str">
        <f>IFERROR(VLOOKUP(Table1[[#This Row],[Ticker]],[1]!Table1[[Symbol]:[Industry]],2,FALSE),"-")</f>
        <v>-</v>
      </c>
      <c r="E3834">
        <v>25.533635400000001</v>
      </c>
      <c r="F3834">
        <v>23.5</v>
      </c>
      <c r="G3834">
        <v>36.376423749293998</v>
      </c>
      <c r="H3834">
        <v>-1.97540032613685</v>
      </c>
      <c r="I3834">
        <v>-6.5678434837296704</v>
      </c>
      <c r="J3834">
        <v>-0.120836267872185</v>
      </c>
      <c r="K3834">
        <v>22.662692289861301</v>
      </c>
      <c r="L3834">
        <v>21.6251962313404</v>
      </c>
      <c r="M3834">
        <v>58.720969126031903</v>
      </c>
      <c r="N3834">
        <v>1.1782106086533499</v>
      </c>
      <c r="O3834">
        <v>31.829787234042499</v>
      </c>
      <c r="P3834">
        <v>68.458781362007102</v>
      </c>
      <c r="Q3834">
        <v>2.9925037945100001E-4</v>
      </c>
    </row>
    <row r="3835" spans="1:17" hidden="1" x14ac:dyDescent="0.3">
      <c r="A3835" t="s">
        <v>7833</v>
      </c>
      <c r="B3835" t="s">
        <v>7834</v>
      </c>
      <c r="C3835" t="str">
        <f>IFERROR(VLOOKUP(Table1[[#This Row],[Ticker]],[1]!Table1[[Symbol]:[Industry]],2,FALSE),"-")</f>
        <v>-</v>
      </c>
      <c r="D3835" t="s">
        <v>647</v>
      </c>
      <c r="E3835">
        <v>25.513950000000001</v>
      </c>
      <c r="F3835">
        <v>51.7</v>
      </c>
      <c r="G3835">
        <v>-35.419775220817897</v>
      </c>
      <c r="H3835">
        <v>-4.8897108959498201</v>
      </c>
      <c r="I3835">
        <v>-1.7132573539757501</v>
      </c>
      <c r="K3835">
        <v>62.326431611066397</v>
      </c>
      <c r="M3835">
        <v>98.920027569831404</v>
      </c>
      <c r="N3835">
        <v>1.5</v>
      </c>
      <c r="O3835">
        <v>10.6382978723404</v>
      </c>
      <c r="P3835">
        <v>10</v>
      </c>
    </row>
    <row r="3836" spans="1:17" hidden="1" x14ac:dyDescent="0.3">
      <c r="A3836" t="s">
        <v>7835</v>
      </c>
      <c r="B3836" t="s">
        <v>7836</v>
      </c>
      <c r="C3836" t="str">
        <f>IFERROR(VLOOKUP(Table1[[#This Row],[Ticker]],[1]!Table1[[Symbol]:[Industry]],2,FALSE),"-")</f>
        <v>-</v>
      </c>
      <c r="D3836" t="s">
        <v>100</v>
      </c>
      <c r="E3836">
        <v>25.446439999999999</v>
      </c>
      <c r="F3836">
        <v>23.26</v>
      </c>
      <c r="G3836">
        <v>-17.011125872037599</v>
      </c>
      <c r="H3836">
        <v>-16.582953113110001</v>
      </c>
      <c r="I3836">
        <v>-6.4643885756952102</v>
      </c>
      <c r="J3836">
        <v>2.4384369470374798</v>
      </c>
      <c r="K3836">
        <v>23.876066341313098</v>
      </c>
      <c r="L3836">
        <v>20.8220022513676</v>
      </c>
      <c r="M3836">
        <v>44.943379387585502</v>
      </c>
      <c r="N3836">
        <v>1.07509082713099</v>
      </c>
      <c r="O3836">
        <v>27.257093723129799</v>
      </c>
      <c r="P3836">
        <v>67.097701149425305</v>
      </c>
      <c r="Q3836">
        <v>7.3436038354342995E-2</v>
      </c>
    </row>
    <row r="3837" spans="1:17" hidden="1" x14ac:dyDescent="0.3">
      <c r="A3837" t="s">
        <v>7837</v>
      </c>
      <c r="B3837" t="s">
        <v>7838</v>
      </c>
      <c r="C3837" t="str">
        <f>IFERROR(VLOOKUP(Table1[[#This Row],[Ticker]],[1]!Table1[[Symbol]:[Industry]],2,FALSE),"-")</f>
        <v>-</v>
      </c>
      <c r="E3837">
        <v>25.376082191999998</v>
      </c>
      <c r="F3837">
        <v>22.3</v>
      </c>
      <c r="G3837">
        <v>-1.15374778821698</v>
      </c>
      <c r="H3837">
        <v>36.994056639120203</v>
      </c>
      <c r="I3837">
        <v>16.891125575666599</v>
      </c>
      <c r="J3837">
        <v>20.639135995913801</v>
      </c>
      <c r="K3837">
        <v>16.416290319134401</v>
      </c>
      <c r="L3837">
        <v>16.5639051401415</v>
      </c>
      <c r="M3837">
        <v>95.111935713883099</v>
      </c>
      <c r="N3837">
        <v>2.1897780889101099</v>
      </c>
      <c r="O3837">
        <v>0</v>
      </c>
      <c r="P3837">
        <v>67.669172932330795</v>
      </c>
      <c r="Q3837">
        <v>0.112627051818787</v>
      </c>
    </row>
    <row r="3838" spans="1:17" hidden="1" x14ac:dyDescent="0.3">
      <c r="A3838" t="s">
        <v>7839</v>
      </c>
      <c r="B3838" t="s">
        <v>7840</v>
      </c>
      <c r="C3838" t="str">
        <f>IFERROR(VLOOKUP(Table1[[#This Row],[Ticker]],[1]!Table1[[Symbol]:[Industry]],2,FALSE),"-")</f>
        <v>-</v>
      </c>
      <c r="E3838">
        <v>25.310242599999999</v>
      </c>
      <c r="F3838">
        <v>48.13</v>
      </c>
      <c r="G3838">
        <v>67.178768977565795</v>
      </c>
      <c r="H3838">
        <v>25.007725001486001</v>
      </c>
      <c r="I3838">
        <v>68.077553254914804</v>
      </c>
      <c r="J3838">
        <v>32.5141021419822</v>
      </c>
      <c r="K3838">
        <v>41.277632022374199</v>
      </c>
      <c r="L3838">
        <v>34.574103875965399</v>
      </c>
      <c r="M3838">
        <v>72.149329109816804</v>
      </c>
      <c r="N3838">
        <v>2.4506506427169499</v>
      </c>
      <c r="O3838">
        <v>12.196135466445</v>
      </c>
      <c r="P3838">
        <v>128.104265402843</v>
      </c>
      <c r="Q3838">
        <v>1.3819856990817E-2</v>
      </c>
    </row>
    <row r="3839" spans="1:17" hidden="1" x14ac:dyDescent="0.3">
      <c r="A3839" t="s">
        <v>7841</v>
      </c>
      <c r="B3839" t="s">
        <v>7842</v>
      </c>
      <c r="C3839" t="str">
        <f>IFERROR(VLOOKUP(Table1[[#This Row],[Ticker]],[1]!Table1[[Symbol]:[Industry]],2,FALSE),"-")</f>
        <v>-</v>
      </c>
      <c r="E3839">
        <v>25.295999999999999</v>
      </c>
      <c r="F3839">
        <v>62</v>
      </c>
      <c r="G3839">
        <v>-49.261180728890103</v>
      </c>
      <c r="H3839">
        <v>-4.8897108959498201</v>
      </c>
      <c r="I3839">
        <v>-29.5940520559625</v>
      </c>
      <c r="J3839">
        <v>-0.80168733170197304</v>
      </c>
      <c r="K3839">
        <v>62.177475937316501</v>
      </c>
      <c r="L3839">
        <v>70.212278634390799</v>
      </c>
      <c r="M3839">
        <v>58.512267860483902</v>
      </c>
      <c r="N3839">
        <v>1.2128883774453301</v>
      </c>
      <c r="O3839">
        <v>56.387096774193502</v>
      </c>
      <c r="P3839">
        <v>22.167487684729</v>
      </c>
    </row>
    <row r="3840" spans="1:17" hidden="1" x14ac:dyDescent="0.3">
      <c r="A3840" t="s">
        <v>7843</v>
      </c>
      <c r="B3840" t="s">
        <v>7844</v>
      </c>
      <c r="C3840" t="str">
        <f>IFERROR(VLOOKUP(Table1[[#This Row],[Ticker]],[1]!Table1[[Symbol]:[Industry]],2,FALSE),"-")</f>
        <v>-</v>
      </c>
      <c r="D3840" t="s">
        <v>409</v>
      </c>
      <c r="E3840">
        <v>25.294878000000001</v>
      </c>
      <c r="F3840">
        <v>49.98</v>
      </c>
      <c r="G3840">
        <v>180.25807112144901</v>
      </c>
      <c r="H3840">
        <v>-3.0767143589769201</v>
      </c>
      <c r="I3840">
        <v>-22.590575470951499</v>
      </c>
      <c r="J3840">
        <v>-2.8016873317019702</v>
      </c>
      <c r="K3840">
        <v>52.116986903419303</v>
      </c>
      <c r="L3840">
        <v>51.138749144124901</v>
      </c>
      <c r="M3840">
        <v>38.150772357435301</v>
      </c>
      <c r="N3840">
        <v>8.6781897895603199E-2</v>
      </c>
      <c r="O3840">
        <v>119.427771108443</v>
      </c>
      <c r="P3840">
        <v>206.06246172688299</v>
      </c>
    </row>
    <row r="3841" spans="1:17" hidden="1" x14ac:dyDescent="0.3">
      <c r="A3841" t="s">
        <v>7845</v>
      </c>
      <c r="B3841" t="s">
        <v>7846</v>
      </c>
      <c r="C3841" t="str">
        <f>IFERROR(VLOOKUP(Table1[[#This Row],[Ticker]],[1]!Table1[[Symbol]:[Industry]],2,FALSE),"-")</f>
        <v>-</v>
      </c>
      <c r="D3841" t="s">
        <v>97</v>
      </c>
      <c r="E3841">
        <v>25.251350722000002</v>
      </c>
      <c r="F3841">
        <v>17.149999999999999</v>
      </c>
      <c r="G3841">
        <v>17.590258223998099</v>
      </c>
      <c r="H3841">
        <v>-4.2905497215939299</v>
      </c>
      <c r="I3841">
        <v>-24.1685917082381</v>
      </c>
      <c r="J3841">
        <v>-3.4683539983686398</v>
      </c>
      <c r="K3841">
        <v>17.264961713076499</v>
      </c>
      <c r="L3841">
        <v>16.659107861819301</v>
      </c>
      <c r="M3841">
        <v>38.018744246096801</v>
      </c>
      <c r="N3841">
        <v>1.0443170370185899</v>
      </c>
      <c r="O3841">
        <v>47.2303206997084</v>
      </c>
      <c r="P3841">
        <v>55.9090909090908</v>
      </c>
      <c r="Q3841">
        <v>6.8690501580099999E-3</v>
      </c>
    </row>
    <row r="3842" spans="1:17" hidden="1" x14ac:dyDescent="0.3">
      <c r="A3842" t="s">
        <v>7847</v>
      </c>
      <c r="B3842" t="s">
        <v>7848</v>
      </c>
      <c r="C3842" t="str">
        <f>IFERROR(VLOOKUP(Table1[[#This Row],[Ticker]],[1]!Table1[[Symbol]:[Industry]],2,FALSE),"-")</f>
        <v>-</v>
      </c>
      <c r="D3842" t="s">
        <v>122</v>
      </c>
      <c r="E3842">
        <v>25.234999999999999</v>
      </c>
      <c r="F3842">
        <v>7.27</v>
      </c>
      <c r="G3842">
        <v>-24.2680777562713</v>
      </c>
      <c r="H3842">
        <v>-8.8843846642587394</v>
      </c>
      <c r="I3842">
        <v>-38.204662814036404</v>
      </c>
      <c r="J3842">
        <v>0.74760844294591799</v>
      </c>
      <c r="K3842">
        <v>7.7009905461139603</v>
      </c>
      <c r="L3842">
        <v>8.6455164416884394</v>
      </c>
      <c r="M3842">
        <v>41.7665710267161</v>
      </c>
      <c r="N3842">
        <v>0.77976399607076996</v>
      </c>
      <c r="O3842">
        <v>71.114167812929793</v>
      </c>
      <c r="P3842">
        <v>11.846153846153801</v>
      </c>
      <c r="Q3842">
        <v>7.8244341446159996E-3</v>
      </c>
    </row>
    <row r="3843" spans="1:17" hidden="1" x14ac:dyDescent="0.3">
      <c r="A3843" t="s">
        <v>7849</v>
      </c>
      <c r="B3843" t="s">
        <v>7850</v>
      </c>
      <c r="C3843" t="str">
        <f>IFERROR(VLOOKUP(Table1[[#This Row],[Ticker]],[1]!Table1[[Symbol]:[Industry]],2,FALSE),"-")</f>
        <v>-</v>
      </c>
      <c r="D3843" t="s">
        <v>46</v>
      </c>
      <c r="E3843">
        <v>25.211264</v>
      </c>
      <c r="F3843">
        <v>28.34</v>
      </c>
      <c r="G3843">
        <v>105.92087513455</v>
      </c>
      <c r="H3843">
        <v>15.3478792610293</v>
      </c>
      <c r="I3843">
        <v>190.09717928074201</v>
      </c>
      <c r="J3843">
        <v>-0.80168733170197304</v>
      </c>
      <c r="K3843">
        <v>24.597730404239901</v>
      </c>
      <c r="L3843">
        <v>17.8812929061407</v>
      </c>
      <c r="M3843">
        <v>99.997548755455</v>
      </c>
      <c r="N3843">
        <v>0.37617554858934099</v>
      </c>
      <c r="O3843">
        <v>0</v>
      </c>
      <c r="P3843">
        <v>248.58548585485801</v>
      </c>
    </row>
    <row r="3844" spans="1:17" hidden="1" x14ac:dyDescent="0.3">
      <c r="A3844" t="s">
        <v>7851</v>
      </c>
      <c r="B3844" t="s">
        <v>7852</v>
      </c>
      <c r="C3844" t="str">
        <f>IFERROR(VLOOKUP(Table1[[#This Row],[Ticker]],[1]!Table1[[Symbol]:[Industry]],2,FALSE),"-")</f>
        <v>-</v>
      </c>
      <c r="D3844" t="s">
        <v>557</v>
      </c>
      <c r="E3844">
        <v>25.187325000000001</v>
      </c>
      <c r="F3844">
        <v>86</v>
      </c>
      <c r="G3844">
        <v>8.5706093945666808</v>
      </c>
      <c r="H3844">
        <v>25.5194596182994</v>
      </c>
      <c r="I3844">
        <v>2.6180375144103101</v>
      </c>
      <c r="J3844">
        <v>30.380247325569002</v>
      </c>
      <c r="K3844">
        <v>64.546859684916598</v>
      </c>
      <c r="L3844">
        <v>64.258650044049702</v>
      </c>
      <c r="M3844">
        <v>88.501159169064096</v>
      </c>
      <c r="N3844">
        <v>3.7038180386689601</v>
      </c>
      <c r="O3844">
        <v>9.8837209302325508</v>
      </c>
      <c r="P3844">
        <v>66.6666666666666</v>
      </c>
    </row>
    <row r="3845" spans="1:17" hidden="1" x14ac:dyDescent="0.3">
      <c r="A3845" t="s">
        <v>7853</v>
      </c>
      <c r="B3845" t="s">
        <v>7854</v>
      </c>
      <c r="C3845" t="str">
        <f>IFERROR(VLOOKUP(Table1[[#This Row],[Ticker]],[1]!Table1[[Symbol]:[Industry]],2,FALSE),"-")</f>
        <v>-</v>
      </c>
      <c r="D3845" t="s">
        <v>647</v>
      </c>
      <c r="E3845">
        <v>25.174174260000001</v>
      </c>
      <c r="F3845">
        <v>11.36</v>
      </c>
      <c r="G3845">
        <v>-31.920093084772098</v>
      </c>
      <c r="H3845">
        <v>-11.968636852011601</v>
      </c>
      <c r="I3845">
        <v>-45.474190298582101</v>
      </c>
      <c r="J3845">
        <v>-4.8353007770801204</v>
      </c>
      <c r="K3845">
        <v>12.3038514728457</v>
      </c>
      <c r="L3845">
        <v>13.5597263006288</v>
      </c>
      <c r="M3845">
        <v>35.692245809466499</v>
      </c>
      <c r="N3845">
        <v>0.49578252338873502</v>
      </c>
      <c r="O3845">
        <v>98.063380281690101</v>
      </c>
      <c r="P3845">
        <v>13.5999999999999</v>
      </c>
      <c r="Q3845">
        <v>-5.8136480203783002E-2</v>
      </c>
    </row>
    <row r="3846" spans="1:17" hidden="1" x14ac:dyDescent="0.3">
      <c r="A3846" t="s">
        <v>7855</v>
      </c>
      <c r="B3846" t="s">
        <v>7856</v>
      </c>
      <c r="C3846" t="str">
        <f>IFERROR(VLOOKUP(Table1[[#This Row],[Ticker]],[1]!Table1[[Symbol]:[Industry]],2,FALSE),"-")</f>
        <v>-</v>
      </c>
      <c r="E3846">
        <v>25.157792879999999</v>
      </c>
      <c r="F3846">
        <v>2.35</v>
      </c>
      <c r="G3846">
        <v>-8.3043906054332997</v>
      </c>
      <c r="H3846">
        <v>-6.5774746090299896</v>
      </c>
      <c r="I3846">
        <v>-30.116035131753499</v>
      </c>
      <c r="J3846">
        <v>-7.9730020727378097</v>
      </c>
      <c r="K3846">
        <v>2.4276348799202498</v>
      </c>
      <c r="L3846">
        <v>2.3954114458656401</v>
      </c>
      <c r="M3846">
        <v>40.2066429777107</v>
      </c>
      <c r="N3846">
        <v>0.99906813639695702</v>
      </c>
      <c r="O3846">
        <v>31.489361702127599</v>
      </c>
      <c r="P3846">
        <v>21.761658031088</v>
      </c>
      <c r="Q3846">
        <v>3.4873521640333999E-2</v>
      </c>
    </row>
    <row r="3847" spans="1:17" hidden="1" x14ac:dyDescent="0.3">
      <c r="A3847" t="s">
        <v>7857</v>
      </c>
      <c r="B3847" t="s">
        <v>7858</v>
      </c>
      <c r="C3847" t="str">
        <f>IFERROR(VLOOKUP(Table1[[#This Row],[Ticker]],[1]!Table1[[Symbol]:[Industry]],2,FALSE),"-")</f>
        <v>-</v>
      </c>
      <c r="D3847" t="s">
        <v>989</v>
      </c>
      <c r="E3847">
        <v>25.123000000000001</v>
      </c>
      <c r="F3847">
        <v>13.31</v>
      </c>
      <c r="G3847">
        <v>130.15714785610501</v>
      </c>
      <c r="H3847">
        <v>38.057657525102798</v>
      </c>
      <c r="I3847">
        <v>82.593311989089898</v>
      </c>
      <c r="J3847">
        <v>-8.4207349507495799</v>
      </c>
      <c r="K3847">
        <v>11.173710508556701</v>
      </c>
      <c r="L3847">
        <v>8.0693708209767294</v>
      </c>
      <c r="M3847">
        <v>37.697789619579702</v>
      </c>
      <c r="N3847">
        <v>6.0912710454889801E-2</v>
      </c>
      <c r="O3847">
        <v>26.9722013523666</v>
      </c>
      <c r="P3847">
        <v>164.612326043737</v>
      </c>
      <c r="Q3847">
        <v>0.14397966348074701</v>
      </c>
    </row>
    <row r="3848" spans="1:17" hidden="1" x14ac:dyDescent="0.3">
      <c r="A3848" t="s">
        <v>7859</v>
      </c>
      <c r="B3848" t="s">
        <v>7860</v>
      </c>
      <c r="C3848" t="str">
        <f>IFERROR(VLOOKUP(Table1[[#This Row],[Ticker]],[1]!Table1[[Symbol]:[Industry]],2,FALSE),"-")</f>
        <v>-</v>
      </c>
      <c r="D3848" t="s">
        <v>647</v>
      </c>
      <c r="E3848">
        <v>25.081151999999999</v>
      </c>
      <c r="F3848">
        <v>2</v>
      </c>
      <c r="G3848">
        <v>-1.7303165313592499</v>
      </c>
      <c r="H3848">
        <v>2.9754576433760098</v>
      </c>
      <c r="I3848">
        <v>-22.4275430682614</v>
      </c>
      <c r="J3848">
        <v>-6.6840402728784403</v>
      </c>
      <c r="K3848">
        <v>1.8716188021995901</v>
      </c>
      <c r="L3848">
        <v>1.8411029465399</v>
      </c>
      <c r="M3848">
        <v>52.187616056842501</v>
      </c>
      <c r="N3848">
        <v>1.47870690444535</v>
      </c>
      <c r="O3848">
        <v>35</v>
      </c>
      <c r="P3848">
        <v>49.253731343283498</v>
      </c>
      <c r="Q3848">
        <v>-3.1914775924660002E-3</v>
      </c>
    </row>
    <row r="3849" spans="1:17" hidden="1" x14ac:dyDescent="0.3">
      <c r="A3849" t="s">
        <v>7861</v>
      </c>
      <c r="B3849" t="s">
        <v>7862</v>
      </c>
      <c r="C3849" t="str">
        <f>IFERROR(VLOOKUP(Table1[[#This Row],[Ticker]],[1]!Table1[[Symbol]:[Industry]],2,FALSE),"-")</f>
        <v>-</v>
      </c>
      <c r="E3849">
        <v>25.011559999999999</v>
      </c>
      <c r="F3849">
        <v>622.35</v>
      </c>
      <c r="G3849">
        <v>15.0306399444648</v>
      </c>
      <c r="H3849">
        <v>-3.22463760085741</v>
      </c>
      <c r="I3849">
        <v>-0.460129002170242</v>
      </c>
      <c r="J3849">
        <v>0.47609044607579698</v>
      </c>
      <c r="K3849">
        <v>638.63727321557803</v>
      </c>
      <c r="L3849">
        <v>589.68575439574204</v>
      </c>
      <c r="M3849">
        <v>42.274781776052102</v>
      </c>
      <c r="N3849">
        <v>0.97843171281949504</v>
      </c>
      <c r="O3849">
        <v>52.976620872499304</v>
      </c>
      <c r="P3849">
        <v>55.587499999999999</v>
      </c>
      <c r="Q3849">
        <v>-2.0553471159335E-2</v>
      </c>
    </row>
    <row r="3850" spans="1:17" hidden="1" x14ac:dyDescent="0.3">
      <c r="A3850" t="s">
        <v>7863</v>
      </c>
      <c r="B3850" t="s">
        <v>7864</v>
      </c>
      <c r="C3850" t="str">
        <f>IFERROR(VLOOKUP(Table1[[#This Row],[Ticker]],[1]!Table1[[Symbol]:[Industry]],2,FALSE),"-")</f>
        <v>-</v>
      </c>
      <c r="E3850">
        <v>24.974699999999999</v>
      </c>
      <c r="F3850">
        <v>10</v>
      </c>
      <c r="G3850">
        <v>-56.838873364054002</v>
      </c>
      <c r="H3850">
        <v>3.1921856557743098</v>
      </c>
      <c r="I3850">
        <v>-41.041879262102903</v>
      </c>
      <c r="J3850">
        <v>-1.9839533415541899</v>
      </c>
      <c r="K3850">
        <v>10.3556365365473</v>
      </c>
      <c r="L3850">
        <v>11.708655365873399</v>
      </c>
      <c r="M3850">
        <v>38.410092690477398</v>
      </c>
      <c r="N3850">
        <v>1.1852941176470499</v>
      </c>
      <c r="O3850">
        <v>94.4</v>
      </c>
      <c r="P3850">
        <v>17.647058823529399</v>
      </c>
      <c r="Q3850">
        <v>-4.2840974877038002E-2</v>
      </c>
    </row>
    <row r="3851" spans="1:17" hidden="1" x14ac:dyDescent="0.3">
      <c r="A3851" t="s">
        <v>7865</v>
      </c>
      <c r="B3851" t="s">
        <v>7866</v>
      </c>
      <c r="C3851" t="str">
        <f>IFERROR(VLOOKUP(Table1[[#This Row],[Ticker]],[1]!Table1[[Symbol]:[Industry]],2,FALSE),"-")</f>
        <v>-</v>
      </c>
      <c r="D3851" t="s">
        <v>713</v>
      </c>
      <c r="E3851">
        <v>24.859794348000001</v>
      </c>
      <c r="F3851">
        <v>779.87</v>
      </c>
      <c r="G3851">
        <v>41.754640827864897</v>
      </c>
      <c r="H3851">
        <v>-1.89296480588998</v>
      </c>
      <c r="I3851">
        <v>23.7866992093115</v>
      </c>
      <c r="J3851">
        <v>-0.21224601955435299</v>
      </c>
      <c r="K3851">
        <v>736.54665162237404</v>
      </c>
      <c r="L3851">
        <v>631.11220516114997</v>
      </c>
      <c r="M3851">
        <v>42.579740679890797</v>
      </c>
      <c r="N3851">
        <v>0.68721775909358496</v>
      </c>
      <c r="O3851">
        <v>1.0424814392142301</v>
      </c>
      <c r="P3851">
        <v>74.996073151576297</v>
      </c>
      <c r="Q3851">
        <v>-2.2826330923839998E-3</v>
      </c>
    </row>
    <row r="3852" spans="1:17" hidden="1" x14ac:dyDescent="0.3">
      <c r="A3852" t="s">
        <v>7867</v>
      </c>
      <c r="B3852" t="s">
        <v>7868</v>
      </c>
      <c r="C3852" t="str">
        <f>IFERROR(VLOOKUP(Table1[[#This Row],[Ticker]],[1]!Table1[[Symbol]:[Industry]],2,FALSE),"-")</f>
        <v>-</v>
      </c>
      <c r="D3852" t="s">
        <v>193</v>
      </c>
      <c r="E3852">
        <v>24.8372253</v>
      </c>
      <c r="F3852">
        <v>14.28</v>
      </c>
      <c r="G3852">
        <v>33.038768460195101</v>
      </c>
      <c r="H3852">
        <v>50.058742712297601</v>
      </c>
      <c r="I3852">
        <v>15.2200759793575</v>
      </c>
      <c r="J3852">
        <v>-13.9230746149389</v>
      </c>
      <c r="K3852">
        <v>12.664606352534401</v>
      </c>
      <c r="L3852">
        <v>10.8206524698228</v>
      </c>
      <c r="M3852">
        <v>50.763445830826797</v>
      </c>
      <c r="N3852">
        <v>2.6929986133935802</v>
      </c>
      <c r="O3852">
        <v>26.050420168067198</v>
      </c>
      <c r="P3852">
        <v>96.965517241379303</v>
      </c>
      <c r="Q3852">
        <v>6.2966972483354006E-2</v>
      </c>
    </row>
    <row r="3853" spans="1:17" hidden="1" x14ac:dyDescent="0.3">
      <c r="A3853" t="s">
        <v>7869</v>
      </c>
      <c r="B3853" t="s">
        <v>7870</v>
      </c>
      <c r="C3853" t="str">
        <f>IFERROR(VLOOKUP(Table1[[#This Row],[Ticker]],[1]!Table1[[Symbol]:[Industry]],2,FALSE),"-")</f>
        <v>-</v>
      </c>
      <c r="D3853" t="s">
        <v>481</v>
      </c>
      <c r="E3853">
        <v>24.821999999999999</v>
      </c>
      <c r="F3853">
        <v>35.619999999999997</v>
      </c>
      <c r="G3853">
        <v>-53.406016621693396</v>
      </c>
      <c r="H3853">
        <v>-6.3897108959498201</v>
      </c>
      <c r="I3853">
        <v>-49.915894411574598</v>
      </c>
      <c r="J3853">
        <v>-2.5745405172975402</v>
      </c>
      <c r="K3853">
        <v>36.718078912726099</v>
      </c>
      <c r="L3853">
        <v>45.853820445006903</v>
      </c>
      <c r="M3853">
        <v>41.598472477581602</v>
      </c>
      <c r="N3853">
        <v>1.1111613729263099</v>
      </c>
      <c r="O3853">
        <v>253.874227961819</v>
      </c>
      <c r="P3853">
        <v>5.3534457261165098</v>
      </c>
      <c r="Q3853">
        <v>-2.2388178970787001E-2</v>
      </c>
    </row>
    <row r="3854" spans="1:17" hidden="1" x14ac:dyDescent="0.3">
      <c r="A3854" t="s">
        <v>7871</v>
      </c>
      <c r="B3854" t="s">
        <v>7872</v>
      </c>
      <c r="C3854" t="str">
        <f>IFERROR(VLOOKUP(Table1[[#This Row],[Ticker]],[1]!Table1[[Symbol]:[Industry]],2,FALSE),"-")</f>
        <v>-</v>
      </c>
      <c r="D3854" t="s">
        <v>647</v>
      </c>
      <c r="E3854">
        <v>24.786159999999999</v>
      </c>
      <c r="F3854">
        <v>47.25</v>
      </c>
      <c r="G3854">
        <v>175.72719841817801</v>
      </c>
      <c r="H3854">
        <v>3.2303244085515002</v>
      </c>
      <c r="I3854">
        <v>68.423990072634993</v>
      </c>
      <c r="J3854">
        <v>-0.39185126612819599</v>
      </c>
      <c r="K3854">
        <v>41.611114386265001</v>
      </c>
      <c r="L3854">
        <v>31.003399380347702</v>
      </c>
      <c r="M3854">
        <v>52.010492223598298</v>
      </c>
      <c r="N3854">
        <v>0.41906406424734399</v>
      </c>
      <c r="O3854">
        <v>11.9576719576719</v>
      </c>
      <c r="P3854">
        <v>290.49586776859502</v>
      </c>
      <c r="Q3854">
        <v>0.10507483026179799</v>
      </c>
    </row>
    <row r="3855" spans="1:17" hidden="1" x14ac:dyDescent="0.3">
      <c r="A3855" t="s">
        <v>7873</v>
      </c>
      <c r="B3855" t="s">
        <v>7874</v>
      </c>
      <c r="C3855" t="str">
        <f>IFERROR(VLOOKUP(Table1[[#This Row],[Ticker]],[1]!Table1[[Symbol]:[Industry]],2,FALSE),"-")</f>
        <v>-</v>
      </c>
      <c r="E3855">
        <v>24.768928737</v>
      </c>
      <c r="F3855">
        <v>1.9</v>
      </c>
      <c r="G3855">
        <v>-37.432297582177497</v>
      </c>
      <c r="H3855">
        <v>1.8899501209993199</v>
      </c>
      <c r="I3855">
        <v>-9.5627197195671592</v>
      </c>
      <c r="J3855">
        <v>3.6182021710604402</v>
      </c>
      <c r="K3855">
        <v>1.6286036254637499</v>
      </c>
      <c r="L3855">
        <v>1.92976562791971</v>
      </c>
      <c r="M3855">
        <v>64.717590715938499</v>
      </c>
      <c r="N3855">
        <v>1.0605341425069299</v>
      </c>
      <c r="O3855">
        <v>53.157894736842103</v>
      </c>
      <c r="P3855">
        <v>58.3333333333333</v>
      </c>
    </row>
    <row r="3856" spans="1:17" hidden="1" x14ac:dyDescent="0.3">
      <c r="A3856" t="s">
        <v>7875</v>
      </c>
      <c r="B3856" t="s">
        <v>7876</v>
      </c>
      <c r="C3856" t="str">
        <f>IFERROR(VLOOKUP(Table1[[#This Row],[Ticker]],[1]!Table1[[Symbol]:[Industry]],2,FALSE),"-")</f>
        <v>-</v>
      </c>
      <c r="D3856" t="s">
        <v>335</v>
      </c>
      <c r="E3856">
        <v>24.662690976</v>
      </c>
      <c r="F3856">
        <v>16.829999999999998</v>
      </c>
      <c r="G3856">
        <v>28.316488515445801</v>
      </c>
      <c r="H3856">
        <v>31.550967070151799</v>
      </c>
      <c r="I3856">
        <v>-41.058345515184797</v>
      </c>
      <c r="J3856">
        <v>5.2462168599148002</v>
      </c>
      <c r="K3856">
        <v>16.258741543301799</v>
      </c>
      <c r="L3856">
        <v>16.4119446393576</v>
      </c>
      <c r="M3856">
        <v>66.189752310296896</v>
      </c>
      <c r="N3856">
        <v>0.82398458109769701</v>
      </c>
      <c r="O3856">
        <v>47.766952360022401</v>
      </c>
      <c r="P3856">
        <v>60.611337270866102</v>
      </c>
      <c r="Q3856">
        <v>6.1911966289488002E-2</v>
      </c>
    </row>
    <row r="3857" spans="1:17" hidden="1" x14ac:dyDescent="0.3">
      <c r="A3857" t="s">
        <v>7877</v>
      </c>
      <c r="B3857" t="s">
        <v>7878</v>
      </c>
      <c r="C3857" t="str">
        <f>IFERROR(VLOOKUP(Table1[[#This Row],[Ticker]],[1]!Table1[[Symbol]:[Industry]],2,FALSE),"-")</f>
        <v>-</v>
      </c>
      <c r="D3857" t="s">
        <v>713</v>
      </c>
      <c r="E3857">
        <v>24.652576575000001</v>
      </c>
      <c r="F3857">
        <v>13.43</v>
      </c>
      <c r="G3857">
        <v>20.015370523773999</v>
      </c>
      <c r="H3857">
        <v>-7.6046299676537601E-2</v>
      </c>
      <c r="I3857">
        <v>9.4961289276126806</v>
      </c>
      <c r="J3857">
        <v>0.70207206679426204</v>
      </c>
      <c r="K3857">
        <v>12.7096654728459</v>
      </c>
      <c r="L3857">
        <v>11.5790138933043</v>
      </c>
      <c r="M3857">
        <v>43.246163025678499</v>
      </c>
      <c r="N3857">
        <v>0.73522542591122497</v>
      </c>
      <c r="O3857">
        <v>7.7438570364854797</v>
      </c>
      <c r="P3857">
        <v>62.394195888754503</v>
      </c>
    </row>
    <row r="3858" spans="1:17" hidden="1" x14ac:dyDescent="0.3">
      <c r="A3858" t="s">
        <v>7879</v>
      </c>
      <c r="B3858" t="s">
        <v>6151</v>
      </c>
      <c r="C3858" t="str">
        <f>IFERROR(VLOOKUP(Table1[[#This Row],[Ticker]],[1]!Table1[[Symbol]:[Industry]],2,FALSE),"-")</f>
        <v>-</v>
      </c>
      <c r="D3858" t="s">
        <v>140</v>
      </c>
      <c r="E3858">
        <v>24.64875</v>
      </c>
      <c r="F3858">
        <v>79.81</v>
      </c>
      <c r="G3858">
        <v>265.61297084625801</v>
      </c>
      <c r="H3858">
        <v>11.104952608349</v>
      </c>
      <c r="I3858">
        <v>232.59217836647201</v>
      </c>
      <c r="J3858">
        <v>-1.9512578218484999</v>
      </c>
      <c r="K3858">
        <v>68.114181725699098</v>
      </c>
      <c r="L3858">
        <v>42.495541958583402</v>
      </c>
      <c r="M3858">
        <v>51.686986550812897</v>
      </c>
      <c r="N3858">
        <v>0.60854707969331401</v>
      </c>
      <c r="O3858">
        <v>9.6980328279664096</v>
      </c>
      <c r="P3858">
        <v>398.8125</v>
      </c>
      <c r="Q3858">
        <v>9.9846566079312998E-2</v>
      </c>
    </row>
    <row r="3859" spans="1:17" hidden="1" x14ac:dyDescent="0.3">
      <c r="A3859" t="s">
        <v>7880</v>
      </c>
      <c r="B3859" t="s">
        <v>7881</v>
      </c>
      <c r="C3859" t="str">
        <f>IFERROR(VLOOKUP(Table1[[#This Row],[Ticker]],[1]!Table1[[Symbol]:[Industry]],2,FALSE),"-")</f>
        <v>-</v>
      </c>
      <c r="D3859" t="s">
        <v>409</v>
      </c>
      <c r="E3859">
        <v>24.644493900000001</v>
      </c>
      <c r="F3859">
        <v>34.869999999999997</v>
      </c>
      <c r="G3859">
        <v>35.930303272117698</v>
      </c>
      <c r="H3859">
        <v>-6.86792190512414</v>
      </c>
      <c r="I3859">
        <v>-27.8104662086437</v>
      </c>
      <c r="J3859">
        <v>-4.0831583359452601</v>
      </c>
      <c r="K3859">
        <v>35.2603877988658</v>
      </c>
      <c r="L3859">
        <v>34.435116356745198</v>
      </c>
      <c r="M3859">
        <v>42.112188930870502</v>
      </c>
      <c r="N3859">
        <v>0.91231603612142198</v>
      </c>
      <c r="O3859">
        <v>37.596788069974103</v>
      </c>
      <c r="P3859">
        <v>93.7222222222222</v>
      </c>
      <c r="Q3859">
        <v>6.9091162148097005E-2</v>
      </c>
    </row>
    <row r="3860" spans="1:17" hidden="1" x14ac:dyDescent="0.3">
      <c r="A3860" t="s">
        <v>7882</v>
      </c>
      <c r="B3860" t="s">
        <v>7883</v>
      </c>
      <c r="C3860" t="str">
        <f>IFERROR(VLOOKUP(Table1[[#This Row],[Ticker]],[1]!Table1[[Symbol]:[Industry]],2,FALSE),"-")</f>
        <v>-</v>
      </c>
      <c r="E3860">
        <v>24.628399999999999</v>
      </c>
      <c r="F3860">
        <v>55.17</v>
      </c>
      <c r="G3860">
        <v>-38.079792100106502</v>
      </c>
      <c r="H3860">
        <v>-14.1285649390079</v>
      </c>
      <c r="I3860">
        <v>-17.000811002044401</v>
      </c>
      <c r="J3860">
        <v>-3.45623278624742</v>
      </c>
      <c r="K3860">
        <v>55.6295665102909</v>
      </c>
      <c r="L3860">
        <v>56.6281628290415</v>
      </c>
      <c r="M3860">
        <v>37.416707191464397</v>
      </c>
      <c r="N3860">
        <v>0.69987271042557697</v>
      </c>
      <c r="O3860">
        <v>32.7714337502265</v>
      </c>
      <c r="P3860">
        <v>24.875509280217202</v>
      </c>
      <c r="Q3860">
        <v>-2.5498145447400001E-3</v>
      </c>
    </row>
    <row r="3861" spans="1:17" hidden="1" x14ac:dyDescent="0.3">
      <c r="A3861" t="s">
        <v>7884</v>
      </c>
      <c r="B3861" t="s">
        <v>7885</v>
      </c>
      <c r="C3861" t="str">
        <f>IFERROR(VLOOKUP(Table1[[#This Row],[Ticker]],[1]!Table1[[Symbol]:[Industry]],2,FALSE),"-")</f>
        <v>-</v>
      </c>
      <c r="D3861" t="s">
        <v>18</v>
      </c>
      <c r="E3861">
        <v>24.623999999999999</v>
      </c>
      <c r="F3861">
        <v>273.60000000000002</v>
      </c>
      <c r="G3861">
        <v>-60.192879814066401</v>
      </c>
      <c r="H3861">
        <v>-9.8897108959498095</v>
      </c>
      <c r="I3861">
        <v>32.704794902556301</v>
      </c>
      <c r="J3861">
        <v>-5.8016873317019604</v>
      </c>
      <c r="K3861">
        <v>235.934147394939</v>
      </c>
      <c r="L3861">
        <v>208.80776187926801</v>
      </c>
      <c r="M3861">
        <v>9.2142274400867592</v>
      </c>
      <c r="N3861">
        <v>4.5377541142303897E-3</v>
      </c>
      <c r="O3861">
        <v>52.412280701754298</v>
      </c>
      <c r="P3861">
        <v>152.63157894736801</v>
      </c>
    </row>
    <row r="3862" spans="1:17" hidden="1" x14ac:dyDescent="0.3">
      <c r="A3862" t="s">
        <v>7886</v>
      </c>
      <c r="B3862" t="s">
        <v>7887</v>
      </c>
      <c r="C3862" t="str">
        <f>IFERROR(VLOOKUP(Table1[[#This Row],[Ticker]],[1]!Table1[[Symbol]:[Industry]],2,FALSE),"-")</f>
        <v>-</v>
      </c>
      <c r="D3862" t="s">
        <v>130</v>
      </c>
      <c r="E3862">
        <v>24.423317879999999</v>
      </c>
      <c r="F3862">
        <v>16.399999999999999</v>
      </c>
      <c r="G3862">
        <v>-5.5931859894901201</v>
      </c>
      <c r="H3862">
        <v>-1.87035303188851</v>
      </c>
      <c r="I3862">
        <v>-12.2495918825592</v>
      </c>
      <c r="J3862">
        <v>1.0670674632677399</v>
      </c>
      <c r="K3862">
        <v>20.078539679257499</v>
      </c>
      <c r="L3862">
        <v>20.567302919445201</v>
      </c>
      <c r="M3862">
        <v>33.686981725690302</v>
      </c>
      <c r="N3862">
        <v>1</v>
      </c>
      <c r="Q3862">
        <v>-3.2586267451102997E-2</v>
      </c>
    </row>
    <row r="3863" spans="1:17" hidden="1" x14ac:dyDescent="0.3">
      <c r="A3863" t="s">
        <v>7888</v>
      </c>
      <c r="B3863" t="s">
        <v>7889</v>
      </c>
      <c r="C3863" t="str">
        <f>IFERROR(VLOOKUP(Table1[[#This Row],[Ticker]],[1]!Table1[[Symbol]:[Industry]],2,FALSE),"-")</f>
        <v>-</v>
      </c>
      <c r="D3863" t="s">
        <v>409</v>
      </c>
      <c r="E3863">
        <v>24.418133999999998</v>
      </c>
      <c r="F3863">
        <v>41.87</v>
      </c>
      <c r="G3863">
        <v>1.84804841895693</v>
      </c>
      <c r="H3863">
        <v>-10.1745427422092</v>
      </c>
      <c r="I3863">
        <v>15.1655305248121</v>
      </c>
      <c r="J3863">
        <v>-5.1454950951030796</v>
      </c>
      <c r="K3863">
        <v>41.239721635418597</v>
      </c>
      <c r="L3863">
        <v>37.568051501930597</v>
      </c>
      <c r="M3863">
        <v>45.862812103802398</v>
      </c>
      <c r="N3863">
        <v>1.4199741382323099</v>
      </c>
      <c r="O3863">
        <v>14.616670647241399</v>
      </c>
      <c r="P3863">
        <v>45.129982668977398</v>
      </c>
      <c r="Q3863">
        <v>7.8367197880053002E-2</v>
      </c>
    </row>
    <row r="3864" spans="1:17" hidden="1" x14ac:dyDescent="0.3">
      <c r="A3864" t="s">
        <v>7890</v>
      </c>
      <c r="B3864" t="s">
        <v>7891</v>
      </c>
      <c r="C3864" t="str">
        <f>IFERROR(VLOOKUP(Table1[[#This Row],[Ticker]],[1]!Table1[[Symbol]:[Industry]],2,FALSE),"-")</f>
        <v>-</v>
      </c>
      <c r="D3864" t="s">
        <v>258</v>
      </c>
      <c r="E3864">
        <v>24.395503999999999</v>
      </c>
      <c r="F3864">
        <v>33.549999999999997</v>
      </c>
      <c r="G3864">
        <v>37.217961192428596</v>
      </c>
      <c r="H3864">
        <v>-3.9860964381185</v>
      </c>
      <c r="I3864">
        <v>1.02195769978766</v>
      </c>
      <c r="J3864">
        <v>3.85310804474289</v>
      </c>
      <c r="K3864">
        <v>32.543556716448201</v>
      </c>
      <c r="L3864">
        <v>29.173027710118301</v>
      </c>
      <c r="M3864">
        <v>54.011860657930697</v>
      </c>
      <c r="N3864">
        <v>1.11050235981375</v>
      </c>
      <c r="O3864">
        <v>15.3502235469448</v>
      </c>
      <c r="P3864">
        <v>73.116615067079394</v>
      </c>
      <c r="Q3864">
        <v>8.5729036631877004E-2</v>
      </c>
    </row>
    <row r="3865" spans="1:17" hidden="1" x14ac:dyDescent="0.3">
      <c r="A3865" t="s">
        <v>7892</v>
      </c>
      <c r="B3865" t="s">
        <v>7893</v>
      </c>
      <c r="C3865" t="str">
        <f>IFERROR(VLOOKUP(Table1[[#This Row],[Ticker]],[1]!Table1[[Symbol]:[Industry]],2,FALSE),"-")</f>
        <v>-</v>
      </c>
      <c r="E3865">
        <v>24.368960000000001</v>
      </c>
      <c r="F3865">
        <v>154</v>
      </c>
      <c r="G3865">
        <v>-59.425080260605696</v>
      </c>
      <c r="H3865">
        <v>-0.37664676293319099</v>
      </c>
      <c r="I3865">
        <v>-18.942173016626299</v>
      </c>
      <c r="J3865">
        <v>-4.3406788757044801</v>
      </c>
      <c r="K3865">
        <v>165.51242123560101</v>
      </c>
      <c r="L3865">
        <v>182.176755402368</v>
      </c>
      <c r="M3865">
        <v>30.133666762075201</v>
      </c>
      <c r="N3865">
        <v>0.58181818181818101</v>
      </c>
      <c r="O3865">
        <v>50.649350649350602</v>
      </c>
      <c r="P3865">
        <v>4.5130641330166403</v>
      </c>
      <c r="Q3865">
        <v>7.5372388955254999E-2</v>
      </c>
    </row>
    <row r="3866" spans="1:17" hidden="1" x14ac:dyDescent="0.3">
      <c r="A3866" t="s">
        <v>7894</v>
      </c>
      <c r="B3866" t="s">
        <v>7895</v>
      </c>
      <c r="C3866" t="str">
        <f>IFERROR(VLOOKUP(Table1[[#This Row],[Ticker]],[1]!Table1[[Symbol]:[Industry]],2,FALSE),"-")</f>
        <v>-</v>
      </c>
      <c r="D3866" t="s">
        <v>409</v>
      </c>
      <c r="E3866">
        <v>24.338008200000001</v>
      </c>
      <c r="F3866">
        <v>20.9</v>
      </c>
      <c r="G3866">
        <v>431.52894272789899</v>
      </c>
      <c r="H3866">
        <v>-19.4196254258643</v>
      </c>
      <c r="I3866">
        <v>90.2191097957827</v>
      </c>
      <c r="J3866">
        <v>-26.477363007377601</v>
      </c>
      <c r="K3866">
        <v>24.3554908660136</v>
      </c>
      <c r="L3866">
        <v>17.300247507805299</v>
      </c>
      <c r="M3866">
        <v>21.392985868730399</v>
      </c>
      <c r="N3866">
        <v>1.3923694658739501</v>
      </c>
      <c r="O3866">
        <v>43.301435406698502</v>
      </c>
      <c r="P3866">
        <v>467.934782608695</v>
      </c>
      <c r="Q3866">
        <v>0.13238756456852599</v>
      </c>
    </row>
    <row r="3867" spans="1:17" hidden="1" x14ac:dyDescent="0.3">
      <c r="A3867" t="s">
        <v>7896</v>
      </c>
      <c r="B3867" t="s">
        <v>7897</v>
      </c>
      <c r="C3867" t="str">
        <f>IFERROR(VLOOKUP(Table1[[#This Row],[Ticker]],[1]!Table1[[Symbol]:[Industry]],2,FALSE),"-")</f>
        <v>-</v>
      </c>
      <c r="D3867" t="s">
        <v>1391</v>
      </c>
      <c r="E3867">
        <v>24.336948216</v>
      </c>
      <c r="F3867">
        <v>44.2</v>
      </c>
      <c r="G3867">
        <v>33.188415149962303</v>
      </c>
      <c r="H3867">
        <v>-8.6636981027728392</v>
      </c>
      <c r="I3867">
        <v>-24.8763221869816</v>
      </c>
      <c r="J3867">
        <v>-2.37202539058964</v>
      </c>
      <c r="K3867">
        <v>44.0177913225411</v>
      </c>
      <c r="L3867">
        <v>42.212435663799099</v>
      </c>
      <c r="M3867">
        <v>51.336402264450498</v>
      </c>
      <c r="N3867">
        <v>1.4208084228030999</v>
      </c>
      <c r="O3867">
        <v>43.438914027149302</v>
      </c>
      <c r="P3867">
        <v>67.424242424242394</v>
      </c>
      <c r="Q3867">
        <v>-6.9925794184589997E-3</v>
      </c>
    </row>
    <row r="3868" spans="1:17" hidden="1" x14ac:dyDescent="0.3">
      <c r="A3868" t="s">
        <v>7898</v>
      </c>
      <c r="B3868" t="s">
        <v>7899</v>
      </c>
      <c r="C3868" t="str">
        <f>IFERROR(VLOOKUP(Table1[[#This Row],[Ticker]],[1]!Table1[[Symbol]:[Industry]],2,FALSE),"-")</f>
        <v>-</v>
      </c>
      <c r="D3868" t="s">
        <v>800</v>
      </c>
      <c r="E3868">
        <v>24.31</v>
      </c>
      <c r="F3868">
        <v>22.1</v>
      </c>
      <c r="G3868">
        <v>-52.504224767954</v>
      </c>
      <c r="H3868">
        <v>0.34838434214542202</v>
      </c>
      <c r="I3868">
        <v>11.064520423802</v>
      </c>
      <c r="J3868">
        <v>-0.80168733170197304</v>
      </c>
      <c r="K3868">
        <v>21.190317302817402</v>
      </c>
      <c r="L3868">
        <v>21.139101042266802</v>
      </c>
      <c r="M3868">
        <v>99.991342128637498</v>
      </c>
      <c r="N3868">
        <v>0</v>
      </c>
      <c r="O3868">
        <v>43.891402714932099</v>
      </c>
      <c r="P3868">
        <v>35.582822085889497</v>
      </c>
    </row>
    <row r="3869" spans="1:17" hidden="1" x14ac:dyDescent="0.3">
      <c r="A3869" t="s">
        <v>7900</v>
      </c>
      <c r="B3869" t="s">
        <v>7901</v>
      </c>
      <c r="C3869" t="str">
        <f>IFERROR(VLOOKUP(Table1[[#This Row],[Ticker]],[1]!Table1[[Symbol]:[Industry]],2,FALSE),"-")</f>
        <v>-</v>
      </c>
      <c r="E3869">
        <v>24.3</v>
      </c>
      <c r="F3869">
        <v>81</v>
      </c>
      <c r="G3869">
        <v>58.286518485475703</v>
      </c>
      <c r="H3869">
        <v>3.9373749565290002</v>
      </c>
      <c r="I3869">
        <v>51.923106282387799</v>
      </c>
      <c r="J3869">
        <v>7.0043677015340602E-2</v>
      </c>
      <c r="K3869">
        <v>78.697637506703003</v>
      </c>
      <c r="L3869">
        <v>66.058395350093605</v>
      </c>
      <c r="M3869">
        <v>55.713266938998999</v>
      </c>
      <c r="N3869">
        <v>1.80182005430203</v>
      </c>
      <c r="O3869">
        <v>22.148148148148099</v>
      </c>
      <c r="P3869">
        <v>125</v>
      </c>
      <c r="Q3869">
        <v>6.6648416026273E-2</v>
      </c>
    </row>
    <row r="3870" spans="1:17" hidden="1" x14ac:dyDescent="0.3">
      <c r="A3870" t="s">
        <v>7902</v>
      </c>
      <c r="B3870" t="s">
        <v>7903</v>
      </c>
      <c r="C3870" t="str">
        <f>IFERROR(VLOOKUP(Table1[[#This Row],[Ticker]],[1]!Table1[[Symbol]:[Industry]],2,FALSE),"-")</f>
        <v>-</v>
      </c>
      <c r="D3870" t="s">
        <v>647</v>
      </c>
      <c r="E3870">
        <v>24.272338319999999</v>
      </c>
      <c r="F3870">
        <v>27.34</v>
      </c>
      <c r="G3870">
        <v>-5.6285664296091298</v>
      </c>
      <c r="H3870">
        <v>-14.443851023338301</v>
      </c>
      <c r="I3870">
        <v>-21.690208292401799</v>
      </c>
      <c r="J3870">
        <v>4.2278984671145903</v>
      </c>
      <c r="K3870">
        <v>30.091710444140698</v>
      </c>
      <c r="L3870">
        <v>29.585343098211101</v>
      </c>
      <c r="M3870">
        <v>50.893032083037902</v>
      </c>
      <c r="N3870">
        <v>0.42129507271140798</v>
      </c>
      <c r="O3870">
        <v>51.9751280175566</v>
      </c>
      <c r="P3870">
        <v>90.522648083623693</v>
      </c>
      <c r="Q3870">
        <v>8.7210052940505003E-2</v>
      </c>
    </row>
    <row r="3871" spans="1:17" hidden="1" x14ac:dyDescent="0.3">
      <c r="A3871" t="s">
        <v>7904</v>
      </c>
      <c r="B3871" t="s">
        <v>7905</v>
      </c>
      <c r="C3871" t="str">
        <f>IFERROR(VLOOKUP(Table1[[#This Row],[Ticker]],[1]!Table1[[Symbol]:[Industry]],2,FALSE),"-")</f>
        <v>-</v>
      </c>
      <c r="D3871" t="s">
        <v>220</v>
      </c>
      <c r="E3871">
        <v>24.268000000000001</v>
      </c>
      <c r="F3871">
        <v>59.46</v>
      </c>
      <c r="G3871">
        <v>69.338372768376999</v>
      </c>
      <c r="H3871">
        <v>-14.161432146136701</v>
      </c>
      <c r="I3871">
        <v>67.275303753790595</v>
      </c>
      <c r="J3871">
        <v>-3.9775571050821101</v>
      </c>
      <c r="K3871">
        <v>61.230122946256202</v>
      </c>
      <c r="L3871">
        <v>48.279957811695198</v>
      </c>
      <c r="M3871">
        <v>35.100535478641298</v>
      </c>
      <c r="N3871">
        <v>0.48940198433367199</v>
      </c>
      <c r="O3871">
        <v>44.8032290615539</v>
      </c>
      <c r="P3871">
        <v>128.692307692307</v>
      </c>
      <c r="Q3871">
        <v>5.2156691615848003E-2</v>
      </c>
    </row>
    <row r="3872" spans="1:17" hidden="1" x14ac:dyDescent="0.3">
      <c r="A3872" t="s">
        <v>7906</v>
      </c>
      <c r="B3872" t="s">
        <v>7907</v>
      </c>
      <c r="C3872" t="str">
        <f>IFERROR(VLOOKUP(Table1[[#This Row],[Ticker]],[1]!Table1[[Symbol]:[Industry]],2,FALSE),"-")</f>
        <v>-</v>
      </c>
      <c r="D3872" t="s">
        <v>253</v>
      </c>
      <c r="E3872">
        <v>24.203520000000001</v>
      </c>
      <c r="F3872">
        <v>24</v>
      </c>
      <c r="G3872">
        <v>-29.030197057046198</v>
      </c>
      <c r="H3872">
        <v>-0.54188480899330105</v>
      </c>
      <c r="I3872">
        <v>-1.52041988841102</v>
      </c>
      <c r="J3872">
        <v>-0.80168733170197304</v>
      </c>
      <c r="K3872">
        <v>23.1100934408623</v>
      </c>
      <c r="L3872">
        <v>22.438864517492501</v>
      </c>
      <c r="M3872">
        <v>98.473488821407003</v>
      </c>
      <c r="N3872">
        <v>0.33686028935435097</v>
      </c>
      <c r="O3872">
        <v>3.3333333333333401</v>
      </c>
      <c r="P3872">
        <v>30.222463374932101</v>
      </c>
    </row>
    <row r="3873" spans="1:17" hidden="1" x14ac:dyDescent="0.3">
      <c r="A3873" t="s">
        <v>7908</v>
      </c>
      <c r="B3873" t="s">
        <v>7909</v>
      </c>
      <c r="C3873" t="str">
        <f>IFERROR(VLOOKUP(Table1[[#This Row],[Ticker]],[1]!Table1[[Symbol]:[Industry]],2,FALSE),"-")</f>
        <v>-</v>
      </c>
      <c r="D3873" t="s">
        <v>153</v>
      </c>
      <c r="E3873">
        <v>24.180013639999999</v>
      </c>
      <c r="F3873">
        <v>12.01</v>
      </c>
      <c r="G3873">
        <v>135.282565916305</v>
      </c>
      <c r="H3873">
        <v>-20.545564210477298</v>
      </c>
      <c r="I3873">
        <v>81.996420065378999</v>
      </c>
      <c r="J3873">
        <v>-8.8016873317019595</v>
      </c>
      <c r="K3873">
        <v>12.2753361470737</v>
      </c>
      <c r="L3873">
        <v>9.0172778358443502</v>
      </c>
      <c r="M3873">
        <v>32.114152805645404</v>
      </c>
      <c r="N3873">
        <v>0.55817086027481699</v>
      </c>
      <c r="O3873">
        <v>23.8967527060782</v>
      </c>
      <c r="P3873">
        <v>179.302325581395</v>
      </c>
      <c r="Q3873">
        <v>7.8398701837130005E-2</v>
      </c>
    </row>
    <row r="3874" spans="1:17" hidden="1" x14ac:dyDescent="0.3">
      <c r="A3874" t="s">
        <v>7910</v>
      </c>
      <c r="B3874" t="s">
        <v>7911</v>
      </c>
      <c r="C3874" t="str">
        <f>IFERROR(VLOOKUP(Table1[[#This Row],[Ticker]],[1]!Table1[[Symbol]:[Industry]],2,FALSE),"-")</f>
        <v>-</v>
      </c>
      <c r="E3874">
        <v>24.164999999999999</v>
      </c>
      <c r="F3874">
        <v>48.86</v>
      </c>
      <c r="G3874">
        <v>38.320567405987497</v>
      </c>
      <c r="H3874">
        <v>27.521248008159699</v>
      </c>
      <c r="I3874">
        <v>14.7687514474738</v>
      </c>
      <c r="J3874">
        <v>20.630473472318101</v>
      </c>
      <c r="K3874">
        <v>39.536783659351002</v>
      </c>
      <c r="L3874">
        <v>37.705366548268699</v>
      </c>
      <c r="M3874">
        <v>83.0704400568642</v>
      </c>
      <c r="N3874">
        <v>2.3047833367295398</v>
      </c>
      <c r="O3874">
        <v>12.382316823577501</v>
      </c>
      <c r="P3874">
        <v>80.962962962962905</v>
      </c>
      <c r="Q3874">
        <v>9.6648336636057999E-2</v>
      </c>
    </row>
    <row r="3875" spans="1:17" hidden="1" x14ac:dyDescent="0.3">
      <c r="A3875" t="s">
        <v>7912</v>
      </c>
      <c r="B3875" t="s">
        <v>7913</v>
      </c>
      <c r="C3875" t="str">
        <f>IFERROR(VLOOKUP(Table1[[#This Row],[Ticker]],[1]!Table1[[Symbol]:[Industry]],2,FALSE),"-")</f>
        <v>-</v>
      </c>
      <c r="E3875">
        <v>24.144822940000001</v>
      </c>
      <c r="F3875">
        <v>319.39999999999998</v>
      </c>
      <c r="G3875">
        <v>780.80929091599705</v>
      </c>
      <c r="H3875">
        <v>5.3606273990433904</v>
      </c>
      <c r="I3875">
        <v>164.82353918282001</v>
      </c>
      <c r="J3875">
        <v>-4.7934386942001304</v>
      </c>
      <c r="K3875">
        <v>325.46932094854799</v>
      </c>
      <c r="L3875">
        <v>204.63570084892899</v>
      </c>
      <c r="M3875">
        <v>38.303801027996599</v>
      </c>
      <c r="N3875">
        <v>0.31370907328251002</v>
      </c>
      <c r="O3875">
        <v>30.995616781465198</v>
      </c>
      <c r="P3875">
        <v>806.61368152142995</v>
      </c>
    </row>
    <row r="3876" spans="1:17" hidden="1" x14ac:dyDescent="0.3">
      <c r="A3876" t="s">
        <v>7914</v>
      </c>
      <c r="B3876" t="s">
        <v>7915</v>
      </c>
      <c r="C3876" t="str">
        <f>IFERROR(VLOOKUP(Table1[[#This Row],[Ticker]],[1]!Table1[[Symbol]:[Industry]],2,FALSE),"-")</f>
        <v>-</v>
      </c>
      <c r="D3876" t="s">
        <v>557</v>
      </c>
      <c r="E3876">
        <v>24.133559999999999</v>
      </c>
      <c r="F3876">
        <v>77.8</v>
      </c>
      <c r="G3876">
        <v>64.369161093417802</v>
      </c>
      <c r="H3876">
        <v>3.7846849693944802</v>
      </c>
      <c r="I3876">
        <v>90.680082916575699</v>
      </c>
      <c r="J3876">
        <v>-4.7523046156525899</v>
      </c>
      <c r="K3876">
        <v>73.930801563169396</v>
      </c>
      <c r="L3876">
        <v>56.835657098848401</v>
      </c>
      <c r="M3876">
        <v>41.060417681770197</v>
      </c>
      <c r="N3876">
        <v>0.219509317075569</v>
      </c>
      <c r="O3876">
        <v>15.6812339331619</v>
      </c>
      <c r="P3876">
        <v>156.17385577872801</v>
      </c>
    </row>
    <row r="3877" spans="1:17" hidden="1" x14ac:dyDescent="0.3">
      <c r="A3877" t="s">
        <v>7916</v>
      </c>
      <c r="B3877" t="s">
        <v>7917</v>
      </c>
      <c r="C3877" t="str">
        <f>IFERROR(VLOOKUP(Table1[[#This Row],[Ticker]],[1]!Table1[[Symbol]:[Industry]],2,FALSE),"-")</f>
        <v>-</v>
      </c>
      <c r="D3877" t="s">
        <v>647</v>
      </c>
      <c r="E3877">
        <v>24.086400000000001</v>
      </c>
      <c r="F3877">
        <v>16.14</v>
      </c>
      <c r="G3877">
        <v>127.570805626905</v>
      </c>
      <c r="H3877">
        <v>27.756337214015801</v>
      </c>
      <c r="I3877">
        <v>17.613665722947299</v>
      </c>
      <c r="J3877">
        <v>10.9204544917423</v>
      </c>
      <c r="K3877">
        <v>12.6863483663788</v>
      </c>
      <c r="L3877">
        <v>11.7153988280697</v>
      </c>
      <c r="M3877">
        <v>86.202178274901499</v>
      </c>
      <c r="N3877">
        <v>2.22511593829319</v>
      </c>
      <c r="O3877">
        <v>34.820322180916897</v>
      </c>
      <c r="P3877">
        <v>153.37519623233899</v>
      </c>
      <c r="Q3877">
        <v>0.226295419108138</v>
      </c>
    </row>
    <row r="3878" spans="1:17" hidden="1" x14ac:dyDescent="0.3">
      <c r="A3878" t="s">
        <v>7918</v>
      </c>
      <c r="B3878" t="s">
        <v>7919</v>
      </c>
      <c r="C3878" t="str">
        <f>IFERROR(VLOOKUP(Table1[[#This Row],[Ticker]],[1]!Table1[[Symbol]:[Industry]],2,FALSE),"-")</f>
        <v>-</v>
      </c>
      <c r="E3878">
        <v>24.064679999999999</v>
      </c>
      <c r="F3878">
        <v>94</v>
      </c>
      <c r="G3878">
        <v>-59.839478324731502</v>
      </c>
      <c r="H3878">
        <v>-6.4770124832514098</v>
      </c>
      <c r="I3878">
        <v>-45.748345073274002</v>
      </c>
      <c r="J3878">
        <v>0.28526919003715701</v>
      </c>
      <c r="M3878">
        <v>47.720066867138101</v>
      </c>
      <c r="O3878">
        <v>66.808510638297804</v>
      </c>
      <c r="P3878">
        <v>21.134020618556701</v>
      </c>
    </row>
    <row r="3879" spans="1:17" hidden="1" x14ac:dyDescent="0.3">
      <c r="A3879" t="s">
        <v>7920</v>
      </c>
      <c r="B3879" t="s">
        <v>7921</v>
      </c>
      <c r="C3879" t="str">
        <f>IFERROR(VLOOKUP(Table1[[#This Row],[Ticker]],[1]!Table1[[Symbol]:[Industry]],2,FALSE),"-")</f>
        <v>-</v>
      </c>
      <c r="E3879">
        <v>23.97881645</v>
      </c>
      <c r="F3879">
        <v>156</v>
      </c>
      <c r="G3879">
        <v>-38.040677525264499</v>
      </c>
      <c r="H3879">
        <v>1.94362243738351</v>
      </c>
      <c r="I3879">
        <v>-16.329582636763899</v>
      </c>
      <c r="J3879">
        <v>-2.1255789573177299</v>
      </c>
      <c r="K3879">
        <v>154.224175488192</v>
      </c>
      <c r="L3879">
        <v>152.88580343311401</v>
      </c>
      <c r="M3879">
        <v>63.510017342746501</v>
      </c>
      <c r="N3879">
        <v>1.2102583492168699</v>
      </c>
      <c r="O3879">
        <v>18.589743589743499</v>
      </c>
      <c r="P3879">
        <v>19.631901840490698</v>
      </c>
      <c r="Q3879">
        <v>0.104185475912144</v>
      </c>
    </row>
    <row r="3880" spans="1:17" hidden="1" x14ac:dyDescent="0.3">
      <c r="A3880" t="s">
        <v>7922</v>
      </c>
      <c r="B3880" t="s">
        <v>7923</v>
      </c>
      <c r="C3880" t="str">
        <f>IFERROR(VLOOKUP(Table1[[#This Row],[Ticker]],[1]!Table1[[Symbol]:[Industry]],2,FALSE),"-")</f>
        <v>-</v>
      </c>
      <c r="D3880" t="s">
        <v>49</v>
      </c>
      <c r="E3880">
        <v>23.919</v>
      </c>
      <c r="F3880">
        <v>2.39</v>
      </c>
      <c r="G3880">
        <v>-80.193703582532507</v>
      </c>
      <c r="H3880">
        <v>-18.657826837978799</v>
      </c>
      <c r="I3880">
        <v>-5.9610449645952102</v>
      </c>
      <c r="J3880">
        <v>-4.0537198520271698</v>
      </c>
      <c r="K3880">
        <v>2.3366665704404301</v>
      </c>
      <c r="L3880">
        <v>2.9062934847319002</v>
      </c>
      <c r="M3880">
        <v>44.986031398904302</v>
      </c>
      <c r="N3880">
        <v>0.99501002589819998</v>
      </c>
      <c r="O3880">
        <v>119.246861924686</v>
      </c>
      <c r="P3880">
        <v>25.789473684210499</v>
      </c>
      <c r="Q3880">
        <v>5.6424777394487001E-2</v>
      </c>
    </row>
    <row r="3881" spans="1:17" hidden="1" x14ac:dyDescent="0.3">
      <c r="A3881" t="s">
        <v>7924</v>
      </c>
      <c r="B3881" t="s">
        <v>7925</v>
      </c>
      <c r="C3881" t="str">
        <f>IFERROR(VLOOKUP(Table1[[#This Row],[Ticker]],[1]!Table1[[Symbol]:[Industry]],2,FALSE),"-")</f>
        <v>-</v>
      </c>
      <c r="E3881">
        <v>23.910585000000001</v>
      </c>
      <c r="F3881">
        <v>26.7</v>
      </c>
      <c r="G3881">
        <v>-20.686280369212799</v>
      </c>
      <c r="H3881">
        <v>-4.4960101085482398</v>
      </c>
      <c r="I3881">
        <v>-9.0209496616680607</v>
      </c>
      <c r="J3881">
        <v>-6.3572428872575202</v>
      </c>
      <c r="K3881">
        <v>26.262937986813</v>
      </c>
      <c r="L3881">
        <v>26.043292457679101</v>
      </c>
      <c r="M3881">
        <v>21.919805443361401</v>
      </c>
      <c r="N3881">
        <v>4.4397463002114099</v>
      </c>
      <c r="O3881">
        <v>13.483146067415699</v>
      </c>
      <c r="P3881">
        <v>23.3256351039261</v>
      </c>
    </row>
    <row r="3882" spans="1:17" hidden="1" x14ac:dyDescent="0.3">
      <c r="A3882" t="s">
        <v>7926</v>
      </c>
      <c r="B3882" t="s">
        <v>7927</v>
      </c>
      <c r="C3882" t="str">
        <f>IFERROR(VLOOKUP(Table1[[#This Row],[Ticker]],[1]!Table1[[Symbol]:[Industry]],2,FALSE),"-")</f>
        <v>-</v>
      </c>
      <c r="D3882" t="s">
        <v>75</v>
      </c>
      <c r="E3882">
        <v>23.84</v>
      </c>
      <c r="F3882">
        <v>24.68</v>
      </c>
      <c r="G3882">
        <v>-30.514815315858002</v>
      </c>
      <c r="H3882">
        <v>-45.8944127024333</v>
      </c>
      <c r="I3882">
        <v>-10.607153298260799</v>
      </c>
      <c r="J3882">
        <v>-4.9817516403836404</v>
      </c>
      <c r="K3882">
        <v>27.600562921091601</v>
      </c>
      <c r="L3882">
        <v>26.243894638425999</v>
      </c>
      <c r="M3882">
        <v>29.8695618472962</v>
      </c>
      <c r="N3882">
        <v>1.42268419572978</v>
      </c>
      <c r="O3882">
        <v>85.534846029173394</v>
      </c>
      <c r="P3882">
        <v>17.523809523809501</v>
      </c>
    </row>
    <row r="3883" spans="1:17" hidden="1" x14ac:dyDescent="0.3">
      <c r="A3883" t="s">
        <v>7928</v>
      </c>
      <c r="B3883" t="s">
        <v>7929</v>
      </c>
      <c r="C3883" t="str">
        <f>IFERROR(VLOOKUP(Table1[[#This Row],[Ticker]],[1]!Table1[[Symbol]:[Industry]],2,FALSE),"-")</f>
        <v>-</v>
      </c>
      <c r="D3883" t="s">
        <v>140</v>
      </c>
      <c r="E3883">
        <v>23.836787999999999</v>
      </c>
      <c r="F3883">
        <v>91.8</v>
      </c>
      <c r="G3883">
        <v>-54.4757192767619</v>
      </c>
      <c r="H3883">
        <v>-23.362179812468401</v>
      </c>
      <c r="I3883">
        <v>-43.409685925404297</v>
      </c>
      <c r="J3883">
        <v>-5.77063143108085</v>
      </c>
      <c r="K3883">
        <v>104.72247042067799</v>
      </c>
      <c r="L3883">
        <v>118.02672978078201</v>
      </c>
      <c r="M3883">
        <v>2.8531620086240999</v>
      </c>
      <c r="N3883">
        <v>0.330578512396694</v>
      </c>
      <c r="O3883">
        <v>46.405228758169898</v>
      </c>
      <c r="P3883">
        <v>0</v>
      </c>
    </row>
    <row r="3884" spans="1:17" hidden="1" x14ac:dyDescent="0.3">
      <c r="A3884" t="s">
        <v>7930</v>
      </c>
      <c r="B3884" t="s">
        <v>7931</v>
      </c>
      <c r="C3884" t="str">
        <f>IFERROR(VLOOKUP(Table1[[#This Row],[Ticker]],[1]!Table1[[Symbol]:[Industry]],2,FALSE),"-")</f>
        <v>-</v>
      </c>
      <c r="E3884">
        <v>23.804825184999999</v>
      </c>
      <c r="F3884">
        <v>11.37</v>
      </c>
      <c r="G3884">
        <v>19.778195822223498</v>
      </c>
      <c r="H3884">
        <v>23.4186895643493</v>
      </c>
      <c r="I3884">
        <v>-24.184388993698601</v>
      </c>
      <c r="J3884">
        <v>2.91924290085616</v>
      </c>
      <c r="K3884">
        <v>9.5905134159251606</v>
      </c>
      <c r="L3884">
        <v>8.9120817882491696</v>
      </c>
      <c r="M3884">
        <v>66.784775827046104</v>
      </c>
      <c r="N3884">
        <v>2.2231903485254598</v>
      </c>
      <c r="O3884">
        <v>20.3166226912928</v>
      </c>
      <c r="P3884">
        <v>65.985401459854003</v>
      </c>
    </row>
    <row r="3885" spans="1:17" hidden="1" x14ac:dyDescent="0.3">
      <c r="A3885" t="s">
        <v>7932</v>
      </c>
      <c r="B3885" t="s">
        <v>7933</v>
      </c>
      <c r="C3885" t="str">
        <f>IFERROR(VLOOKUP(Table1[[#This Row],[Ticker]],[1]!Table1[[Symbol]:[Industry]],2,FALSE),"-")</f>
        <v>-</v>
      </c>
      <c r="D3885" t="s">
        <v>409</v>
      </c>
      <c r="E3885">
        <v>23.802510000000002</v>
      </c>
      <c r="F3885">
        <v>47.51</v>
      </c>
      <c r="G3885">
        <v>236.31451183359101</v>
      </c>
      <c r="H3885">
        <v>-4.8897108959498201</v>
      </c>
      <c r="I3885">
        <v>-11.713257353975701</v>
      </c>
      <c r="J3885">
        <v>-0.80168733170197304</v>
      </c>
      <c r="K3885">
        <v>47.467679754397899</v>
      </c>
      <c r="L3885">
        <v>43.289550000000098</v>
      </c>
      <c r="M3885">
        <v>100</v>
      </c>
      <c r="O3885">
        <v>0</v>
      </c>
      <c r="P3885">
        <v>262.118902439024</v>
      </c>
    </row>
    <row r="3886" spans="1:17" hidden="1" x14ac:dyDescent="0.3">
      <c r="A3886" t="s">
        <v>7934</v>
      </c>
      <c r="B3886" t="s">
        <v>7935</v>
      </c>
      <c r="C3886" t="str">
        <f>IFERROR(VLOOKUP(Table1[[#This Row],[Ticker]],[1]!Table1[[Symbol]:[Industry]],2,FALSE),"-")</f>
        <v>-</v>
      </c>
      <c r="D3886" t="s">
        <v>75</v>
      </c>
      <c r="E3886">
        <v>23.767440000000001</v>
      </c>
      <c r="F3886">
        <v>23.48</v>
      </c>
      <c r="G3886">
        <v>7.8324904418062999</v>
      </c>
      <c r="H3886">
        <v>0.76730469425061998</v>
      </c>
      <c r="I3886">
        <v>-4.0068353356271302</v>
      </c>
      <c r="J3886">
        <v>-5.1565260413793998</v>
      </c>
      <c r="K3886">
        <v>23.864290923019801</v>
      </c>
      <c r="L3886">
        <v>22.450819195459601</v>
      </c>
      <c r="M3886">
        <v>40.931204146262402</v>
      </c>
      <c r="N3886">
        <v>1.3148710804724999</v>
      </c>
      <c r="O3886">
        <v>22.231686541737599</v>
      </c>
      <c r="P3886">
        <v>46.8417761100687</v>
      </c>
      <c r="Q3886">
        <v>7.2609997601734005E-2</v>
      </c>
    </row>
    <row r="3887" spans="1:17" hidden="1" x14ac:dyDescent="0.3">
      <c r="A3887" t="s">
        <v>7936</v>
      </c>
      <c r="B3887" t="s">
        <v>7937</v>
      </c>
      <c r="C3887" t="str">
        <f>IFERROR(VLOOKUP(Table1[[#This Row],[Ticker]],[1]!Table1[[Symbol]:[Industry]],2,FALSE),"-")</f>
        <v>-</v>
      </c>
      <c r="D3887" t="s">
        <v>557</v>
      </c>
      <c r="E3887">
        <v>23.758965</v>
      </c>
      <c r="F3887">
        <v>9.16</v>
      </c>
      <c r="G3887">
        <v>8.1137380495374494</v>
      </c>
      <c r="H3887">
        <v>0.95824232042444502</v>
      </c>
      <c r="I3887">
        <v>39.441858157575403</v>
      </c>
      <c r="J3887">
        <v>4.5533766962374997</v>
      </c>
      <c r="K3887">
        <v>8.6730280987522708</v>
      </c>
      <c r="L3887">
        <v>8.0672031082073801</v>
      </c>
      <c r="M3887">
        <v>63.576062822063797</v>
      </c>
      <c r="N3887">
        <v>1.47542473935242</v>
      </c>
      <c r="O3887">
        <v>46.179039301309999</v>
      </c>
      <c r="P3887">
        <v>90.041493775933603</v>
      </c>
      <c r="Q3887">
        <v>5.1180110674026003E-2</v>
      </c>
    </row>
    <row r="3888" spans="1:17" hidden="1" x14ac:dyDescent="0.3">
      <c r="A3888" t="s">
        <v>7938</v>
      </c>
      <c r="B3888" t="s">
        <v>7939</v>
      </c>
      <c r="C3888" t="str">
        <f>IFERROR(VLOOKUP(Table1[[#This Row],[Ticker]],[1]!Table1[[Symbol]:[Industry]],2,FALSE),"-")</f>
        <v>-</v>
      </c>
      <c r="D3888" t="s">
        <v>75</v>
      </c>
      <c r="E3888">
        <v>23.703800000000001</v>
      </c>
      <c r="F3888">
        <v>103.06</v>
      </c>
      <c r="G3888">
        <v>130.56376859854601</v>
      </c>
      <c r="H3888">
        <v>42.781875291182899</v>
      </c>
      <c r="I3888">
        <v>144.65490185000399</v>
      </c>
      <c r="J3888">
        <v>9.4347015868989494</v>
      </c>
      <c r="M3888">
        <v>100</v>
      </c>
      <c r="O3888">
        <v>0</v>
      </c>
      <c r="P3888">
        <v>156.36815920398001</v>
      </c>
    </row>
    <row r="3889" spans="1:17" hidden="1" x14ac:dyDescent="0.3">
      <c r="A3889" t="s">
        <v>7940</v>
      </c>
      <c r="B3889" t="s">
        <v>7941</v>
      </c>
      <c r="C3889" t="str">
        <f>IFERROR(VLOOKUP(Table1[[#This Row],[Ticker]],[1]!Table1[[Symbol]:[Industry]],2,FALSE),"-")</f>
        <v>-</v>
      </c>
      <c r="D3889" t="s">
        <v>710</v>
      </c>
      <c r="E3889">
        <v>23.693999999999999</v>
      </c>
      <c r="F3889">
        <v>20.5</v>
      </c>
      <c r="G3889">
        <v>10.862276061233301</v>
      </c>
      <c r="H3889">
        <v>0.80214386361838197</v>
      </c>
      <c r="I3889">
        <v>-12.198694247179599</v>
      </c>
      <c r="J3889">
        <v>4.2714834000053399</v>
      </c>
      <c r="K3889">
        <v>19.8155835234306</v>
      </c>
      <c r="L3889">
        <v>18.522772441737299</v>
      </c>
      <c r="M3889">
        <v>67.9243565902988</v>
      </c>
      <c r="N3889">
        <v>1.27590720417596</v>
      </c>
      <c r="O3889">
        <v>12.146341463414601</v>
      </c>
      <c r="P3889">
        <v>57.329240214888699</v>
      </c>
      <c r="Q3889">
        <v>4.2593543059020002E-2</v>
      </c>
    </row>
    <row r="3890" spans="1:17" hidden="1" x14ac:dyDescent="0.3">
      <c r="A3890" t="s">
        <v>7942</v>
      </c>
      <c r="B3890" t="s">
        <v>7943</v>
      </c>
      <c r="C3890" t="str">
        <f>IFERROR(VLOOKUP(Table1[[#This Row],[Ticker]],[1]!Table1[[Symbol]:[Industry]],2,FALSE),"-")</f>
        <v>-</v>
      </c>
      <c r="D3890" t="s">
        <v>140</v>
      </c>
      <c r="E3890">
        <v>23.681820500000001</v>
      </c>
      <c r="F3890">
        <v>47.45</v>
      </c>
      <c r="G3890">
        <v>168.36795905358699</v>
      </c>
      <c r="H3890">
        <v>-15.748249314135</v>
      </c>
      <c r="I3890">
        <v>147.57636013236299</v>
      </c>
      <c r="J3890">
        <v>-0.86487183043826998</v>
      </c>
      <c r="K3890">
        <v>47.103922476908501</v>
      </c>
      <c r="L3890">
        <v>36.260242522502502</v>
      </c>
      <c r="M3890">
        <v>51.843762394865003</v>
      </c>
      <c r="N3890">
        <v>0.258633513567188</v>
      </c>
      <c r="O3890">
        <v>41.6649104320337</v>
      </c>
      <c r="P3890">
        <v>224.77754962354501</v>
      </c>
      <c r="Q3890">
        <v>7.4647736534577E-2</v>
      </c>
    </row>
    <row r="3891" spans="1:17" hidden="1" x14ac:dyDescent="0.3">
      <c r="A3891" t="s">
        <v>7944</v>
      </c>
      <c r="B3891" t="s">
        <v>7945</v>
      </c>
      <c r="C3891" t="str">
        <f>IFERROR(VLOOKUP(Table1[[#This Row],[Ticker]],[1]!Table1[[Symbol]:[Industry]],2,FALSE),"-")</f>
        <v>-</v>
      </c>
      <c r="E3891">
        <v>23.65939912</v>
      </c>
      <c r="F3891">
        <v>4.71</v>
      </c>
      <c r="G3891">
        <v>-60.928357547582003</v>
      </c>
      <c r="H3891">
        <v>3.92699444047711</v>
      </c>
      <c r="I3891">
        <v>-38.690001540022202</v>
      </c>
      <c r="J3891">
        <v>-5.2823390628628601</v>
      </c>
      <c r="K3891">
        <v>4.5151271653083898</v>
      </c>
      <c r="L3891">
        <v>4.4808580552706703</v>
      </c>
      <c r="M3891">
        <v>42.401077178953997</v>
      </c>
      <c r="N3891">
        <v>1.2805185646377699</v>
      </c>
      <c r="O3891">
        <v>58.598726114649601</v>
      </c>
      <c r="P3891">
        <v>51.446945337620498</v>
      </c>
      <c r="Q3891">
        <v>6.1078742546530999E-2</v>
      </c>
    </row>
    <row r="3892" spans="1:17" hidden="1" x14ac:dyDescent="0.3">
      <c r="A3892" t="s">
        <v>7946</v>
      </c>
      <c r="B3892" t="s">
        <v>7947</v>
      </c>
      <c r="C3892" t="str">
        <f>IFERROR(VLOOKUP(Table1[[#This Row],[Ticker]],[1]!Table1[[Symbol]:[Industry]],2,FALSE),"-")</f>
        <v>-</v>
      </c>
      <c r="D3892" t="s">
        <v>49</v>
      </c>
      <c r="E3892">
        <v>23.638500000000001</v>
      </c>
      <c r="F3892">
        <v>57.27</v>
      </c>
      <c r="G3892">
        <v>21.230269214848999</v>
      </c>
      <c r="H3892">
        <v>6.3502891040501703</v>
      </c>
      <c r="I3892">
        <v>-6.8615546809621897</v>
      </c>
      <c r="J3892">
        <v>0.30720196115387</v>
      </c>
      <c r="K3892">
        <v>53.649461814296401</v>
      </c>
      <c r="L3892">
        <v>49.308574185917699</v>
      </c>
      <c r="M3892">
        <v>50.4811125276415</v>
      </c>
      <c r="N3892">
        <v>4.6794304453999196</v>
      </c>
      <c r="O3892">
        <v>41.016238868517497</v>
      </c>
      <c r="P3892">
        <v>97.482758620689594</v>
      </c>
      <c r="Q3892">
        <v>0.11875446144381301</v>
      </c>
    </row>
    <row r="3893" spans="1:17" hidden="1" x14ac:dyDescent="0.3">
      <c r="A3893" t="s">
        <v>7948</v>
      </c>
      <c r="B3893" t="s">
        <v>7949</v>
      </c>
      <c r="C3893" t="str">
        <f>IFERROR(VLOOKUP(Table1[[#This Row],[Ticker]],[1]!Table1[[Symbol]:[Industry]],2,FALSE),"-")</f>
        <v>-</v>
      </c>
      <c r="E3893">
        <v>23.531440499999999</v>
      </c>
      <c r="F3893">
        <v>45</v>
      </c>
      <c r="G3893">
        <v>-32.054390605433298</v>
      </c>
      <c r="H3893">
        <v>-7.5292608743141596</v>
      </c>
      <c r="I3893">
        <v>-15.968576502911899</v>
      </c>
      <c r="J3893">
        <v>-0.80168733170197304</v>
      </c>
      <c r="K3893">
        <v>47.838279986786198</v>
      </c>
      <c r="L3893">
        <v>47.678473906549598</v>
      </c>
      <c r="M3893">
        <v>16.4822301076291</v>
      </c>
      <c r="N3893">
        <v>1.0747904238405701E-2</v>
      </c>
      <c r="O3893">
        <v>26</v>
      </c>
      <c r="P3893">
        <v>6.18216139688532</v>
      </c>
    </row>
    <row r="3894" spans="1:17" hidden="1" x14ac:dyDescent="0.3">
      <c r="A3894" t="s">
        <v>7950</v>
      </c>
      <c r="B3894" t="s">
        <v>7951</v>
      </c>
      <c r="C3894" t="str">
        <f>IFERROR(VLOOKUP(Table1[[#This Row],[Ticker]],[1]!Table1[[Symbol]:[Industry]],2,FALSE),"-")</f>
        <v>-</v>
      </c>
      <c r="D3894" t="s">
        <v>253</v>
      </c>
      <c r="E3894">
        <v>23.520260499999999</v>
      </c>
      <c r="F3894">
        <v>27.57</v>
      </c>
      <c r="G3894">
        <v>-55.544451767512797</v>
      </c>
      <c r="H3894">
        <v>-2.08597257819281</v>
      </c>
      <c r="I3894">
        <v>-23.404480928607398</v>
      </c>
      <c r="J3894">
        <v>0.71178627479488898</v>
      </c>
      <c r="K3894">
        <v>27.279584288936299</v>
      </c>
      <c r="L3894">
        <v>30.5922236112105</v>
      </c>
      <c r="M3894">
        <v>52.1903899592835</v>
      </c>
      <c r="N3894">
        <v>1.46367835585078</v>
      </c>
      <c r="O3894">
        <v>46.7174464998186</v>
      </c>
      <c r="P3894">
        <v>18.9387402933563</v>
      </c>
      <c r="Q3894">
        <v>-1.1670681214899E-2</v>
      </c>
    </row>
    <row r="3895" spans="1:17" hidden="1" x14ac:dyDescent="0.3">
      <c r="A3895" t="s">
        <v>7952</v>
      </c>
      <c r="B3895" t="s">
        <v>7953</v>
      </c>
      <c r="C3895" t="str">
        <f>IFERROR(VLOOKUP(Table1[[#This Row],[Ticker]],[1]!Table1[[Symbol]:[Industry]],2,FALSE),"-")</f>
        <v>-</v>
      </c>
      <c r="D3895" t="s">
        <v>409</v>
      </c>
      <c r="E3895">
        <v>23.515775999999999</v>
      </c>
      <c r="F3895">
        <v>14.89</v>
      </c>
      <c r="G3895">
        <v>39.640053839011102</v>
      </c>
      <c r="H3895">
        <v>-12.3431270450181</v>
      </c>
      <c r="I3895">
        <v>-2.7886048302010602</v>
      </c>
      <c r="J3895">
        <v>-0.80168733170197304</v>
      </c>
      <c r="K3895">
        <v>14.0938479818305</v>
      </c>
      <c r="L3895">
        <v>12.8854250511407</v>
      </c>
      <c r="M3895">
        <v>56.133598266172697</v>
      </c>
      <c r="N3895">
        <v>1.3409090909090899</v>
      </c>
      <c r="O3895">
        <v>15.1779717931497</v>
      </c>
      <c r="P3895">
        <v>105.096418732782</v>
      </c>
    </row>
    <row r="3896" spans="1:17" hidden="1" x14ac:dyDescent="0.3">
      <c r="A3896" t="s">
        <v>7954</v>
      </c>
      <c r="B3896" t="s">
        <v>7955</v>
      </c>
      <c r="C3896" t="str">
        <f>IFERROR(VLOOKUP(Table1[[#This Row],[Ticker]],[1]!Table1[[Symbol]:[Industry]],2,FALSE),"-")</f>
        <v>-</v>
      </c>
      <c r="E3896">
        <v>23.513449999999999</v>
      </c>
      <c r="F3896">
        <v>51</v>
      </c>
      <c r="G3896">
        <v>-12.4710572720999</v>
      </c>
      <c r="H3896">
        <v>-3.0696906735029099</v>
      </c>
      <c r="I3896">
        <v>-26.5713541820225</v>
      </c>
      <c r="J3896">
        <v>-0.40288374246966402</v>
      </c>
      <c r="K3896">
        <v>49.954244158944498</v>
      </c>
      <c r="L3896">
        <v>49.872155789153403</v>
      </c>
      <c r="M3896">
        <v>71.074341709337304</v>
      </c>
      <c r="N3896">
        <v>0.65879574970484001</v>
      </c>
      <c r="O3896">
        <v>24.803921568627398</v>
      </c>
      <c r="P3896">
        <v>44.680851063829799</v>
      </c>
    </row>
    <row r="3897" spans="1:17" hidden="1" x14ac:dyDescent="0.3">
      <c r="A3897" t="s">
        <v>7956</v>
      </c>
      <c r="B3897" t="s">
        <v>7957</v>
      </c>
      <c r="C3897" t="str">
        <f>IFERROR(VLOOKUP(Table1[[#This Row],[Ticker]],[1]!Table1[[Symbol]:[Industry]],2,FALSE),"-")</f>
        <v>-</v>
      </c>
      <c r="D3897" t="s">
        <v>49</v>
      </c>
      <c r="E3897">
        <v>23.4744125</v>
      </c>
      <c r="F3897">
        <v>2.02</v>
      </c>
      <c r="G3897">
        <v>1.2396345517993801</v>
      </c>
      <c r="H3897">
        <v>-7.2935570497959796</v>
      </c>
      <c r="I3897">
        <v>-37.990629616749402</v>
      </c>
      <c r="J3897">
        <v>-10.579465109479701</v>
      </c>
      <c r="K3897">
        <v>2.0765413845839502</v>
      </c>
      <c r="L3897">
        <v>2.1138727499430598</v>
      </c>
      <c r="M3897">
        <v>40.242362753522301</v>
      </c>
      <c r="N3897">
        <v>1.9723451681941699</v>
      </c>
      <c r="O3897">
        <v>58.4158415841584</v>
      </c>
      <c r="P3897">
        <v>39.310344827586199</v>
      </c>
      <c r="Q3897">
        <v>5.4618385417460003E-2</v>
      </c>
    </row>
    <row r="3898" spans="1:17" hidden="1" x14ac:dyDescent="0.3">
      <c r="A3898" t="s">
        <v>7958</v>
      </c>
      <c r="B3898" t="s">
        <v>7959</v>
      </c>
      <c r="C3898" t="str">
        <f>IFERROR(VLOOKUP(Table1[[#This Row],[Ticker]],[1]!Table1[[Symbol]:[Industry]],2,FALSE),"-")</f>
        <v>-</v>
      </c>
      <c r="E3898">
        <v>23.412198533000002</v>
      </c>
      <c r="F3898">
        <v>11.63</v>
      </c>
      <c r="G3898">
        <v>3.4178316167889098</v>
      </c>
      <c r="H3898">
        <v>-2.46165334199297</v>
      </c>
      <c r="I3898">
        <v>28.407224573735</v>
      </c>
      <c r="J3898">
        <v>-10.5481215630807</v>
      </c>
      <c r="K3898">
        <v>10.7146358199519</v>
      </c>
      <c r="L3898">
        <v>8.8341889956497699</v>
      </c>
      <c r="M3898">
        <v>38.088290265936401</v>
      </c>
      <c r="N3898">
        <v>1.234827487569</v>
      </c>
      <c r="O3898">
        <v>22.01203783319</v>
      </c>
      <c r="P3898">
        <v>96.452702702702695</v>
      </c>
      <c r="Q3898">
        <v>0.108845175606304</v>
      </c>
    </row>
    <row r="3899" spans="1:17" hidden="1" x14ac:dyDescent="0.3">
      <c r="A3899" t="s">
        <v>7960</v>
      </c>
      <c r="B3899" t="s">
        <v>7961</v>
      </c>
      <c r="C3899" t="str">
        <f>IFERROR(VLOOKUP(Table1[[#This Row],[Ticker]],[1]!Table1[[Symbol]:[Industry]],2,FALSE),"-")</f>
        <v>-</v>
      </c>
      <c r="D3899" t="s">
        <v>1533</v>
      </c>
      <c r="E3899">
        <v>23.401889495999999</v>
      </c>
      <c r="F3899">
        <v>3.29</v>
      </c>
      <c r="G3899">
        <v>-42.513251364926901</v>
      </c>
      <c r="H3899">
        <v>-4.58483284716932</v>
      </c>
      <c r="I3899">
        <v>-39.4055650462834</v>
      </c>
      <c r="J3899">
        <v>-3.7515398390765999</v>
      </c>
      <c r="K3899">
        <v>3.2825752512260098</v>
      </c>
      <c r="L3899">
        <v>3.7472503146023302</v>
      </c>
      <c r="M3899">
        <v>42.559779952886302</v>
      </c>
      <c r="N3899">
        <v>1.31033247216925</v>
      </c>
      <c r="O3899">
        <v>79.331306990881401</v>
      </c>
      <c r="P3899">
        <v>17.5</v>
      </c>
      <c r="Q3899">
        <v>-8.6226037684267995E-2</v>
      </c>
    </row>
    <row r="3900" spans="1:17" hidden="1" x14ac:dyDescent="0.3">
      <c r="A3900" t="s">
        <v>7962</v>
      </c>
      <c r="B3900" t="s">
        <v>7963</v>
      </c>
      <c r="C3900" t="str">
        <f>IFERROR(VLOOKUP(Table1[[#This Row],[Ticker]],[1]!Table1[[Symbol]:[Industry]],2,FALSE),"-")</f>
        <v>-</v>
      </c>
      <c r="E3900">
        <v>23.321657699999999</v>
      </c>
      <c r="F3900">
        <v>24.56</v>
      </c>
      <c r="G3900">
        <v>25.427136488162699</v>
      </c>
      <c r="H3900">
        <v>1.9834329309487799</v>
      </c>
      <c r="I3900">
        <v>21.043499402780899</v>
      </c>
      <c r="J3900">
        <v>-0.96022875064766899</v>
      </c>
      <c r="K3900">
        <v>22.535789867899901</v>
      </c>
      <c r="L3900">
        <v>19.958738136572499</v>
      </c>
      <c r="M3900">
        <v>58.512451785867498</v>
      </c>
      <c r="N3900">
        <v>0.78326174297269202</v>
      </c>
      <c r="O3900">
        <v>22.882736156351701</v>
      </c>
      <c r="P3900">
        <v>75.428571428571402</v>
      </c>
      <c r="Q3900">
        <v>0.13329579651586501</v>
      </c>
    </row>
    <row r="3901" spans="1:17" hidden="1" x14ac:dyDescent="0.3">
      <c r="A3901" t="s">
        <v>7964</v>
      </c>
      <c r="B3901" t="s">
        <v>7965</v>
      </c>
      <c r="C3901" t="str">
        <f>IFERROR(VLOOKUP(Table1[[#This Row],[Ticker]],[1]!Table1[[Symbol]:[Industry]],2,FALSE),"-")</f>
        <v>-</v>
      </c>
      <c r="D3901" t="s">
        <v>713</v>
      </c>
      <c r="E3901">
        <v>23.31605892</v>
      </c>
      <c r="F3901">
        <v>89.88</v>
      </c>
      <c r="G3901">
        <v>-3.9166770171501502</v>
      </c>
      <c r="H3901">
        <v>-1.92112270126566</v>
      </c>
      <c r="I3901">
        <v>15.343570466210799</v>
      </c>
      <c r="J3901">
        <v>-0.67861729366214296</v>
      </c>
      <c r="K3901">
        <v>86.362219694395705</v>
      </c>
      <c r="L3901">
        <v>78.083297480971197</v>
      </c>
      <c r="M3901">
        <v>58.062255720738897</v>
      </c>
      <c r="N3901">
        <v>0.79164730681468698</v>
      </c>
      <c r="O3901">
        <v>3.5269247886070301</v>
      </c>
      <c r="P3901">
        <v>36.058128973660203</v>
      </c>
    </row>
    <row r="3902" spans="1:17" hidden="1" x14ac:dyDescent="0.3">
      <c r="A3902" t="s">
        <v>7966</v>
      </c>
      <c r="B3902" t="s">
        <v>7967</v>
      </c>
      <c r="C3902" t="str">
        <f>IFERROR(VLOOKUP(Table1[[#This Row],[Ticker]],[1]!Table1[[Symbol]:[Industry]],2,FALSE),"-")</f>
        <v>-</v>
      </c>
      <c r="D3902" t="s">
        <v>647</v>
      </c>
      <c r="E3902">
        <v>23.213349149999999</v>
      </c>
      <c r="F3902">
        <v>34.5</v>
      </c>
      <c r="G3902">
        <v>-39.554390605433298</v>
      </c>
      <c r="H3902">
        <v>-2.21113946737839</v>
      </c>
      <c r="I3902">
        <v>-31.480699214440801</v>
      </c>
      <c r="J3902">
        <v>-0.80168733170197304</v>
      </c>
      <c r="K3902">
        <v>34.622685863986</v>
      </c>
      <c r="L3902">
        <v>37.511164433772699</v>
      </c>
      <c r="M3902">
        <v>57.482507358339902</v>
      </c>
      <c r="N3902">
        <v>0</v>
      </c>
      <c r="O3902">
        <v>50.7246376811594</v>
      </c>
      <c r="P3902">
        <v>36.579572446555801</v>
      </c>
    </row>
    <row r="3903" spans="1:17" hidden="1" x14ac:dyDescent="0.3">
      <c r="A3903" t="s">
        <v>7968</v>
      </c>
      <c r="B3903" t="s">
        <v>7969</v>
      </c>
      <c r="C3903" t="str">
        <f>IFERROR(VLOOKUP(Table1[[#This Row],[Ticker]],[1]!Table1[[Symbol]:[Industry]],2,FALSE),"-")</f>
        <v>-</v>
      </c>
      <c r="D3903" t="s">
        <v>288</v>
      </c>
      <c r="E3903">
        <v>23.209043886</v>
      </c>
      <c r="F3903">
        <v>11.51</v>
      </c>
      <c r="G3903">
        <v>22.520351662607901</v>
      </c>
      <c r="H3903">
        <v>14.604493529761401</v>
      </c>
      <c r="I3903">
        <v>-6.9816831956500103</v>
      </c>
      <c r="J3903">
        <v>-11.369510675550501</v>
      </c>
      <c r="K3903">
        <v>10.8280167444812</v>
      </c>
      <c r="L3903">
        <v>10.085733604602799</v>
      </c>
      <c r="M3903">
        <v>43.695999130621097</v>
      </c>
      <c r="N3903">
        <v>2.3330013924909299</v>
      </c>
      <c r="O3903">
        <v>33.709817549956497</v>
      </c>
      <c r="P3903">
        <v>68.274853801169598</v>
      </c>
    </row>
    <row r="3904" spans="1:17" hidden="1" x14ac:dyDescent="0.3">
      <c r="A3904" t="s">
        <v>7970</v>
      </c>
      <c r="B3904" t="s">
        <v>7971</v>
      </c>
      <c r="C3904" t="str">
        <f>IFERROR(VLOOKUP(Table1[[#This Row],[Ticker]],[1]!Table1[[Symbol]:[Industry]],2,FALSE),"-")</f>
        <v>-</v>
      </c>
      <c r="D3904" t="s">
        <v>308</v>
      </c>
      <c r="E3904">
        <v>23.182154499999999</v>
      </c>
      <c r="F3904">
        <v>21.41</v>
      </c>
      <c r="G3904">
        <v>84.097570178880403</v>
      </c>
      <c r="H3904">
        <v>-14.7011933295402</v>
      </c>
      <c r="I3904">
        <v>39.380602914196402</v>
      </c>
      <c r="J3904">
        <v>4.3431678131531699</v>
      </c>
      <c r="K3904">
        <v>22.617265341453201</v>
      </c>
      <c r="L3904">
        <v>20.274539459258801</v>
      </c>
      <c r="M3904">
        <v>42.834608006425199</v>
      </c>
      <c r="N3904">
        <v>0.45742355120220501</v>
      </c>
      <c r="O3904">
        <v>51.471275105091003</v>
      </c>
      <c r="P3904">
        <v>146.09195402298801</v>
      </c>
      <c r="Q3904">
        <v>4.8218251263860999E-2</v>
      </c>
    </row>
    <row r="3905" spans="1:17" hidden="1" x14ac:dyDescent="0.3">
      <c r="A3905" t="s">
        <v>7972</v>
      </c>
      <c r="B3905" t="s">
        <v>7973</v>
      </c>
      <c r="C3905" t="str">
        <f>IFERROR(VLOOKUP(Table1[[#This Row],[Ticker]],[1]!Table1[[Symbol]:[Industry]],2,FALSE),"-")</f>
        <v>-</v>
      </c>
      <c r="E3905">
        <v>23.103000000000002</v>
      </c>
      <c r="F3905">
        <v>13.74</v>
      </c>
      <c r="G3905">
        <v>-28.010796299383401</v>
      </c>
      <c r="H3905">
        <v>-11.679834352739899</v>
      </c>
      <c r="I3905">
        <v>-14.4044754842873</v>
      </c>
      <c r="J3905">
        <v>-3.7302587602733999</v>
      </c>
      <c r="K3905">
        <v>14.0060917330034</v>
      </c>
      <c r="L3905">
        <v>13.7953999259098</v>
      </c>
      <c r="M3905">
        <v>34.1121635242636</v>
      </c>
      <c r="N3905">
        <v>0.24859849581322399</v>
      </c>
      <c r="O3905">
        <v>31.004366812227001</v>
      </c>
      <c r="P3905">
        <v>26.869806094182799</v>
      </c>
      <c r="Q3905">
        <v>1.8672287749473999E-2</v>
      </c>
    </row>
    <row r="3906" spans="1:17" hidden="1" x14ac:dyDescent="0.3">
      <c r="A3906" t="s">
        <v>7974</v>
      </c>
      <c r="B3906" t="s">
        <v>7975</v>
      </c>
      <c r="C3906" t="str">
        <f>IFERROR(VLOOKUP(Table1[[#This Row],[Ticker]],[1]!Table1[[Symbol]:[Industry]],2,FALSE),"-")</f>
        <v>-</v>
      </c>
      <c r="E3906">
        <v>23.091247410000001</v>
      </c>
      <c r="F3906">
        <v>2.6</v>
      </c>
      <c r="K3906">
        <v>2.9214051989229399</v>
      </c>
      <c r="L3906">
        <v>4.2861502767889696</v>
      </c>
      <c r="M3906">
        <v>64.437260219561196</v>
      </c>
      <c r="N3906">
        <v>1</v>
      </c>
      <c r="Q3906">
        <v>-8.2544193203107005E-2</v>
      </c>
    </row>
    <row r="3907" spans="1:17" hidden="1" x14ac:dyDescent="0.3">
      <c r="A3907" t="s">
        <v>7976</v>
      </c>
      <c r="B3907" t="s">
        <v>7977</v>
      </c>
      <c r="C3907" t="str">
        <f>IFERROR(VLOOKUP(Table1[[#This Row],[Ticker]],[1]!Table1[[Symbol]:[Industry]],2,FALSE),"-")</f>
        <v>-</v>
      </c>
      <c r="E3907">
        <v>23.032399999999999</v>
      </c>
      <c r="F3907">
        <v>71</v>
      </c>
      <c r="G3907">
        <v>-45.378473070317703</v>
      </c>
      <c r="H3907">
        <v>4.3410583348194001</v>
      </c>
      <c r="I3907">
        <v>-11.713257353975701</v>
      </c>
      <c r="J3907">
        <v>5.1684619220293699</v>
      </c>
      <c r="K3907">
        <v>67.248070084166599</v>
      </c>
      <c r="L3907">
        <v>68.945659979258096</v>
      </c>
      <c r="M3907">
        <v>64.139320094663503</v>
      </c>
      <c r="N3907">
        <v>1.26581027667984</v>
      </c>
      <c r="O3907">
        <v>35.2112676056338</v>
      </c>
      <c r="P3907">
        <v>26.785714285714199</v>
      </c>
    </row>
    <row r="3908" spans="1:17" hidden="1" x14ac:dyDescent="0.3">
      <c r="A3908" t="s">
        <v>7978</v>
      </c>
      <c r="B3908" t="s">
        <v>7979</v>
      </c>
      <c r="C3908" t="str">
        <f>IFERROR(VLOOKUP(Table1[[#This Row],[Ticker]],[1]!Table1[[Symbol]:[Industry]],2,FALSE),"-")</f>
        <v>-</v>
      </c>
      <c r="D3908" t="s">
        <v>49</v>
      </c>
      <c r="E3908">
        <v>23.003050000000002</v>
      </c>
      <c r="F3908">
        <v>938.9</v>
      </c>
      <c r="G3908">
        <v>-4.8666692168843397</v>
      </c>
      <c r="H3908">
        <v>-4.8897108959498201</v>
      </c>
      <c r="I3908">
        <v>-11.713257353975701</v>
      </c>
      <c r="J3908">
        <v>-0.80168733170197304</v>
      </c>
      <c r="K3908">
        <v>938.86733984694399</v>
      </c>
      <c r="L3908">
        <v>897.73946422330096</v>
      </c>
      <c r="M3908">
        <v>100</v>
      </c>
      <c r="O3908">
        <v>0</v>
      </c>
      <c r="P3908">
        <v>20.937721388548901</v>
      </c>
    </row>
    <row r="3909" spans="1:17" hidden="1" x14ac:dyDescent="0.3">
      <c r="A3909" t="s">
        <v>7980</v>
      </c>
      <c r="B3909" t="s">
        <v>7981</v>
      </c>
      <c r="C3909" t="str">
        <f>IFERROR(VLOOKUP(Table1[[#This Row],[Ticker]],[1]!Table1[[Symbol]:[Industry]],2,FALSE),"-")</f>
        <v>-</v>
      </c>
      <c r="D3909" t="s">
        <v>647</v>
      </c>
      <c r="E3909">
        <v>22.928774400000002</v>
      </c>
      <c r="F3909">
        <v>30</v>
      </c>
      <c r="G3909">
        <v>18.773922647578701</v>
      </c>
      <c r="H3909">
        <v>-4.4197545347547802</v>
      </c>
      <c r="I3909">
        <v>-20.194038317978201</v>
      </c>
      <c r="J3909">
        <v>-3.6894225685611501</v>
      </c>
      <c r="K3909">
        <v>29.053622117789001</v>
      </c>
      <c r="L3909">
        <v>28.469367559832001</v>
      </c>
      <c r="M3909">
        <v>58.766490001785797</v>
      </c>
      <c r="N3909">
        <v>1.2605974717833499</v>
      </c>
      <c r="O3909">
        <v>52.8333333333333</v>
      </c>
      <c r="P3909">
        <v>46.198830409356702</v>
      </c>
      <c r="Q3909">
        <v>3.9305363626888003E-2</v>
      </c>
    </row>
    <row r="3910" spans="1:17" hidden="1" x14ac:dyDescent="0.3">
      <c r="A3910" t="s">
        <v>7982</v>
      </c>
      <c r="B3910" t="s">
        <v>7983</v>
      </c>
      <c r="C3910" t="str">
        <f>IFERROR(VLOOKUP(Table1[[#This Row],[Ticker]],[1]!Table1[[Symbol]:[Industry]],2,FALSE),"-")</f>
        <v>-</v>
      </c>
      <c r="D3910" t="s">
        <v>180</v>
      </c>
      <c r="E3910">
        <v>22.720599</v>
      </c>
      <c r="F3910">
        <v>47</v>
      </c>
      <c r="G3910">
        <v>58.509334884762701</v>
      </c>
      <c r="H3910">
        <v>-0.32908798160055203</v>
      </c>
      <c r="I3910">
        <v>-6.3557142022160598</v>
      </c>
      <c r="J3910">
        <v>1.3722257117762799</v>
      </c>
      <c r="K3910">
        <v>45.696233016371799</v>
      </c>
      <c r="L3910">
        <v>39.680318273516797</v>
      </c>
      <c r="M3910">
        <v>80.859033210033999</v>
      </c>
      <c r="N3910">
        <v>0.23766233766233699</v>
      </c>
      <c r="O3910">
        <v>8.2978723404255295</v>
      </c>
      <c r="P3910">
        <v>101.71673819742399</v>
      </c>
    </row>
    <row r="3911" spans="1:17" hidden="1" x14ac:dyDescent="0.3">
      <c r="A3911" t="s">
        <v>7984</v>
      </c>
      <c r="B3911" t="s">
        <v>7985</v>
      </c>
      <c r="C3911" t="str">
        <f>IFERROR(VLOOKUP(Table1[[#This Row],[Ticker]],[1]!Table1[[Symbol]:[Industry]],2,FALSE),"-")</f>
        <v>-</v>
      </c>
      <c r="D3911" t="s">
        <v>97</v>
      </c>
      <c r="E3911">
        <v>22.713318090000001</v>
      </c>
      <c r="F3911">
        <v>4.49</v>
      </c>
      <c r="G3911">
        <v>23.862276061233299</v>
      </c>
      <c r="H3911">
        <v>-1.70789271413164</v>
      </c>
      <c r="I3911">
        <v>8.0200759793575802</v>
      </c>
      <c r="J3911">
        <v>-1.02146755148218</v>
      </c>
      <c r="K3911">
        <v>4.3026258046977102</v>
      </c>
      <c r="L3911">
        <v>4.0086731299217799</v>
      </c>
      <c r="M3911">
        <v>53.4566126903526</v>
      </c>
      <c r="N3911">
        <v>0.86487486184972695</v>
      </c>
      <c r="O3911">
        <v>44.3207126948775</v>
      </c>
      <c r="P3911">
        <v>75.390625</v>
      </c>
      <c r="Q3911">
        <v>-1.527623597887E-2</v>
      </c>
    </row>
    <row r="3912" spans="1:17" hidden="1" x14ac:dyDescent="0.3">
      <c r="A3912" t="s">
        <v>7986</v>
      </c>
      <c r="B3912" t="s">
        <v>7987</v>
      </c>
      <c r="C3912" t="str">
        <f>IFERROR(VLOOKUP(Table1[[#This Row],[Ticker]],[1]!Table1[[Symbol]:[Industry]],2,FALSE),"-")</f>
        <v>-</v>
      </c>
      <c r="E3912">
        <v>22.695171999999999</v>
      </c>
      <c r="F3912">
        <v>55.89</v>
      </c>
      <c r="G3912">
        <v>-11.6499788407274</v>
      </c>
      <c r="H3912">
        <v>74.297789104050196</v>
      </c>
      <c r="I3912">
        <v>26.116582350093299</v>
      </c>
      <c r="J3912">
        <v>-6.0248278275697302</v>
      </c>
      <c r="K3912">
        <v>44.182677446071899</v>
      </c>
      <c r="L3912">
        <v>38.529167928649201</v>
      </c>
      <c r="M3912">
        <v>58.890594014527899</v>
      </c>
      <c r="N3912">
        <v>4.5371900826446199</v>
      </c>
      <c r="O3912">
        <v>23.188405797101399</v>
      </c>
      <c r="P3912">
        <v>110.905660377358</v>
      </c>
    </row>
    <row r="3913" spans="1:17" hidden="1" x14ac:dyDescent="0.3">
      <c r="A3913" t="s">
        <v>7988</v>
      </c>
      <c r="B3913" t="s">
        <v>7989</v>
      </c>
      <c r="C3913" t="str">
        <f>IFERROR(VLOOKUP(Table1[[#This Row],[Ticker]],[1]!Table1[[Symbol]:[Industry]],2,FALSE),"-")</f>
        <v>-</v>
      </c>
      <c r="D3913" t="s">
        <v>1833</v>
      </c>
      <c r="E3913">
        <v>22.691274400000001</v>
      </c>
      <c r="F3913">
        <v>22.56</v>
      </c>
      <c r="G3913">
        <v>195.10599346284499</v>
      </c>
      <c r="H3913">
        <v>36.859057576956502</v>
      </c>
      <c r="I3913">
        <v>108.38430362163299</v>
      </c>
      <c r="J3913">
        <v>3.8346763046616599</v>
      </c>
      <c r="K3913">
        <v>17.867904412902</v>
      </c>
      <c r="L3913">
        <v>13.84246329862</v>
      </c>
      <c r="M3913">
        <v>83.743372201274497</v>
      </c>
      <c r="N3913">
        <v>2.41489551044867</v>
      </c>
      <c r="O3913">
        <v>4.07801418439717</v>
      </c>
      <c r="P3913">
        <v>220.91038406827801</v>
      </c>
      <c r="Q3913">
        <v>4.7380533405062999E-2</v>
      </c>
    </row>
    <row r="3914" spans="1:17" hidden="1" x14ac:dyDescent="0.3">
      <c r="A3914" t="s">
        <v>7990</v>
      </c>
      <c r="B3914" t="s">
        <v>7991</v>
      </c>
      <c r="C3914" t="str">
        <f>IFERROR(VLOOKUP(Table1[[#This Row],[Ticker]],[1]!Table1[[Symbol]:[Industry]],2,FALSE),"-")</f>
        <v>-</v>
      </c>
      <c r="D3914" t="s">
        <v>647</v>
      </c>
      <c r="E3914">
        <v>22.612419840000001</v>
      </c>
      <c r="F3914">
        <v>3.09</v>
      </c>
      <c r="G3914">
        <v>14.014613919453501</v>
      </c>
      <c r="H3914">
        <v>-11.6381771536185</v>
      </c>
      <c r="I3914">
        <v>-32.685124361648398</v>
      </c>
      <c r="J3914">
        <v>-4.5991556861323497</v>
      </c>
      <c r="K3914">
        <v>3.1410573604522098</v>
      </c>
      <c r="L3914">
        <v>3.1262100843399199</v>
      </c>
      <c r="M3914">
        <v>36.168813034033697</v>
      </c>
      <c r="N3914">
        <v>1.36903869917423</v>
      </c>
      <c r="O3914">
        <v>46.601941747572802</v>
      </c>
      <c r="P3914">
        <v>54.499999999999901</v>
      </c>
      <c r="Q3914">
        <v>1.3387381207782E-2</v>
      </c>
    </row>
    <row r="3915" spans="1:17" hidden="1" x14ac:dyDescent="0.3">
      <c r="A3915" t="s">
        <v>7992</v>
      </c>
      <c r="B3915" t="s">
        <v>7993</v>
      </c>
      <c r="C3915" t="str">
        <f>IFERROR(VLOOKUP(Table1[[#This Row],[Ticker]],[1]!Table1[[Symbol]:[Industry]],2,FALSE),"-")</f>
        <v>-</v>
      </c>
      <c r="D3915" t="s">
        <v>332</v>
      </c>
      <c r="E3915">
        <v>22.599907200000001</v>
      </c>
      <c r="F3915">
        <v>37.44</v>
      </c>
      <c r="G3915">
        <v>-43.082340229825697</v>
      </c>
      <c r="H3915">
        <v>-5.55995218281309</v>
      </c>
      <c r="I3915">
        <v>-11.926476970180399</v>
      </c>
      <c r="J3915">
        <v>-4.5179035479181797</v>
      </c>
      <c r="K3915">
        <v>38.046116681543502</v>
      </c>
      <c r="L3915">
        <v>38.3524514565093</v>
      </c>
      <c r="M3915">
        <v>45.258441239927997</v>
      </c>
      <c r="N3915">
        <v>0.82073720761258495</v>
      </c>
      <c r="O3915">
        <v>53.739316239316203</v>
      </c>
      <c r="P3915">
        <v>15.4842689697717</v>
      </c>
      <c r="Q3915">
        <v>8.7027128145484994E-2</v>
      </c>
    </row>
    <row r="3916" spans="1:17" hidden="1" x14ac:dyDescent="0.3">
      <c r="A3916" t="s">
        <v>7994</v>
      </c>
      <c r="B3916" t="s">
        <v>7995</v>
      </c>
      <c r="C3916" t="str">
        <f>IFERROR(VLOOKUP(Table1[[#This Row],[Ticker]],[1]!Table1[[Symbol]:[Industry]],2,FALSE),"-")</f>
        <v>-</v>
      </c>
      <c r="D3916" t="s">
        <v>288</v>
      </c>
      <c r="E3916">
        <v>22.58109473</v>
      </c>
      <c r="F3916">
        <v>62.89</v>
      </c>
      <c r="G3916">
        <v>30.716266437871798</v>
      </c>
      <c r="H3916">
        <v>34.710733055215499</v>
      </c>
      <c r="I3916">
        <v>32.961230798773201</v>
      </c>
      <c r="J3916">
        <v>9.4349471994110896</v>
      </c>
      <c r="K3916">
        <v>52.606888237119698</v>
      </c>
      <c r="L3916">
        <v>47.264899566126203</v>
      </c>
      <c r="M3916">
        <v>81.259820726928098</v>
      </c>
      <c r="N3916">
        <v>2.8571428571428501</v>
      </c>
      <c r="O3916">
        <v>0</v>
      </c>
      <c r="P3916">
        <v>153.07847082494899</v>
      </c>
    </row>
    <row r="3917" spans="1:17" hidden="1" x14ac:dyDescent="0.3">
      <c r="A3917" t="s">
        <v>7996</v>
      </c>
      <c r="B3917" t="s">
        <v>7997</v>
      </c>
      <c r="C3917" t="str">
        <f>IFERROR(VLOOKUP(Table1[[#This Row],[Ticker]],[1]!Table1[[Symbol]:[Industry]],2,FALSE),"-")</f>
        <v>-</v>
      </c>
      <c r="D3917" t="s">
        <v>557</v>
      </c>
      <c r="E3917">
        <v>22.472742</v>
      </c>
      <c r="F3917">
        <v>1.07</v>
      </c>
      <c r="G3917">
        <v>-18.804390605433301</v>
      </c>
      <c r="H3917">
        <v>-8.5260745323134604</v>
      </c>
      <c r="I3917">
        <v>-54.7983637369544</v>
      </c>
      <c r="J3917">
        <v>0.15069362067898001</v>
      </c>
      <c r="K3917">
        <v>1.1016483503283101</v>
      </c>
      <c r="L3917">
        <v>1.25078106885317</v>
      </c>
      <c r="M3917">
        <v>45.988032856339402</v>
      </c>
      <c r="N3917">
        <v>2.6221145623047599</v>
      </c>
      <c r="O3917">
        <v>138.317757009345</v>
      </c>
      <c r="P3917">
        <v>25.8823529411764</v>
      </c>
      <c r="Q3917">
        <v>2.3941250338637001E-2</v>
      </c>
    </row>
    <row r="3918" spans="1:17" hidden="1" x14ac:dyDescent="0.3">
      <c r="A3918" t="s">
        <v>7998</v>
      </c>
      <c r="B3918" t="s">
        <v>7999</v>
      </c>
      <c r="C3918" t="str">
        <f>IFERROR(VLOOKUP(Table1[[#This Row],[Ticker]],[1]!Table1[[Symbol]:[Industry]],2,FALSE),"-")</f>
        <v>-</v>
      </c>
      <c r="D3918" t="s">
        <v>713</v>
      </c>
      <c r="E3918">
        <v>22.46870916</v>
      </c>
      <c r="F3918">
        <v>117.08</v>
      </c>
      <c r="G3918">
        <v>11.323742446803699</v>
      </c>
      <c r="H3918">
        <v>-5.1692357037765202</v>
      </c>
      <c r="I3918">
        <v>7.6100202652659696</v>
      </c>
      <c r="J3918">
        <v>-1.43707770510262</v>
      </c>
      <c r="K3918">
        <v>111.469048043258</v>
      </c>
      <c r="L3918">
        <v>101.01758005379899</v>
      </c>
      <c r="M3918">
        <v>31.967359018905899</v>
      </c>
      <c r="N3918">
        <v>2.2021060606502401</v>
      </c>
      <c r="O3918">
        <v>2.2377861291424699</v>
      </c>
      <c r="P3918">
        <v>41.880756180319899</v>
      </c>
    </row>
    <row r="3919" spans="1:17" hidden="1" x14ac:dyDescent="0.3">
      <c r="A3919" t="s">
        <v>8000</v>
      </c>
      <c r="B3919" t="s">
        <v>8001</v>
      </c>
      <c r="C3919" t="str">
        <f>IFERROR(VLOOKUP(Table1[[#This Row],[Ticker]],[1]!Table1[[Symbol]:[Industry]],2,FALSE),"-")</f>
        <v>-</v>
      </c>
      <c r="D3919" t="s">
        <v>140</v>
      </c>
      <c r="E3919">
        <v>22.37556828</v>
      </c>
      <c r="F3919">
        <v>21.57</v>
      </c>
      <c r="G3919">
        <v>-33.703622031564798</v>
      </c>
      <c r="H3919">
        <v>-24.963784970023902</v>
      </c>
      <c r="I3919">
        <v>-4.07852681505359</v>
      </c>
      <c r="J3919">
        <v>1.7648525922523901</v>
      </c>
      <c r="K3919">
        <v>24.0499026936224</v>
      </c>
      <c r="L3919">
        <v>23.642897497050601</v>
      </c>
      <c r="M3919">
        <v>28.707363482687001</v>
      </c>
      <c r="N3919">
        <v>0.17385026432323</v>
      </c>
      <c r="O3919">
        <v>79.972183588317094</v>
      </c>
      <c r="P3919">
        <v>26.8823529411764</v>
      </c>
      <c r="Q3919">
        <v>-1.2424913001342E-2</v>
      </c>
    </row>
    <row r="3920" spans="1:17" hidden="1" x14ac:dyDescent="0.3">
      <c r="A3920" t="s">
        <v>8002</v>
      </c>
      <c r="B3920" t="s">
        <v>8003</v>
      </c>
      <c r="C3920" t="str">
        <f>IFERROR(VLOOKUP(Table1[[#This Row],[Ticker]],[1]!Table1[[Symbol]:[Industry]],2,FALSE),"-")</f>
        <v>-</v>
      </c>
      <c r="D3920" t="s">
        <v>75</v>
      </c>
      <c r="E3920">
        <v>22.356070800000001</v>
      </c>
      <c r="F3920">
        <v>23.7</v>
      </c>
      <c r="G3920">
        <v>-44.6122014995751</v>
      </c>
      <c r="H3920">
        <v>-13.4068211621095</v>
      </c>
      <c r="I3920">
        <v>-26.3693610630142</v>
      </c>
      <c r="J3920">
        <v>-6.4487461552313796</v>
      </c>
      <c r="K3920">
        <v>24.768727886300098</v>
      </c>
      <c r="L3920">
        <v>27.5897486634173</v>
      </c>
      <c r="M3920">
        <v>44.3573917486206</v>
      </c>
      <c r="N3920">
        <v>0.68073604524773701</v>
      </c>
      <c r="O3920">
        <v>28.691983122362799</v>
      </c>
      <c r="P3920">
        <v>7.5317604355716803</v>
      </c>
      <c r="Q3920">
        <v>-3.1390163804717E-2</v>
      </c>
    </row>
    <row r="3921" spans="1:17" hidden="1" x14ac:dyDescent="0.3">
      <c r="A3921" t="s">
        <v>8004</v>
      </c>
      <c r="B3921" t="s">
        <v>8005</v>
      </c>
      <c r="C3921" t="str">
        <f>IFERROR(VLOOKUP(Table1[[#This Row],[Ticker]],[1]!Table1[[Symbol]:[Industry]],2,FALSE),"-")</f>
        <v>-</v>
      </c>
      <c r="D3921" t="s">
        <v>1533</v>
      </c>
      <c r="E3921">
        <v>22.347776106000001</v>
      </c>
      <c r="F3921">
        <v>8.8800000000000008</v>
      </c>
      <c r="G3921">
        <v>139.27023626023799</v>
      </c>
      <c r="H3921">
        <v>47.817870331487001</v>
      </c>
      <c r="I3921">
        <v>32.676986548463198</v>
      </c>
      <c r="J3921">
        <v>-1.5059126838146299</v>
      </c>
      <c r="K3921">
        <v>6.2123534382606902</v>
      </c>
      <c r="L3921">
        <v>5.5838653520710304</v>
      </c>
      <c r="M3921">
        <v>75.903586816374698</v>
      </c>
      <c r="N3921">
        <v>3.2697271621890902</v>
      </c>
      <c r="O3921">
        <v>0.67567567567565701</v>
      </c>
      <c r="Q3921">
        <v>7.2114845392104998E-2</v>
      </c>
    </row>
    <row r="3922" spans="1:17" hidden="1" x14ac:dyDescent="0.3">
      <c r="A3922" t="s">
        <v>8006</v>
      </c>
      <c r="B3922" t="s">
        <v>8007</v>
      </c>
      <c r="C3922" t="str">
        <f>IFERROR(VLOOKUP(Table1[[#This Row],[Ticker]],[1]!Table1[[Symbol]:[Industry]],2,FALSE),"-")</f>
        <v>-</v>
      </c>
      <c r="D3922" t="s">
        <v>557</v>
      </c>
      <c r="E3922">
        <v>22.25</v>
      </c>
      <c r="F3922">
        <v>43.42</v>
      </c>
      <c r="G3922">
        <v>84.563826448830199</v>
      </c>
      <c r="H3922">
        <v>2.39090626894893</v>
      </c>
      <c r="I3922">
        <v>46.5228942495227</v>
      </c>
      <c r="J3922">
        <v>-8.0933539983686398</v>
      </c>
      <c r="K3922">
        <v>43.0620512692593</v>
      </c>
      <c r="L3922">
        <v>34.940084291315699</v>
      </c>
      <c r="M3922">
        <v>47.406464003015103</v>
      </c>
      <c r="N3922">
        <v>0.40290424824299997</v>
      </c>
      <c r="O3922">
        <v>52.049746660525003</v>
      </c>
      <c r="P3922">
        <v>133.44086021505299</v>
      </c>
      <c r="Q3922">
        <v>0.10657489361943</v>
      </c>
    </row>
    <row r="3923" spans="1:17" hidden="1" x14ac:dyDescent="0.3">
      <c r="A3923" t="s">
        <v>8008</v>
      </c>
      <c r="B3923" t="s">
        <v>8009</v>
      </c>
      <c r="C3923" t="str">
        <f>IFERROR(VLOOKUP(Table1[[#This Row],[Ticker]],[1]!Table1[[Symbol]:[Industry]],2,FALSE),"-")</f>
        <v>-</v>
      </c>
      <c r="D3923" t="s">
        <v>140</v>
      </c>
      <c r="E3923">
        <v>22.166160990000002</v>
      </c>
      <c r="F3923">
        <v>18.12</v>
      </c>
      <c r="G3923">
        <v>-20.882560842839201</v>
      </c>
      <c r="H3923">
        <v>-5.0518730581119904</v>
      </c>
      <c r="I3923">
        <v>-14.9700646150542</v>
      </c>
      <c r="J3923">
        <v>-2.29502066503531</v>
      </c>
      <c r="K3923">
        <v>18.2264643087038</v>
      </c>
      <c r="L3923">
        <v>18.489795784963999</v>
      </c>
      <c r="M3923">
        <v>56.863862864955799</v>
      </c>
      <c r="N3923">
        <v>1.2093143227905701</v>
      </c>
      <c r="O3923">
        <v>62.803532008829997</v>
      </c>
      <c r="P3923">
        <v>16.903225806451601</v>
      </c>
      <c r="Q3923">
        <v>7.5360610499331002E-2</v>
      </c>
    </row>
    <row r="3924" spans="1:17" hidden="1" x14ac:dyDescent="0.3">
      <c r="A3924" t="s">
        <v>8010</v>
      </c>
      <c r="B3924" t="s">
        <v>8011</v>
      </c>
      <c r="C3924" t="str">
        <f>IFERROR(VLOOKUP(Table1[[#This Row],[Ticker]],[1]!Table1[[Symbol]:[Industry]],2,FALSE),"-")</f>
        <v>-</v>
      </c>
      <c r="D3924" t="s">
        <v>396</v>
      </c>
      <c r="E3924">
        <v>22.11027</v>
      </c>
      <c r="F3924">
        <v>19.62</v>
      </c>
      <c r="G3924">
        <v>173.28097524822499</v>
      </c>
      <c r="H3924">
        <v>46.446321492714098</v>
      </c>
      <c r="I3924">
        <v>-2.8946217466546198</v>
      </c>
      <c r="J3924">
        <v>9.2041984834834398</v>
      </c>
      <c r="K3924">
        <v>14.798784074313099</v>
      </c>
      <c r="L3924">
        <v>12.9208602876089</v>
      </c>
      <c r="M3924">
        <v>92.242970645531798</v>
      </c>
      <c r="N3924">
        <v>2.9749279458206499</v>
      </c>
      <c r="O3924">
        <v>0</v>
      </c>
      <c r="P3924">
        <v>229.194630872483</v>
      </c>
      <c r="Q3924">
        <v>0.13377431149861599</v>
      </c>
    </row>
    <row r="3925" spans="1:17" hidden="1" x14ac:dyDescent="0.3">
      <c r="A3925" t="s">
        <v>8012</v>
      </c>
      <c r="B3925" t="s">
        <v>8013</v>
      </c>
      <c r="C3925" t="str">
        <f>IFERROR(VLOOKUP(Table1[[#This Row],[Ticker]],[1]!Table1[[Symbol]:[Industry]],2,FALSE),"-")</f>
        <v>-</v>
      </c>
      <c r="D3925" t="s">
        <v>446</v>
      </c>
      <c r="E3925">
        <v>22.092081480000001</v>
      </c>
      <c r="F3925">
        <v>20.51</v>
      </c>
      <c r="G3925">
        <v>1.5869137423927699</v>
      </c>
      <c r="H3925">
        <v>-8.4367777445173395</v>
      </c>
      <c r="I3925">
        <v>-24.436661609294902</v>
      </c>
      <c r="J3925">
        <v>9.3229232601983298</v>
      </c>
      <c r="K3925">
        <v>21.658630249658501</v>
      </c>
      <c r="L3925">
        <v>21.828886758626801</v>
      </c>
      <c r="M3925">
        <v>63.312149111630902</v>
      </c>
      <c r="N3925">
        <v>1.17307692307692</v>
      </c>
      <c r="O3925">
        <v>35.9336908824963</v>
      </c>
      <c r="P3925">
        <v>31.054313099041501</v>
      </c>
      <c r="Q3925">
        <v>0.12326038969914301</v>
      </c>
    </row>
    <row r="3926" spans="1:17" hidden="1" x14ac:dyDescent="0.3">
      <c r="A3926" t="s">
        <v>8014</v>
      </c>
      <c r="B3926" t="s">
        <v>8015</v>
      </c>
      <c r="C3926" t="str">
        <f>IFERROR(VLOOKUP(Table1[[#This Row],[Ticker]],[1]!Table1[[Symbol]:[Industry]],2,FALSE),"-")</f>
        <v>-</v>
      </c>
      <c r="E3926">
        <v>22.034801600000002</v>
      </c>
      <c r="F3926">
        <v>11.9</v>
      </c>
      <c r="G3926">
        <v>141.61133973164499</v>
      </c>
      <c r="H3926">
        <v>0.88806688182795701</v>
      </c>
      <c r="I3926">
        <v>21.994607814563501</v>
      </c>
      <c r="J3926">
        <v>8.2725564813136092</v>
      </c>
      <c r="K3926">
        <v>11.577706189866801</v>
      </c>
      <c r="L3926">
        <v>10.2911599744049</v>
      </c>
      <c r="M3926">
        <v>59.252543516278898</v>
      </c>
      <c r="N3926">
        <v>1.02272727272727</v>
      </c>
      <c r="O3926">
        <v>49.579831932773097</v>
      </c>
      <c r="P3926">
        <v>167.415730337078</v>
      </c>
    </row>
    <row r="3927" spans="1:17" hidden="1" x14ac:dyDescent="0.3">
      <c r="A3927" t="s">
        <v>8016</v>
      </c>
      <c r="B3927" t="s">
        <v>8017</v>
      </c>
      <c r="C3927" t="str">
        <f>IFERROR(VLOOKUP(Table1[[#This Row],[Ticker]],[1]!Table1[[Symbol]:[Industry]],2,FALSE),"-")</f>
        <v>-</v>
      </c>
      <c r="D3927" t="s">
        <v>1391</v>
      </c>
      <c r="E3927">
        <v>22.011363200000002</v>
      </c>
      <c r="F3927">
        <v>1.41</v>
      </c>
      <c r="G3927">
        <v>109.19560939456601</v>
      </c>
      <c r="H3927">
        <v>-15.0162931744308</v>
      </c>
      <c r="I3927">
        <v>-20.745515418491799</v>
      </c>
      <c r="J3927">
        <v>-6.1350206650353103</v>
      </c>
      <c r="K3927">
        <v>1.5022955310447299</v>
      </c>
      <c r="L3927">
        <v>1.3631669899807399</v>
      </c>
      <c r="M3927">
        <v>17.5039560617085</v>
      </c>
      <c r="N3927">
        <v>1.1571144901089601</v>
      </c>
      <c r="O3927">
        <v>38.297872340425499</v>
      </c>
      <c r="P3927">
        <v>135</v>
      </c>
      <c r="Q3927">
        <v>6.3527950905250999E-2</v>
      </c>
    </row>
    <row r="3928" spans="1:17" hidden="1" x14ac:dyDescent="0.3">
      <c r="A3928" t="s">
        <v>8018</v>
      </c>
      <c r="B3928" t="s">
        <v>8019</v>
      </c>
      <c r="C3928" t="str">
        <f>IFERROR(VLOOKUP(Table1[[#This Row],[Ticker]],[1]!Table1[[Symbol]:[Industry]],2,FALSE),"-")</f>
        <v>-</v>
      </c>
      <c r="D3928" t="s">
        <v>1320</v>
      </c>
      <c r="E3928">
        <v>21.997200029999998</v>
      </c>
      <c r="F3928">
        <v>57.01</v>
      </c>
      <c r="G3928">
        <v>-18.035014423958799</v>
      </c>
      <c r="H3928">
        <v>-4.8897108959498201</v>
      </c>
      <c r="I3928">
        <v>-7.3375707922767397</v>
      </c>
      <c r="J3928">
        <v>-1.5046750294172599</v>
      </c>
      <c r="K3928">
        <v>56.383171076193001</v>
      </c>
      <c r="L3928">
        <v>55.145758751589597</v>
      </c>
      <c r="M3928">
        <v>48.752273491280398</v>
      </c>
      <c r="N3928">
        <v>2.5225273608387799</v>
      </c>
      <c r="O3928">
        <v>2.78898438870374</v>
      </c>
      <c r="P3928">
        <v>9.1309341500765502</v>
      </c>
    </row>
    <row r="3929" spans="1:17" hidden="1" x14ac:dyDescent="0.3">
      <c r="A3929" t="s">
        <v>8020</v>
      </c>
      <c r="B3929" t="s">
        <v>8021</v>
      </c>
      <c r="C3929" t="str">
        <f>IFERROR(VLOOKUP(Table1[[#This Row],[Ticker]],[1]!Table1[[Symbol]:[Industry]],2,FALSE),"-")</f>
        <v>-</v>
      </c>
      <c r="D3929" t="s">
        <v>409</v>
      </c>
      <c r="E3929">
        <v>21.967500000000001</v>
      </c>
      <c r="F3929">
        <v>22</v>
      </c>
      <c r="G3929">
        <v>59.069558974398603</v>
      </c>
      <c r="H3929">
        <v>-8.6507728428524793</v>
      </c>
      <c r="I3929">
        <v>28.592865095003798</v>
      </c>
      <c r="J3929">
        <v>-7.33370280226492</v>
      </c>
      <c r="K3929">
        <v>21.423771116792899</v>
      </c>
      <c r="L3929">
        <v>17.866354500641201</v>
      </c>
      <c r="M3929">
        <v>38.085160251281501</v>
      </c>
      <c r="N3929">
        <v>1.18483186223175</v>
      </c>
      <c r="O3929">
        <v>26.272727272727199</v>
      </c>
      <c r="P3929">
        <v>88.679245283018801</v>
      </c>
      <c r="Q3929">
        <v>0.10458123623369101</v>
      </c>
    </row>
    <row r="3930" spans="1:17" hidden="1" x14ac:dyDescent="0.3">
      <c r="A3930" t="s">
        <v>8022</v>
      </c>
      <c r="B3930" t="s">
        <v>8023</v>
      </c>
      <c r="C3930" t="str">
        <f>IFERROR(VLOOKUP(Table1[[#This Row],[Ticker]],[1]!Table1[[Symbol]:[Industry]],2,FALSE),"-")</f>
        <v>-</v>
      </c>
      <c r="E3930">
        <v>21.856356000000002</v>
      </c>
      <c r="F3930">
        <v>29.58</v>
      </c>
      <c r="G3930">
        <v>101.909235260617</v>
      </c>
      <c r="H3930">
        <v>-8.6831441123986597</v>
      </c>
      <c r="I3930">
        <v>42.509891759684201</v>
      </c>
      <c r="J3930">
        <v>-8.5081093500505993</v>
      </c>
      <c r="K3930">
        <v>27.814665549778201</v>
      </c>
      <c r="L3930">
        <v>22.779419412095201</v>
      </c>
      <c r="M3930">
        <v>37.863729510924401</v>
      </c>
      <c r="N3930">
        <v>0.94540934439091395</v>
      </c>
      <c r="O3930">
        <v>35.226504394861301</v>
      </c>
      <c r="P3930">
        <v>146.5</v>
      </c>
      <c r="Q3930">
        <v>0.11103700410009899</v>
      </c>
    </row>
    <row r="3931" spans="1:17" hidden="1" x14ac:dyDescent="0.3">
      <c r="A3931" t="s">
        <v>8024</v>
      </c>
      <c r="B3931" t="s">
        <v>8025</v>
      </c>
      <c r="C3931" t="str">
        <f>IFERROR(VLOOKUP(Table1[[#This Row],[Ticker]],[1]!Table1[[Symbol]:[Industry]],2,FALSE),"-")</f>
        <v>-</v>
      </c>
      <c r="D3931" t="s">
        <v>285</v>
      </c>
      <c r="E3931">
        <v>21.812601000000001</v>
      </c>
      <c r="F3931">
        <v>55.23</v>
      </c>
      <c r="G3931">
        <v>7.2799467439642704</v>
      </c>
      <c r="H3931">
        <v>-32.952210895949797</v>
      </c>
      <c r="I3931">
        <v>-26.8745476765564</v>
      </c>
      <c r="J3931">
        <v>-15.605536332442099</v>
      </c>
      <c r="K3931">
        <v>65.762090668320596</v>
      </c>
      <c r="L3931">
        <v>58.556583339790997</v>
      </c>
      <c r="M3931">
        <v>4.44710307735643</v>
      </c>
      <c r="N3931">
        <v>0.66260918446769801</v>
      </c>
      <c r="O3931">
        <v>55.187398153177597</v>
      </c>
      <c r="P3931">
        <v>43.082901554404103</v>
      </c>
      <c r="Q3931">
        <v>7.4496764925041994E-2</v>
      </c>
    </row>
    <row r="3932" spans="1:17" hidden="1" x14ac:dyDescent="0.3">
      <c r="A3932" t="s">
        <v>8026</v>
      </c>
      <c r="B3932" t="s">
        <v>8027</v>
      </c>
      <c r="C3932" t="str">
        <f>IFERROR(VLOOKUP(Table1[[#This Row],[Ticker]],[1]!Table1[[Symbol]:[Industry]],2,FALSE),"-")</f>
        <v>-</v>
      </c>
      <c r="D3932" t="s">
        <v>557</v>
      </c>
      <c r="E3932">
        <v>21.8</v>
      </c>
      <c r="F3932">
        <v>51.78</v>
      </c>
      <c r="G3932">
        <v>36.515358610867601</v>
      </c>
      <c r="H3932">
        <v>-16.6306015842089</v>
      </c>
      <c r="I3932">
        <v>-28.732488123206501</v>
      </c>
      <c r="J3932">
        <v>-16.955533485548099</v>
      </c>
      <c r="K3932">
        <v>61.472921108959</v>
      </c>
      <c r="L3932">
        <v>54.833814849819198</v>
      </c>
      <c r="M3932">
        <v>21.539439743686501</v>
      </c>
      <c r="N3932">
        <v>1.72613636363636</v>
      </c>
      <c r="O3932">
        <v>35.457705677867899</v>
      </c>
      <c r="P3932">
        <v>92.562290814429105</v>
      </c>
      <c r="Q3932">
        <v>0.15098511456171901</v>
      </c>
    </row>
    <row r="3933" spans="1:17" hidden="1" x14ac:dyDescent="0.3">
      <c r="A3933" t="s">
        <v>8028</v>
      </c>
      <c r="B3933" t="s">
        <v>8029</v>
      </c>
      <c r="C3933" t="str">
        <f>IFERROR(VLOOKUP(Table1[[#This Row],[Ticker]],[1]!Table1[[Symbol]:[Industry]],2,FALSE),"-")</f>
        <v>-</v>
      </c>
      <c r="E3933">
        <v>21.744240000000001</v>
      </c>
      <c r="F3933">
        <v>35.159999999999997</v>
      </c>
      <c r="G3933">
        <v>-47.947880419428003</v>
      </c>
      <c r="H3933">
        <v>-32.330450148661697</v>
      </c>
      <c r="I3933">
        <v>-33.856747167970397</v>
      </c>
      <c r="J3933">
        <v>-11.858077383413301</v>
      </c>
      <c r="M3933">
        <v>11.9518660084868</v>
      </c>
      <c r="O3933">
        <v>48.634812286689403</v>
      </c>
      <c r="P3933">
        <v>0.74498567335243804</v>
      </c>
    </row>
    <row r="3934" spans="1:17" hidden="1" x14ac:dyDescent="0.3">
      <c r="A3934" t="s">
        <v>8030</v>
      </c>
      <c r="B3934" t="s">
        <v>8031</v>
      </c>
      <c r="C3934" t="str">
        <f>IFERROR(VLOOKUP(Table1[[#This Row],[Ticker]],[1]!Table1[[Symbol]:[Industry]],2,FALSE),"-")</f>
        <v>-</v>
      </c>
      <c r="E3934">
        <v>21.7034664</v>
      </c>
      <c r="F3934">
        <v>15.65</v>
      </c>
      <c r="G3934">
        <v>49.251537806199799</v>
      </c>
      <c r="H3934">
        <v>-9.8279825008880799</v>
      </c>
      <c r="I3934">
        <v>-32.792430324222799</v>
      </c>
      <c r="J3934">
        <v>-3.0239095539241898</v>
      </c>
      <c r="K3934">
        <v>16.469467094324301</v>
      </c>
      <c r="L3934">
        <v>15.5230919447104</v>
      </c>
      <c r="M3934">
        <v>31.177589753201399</v>
      </c>
      <c r="N3934">
        <v>0.80800825100150298</v>
      </c>
      <c r="O3934">
        <v>51.054313099041501</v>
      </c>
      <c r="P3934">
        <v>99.109414758269693</v>
      </c>
      <c r="Q3934">
        <v>7.1642373833304004E-2</v>
      </c>
    </row>
    <row r="3935" spans="1:17" hidden="1" x14ac:dyDescent="0.3">
      <c r="A3935" t="s">
        <v>8032</v>
      </c>
      <c r="B3935" t="s">
        <v>8033</v>
      </c>
      <c r="C3935" t="str">
        <f>IFERROR(VLOOKUP(Table1[[#This Row],[Ticker]],[1]!Table1[[Symbol]:[Industry]],2,FALSE),"-")</f>
        <v>-</v>
      </c>
      <c r="E3935">
        <v>21.568365</v>
      </c>
      <c r="F3935">
        <v>19.5</v>
      </c>
      <c r="G3935">
        <v>75.850211255993699</v>
      </c>
      <c r="H3935">
        <v>-6.9489775961004998</v>
      </c>
      <c r="I3935">
        <v>15.571337946285301</v>
      </c>
      <c r="J3935">
        <v>1.3460339883608801</v>
      </c>
      <c r="K3935">
        <v>19.5505664480478</v>
      </c>
      <c r="L3935">
        <v>16.8993422730417</v>
      </c>
      <c r="M3935">
        <v>59.608056720729003</v>
      </c>
      <c r="N3935">
        <v>0.19607333114023301</v>
      </c>
      <c r="O3935">
        <v>58.9743589743589</v>
      </c>
      <c r="P3935">
        <v>143.75</v>
      </c>
    </row>
    <row r="3936" spans="1:17" hidden="1" x14ac:dyDescent="0.3">
      <c r="A3936" t="s">
        <v>8034</v>
      </c>
      <c r="B3936" t="s">
        <v>8035</v>
      </c>
      <c r="C3936" t="str">
        <f>IFERROR(VLOOKUP(Table1[[#This Row],[Ticker]],[1]!Table1[[Symbol]:[Industry]],2,FALSE),"-")</f>
        <v>-</v>
      </c>
      <c r="D3936" t="s">
        <v>550</v>
      </c>
      <c r="E3936">
        <v>21.535663499999998</v>
      </c>
      <c r="F3936">
        <v>72.5</v>
      </c>
      <c r="G3936">
        <v>-6.6393675942564601</v>
      </c>
      <c r="H3936">
        <v>-4.02446266899946</v>
      </c>
      <c r="I3936">
        <v>-14.593364520753999</v>
      </c>
      <c r="J3936">
        <v>-1.5553509744095799</v>
      </c>
      <c r="K3936">
        <v>71.316742282322295</v>
      </c>
      <c r="L3936">
        <v>69.832602213840602</v>
      </c>
      <c r="M3936">
        <v>46.591802509992199</v>
      </c>
      <c r="N3936">
        <v>1.1131509654768801</v>
      </c>
      <c r="O3936">
        <v>15.862068965517199</v>
      </c>
      <c r="P3936">
        <v>25.649913344887299</v>
      </c>
      <c r="Q3936">
        <v>-0.102038737037111</v>
      </c>
    </row>
    <row r="3937" spans="1:17" hidden="1" x14ac:dyDescent="0.3">
      <c r="A3937" t="s">
        <v>8036</v>
      </c>
      <c r="B3937" t="s">
        <v>8037</v>
      </c>
      <c r="C3937" t="str">
        <f>IFERROR(VLOOKUP(Table1[[#This Row],[Ticker]],[1]!Table1[[Symbol]:[Industry]],2,FALSE),"-")</f>
        <v>-</v>
      </c>
      <c r="E3937">
        <v>21.52375</v>
      </c>
      <c r="F3937">
        <v>12.85</v>
      </c>
      <c r="G3937">
        <v>-21.755807609481799</v>
      </c>
      <c r="H3937">
        <v>7.9285507370615802</v>
      </c>
      <c r="I3937">
        <v>11.844434953716499</v>
      </c>
      <c r="J3937">
        <v>-2.48493140209218</v>
      </c>
      <c r="K3937">
        <v>12.262675780629399</v>
      </c>
      <c r="L3937">
        <v>11.329270814824699</v>
      </c>
      <c r="M3937">
        <v>42.611815817941597</v>
      </c>
      <c r="N3937">
        <v>1.2543290043290001</v>
      </c>
      <c r="O3937">
        <v>22.957198443579699</v>
      </c>
      <c r="P3937">
        <v>51.176470588235198</v>
      </c>
      <c r="Q3937">
        <v>6.5981017183912E-2</v>
      </c>
    </row>
    <row r="3938" spans="1:17" hidden="1" x14ac:dyDescent="0.3">
      <c r="A3938" t="s">
        <v>8038</v>
      </c>
      <c r="B3938" t="s">
        <v>8039</v>
      </c>
      <c r="C3938" t="str">
        <f>IFERROR(VLOOKUP(Table1[[#This Row],[Ticker]],[1]!Table1[[Symbol]:[Industry]],2,FALSE),"-")</f>
        <v>-</v>
      </c>
      <c r="D3938" t="s">
        <v>557</v>
      </c>
      <c r="E3938">
        <v>21.482880000000002</v>
      </c>
      <c r="F3938">
        <v>16.04</v>
      </c>
      <c r="G3938">
        <v>5.1343849047707497</v>
      </c>
      <c r="H3938">
        <v>-13.6076596138985</v>
      </c>
      <c r="I3938">
        <v>-15.0867513298793</v>
      </c>
      <c r="J3938">
        <v>-4.93095124552603</v>
      </c>
      <c r="K3938">
        <v>17.653647871743001</v>
      </c>
      <c r="L3938">
        <v>17.5569123310155</v>
      </c>
      <c r="M3938">
        <v>26.051560235183501</v>
      </c>
      <c r="N3938">
        <v>0.21751108538486699</v>
      </c>
      <c r="O3938">
        <v>107.29426433915199</v>
      </c>
      <c r="P3938">
        <v>47.155963302752198</v>
      </c>
      <c r="Q3938">
        <v>3.8805967522309998E-2</v>
      </c>
    </row>
    <row r="3939" spans="1:17" hidden="1" x14ac:dyDescent="0.3">
      <c r="A3939" t="s">
        <v>8040</v>
      </c>
      <c r="B3939" t="s">
        <v>8041</v>
      </c>
      <c r="C3939" t="str">
        <f>IFERROR(VLOOKUP(Table1[[#This Row],[Ticker]],[1]!Table1[[Symbol]:[Industry]],2,FALSE),"-")</f>
        <v>-</v>
      </c>
      <c r="D3939" t="s">
        <v>46</v>
      </c>
      <c r="E3939">
        <v>21.4615492</v>
      </c>
      <c r="F3939">
        <v>12.49</v>
      </c>
      <c r="G3939">
        <v>234.13797250695799</v>
      </c>
      <c r="H3939">
        <v>30.931184626438199</v>
      </c>
      <c r="I3939">
        <v>178.75185892509401</v>
      </c>
      <c r="J3939">
        <v>-8.4828467519918291</v>
      </c>
      <c r="K3939">
        <v>9.7196336534781995</v>
      </c>
      <c r="L3939">
        <v>6.3902673647058599</v>
      </c>
      <c r="M3939">
        <v>56.786338324265103</v>
      </c>
      <c r="N3939">
        <v>1.49625263994476</v>
      </c>
      <c r="O3939">
        <v>12.650120096076799</v>
      </c>
      <c r="P3939">
        <v>297.77070063694202</v>
      </c>
      <c r="Q3939">
        <v>9.2961703066285997E-2</v>
      </c>
    </row>
    <row r="3940" spans="1:17" hidden="1" x14ac:dyDescent="0.3">
      <c r="A3940" t="s">
        <v>8042</v>
      </c>
      <c r="B3940" t="s">
        <v>8043</v>
      </c>
      <c r="C3940" t="str">
        <f>IFERROR(VLOOKUP(Table1[[#This Row],[Ticker]],[1]!Table1[[Symbol]:[Industry]],2,FALSE),"-")</f>
        <v>-</v>
      </c>
      <c r="D3940" t="s">
        <v>713</v>
      </c>
      <c r="E3940">
        <v>21.450464595</v>
      </c>
      <c r="F3940">
        <v>41.79</v>
      </c>
      <c r="G3940">
        <v>2.4644860059847402</v>
      </c>
      <c r="H3940">
        <v>8.0048129778025405</v>
      </c>
      <c r="I3940">
        <v>-4.06256183620141</v>
      </c>
      <c r="J3940">
        <v>3.0187046305902498</v>
      </c>
      <c r="K3940">
        <v>38.163427803207803</v>
      </c>
      <c r="L3940">
        <v>36.465675104300999</v>
      </c>
      <c r="M3940">
        <v>53.954400247966703</v>
      </c>
      <c r="N3940">
        <v>1.13434654718864</v>
      </c>
      <c r="O3940">
        <v>1.10074180425938</v>
      </c>
      <c r="P3940">
        <v>35.330310880829003</v>
      </c>
      <c r="Q3940">
        <v>5.7901449305412002E-2</v>
      </c>
    </row>
    <row r="3941" spans="1:17" hidden="1" x14ac:dyDescent="0.3">
      <c r="A3941" t="s">
        <v>8044</v>
      </c>
      <c r="B3941" t="s">
        <v>8045</v>
      </c>
      <c r="C3941" t="str">
        <f>IFERROR(VLOOKUP(Table1[[#This Row],[Ticker]],[1]!Table1[[Symbol]:[Industry]],2,FALSE),"-")</f>
        <v>-</v>
      </c>
      <c r="E3941">
        <v>21.41602</v>
      </c>
      <c r="F3941">
        <v>23.2</v>
      </c>
      <c r="G3941">
        <v>33.865258396631297</v>
      </c>
      <c r="H3941">
        <v>-6.9730442292831496</v>
      </c>
      <c r="I3941">
        <v>-9.1037925154087507</v>
      </c>
      <c r="J3941">
        <v>1.3722257117762799</v>
      </c>
      <c r="K3941">
        <v>23.937528015369701</v>
      </c>
      <c r="L3941">
        <v>21.408039255033</v>
      </c>
      <c r="M3941">
        <v>48.3531594710796</v>
      </c>
      <c r="N3941">
        <v>1.13937019756022</v>
      </c>
      <c r="O3941">
        <v>37.887931034482698</v>
      </c>
      <c r="P3941">
        <v>74.436090225563902</v>
      </c>
      <c r="Q3941">
        <v>0.10474861456272599</v>
      </c>
    </row>
    <row r="3942" spans="1:17" hidden="1" x14ac:dyDescent="0.3">
      <c r="A3942" t="s">
        <v>8046</v>
      </c>
      <c r="B3942" t="s">
        <v>8047</v>
      </c>
      <c r="C3942" t="str">
        <f>IFERROR(VLOOKUP(Table1[[#This Row],[Ticker]],[1]!Table1[[Symbol]:[Industry]],2,FALSE),"-")</f>
        <v>-</v>
      </c>
      <c r="D3942" t="s">
        <v>901</v>
      </c>
      <c r="E3942">
        <v>21.39021</v>
      </c>
      <c r="F3942">
        <v>10.51</v>
      </c>
      <c r="G3942">
        <v>-32.959867637235398</v>
      </c>
      <c r="H3942">
        <v>-6.8560030307812703</v>
      </c>
      <c r="I3942">
        <v>-45.943545213800498</v>
      </c>
      <c r="J3942">
        <v>-5.5332614900277104</v>
      </c>
      <c r="K3942">
        <v>10.757274405644299</v>
      </c>
      <c r="L3942">
        <v>12.376314806639099</v>
      </c>
      <c r="M3942">
        <v>44.473974008057702</v>
      </c>
      <c r="N3942">
        <v>1.4948534754679399</v>
      </c>
      <c r="O3942">
        <v>67.459562321598398</v>
      </c>
      <c r="P3942">
        <v>28.014616321559</v>
      </c>
      <c r="Q3942">
        <v>-8.7867819453184004E-2</v>
      </c>
    </row>
    <row r="3943" spans="1:17" hidden="1" x14ac:dyDescent="0.3">
      <c r="A3943" t="s">
        <v>8048</v>
      </c>
      <c r="B3943" t="s">
        <v>8049</v>
      </c>
      <c r="C3943" t="str">
        <f>IFERROR(VLOOKUP(Table1[[#This Row],[Ticker]],[1]!Table1[[Symbol]:[Industry]],2,FALSE),"-")</f>
        <v>-</v>
      </c>
      <c r="D3943" t="s">
        <v>1391</v>
      </c>
      <c r="E3943">
        <v>21.316868207999999</v>
      </c>
      <c r="F3943">
        <v>9.83</v>
      </c>
      <c r="G3943">
        <v>-41.643431701323699</v>
      </c>
      <c r="H3943">
        <v>-7.9897108959498198</v>
      </c>
      <c r="I3943">
        <v>-40.7385281120985</v>
      </c>
      <c r="J3943">
        <v>3.07788493594221E-2</v>
      </c>
      <c r="K3943">
        <v>9.9738690541936403</v>
      </c>
      <c r="L3943">
        <v>12.1768232025023</v>
      </c>
      <c r="M3943">
        <v>47.042442834557001</v>
      </c>
      <c r="N3943">
        <v>0.96057679666064399</v>
      </c>
      <c r="O3943">
        <v>68.870803662258396</v>
      </c>
      <c r="P3943">
        <v>9.2222222222222197</v>
      </c>
      <c r="Q3943">
        <v>-3.0007235637254E-2</v>
      </c>
    </row>
    <row r="3944" spans="1:17" hidden="1" x14ac:dyDescent="0.3">
      <c r="A3944" t="s">
        <v>8050</v>
      </c>
      <c r="B3944" t="s">
        <v>8051</v>
      </c>
      <c r="C3944" t="str">
        <f>IFERROR(VLOOKUP(Table1[[#This Row],[Ticker]],[1]!Table1[[Symbol]:[Industry]],2,FALSE),"-")</f>
        <v>-</v>
      </c>
      <c r="E3944">
        <v>21.29665</v>
      </c>
      <c r="F3944">
        <v>32.64</v>
      </c>
      <c r="G3944">
        <v>24.957734105882999</v>
      </c>
      <c r="H3944">
        <v>-4.8897108959498201</v>
      </c>
      <c r="I3944">
        <v>-6.7277314614057904</v>
      </c>
      <c r="J3944">
        <v>-0.80168733170197304</v>
      </c>
      <c r="K3944">
        <v>32.436189660209799</v>
      </c>
      <c r="L3944">
        <v>29.735497799015299</v>
      </c>
      <c r="M3944">
        <v>1.5738798927461899</v>
      </c>
      <c r="N3944">
        <v>0</v>
      </c>
      <c r="O3944">
        <v>0.24509803921568499</v>
      </c>
      <c r="P3944">
        <v>94.285714285714207</v>
      </c>
    </row>
    <row r="3945" spans="1:17" hidden="1" x14ac:dyDescent="0.3">
      <c r="A3945" t="s">
        <v>8052</v>
      </c>
      <c r="B3945" t="s">
        <v>8053</v>
      </c>
      <c r="C3945" t="str">
        <f>IFERROR(VLOOKUP(Table1[[#This Row],[Ticker]],[1]!Table1[[Symbol]:[Industry]],2,FALSE),"-")</f>
        <v>-</v>
      </c>
      <c r="E3945">
        <v>21.268087999999999</v>
      </c>
      <c r="F3945">
        <v>28.9</v>
      </c>
      <c r="G3945">
        <v>51.496222891499102</v>
      </c>
      <c r="H3945">
        <v>3.7569056454035499</v>
      </c>
      <c r="I3945">
        <v>31.073303910846299</v>
      </c>
      <c r="J3945">
        <v>-5.4536173877890697</v>
      </c>
      <c r="K3945">
        <v>28.149748961514799</v>
      </c>
      <c r="L3945">
        <v>24.253270094248599</v>
      </c>
      <c r="M3945">
        <v>47.991653641110901</v>
      </c>
      <c r="N3945">
        <v>0.86676984751224195</v>
      </c>
      <c r="O3945">
        <v>16.435986159169499</v>
      </c>
      <c r="P3945">
        <v>95.932203389830505</v>
      </c>
      <c r="Q3945">
        <v>0.10023348121629801</v>
      </c>
    </row>
    <row r="3946" spans="1:17" hidden="1" x14ac:dyDescent="0.3">
      <c r="A3946" t="s">
        <v>8054</v>
      </c>
      <c r="B3946" t="s">
        <v>8055</v>
      </c>
      <c r="C3946" t="str">
        <f>IFERROR(VLOOKUP(Table1[[#This Row],[Ticker]],[1]!Table1[[Symbol]:[Industry]],2,FALSE),"-")</f>
        <v>-</v>
      </c>
      <c r="E3946">
        <v>21.258838799999999</v>
      </c>
      <c r="F3946">
        <v>35.520000000000003</v>
      </c>
      <c r="G3946">
        <v>120.008758183494</v>
      </c>
      <c r="H3946">
        <v>45.563852818952903</v>
      </c>
      <c r="I3946">
        <v>216.264581981204</v>
      </c>
      <c r="J3946">
        <v>11.7710340645488</v>
      </c>
      <c r="K3946">
        <v>23.671182362228699</v>
      </c>
      <c r="L3946">
        <v>15.5936670551632</v>
      </c>
      <c r="M3946">
        <v>94.340841767733707</v>
      </c>
      <c r="N3946">
        <v>3.3338714388151098</v>
      </c>
      <c r="O3946">
        <v>0</v>
      </c>
      <c r="P3946">
        <v>314.95327102803702</v>
      </c>
      <c r="Q3946">
        <v>0.118786416882489</v>
      </c>
    </row>
    <row r="3947" spans="1:17" hidden="1" x14ac:dyDescent="0.3">
      <c r="A3947" t="s">
        <v>8056</v>
      </c>
      <c r="B3947" t="s">
        <v>8057</v>
      </c>
      <c r="C3947" t="str">
        <f>IFERROR(VLOOKUP(Table1[[#This Row],[Ticker]],[1]!Table1[[Symbol]:[Industry]],2,FALSE),"-")</f>
        <v>-</v>
      </c>
      <c r="D3947" t="s">
        <v>710</v>
      </c>
      <c r="E3947">
        <v>21.175712999999998</v>
      </c>
      <c r="F3947">
        <v>72.16</v>
      </c>
      <c r="G3947">
        <v>-22.718676319718998</v>
      </c>
      <c r="H3947">
        <v>0.105706152629478</v>
      </c>
      <c r="I3947">
        <v>-13.4026306509784</v>
      </c>
      <c r="J3947">
        <v>-0.80168733170197304</v>
      </c>
      <c r="K3947">
        <v>67.027644407075798</v>
      </c>
      <c r="L3947">
        <v>67.725547040526706</v>
      </c>
      <c r="M3947">
        <v>99.964255264645004</v>
      </c>
      <c r="N3947">
        <v>1.1090909090909</v>
      </c>
      <c r="O3947">
        <v>6.7073170731707297</v>
      </c>
      <c r="P3947">
        <v>13.530522341095001</v>
      </c>
    </row>
    <row r="3948" spans="1:17" hidden="1" x14ac:dyDescent="0.3">
      <c r="A3948" t="s">
        <v>8058</v>
      </c>
      <c r="B3948" t="s">
        <v>8059</v>
      </c>
      <c r="C3948" t="str">
        <f>IFERROR(VLOOKUP(Table1[[#This Row],[Ticker]],[1]!Table1[[Symbol]:[Industry]],2,FALSE),"-")</f>
        <v>-</v>
      </c>
      <c r="E3948">
        <v>21.036534</v>
      </c>
      <c r="F3948">
        <v>45.85</v>
      </c>
      <c r="G3948">
        <v>18.514148897242102</v>
      </c>
      <c r="H3948">
        <v>46.2060937377383</v>
      </c>
      <c r="I3948">
        <v>35.241870851152399</v>
      </c>
      <c r="J3948">
        <v>0.26637549552315298</v>
      </c>
      <c r="K3948">
        <v>39.527440087701997</v>
      </c>
      <c r="L3948">
        <v>37.793161168666899</v>
      </c>
      <c r="M3948">
        <v>67.796285900015306</v>
      </c>
      <c r="N3948">
        <v>0.41241792848593301</v>
      </c>
      <c r="O3948">
        <v>24.645583424209299</v>
      </c>
      <c r="P3948">
        <v>62.3583569405099</v>
      </c>
      <c r="Q3948">
        <v>0.24006181195260401</v>
      </c>
    </row>
    <row r="3949" spans="1:17" hidden="1" x14ac:dyDescent="0.3">
      <c r="A3949" t="s">
        <v>8060</v>
      </c>
      <c r="B3949" t="s">
        <v>8061</v>
      </c>
      <c r="C3949" t="str">
        <f>IFERROR(VLOOKUP(Table1[[#This Row],[Ticker]],[1]!Table1[[Symbol]:[Industry]],2,FALSE),"-")</f>
        <v>-</v>
      </c>
      <c r="D3949" t="s">
        <v>409</v>
      </c>
      <c r="E3949">
        <v>21.01286</v>
      </c>
      <c r="F3949">
        <v>43.7</v>
      </c>
      <c r="G3949">
        <v>6.7001576056037004</v>
      </c>
      <c r="H3949">
        <v>-27.430142162796098</v>
      </c>
      <c r="I3949">
        <v>-11.137883360880201</v>
      </c>
      <c r="J3949">
        <v>-1.4928320401252999</v>
      </c>
      <c r="K3949">
        <v>47.6609369206938</v>
      </c>
      <c r="L3949">
        <v>42.776981174787998</v>
      </c>
      <c r="M3949">
        <v>34.555542675862597</v>
      </c>
      <c r="N3949">
        <v>0.20694179195547999</v>
      </c>
      <c r="O3949">
        <v>42.6086956521739</v>
      </c>
      <c r="P3949">
        <v>70.436817472698905</v>
      </c>
      <c r="Q3949">
        <v>6.8505737300693995E-2</v>
      </c>
    </row>
    <row r="3950" spans="1:17" hidden="1" x14ac:dyDescent="0.3">
      <c r="A3950" t="s">
        <v>8062</v>
      </c>
      <c r="B3950" t="s">
        <v>8063</v>
      </c>
      <c r="C3950" t="str">
        <f>IFERROR(VLOOKUP(Table1[[#This Row],[Ticker]],[1]!Table1[[Symbol]:[Industry]],2,FALSE),"-")</f>
        <v>-</v>
      </c>
      <c r="D3950" t="s">
        <v>713</v>
      </c>
      <c r="E3950">
        <v>20.996392725</v>
      </c>
      <c r="F3950">
        <v>126.44</v>
      </c>
      <c r="G3950">
        <v>10.8284168291895</v>
      </c>
      <c r="H3950">
        <v>-2.9436514644252698</v>
      </c>
      <c r="I3950">
        <v>7.8404491513192296</v>
      </c>
      <c r="J3950">
        <v>0.52255022849064803</v>
      </c>
      <c r="K3950">
        <v>120.534623472869</v>
      </c>
      <c r="L3950">
        <v>109.20833984455</v>
      </c>
      <c r="M3950">
        <v>31.0272649847048</v>
      </c>
      <c r="N3950">
        <v>1.1061890738356199</v>
      </c>
      <c r="O3950">
        <v>0.44289781714648102</v>
      </c>
      <c r="P3950">
        <v>41.384322934138403</v>
      </c>
      <c r="Q3950">
        <v>7.1200898966220002E-3</v>
      </c>
    </row>
    <row r="3951" spans="1:17" hidden="1" x14ac:dyDescent="0.3">
      <c r="A3951" t="s">
        <v>8064</v>
      </c>
      <c r="B3951" t="s">
        <v>8065</v>
      </c>
      <c r="C3951" t="str">
        <f>IFERROR(VLOOKUP(Table1[[#This Row],[Ticker]],[1]!Table1[[Symbol]:[Industry]],2,FALSE),"-")</f>
        <v>-</v>
      </c>
      <c r="E3951">
        <v>20.991931999999998</v>
      </c>
      <c r="F3951">
        <v>52</v>
      </c>
      <c r="G3951">
        <v>95.472205139247507</v>
      </c>
      <c r="H3951">
        <v>26.426078577734302</v>
      </c>
      <c r="I3951">
        <v>42.818689154196598</v>
      </c>
      <c r="J3951">
        <v>2.0849106064423499</v>
      </c>
      <c r="K3951">
        <v>40.347146224432201</v>
      </c>
      <c r="L3951">
        <v>33.282965572004898</v>
      </c>
      <c r="M3951">
        <v>64.621040196684106</v>
      </c>
      <c r="N3951">
        <v>1.61692111137072</v>
      </c>
      <c r="O3951">
        <v>8.0576923076923102</v>
      </c>
      <c r="P3951">
        <v>143.217960710944</v>
      </c>
      <c r="Q3951">
        <v>9.7452689392845002E-2</v>
      </c>
    </row>
    <row r="3952" spans="1:17" hidden="1" x14ac:dyDescent="0.3">
      <c r="A3952" t="s">
        <v>8066</v>
      </c>
      <c r="B3952" t="s">
        <v>8067</v>
      </c>
      <c r="C3952" t="str">
        <f>IFERROR(VLOOKUP(Table1[[#This Row],[Ticker]],[1]!Table1[[Symbol]:[Industry]],2,FALSE),"-")</f>
        <v>-</v>
      </c>
      <c r="D3952" t="s">
        <v>557</v>
      </c>
      <c r="E3952">
        <v>20.895</v>
      </c>
      <c r="F3952">
        <v>27.8</v>
      </c>
      <c r="G3952">
        <v>-40.867024274849697</v>
      </c>
      <c r="H3952">
        <v>-21.8494724458753</v>
      </c>
      <c r="I3952">
        <v>-45.914440785928399</v>
      </c>
      <c r="J3952">
        <v>-2.8410684850071801</v>
      </c>
      <c r="K3952">
        <v>29.915192247537401</v>
      </c>
      <c r="L3952">
        <v>34.919335131813</v>
      </c>
      <c r="M3952">
        <v>49.592623400418397</v>
      </c>
      <c r="N3952">
        <v>1.29183444589528</v>
      </c>
      <c r="O3952">
        <v>112.230215827338</v>
      </c>
      <c r="P3952">
        <v>16.366680619505999</v>
      </c>
    </row>
    <row r="3953" spans="1:17" hidden="1" x14ac:dyDescent="0.3">
      <c r="A3953" t="s">
        <v>8068</v>
      </c>
      <c r="B3953" t="s">
        <v>8069</v>
      </c>
      <c r="C3953" t="str">
        <f>IFERROR(VLOOKUP(Table1[[#This Row],[Ticker]],[1]!Table1[[Symbol]:[Industry]],2,FALSE),"-")</f>
        <v>-</v>
      </c>
      <c r="D3953" t="s">
        <v>647</v>
      </c>
      <c r="E3953">
        <v>20.866476599999999</v>
      </c>
      <c r="F3953">
        <v>3.4</v>
      </c>
      <c r="G3953">
        <v>-70.339464014894901</v>
      </c>
      <c r="H3953">
        <v>-8.0236140298529506</v>
      </c>
      <c r="I3953">
        <v>-53.193463894423203</v>
      </c>
      <c r="J3953">
        <v>0.69084998173085699</v>
      </c>
      <c r="K3953">
        <v>3.4898128541783602</v>
      </c>
      <c r="L3953">
        <v>4.2410825782153898</v>
      </c>
      <c r="M3953">
        <v>6.8476147238816498</v>
      </c>
      <c r="N3953">
        <v>0.291866028708134</v>
      </c>
      <c r="O3953">
        <v>116.17647058823501</v>
      </c>
      <c r="P3953">
        <v>4.2944785276073496</v>
      </c>
    </row>
    <row r="3954" spans="1:17" hidden="1" x14ac:dyDescent="0.3">
      <c r="A3954" t="s">
        <v>8070</v>
      </c>
      <c r="B3954" t="s">
        <v>8071</v>
      </c>
      <c r="C3954" t="str">
        <f>IFERROR(VLOOKUP(Table1[[#This Row],[Ticker]],[1]!Table1[[Symbol]:[Industry]],2,FALSE),"-")</f>
        <v>-</v>
      </c>
      <c r="D3954" t="s">
        <v>75</v>
      </c>
      <c r="E3954">
        <v>20.860206250000001</v>
      </c>
      <c r="F3954">
        <v>6.43</v>
      </c>
      <c r="G3954">
        <v>-78.698163499206203</v>
      </c>
      <c r="H3954">
        <v>-8.7358647421036597</v>
      </c>
      <c r="I3954">
        <v>-53.837469775217798</v>
      </c>
      <c r="J3954">
        <v>-2.0655103964729</v>
      </c>
      <c r="K3954">
        <v>6.7785536433632796</v>
      </c>
      <c r="L3954">
        <v>8.7868841334655894</v>
      </c>
      <c r="M3954">
        <v>49.402180109989899</v>
      </c>
      <c r="N3954">
        <v>0.77427308691448704</v>
      </c>
      <c r="O3954">
        <v>189.113530326594</v>
      </c>
      <c r="P3954">
        <v>331.83344526527799</v>
      </c>
      <c r="Q3954">
        <v>7.1885471749108004E-2</v>
      </c>
    </row>
    <row r="3955" spans="1:17" hidden="1" x14ac:dyDescent="0.3">
      <c r="A3955" t="s">
        <v>8072</v>
      </c>
      <c r="B3955" t="s">
        <v>8073</v>
      </c>
      <c r="C3955" t="str">
        <f>IFERROR(VLOOKUP(Table1[[#This Row],[Ticker]],[1]!Table1[[Symbol]:[Industry]],2,FALSE),"-")</f>
        <v>-</v>
      </c>
      <c r="E3955">
        <v>20.824951039999998</v>
      </c>
      <c r="F3955">
        <v>21</v>
      </c>
      <c r="G3955">
        <v>40.994656257156002</v>
      </c>
      <c r="H3955">
        <v>-8.3797062426226905</v>
      </c>
      <c r="I3955">
        <v>5.0182601557518796</v>
      </c>
      <c r="J3955">
        <v>-6.5289600589747003</v>
      </c>
      <c r="K3955">
        <v>20.628488624121999</v>
      </c>
      <c r="L3955">
        <v>18.444052904982499</v>
      </c>
      <c r="M3955">
        <v>35.2007826313313</v>
      </c>
      <c r="N3955">
        <v>0.50736641156829998</v>
      </c>
      <c r="O3955">
        <v>17.619047619047599</v>
      </c>
      <c r="P3955">
        <v>80.257510729613699</v>
      </c>
      <c r="Q3955">
        <v>-1.8200919049423E-2</v>
      </c>
    </row>
    <row r="3956" spans="1:17" hidden="1" x14ac:dyDescent="0.3">
      <c r="A3956" t="s">
        <v>8074</v>
      </c>
      <c r="B3956" t="s">
        <v>8075</v>
      </c>
      <c r="C3956" t="str">
        <f>IFERROR(VLOOKUP(Table1[[#This Row],[Ticker]],[1]!Table1[[Symbol]:[Industry]],2,FALSE),"-")</f>
        <v>-</v>
      </c>
      <c r="E3956">
        <v>20.806625</v>
      </c>
      <c r="F3956">
        <v>25.8</v>
      </c>
      <c r="G3956">
        <v>-16.0171565628801</v>
      </c>
      <c r="H3956">
        <v>-22.703166553442099</v>
      </c>
      <c r="I3956">
        <v>-24.255630235331601</v>
      </c>
      <c r="J3956">
        <v>-10.9187441878892</v>
      </c>
      <c r="K3956">
        <v>25.029491948466699</v>
      </c>
      <c r="L3956">
        <v>24.797529230492199</v>
      </c>
      <c r="M3956">
        <v>36.804098983531702</v>
      </c>
      <c r="N3956">
        <v>1.93978748524203</v>
      </c>
      <c r="O3956">
        <v>25.968992248062001</v>
      </c>
      <c r="P3956">
        <v>48.874783612233102</v>
      </c>
      <c r="Q3956">
        <v>8.5325139474658002E-2</v>
      </c>
    </row>
    <row r="3957" spans="1:17" hidden="1" x14ac:dyDescent="0.3">
      <c r="A3957" t="s">
        <v>8076</v>
      </c>
      <c r="B3957" t="s">
        <v>8077</v>
      </c>
      <c r="C3957" t="str">
        <f>IFERROR(VLOOKUP(Table1[[#This Row],[Ticker]],[1]!Table1[[Symbol]:[Industry]],2,FALSE),"-")</f>
        <v>-</v>
      </c>
      <c r="D3957" t="s">
        <v>713</v>
      </c>
      <c r="E3957">
        <v>20.802747875000001</v>
      </c>
      <c r="F3957">
        <v>89.97</v>
      </c>
      <c r="G3957">
        <v>-4.2397371802205104</v>
      </c>
      <c r="H3957">
        <v>-1.9972906375755199</v>
      </c>
      <c r="I3957">
        <v>14.8268270342099</v>
      </c>
      <c r="J3957">
        <v>-0.164317321638243</v>
      </c>
      <c r="K3957">
        <v>86.506439651385904</v>
      </c>
      <c r="L3957">
        <v>78.301297551523106</v>
      </c>
      <c r="M3957">
        <v>59.256974662123497</v>
      </c>
      <c r="N3957">
        <v>0.30563599386909301</v>
      </c>
      <c r="O3957">
        <v>4.9238635100589097</v>
      </c>
      <c r="P3957">
        <v>35.906344410876102</v>
      </c>
    </row>
    <row r="3958" spans="1:17" hidden="1" x14ac:dyDescent="0.3">
      <c r="A3958" t="s">
        <v>8078</v>
      </c>
      <c r="B3958" t="s">
        <v>8079</v>
      </c>
      <c r="C3958" t="str">
        <f>IFERROR(VLOOKUP(Table1[[#This Row],[Ticker]],[1]!Table1[[Symbol]:[Industry]],2,FALSE),"-")</f>
        <v>-</v>
      </c>
      <c r="E3958">
        <v>20.744713230999999</v>
      </c>
      <c r="F3958">
        <v>6.5</v>
      </c>
      <c r="G3958">
        <v>-14.1205418081824</v>
      </c>
      <c r="H3958">
        <v>-11.508415931921</v>
      </c>
      <c r="I3958">
        <v>-25.277087141209702</v>
      </c>
      <c r="J3958">
        <v>-2.0193433438785302</v>
      </c>
      <c r="K3958">
        <v>6.6035564722164803</v>
      </c>
      <c r="L3958">
        <v>6.4581635273415099</v>
      </c>
      <c r="M3958">
        <v>42.456453021960897</v>
      </c>
      <c r="N3958">
        <v>0.46259473223414099</v>
      </c>
      <c r="O3958">
        <v>30.615384615384599</v>
      </c>
      <c r="P3958">
        <v>35.135135135135101</v>
      </c>
      <c r="Q3958">
        <v>3.8616979625097997E-2</v>
      </c>
    </row>
    <row r="3959" spans="1:17" hidden="1" x14ac:dyDescent="0.3">
      <c r="A3959" t="s">
        <v>8080</v>
      </c>
      <c r="B3959" t="s">
        <v>8081</v>
      </c>
      <c r="C3959" t="str">
        <f>IFERROR(VLOOKUP(Table1[[#This Row],[Ticker]],[1]!Table1[[Symbol]:[Industry]],2,FALSE),"-")</f>
        <v>-</v>
      </c>
      <c r="D3959" t="s">
        <v>557</v>
      </c>
      <c r="E3959">
        <v>20.68264692</v>
      </c>
      <c r="F3959">
        <v>2.2200000000000002</v>
      </c>
      <c r="G3959">
        <v>-99.003168392555196</v>
      </c>
      <c r="H3959">
        <v>2.0615386286267601</v>
      </c>
      <c r="I3959">
        <v>-67.682678004247407</v>
      </c>
      <c r="J3959">
        <v>11.461710348068801</v>
      </c>
      <c r="K3959">
        <v>2.0971392850282302</v>
      </c>
      <c r="L3959">
        <v>3.8405473395183498</v>
      </c>
      <c r="M3959">
        <v>64.754587480939804</v>
      </c>
      <c r="N3959">
        <v>1.5885550382000899</v>
      </c>
      <c r="O3959">
        <v>287.86503221487698</v>
      </c>
      <c r="P3959">
        <v>18.130822645612401</v>
      </c>
      <c r="Q3959">
        <v>0.20595045173530299</v>
      </c>
    </row>
    <row r="3960" spans="1:17" hidden="1" x14ac:dyDescent="0.3">
      <c r="A3960" t="s">
        <v>8082</v>
      </c>
      <c r="B3960" t="s">
        <v>8083</v>
      </c>
      <c r="C3960" t="str">
        <f>IFERROR(VLOOKUP(Table1[[#This Row],[Ticker]],[1]!Table1[[Symbol]:[Industry]],2,FALSE),"-")</f>
        <v>-</v>
      </c>
      <c r="D3960" t="s">
        <v>647</v>
      </c>
      <c r="E3960">
        <v>20.679568</v>
      </c>
      <c r="F3960">
        <v>41.39</v>
      </c>
      <c r="G3960">
        <v>68.788933324985095</v>
      </c>
      <c r="H3960">
        <v>-2.3631823461772101</v>
      </c>
      <c r="I3960">
        <v>102.07806496007299</v>
      </c>
      <c r="J3960">
        <v>7.4116460016313503</v>
      </c>
      <c r="K3960">
        <v>31.365027485945099</v>
      </c>
      <c r="L3960">
        <v>22.748278097921801</v>
      </c>
      <c r="M3960">
        <v>80.373258399933206</v>
      </c>
      <c r="N3960">
        <v>0.70262608150688499</v>
      </c>
      <c r="O3960">
        <v>0.38656680357573803</v>
      </c>
      <c r="P3960">
        <v>182.33287858117299</v>
      </c>
    </row>
    <row r="3961" spans="1:17" hidden="1" x14ac:dyDescent="0.3">
      <c r="A3961" t="s">
        <v>8084</v>
      </c>
      <c r="B3961" t="s">
        <v>8085</v>
      </c>
      <c r="C3961" t="str">
        <f>IFERROR(VLOOKUP(Table1[[#This Row],[Ticker]],[1]!Table1[[Symbol]:[Industry]],2,FALSE),"-")</f>
        <v>-</v>
      </c>
      <c r="D3961" t="s">
        <v>647</v>
      </c>
      <c r="E3961">
        <v>20.662500000000001</v>
      </c>
      <c r="F3961">
        <v>22.77</v>
      </c>
      <c r="G3961">
        <v>6.1956093945666799</v>
      </c>
      <c r="H3961">
        <v>-4.6592961494060399</v>
      </c>
      <c r="I3961">
        <v>-20.815053761161298</v>
      </c>
      <c r="J3961">
        <v>-4.0059596948528302</v>
      </c>
      <c r="K3961">
        <v>21.9694115045784</v>
      </c>
      <c r="L3961">
        <v>21.424564857457401</v>
      </c>
      <c r="M3961">
        <v>49.053880521068997</v>
      </c>
      <c r="N3961">
        <v>0.26213310759372499</v>
      </c>
      <c r="O3961">
        <v>45.981554677206802</v>
      </c>
      <c r="P3961">
        <v>42.3125</v>
      </c>
      <c r="Q3961">
        <v>5.2541089159952002E-2</v>
      </c>
    </row>
    <row r="3962" spans="1:17" hidden="1" x14ac:dyDescent="0.3">
      <c r="A3962" t="s">
        <v>8086</v>
      </c>
      <c r="B3962" t="s">
        <v>8087</v>
      </c>
      <c r="C3962" t="str">
        <f>IFERROR(VLOOKUP(Table1[[#This Row],[Ticker]],[1]!Table1[[Symbol]:[Industry]],2,FALSE),"-")</f>
        <v>-</v>
      </c>
      <c r="D3962" t="s">
        <v>409</v>
      </c>
      <c r="E3962">
        <v>20.655517499999998</v>
      </c>
      <c r="F3962">
        <v>35.92</v>
      </c>
      <c r="G3962">
        <v>78.634994710445994</v>
      </c>
      <c r="H3962">
        <v>-7.0842381243431998</v>
      </c>
      <c r="I3962">
        <v>9.4334542817746705</v>
      </c>
      <c r="J3962">
        <v>0.716872848275527</v>
      </c>
      <c r="K3962">
        <v>35.422868175093498</v>
      </c>
      <c r="L3962">
        <v>31.482040940200299</v>
      </c>
      <c r="M3962">
        <v>50.599620887168498</v>
      </c>
      <c r="N3962">
        <v>1.05369743278052</v>
      </c>
      <c r="O3962">
        <v>20.322939866369701</v>
      </c>
      <c r="P3962">
        <v>131.74193548387001</v>
      </c>
      <c r="Q3962">
        <v>7.3177504327198994E-2</v>
      </c>
    </row>
    <row r="3963" spans="1:17" hidden="1" x14ac:dyDescent="0.3">
      <c r="A3963" t="s">
        <v>8088</v>
      </c>
      <c r="B3963" t="s">
        <v>8089</v>
      </c>
      <c r="C3963" t="str">
        <f>IFERROR(VLOOKUP(Table1[[#This Row],[Ticker]],[1]!Table1[[Symbol]:[Industry]],2,FALSE),"-")</f>
        <v>-</v>
      </c>
      <c r="E3963">
        <v>20.639354999999998</v>
      </c>
      <c r="F3963">
        <v>56.95</v>
      </c>
      <c r="G3963">
        <v>-83.097229000633902</v>
      </c>
      <c r="H3963">
        <v>-7.8640698703087999</v>
      </c>
      <c r="I3963">
        <v>-69.006095749176296</v>
      </c>
      <c r="J3963">
        <v>-2.9396183661847299</v>
      </c>
      <c r="M3963">
        <v>37.951275573198998</v>
      </c>
      <c r="O3963">
        <v>184.547848990342</v>
      </c>
      <c r="P3963">
        <v>8.5382123117972295</v>
      </c>
    </row>
    <row r="3964" spans="1:17" hidden="1" x14ac:dyDescent="0.3">
      <c r="A3964" t="s">
        <v>8090</v>
      </c>
      <c r="B3964" t="s">
        <v>8091</v>
      </c>
      <c r="C3964" t="str">
        <f>IFERROR(VLOOKUP(Table1[[#This Row],[Ticker]],[1]!Table1[[Symbol]:[Industry]],2,FALSE),"-")</f>
        <v>-</v>
      </c>
      <c r="E3964">
        <v>20.628247999999999</v>
      </c>
      <c r="F3964">
        <v>52.51</v>
      </c>
      <c r="G3964">
        <v>-27.654857895152901</v>
      </c>
      <c r="H3964">
        <v>-8.54222817136937</v>
      </c>
      <c r="I3964">
        <v>-16.6725333720753</v>
      </c>
      <c r="J3964">
        <v>-1.6549989936280201</v>
      </c>
      <c r="K3964">
        <v>51.481476683197101</v>
      </c>
      <c r="L3964">
        <v>53.340246758864403</v>
      </c>
      <c r="M3964">
        <v>45.126931428378299</v>
      </c>
      <c r="N3964">
        <v>1.0835380835380799</v>
      </c>
      <c r="O3964">
        <v>27.118644067796598</v>
      </c>
      <c r="P3964">
        <v>42.303523035230299</v>
      </c>
    </row>
    <row r="3965" spans="1:17" hidden="1" x14ac:dyDescent="0.3">
      <c r="A3965" t="s">
        <v>8092</v>
      </c>
      <c r="B3965" t="s">
        <v>8093</v>
      </c>
      <c r="C3965" t="str">
        <f>IFERROR(VLOOKUP(Table1[[#This Row],[Ticker]],[1]!Table1[[Symbol]:[Industry]],2,FALSE),"-")</f>
        <v>-</v>
      </c>
      <c r="D3965" t="s">
        <v>140</v>
      </c>
      <c r="E3965">
        <v>20.627206600000001</v>
      </c>
      <c r="F3965">
        <v>24</v>
      </c>
      <c r="G3965">
        <v>113.00157954382</v>
      </c>
      <c r="I3965">
        <v>62.199786124285097</v>
      </c>
      <c r="K3965">
        <v>20.290316905765</v>
      </c>
      <c r="L3965">
        <v>15.016789800779801</v>
      </c>
      <c r="M3965">
        <v>97.886429792970802</v>
      </c>
      <c r="N3965">
        <v>0.8</v>
      </c>
      <c r="O3965">
        <v>20.625</v>
      </c>
      <c r="P3965">
        <v>177.45664739884299</v>
      </c>
    </row>
    <row r="3966" spans="1:17" hidden="1" x14ac:dyDescent="0.3">
      <c r="A3966" t="s">
        <v>8094</v>
      </c>
      <c r="B3966" t="s">
        <v>8095</v>
      </c>
      <c r="C3966" t="str">
        <f>IFERROR(VLOOKUP(Table1[[#This Row],[Ticker]],[1]!Table1[[Symbol]:[Industry]],2,FALSE),"-")</f>
        <v>-</v>
      </c>
      <c r="D3966" t="s">
        <v>557</v>
      </c>
      <c r="E3966">
        <v>20.588049000000002</v>
      </c>
      <c r="F3966">
        <v>52.16</v>
      </c>
      <c r="G3966">
        <v>392.684675000928</v>
      </c>
      <c r="H3966">
        <v>-23.7247197664406</v>
      </c>
      <c r="I3966">
        <v>219.461345820627</v>
      </c>
      <c r="J3966">
        <v>-5.5057317684317004</v>
      </c>
      <c r="K3966">
        <v>59.322013227090501</v>
      </c>
      <c r="L3966">
        <v>40.229081035709299</v>
      </c>
      <c r="M3966">
        <v>42.337300435651699</v>
      </c>
      <c r="N3966">
        <v>0.44830045995019702</v>
      </c>
      <c r="O3966">
        <v>49.309815950920203</v>
      </c>
      <c r="P3966">
        <v>418.48906560636101</v>
      </c>
    </row>
    <row r="3967" spans="1:17" hidden="1" x14ac:dyDescent="0.3">
      <c r="A3967" t="s">
        <v>8096</v>
      </c>
      <c r="B3967" t="s">
        <v>8097</v>
      </c>
      <c r="C3967" t="str">
        <f>IFERROR(VLOOKUP(Table1[[#This Row],[Ticker]],[1]!Table1[[Symbol]:[Industry]],2,FALSE),"-")</f>
        <v>-</v>
      </c>
      <c r="E3967">
        <v>20.5741874</v>
      </c>
      <c r="F3967">
        <v>69.5</v>
      </c>
      <c r="G3967">
        <v>-87.514489222589305</v>
      </c>
      <c r="H3967">
        <v>1.7428654313174501</v>
      </c>
      <c r="I3967">
        <v>-73.423355971131798</v>
      </c>
      <c r="J3967">
        <v>2.5209591270564</v>
      </c>
      <c r="K3967">
        <v>69.5537664245402</v>
      </c>
      <c r="M3967">
        <v>65.530604543312407</v>
      </c>
      <c r="N3967">
        <v>0.77197719771977102</v>
      </c>
      <c r="O3967">
        <v>187.05035971223001</v>
      </c>
      <c r="P3967">
        <v>26.363636363636299</v>
      </c>
    </row>
    <row r="3968" spans="1:17" hidden="1" x14ac:dyDescent="0.3">
      <c r="A3968" t="s">
        <v>8098</v>
      </c>
      <c r="B3968" t="s">
        <v>8099</v>
      </c>
      <c r="C3968" t="str">
        <f>IFERROR(VLOOKUP(Table1[[#This Row],[Ticker]],[1]!Table1[[Symbol]:[Industry]],2,FALSE),"-")</f>
        <v>-</v>
      </c>
      <c r="E3968">
        <v>20.545249087999998</v>
      </c>
      <c r="F3968">
        <v>9.0299999999999994</v>
      </c>
      <c r="G3968">
        <v>-85.365519132079001</v>
      </c>
      <c r="H3968">
        <v>-15.8665487610052</v>
      </c>
      <c r="I3968">
        <v>-90.791107214958103</v>
      </c>
      <c r="J3968">
        <v>7.3990470624228699</v>
      </c>
      <c r="K3968">
        <v>9.7318684597634793</v>
      </c>
      <c r="L3968">
        <v>17.5054870518704</v>
      </c>
      <c r="M3968">
        <v>48.0836776557042</v>
      </c>
      <c r="N3968">
        <v>0.43740898689411201</v>
      </c>
      <c r="O3968">
        <v>402.76854928017701</v>
      </c>
      <c r="P3968">
        <v>20.8835341365461</v>
      </c>
      <c r="Q3968">
        <v>-6.3549674791970004E-2</v>
      </c>
    </row>
    <row r="3969" spans="1:17" hidden="1" x14ac:dyDescent="0.3">
      <c r="A3969" t="s">
        <v>8100</v>
      </c>
      <c r="B3969" t="s">
        <v>8101</v>
      </c>
      <c r="C3969" t="str">
        <f>IFERROR(VLOOKUP(Table1[[#This Row],[Ticker]],[1]!Table1[[Symbol]:[Industry]],2,FALSE),"-")</f>
        <v>-</v>
      </c>
      <c r="E3969">
        <v>20.537479999999999</v>
      </c>
      <c r="F3969">
        <v>8.6199999999999992</v>
      </c>
      <c r="G3969">
        <v>-51.172355973398602</v>
      </c>
      <c r="H3969">
        <v>-6.0057823245212596</v>
      </c>
      <c r="I3969">
        <v>-33.915423418957701</v>
      </c>
      <c r="J3969">
        <v>-5.0179035479181904</v>
      </c>
      <c r="K3969">
        <v>8.7345668989759595</v>
      </c>
      <c r="L3969">
        <v>9.2438296393814596</v>
      </c>
      <c r="M3969">
        <v>47.5262314195625</v>
      </c>
      <c r="N3969">
        <v>1.03502086735619</v>
      </c>
      <c r="O3969">
        <v>61.832946635730799</v>
      </c>
      <c r="P3969">
        <v>15.860215053763399</v>
      </c>
    </row>
    <row r="3970" spans="1:17" hidden="1" x14ac:dyDescent="0.3">
      <c r="A3970" t="s">
        <v>8102</v>
      </c>
      <c r="B3970" t="s">
        <v>8103</v>
      </c>
      <c r="C3970" t="str">
        <f>IFERROR(VLOOKUP(Table1[[#This Row],[Ticker]],[1]!Table1[[Symbol]:[Industry]],2,FALSE),"-")</f>
        <v>-</v>
      </c>
      <c r="D3970" t="s">
        <v>476</v>
      </c>
      <c r="E3970">
        <v>20.487500000000001</v>
      </c>
      <c r="F3970">
        <v>2.72</v>
      </c>
      <c r="G3970">
        <v>7.3663411018837603</v>
      </c>
      <c r="H3970">
        <v>8.7466527404138095</v>
      </c>
      <c r="I3970">
        <v>-7.0978727385911302</v>
      </c>
      <c r="J3970">
        <v>-10.341161015912499</v>
      </c>
      <c r="K3970">
        <v>2.53422095574851</v>
      </c>
      <c r="L3970">
        <v>2.4221316509325002</v>
      </c>
      <c r="M3970">
        <v>55.612765092920498</v>
      </c>
      <c r="N3970">
        <v>1.7545315943581501</v>
      </c>
      <c r="O3970">
        <v>16.176470588235201</v>
      </c>
      <c r="P3970">
        <v>47.826086956521699</v>
      </c>
      <c r="Q3970">
        <v>5.9498014521651002E-2</v>
      </c>
    </row>
    <row r="3971" spans="1:17" hidden="1" x14ac:dyDescent="0.3">
      <c r="A3971" t="s">
        <v>8104</v>
      </c>
      <c r="B3971" t="s">
        <v>8105</v>
      </c>
      <c r="C3971" t="str">
        <f>IFERROR(VLOOKUP(Table1[[#This Row],[Ticker]],[1]!Table1[[Symbol]:[Industry]],2,FALSE),"-")</f>
        <v>-</v>
      </c>
      <c r="D3971" t="s">
        <v>623</v>
      </c>
      <c r="E3971">
        <v>20.440138059999999</v>
      </c>
      <c r="F3971">
        <v>32.5</v>
      </c>
      <c r="G3971">
        <v>-17.830968678523</v>
      </c>
      <c r="H3971">
        <v>-43.0980109757582</v>
      </c>
      <c r="I3971">
        <v>-44.271879474747699</v>
      </c>
      <c r="J3971">
        <v>-11.4221779521925</v>
      </c>
      <c r="K3971">
        <v>43.5962836194999</v>
      </c>
      <c r="L3971">
        <v>44.129710448000601</v>
      </c>
      <c r="M3971">
        <v>24.135883685547601</v>
      </c>
      <c r="N3971">
        <v>3.8181818181818099</v>
      </c>
      <c r="O3971">
        <v>128.76923076923001</v>
      </c>
      <c r="P3971">
        <v>47.058823529411697</v>
      </c>
    </row>
    <row r="3972" spans="1:17" hidden="1" x14ac:dyDescent="0.3">
      <c r="A3972" t="s">
        <v>8106</v>
      </c>
      <c r="B3972" t="s">
        <v>8107</v>
      </c>
      <c r="C3972" t="str">
        <f>IFERROR(VLOOKUP(Table1[[#This Row],[Ticker]],[1]!Table1[[Symbol]:[Industry]],2,FALSE),"-")</f>
        <v>-</v>
      </c>
      <c r="D3972" t="s">
        <v>369</v>
      </c>
      <c r="E3972">
        <v>20.430630208</v>
      </c>
      <c r="F3972">
        <v>14.29</v>
      </c>
      <c r="G3972">
        <v>-102.12584876616199</v>
      </c>
      <c r="H3972">
        <v>-15.9108815061615</v>
      </c>
      <c r="I3972">
        <v>-59.749620990339302</v>
      </c>
      <c r="J3972">
        <v>-0.80168733170197304</v>
      </c>
      <c r="K3972">
        <v>19.195019834550301</v>
      </c>
      <c r="L3972">
        <v>37.367072306041003</v>
      </c>
      <c r="M3972">
        <v>3.5674926615954701</v>
      </c>
      <c r="N3972">
        <v>0.51352400725035596</v>
      </c>
      <c r="O3972">
        <v>360.11196641007598</v>
      </c>
      <c r="P3972">
        <v>0</v>
      </c>
      <c r="Q3972">
        <v>-7.3877535776247005E-2</v>
      </c>
    </row>
    <row r="3973" spans="1:17" hidden="1" x14ac:dyDescent="0.3">
      <c r="A3973" t="s">
        <v>8108</v>
      </c>
      <c r="B3973" t="s">
        <v>8109</v>
      </c>
      <c r="C3973" t="str">
        <f>IFERROR(VLOOKUP(Table1[[#This Row],[Ticker]],[1]!Table1[[Symbol]:[Industry]],2,FALSE),"-")</f>
        <v>-</v>
      </c>
      <c r="D3973" t="s">
        <v>647</v>
      </c>
      <c r="E3973">
        <v>20.422606949999999</v>
      </c>
      <c r="F3973">
        <v>30.31</v>
      </c>
      <c r="G3973">
        <v>-1.43015999402585</v>
      </c>
      <c r="H3973">
        <v>10.869269405324699</v>
      </c>
      <c r="I3973">
        <v>-7.1960159746654098</v>
      </c>
      <c r="J3973">
        <v>-14.878522194087299</v>
      </c>
      <c r="K3973">
        <v>27.952724732269701</v>
      </c>
      <c r="L3973">
        <v>27.889817148836599</v>
      </c>
      <c r="M3973">
        <v>55.445284684489401</v>
      </c>
      <c r="N3973">
        <v>3.8493073445121802</v>
      </c>
      <c r="O3973">
        <v>17.255031342791099</v>
      </c>
      <c r="P3973">
        <v>30.590262817750901</v>
      </c>
      <c r="Q3973">
        <v>8.6906337794475E-2</v>
      </c>
    </row>
    <row r="3974" spans="1:17" hidden="1" x14ac:dyDescent="0.3">
      <c r="A3974" t="s">
        <v>8110</v>
      </c>
      <c r="B3974" t="s">
        <v>8111</v>
      </c>
      <c r="C3974" t="str">
        <f>IFERROR(VLOOKUP(Table1[[#This Row],[Ticker]],[1]!Table1[[Symbol]:[Industry]],2,FALSE),"-")</f>
        <v>-</v>
      </c>
      <c r="D3974" t="s">
        <v>409</v>
      </c>
      <c r="E3974">
        <v>20.415773897999902</v>
      </c>
      <c r="F3974">
        <v>15.22</v>
      </c>
      <c r="G3974">
        <v>399.02319560146299</v>
      </c>
      <c r="H3974">
        <v>20.274762788260698</v>
      </c>
      <c r="I3974">
        <v>212.116529880066</v>
      </c>
      <c r="J3974">
        <v>-10.582363087481401</v>
      </c>
      <c r="K3974">
        <v>11.705545388397001</v>
      </c>
      <c r="L3974">
        <v>7.22807798826467</v>
      </c>
      <c r="M3974">
        <v>50.929665060527903</v>
      </c>
      <c r="N3974">
        <v>0.76929140725327205</v>
      </c>
      <c r="O3974">
        <v>15.5059132720104</v>
      </c>
      <c r="P3974">
        <v>443.57142857142799</v>
      </c>
      <c r="Q3974">
        <v>8.1666844317393003E-2</v>
      </c>
    </row>
    <row r="3975" spans="1:17" hidden="1" x14ac:dyDescent="0.3">
      <c r="A3975" t="s">
        <v>8112</v>
      </c>
      <c r="B3975" t="s">
        <v>8113</v>
      </c>
      <c r="C3975" t="str">
        <f>IFERROR(VLOOKUP(Table1[[#This Row],[Ticker]],[1]!Table1[[Symbol]:[Industry]],2,FALSE),"-")</f>
        <v>-</v>
      </c>
      <c r="E3975">
        <v>20.409602400000001</v>
      </c>
      <c r="F3975">
        <v>33.32</v>
      </c>
      <c r="G3975">
        <v>56.770951860320103</v>
      </c>
      <c r="H3975">
        <v>-3.86930273268452</v>
      </c>
      <c r="I3975">
        <v>23.7889793276021</v>
      </c>
      <c r="J3975">
        <v>7.5565216235219097</v>
      </c>
      <c r="K3975">
        <v>30.61125356781</v>
      </c>
      <c r="L3975">
        <v>25.755979356586501</v>
      </c>
      <c r="M3975">
        <v>59.961735727753002</v>
      </c>
      <c r="N3975">
        <v>0.93708232971126704</v>
      </c>
      <c r="O3975">
        <v>5.0420168067226898</v>
      </c>
      <c r="P3975">
        <v>107.60124610591799</v>
      </c>
      <c r="Q3975">
        <v>3.5142485683284999E-2</v>
      </c>
    </row>
    <row r="3976" spans="1:17" hidden="1" x14ac:dyDescent="0.3">
      <c r="A3976" t="s">
        <v>8114</v>
      </c>
      <c r="B3976" t="s">
        <v>8115</v>
      </c>
      <c r="C3976" t="str">
        <f>IFERROR(VLOOKUP(Table1[[#This Row],[Ticker]],[1]!Table1[[Symbol]:[Industry]],2,FALSE),"-")</f>
        <v>-</v>
      </c>
      <c r="E3976">
        <v>20.3574555</v>
      </c>
      <c r="F3976">
        <v>33.94</v>
      </c>
      <c r="G3976">
        <v>-21.212711098499501</v>
      </c>
      <c r="H3976">
        <v>-21.639710895949801</v>
      </c>
      <c r="I3976">
        <v>-17.748694784762002</v>
      </c>
      <c r="J3976">
        <v>-0.28855723813120698</v>
      </c>
      <c r="K3976">
        <v>36.397546810060703</v>
      </c>
      <c r="L3976">
        <v>35.705485287174497</v>
      </c>
      <c r="M3976">
        <v>35.585768360233502</v>
      </c>
      <c r="N3976">
        <v>1.1104644602782801</v>
      </c>
      <c r="O3976">
        <v>77.312905126694105</v>
      </c>
      <c r="P3976">
        <v>16.4322469982847</v>
      </c>
      <c r="Q3976">
        <v>0.19483888451553399</v>
      </c>
    </row>
    <row r="3977" spans="1:17" hidden="1" x14ac:dyDescent="0.3">
      <c r="A3977" t="s">
        <v>8116</v>
      </c>
      <c r="B3977" t="s">
        <v>8117</v>
      </c>
      <c r="C3977" t="str">
        <f>IFERROR(VLOOKUP(Table1[[#This Row],[Ticker]],[1]!Table1[[Symbol]:[Industry]],2,FALSE),"-")</f>
        <v>-</v>
      </c>
      <c r="E3977">
        <v>20.305822500000001</v>
      </c>
      <c r="F3977">
        <v>41.5</v>
      </c>
      <c r="G3977">
        <v>183.89710193188</v>
      </c>
      <c r="H3977">
        <v>47.253146246907299</v>
      </c>
      <c r="I3977">
        <v>59.916188469018401</v>
      </c>
      <c r="J3977">
        <v>-11.0080330161927</v>
      </c>
      <c r="K3977">
        <v>32.491142325836002</v>
      </c>
      <c r="L3977">
        <v>26.102916112467899</v>
      </c>
      <c r="M3977">
        <v>59.590461851418901</v>
      </c>
      <c r="N3977">
        <v>2.8768771249094298</v>
      </c>
      <c r="O3977">
        <v>11.277108433734901</v>
      </c>
      <c r="P3977">
        <v>209.70149253731299</v>
      </c>
      <c r="Q3977">
        <v>0.10872235582253199</v>
      </c>
    </row>
    <row r="3978" spans="1:17" hidden="1" x14ac:dyDescent="0.3">
      <c r="A3978" t="s">
        <v>8118</v>
      </c>
      <c r="B3978" t="s">
        <v>8119</v>
      </c>
      <c r="C3978" t="str">
        <f>IFERROR(VLOOKUP(Table1[[#This Row],[Ticker]],[1]!Table1[[Symbol]:[Industry]],2,FALSE),"-")</f>
        <v>-</v>
      </c>
      <c r="D3978" t="s">
        <v>62</v>
      </c>
      <c r="E3978">
        <v>20.2503116</v>
      </c>
      <c r="F3978">
        <v>80.459999999999994</v>
      </c>
      <c r="G3978">
        <v>-21.5815926779721</v>
      </c>
      <c r="H3978">
        <v>2.2282897367613401</v>
      </c>
      <c r="I3978">
        <v>-6.7563045754732798</v>
      </c>
      <c r="J3978">
        <v>3.7690353366117901</v>
      </c>
      <c r="K3978">
        <v>67.195017663883903</v>
      </c>
      <c r="L3978">
        <v>68.361157001013893</v>
      </c>
      <c r="M3978">
        <v>55.367281196440999</v>
      </c>
      <c r="N3978">
        <v>4.04539914161633</v>
      </c>
      <c r="O3978">
        <v>22.259507829977601</v>
      </c>
      <c r="P3978">
        <v>43.678571428571402</v>
      </c>
      <c r="Q3978">
        <v>3.4188905909071997E-2</v>
      </c>
    </row>
    <row r="3979" spans="1:17" hidden="1" x14ac:dyDescent="0.3">
      <c r="A3979" t="s">
        <v>8120</v>
      </c>
      <c r="B3979" t="s">
        <v>8121</v>
      </c>
      <c r="C3979" t="str">
        <f>IFERROR(VLOOKUP(Table1[[#This Row],[Ticker]],[1]!Table1[[Symbol]:[Industry]],2,FALSE),"-")</f>
        <v>-</v>
      </c>
      <c r="D3979" t="s">
        <v>180</v>
      </c>
      <c r="E3979">
        <v>20.250205000000001</v>
      </c>
      <c r="F3979">
        <v>42.62</v>
      </c>
      <c r="G3979">
        <v>-5.7142243614209196</v>
      </c>
      <c r="H3979">
        <v>0.705225812910939</v>
      </c>
      <c r="I3979">
        <v>-18.9602649709507</v>
      </c>
      <c r="J3979">
        <v>-4.2731059847915303</v>
      </c>
      <c r="K3979">
        <v>40.654748018641001</v>
      </c>
      <c r="L3979">
        <v>40.767593504919198</v>
      </c>
      <c r="M3979">
        <v>50.428985921019503</v>
      </c>
      <c r="N3979">
        <v>2.17966242865191</v>
      </c>
      <c r="O3979">
        <v>26.677616142655999</v>
      </c>
      <c r="P3979">
        <v>25.722713864306701</v>
      </c>
      <c r="Q3979">
        <v>4.8926364205369999E-2</v>
      </c>
    </row>
    <row r="3980" spans="1:17" hidden="1" x14ac:dyDescent="0.3">
      <c r="A3980" t="s">
        <v>8122</v>
      </c>
      <c r="B3980" t="s">
        <v>8123</v>
      </c>
      <c r="C3980" t="str">
        <f>IFERROR(VLOOKUP(Table1[[#This Row],[Ticker]],[1]!Table1[[Symbol]:[Industry]],2,FALSE),"-")</f>
        <v>-</v>
      </c>
      <c r="D3980" t="s">
        <v>140</v>
      </c>
      <c r="E3980">
        <v>20.25</v>
      </c>
      <c r="F3980">
        <v>6.58</v>
      </c>
      <c r="G3980">
        <v>38.695609394566603</v>
      </c>
      <c r="H3980">
        <v>-8.4611394673783895</v>
      </c>
      <c r="I3980">
        <v>1.9309568083731099</v>
      </c>
      <c r="J3980">
        <v>-0.94961632578481003</v>
      </c>
      <c r="K3980">
        <v>6.6166140966065097</v>
      </c>
      <c r="L3980">
        <v>6.3794150735998203</v>
      </c>
      <c r="M3980">
        <v>52.740519687398503</v>
      </c>
      <c r="N3980">
        <v>1.3492550122382501</v>
      </c>
      <c r="O3980">
        <v>72.644376899695999</v>
      </c>
      <c r="P3980">
        <v>92.397660818713405</v>
      </c>
      <c r="Q3980">
        <v>1.2891398293372E-2</v>
      </c>
    </row>
    <row r="3981" spans="1:17" hidden="1" x14ac:dyDescent="0.3">
      <c r="A3981" t="s">
        <v>8124</v>
      </c>
      <c r="B3981" t="s">
        <v>8125</v>
      </c>
      <c r="C3981" t="str">
        <f>IFERROR(VLOOKUP(Table1[[#This Row],[Ticker]],[1]!Table1[[Symbol]:[Industry]],2,FALSE),"-")</f>
        <v>-</v>
      </c>
      <c r="D3981" t="s">
        <v>713</v>
      </c>
      <c r="E3981">
        <v>20.204048429</v>
      </c>
      <c r="F3981">
        <v>202.26</v>
      </c>
      <c r="G3981">
        <v>-22.626305618441499</v>
      </c>
      <c r="K3981">
        <v>199.64482088527899</v>
      </c>
      <c r="L3981">
        <v>192.56798235863999</v>
      </c>
      <c r="M3981">
        <v>61.144137814655998</v>
      </c>
      <c r="N3981">
        <v>1</v>
      </c>
      <c r="O3981">
        <v>3.8267576386828899</v>
      </c>
      <c r="P3981">
        <v>6.6434672571970799</v>
      </c>
      <c r="Q3981">
        <v>-1.293132028575E-3</v>
      </c>
    </row>
    <row r="3982" spans="1:17" hidden="1" x14ac:dyDescent="0.3">
      <c r="A3982" t="s">
        <v>8126</v>
      </c>
      <c r="B3982" t="s">
        <v>8127</v>
      </c>
      <c r="C3982" t="str">
        <f>IFERROR(VLOOKUP(Table1[[#This Row],[Ticker]],[1]!Table1[[Symbol]:[Industry]],2,FALSE),"-")</f>
        <v>-</v>
      </c>
      <c r="D3982" t="s">
        <v>49</v>
      </c>
      <c r="E3982">
        <v>20.165038919999901</v>
      </c>
      <c r="F3982">
        <v>16.760000000000002</v>
      </c>
      <c r="G3982">
        <v>-61.540586924451702</v>
      </c>
      <c r="H3982">
        <v>-1.21057941223448</v>
      </c>
      <c r="I3982">
        <v>-63.020636784539299</v>
      </c>
      <c r="J3982">
        <v>-3.9566169091667498</v>
      </c>
      <c r="K3982">
        <v>18.367316156566002</v>
      </c>
      <c r="L3982">
        <v>23.786519831772502</v>
      </c>
      <c r="M3982">
        <v>42.774258006754899</v>
      </c>
      <c r="N3982">
        <v>0.27049129930570898</v>
      </c>
      <c r="O3982">
        <v>120.704057279236</v>
      </c>
      <c r="P3982">
        <v>9.5424836601307295</v>
      </c>
      <c r="Q3982">
        <v>-4.6691154853202001E-2</v>
      </c>
    </row>
    <row r="3983" spans="1:17" hidden="1" x14ac:dyDescent="0.3">
      <c r="A3983" t="s">
        <v>8128</v>
      </c>
      <c r="B3983" t="s">
        <v>8129</v>
      </c>
      <c r="C3983" t="str">
        <f>IFERROR(VLOOKUP(Table1[[#This Row],[Ticker]],[1]!Table1[[Symbol]:[Industry]],2,FALSE),"-")</f>
        <v>-</v>
      </c>
      <c r="E3983">
        <v>20.11722696</v>
      </c>
      <c r="F3983">
        <v>26.8</v>
      </c>
      <c r="G3983">
        <v>-24.786674811991901</v>
      </c>
      <c r="H3983">
        <v>-0.24141801236280999</v>
      </c>
      <c r="I3983">
        <v>4.6542479218571103E-2</v>
      </c>
      <c r="J3983">
        <v>5.2867196741362203</v>
      </c>
      <c r="K3983">
        <v>24.469404951386501</v>
      </c>
      <c r="L3983">
        <v>24.705328284870198</v>
      </c>
      <c r="M3983">
        <v>61.588283745811701</v>
      </c>
      <c r="N3983">
        <v>0.60049020328895097</v>
      </c>
      <c r="O3983">
        <v>32.3507462686567</v>
      </c>
      <c r="P3983">
        <v>33.3333333333333</v>
      </c>
      <c r="Q3983">
        <v>-3.6913096387840003E-2</v>
      </c>
    </row>
    <row r="3984" spans="1:17" hidden="1" x14ac:dyDescent="0.3">
      <c r="A3984" t="s">
        <v>8130</v>
      </c>
      <c r="B3984" t="s">
        <v>8131</v>
      </c>
      <c r="C3984" t="str">
        <f>IFERROR(VLOOKUP(Table1[[#This Row],[Ticker]],[1]!Table1[[Symbol]:[Industry]],2,FALSE),"-")</f>
        <v>-</v>
      </c>
      <c r="E3984">
        <v>20.098010768000002</v>
      </c>
      <c r="F3984">
        <v>46.06</v>
      </c>
      <c r="G3984">
        <v>-47.484377002304498</v>
      </c>
      <c r="H3984">
        <v>-2.0494473194899201</v>
      </c>
      <c r="I3984">
        <v>-15.754924020642401</v>
      </c>
      <c r="J3984">
        <v>-2.4103829838758899</v>
      </c>
      <c r="K3984">
        <v>44.3531109445208</v>
      </c>
      <c r="L3984">
        <v>44.691195692729202</v>
      </c>
      <c r="M3984">
        <v>52.276189995277697</v>
      </c>
      <c r="N3984">
        <v>1.20665487088696</v>
      </c>
      <c r="O3984">
        <v>49.3052540165002</v>
      </c>
      <c r="P3984">
        <v>17.800511508951399</v>
      </c>
      <c r="Q3984">
        <v>1.6798740979340001E-2</v>
      </c>
    </row>
    <row r="3985" spans="1:17" hidden="1" x14ac:dyDescent="0.3">
      <c r="A3985" t="s">
        <v>8132</v>
      </c>
      <c r="B3985" t="s">
        <v>8133</v>
      </c>
      <c r="C3985" t="str">
        <f>IFERROR(VLOOKUP(Table1[[#This Row],[Ticker]],[1]!Table1[[Symbol]:[Industry]],2,FALSE),"-")</f>
        <v>-</v>
      </c>
      <c r="E3985">
        <v>20.081250000000001</v>
      </c>
      <c r="F3985">
        <v>472.5</v>
      </c>
      <c r="G3985">
        <v>63.195609394566603</v>
      </c>
      <c r="H3985">
        <v>-14.649069184719799</v>
      </c>
      <c r="I3985">
        <v>-2.8799048260476101</v>
      </c>
      <c r="J3985">
        <v>4.1983126682980201</v>
      </c>
      <c r="K3985">
        <v>496.49387288161699</v>
      </c>
      <c r="L3985">
        <v>448.736492494407</v>
      </c>
      <c r="M3985">
        <v>57.650269446294303</v>
      </c>
      <c r="N3985">
        <v>1.2834224598930399</v>
      </c>
      <c r="O3985">
        <v>22.7830687830687</v>
      </c>
      <c r="P3985">
        <v>88.999999999999901</v>
      </c>
    </row>
    <row r="3986" spans="1:17" hidden="1" x14ac:dyDescent="0.3">
      <c r="A3986" t="s">
        <v>8134</v>
      </c>
      <c r="B3986" t="s">
        <v>8135</v>
      </c>
      <c r="C3986" t="str">
        <f>IFERROR(VLOOKUP(Table1[[#This Row],[Ticker]],[1]!Table1[[Symbol]:[Industry]],2,FALSE),"-")</f>
        <v>-</v>
      </c>
      <c r="D3986" t="s">
        <v>647</v>
      </c>
      <c r="E3986">
        <v>20.0718</v>
      </c>
      <c r="F3986">
        <v>36.08</v>
      </c>
      <c r="G3986">
        <v>-48.346254066146003</v>
      </c>
      <c r="H3986">
        <v>-11.191702325241399</v>
      </c>
      <c r="I3986">
        <v>11.763813145682001</v>
      </c>
      <c r="J3986">
        <v>-5.2489881029101904</v>
      </c>
      <c r="K3986">
        <v>39.189691607072803</v>
      </c>
      <c r="L3986">
        <v>38.277292461602002</v>
      </c>
      <c r="M3986">
        <v>29.468466969687</v>
      </c>
      <c r="N3986">
        <v>0.59296533936360496</v>
      </c>
      <c r="O3986">
        <v>36.945676274944503</v>
      </c>
      <c r="P3986">
        <v>48.050882232252697</v>
      </c>
      <c r="Q3986">
        <v>-2.5234737348774999E-2</v>
      </c>
    </row>
    <row r="3987" spans="1:17" hidden="1" x14ac:dyDescent="0.3">
      <c r="A3987" t="s">
        <v>8136</v>
      </c>
      <c r="B3987" t="s">
        <v>8137</v>
      </c>
      <c r="C3987" t="str">
        <f>IFERROR(VLOOKUP(Table1[[#This Row],[Ticker]],[1]!Table1[[Symbol]:[Industry]],2,FALSE),"-")</f>
        <v>-</v>
      </c>
      <c r="D3987" t="s">
        <v>396</v>
      </c>
      <c r="E3987">
        <v>20.07057</v>
      </c>
      <c r="F3987">
        <v>30.5</v>
      </c>
      <c r="G3987">
        <v>9.8114386520144503</v>
      </c>
      <c r="H3987">
        <v>-0.81682772338819098</v>
      </c>
      <c r="I3987">
        <v>10.4333185370935</v>
      </c>
      <c r="J3987">
        <v>6.2939009035921396</v>
      </c>
      <c r="K3987">
        <v>28.550625440887799</v>
      </c>
      <c r="L3987">
        <v>28.260329521148702</v>
      </c>
      <c r="M3987">
        <v>58.643011960406199</v>
      </c>
      <c r="N3987">
        <v>1.5154067989503801</v>
      </c>
      <c r="O3987">
        <v>35.9016393442623</v>
      </c>
      <c r="P3987">
        <v>45.238095238095198</v>
      </c>
      <c r="Q3987">
        <v>1.0706332678232001E-2</v>
      </c>
    </row>
    <row r="3988" spans="1:17" hidden="1" x14ac:dyDescent="0.3">
      <c r="A3988" t="s">
        <v>8138</v>
      </c>
      <c r="B3988" t="s">
        <v>8139</v>
      </c>
      <c r="C3988" t="str">
        <f>IFERROR(VLOOKUP(Table1[[#This Row],[Ticker]],[1]!Table1[[Symbol]:[Industry]],2,FALSE),"-")</f>
        <v>-</v>
      </c>
      <c r="D3988" t="s">
        <v>713</v>
      </c>
      <c r="E3988">
        <v>20.010432867999999</v>
      </c>
      <c r="F3988">
        <v>87.63</v>
      </c>
      <c r="G3988">
        <v>30.5939674170546</v>
      </c>
      <c r="H3988">
        <v>-1.21003168849612</v>
      </c>
      <c r="I3988">
        <v>14.919690622902801</v>
      </c>
      <c r="J3988">
        <v>-0.241174863159311</v>
      </c>
      <c r="K3988">
        <v>82.992246032850503</v>
      </c>
      <c r="L3988">
        <v>72.868538855263097</v>
      </c>
      <c r="M3988">
        <v>57.664030131014698</v>
      </c>
      <c r="N3988">
        <v>1.2456631431946601</v>
      </c>
      <c r="O3988">
        <v>2.7045532351934298</v>
      </c>
      <c r="P3988">
        <v>67.552581261950294</v>
      </c>
      <c r="Q3988">
        <v>6.2739406014718002E-2</v>
      </c>
    </row>
    <row r="3989" spans="1:17" hidden="1" x14ac:dyDescent="0.3">
      <c r="A3989" t="s">
        <v>8140</v>
      </c>
      <c r="B3989" t="s">
        <v>8141</v>
      </c>
      <c r="C3989" t="str">
        <f>IFERROR(VLOOKUP(Table1[[#This Row],[Ticker]],[1]!Table1[[Symbol]:[Industry]],2,FALSE),"-")</f>
        <v>-</v>
      </c>
      <c r="E3989">
        <v>19.945704584000001</v>
      </c>
      <c r="F3989">
        <v>13.48</v>
      </c>
      <c r="G3989">
        <v>28.0768879333794</v>
      </c>
      <c r="H3989">
        <v>19.753146246907299</v>
      </c>
      <c r="I3989">
        <v>5.9132696966350498</v>
      </c>
      <c r="J3989">
        <v>9.7287956453368203</v>
      </c>
      <c r="K3989">
        <v>12.3903207550603</v>
      </c>
      <c r="L3989">
        <v>11.302295500647899</v>
      </c>
      <c r="M3989">
        <v>72.717012843319196</v>
      </c>
      <c r="N3989">
        <v>1.22533879162786</v>
      </c>
      <c r="O3989">
        <v>28.412462908011801</v>
      </c>
      <c r="P3989">
        <v>124.292845257903</v>
      </c>
      <c r="Q3989">
        <v>0.100528433138448</v>
      </c>
    </row>
    <row r="3990" spans="1:17" hidden="1" x14ac:dyDescent="0.3">
      <c r="A3990" t="s">
        <v>8142</v>
      </c>
      <c r="B3990" t="s">
        <v>8143</v>
      </c>
      <c r="C3990" t="str">
        <f>IFERROR(VLOOKUP(Table1[[#This Row],[Ticker]],[1]!Table1[[Symbol]:[Industry]],2,FALSE),"-")</f>
        <v>-</v>
      </c>
      <c r="D3990" t="s">
        <v>338</v>
      </c>
      <c r="E3990">
        <v>19.924927199999999</v>
      </c>
      <c r="F3990">
        <v>41.3</v>
      </c>
      <c r="G3990">
        <v>5.1404413539832898</v>
      </c>
      <c r="H3990">
        <v>-6.6114090091573603</v>
      </c>
      <c r="I3990">
        <v>-4.1891750837336303</v>
      </c>
      <c r="J3990">
        <v>7.1237205937059498</v>
      </c>
      <c r="K3990">
        <v>41.713482224303597</v>
      </c>
      <c r="L3990">
        <v>39.443975112287198</v>
      </c>
      <c r="M3990">
        <v>54.079783231673403</v>
      </c>
      <c r="N3990">
        <v>0.66559485530546603</v>
      </c>
      <c r="O3990">
        <v>11.3801452784503</v>
      </c>
      <c r="P3990">
        <v>36.574074074073998</v>
      </c>
      <c r="Q3990">
        <v>0.111306947326289</v>
      </c>
    </row>
    <row r="3991" spans="1:17" hidden="1" x14ac:dyDescent="0.3">
      <c r="A3991" t="s">
        <v>8144</v>
      </c>
      <c r="B3991" t="s">
        <v>8145</v>
      </c>
      <c r="C3991" t="str">
        <f>IFERROR(VLOOKUP(Table1[[#This Row],[Ticker]],[1]!Table1[[Symbol]:[Industry]],2,FALSE),"-")</f>
        <v>-</v>
      </c>
      <c r="E3991">
        <v>19.878299999999999</v>
      </c>
      <c r="F3991">
        <v>19.36</v>
      </c>
      <c r="G3991">
        <v>-81.804390605433298</v>
      </c>
      <c r="H3991">
        <v>-17.367269244244198</v>
      </c>
      <c r="I3991">
        <v>-65.441746837723301</v>
      </c>
      <c r="J3991">
        <v>-13.7481159031305</v>
      </c>
      <c r="K3991">
        <v>22.717730155475302</v>
      </c>
      <c r="L3991">
        <v>33.527553100821699</v>
      </c>
      <c r="M3991">
        <v>38.827736837063803</v>
      </c>
      <c r="N3991">
        <v>1.4891083836758801</v>
      </c>
      <c r="O3991">
        <v>273.60537190082601</v>
      </c>
      <c r="P3991">
        <v>3.64025695931478</v>
      </c>
    </row>
    <row r="3992" spans="1:17" hidden="1" x14ac:dyDescent="0.3">
      <c r="A3992" t="s">
        <v>8146</v>
      </c>
      <c r="B3992" t="s">
        <v>8147</v>
      </c>
      <c r="C3992" t="str">
        <f>IFERROR(VLOOKUP(Table1[[#This Row],[Ticker]],[1]!Table1[[Symbol]:[Industry]],2,FALSE),"-")</f>
        <v>-</v>
      </c>
      <c r="D3992" t="s">
        <v>393</v>
      </c>
      <c r="E3992">
        <v>19.876367999999999</v>
      </c>
      <c r="F3992">
        <v>38.520000000000003</v>
      </c>
      <c r="G3992">
        <v>-9.2537098187464508</v>
      </c>
      <c r="H3992">
        <v>-12.004625321377601</v>
      </c>
      <c r="I3992">
        <v>-22.957496985312101</v>
      </c>
      <c r="J3992">
        <v>-3.3664475266237401</v>
      </c>
      <c r="K3992">
        <v>38.684117222817001</v>
      </c>
      <c r="L3992">
        <v>38.458436106405102</v>
      </c>
      <c r="M3992">
        <v>45.8122133615175</v>
      </c>
      <c r="N3992">
        <v>0.80339963247216495</v>
      </c>
      <c r="O3992">
        <v>24.610591900311501</v>
      </c>
      <c r="P3992">
        <v>24.258064516129</v>
      </c>
      <c r="Q3992">
        <v>-5.1409451309695001E-2</v>
      </c>
    </row>
    <row r="3993" spans="1:17" hidden="1" x14ac:dyDescent="0.3">
      <c r="A3993" t="s">
        <v>8148</v>
      </c>
      <c r="B3993" t="s">
        <v>8149</v>
      </c>
      <c r="C3993" t="str">
        <f>IFERROR(VLOOKUP(Table1[[#This Row],[Ticker]],[1]!Table1[[Symbol]:[Industry]],2,FALSE),"-")</f>
        <v>-</v>
      </c>
      <c r="D3993" t="s">
        <v>46</v>
      </c>
      <c r="E3993">
        <v>19.864000000000001</v>
      </c>
      <c r="F3993">
        <v>62.34</v>
      </c>
      <c r="G3993">
        <v>351.165770067864</v>
      </c>
      <c r="H3993">
        <v>21.994241771685601</v>
      </c>
      <c r="I3993">
        <v>152.439285018905</v>
      </c>
      <c r="J3993">
        <v>-4.79163392296807</v>
      </c>
      <c r="K3993">
        <v>49.822662403755302</v>
      </c>
      <c r="L3993">
        <v>31.852916971403001</v>
      </c>
      <c r="M3993">
        <v>46.202208686387301</v>
      </c>
      <c r="N3993">
        <v>1.20458455282736</v>
      </c>
      <c r="O3993">
        <v>11.485402630734599</v>
      </c>
      <c r="P3993">
        <v>376.97016067329702</v>
      </c>
    </row>
    <row r="3994" spans="1:17" hidden="1" x14ac:dyDescent="0.3">
      <c r="A3994" t="s">
        <v>8150</v>
      </c>
      <c r="B3994" t="s">
        <v>8151</v>
      </c>
      <c r="C3994" t="str">
        <f>IFERROR(VLOOKUP(Table1[[#This Row],[Ticker]],[1]!Table1[[Symbol]:[Industry]],2,FALSE),"-")</f>
        <v>-</v>
      </c>
      <c r="D3994" t="s">
        <v>713</v>
      </c>
      <c r="E3994">
        <v>19.692535094</v>
      </c>
      <c r="F3994">
        <v>63.48</v>
      </c>
      <c r="G3994">
        <v>-10.7397709820941</v>
      </c>
      <c r="H3994">
        <v>0.13113981297427599</v>
      </c>
      <c r="I3994">
        <v>-3.4225715812019701</v>
      </c>
      <c r="J3994">
        <v>1.1248142062614299</v>
      </c>
      <c r="K3994">
        <v>59.470374316654002</v>
      </c>
      <c r="L3994">
        <v>56.553691142558897</v>
      </c>
      <c r="M3994">
        <v>43.249617568739502</v>
      </c>
      <c r="N3994">
        <v>1.3081047236635499</v>
      </c>
      <c r="O3994">
        <v>7.0415879017013197</v>
      </c>
      <c r="P3994">
        <v>22.161496420598802</v>
      </c>
    </row>
    <row r="3995" spans="1:17" hidden="1" x14ac:dyDescent="0.3">
      <c r="A3995" t="s">
        <v>8152</v>
      </c>
      <c r="B3995" t="s">
        <v>8153</v>
      </c>
      <c r="C3995" t="str">
        <f>IFERROR(VLOOKUP(Table1[[#This Row],[Ticker]],[1]!Table1[[Symbol]:[Industry]],2,FALSE),"-")</f>
        <v>-</v>
      </c>
      <c r="E3995">
        <v>19.664190000000001</v>
      </c>
      <c r="F3995">
        <v>10.47</v>
      </c>
      <c r="G3995">
        <v>19.008887402865401</v>
      </c>
      <c r="H3995">
        <v>-10.831209981873</v>
      </c>
      <c r="I3995">
        <v>-27.953257353975701</v>
      </c>
      <c r="J3995">
        <v>-14.620782809088899</v>
      </c>
      <c r="K3995">
        <v>10.8503675625466</v>
      </c>
      <c r="L3995">
        <v>10.5669687293158</v>
      </c>
      <c r="M3995">
        <v>33.658811836785702</v>
      </c>
      <c r="N3995">
        <v>1.40029375305745</v>
      </c>
      <c r="O3995">
        <v>52.626552053486101</v>
      </c>
      <c r="P3995">
        <v>64.622641509433905</v>
      </c>
      <c r="Q3995">
        <v>4.1946923480973002E-2</v>
      </c>
    </row>
    <row r="3996" spans="1:17" hidden="1" x14ac:dyDescent="0.3">
      <c r="A3996" t="s">
        <v>8154</v>
      </c>
      <c r="B3996" t="s">
        <v>8155</v>
      </c>
      <c r="C3996" t="str">
        <f>IFERROR(VLOOKUP(Table1[[#This Row],[Ticker]],[1]!Table1[[Symbol]:[Industry]],2,FALSE),"-")</f>
        <v>-</v>
      </c>
      <c r="E3996">
        <v>19.5857238</v>
      </c>
      <c r="F3996">
        <v>88.74</v>
      </c>
      <c r="G3996">
        <v>39.2932838131713</v>
      </c>
      <c r="H3996">
        <v>-13.596335501627999</v>
      </c>
      <c r="I3996">
        <v>-24.713257353975699</v>
      </c>
      <c r="J3996">
        <v>-4.3350206650353096</v>
      </c>
      <c r="K3996">
        <v>92.969892562203</v>
      </c>
      <c r="L3996">
        <v>85.0642003110014</v>
      </c>
      <c r="M3996">
        <v>34.578734718259398</v>
      </c>
      <c r="N3996">
        <v>1.95560593871132</v>
      </c>
      <c r="O3996">
        <v>22.932161370295201</v>
      </c>
      <c r="P3996">
        <v>74.685039370078698</v>
      </c>
      <c r="Q3996">
        <v>4.4900958758267003E-2</v>
      </c>
    </row>
    <row r="3997" spans="1:17" hidden="1" x14ac:dyDescent="0.3">
      <c r="A3997" t="s">
        <v>8156</v>
      </c>
      <c r="B3997" t="s">
        <v>8157</v>
      </c>
      <c r="C3997" t="str">
        <f>IFERROR(VLOOKUP(Table1[[#This Row],[Ticker]],[1]!Table1[[Symbol]:[Industry]],2,FALSE),"-")</f>
        <v>-</v>
      </c>
      <c r="D3997" t="s">
        <v>557</v>
      </c>
      <c r="E3997">
        <v>19.477439350000001</v>
      </c>
      <c r="F3997">
        <v>0.64</v>
      </c>
      <c r="G3997">
        <v>94.885264566980496</v>
      </c>
      <c r="H3997">
        <v>-23.182393822779002</v>
      </c>
      <c r="I3997">
        <v>-35.522781163499502</v>
      </c>
      <c r="J3997">
        <v>-15.9915607494234</v>
      </c>
      <c r="K3997">
        <v>0.80290874736936702</v>
      </c>
      <c r="M3997">
        <v>21.751925764383898</v>
      </c>
      <c r="N3997">
        <v>4.35804915810923</v>
      </c>
      <c r="O3997">
        <v>78.124999999999901</v>
      </c>
      <c r="P3997">
        <v>128.57142857142799</v>
      </c>
    </row>
    <row r="3998" spans="1:17" hidden="1" x14ac:dyDescent="0.3">
      <c r="A3998" t="s">
        <v>8158</v>
      </c>
      <c r="B3998" t="s">
        <v>8159</v>
      </c>
      <c r="C3998" t="str">
        <f>IFERROR(VLOOKUP(Table1[[#This Row],[Ticker]],[1]!Table1[[Symbol]:[Industry]],2,FALSE),"-")</f>
        <v>-</v>
      </c>
      <c r="D3998" t="s">
        <v>647</v>
      </c>
      <c r="E3998">
        <v>19.452000000000002</v>
      </c>
      <c r="F3998">
        <v>33.06</v>
      </c>
      <c r="G3998">
        <v>225.897737054141</v>
      </c>
      <c r="H3998">
        <v>64.316969688601304</v>
      </c>
      <c r="I3998">
        <v>212.40438970484701</v>
      </c>
      <c r="J3998">
        <v>7.3731541764728696</v>
      </c>
      <c r="K3998">
        <v>19.907936795856301</v>
      </c>
      <c r="L3998">
        <v>13.0409493379239</v>
      </c>
      <c r="M3998">
        <v>99.9926095259965</v>
      </c>
      <c r="N3998">
        <v>1.5071063951821</v>
      </c>
      <c r="O3998">
        <v>0</v>
      </c>
      <c r="P3998">
        <v>267.33333333333297</v>
      </c>
    </row>
    <row r="3999" spans="1:17" hidden="1" x14ac:dyDescent="0.3">
      <c r="A3999" t="s">
        <v>8160</v>
      </c>
      <c r="B3999" t="s">
        <v>8161</v>
      </c>
      <c r="C3999" t="str">
        <f>IFERROR(VLOOKUP(Table1[[#This Row],[Ticker]],[1]!Table1[[Symbol]:[Industry]],2,FALSE),"-")</f>
        <v>-</v>
      </c>
      <c r="D3999" t="s">
        <v>5374</v>
      </c>
      <c r="E3999">
        <v>19.448309999999999</v>
      </c>
      <c r="F3999">
        <v>38.81</v>
      </c>
      <c r="G3999">
        <v>2.2391593780704899</v>
      </c>
      <c r="H3999">
        <v>-5.0246636624815197</v>
      </c>
      <c r="I3999">
        <v>-2.0804889923938199</v>
      </c>
      <c r="J3999">
        <v>0.54041072362534004</v>
      </c>
      <c r="K3999">
        <v>36.585532543807098</v>
      </c>
      <c r="L3999">
        <v>34.563915828536302</v>
      </c>
      <c r="M3999">
        <v>47.217619853725601</v>
      </c>
      <c r="N3999">
        <v>0.70414708886619004</v>
      </c>
      <c r="O3999">
        <v>19.196083483638201</v>
      </c>
      <c r="P3999">
        <v>46.342383107088999</v>
      </c>
      <c r="Q3999">
        <v>3.1718229423086997E-2</v>
      </c>
    </row>
    <row r="4000" spans="1:17" hidden="1" x14ac:dyDescent="0.3">
      <c r="A4000" t="s">
        <v>8162</v>
      </c>
      <c r="B4000" t="s">
        <v>8163</v>
      </c>
      <c r="C4000" t="str">
        <f>IFERROR(VLOOKUP(Table1[[#This Row],[Ticker]],[1]!Table1[[Symbol]:[Industry]],2,FALSE),"-")</f>
        <v>-</v>
      </c>
      <c r="D4000" t="s">
        <v>1229</v>
      </c>
      <c r="E4000">
        <v>19.424843750000001</v>
      </c>
      <c r="F4000">
        <v>85.15</v>
      </c>
      <c r="G4000">
        <v>-5.5931859894901201</v>
      </c>
      <c r="H4000">
        <v>-1.87035303188851</v>
      </c>
      <c r="I4000">
        <v>-12.2495918825592</v>
      </c>
      <c r="J4000">
        <v>1.0670674632677399</v>
      </c>
      <c r="K4000">
        <v>87.130260937810405</v>
      </c>
      <c r="M4000">
        <v>46.234414810174101</v>
      </c>
      <c r="N4000">
        <v>1</v>
      </c>
    </row>
    <row r="4001" spans="1:17" hidden="1" x14ac:dyDescent="0.3">
      <c r="A4001" t="s">
        <v>8164</v>
      </c>
      <c r="B4001" t="s">
        <v>8165</v>
      </c>
      <c r="C4001" t="str">
        <f>IFERROR(VLOOKUP(Table1[[#This Row],[Ticker]],[1]!Table1[[Symbol]:[Industry]],2,FALSE),"-")</f>
        <v>-</v>
      </c>
      <c r="D4001" t="s">
        <v>1662</v>
      </c>
      <c r="E4001">
        <v>19.422482800000001</v>
      </c>
      <c r="F4001">
        <v>44.57</v>
      </c>
      <c r="G4001">
        <v>57.009391182917803</v>
      </c>
      <c r="H4001">
        <v>-9.7604005511222294</v>
      </c>
      <c r="I4001">
        <v>-11.2172032389813</v>
      </c>
      <c r="J4001">
        <v>-4.8243009433566799</v>
      </c>
      <c r="K4001">
        <v>46.033929547534299</v>
      </c>
      <c r="L4001">
        <v>46.034214731627699</v>
      </c>
      <c r="M4001">
        <v>40.522077421798102</v>
      </c>
      <c r="N4001">
        <v>0.71741647220962002</v>
      </c>
      <c r="O4001">
        <v>42.113529279784601</v>
      </c>
      <c r="P4001">
        <v>91.946597760551199</v>
      </c>
    </row>
    <row r="4002" spans="1:17" hidden="1" x14ac:dyDescent="0.3">
      <c r="A4002" t="s">
        <v>8166</v>
      </c>
      <c r="B4002" t="s">
        <v>8167</v>
      </c>
      <c r="C4002" t="str">
        <f>IFERROR(VLOOKUP(Table1[[#This Row],[Ticker]],[1]!Table1[[Symbol]:[Industry]],2,FALSE),"-")</f>
        <v>-</v>
      </c>
      <c r="D4002" t="s">
        <v>140</v>
      </c>
      <c r="E4002">
        <v>19.398598377999999</v>
      </c>
      <c r="F4002">
        <v>58.85</v>
      </c>
      <c r="G4002">
        <v>1.27399419266645</v>
      </c>
      <c r="H4002">
        <v>17.25582252941</v>
      </c>
      <c r="I4002">
        <v>28.0729659239339</v>
      </c>
      <c r="J4002">
        <v>-5.8016873317019799</v>
      </c>
      <c r="K4002">
        <v>57.033494137764599</v>
      </c>
      <c r="L4002">
        <v>51.6764597585194</v>
      </c>
      <c r="M4002">
        <v>45.233423665135597</v>
      </c>
      <c r="N4002">
        <v>2.2983230361871101</v>
      </c>
      <c r="O4002">
        <v>44.435004248088298</v>
      </c>
      <c r="P4002">
        <v>93.585526315789494</v>
      </c>
    </row>
    <row r="4003" spans="1:17" hidden="1" x14ac:dyDescent="0.3">
      <c r="A4003" t="s">
        <v>8168</v>
      </c>
      <c r="B4003" t="s">
        <v>8169</v>
      </c>
      <c r="C4003" t="str">
        <f>IFERROR(VLOOKUP(Table1[[#This Row],[Ticker]],[1]!Table1[[Symbol]:[Industry]],2,FALSE),"-")</f>
        <v>-</v>
      </c>
      <c r="D4003" t="s">
        <v>422</v>
      </c>
      <c r="E4003">
        <v>19.31073</v>
      </c>
      <c r="F4003">
        <v>12.2</v>
      </c>
      <c r="G4003">
        <v>24.999070457607399</v>
      </c>
      <c r="H4003">
        <v>-14.3100007510222</v>
      </c>
      <c r="I4003">
        <v>-15.4228074723656</v>
      </c>
      <c r="J4003">
        <v>-0.40008090599915602</v>
      </c>
      <c r="K4003">
        <v>13.537405789234899</v>
      </c>
      <c r="L4003">
        <v>12.4670367994232</v>
      </c>
      <c r="M4003">
        <v>27.4348667552865</v>
      </c>
      <c r="N4003">
        <v>0.86897360208361996</v>
      </c>
      <c r="O4003">
        <v>37.377049180327802</v>
      </c>
      <c r="P4003">
        <v>54.626108998732498</v>
      </c>
      <c r="Q4003">
        <v>2.5140522861672E-2</v>
      </c>
    </row>
    <row r="4004" spans="1:17" hidden="1" x14ac:dyDescent="0.3">
      <c r="A4004" t="s">
        <v>8170</v>
      </c>
      <c r="B4004" t="s">
        <v>8171</v>
      </c>
      <c r="C4004" t="str">
        <f>IFERROR(VLOOKUP(Table1[[#This Row],[Ticker]],[1]!Table1[[Symbol]:[Industry]],2,FALSE),"-")</f>
        <v>-</v>
      </c>
      <c r="D4004" t="s">
        <v>220</v>
      </c>
      <c r="E4004">
        <v>19.296199999999999</v>
      </c>
      <c r="F4004">
        <v>79.13</v>
      </c>
      <c r="G4004">
        <v>67.195609394566603</v>
      </c>
      <c r="H4004">
        <v>-3.7857314351025799</v>
      </c>
      <c r="I4004">
        <v>2.4220376121283702</v>
      </c>
      <c r="J4004">
        <v>-5.9101210666417199</v>
      </c>
      <c r="K4004">
        <v>80.922483568289294</v>
      </c>
      <c r="L4004">
        <v>72.498261401891497</v>
      </c>
      <c r="M4004">
        <v>40.570173905256802</v>
      </c>
      <c r="N4004">
        <v>1.3352894432353699</v>
      </c>
      <c r="O4004">
        <v>23.846834323265501</v>
      </c>
      <c r="P4004">
        <v>103.943298969072</v>
      </c>
      <c r="Q4004">
        <v>6.2938798780539998E-2</v>
      </c>
    </row>
    <row r="4005" spans="1:17" hidden="1" x14ac:dyDescent="0.3">
      <c r="A4005" t="s">
        <v>8172</v>
      </c>
      <c r="B4005" t="s">
        <v>8173</v>
      </c>
      <c r="C4005" t="str">
        <f>IFERROR(VLOOKUP(Table1[[#This Row],[Ticker]],[1]!Table1[[Symbol]:[Industry]],2,FALSE),"-")</f>
        <v>-</v>
      </c>
      <c r="D4005" t="s">
        <v>409</v>
      </c>
      <c r="E4005">
        <v>19.285920000000001</v>
      </c>
      <c r="F4005">
        <v>29.51</v>
      </c>
      <c r="G4005">
        <v>11.132964382965699</v>
      </c>
      <c r="H4005">
        <v>9.9409625178298509</v>
      </c>
      <c r="I4005">
        <v>29.078727378848601</v>
      </c>
      <c r="J4005">
        <v>-11.407747937762499</v>
      </c>
      <c r="K4005">
        <v>25.319887500682501</v>
      </c>
      <c r="L4005">
        <v>17.4757539380632</v>
      </c>
      <c r="M4005">
        <v>42.627624148093801</v>
      </c>
      <c r="N4005">
        <v>0.68094696421761303</v>
      </c>
      <c r="O4005">
        <v>11.8264994916977</v>
      </c>
      <c r="P4005">
        <v>133.46518987341699</v>
      </c>
      <c r="Q4005">
        <v>0.15627472235595199</v>
      </c>
    </row>
    <row r="4006" spans="1:17" hidden="1" x14ac:dyDescent="0.3">
      <c r="A4006" t="s">
        <v>8174</v>
      </c>
      <c r="B4006" t="s">
        <v>8175</v>
      </c>
      <c r="C4006" t="str">
        <f>IFERROR(VLOOKUP(Table1[[#This Row],[Ticker]],[1]!Table1[[Symbol]:[Industry]],2,FALSE),"-")</f>
        <v>-</v>
      </c>
      <c r="D4006" t="s">
        <v>623</v>
      </c>
      <c r="E4006">
        <v>19.269593299</v>
      </c>
      <c r="F4006">
        <v>3.54</v>
      </c>
      <c r="G4006">
        <v>-83.861262643347999</v>
      </c>
      <c r="H4006">
        <v>-10.251641190855899</v>
      </c>
      <c r="I4006">
        <v>-17.5643211837629</v>
      </c>
      <c r="J4006">
        <v>-3.0177538136964301</v>
      </c>
      <c r="K4006">
        <v>3.6679030331584102</v>
      </c>
      <c r="L4006">
        <v>5.0347255568627798</v>
      </c>
      <c r="M4006">
        <v>37.297046759718</v>
      </c>
      <c r="N4006">
        <v>0.945004944151697</v>
      </c>
      <c r="O4006">
        <v>138.41807909604501</v>
      </c>
      <c r="P4006">
        <v>26.428571428571399</v>
      </c>
      <c r="Q4006">
        <v>-0.143587772536</v>
      </c>
    </row>
    <row r="4007" spans="1:17" hidden="1" x14ac:dyDescent="0.3">
      <c r="A4007" t="s">
        <v>8176</v>
      </c>
      <c r="B4007" t="s">
        <v>8177</v>
      </c>
      <c r="C4007" t="str">
        <f>IFERROR(VLOOKUP(Table1[[#This Row],[Ticker]],[1]!Table1[[Symbol]:[Industry]],2,FALSE),"-")</f>
        <v>-</v>
      </c>
      <c r="D4007" t="s">
        <v>62</v>
      </c>
      <c r="E4007">
        <v>19.239999999999998</v>
      </c>
      <c r="F4007">
        <v>4.97</v>
      </c>
      <c r="G4007">
        <v>-90.638781021219003</v>
      </c>
      <c r="H4007">
        <v>-23.639710895949801</v>
      </c>
      <c r="I4007">
        <v>-57.867103507821902</v>
      </c>
      <c r="J4007">
        <v>-4.6016873317019797</v>
      </c>
      <c r="K4007">
        <v>5.9372474824296599</v>
      </c>
      <c r="L4007">
        <v>8.1714824307622997</v>
      </c>
      <c r="M4007">
        <v>12.560649166058599</v>
      </c>
      <c r="N4007">
        <v>0.810828940340375</v>
      </c>
      <c r="O4007">
        <v>205.83501006036201</v>
      </c>
      <c r="P4007">
        <v>6.1965811965811897</v>
      </c>
      <c r="Q4007">
        <v>-1.8853891772406001E-2</v>
      </c>
    </row>
    <row r="4008" spans="1:17" hidden="1" x14ac:dyDescent="0.3">
      <c r="A4008" t="s">
        <v>8178</v>
      </c>
      <c r="B4008" t="s">
        <v>8179</v>
      </c>
      <c r="C4008" t="str">
        <f>IFERROR(VLOOKUP(Table1[[#This Row],[Ticker]],[1]!Table1[[Symbol]:[Industry]],2,FALSE),"-")</f>
        <v>-</v>
      </c>
      <c r="D4008" t="s">
        <v>713</v>
      </c>
      <c r="E4008">
        <v>19.229981756999901</v>
      </c>
      <c r="F4008">
        <v>28.28</v>
      </c>
      <c r="G4008">
        <v>6.3513176052307401</v>
      </c>
      <c r="H4008">
        <v>5.3939991550659896E-3</v>
      </c>
      <c r="I4008">
        <v>4.2168894034235898</v>
      </c>
      <c r="J4008">
        <v>0.80259074316433399</v>
      </c>
      <c r="K4008">
        <v>26.980609570216799</v>
      </c>
      <c r="L4008">
        <v>24.7492922633425</v>
      </c>
      <c r="M4008">
        <v>53.416699079583402</v>
      </c>
      <c r="N4008">
        <v>0.712014335434214</v>
      </c>
      <c r="O4008">
        <v>7.7439886845827202</v>
      </c>
      <c r="P4008">
        <v>39.516526887025101</v>
      </c>
      <c r="Q4008">
        <v>2.8878510423630001E-3</v>
      </c>
    </row>
    <row r="4009" spans="1:17" hidden="1" x14ac:dyDescent="0.3">
      <c r="A4009" t="s">
        <v>8180</v>
      </c>
      <c r="B4009" t="s">
        <v>8181</v>
      </c>
      <c r="C4009" t="str">
        <f>IFERROR(VLOOKUP(Table1[[#This Row],[Ticker]],[1]!Table1[[Symbol]:[Industry]],2,FALSE),"-")</f>
        <v>-</v>
      </c>
      <c r="D4009" t="s">
        <v>130</v>
      </c>
      <c r="E4009">
        <v>19.180454399999999</v>
      </c>
      <c r="F4009">
        <v>34.96</v>
      </c>
      <c r="G4009">
        <v>63.680704245515201</v>
      </c>
      <c r="H4009">
        <v>15.0416784694018</v>
      </c>
      <c r="I4009">
        <v>28.744757913199798</v>
      </c>
      <c r="J4009">
        <v>-0.34191721675943298</v>
      </c>
      <c r="K4009">
        <v>31.9645200312345</v>
      </c>
      <c r="L4009">
        <v>29.122473918049799</v>
      </c>
      <c r="M4009">
        <v>63.0575295820204</v>
      </c>
      <c r="N4009">
        <v>0.86807143043398804</v>
      </c>
      <c r="O4009">
        <v>52.574370709382102</v>
      </c>
      <c r="P4009">
        <v>129.095674967234</v>
      </c>
      <c r="Q4009">
        <v>3.2208083974632998E-2</v>
      </c>
    </row>
    <row r="4010" spans="1:17" hidden="1" x14ac:dyDescent="0.3">
      <c r="A4010" t="s">
        <v>8182</v>
      </c>
      <c r="B4010" t="s">
        <v>8183</v>
      </c>
      <c r="C4010" t="str">
        <f>IFERROR(VLOOKUP(Table1[[#This Row],[Ticker]],[1]!Table1[[Symbol]:[Industry]],2,FALSE),"-")</f>
        <v>-</v>
      </c>
      <c r="E4010">
        <v>19.160799999999998</v>
      </c>
      <c r="F4010">
        <v>46.78</v>
      </c>
      <c r="G4010">
        <v>111.898861427087</v>
      </c>
      <c r="H4010">
        <v>6.5102891040501802</v>
      </c>
      <c r="I4010">
        <v>49.819891817294902</v>
      </c>
      <c r="J4010">
        <v>3.77470318695562</v>
      </c>
      <c r="K4010">
        <v>40.425946982199797</v>
      </c>
      <c r="L4010">
        <v>31.684554551645501</v>
      </c>
      <c r="M4010">
        <v>77.454610610045705</v>
      </c>
      <c r="N4010">
        <v>1.9771923612450499</v>
      </c>
      <c r="O4010">
        <v>9.0209491235570596</v>
      </c>
      <c r="P4010">
        <v>201.417525773195</v>
      </c>
      <c r="Q4010">
        <v>0.149021133623327</v>
      </c>
    </row>
    <row r="4011" spans="1:17" hidden="1" x14ac:dyDescent="0.3">
      <c r="A4011" t="s">
        <v>8184</v>
      </c>
      <c r="B4011" t="s">
        <v>8185</v>
      </c>
      <c r="C4011" t="str">
        <f>IFERROR(VLOOKUP(Table1[[#This Row],[Ticker]],[1]!Table1[[Symbol]:[Industry]],2,FALSE),"-")</f>
        <v>-</v>
      </c>
      <c r="E4011">
        <v>19.110652753</v>
      </c>
      <c r="F4011">
        <v>34.299999999999997</v>
      </c>
      <c r="G4011">
        <v>112.72133957537299</v>
      </c>
      <c r="H4011">
        <v>27.597983159332198</v>
      </c>
      <c r="I4011">
        <v>137.92284162710101</v>
      </c>
      <c r="J4011">
        <v>-3.6072428872575202</v>
      </c>
      <c r="K4011">
        <v>27.579648141940201</v>
      </c>
      <c r="L4011">
        <v>19.653372767294702</v>
      </c>
      <c r="M4011">
        <v>69.631938544134002</v>
      </c>
      <c r="N4011">
        <v>0.47421309175256898</v>
      </c>
      <c r="O4011">
        <v>5.9183673469387799</v>
      </c>
      <c r="P4011">
        <v>289.77272727272702</v>
      </c>
      <c r="Q4011">
        <v>7.8264000156007998E-2</v>
      </c>
    </row>
    <row r="4012" spans="1:17" hidden="1" x14ac:dyDescent="0.3">
      <c r="A4012" t="s">
        <v>8186</v>
      </c>
      <c r="B4012" t="s">
        <v>8187</v>
      </c>
      <c r="C4012" t="str">
        <f>IFERROR(VLOOKUP(Table1[[#This Row],[Ticker]],[1]!Table1[[Symbol]:[Industry]],2,FALSE),"-")</f>
        <v>-</v>
      </c>
      <c r="D4012" t="s">
        <v>1492</v>
      </c>
      <c r="E4012">
        <v>19.100000000000001</v>
      </c>
      <c r="F4012">
        <v>2</v>
      </c>
      <c r="G4012">
        <v>3.2278674590828098</v>
      </c>
      <c r="H4012">
        <v>3.6330163767774399</v>
      </c>
      <c r="I4012">
        <v>-19.1206647613831</v>
      </c>
      <c r="J4012">
        <v>-9.4141275230895296</v>
      </c>
      <c r="K4012">
        <v>1.84568961221104</v>
      </c>
      <c r="L4012">
        <v>1.7766591062636601</v>
      </c>
      <c r="M4012">
        <v>48.632641264037701</v>
      </c>
      <c r="N4012">
        <v>2.30594467783123</v>
      </c>
      <c r="O4012">
        <v>31</v>
      </c>
      <c r="P4012">
        <v>48.148148148148103</v>
      </c>
      <c r="Q4012">
        <v>0.14999844306031401</v>
      </c>
    </row>
    <row r="4013" spans="1:17" hidden="1" x14ac:dyDescent="0.3">
      <c r="A4013" t="s">
        <v>8188</v>
      </c>
      <c r="B4013" t="s">
        <v>8189</v>
      </c>
      <c r="C4013" t="str">
        <f>IFERROR(VLOOKUP(Table1[[#This Row],[Ticker]],[1]!Table1[[Symbol]:[Industry]],2,FALSE),"-")</f>
        <v>-</v>
      </c>
      <c r="D4013" t="s">
        <v>647</v>
      </c>
      <c r="E4013">
        <v>19.084</v>
      </c>
      <c r="F4013">
        <v>29.68</v>
      </c>
      <c r="G4013">
        <v>-10.586999301085401</v>
      </c>
      <c r="H4013">
        <v>-10.118891012153799</v>
      </c>
      <c r="I4013">
        <v>11.440269616978499</v>
      </c>
      <c r="J4013">
        <v>-4.5393922497347603</v>
      </c>
      <c r="K4013">
        <v>29.3428767347811</v>
      </c>
      <c r="L4013">
        <v>27.720207894895001</v>
      </c>
      <c r="M4013">
        <v>45.179227212507399</v>
      </c>
      <c r="N4013">
        <v>0.18167065316497299</v>
      </c>
      <c r="O4013">
        <v>21.293800539083499</v>
      </c>
      <c r="P4013">
        <v>33.034513670999502</v>
      </c>
      <c r="Q4013">
        <v>0.143079110981497</v>
      </c>
    </row>
    <row r="4014" spans="1:17" hidden="1" x14ac:dyDescent="0.3">
      <c r="A4014" t="s">
        <v>8190</v>
      </c>
      <c r="B4014" t="s">
        <v>8191</v>
      </c>
      <c r="C4014" t="str">
        <f>IFERROR(VLOOKUP(Table1[[#This Row],[Ticker]],[1]!Table1[[Symbol]:[Industry]],2,FALSE),"-")</f>
        <v>-</v>
      </c>
      <c r="D4014" t="s">
        <v>710</v>
      </c>
      <c r="E4014">
        <v>19.077167500000002</v>
      </c>
      <c r="F4014">
        <v>23.11</v>
      </c>
      <c r="G4014">
        <v>-76.904686839034596</v>
      </c>
      <c r="H4014">
        <v>41.843622437383502</v>
      </c>
      <c r="I4014">
        <v>10.497213296473699</v>
      </c>
      <c r="J4014">
        <v>32.430758188879103</v>
      </c>
      <c r="K4014">
        <v>16.109953063669899</v>
      </c>
      <c r="L4014">
        <v>17.4278401586377</v>
      </c>
      <c r="M4014">
        <v>91.6667343631823</v>
      </c>
      <c r="N4014">
        <v>3.8128580794543998</v>
      </c>
      <c r="O4014">
        <v>104.500216356555</v>
      </c>
      <c r="P4014">
        <v>92.5833333333333</v>
      </c>
      <c r="Q4014">
        <v>9.8513338791443E-2</v>
      </c>
    </row>
    <row r="4015" spans="1:17" hidden="1" x14ac:dyDescent="0.3">
      <c r="A4015" t="s">
        <v>8192</v>
      </c>
      <c r="B4015" t="s">
        <v>8193</v>
      </c>
      <c r="C4015" t="str">
        <f>IFERROR(VLOOKUP(Table1[[#This Row],[Ticker]],[1]!Table1[[Symbol]:[Industry]],2,FALSE),"-")</f>
        <v>-</v>
      </c>
      <c r="E4015">
        <v>19.052</v>
      </c>
      <c r="F4015">
        <v>22.73</v>
      </c>
      <c r="G4015">
        <v>178.88729840260899</v>
      </c>
      <c r="H4015">
        <v>101.891568951232</v>
      </c>
      <c r="I4015">
        <v>151.670288416592</v>
      </c>
      <c r="J4015">
        <v>20.691017494336101</v>
      </c>
      <c r="K4015">
        <v>11.885225787372899</v>
      </c>
      <c r="L4015">
        <v>6.8917382356330901</v>
      </c>
      <c r="M4015">
        <v>100</v>
      </c>
      <c r="N4015">
        <v>1.5496238557056099</v>
      </c>
      <c r="O4015">
        <v>0</v>
      </c>
      <c r="P4015">
        <v>204.691689008042</v>
      </c>
      <c r="Q4015">
        <v>0.160036935704819</v>
      </c>
    </row>
    <row r="4016" spans="1:17" hidden="1" x14ac:dyDescent="0.3">
      <c r="A4016" t="s">
        <v>8194</v>
      </c>
      <c r="B4016" t="s">
        <v>8195</v>
      </c>
      <c r="C4016" t="str">
        <f>IFERROR(VLOOKUP(Table1[[#This Row],[Ticker]],[1]!Table1[[Symbol]:[Industry]],2,FALSE),"-")</f>
        <v>-</v>
      </c>
      <c r="D4016" t="s">
        <v>800</v>
      </c>
      <c r="E4016">
        <v>19.013440599999999</v>
      </c>
      <c r="F4016">
        <v>18.66</v>
      </c>
      <c r="G4016">
        <v>-6.9508874207199298</v>
      </c>
      <c r="H4016">
        <v>-1.6137530947282801</v>
      </c>
      <c r="I4016">
        <v>-11.927161097291201</v>
      </c>
      <c r="J4016">
        <v>-2.5449519909729599</v>
      </c>
      <c r="K4016">
        <v>18.218432772165201</v>
      </c>
      <c r="L4016">
        <v>17.947313711515999</v>
      </c>
      <c r="M4016">
        <v>50.2140933870403</v>
      </c>
      <c r="N4016">
        <v>1.6092034508049</v>
      </c>
      <c r="O4016">
        <v>23.2583065380493</v>
      </c>
      <c r="P4016">
        <v>40.830188679245197</v>
      </c>
      <c r="Q4016">
        <v>-1.258145100586E-3</v>
      </c>
    </row>
    <row r="4017" spans="1:17" hidden="1" x14ac:dyDescent="0.3">
      <c r="A4017" t="s">
        <v>8196</v>
      </c>
      <c r="B4017" t="s">
        <v>8197</v>
      </c>
      <c r="C4017" t="str">
        <f>IFERROR(VLOOKUP(Table1[[#This Row],[Ticker]],[1]!Table1[[Symbol]:[Industry]],2,FALSE),"-")</f>
        <v>-</v>
      </c>
      <c r="E4017">
        <v>18.947657</v>
      </c>
      <c r="F4017">
        <v>7.82</v>
      </c>
      <c r="G4017">
        <v>-84.316298979287396</v>
      </c>
      <c r="H4017">
        <v>-12.4014479851516</v>
      </c>
      <c r="I4017">
        <v>-36.714295817034198</v>
      </c>
      <c r="J4017">
        <v>-4.8211757604474101</v>
      </c>
      <c r="K4017">
        <v>8.4651955147689897</v>
      </c>
      <c r="L4017">
        <v>10.588995802009199</v>
      </c>
      <c r="M4017">
        <v>33.114682180210202</v>
      </c>
      <c r="N4017">
        <v>0.34480062548866203</v>
      </c>
      <c r="O4017">
        <v>208.383571219723</v>
      </c>
      <c r="P4017">
        <v>4.1278295605858801</v>
      </c>
    </row>
    <row r="4018" spans="1:17" hidden="1" x14ac:dyDescent="0.3">
      <c r="A4018" t="s">
        <v>8198</v>
      </c>
      <c r="B4018" t="s">
        <v>8199</v>
      </c>
      <c r="C4018" t="str">
        <f>IFERROR(VLOOKUP(Table1[[#This Row],[Ticker]],[1]!Table1[[Symbol]:[Industry]],2,FALSE),"-")</f>
        <v>-</v>
      </c>
      <c r="D4018" t="s">
        <v>384</v>
      </c>
      <c r="E4018">
        <v>18.875886300000001</v>
      </c>
      <c r="F4018">
        <v>36.520000000000003</v>
      </c>
      <c r="G4018">
        <v>15.800882756334801</v>
      </c>
      <c r="H4018">
        <v>-12.4221149067103</v>
      </c>
      <c r="I4018">
        <v>-39.624824665464097</v>
      </c>
      <c r="J4018">
        <v>-8.5596770853004092</v>
      </c>
      <c r="K4018">
        <v>39.422256180528997</v>
      </c>
      <c r="L4018">
        <v>39.133083594156297</v>
      </c>
      <c r="M4018">
        <v>36.873260362609798</v>
      </c>
      <c r="N4018">
        <v>1.31890038276014</v>
      </c>
      <c r="O4018">
        <v>59.912376779846603</v>
      </c>
      <c r="P4018">
        <v>52.103290295710103</v>
      </c>
      <c r="Q4018">
        <v>6.7921771686994994E-2</v>
      </c>
    </row>
    <row r="4019" spans="1:17" hidden="1" x14ac:dyDescent="0.3">
      <c r="A4019" t="s">
        <v>8200</v>
      </c>
      <c r="B4019" t="s">
        <v>8201</v>
      </c>
      <c r="C4019" t="str">
        <f>IFERROR(VLOOKUP(Table1[[#This Row],[Ticker]],[1]!Table1[[Symbol]:[Industry]],2,FALSE),"-")</f>
        <v>-</v>
      </c>
      <c r="D4019" t="s">
        <v>100</v>
      </c>
      <c r="E4019">
        <v>18.809999999999999</v>
      </c>
      <c r="F4019">
        <v>2.0099999999999998</v>
      </c>
      <c r="G4019">
        <v>-6.1615334625761697</v>
      </c>
      <c r="H4019">
        <v>-3.35124935748828</v>
      </c>
      <c r="I4019">
        <v>-32.889727942211003</v>
      </c>
      <c r="J4019">
        <v>-2.7818853515039499</v>
      </c>
      <c r="K4019">
        <v>2.0124051804991798</v>
      </c>
      <c r="L4019">
        <v>2.1329126055884702</v>
      </c>
      <c r="M4019">
        <v>36.9999178867414</v>
      </c>
      <c r="N4019">
        <v>1.1530197037188901</v>
      </c>
      <c r="O4019">
        <v>49.253731343283498</v>
      </c>
      <c r="P4019">
        <v>27.2151898734177</v>
      </c>
      <c r="Q4019">
        <v>5.2626527407219998E-3</v>
      </c>
    </row>
    <row r="4020" spans="1:17" hidden="1" x14ac:dyDescent="0.3">
      <c r="A4020" t="s">
        <v>8202</v>
      </c>
      <c r="B4020" t="s">
        <v>8203</v>
      </c>
      <c r="C4020" t="str">
        <f>IFERROR(VLOOKUP(Table1[[#This Row],[Ticker]],[1]!Table1[[Symbol]:[Industry]],2,FALSE),"-")</f>
        <v>-</v>
      </c>
      <c r="E4020">
        <v>18.795448650000001</v>
      </c>
      <c r="F4020">
        <v>60</v>
      </c>
      <c r="G4020">
        <v>-51.876347234314501</v>
      </c>
      <c r="H4020">
        <v>17.530289104050102</v>
      </c>
      <c r="I4020">
        <v>-28.379924020642399</v>
      </c>
      <c r="J4020">
        <v>26.719146001631302</v>
      </c>
      <c r="K4020">
        <v>51.667360320678902</v>
      </c>
      <c r="M4020">
        <v>93.779841461447802</v>
      </c>
      <c r="N4020">
        <v>3.1869254341164401</v>
      </c>
      <c r="O4020">
        <v>50</v>
      </c>
      <c r="P4020">
        <v>27.659574468085101</v>
      </c>
    </row>
    <row r="4021" spans="1:17" hidden="1" x14ac:dyDescent="0.3">
      <c r="A4021" t="s">
        <v>8204</v>
      </c>
      <c r="B4021" t="s">
        <v>8205</v>
      </c>
      <c r="C4021" t="str">
        <f>IFERROR(VLOOKUP(Table1[[#This Row],[Ticker]],[1]!Table1[[Symbol]:[Industry]],2,FALSE),"-")</f>
        <v>-</v>
      </c>
      <c r="D4021" t="s">
        <v>647</v>
      </c>
      <c r="E4021">
        <v>18.789094200000001</v>
      </c>
      <c r="F4021">
        <v>38.74</v>
      </c>
      <c r="G4021">
        <v>489.11624431520102</v>
      </c>
      <c r="H4021">
        <v>16.717203316598201</v>
      </c>
      <c r="I4021">
        <v>248.65883566927999</v>
      </c>
      <c r="J4021">
        <v>7.4011038958685198</v>
      </c>
      <c r="K4021">
        <v>27.906418241109801</v>
      </c>
      <c r="L4021">
        <v>16.595109569308999</v>
      </c>
      <c r="M4021">
        <v>91.530182126748599</v>
      </c>
      <c r="N4021">
        <v>0.533202059073417</v>
      </c>
      <c r="O4021">
        <v>0</v>
      </c>
      <c r="P4021">
        <v>551.09243697478996</v>
      </c>
      <c r="Q4021">
        <v>0.177938698140052</v>
      </c>
    </row>
    <row r="4022" spans="1:17" hidden="1" x14ac:dyDescent="0.3">
      <c r="A4022" t="s">
        <v>8206</v>
      </c>
      <c r="B4022" t="s">
        <v>8207</v>
      </c>
      <c r="C4022" t="str">
        <f>IFERROR(VLOOKUP(Table1[[#This Row],[Ticker]],[1]!Table1[[Symbol]:[Industry]],2,FALSE),"-")</f>
        <v>-</v>
      </c>
      <c r="D4022" t="s">
        <v>1394</v>
      </c>
      <c r="E4022">
        <v>18.765370999999998</v>
      </c>
      <c r="F4022">
        <v>13.9</v>
      </c>
      <c r="G4022">
        <v>28.297604959976798</v>
      </c>
      <c r="H4022">
        <v>-9.2023793595616805</v>
      </c>
      <c r="I4022">
        <v>0.383516839572628</v>
      </c>
      <c r="J4022">
        <v>-4.5305008910240101</v>
      </c>
      <c r="K4022">
        <v>14.1499496409367</v>
      </c>
      <c r="L4022">
        <v>11.735529456111101</v>
      </c>
      <c r="M4022">
        <v>3.6437705102499498</v>
      </c>
      <c r="N4022">
        <v>0.94596312778130898</v>
      </c>
      <c r="O4022">
        <v>15.1079136690647</v>
      </c>
      <c r="P4022">
        <v>180.241935483871</v>
      </c>
    </row>
    <row r="4023" spans="1:17" hidden="1" x14ac:dyDescent="0.3">
      <c r="A4023" t="s">
        <v>8208</v>
      </c>
      <c r="B4023" t="s">
        <v>8209</v>
      </c>
      <c r="C4023" t="str">
        <f>IFERROR(VLOOKUP(Table1[[#This Row],[Ticker]],[1]!Table1[[Symbol]:[Industry]],2,FALSE),"-")</f>
        <v>-</v>
      </c>
      <c r="E4023">
        <v>18.753734999999999</v>
      </c>
      <c r="F4023">
        <v>50.03</v>
      </c>
      <c r="G4023">
        <v>-24.5290869617086</v>
      </c>
      <c r="H4023">
        <v>-4.5891096935450104</v>
      </c>
      <c r="I4023">
        <v>-0.78199349588263001</v>
      </c>
      <c r="J4023">
        <v>-1.7908070151836699</v>
      </c>
      <c r="K4023">
        <v>49.202218327819303</v>
      </c>
      <c r="L4023">
        <v>48.567890372420003</v>
      </c>
      <c r="M4023">
        <v>53.159458743116197</v>
      </c>
      <c r="N4023">
        <v>0.67418270412828696</v>
      </c>
      <c r="O4023">
        <v>37.537477513491901</v>
      </c>
      <c r="P4023">
        <v>29.948051948051901</v>
      </c>
      <c r="Q4023">
        <v>4.1034121327040004E-3</v>
      </c>
    </row>
    <row r="4024" spans="1:17" hidden="1" x14ac:dyDescent="0.3">
      <c r="A4024" t="s">
        <v>8210</v>
      </c>
      <c r="B4024" t="s">
        <v>8211</v>
      </c>
      <c r="C4024" t="str">
        <f>IFERROR(VLOOKUP(Table1[[#This Row],[Ticker]],[1]!Table1[[Symbol]:[Industry]],2,FALSE),"-")</f>
        <v>-</v>
      </c>
      <c r="D4024" t="s">
        <v>647</v>
      </c>
      <c r="E4024">
        <v>18.742726439999998</v>
      </c>
      <c r="F4024">
        <v>1.02</v>
      </c>
      <c r="G4024">
        <v>-75.884223996616896</v>
      </c>
      <c r="H4024">
        <v>1.3602891040501801</v>
      </c>
      <c r="I4024">
        <v>-41.368429767768802</v>
      </c>
      <c r="J4024">
        <v>-0.80168733170197304</v>
      </c>
      <c r="K4024">
        <v>1.0507610556394</v>
      </c>
      <c r="L4024">
        <v>1.6398538959756199</v>
      </c>
      <c r="M4024">
        <v>32.017590927013103</v>
      </c>
      <c r="N4024">
        <v>0.33977943684443901</v>
      </c>
      <c r="O4024">
        <v>135.29411764705799</v>
      </c>
      <c r="P4024">
        <v>56.923076923076898</v>
      </c>
      <c r="Q4024">
        <v>-4.1720942649502997E-2</v>
      </c>
    </row>
    <row r="4025" spans="1:17" hidden="1" x14ac:dyDescent="0.3">
      <c r="A4025" t="s">
        <v>8212</v>
      </c>
      <c r="B4025" t="s">
        <v>8213</v>
      </c>
      <c r="C4025" t="str">
        <f>IFERROR(VLOOKUP(Table1[[#This Row],[Ticker]],[1]!Table1[[Symbol]:[Industry]],2,FALSE),"-")</f>
        <v>-</v>
      </c>
      <c r="E4025">
        <v>18.73</v>
      </c>
      <c r="F4025">
        <v>37.46</v>
      </c>
      <c r="G4025">
        <v>10.215943454116401</v>
      </c>
      <c r="H4025">
        <v>-0.89193188428963999</v>
      </c>
      <c r="I4025">
        <v>-17.3318010677575</v>
      </c>
      <c r="J4025">
        <v>-0.80168733170197304</v>
      </c>
      <c r="K4025">
        <v>37.334874723222299</v>
      </c>
      <c r="L4025">
        <v>35.323307234087203</v>
      </c>
      <c r="M4025">
        <v>79.114349648108899</v>
      </c>
      <c r="N4025">
        <v>0.54655730925632295</v>
      </c>
      <c r="O4025">
        <v>15.990389749065599</v>
      </c>
      <c r="P4025">
        <v>111.042253521126</v>
      </c>
    </row>
    <row r="4026" spans="1:17" hidden="1" x14ac:dyDescent="0.3">
      <c r="A4026" t="s">
        <v>8214</v>
      </c>
      <c r="B4026" t="s">
        <v>8215</v>
      </c>
      <c r="C4026" t="str">
        <f>IFERROR(VLOOKUP(Table1[[#This Row],[Ticker]],[1]!Table1[[Symbol]:[Industry]],2,FALSE),"-")</f>
        <v>-</v>
      </c>
      <c r="E4026">
        <v>18.72038208</v>
      </c>
      <c r="F4026">
        <v>22.68</v>
      </c>
      <c r="G4026">
        <v>61.324322265853802</v>
      </c>
      <c r="H4026">
        <v>-13.929485905993999</v>
      </c>
      <c r="I4026">
        <v>4.0010283603099399</v>
      </c>
      <c r="J4026">
        <v>-7.1705872489889799</v>
      </c>
      <c r="K4026">
        <v>23.707082014641699</v>
      </c>
      <c r="L4026">
        <v>21.4078781769344</v>
      </c>
      <c r="M4026">
        <v>19.286103983802899</v>
      </c>
      <c r="N4026">
        <v>0.33510305911980398</v>
      </c>
      <c r="O4026">
        <v>62.257495590828903</v>
      </c>
      <c r="P4026">
        <v>106.181818181818</v>
      </c>
      <c r="Q4026">
        <v>4.5995021321311003E-2</v>
      </c>
    </row>
    <row r="4027" spans="1:17" hidden="1" x14ac:dyDescent="0.3">
      <c r="A4027" t="s">
        <v>8216</v>
      </c>
      <c r="B4027" t="s">
        <v>8217</v>
      </c>
      <c r="C4027" t="str">
        <f>IFERROR(VLOOKUP(Table1[[#This Row],[Ticker]],[1]!Table1[[Symbol]:[Industry]],2,FALSE),"-")</f>
        <v>-</v>
      </c>
      <c r="E4027">
        <v>18.632000000000001</v>
      </c>
      <c r="F4027">
        <v>72</v>
      </c>
      <c r="G4027">
        <v>-80.691608650546101</v>
      </c>
      <c r="H4027">
        <v>2.1415391040501701</v>
      </c>
      <c r="I4027">
        <v>-40.0714663091996</v>
      </c>
      <c r="J4027">
        <v>-0.96201381472194003</v>
      </c>
      <c r="K4027">
        <v>70.019220513181807</v>
      </c>
      <c r="L4027">
        <v>88.5097619632662</v>
      </c>
      <c r="M4027">
        <v>60.645223489204803</v>
      </c>
      <c r="N4027">
        <v>1.6081818181818099</v>
      </c>
      <c r="O4027">
        <v>144.37499999999901</v>
      </c>
      <c r="P4027">
        <v>12.9411764705882</v>
      </c>
    </row>
    <row r="4028" spans="1:17" hidden="1" x14ac:dyDescent="0.3">
      <c r="A4028" t="s">
        <v>8218</v>
      </c>
      <c r="B4028" t="s">
        <v>8219</v>
      </c>
      <c r="C4028" t="str">
        <f>IFERROR(VLOOKUP(Table1[[#This Row],[Ticker]],[1]!Table1[[Symbol]:[Industry]],2,FALSE),"-")</f>
        <v>-</v>
      </c>
      <c r="E4028">
        <v>18.630400000000002</v>
      </c>
      <c r="F4028">
        <v>0.83</v>
      </c>
      <c r="G4028">
        <v>62.8319730309303</v>
      </c>
      <c r="H4028">
        <v>15.6985243981678</v>
      </c>
      <c r="I4028">
        <v>8.57659771848801</v>
      </c>
      <c r="J4028">
        <v>-3.1826397126543502</v>
      </c>
      <c r="K4028">
        <v>0.69960127066645905</v>
      </c>
      <c r="L4028">
        <v>0.62431424618959397</v>
      </c>
      <c r="M4028">
        <v>57.946958177351902</v>
      </c>
      <c r="N4028">
        <v>3.83485525378028</v>
      </c>
      <c r="O4028">
        <v>14.4578313253012</v>
      </c>
      <c r="P4028">
        <v>107.49999999999901</v>
      </c>
      <c r="Q4028">
        <v>4.1891938412634E-2</v>
      </c>
    </row>
    <row r="4029" spans="1:17" hidden="1" x14ac:dyDescent="0.3">
      <c r="A4029" t="s">
        <v>8220</v>
      </c>
      <c r="B4029" t="s">
        <v>8221</v>
      </c>
      <c r="C4029" t="str">
        <f>IFERROR(VLOOKUP(Table1[[#This Row],[Ticker]],[1]!Table1[[Symbol]:[Industry]],2,FALSE),"-")</f>
        <v>-</v>
      </c>
      <c r="D4029" t="s">
        <v>409</v>
      </c>
      <c r="E4029">
        <v>18.629859799999998</v>
      </c>
      <c r="F4029">
        <v>28.66</v>
      </c>
      <c r="G4029">
        <v>32.976772829469702</v>
      </c>
      <c r="H4029">
        <v>-27.451180768957101</v>
      </c>
      <c r="I4029">
        <v>-41.810818329585501</v>
      </c>
      <c r="J4029">
        <v>-0.80168733170197304</v>
      </c>
      <c r="K4029">
        <v>34.220903428909303</v>
      </c>
      <c r="L4029">
        <v>35.364172274094003</v>
      </c>
      <c r="M4029">
        <v>1.4773565718E-4</v>
      </c>
      <c r="N4029">
        <v>0.15151515151515099</v>
      </c>
      <c r="O4029">
        <v>52.930914166085103</v>
      </c>
      <c r="P4029">
        <v>67.113702623906704</v>
      </c>
    </row>
    <row r="4030" spans="1:17" hidden="1" x14ac:dyDescent="0.3">
      <c r="A4030" t="s">
        <v>8222</v>
      </c>
      <c r="B4030" t="s">
        <v>8223</v>
      </c>
      <c r="C4030" t="str">
        <f>IFERROR(VLOOKUP(Table1[[#This Row],[Ticker]],[1]!Table1[[Symbol]:[Industry]],2,FALSE),"-")</f>
        <v>-</v>
      </c>
      <c r="D4030" t="s">
        <v>557</v>
      </c>
      <c r="E4030">
        <v>18.61608</v>
      </c>
      <c r="F4030">
        <v>0.97</v>
      </c>
      <c r="G4030">
        <v>-69.735026443583493</v>
      </c>
      <c r="H4030">
        <v>-6.8897108959498201</v>
      </c>
      <c r="I4030">
        <v>-11.713257353975701</v>
      </c>
      <c r="J4030">
        <v>-2.8016873317019702</v>
      </c>
      <c r="K4030">
        <v>0.97903998933000802</v>
      </c>
      <c r="L4030">
        <v>1.14811222474937</v>
      </c>
      <c r="M4030">
        <v>43.456831804119602</v>
      </c>
      <c r="N4030">
        <v>1.0780017319403301</v>
      </c>
      <c r="O4030">
        <v>209.27835051546299</v>
      </c>
      <c r="P4030">
        <v>29.3333333333333</v>
      </c>
      <c r="Q4030">
        <v>-1.4826825975555E-2</v>
      </c>
    </row>
    <row r="4031" spans="1:17" hidden="1" x14ac:dyDescent="0.3">
      <c r="A4031" t="s">
        <v>8224</v>
      </c>
      <c r="B4031" t="s">
        <v>8225</v>
      </c>
      <c r="C4031" t="str">
        <f>IFERROR(VLOOKUP(Table1[[#This Row],[Ticker]],[1]!Table1[[Symbol]:[Industry]],2,FALSE),"-")</f>
        <v>-</v>
      </c>
      <c r="E4031">
        <v>18.576227124999999</v>
      </c>
      <c r="F4031">
        <v>9.4700000000000006</v>
      </c>
      <c r="G4031">
        <v>-6.3844662674761699</v>
      </c>
      <c r="H4031">
        <v>5.9120708412439198</v>
      </c>
      <c r="I4031">
        <v>14.553409312690899</v>
      </c>
      <c r="J4031">
        <v>0.21354109469396201</v>
      </c>
      <c r="K4031">
        <v>8.2555424898418295</v>
      </c>
      <c r="L4031">
        <v>7.6399750857539601</v>
      </c>
      <c r="M4031">
        <v>70.042161249715306</v>
      </c>
      <c r="N4031">
        <v>2.1735325874588902</v>
      </c>
      <c r="O4031">
        <v>13.516367476240699</v>
      </c>
      <c r="P4031">
        <v>73.761467889908204</v>
      </c>
      <c r="Q4031">
        <v>6.3767252966958995E-2</v>
      </c>
    </row>
    <row r="4032" spans="1:17" hidden="1" x14ac:dyDescent="0.3">
      <c r="A4032" t="s">
        <v>8226</v>
      </c>
      <c r="B4032" t="s">
        <v>8227</v>
      </c>
      <c r="C4032" t="str">
        <f>IFERROR(VLOOKUP(Table1[[#This Row],[Ticker]],[1]!Table1[[Symbol]:[Industry]],2,FALSE),"-")</f>
        <v>-</v>
      </c>
      <c r="D4032" t="s">
        <v>122</v>
      </c>
      <c r="E4032">
        <v>18.417571200000001</v>
      </c>
      <c r="F4032">
        <v>34.72</v>
      </c>
      <c r="G4032">
        <v>-40.3292552041531</v>
      </c>
      <c r="H4032">
        <v>9.9705493527039807E-2</v>
      </c>
      <c r="I4032">
        <v>-21.531439172157501</v>
      </c>
      <c r="J4032">
        <v>4.1877290577748898</v>
      </c>
      <c r="K4032">
        <v>33.339051065261501</v>
      </c>
      <c r="L4032">
        <v>34.576733010374298</v>
      </c>
      <c r="M4032">
        <v>98.303099160311604</v>
      </c>
      <c r="N4032">
        <v>0.53679653679653605</v>
      </c>
      <c r="O4032">
        <v>16.993087557603602</v>
      </c>
      <c r="P4032">
        <v>22.598870056497098</v>
      </c>
    </row>
    <row r="4033" spans="1:17" hidden="1" x14ac:dyDescent="0.3">
      <c r="A4033" t="s">
        <v>8228</v>
      </c>
      <c r="B4033" t="s">
        <v>8229</v>
      </c>
      <c r="C4033" t="str">
        <f>IFERROR(VLOOKUP(Table1[[#This Row],[Ticker]],[1]!Table1[[Symbol]:[Industry]],2,FALSE),"-")</f>
        <v>-</v>
      </c>
      <c r="E4033">
        <v>18.398255142</v>
      </c>
      <c r="F4033">
        <v>40.090000000000003</v>
      </c>
      <c r="G4033">
        <v>71.683294123630702</v>
      </c>
      <c r="H4033">
        <v>5.3082000441271404</v>
      </c>
      <c r="I4033">
        <v>43.194006942778501</v>
      </c>
      <c r="J4033">
        <v>-0.80168733170197304</v>
      </c>
      <c r="K4033">
        <v>34.239390235622402</v>
      </c>
      <c r="L4033">
        <v>26.354336969869198</v>
      </c>
      <c r="M4033">
        <v>100</v>
      </c>
      <c r="N4033">
        <v>8.7458925540326597E-4</v>
      </c>
      <c r="O4033">
        <v>0</v>
      </c>
      <c r="P4033">
        <v>97.487684729064</v>
      </c>
    </row>
    <row r="4034" spans="1:17" hidden="1" x14ac:dyDescent="0.3">
      <c r="A4034" t="s">
        <v>8230</v>
      </c>
      <c r="B4034" t="s">
        <v>8231</v>
      </c>
      <c r="C4034" t="str">
        <f>IFERROR(VLOOKUP(Table1[[#This Row],[Ticker]],[1]!Table1[[Symbol]:[Industry]],2,FALSE),"-")</f>
        <v>-</v>
      </c>
      <c r="D4034" t="s">
        <v>338</v>
      </c>
      <c r="E4034">
        <v>18.374763297000001</v>
      </c>
      <c r="F4034">
        <v>34.909999999999997</v>
      </c>
      <c r="G4034">
        <v>-15.6086835347262</v>
      </c>
      <c r="H4034">
        <v>6.0413345441518498</v>
      </c>
      <c r="I4034">
        <v>-11.9133717050335</v>
      </c>
      <c r="J4034">
        <v>-8.5204290710622708</v>
      </c>
      <c r="K4034">
        <v>38.007041069630503</v>
      </c>
      <c r="L4034">
        <v>38.307244425595499</v>
      </c>
      <c r="M4034">
        <v>27.887347341887601</v>
      </c>
      <c r="N4034">
        <v>0.302145885563599</v>
      </c>
      <c r="O4034">
        <v>51.160126038384398</v>
      </c>
      <c r="P4034">
        <v>39.639999999999901</v>
      </c>
    </row>
    <row r="4035" spans="1:17" hidden="1" x14ac:dyDescent="0.3">
      <c r="A4035" t="s">
        <v>8232</v>
      </c>
      <c r="B4035" t="s">
        <v>8233</v>
      </c>
      <c r="C4035" t="str">
        <f>IFERROR(VLOOKUP(Table1[[#This Row],[Ticker]],[1]!Table1[[Symbol]:[Industry]],2,FALSE),"-")</f>
        <v>-</v>
      </c>
      <c r="D4035" t="s">
        <v>422</v>
      </c>
      <c r="E4035">
        <v>18.3486042</v>
      </c>
      <c r="F4035">
        <v>10.33</v>
      </c>
      <c r="G4035">
        <v>70.583442094186395</v>
      </c>
      <c r="H4035">
        <v>4.4027917439656798</v>
      </c>
      <c r="I4035">
        <v>-44.064272416189198</v>
      </c>
      <c r="J4035">
        <v>-5.8475588913349998</v>
      </c>
      <c r="K4035">
        <v>10.0273737629413</v>
      </c>
      <c r="L4035">
        <v>9.6217279394522297</v>
      </c>
      <c r="M4035">
        <v>50.606047259507797</v>
      </c>
      <c r="N4035">
        <v>1.0155850856945099</v>
      </c>
      <c r="O4035">
        <v>79.767666989351397</v>
      </c>
      <c r="P4035">
        <v>136.38443935926699</v>
      </c>
      <c r="Q4035">
        <v>6.0561098815958003E-2</v>
      </c>
    </row>
    <row r="4036" spans="1:17" hidden="1" x14ac:dyDescent="0.3">
      <c r="A4036" t="s">
        <v>8234</v>
      </c>
      <c r="B4036" t="s">
        <v>8235</v>
      </c>
      <c r="C4036" t="str">
        <f>IFERROR(VLOOKUP(Table1[[#This Row],[Ticker]],[1]!Table1[[Symbol]:[Industry]],2,FALSE),"-")</f>
        <v>-</v>
      </c>
      <c r="D4036" t="s">
        <v>253</v>
      </c>
      <c r="E4036">
        <v>18.291295135999999</v>
      </c>
      <c r="F4036">
        <v>30.17</v>
      </c>
      <c r="G4036">
        <v>9.4870892151944908</v>
      </c>
      <c r="H4036">
        <v>1.2635544872136399</v>
      </c>
      <c r="I4036">
        <v>5.9085750046987204</v>
      </c>
      <c r="J4036">
        <v>-3.6686994215119801</v>
      </c>
      <c r="K4036">
        <v>27.6698557214701</v>
      </c>
      <c r="L4036">
        <v>27.346367310062501</v>
      </c>
      <c r="M4036">
        <v>55.986069333256403</v>
      </c>
      <c r="N4036">
        <v>2.5115659194837598</v>
      </c>
      <c r="O4036">
        <v>32.582035134239298</v>
      </c>
      <c r="P4036">
        <v>49.727047146402001</v>
      </c>
      <c r="Q4036">
        <v>5.7366883478839996E-3</v>
      </c>
    </row>
    <row r="4037" spans="1:17" hidden="1" x14ac:dyDescent="0.3">
      <c r="A4037" t="s">
        <v>8236</v>
      </c>
      <c r="B4037" t="s">
        <v>8237</v>
      </c>
      <c r="C4037" t="str">
        <f>IFERROR(VLOOKUP(Table1[[#This Row],[Ticker]],[1]!Table1[[Symbol]:[Industry]],2,FALSE),"-")</f>
        <v>-</v>
      </c>
      <c r="D4037" t="s">
        <v>1465</v>
      </c>
      <c r="E4037">
        <v>18.226320000000001</v>
      </c>
      <c r="F4037">
        <v>39.9</v>
      </c>
      <c r="G4037">
        <v>-30.804390605433301</v>
      </c>
      <c r="H4037">
        <v>13.3325113262723</v>
      </c>
      <c r="I4037">
        <v>0.83963404235709205</v>
      </c>
      <c r="J4037">
        <v>14.850486581341499</v>
      </c>
      <c r="K4037">
        <v>36.435348723115901</v>
      </c>
      <c r="L4037">
        <v>37.179607448522198</v>
      </c>
      <c r="M4037">
        <v>77.977252894309103</v>
      </c>
      <c r="N4037">
        <v>1.0638297872340401</v>
      </c>
      <c r="O4037">
        <v>26.566416040100201</v>
      </c>
      <c r="P4037">
        <v>32.778702163061503</v>
      </c>
    </row>
    <row r="4038" spans="1:17" hidden="1" x14ac:dyDescent="0.3">
      <c r="A4038" t="s">
        <v>8238</v>
      </c>
      <c r="B4038" t="s">
        <v>8239</v>
      </c>
      <c r="C4038" t="str">
        <f>IFERROR(VLOOKUP(Table1[[#This Row],[Ticker]],[1]!Table1[[Symbol]:[Industry]],2,FALSE),"-")</f>
        <v>-</v>
      </c>
      <c r="E4038">
        <v>18.125219999999999</v>
      </c>
      <c r="F4038">
        <v>33.630000000000003</v>
      </c>
      <c r="G4038">
        <v>5.4602463969086097</v>
      </c>
      <c r="H4038">
        <v>-6.1210213620887899</v>
      </c>
      <c r="I4038">
        <v>-14.8247526003024</v>
      </c>
      <c r="J4038">
        <v>-2.5801129876786399</v>
      </c>
      <c r="K4038">
        <v>34.870079556472803</v>
      </c>
      <c r="L4038">
        <v>33.969616544189698</v>
      </c>
      <c r="M4038">
        <v>37.213738357002697</v>
      </c>
      <c r="N4038">
        <v>0.928980487637598</v>
      </c>
      <c r="O4038">
        <v>39.399345822182497</v>
      </c>
      <c r="P4038">
        <v>38.224414303329198</v>
      </c>
      <c r="Q4038">
        <v>3.0594671011803E-2</v>
      </c>
    </row>
    <row r="4039" spans="1:17" hidden="1" x14ac:dyDescent="0.3">
      <c r="A4039" t="s">
        <v>8240</v>
      </c>
      <c r="B4039" t="s">
        <v>8241</v>
      </c>
      <c r="C4039" t="str">
        <f>IFERROR(VLOOKUP(Table1[[#This Row],[Ticker]],[1]!Table1[[Symbol]:[Industry]],2,FALSE),"-")</f>
        <v>-</v>
      </c>
      <c r="D4039" t="s">
        <v>557</v>
      </c>
      <c r="E4039">
        <v>18.112520285999999</v>
      </c>
      <c r="F4039">
        <v>30.31</v>
      </c>
      <c r="G4039">
        <v>81.798349120593997</v>
      </c>
      <c r="H4039">
        <v>-11.103303128959499</v>
      </c>
      <c r="I4039">
        <v>-14.253450280020701</v>
      </c>
      <c r="J4039">
        <v>-7.3178163639600298</v>
      </c>
      <c r="K4039">
        <v>29.1798432601835</v>
      </c>
      <c r="L4039">
        <v>26.475654381613701</v>
      </c>
      <c r="M4039">
        <v>40.703195772029098</v>
      </c>
      <c r="N4039">
        <v>0.91212991638003604</v>
      </c>
      <c r="O4039">
        <v>21.544044869679901</v>
      </c>
      <c r="P4039">
        <v>120.75746540422401</v>
      </c>
      <c r="Q4039">
        <v>9.2009295237187996E-2</v>
      </c>
    </row>
    <row r="4040" spans="1:17" hidden="1" x14ac:dyDescent="0.3">
      <c r="A4040" t="s">
        <v>8242</v>
      </c>
      <c r="B4040" t="s">
        <v>8243</v>
      </c>
      <c r="C4040" t="str">
        <f>IFERROR(VLOOKUP(Table1[[#This Row],[Ticker]],[1]!Table1[[Symbol]:[Industry]],2,FALSE),"-")</f>
        <v>-</v>
      </c>
      <c r="D4040" t="s">
        <v>49</v>
      </c>
      <c r="E4040">
        <v>18.098971800000001</v>
      </c>
      <c r="F4040">
        <v>35.35</v>
      </c>
      <c r="G4040">
        <v>74.706102871594496</v>
      </c>
      <c r="H4040">
        <v>56.985289104050104</v>
      </c>
      <c r="I4040">
        <v>6.1200759793575701</v>
      </c>
      <c r="J4040">
        <v>-1.7722755669960799</v>
      </c>
      <c r="K4040">
        <v>28.426811899577501</v>
      </c>
      <c r="L4040">
        <v>26.3343363323639</v>
      </c>
      <c r="M4040">
        <v>60.724333949108299</v>
      </c>
      <c r="N4040">
        <v>3.71900826446281</v>
      </c>
      <c r="O4040">
        <v>4.6676096181046596</v>
      </c>
      <c r="P4040">
        <v>204.741379310344</v>
      </c>
    </row>
    <row r="4041" spans="1:17" hidden="1" x14ac:dyDescent="0.3">
      <c r="A4041" t="s">
        <v>8244</v>
      </c>
      <c r="B4041" t="s">
        <v>8245</v>
      </c>
      <c r="C4041" t="str">
        <f>IFERROR(VLOOKUP(Table1[[#This Row],[Ticker]],[1]!Table1[[Symbol]:[Industry]],2,FALSE),"-")</f>
        <v>-</v>
      </c>
      <c r="D4041" t="s">
        <v>713</v>
      </c>
      <c r="E4041">
        <v>18.095091273000001</v>
      </c>
      <c r="F4041">
        <v>966.51</v>
      </c>
      <c r="G4041">
        <v>33.386240879891297</v>
      </c>
      <c r="H4041">
        <v>-1.7896403182823</v>
      </c>
      <c r="I4041">
        <v>10.801922202109299</v>
      </c>
      <c r="J4041">
        <v>-0.89080742621072495</v>
      </c>
      <c r="K4041">
        <v>921.24808204564101</v>
      </c>
      <c r="L4041">
        <v>818.74835948453301</v>
      </c>
      <c r="M4041">
        <v>55.6599041266266</v>
      </c>
      <c r="N4041">
        <v>0.65700136233219797</v>
      </c>
      <c r="O4041">
        <v>8.1054515731859809</v>
      </c>
      <c r="P4041">
        <v>60.547166990581502</v>
      </c>
      <c r="Q4041">
        <v>1.8114824755041999E-2</v>
      </c>
    </row>
    <row r="4042" spans="1:17" hidden="1" x14ac:dyDescent="0.3">
      <c r="A4042" t="s">
        <v>8246</v>
      </c>
      <c r="B4042" t="s">
        <v>8247</v>
      </c>
      <c r="C4042" t="str">
        <f>IFERROR(VLOOKUP(Table1[[#This Row],[Ticker]],[1]!Table1[[Symbol]:[Industry]],2,FALSE),"-")</f>
        <v>-</v>
      </c>
      <c r="D4042" t="s">
        <v>647</v>
      </c>
      <c r="E4042">
        <v>18.093</v>
      </c>
      <c r="F4042">
        <v>10.89</v>
      </c>
      <c r="G4042">
        <v>6.3558035693239701</v>
      </c>
      <c r="H4042">
        <v>4.3622576079871704</v>
      </c>
      <c r="I4042">
        <v>21.579276305754899</v>
      </c>
      <c r="J4042">
        <v>-8.7618863366770992</v>
      </c>
      <c r="K4042">
        <v>10.6373355873469</v>
      </c>
      <c r="L4042">
        <v>9.6444019184468495</v>
      </c>
      <c r="M4042">
        <v>54.710207495862001</v>
      </c>
      <c r="N4042">
        <v>0.23562677335933599</v>
      </c>
      <c r="O4042">
        <v>31.955922865013701</v>
      </c>
      <c r="P4042">
        <v>76.213592233009706</v>
      </c>
      <c r="Q4042">
        <v>8.2188186147660006E-2</v>
      </c>
    </row>
    <row r="4043" spans="1:17" hidden="1" x14ac:dyDescent="0.3">
      <c r="A4043" t="s">
        <v>8248</v>
      </c>
      <c r="B4043" t="s">
        <v>8249</v>
      </c>
      <c r="C4043" t="str">
        <f>IFERROR(VLOOKUP(Table1[[#This Row],[Ticker]],[1]!Table1[[Symbol]:[Industry]],2,FALSE),"-")</f>
        <v>-</v>
      </c>
      <c r="D4043" t="s">
        <v>409</v>
      </c>
      <c r="E4043">
        <v>17.975132500000001</v>
      </c>
      <c r="F4043">
        <v>18.07</v>
      </c>
      <c r="G4043">
        <v>24.778942727899999</v>
      </c>
      <c r="H4043">
        <v>-11.8413071884318</v>
      </c>
      <c r="I4043">
        <v>-19.9407840172566</v>
      </c>
      <c r="J4043">
        <v>-5.6964241738072303</v>
      </c>
      <c r="K4043">
        <v>19.091010742613999</v>
      </c>
      <c r="L4043">
        <v>17.873644673108402</v>
      </c>
      <c r="M4043">
        <v>17.8507512091245</v>
      </c>
      <c r="N4043">
        <v>0.293807708441854</v>
      </c>
      <c r="O4043">
        <v>24.958494742667401</v>
      </c>
      <c r="P4043">
        <v>53.135593220338897</v>
      </c>
      <c r="Q4043">
        <v>3.3064033413590002E-2</v>
      </c>
    </row>
    <row r="4044" spans="1:17" hidden="1" x14ac:dyDescent="0.3">
      <c r="A4044" t="s">
        <v>8250</v>
      </c>
      <c r="B4044" t="s">
        <v>8251</v>
      </c>
      <c r="C4044" t="str">
        <f>IFERROR(VLOOKUP(Table1[[#This Row],[Ticker]],[1]!Table1[[Symbol]:[Industry]],2,FALSE),"-")</f>
        <v>-</v>
      </c>
      <c r="E4044">
        <v>17.9376</v>
      </c>
      <c r="F4044">
        <v>17.510000000000002</v>
      </c>
      <c r="G4044">
        <v>-21.518676319718999</v>
      </c>
      <c r="H4044">
        <v>-16.794472800711699</v>
      </c>
      <c r="I4044">
        <v>-28.1333050866726</v>
      </c>
      <c r="J4044">
        <v>-1.5838102367298801</v>
      </c>
      <c r="K4044">
        <v>17.41843630935</v>
      </c>
      <c r="L4044">
        <v>17.933571816824699</v>
      </c>
      <c r="M4044">
        <v>51.174540733979903</v>
      </c>
      <c r="N4044">
        <v>0.40643796316486702</v>
      </c>
      <c r="O4044">
        <v>47.058823529411697</v>
      </c>
      <c r="P4044">
        <v>21.260387811634299</v>
      </c>
      <c r="Q4044">
        <v>-2.6544801447576E-2</v>
      </c>
    </row>
    <row r="4045" spans="1:17" hidden="1" x14ac:dyDescent="0.3">
      <c r="A4045" t="s">
        <v>8252</v>
      </c>
      <c r="B4045" t="s">
        <v>8253</v>
      </c>
      <c r="C4045" t="str">
        <f>IFERROR(VLOOKUP(Table1[[#This Row],[Ticker]],[1]!Table1[[Symbol]:[Industry]],2,FALSE),"-")</f>
        <v>-</v>
      </c>
      <c r="D4045" t="s">
        <v>557</v>
      </c>
      <c r="E4045">
        <v>17.9299125</v>
      </c>
      <c r="F4045">
        <v>55.85</v>
      </c>
      <c r="G4045">
        <v>202.14628467348601</v>
      </c>
      <c r="H4045">
        <v>28.300041994551101</v>
      </c>
      <c r="I4045">
        <v>349.09532350411001</v>
      </c>
      <c r="J4045">
        <v>23.1173170977433</v>
      </c>
      <c r="K4045">
        <v>44.412771278707403</v>
      </c>
      <c r="L4045">
        <v>28.796722231259398</v>
      </c>
      <c r="M4045">
        <v>89.151638107108099</v>
      </c>
      <c r="N4045">
        <v>0.21823495931654099</v>
      </c>
      <c r="O4045">
        <v>8.3437779767233593</v>
      </c>
      <c r="P4045">
        <v>602.51572327044005</v>
      </c>
      <c r="Q4045">
        <v>0.15083423819489</v>
      </c>
    </row>
    <row r="4046" spans="1:17" hidden="1" x14ac:dyDescent="0.3">
      <c r="A4046" t="s">
        <v>8254</v>
      </c>
      <c r="B4046" t="s">
        <v>8255</v>
      </c>
      <c r="C4046" t="str">
        <f>IFERROR(VLOOKUP(Table1[[#This Row],[Ticker]],[1]!Table1[[Symbol]:[Industry]],2,FALSE),"-")</f>
        <v>-</v>
      </c>
      <c r="D4046" t="s">
        <v>409</v>
      </c>
      <c r="E4046">
        <v>17.809999999999999</v>
      </c>
      <c r="F4046">
        <v>35.619999999999997</v>
      </c>
      <c r="G4046">
        <v>39.870027999217797</v>
      </c>
      <c r="H4046">
        <v>13.8436224373835</v>
      </c>
      <c r="I4046">
        <v>50.564646974042397</v>
      </c>
      <c r="J4046">
        <v>5.1471526445026603</v>
      </c>
      <c r="K4046">
        <v>32.674518334421798</v>
      </c>
      <c r="L4046">
        <v>28.239675362225199</v>
      </c>
      <c r="M4046">
        <v>74.728699608138697</v>
      </c>
      <c r="N4046">
        <v>1.2592911682110799</v>
      </c>
      <c r="O4046">
        <v>6.4570466030320102</v>
      </c>
      <c r="P4046">
        <v>97.340720221606603</v>
      </c>
      <c r="Q4046">
        <v>0.12591571506320101</v>
      </c>
    </row>
    <row r="4047" spans="1:17" hidden="1" x14ac:dyDescent="0.3">
      <c r="A4047" t="s">
        <v>8256</v>
      </c>
      <c r="B4047" t="s">
        <v>8257</v>
      </c>
      <c r="C4047" t="str">
        <f>IFERROR(VLOOKUP(Table1[[#This Row],[Ticker]],[1]!Table1[[Symbol]:[Industry]],2,FALSE),"-")</f>
        <v>-</v>
      </c>
      <c r="D4047" t="s">
        <v>59</v>
      </c>
      <c r="E4047">
        <v>17.795752419134399</v>
      </c>
      <c r="F4047">
        <v>64.599999999999994</v>
      </c>
      <c r="G4047">
        <v>146.99966344862</v>
      </c>
      <c r="H4047">
        <v>-4.8897108959498201</v>
      </c>
      <c r="I4047">
        <v>135.796321190085</v>
      </c>
      <c r="J4047">
        <v>-0.80168733170197304</v>
      </c>
      <c r="K4047">
        <v>61.984502018699303</v>
      </c>
      <c r="L4047">
        <v>43.972638580403199</v>
      </c>
      <c r="M4047">
        <v>100</v>
      </c>
      <c r="N4047">
        <v>0</v>
      </c>
      <c r="O4047">
        <v>0</v>
      </c>
      <c r="P4047">
        <v>172.80405405405401</v>
      </c>
    </row>
    <row r="4048" spans="1:17" hidden="1" x14ac:dyDescent="0.3">
      <c r="A4048" t="s">
        <v>8258</v>
      </c>
      <c r="B4048" t="s">
        <v>8259</v>
      </c>
      <c r="C4048" t="str">
        <f>IFERROR(VLOOKUP(Table1[[#This Row],[Ticker]],[1]!Table1[[Symbol]:[Industry]],2,FALSE),"-")</f>
        <v>-</v>
      </c>
      <c r="D4048" t="s">
        <v>557</v>
      </c>
      <c r="E4048">
        <v>17.7872734</v>
      </c>
      <c r="F4048">
        <v>18.190000000000001</v>
      </c>
      <c r="G4048">
        <v>12.9446559239335</v>
      </c>
      <c r="H4048">
        <v>-4.8897108959498201</v>
      </c>
      <c r="I4048">
        <v>-6.7507645669013003</v>
      </c>
      <c r="J4048">
        <v>-0.80168733170197304</v>
      </c>
      <c r="K4048">
        <v>18.140793627929799</v>
      </c>
      <c r="L4048">
        <v>16.8549598539398</v>
      </c>
      <c r="M4048">
        <v>100</v>
      </c>
      <c r="O4048">
        <v>0</v>
      </c>
      <c r="P4048">
        <v>38.7490465293669</v>
      </c>
    </row>
    <row r="4049" spans="1:17" hidden="1" x14ac:dyDescent="0.3">
      <c r="A4049" t="s">
        <v>8260</v>
      </c>
      <c r="B4049" t="s">
        <v>8261</v>
      </c>
      <c r="C4049" t="str">
        <f>IFERROR(VLOOKUP(Table1[[#This Row],[Ticker]],[1]!Table1[[Symbol]:[Industry]],2,FALSE),"-")</f>
        <v>-</v>
      </c>
      <c r="E4049">
        <v>17.763826999999999</v>
      </c>
      <c r="F4049">
        <v>43.98</v>
      </c>
      <c r="G4049">
        <v>-9.7691324654800997</v>
      </c>
      <c r="H4049">
        <v>-4.9132347726847003</v>
      </c>
      <c r="I4049">
        <v>-30.343532583333499</v>
      </c>
      <c r="J4049">
        <v>-6.3572428872575202</v>
      </c>
      <c r="K4049">
        <v>46.158880632406003</v>
      </c>
      <c r="L4049">
        <v>44.3810214709289</v>
      </c>
      <c r="M4049">
        <v>31.518857551408701</v>
      </c>
      <c r="N4049">
        <v>0.58189449585042397</v>
      </c>
      <c r="O4049">
        <v>59.458844929513397</v>
      </c>
      <c r="P4049">
        <v>44.657288481141599</v>
      </c>
    </row>
    <row r="4050" spans="1:17" hidden="1" x14ac:dyDescent="0.3">
      <c r="A4050" t="s">
        <v>8262</v>
      </c>
      <c r="B4050" t="s">
        <v>8263</v>
      </c>
      <c r="C4050" t="str">
        <f>IFERROR(VLOOKUP(Table1[[#This Row],[Ticker]],[1]!Table1[[Symbol]:[Industry]],2,FALSE),"-")</f>
        <v>-</v>
      </c>
      <c r="D4050" t="s">
        <v>62</v>
      </c>
      <c r="E4050">
        <v>17.734463999999999</v>
      </c>
      <c r="F4050">
        <v>67.040000000000006</v>
      </c>
      <c r="G4050">
        <v>65.356145465282395</v>
      </c>
      <c r="H4050">
        <v>62.729336723097802</v>
      </c>
      <c r="I4050">
        <v>49.7899948744029</v>
      </c>
      <c r="J4050">
        <v>-16.0844791487898</v>
      </c>
      <c r="K4050">
        <v>52.919356279115803</v>
      </c>
      <c r="L4050">
        <v>44.1807764011564</v>
      </c>
      <c r="M4050">
        <v>59.857324665704802</v>
      </c>
      <c r="N4050">
        <v>3.5039176824572</v>
      </c>
      <c r="O4050">
        <v>25.8949880668257</v>
      </c>
      <c r="P4050">
        <v>101.019490254872</v>
      </c>
      <c r="Q4050">
        <v>9.0760965409529007E-2</v>
      </c>
    </row>
    <row r="4051" spans="1:17" hidden="1" x14ac:dyDescent="0.3">
      <c r="A4051" t="s">
        <v>8264</v>
      </c>
      <c r="B4051" t="s">
        <v>8265</v>
      </c>
      <c r="C4051" t="str">
        <f>IFERROR(VLOOKUP(Table1[[#This Row],[Ticker]],[1]!Table1[[Symbol]:[Industry]],2,FALSE),"-")</f>
        <v>-</v>
      </c>
      <c r="D4051" t="s">
        <v>557</v>
      </c>
      <c r="E4051">
        <v>17.698179799999998</v>
      </c>
      <c r="F4051">
        <v>59.58</v>
      </c>
      <c r="G4051">
        <v>83.174914901406297</v>
      </c>
      <c r="H4051">
        <v>16.016212448997901</v>
      </c>
      <c r="I4051">
        <v>2.5341060209043902</v>
      </c>
      <c r="J4051">
        <v>-4.8829881447101</v>
      </c>
      <c r="K4051">
        <v>56.992103642338201</v>
      </c>
      <c r="L4051">
        <v>51.964693535819698</v>
      </c>
      <c r="M4051">
        <v>62.488540379321798</v>
      </c>
      <c r="N4051">
        <v>9.7463948284435595E-2</v>
      </c>
      <c r="O4051">
        <v>5.7401812688821803</v>
      </c>
      <c r="P4051">
        <v>119.852398523985</v>
      </c>
    </row>
    <row r="4052" spans="1:17" hidden="1" x14ac:dyDescent="0.3">
      <c r="A4052" t="s">
        <v>8266</v>
      </c>
      <c r="B4052" t="s">
        <v>8267</v>
      </c>
      <c r="C4052" t="str">
        <f>IFERROR(VLOOKUP(Table1[[#This Row],[Ticker]],[1]!Table1[[Symbol]:[Industry]],2,FALSE),"-")</f>
        <v>-</v>
      </c>
      <c r="D4052" t="s">
        <v>647</v>
      </c>
      <c r="E4052">
        <v>17.685224999999999</v>
      </c>
      <c r="F4052">
        <v>47.35</v>
      </c>
      <c r="G4052">
        <v>-27.771264311437399</v>
      </c>
      <c r="H4052">
        <v>-14.6992347054736</v>
      </c>
      <c r="I4052">
        <v>-4.0996209903393899</v>
      </c>
      <c r="J4052">
        <v>0.91689483800802496</v>
      </c>
      <c r="K4052">
        <v>50.4611242885276</v>
      </c>
      <c r="L4052">
        <v>49.073016145064997</v>
      </c>
      <c r="M4052">
        <v>29.102609848053699</v>
      </c>
      <c r="N4052">
        <v>1.1375291375291301</v>
      </c>
      <c r="O4052">
        <v>28.2365364308342</v>
      </c>
      <c r="P4052">
        <v>29.3715846994535</v>
      </c>
      <c r="Q4052">
        <v>0.154416163806258</v>
      </c>
    </row>
    <row r="4053" spans="1:17" hidden="1" x14ac:dyDescent="0.3">
      <c r="A4053" t="s">
        <v>8268</v>
      </c>
      <c r="B4053" t="s">
        <v>8269</v>
      </c>
      <c r="C4053" t="str">
        <f>IFERROR(VLOOKUP(Table1[[#This Row],[Ticker]],[1]!Table1[[Symbol]:[Industry]],2,FALSE),"-")</f>
        <v>-</v>
      </c>
      <c r="E4053">
        <v>17.680353405000002</v>
      </c>
      <c r="F4053">
        <v>138</v>
      </c>
      <c r="G4053">
        <v>-17.014481263691</v>
      </c>
      <c r="H4053">
        <v>-6.28256803880695</v>
      </c>
      <c r="I4053">
        <v>-5.7631613846859304</v>
      </c>
      <c r="J4053">
        <v>-7.5246603046749296</v>
      </c>
      <c r="K4053">
        <v>139.347255783142</v>
      </c>
      <c r="L4053">
        <v>125.157771012236</v>
      </c>
      <c r="M4053">
        <v>35.3947460471393</v>
      </c>
      <c r="N4053">
        <v>0.56912032418311398</v>
      </c>
      <c r="O4053">
        <v>21.6666666666666</v>
      </c>
      <c r="P4053">
        <v>59.537572254335203</v>
      </c>
      <c r="Q4053">
        <v>0.21801049030536701</v>
      </c>
    </row>
    <row r="4054" spans="1:17" hidden="1" x14ac:dyDescent="0.3">
      <c r="A4054" t="s">
        <v>8270</v>
      </c>
      <c r="B4054" t="s">
        <v>8271</v>
      </c>
      <c r="C4054" t="str">
        <f>IFERROR(VLOOKUP(Table1[[#This Row],[Ticker]],[1]!Table1[[Symbol]:[Industry]],2,FALSE),"-")</f>
        <v>-</v>
      </c>
      <c r="D4054" t="s">
        <v>557</v>
      </c>
      <c r="E4054">
        <v>17.642045</v>
      </c>
      <c r="F4054">
        <v>13.12</v>
      </c>
      <c r="G4054">
        <v>44.143795923064097</v>
      </c>
      <c r="H4054">
        <v>18.9953237918598</v>
      </c>
      <c r="I4054">
        <v>118.86670749663899</v>
      </c>
      <c r="J4054">
        <v>18.815537548680801</v>
      </c>
      <c r="K4054">
        <v>9.4032350309864103</v>
      </c>
      <c r="L4054">
        <v>8.7344189754675305</v>
      </c>
      <c r="M4054">
        <v>80.535760205551796</v>
      </c>
      <c r="N4054">
        <v>0.96018785254392103</v>
      </c>
      <c r="O4054">
        <v>0</v>
      </c>
      <c r="P4054">
        <v>205.11627906976699</v>
      </c>
      <c r="Q4054">
        <v>6.3365697632469997E-3</v>
      </c>
    </row>
    <row r="4055" spans="1:17" hidden="1" x14ac:dyDescent="0.3">
      <c r="A4055" t="s">
        <v>8272</v>
      </c>
      <c r="B4055" t="s">
        <v>8273</v>
      </c>
      <c r="C4055" t="str">
        <f>IFERROR(VLOOKUP(Table1[[#This Row],[Ticker]],[1]!Table1[[Symbol]:[Industry]],2,FALSE),"-")</f>
        <v>-</v>
      </c>
      <c r="D4055" t="s">
        <v>193</v>
      </c>
      <c r="E4055">
        <v>17.63775</v>
      </c>
      <c r="F4055">
        <v>4.05</v>
      </c>
      <c r="G4055">
        <v>21.468336667293901</v>
      </c>
      <c r="I4055">
        <v>-23.669779093106101</v>
      </c>
      <c r="K4055">
        <v>4.4249445457001002</v>
      </c>
      <c r="L4055">
        <v>4.0278917604158799</v>
      </c>
      <c r="M4055">
        <v>29.723467083117001</v>
      </c>
      <c r="N4055">
        <v>2.5372580176339499</v>
      </c>
      <c r="O4055">
        <v>33.3333333333333</v>
      </c>
      <c r="P4055">
        <v>61.999999999999901</v>
      </c>
      <c r="Q4055">
        <v>-2.0192540060606001E-2</v>
      </c>
    </row>
    <row r="4056" spans="1:17" hidden="1" x14ac:dyDescent="0.3">
      <c r="A4056" t="s">
        <v>8274</v>
      </c>
      <c r="B4056" t="s">
        <v>8275</v>
      </c>
      <c r="C4056" t="str">
        <f>IFERROR(VLOOKUP(Table1[[#This Row],[Ticker]],[1]!Table1[[Symbol]:[Industry]],2,FALSE),"-")</f>
        <v>-</v>
      </c>
      <c r="D4056" t="s">
        <v>422</v>
      </c>
      <c r="E4056">
        <v>17.603010000000001</v>
      </c>
      <c r="F4056">
        <v>15.65</v>
      </c>
      <c r="G4056">
        <v>-30.377561337140602</v>
      </c>
      <c r="H4056">
        <v>-6.3245206277027801</v>
      </c>
      <c r="I4056">
        <v>-30.834704382399501</v>
      </c>
      <c r="J4056">
        <v>1.6626447046145001</v>
      </c>
      <c r="K4056">
        <v>15.8720709150271</v>
      </c>
      <c r="L4056">
        <v>17.427288424380102</v>
      </c>
      <c r="M4056">
        <v>52.139301143188398</v>
      </c>
      <c r="N4056">
        <v>1.06378467768437</v>
      </c>
      <c r="O4056">
        <v>119.808306709265</v>
      </c>
      <c r="P4056">
        <v>15.925925925925901</v>
      </c>
      <c r="Q4056">
        <v>-6.3108305663000001E-4</v>
      </c>
    </row>
    <row r="4057" spans="1:17" hidden="1" x14ac:dyDescent="0.3">
      <c r="A4057" t="s">
        <v>8276</v>
      </c>
      <c r="B4057" t="s">
        <v>8277</v>
      </c>
      <c r="C4057" t="str">
        <f>IFERROR(VLOOKUP(Table1[[#This Row],[Ticker]],[1]!Table1[[Symbol]:[Industry]],2,FALSE),"-")</f>
        <v>-</v>
      </c>
      <c r="E4057">
        <v>17.598039048</v>
      </c>
      <c r="F4057">
        <v>5.69</v>
      </c>
      <c r="G4057">
        <v>44.046355663223402</v>
      </c>
      <c r="H4057">
        <v>15.7524909389125</v>
      </c>
      <c r="I4057">
        <v>1.18356804284964</v>
      </c>
      <c r="J4057">
        <v>4.3983126682980203</v>
      </c>
      <c r="K4057">
        <v>4.4349306353393896</v>
      </c>
      <c r="L4057">
        <v>4.0869267270233802</v>
      </c>
      <c r="M4057">
        <v>76.312699450061999</v>
      </c>
      <c r="N4057">
        <v>2.1304761878319498</v>
      </c>
      <c r="O4057">
        <v>23.1985940246045</v>
      </c>
      <c r="P4057">
        <v>118.00766283524899</v>
      </c>
      <c r="Q4057">
        <v>8.1894988569916005E-2</v>
      </c>
    </row>
    <row r="4058" spans="1:17" hidden="1" x14ac:dyDescent="0.3">
      <c r="A4058" t="s">
        <v>8278</v>
      </c>
      <c r="B4058" t="s">
        <v>8279</v>
      </c>
      <c r="C4058" t="str">
        <f>IFERROR(VLOOKUP(Table1[[#This Row],[Ticker]],[1]!Table1[[Symbol]:[Industry]],2,FALSE),"-")</f>
        <v>-</v>
      </c>
      <c r="D4058" t="s">
        <v>647</v>
      </c>
      <c r="E4058">
        <v>17.591965999999999</v>
      </c>
      <c r="F4058">
        <v>31.99</v>
      </c>
      <c r="G4058">
        <v>71.664745197035799</v>
      </c>
      <c r="H4058">
        <v>-42.518773993464102</v>
      </c>
      <c r="I4058">
        <v>70.048106282387806</v>
      </c>
      <c r="J4058">
        <v>-8.4722222878299096</v>
      </c>
      <c r="K4058">
        <v>42.011985453130002</v>
      </c>
      <c r="L4058">
        <v>32.217833036836197</v>
      </c>
      <c r="M4058">
        <v>26.665845356895101</v>
      </c>
      <c r="N4058">
        <v>0.62531523211869799</v>
      </c>
      <c r="O4058">
        <v>108.033760550171</v>
      </c>
      <c r="P4058">
        <v>157.361222847948</v>
      </c>
      <c r="Q4058">
        <v>0.15669874086539501</v>
      </c>
    </row>
    <row r="4059" spans="1:17" hidden="1" x14ac:dyDescent="0.3">
      <c r="A4059" t="s">
        <v>8280</v>
      </c>
      <c r="B4059" t="s">
        <v>8281</v>
      </c>
      <c r="C4059" t="str">
        <f>IFERROR(VLOOKUP(Table1[[#This Row],[Ticker]],[1]!Table1[[Symbol]:[Industry]],2,FALSE),"-")</f>
        <v>-</v>
      </c>
      <c r="E4059">
        <v>17.5716</v>
      </c>
      <c r="F4059">
        <v>58.57</v>
      </c>
      <c r="G4059">
        <v>12.987078588879401</v>
      </c>
      <c r="H4059">
        <v>-10.6073079598864</v>
      </c>
      <c r="I4059">
        <v>-15.6968639113528</v>
      </c>
      <c r="J4059">
        <v>-4.9077777049828999</v>
      </c>
      <c r="K4059">
        <v>52.135944192494598</v>
      </c>
      <c r="L4059">
        <v>54.6772727826242</v>
      </c>
      <c r="M4059">
        <v>35.836462379803997</v>
      </c>
      <c r="N4059">
        <v>2.0754184777582498</v>
      </c>
      <c r="O4059">
        <v>41.540037561891701</v>
      </c>
      <c r="P4059">
        <v>58.297297297297199</v>
      </c>
      <c r="Q4059">
        <v>0.120739871977528</v>
      </c>
    </row>
    <row r="4060" spans="1:17" hidden="1" x14ac:dyDescent="0.3">
      <c r="A4060" t="s">
        <v>8282</v>
      </c>
      <c r="B4060" t="s">
        <v>8283</v>
      </c>
      <c r="C4060" t="str">
        <f>IFERROR(VLOOKUP(Table1[[#This Row],[Ticker]],[1]!Table1[[Symbol]:[Industry]],2,FALSE),"-")</f>
        <v>-</v>
      </c>
      <c r="D4060" t="s">
        <v>647</v>
      </c>
      <c r="E4060">
        <v>17.544012899999998</v>
      </c>
      <c r="F4060">
        <v>39.99</v>
      </c>
      <c r="G4060">
        <v>181.57454867204501</v>
      </c>
      <c r="H4060">
        <v>76.470833321737203</v>
      </c>
      <c r="I4060">
        <v>64.454143527081499</v>
      </c>
      <c r="J4060">
        <v>10.7775537397265</v>
      </c>
      <c r="K4060">
        <v>27.0497468786435</v>
      </c>
      <c r="L4060">
        <v>21.928041929677001</v>
      </c>
      <c r="M4060">
        <v>99.836957471407302</v>
      </c>
      <c r="N4060">
        <v>1.9955654101995499</v>
      </c>
      <c r="O4060">
        <v>3.7259314828707</v>
      </c>
      <c r="P4060">
        <v>207.61538461538399</v>
      </c>
    </row>
    <row r="4061" spans="1:17" hidden="1" x14ac:dyDescent="0.3">
      <c r="A4061" t="s">
        <v>8284</v>
      </c>
      <c r="B4061" t="s">
        <v>8285</v>
      </c>
      <c r="C4061" t="str">
        <f>IFERROR(VLOOKUP(Table1[[#This Row],[Ticker]],[1]!Table1[[Symbol]:[Industry]],2,FALSE),"-")</f>
        <v>-</v>
      </c>
      <c r="E4061">
        <v>17.541414352</v>
      </c>
      <c r="F4061">
        <v>7.92</v>
      </c>
      <c r="G4061">
        <v>-44.406651653737498</v>
      </c>
      <c r="H4061">
        <v>-15.7988018050407</v>
      </c>
      <c r="I4061">
        <v>-33.6837007037294</v>
      </c>
      <c r="J4061">
        <v>-9.6388966340275495</v>
      </c>
      <c r="K4061">
        <v>8.7553226840187008</v>
      </c>
      <c r="L4061">
        <v>9.8834579190999694</v>
      </c>
      <c r="M4061">
        <v>29.125470707589301</v>
      </c>
      <c r="N4061">
        <v>0.162176155479832</v>
      </c>
      <c r="O4061">
        <v>79.292929292929202</v>
      </c>
      <c r="P4061">
        <v>8.7912087912087795</v>
      </c>
      <c r="Q4061">
        <v>3.7881682450058997E-2</v>
      </c>
    </row>
    <row r="4062" spans="1:17" hidden="1" x14ac:dyDescent="0.3">
      <c r="A4062" t="s">
        <v>8286</v>
      </c>
      <c r="B4062" t="s">
        <v>8287</v>
      </c>
      <c r="C4062" t="str">
        <f>IFERROR(VLOOKUP(Table1[[#This Row],[Ticker]],[1]!Table1[[Symbol]:[Industry]],2,FALSE),"-")</f>
        <v>-</v>
      </c>
      <c r="D4062" t="s">
        <v>97</v>
      </c>
      <c r="E4062">
        <v>17.513496</v>
      </c>
      <c r="F4062">
        <v>5.99</v>
      </c>
      <c r="G4062">
        <v>8.8023509676003897</v>
      </c>
      <c r="H4062">
        <v>-2.82785522584672</v>
      </c>
      <c r="I4062">
        <v>-23.6250220598581</v>
      </c>
      <c r="J4062">
        <v>-4.2163214780434304</v>
      </c>
      <c r="K4062">
        <v>5.9434626945397104</v>
      </c>
      <c r="L4062">
        <v>6.0229524129284897</v>
      </c>
      <c r="M4062">
        <v>50.903226489212599</v>
      </c>
      <c r="N4062">
        <v>1.4806046245014399</v>
      </c>
      <c r="O4062">
        <v>46.911519198664401</v>
      </c>
      <c r="P4062">
        <v>37.701149425287298</v>
      </c>
      <c r="Q4062">
        <v>1.3574430825715E-2</v>
      </c>
    </row>
    <row r="4063" spans="1:17" hidden="1" x14ac:dyDescent="0.3">
      <c r="A4063" t="s">
        <v>8288</v>
      </c>
      <c r="B4063" t="s">
        <v>8289</v>
      </c>
      <c r="C4063" t="str">
        <f>IFERROR(VLOOKUP(Table1[[#This Row],[Ticker]],[1]!Table1[[Symbol]:[Industry]],2,FALSE),"-")</f>
        <v>-</v>
      </c>
      <c r="E4063">
        <v>17.370498600000001</v>
      </c>
      <c r="F4063">
        <v>50.72</v>
      </c>
      <c r="G4063">
        <v>-20.6852196209773</v>
      </c>
      <c r="H4063">
        <v>-11.2004830599155</v>
      </c>
      <c r="I4063">
        <v>2.5982143611470701</v>
      </c>
      <c r="J4063">
        <v>-4.4487461552313796</v>
      </c>
      <c r="K4063">
        <v>51.334226072308297</v>
      </c>
      <c r="L4063">
        <v>48.873300922388196</v>
      </c>
      <c r="M4063">
        <v>47.8776398547624</v>
      </c>
      <c r="N4063">
        <v>1.31923404699375</v>
      </c>
      <c r="O4063">
        <v>34.069400630914799</v>
      </c>
      <c r="P4063">
        <v>45.747126436781599</v>
      </c>
      <c r="Q4063">
        <v>4.6122007915236997E-2</v>
      </c>
    </row>
    <row r="4064" spans="1:17" hidden="1" x14ac:dyDescent="0.3">
      <c r="A4064" t="s">
        <v>8290</v>
      </c>
      <c r="B4064" t="s">
        <v>8291</v>
      </c>
      <c r="C4064" t="str">
        <f>IFERROR(VLOOKUP(Table1[[#This Row],[Ticker]],[1]!Table1[[Symbol]:[Industry]],2,FALSE),"-")</f>
        <v>-</v>
      </c>
      <c r="D4064" t="s">
        <v>647</v>
      </c>
      <c r="E4064">
        <v>17.351040000000001</v>
      </c>
      <c r="F4064">
        <v>46.09</v>
      </c>
      <c r="G4064">
        <v>140.61179436566499</v>
      </c>
      <c r="H4064">
        <v>17.081429860924601</v>
      </c>
      <c r="I4064">
        <v>-15.7324160378574</v>
      </c>
      <c r="J4064">
        <v>6.1195537184173503</v>
      </c>
      <c r="K4064">
        <v>39.126454495677699</v>
      </c>
      <c r="L4064">
        <v>37.610268239277197</v>
      </c>
      <c r="M4064">
        <v>98.0460077424205</v>
      </c>
      <c r="N4064">
        <v>1.06010107021891</v>
      </c>
      <c r="O4064">
        <v>23.649381644608301</v>
      </c>
      <c r="P4064">
        <v>238.151137197358</v>
      </c>
      <c r="Q4064">
        <v>0.14232913806257999</v>
      </c>
    </row>
    <row r="4065" spans="1:17" hidden="1" x14ac:dyDescent="0.3">
      <c r="A4065" t="s">
        <v>8292</v>
      </c>
      <c r="B4065" t="s">
        <v>8293</v>
      </c>
      <c r="C4065" t="str">
        <f>IFERROR(VLOOKUP(Table1[[#This Row],[Ticker]],[1]!Table1[[Symbol]:[Industry]],2,FALSE),"-")</f>
        <v>-</v>
      </c>
      <c r="D4065" t="s">
        <v>100</v>
      </c>
      <c r="E4065">
        <v>17.303318311999998</v>
      </c>
      <c r="F4065">
        <v>11.87</v>
      </c>
      <c r="G4065">
        <v>-33.4308497494021</v>
      </c>
      <c r="H4065">
        <v>-8.2497108959498195</v>
      </c>
      <c r="I4065">
        <v>-69.122658143354997</v>
      </c>
      <c r="J4065">
        <v>-0.13502066503530499</v>
      </c>
      <c r="K4065">
        <v>12.348744937884501</v>
      </c>
      <c r="L4065">
        <v>14.7266640222541</v>
      </c>
      <c r="M4065">
        <v>54.056607019661797</v>
      </c>
      <c r="N4065">
        <v>0.89956485506961503</v>
      </c>
      <c r="O4065">
        <v>154.422914911541</v>
      </c>
      <c r="P4065">
        <v>19.8989898989898</v>
      </c>
      <c r="Q4065">
        <v>2.2706608154876001E-2</v>
      </c>
    </row>
    <row r="4066" spans="1:17" hidden="1" x14ac:dyDescent="0.3">
      <c r="A4066" t="s">
        <v>8294</v>
      </c>
      <c r="B4066" t="s">
        <v>8295</v>
      </c>
      <c r="C4066" t="str">
        <f>IFERROR(VLOOKUP(Table1[[#This Row],[Ticker]],[1]!Table1[[Symbol]:[Industry]],2,FALSE),"-")</f>
        <v>-</v>
      </c>
      <c r="D4066" t="s">
        <v>97</v>
      </c>
      <c r="E4066">
        <v>17.264520640000001</v>
      </c>
      <c r="F4066">
        <v>17.25</v>
      </c>
      <c r="G4066">
        <v>-7.5727250811015701</v>
      </c>
      <c r="H4066">
        <v>-10.4361139711832</v>
      </c>
      <c r="I4066">
        <v>-33.089738666646603</v>
      </c>
      <c r="J4066">
        <v>-0.27567914935247001</v>
      </c>
      <c r="K4066">
        <v>17.747970670421399</v>
      </c>
      <c r="L4066">
        <v>19.069352570928999</v>
      </c>
      <c r="M4066">
        <v>40.0697911835247</v>
      </c>
      <c r="N4066">
        <v>1.08265912309696</v>
      </c>
      <c r="O4066">
        <v>38.434782608695599</v>
      </c>
      <c r="P4066">
        <v>28.157503714710199</v>
      </c>
      <c r="Q4066">
        <v>-9.8702611599673001E-2</v>
      </c>
    </row>
    <row r="4067" spans="1:17" hidden="1" x14ac:dyDescent="0.3">
      <c r="A4067" t="s">
        <v>8296</v>
      </c>
      <c r="B4067" t="s">
        <v>8297</v>
      </c>
      <c r="C4067" t="str">
        <f>IFERROR(VLOOKUP(Table1[[#This Row],[Ticker]],[1]!Table1[[Symbol]:[Industry]],2,FALSE),"-")</f>
        <v>-</v>
      </c>
      <c r="D4067" t="s">
        <v>713</v>
      </c>
      <c r="E4067">
        <v>17.228399594999999</v>
      </c>
      <c r="F4067">
        <v>93.24</v>
      </c>
      <c r="G4067">
        <v>-3.8582749894249302</v>
      </c>
      <c r="H4067">
        <v>-1.5445624688341799</v>
      </c>
      <c r="I4067">
        <v>15.6116095038693</v>
      </c>
      <c r="J4067">
        <v>-2.20591424303306E-3</v>
      </c>
      <c r="K4067">
        <v>89.459018992151499</v>
      </c>
      <c r="L4067">
        <v>81.081567946053099</v>
      </c>
      <c r="M4067">
        <v>59.689646094536798</v>
      </c>
      <c r="N4067">
        <v>0.53867987049677801</v>
      </c>
      <c r="O4067">
        <v>3.9039039039038901</v>
      </c>
      <c r="P4067">
        <v>35.720524017467199</v>
      </c>
    </row>
    <row r="4068" spans="1:17" hidden="1" x14ac:dyDescent="0.3">
      <c r="A4068" t="s">
        <v>8298</v>
      </c>
      <c r="B4068" t="s">
        <v>8299</v>
      </c>
      <c r="C4068" t="str">
        <f>IFERROR(VLOOKUP(Table1[[#This Row],[Ticker]],[1]!Table1[[Symbol]:[Industry]],2,FALSE),"-")</f>
        <v>-</v>
      </c>
      <c r="D4068" t="s">
        <v>1161</v>
      </c>
      <c r="E4068">
        <v>17.2004816</v>
      </c>
      <c r="F4068">
        <v>6.75</v>
      </c>
      <c r="G4068">
        <v>-86.098508252492095</v>
      </c>
      <c r="H4068">
        <v>32.162081932735397</v>
      </c>
      <c r="I4068">
        <v>-62.550839291339102</v>
      </c>
      <c r="J4068">
        <v>3.75758318501535</v>
      </c>
      <c r="K4068">
        <v>6.8342014092191397</v>
      </c>
      <c r="L4068">
        <v>11.6080320727126</v>
      </c>
      <c r="M4068">
        <v>86.561617810931494</v>
      </c>
      <c r="N4068">
        <v>0.32034064331284501</v>
      </c>
      <c r="O4068">
        <v>200</v>
      </c>
      <c r="P4068">
        <v>43.6170212765957</v>
      </c>
      <c r="Q4068">
        <v>-4.2591680986640004E-3</v>
      </c>
    </row>
    <row r="4069" spans="1:17" hidden="1" x14ac:dyDescent="0.3">
      <c r="A4069" t="s">
        <v>8300</v>
      </c>
      <c r="B4069" t="s">
        <v>8301</v>
      </c>
      <c r="C4069" t="str">
        <f>IFERROR(VLOOKUP(Table1[[#This Row],[Ticker]],[1]!Table1[[Symbol]:[Industry]],2,FALSE),"-")</f>
        <v>-</v>
      </c>
      <c r="D4069" t="s">
        <v>180</v>
      </c>
      <c r="E4069">
        <v>17.1875</v>
      </c>
      <c r="F4069">
        <v>271.95</v>
      </c>
      <c r="G4069">
        <v>21.195609394566599</v>
      </c>
      <c r="H4069">
        <v>-13.223044229283101</v>
      </c>
      <c r="I4069">
        <v>21.595566175436002</v>
      </c>
      <c r="J4069">
        <v>-12.7735183176174</v>
      </c>
      <c r="K4069">
        <v>276.23893743965402</v>
      </c>
      <c r="L4069">
        <v>231.84479071786299</v>
      </c>
      <c r="M4069">
        <v>31.7083449926116</v>
      </c>
      <c r="N4069">
        <v>0.52413110296725296</v>
      </c>
      <c r="O4069">
        <v>25.758411472697102</v>
      </c>
      <c r="P4069">
        <v>63.578947368420998</v>
      </c>
      <c r="Q4069">
        <v>4.6469541036701999E-2</v>
      </c>
    </row>
    <row r="4070" spans="1:17" hidden="1" x14ac:dyDescent="0.3">
      <c r="A4070" t="s">
        <v>8302</v>
      </c>
      <c r="B4070" t="s">
        <v>8303</v>
      </c>
      <c r="C4070" t="str">
        <f>IFERROR(VLOOKUP(Table1[[#This Row],[Ticker]],[1]!Table1[[Symbol]:[Industry]],2,FALSE),"-")</f>
        <v>-</v>
      </c>
      <c r="E4070">
        <v>17.186215426</v>
      </c>
      <c r="F4070">
        <v>12.67</v>
      </c>
      <c r="G4070">
        <v>29.4652172377039</v>
      </c>
      <c r="H4070">
        <v>7.9648990331281997</v>
      </c>
      <c r="I4070">
        <v>-4.2493048518552996</v>
      </c>
      <c r="J4070">
        <v>5.3701225098326404</v>
      </c>
      <c r="K4070">
        <v>11.5531833360482</v>
      </c>
      <c r="L4070">
        <v>11.498519722559401</v>
      </c>
      <c r="M4070">
        <v>71.621720764891506</v>
      </c>
      <c r="N4070">
        <v>1.80833031817879</v>
      </c>
      <c r="O4070">
        <v>26.282557221783701</v>
      </c>
      <c r="P4070">
        <v>68.933333333333294</v>
      </c>
      <c r="Q4070">
        <v>-2.560602892735E-3</v>
      </c>
    </row>
    <row r="4071" spans="1:17" hidden="1" x14ac:dyDescent="0.3">
      <c r="A4071" t="s">
        <v>8304</v>
      </c>
      <c r="B4071" t="s">
        <v>8305</v>
      </c>
      <c r="C4071" t="str">
        <f>IFERROR(VLOOKUP(Table1[[#This Row],[Ticker]],[1]!Table1[[Symbol]:[Industry]],2,FALSE),"-")</f>
        <v>-</v>
      </c>
      <c r="D4071" t="s">
        <v>713</v>
      </c>
      <c r="E4071">
        <v>17.1837348</v>
      </c>
      <c r="F4071">
        <v>133.78</v>
      </c>
      <c r="G4071">
        <v>19.293223277429998</v>
      </c>
      <c r="H4071">
        <v>1.00918745548388</v>
      </c>
      <c r="I4071">
        <v>9.0159187131661902</v>
      </c>
      <c r="J4071">
        <v>1.16942311066938</v>
      </c>
      <c r="K4071">
        <v>126.629918439503</v>
      </c>
      <c r="L4071">
        <v>115.479167832035</v>
      </c>
      <c r="M4071">
        <v>42.376869448986099</v>
      </c>
      <c r="N4071">
        <v>1.06191339173487</v>
      </c>
      <c r="O4071">
        <v>3.3861563761399198</v>
      </c>
      <c r="P4071">
        <v>46.495838808585198</v>
      </c>
    </row>
    <row r="4072" spans="1:17" hidden="1" x14ac:dyDescent="0.3">
      <c r="A4072" t="s">
        <v>8306</v>
      </c>
      <c r="B4072" t="s">
        <v>8307</v>
      </c>
      <c r="C4072" t="str">
        <f>IFERROR(VLOOKUP(Table1[[#This Row],[Ticker]],[1]!Table1[[Symbol]:[Industry]],2,FALSE),"-")</f>
        <v>-</v>
      </c>
      <c r="D4072" t="s">
        <v>49</v>
      </c>
      <c r="E4072">
        <v>17.135169491999999</v>
      </c>
      <c r="F4072">
        <v>11.91</v>
      </c>
      <c r="G4072">
        <v>106.81279689456601</v>
      </c>
      <c r="H4072">
        <v>2.8930945339144198</v>
      </c>
      <c r="I4072">
        <v>-9.3056907159706004</v>
      </c>
      <c r="J4072">
        <v>-1.6343267988127099</v>
      </c>
      <c r="K4072">
        <v>11.3966254401955</v>
      </c>
      <c r="L4072">
        <v>10.2915865635093</v>
      </c>
      <c r="M4072">
        <v>48.937762542793003</v>
      </c>
      <c r="N4072">
        <v>1.1665127966752999</v>
      </c>
      <c r="O4072">
        <v>44.332493702770698</v>
      </c>
      <c r="P4072">
        <v>135.841584158415</v>
      </c>
      <c r="Q4072">
        <v>8.0712200609108997E-2</v>
      </c>
    </row>
    <row r="4073" spans="1:17" hidden="1" x14ac:dyDescent="0.3">
      <c r="A4073" t="s">
        <v>8308</v>
      </c>
      <c r="B4073" t="s">
        <v>3443</v>
      </c>
      <c r="C4073" t="str">
        <f>IFERROR(VLOOKUP(Table1[[#This Row],[Ticker]],[1]!Table1[[Symbol]:[Industry]],2,FALSE),"-")</f>
        <v>-</v>
      </c>
      <c r="D4073" t="s">
        <v>258</v>
      </c>
      <c r="E4073">
        <v>17.124314999999999</v>
      </c>
      <c r="F4073">
        <v>6.95</v>
      </c>
      <c r="G4073">
        <v>13.195609394566601</v>
      </c>
      <c r="H4073">
        <v>-23.6031611883474</v>
      </c>
      <c r="I4073">
        <v>-12.4275430682614</v>
      </c>
      <c r="J4073">
        <v>-2.2201270480140201</v>
      </c>
      <c r="K4073">
        <v>8.1079968947060408</v>
      </c>
      <c r="L4073">
        <v>7.8631973510414204</v>
      </c>
      <c r="M4073">
        <v>16.803573356602801</v>
      </c>
      <c r="N4073">
        <v>1.0010495161730399</v>
      </c>
      <c r="O4073">
        <v>79.856115107913595</v>
      </c>
      <c r="P4073">
        <v>49.462365591397798</v>
      </c>
      <c r="Q4073">
        <v>2.6771753718845999E-2</v>
      </c>
    </row>
    <row r="4074" spans="1:17" hidden="1" x14ac:dyDescent="0.3">
      <c r="A4074" t="s">
        <v>8309</v>
      </c>
      <c r="B4074" t="s">
        <v>8310</v>
      </c>
      <c r="C4074" t="str">
        <f>IFERROR(VLOOKUP(Table1[[#This Row],[Ticker]],[1]!Table1[[Symbol]:[Industry]],2,FALSE),"-")</f>
        <v>-</v>
      </c>
      <c r="D4074" t="s">
        <v>476</v>
      </c>
      <c r="E4074">
        <v>17.112154799999999</v>
      </c>
      <c r="F4074">
        <v>6.28</v>
      </c>
      <c r="G4074">
        <v>-29.592269393312101</v>
      </c>
      <c r="H4074">
        <v>14.9142106726776</v>
      </c>
      <c r="I4074">
        <v>-49.9630115329334</v>
      </c>
      <c r="J4074">
        <v>2.0602655302508799</v>
      </c>
      <c r="K4074">
        <v>5.5214957454488802</v>
      </c>
      <c r="L4074">
        <v>5.9861905787937699</v>
      </c>
      <c r="M4074">
        <v>73.848504575550805</v>
      </c>
      <c r="N4074">
        <v>2.51961004890858</v>
      </c>
      <c r="O4074">
        <v>70.382165605095494</v>
      </c>
      <c r="P4074">
        <v>42.727272727272698</v>
      </c>
      <c r="Q4074">
        <v>4.6662473724829998E-2</v>
      </c>
    </row>
    <row r="4075" spans="1:17" hidden="1" x14ac:dyDescent="0.3">
      <c r="A4075" t="s">
        <v>8311</v>
      </c>
      <c r="B4075" t="s">
        <v>8312</v>
      </c>
      <c r="C4075" t="str">
        <f>IFERROR(VLOOKUP(Table1[[#This Row],[Ticker]],[1]!Table1[[Symbol]:[Industry]],2,FALSE),"-")</f>
        <v>-</v>
      </c>
      <c r="D4075" t="s">
        <v>409</v>
      </c>
      <c r="E4075">
        <v>17.095680000000002</v>
      </c>
      <c r="F4075">
        <v>12.72</v>
      </c>
      <c r="G4075">
        <v>-20.8538955559283</v>
      </c>
      <c r="H4075">
        <v>-4.8897108959498201</v>
      </c>
      <c r="I4075">
        <v>-11.713257353975701</v>
      </c>
      <c r="J4075">
        <v>-0.80168733170197304</v>
      </c>
      <c r="K4075">
        <v>12.7162715437545</v>
      </c>
      <c r="L4075">
        <v>12.589544516259499</v>
      </c>
      <c r="M4075">
        <v>100</v>
      </c>
      <c r="O4075">
        <v>0</v>
      </c>
      <c r="P4075">
        <v>4.9504950495049496</v>
      </c>
    </row>
    <row r="4076" spans="1:17" hidden="1" x14ac:dyDescent="0.3">
      <c r="A4076" t="s">
        <v>8313</v>
      </c>
      <c r="B4076" t="s">
        <v>8314</v>
      </c>
      <c r="C4076" t="str">
        <f>IFERROR(VLOOKUP(Table1[[#This Row],[Ticker]],[1]!Table1[[Symbol]:[Industry]],2,FALSE),"-")</f>
        <v>-</v>
      </c>
      <c r="D4076" t="s">
        <v>140</v>
      </c>
      <c r="E4076">
        <v>17.087103800000001</v>
      </c>
      <c r="F4076">
        <v>8.68</v>
      </c>
      <c r="G4076">
        <v>-40.455324725393901</v>
      </c>
      <c r="H4076">
        <v>3.9852891040501799</v>
      </c>
      <c r="I4076">
        <v>-42.494756556527499</v>
      </c>
      <c r="J4076">
        <v>4.1380717044426003</v>
      </c>
      <c r="K4076">
        <v>8.1069424323667096</v>
      </c>
      <c r="L4076">
        <v>8.25402299243712</v>
      </c>
      <c r="M4076">
        <v>65.209093140277901</v>
      </c>
      <c r="N4076">
        <v>2.4241815444939201</v>
      </c>
      <c r="O4076">
        <v>83.1797235023041</v>
      </c>
      <c r="P4076">
        <v>38.880000000000003</v>
      </c>
      <c r="Q4076">
        <v>8.0120882474725E-2</v>
      </c>
    </row>
    <row r="4077" spans="1:17" hidden="1" x14ac:dyDescent="0.3">
      <c r="A4077" t="s">
        <v>8315</v>
      </c>
      <c r="B4077" t="s">
        <v>8316</v>
      </c>
      <c r="C4077" t="str">
        <f>IFERROR(VLOOKUP(Table1[[#This Row],[Ticker]],[1]!Table1[[Symbol]:[Industry]],2,FALSE),"-")</f>
        <v>-</v>
      </c>
      <c r="D4077" t="s">
        <v>623</v>
      </c>
      <c r="E4077">
        <v>17.085084119999902</v>
      </c>
      <c r="F4077">
        <v>4.83</v>
      </c>
      <c r="G4077">
        <v>-1.3198545229590799</v>
      </c>
      <c r="H4077">
        <v>-18.235575557603902</v>
      </c>
      <c r="I4077">
        <v>-24.054455176117301</v>
      </c>
      <c r="J4077">
        <v>-10.231942734452399</v>
      </c>
      <c r="K4077">
        <v>4.84841145391918</v>
      </c>
      <c r="L4077">
        <v>4.7610600816997497</v>
      </c>
      <c r="M4077">
        <v>36.651548191785302</v>
      </c>
      <c r="N4077">
        <v>1.41396945501134</v>
      </c>
      <c r="O4077">
        <v>41.821946169772197</v>
      </c>
      <c r="P4077">
        <v>56.818181818181799</v>
      </c>
      <c r="Q4077">
        <v>-3.0972456014532999E-2</v>
      </c>
    </row>
    <row r="4078" spans="1:17" hidden="1" x14ac:dyDescent="0.3">
      <c r="A4078" t="s">
        <v>8317</v>
      </c>
      <c r="B4078" t="s">
        <v>8318</v>
      </c>
      <c r="C4078" t="str">
        <f>IFERROR(VLOOKUP(Table1[[#This Row],[Ticker]],[1]!Table1[[Symbol]:[Industry]],2,FALSE),"-")</f>
        <v>-</v>
      </c>
      <c r="E4078">
        <v>17.0562</v>
      </c>
      <c r="F4078">
        <v>32.549999999999997</v>
      </c>
      <c r="G4078">
        <v>129.890817564244</v>
      </c>
      <c r="H4078">
        <v>27.025182721071399</v>
      </c>
      <c r="I4078">
        <v>79.420036832753496</v>
      </c>
      <c r="J4078">
        <v>10.269613277398699</v>
      </c>
      <c r="K4078">
        <v>24.792372489848699</v>
      </c>
      <c r="L4078">
        <v>20.607309469962601</v>
      </c>
      <c r="M4078">
        <v>94.661172418789903</v>
      </c>
      <c r="N4078">
        <v>1.83566247496428</v>
      </c>
      <c r="O4078">
        <v>0</v>
      </c>
      <c r="P4078">
        <v>198.89807162534399</v>
      </c>
      <c r="Q4078">
        <v>7.6415928709768002E-2</v>
      </c>
    </row>
    <row r="4079" spans="1:17" hidden="1" x14ac:dyDescent="0.3">
      <c r="A4079" t="s">
        <v>8319</v>
      </c>
      <c r="B4079" t="s">
        <v>8320</v>
      </c>
      <c r="C4079" t="str">
        <f>IFERROR(VLOOKUP(Table1[[#This Row],[Ticker]],[1]!Table1[[Symbol]:[Industry]],2,FALSE),"-")</f>
        <v>-</v>
      </c>
      <c r="D4079" t="s">
        <v>713</v>
      </c>
      <c r="E4079">
        <v>17.035611191999902</v>
      </c>
      <c r="F4079">
        <v>25.92</v>
      </c>
      <c r="G4079">
        <v>39.186061336005203</v>
      </c>
      <c r="H4079">
        <v>-6.4504265411725097</v>
      </c>
      <c r="I4079">
        <v>24.664728545213901</v>
      </c>
      <c r="J4079">
        <v>-1.1100913409541</v>
      </c>
      <c r="K4079">
        <v>24.807160670808301</v>
      </c>
      <c r="L4079">
        <v>21.2048691857003</v>
      </c>
      <c r="M4079">
        <v>32.576819102165203</v>
      </c>
      <c r="N4079">
        <v>1.4267542304154399</v>
      </c>
      <c r="O4079">
        <v>3.7808641975308501</v>
      </c>
      <c r="P4079">
        <v>69.800196528005202</v>
      </c>
    </row>
    <row r="4080" spans="1:17" hidden="1" x14ac:dyDescent="0.3">
      <c r="A4080" t="s">
        <v>8321</v>
      </c>
      <c r="B4080" t="s">
        <v>8322</v>
      </c>
      <c r="C4080" t="str">
        <f>IFERROR(VLOOKUP(Table1[[#This Row],[Ticker]],[1]!Table1[[Symbol]:[Industry]],2,FALSE),"-")</f>
        <v>-</v>
      </c>
      <c r="E4080">
        <v>17</v>
      </c>
      <c r="F4080">
        <v>17.440000000000001</v>
      </c>
      <c r="G4080">
        <v>-60.729763739761601</v>
      </c>
      <c r="H4080">
        <v>-23.860158941707599</v>
      </c>
      <c r="I4080">
        <v>-29.642669118681599</v>
      </c>
      <c r="J4080">
        <v>-0.80168733170197304</v>
      </c>
      <c r="K4080">
        <v>18.790574288474598</v>
      </c>
      <c r="L4080">
        <v>21.112676885234901</v>
      </c>
      <c r="M4080">
        <v>42.6149597319382</v>
      </c>
      <c r="N4080">
        <v>0.92237432051854995</v>
      </c>
      <c r="O4080">
        <v>62.844036697247603</v>
      </c>
      <c r="P4080">
        <v>10.6598984771573</v>
      </c>
      <c r="Q4080">
        <v>6.0660324660872997E-2</v>
      </c>
    </row>
    <row r="4081" spans="1:17" hidden="1" x14ac:dyDescent="0.3">
      <c r="A4081" t="s">
        <v>8323</v>
      </c>
      <c r="B4081" t="s">
        <v>8324</v>
      </c>
      <c r="C4081" t="str">
        <f>IFERROR(VLOOKUP(Table1[[#This Row],[Ticker]],[1]!Table1[[Symbol]:[Industry]],2,FALSE),"-")</f>
        <v>-</v>
      </c>
      <c r="D4081" t="s">
        <v>46</v>
      </c>
      <c r="E4081">
        <v>16.9633827</v>
      </c>
      <c r="F4081">
        <v>40.1</v>
      </c>
      <c r="G4081">
        <v>-68.518676319719006</v>
      </c>
      <c r="H4081">
        <v>-13.960005680530299</v>
      </c>
      <c r="I4081">
        <v>-52.872464984203198</v>
      </c>
      <c r="J4081">
        <v>-5.3254968555114903</v>
      </c>
      <c r="K4081">
        <v>44.535352222312198</v>
      </c>
      <c r="L4081">
        <v>55.859162887157403</v>
      </c>
      <c r="M4081">
        <v>28.1370537366512</v>
      </c>
      <c r="N4081">
        <v>1.2749999999999999</v>
      </c>
      <c r="O4081">
        <v>91.770573566084806</v>
      </c>
      <c r="P4081">
        <v>5.2493438320210002</v>
      </c>
    </row>
    <row r="4082" spans="1:17" hidden="1" x14ac:dyDescent="0.3">
      <c r="A4082" t="s">
        <v>8325</v>
      </c>
      <c r="B4082" t="s">
        <v>8326</v>
      </c>
      <c r="C4082" t="str">
        <f>IFERROR(VLOOKUP(Table1[[#This Row],[Ticker]],[1]!Table1[[Symbol]:[Industry]],2,FALSE),"-")</f>
        <v>-</v>
      </c>
      <c r="D4082" t="s">
        <v>75</v>
      </c>
      <c r="E4082">
        <v>16.950478115999999</v>
      </c>
      <c r="F4082">
        <v>51.47</v>
      </c>
      <c r="G4082">
        <v>322.150352649571</v>
      </c>
      <c r="H4082">
        <v>1.06146925333402</v>
      </c>
      <c r="I4082">
        <v>63.1763111135743</v>
      </c>
      <c r="J4082">
        <v>-8.1738213705026705</v>
      </c>
      <c r="K4082">
        <v>51.966904459657101</v>
      </c>
      <c r="L4082">
        <v>40.114377663078699</v>
      </c>
      <c r="M4082">
        <v>33.770728953901298</v>
      </c>
      <c r="N4082">
        <v>0.63871299588752795</v>
      </c>
      <c r="O4082">
        <v>28.793471925393401</v>
      </c>
      <c r="P4082">
        <v>404.60784313725401</v>
      </c>
      <c r="Q4082">
        <v>0.12689498663184001</v>
      </c>
    </row>
    <row r="4083" spans="1:17" hidden="1" x14ac:dyDescent="0.3">
      <c r="A4083" t="s">
        <v>8327</v>
      </c>
      <c r="B4083" t="s">
        <v>8328</v>
      </c>
      <c r="C4083" t="str">
        <f>IFERROR(VLOOKUP(Table1[[#This Row],[Ticker]],[1]!Table1[[Symbol]:[Industry]],2,FALSE),"-")</f>
        <v>-</v>
      </c>
      <c r="D4083" t="s">
        <v>130</v>
      </c>
      <c r="E4083">
        <v>16.931999999999999</v>
      </c>
      <c r="F4083">
        <v>27</v>
      </c>
      <c r="G4083">
        <v>-17.804390605433301</v>
      </c>
      <c r="H4083">
        <v>-2.8897108959498201</v>
      </c>
      <c r="I4083">
        <v>-34.305000473241797</v>
      </c>
      <c r="J4083">
        <v>-0.24963685851584999</v>
      </c>
      <c r="K4083">
        <v>25.342980694231599</v>
      </c>
      <c r="L4083">
        <v>26.577001072352999</v>
      </c>
      <c r="M4083">
        <v>57.181466963115497</v>
      </c>
      <c r="N4083">
        <v>1.96064038585095</v>
      </c>
      <c r="O4083">
        <v>51.851851851851798</v>
      </c>
      <c r="P4083">
        <v>32.223310479921601</v>
      </c>
      <c r="Q4083">
        <v>7.2633743071715995E-2</v>
      </c>
    </row>
    <row r="4084" spans="1:17" hidden="1" x14ac:dyDescent="0.3">
      <c r="A4084" t="s">
        <v>8329</v>
      </c>
      <c r="B4084" t="s">
        <v>8330</v>
      </c>
      <c r="C4084" t="str">
        <f>IFERROR(VLOOKUP(Table1[[#This Row],[Ticker]],[1]!Table1[[Symbol]:[Industry]],2,FALSE),"-")</f>
        <v>-</v>
      </c>
      <c r="D4084" t="s">
        <v>557</v>
      </c>
      <c r="E4084">
        <v>16.927050000000001</v>
      </c>
      <c r="F4084">
        <v>98.7</v>
      </c>
      <c r="G4084">
        <v>23.741063940021199</v>
      </c>
      <c r="H4084">
        <v>8.5324908967415194</v>
      </c>
      <c r="I4084">
        <v>-7.2688129095313103</v>
      </c>
      <c r="J4084">
        <v>3.1806135532537798</v>
      </c>
      <c r="K4084">
        <v>93.762490894604895</v>
      </c>
      <c r="L4084">
        <v>93.308162224365901</v>
      </c>
      <c r="M4084">
        <v>65.445393238045298</v>
      </c>
      <c r="N4084">
        <v>0.97720815182890697</v>
      </c>
      <c r="O4084">
        <v>13.971631205673701</v>
      </c>
      <c r="P4084">
        <v>51.846153846153797</v>
      </c>
      <c r="Q4084">
        <v>0.100064963844015</v>
      </c>
    </row>
    <row r="4085" spans="1:17" hidden="1" x14ac:dyDescent="0.3">
      <c r="A4085" t="s">
        <v>8331</v>
      </c>
      <c r="B4085" t="s">
        <v>8332</v>
      </c>
      <c r="C4085" t="str">
        <f>IFERROR(VLOOKUP(Table1[[#This Row],[Ticker]],[1]!Table1[[Symbol]:[Industry]],2,FALSE),"-")</f>
        <v>-</v>
      </c>
      <c r="D4085" t="s">
        <v>901</v>
      </c>
      <c r="E4085">
        <v>16.913312000000001</v>
      </c>
      <c r="F4085">
        <v>1.04</v>
      </c>
      <c r="G4085">
        <v>82.195609394566603</v>
      </c>
      <c r="H4085">
        <v>31.3602891040501</v>
      </c>
      <c r="I4085">
        <v>2.57245693173852</v>
      </c>
      <c r="J4085">
        <v>-9.2050486762397696</v>
      </c>
      <c r="K4085">
        <v>0.88233560730280303</v>
      </c>
      <c r="L4085">
        <v>0.77118810355882295</v>
      </c>
      <c r="M4085">
        <v>56.678133477731997</v>
      </c>
      <c r="N4085">
        <v>3.1229270064156802</v>
      </c>
      <c r="O4085">
        <v>26.923076923076898</v>
      </c>
      <c r="P4085">
        <v>126.086956521739</v>
      </c>
      <c r="Q4085">
        <v>1.1730978894688E-2</v>
      </c>
    </row>
    <row r="4086" spans="1:17" hidden="1" x14ac:dyDescent="0.3">
      <c r="A4086" t="s">
        <v>8333</v>
      </c>
      <c r="B4086" t="s">
        <v>8334</v>
      </c>
      <c r="C4086" t="str">
        <f>IFERROR(VLOOKUP(Table1[[#This Row],[Ticker]],[1]!Table1[[Symbol]:[Industry]],2,FALSE),"-")</f>
        <v>-</v>
      </c>
      <c r="D4086" t="s">
        <v>409</v>
      </c>
      <c r="E4086">
        <v>16.911000000000001</v>
      </c>
      <c r="F4086">
        <v>53.59</v>
      </c>
      <c r="G4086">
        <v>97.953438204587499</v>
      </c>
      <c r="H4086">
        <v>34.812891334533397</v>
      </c>
      <c r="I4086">
        <v>15.2772639730384</v>
      </c>
      <c r="J4086">
        <v>-10.9690180089928</v>
      </c>
      <c r="K4086">
        <v>47.844781763984003</v>
      </c>
      <c r="L4086">
        <v>38.822941137520999</v>
      </c>
      <c r="M4086">
        <v>54.830399033467899</v>
      </c>
      <c r="N4086">
        <v>0.85259958911501899</v>
      </c>
      <c r="O4086">
        <v>17.0927411830565</v>
      </c>
      <c r="P4086">
        <v>140.96223021582699</v>
      </c>
      <c r="Q4086">
        <v>0.12708317127735599</v>
      </c>
    </row>
    <row r="4087" spans="1:17" hidden="1" x14ac:dyDescent="0.3">
      <c r="A4087" t="s">
        <v>8335</v>
      </c>
      <c r="B4087" t="s">
        <v>8336</v>
      </c>
      <c r="C4087" t="str">
        <f>IFERROR(VLOOKUP(Table1[[#This Row],[Ticker]],[1]!Table1[[Symbol]:[Industry]],2,FALSE),"-")</f>
        <v>-</v>
      </c>
      <c r="D4087" t="s">
        <v>901</v>
      </c>
      <c r="E4087">
        <v>16.8550109</v>
      </c>
      <c r="F4087">
        <v>17.989999999999998</v>
      </c>
      <c r="G4087">
        <v>136.05878261145099</v>
      </c>
      <c r="H4087">
        <v>-4.9452664515053799</v>
      </c>
      <c r="I4087">
        <v>22.841716468013701</v>
      </c>
      <c r="J4087">
        <v>-4.5984787755522403</v>
      </c>
      <c r="K4087">
        <v>17.014903750910701</v>
      </c>
      <c r="L4087">
        <v>13.2139325402037</v>
      </c>
      <c r="M4087">
        <v>38.731281948343003</v>
      </c>
      <c r="N4087">
        <v>0.57988561210715095</v>
      </c>
      <c r="O4087">
        <v>17.843246247915499</v>
      </c>
      <c r="P4087">
        <v>222.98025134649899</v>
      </c>
      <c r="Q4087">
        <v>0.166144166433082</v>
      </c>
    </row>
    <row r="4088" spans="1:17" hidden="1" x14ac:dyDescent="0.3">
      <c r="A4088" t="s">
        <v>8337</v>
      </c>
      <c r="B4088" t="s">
        <v>8338</v>
      </c>
      <c r="C4088" t="str">
        <f>IFERROR(VLOOKUP(Table1[[#This Row],[Ticker]],[1]!Table1[[Symbol]:[Industry]],2,FALSE),"-")</f>
        <v>-</v>
      </c>
      <c r="D4088" t="s">
        <v>258</v>
      </c>
      <c r="E4088">
        <v>16.840128</v>
      </c>
      <c r="F4088">
        <v>52.43</v>
      </c>
      <c r="G4088">
        <v>-3.7037851093923102</v>
      </c>
      <c r="H4088">
        <v>-2.7034760781360601</v>
      </c>
      <c r="I4088">
        <v>-11.1570624939834</v>
      </c>
      <c r="J4088">
        <v>-1.62683467944264</v>
      </c>
      <c r="K4088">
        <v>50.569896689259402</v>
      </c>
      <c r="L4088">
        <v>50.353491804480903</v>
      </c>
      <c r="M4088">
        <v>54.787138099302901</v>
      </c>
      <c r="N4088">
        <v>1.1966668471492701</v>
      </c>
      <c r="O4088">
        <v>29.029181766164399</v>
      </c>
      <c r="P4088">
        <v>35.4780361757105</v>
      </c>
      <c r="Q4088">
        <v>3.0030333390031999E-2</v>
      </c>
    </row>
    <row r="4089" spans="1:17" hidden="1" x14ac:dyDescent="0.3">
      <c r="A4089" t="s">
        <v>8339</v>
      </c>
      <c r="B4089" t="s">
        <v>8340</v>
      </c>
      <c r="C4089" t="str">
        <f>IFERROR(VLOOKUP(Table1[[#This Row],[Ticker]],[1]!Table1[[Symbol]:[Industry]],2,FALSE),"-")</f>
        <v>-</v>
      </c>
      <c r="D4089" t="s">
        <v>384</v>
      </c>
      <c r="E4089">
        <v>16.807418034000001</v>
      </c>
      <c r="F4089">
        <v>3.92</v>
      </c>
      <c r="G4089">
        <v>-87.373018056413699</v>
      </c>
      <c r="H4089">
        <v>-11.4750767496083</v>
      </c>
      <c r="I4089">
        <v>-74.5568592497103</v>
      </c>
      <c r="J4089">
        <v>23.146532733022902</v>
      </c>
      <c r="K4089">
        <v>4.3342175621313199</v>
      </c>
      <c r="L4089">
        <v>8.7658315669735192</v>
      </c>
      <c r="M4089">
        <v>71.927166552286906</v>
      </c>
      <c r="N4089">
        <v>1.4709106337682101</v>
      </c>
      <c r="O4089">
        <v>257.142857142857</v>
      </c>
      <c r="P4089">
        <v>34.246575342465697</v>
      </c>
      <c r="Q4089">
        <v>-0.20801398525943601</v>
      </c>
    </row>
    <row r="4090" spans="1:17" hidden="1" x14ac:dyDescent="0.3">
      <c r="A4090" t="s">
        <v>8341</v>
      </c>
      <c r="B4090" t="s">
        <v>8342</v>
      </c>
      <c r="C4090" t="str">
        <f>IFERROR(VLOOKUP(Table1[[#This Row],[Ticker]],[1]!Table1[[Symbol]:[Industry]],2,FALSE),"-")</f>
        <v>-</v>
      </c>
      <c r="D4090" t="s">
        <v>62</v>
      </c>
      <c r="E4090">
        <v>16.76542662</v>
      </c>
      <c r="F4090">
        <v>42.7</v>
      </c>
      <c r="G4090">
        <v>-63.2402880413307</v>
      </c>
      <c r="H4090">
        <v>-3.4628381254385201</v>
      </c>
      <c r="I4090">
        <v>-30.688589422286899</v>
      </c>
      <c r="J4090">
        <v>-4.9589907024884896</v>
      </c>
      <c r="K4090">
        <v>43.4536703600537</v>
      </c>
      <c r="M4090">
        <v>33.418275401782097</v>
      </c>
      <c r="N4090">
        <v>0.94520547945205402</v>
      </c>
      <c r="O4090">
        <v>94.1451990632318</v>
      </c>
      <c r="P4090">
        <v>29.003021148036201</v>
      </c>
    </row>
    <row r="4091" spans="1:17" hidden="1" x14ac:dyDescent="0.3">
      <c r="A4091" t="s">
        <v>8343</v>
      </c>
      <c r="B4091" t="s">
        <v>8344</v>
      </c>
      <c r="C4091" t="str">
        <f>IFERROR(VLOOKUP(Table1[[#This Row],[Ticker]],[1]!Table1[[Symbol]:[Industry]],2,FALSE),"-")</f>
        <v>-</v>
      </c>
      <c r="D4091" t="s">
        <v>258</v>
      </c>
      <c r="E4091">
        <v>16.735286069999901</v>
      </c>
      <c r="F4091">
        <v>5.51</v>
      </c>
      <c r="G4091">
        <v>94.595609394566694</v>
      </c>
      <c r="H4091">
        <v>40.492874856028997</v>
      </c>
      <c r="I4091">
        <v>29.5687939280755</v>
      </c>
      <c r="J4091">
        <v>3.7523923646927102</v>
      </c>
      <c r="K4091">
        <v>4.0438788542211297</v>
      </c>
      <c r="L4091">
        <v>3.4215867298073301</v>
      </c>
      <c r="M4091">
        <v>73.380446648512006</v>
      </c>
      <c r="N4091">
        <v>1.69699549849021</v>
      </c>
      <c r="O4091">
        <v>5.26315789473683</v>
      </c>
      <c r="P4091">
        <v>197.83783783783699</v>
      </c>
      <c r="Q4091">
        <v>6.3316753444290996E-2</v>
      </c>
    </row>
    <row r="4092" spans="1:17" hidden="1" x14ac:dyDescent="0.3">
      <c r="A4092" t="s">
        <v>8345</v>
      </c>
      <c r="B4092" t="s">
        <v>8346</v>
      </c>
      <c r="C4092" t="str">
        <f>IFERROR(VLOOKUP(Table1[[#This Row],[Ticker]],[1]!Table1[[Symbol]:[Industry]],2,FALSE),"-")</f>
        <v>-</v>
      </c>
      <c r="D4092" t="s">
        <v>114</v>
      </c>
      <c r="E4092">
        <v>16.632000000000001</v>
      </c>
      <c r="F4092">
        <v>19.25</v>
      </c>
      <c r="G4092">
        <v>6.0449244630598402</v>
      </c>
      <c r="H4092">
        <v>-13.629450152347699</v>
      </c>
      <c r="I4092">
        <v>-53.888084629433799</v>
      </c>
      <c r="J4092">
        <v>-5.1054848000564101</v>
      </c>
      <c r="K4092">
        <v>21.324874314735599</v>
      </c>
      <c r="L4092">
        <v>22.416522028150801</v>
      </c>
      <c r="M4092">
        <v>18.2635074444695</v>
      </c>
      <c r="N4092">
        <v>0.16219344444905501</v>
      </c>
      <c r="O4092">
        <v>91.584415584415595</v>
      </c>
      <c r="P4092">
        <v>32.758620689655103</v>
      </c>
      <c r="Q4092">
        <v>1.4207162448839E-2</v>
      </c>
    </row>
    <row r="4093" spans="1:17" hidden="1" x14ac:dyDescent="0.3">
      <c r="A4093" t="s">
        <v>8347</v>
      </c>
      <c r="B4093" t="s">
        <v>8348</v>
      </c>
      <c r="C4093" t="str">
        <f>IFERROR(VLOOKUP(Table1[[#This Row],[Ticker]],[1]!Table1[[Symbol]:[Industry]],2,FALSE),"-")</f>
        <v>-</v>
      </c>
      <c r="D4093" t="s">
        <v>338</v>
      </c>
      <c r="E4093">
        <v>16.585605000000001</v>
      </c>
      <c r="F4093">
        <v>28.5</v>
      </c>
      <c r="G4093">
        <v>73.079070664629498</v>
      </c>
      <c r="H4093">
        <v>-10.9929972809263</v>
      </c>
      <c r="I4093">
        <v>81.507081629075003</v>
      </c>
      <c r="J4093">
        <v>-2.4410315939970499</v>
      </c>
      <c r="K4093">
        <v>29.5817391951894</v>
      </c>
      <c r="L4093">
        <v>23.3056013504189</v>
      </c>
      <c r="M4093">
        <v>31.5088795251907</v>
      </c>
      <c r="N4093">
        <v>0.85180590149857704</v>
      </c>
      <c r="O4093">
        <v>14.7017543859649</v>
      </c>
      <c r="P4093">
        <v>127.99999999999901</v>
      </c>
      <c r="Q4093">
        <v>0.122587739482688</v>
      </c>
    </row>
    <row r="4094" spans="1:17" hidden="1" x14ac:dyDescent="0.3">
      <c r="A4094" t="s">
        <v>8349</v>
      </c>
      <c r="B4094" t="s">
        <v>8350</v>
      </c>
      <c r="C4094" t="str">
        <f>IFERROR(VLOOKUP(Table1[[#This Row],[Ticker]],[1]!Table1[[Symbol]:[Industry]],2,FALSE),"-")</f>
        <v>-</v>
      </c>
      <c r="D4094" t="s">
        <v>97</v>
      </c>
      <c r="E4094">
        <v>16.5677561</v>
      </c>
      <c r="F4094">
        <v>4.22</v>
      </c>
      <c r="G4094">
        <v>-52.920107358455702</v>
      </c>
      <c r="H4094">
        <v>0.63660489352385996</v>
      </c>
      <c r="I4094">
        <v>-28.805595271461002</v>
      </c>
      <c r="J4094">
        <v>-5.7779906492375099</v>
      </c>
      <c r="K4094">
        <v>3.9264451684047299</v>
      </c>
      <c r="L4094">
        <v>4.2035800522549902</v>
      </c>
      <c r="M4094">
        <v>52.5645504363412</v>
      </c>
      <c r="N4094">
        <v>2.2416756542488598</v>
      </c>
      <c r="O4094">
        <v>46.682464454976298</v>
      </c>
      <c r="P4094">
        <v>29.051987767583999</v>
      </c>
      <c r="Q4094">
        <v>1.8996406312597001E-2</v>
      </c>
    </row>
    <row r="4095" spans="1:17" hidden="1" x14ac:dyDescent="0.3">
      <c r="A4095" t="s">
        <v>8351</v>
      </c>
      <c r="B4095" t="s">
        <v>8352</v>
      </c>
      <c r="C4095" t="str">
        <f>IFERROR(VLOOKUP(Table1[[#This Row],[Ticker]],[1]!Table1[[Symbol]:[Industry]],2,FALSE),"-")</f>
        <v>-</v>
      </c>
      <c r="E4095">
        <v>16.553546060999999</v>
      </c>
      <c r="F4095">
        <v>31</v>
      </c>
      <c r="G4095">
        <v>124.801914972578</v>
      </c>
      <c r="H4095">
        <v>-23.276892403698699</v>
      </c>
      <c r="I4095">
        <v>23.010775675142</v>
      </c>
      <c r="J4095">
        <v>-2.4789025215753901</v>
      </c>
      <c r="K4095">
        <v>28.209977963402</v>
      </c>
      <c r="L4095">
        <v>22.838918895162202</v>
      </c>
      <c r="M4095">
        <v>44.349765649161398</v>
      </c>
      <c r="N4095">
        <v>0.30915768007047101</v>
      </c>
      <c r="O4095">
        <v>26.451612903225801</v>
      </c>
      <c r="P4095">
        <v>161.60337552742601</v>
      </c>
      <c r="Q4095">
        <v>6.1224756962762E-2</v>
      </c>
    </row>
    <row r="4096" spans="1:17" hidden="1" x14ac:dyDescent="0.3">
      <c r="A4096" t="s">
        <v>8353</v>
      </c>
      <c r="B4096" t="s">
        <v>8354</v>
      </c>
      <c r="C4096" t="str">
        <f>IFERROR(VLOOKUP(Table1[[#This Row],[Ticker]],[1]!Table1[[Symbol]:[Industry]],2,FALSE),"-")</f>
        <v>-</v>
      </c>
      <c r="D4096" t="s">
        <v>75</v>
      </c>
      <c r="E4096">
        <v>16.542359999999999</v>
      </c>
      <c r="F4096">
        <v>2.84</v>
      </c>
      <c r="G4096">
        <v>-14.431841585825399</v>
      </c>
      <c r="H4096">
        <v>29.528893755212898</v>
      </c>
      <c r="I4096">
        <v>-33.905038175893502</v>
      </c>
      <c r="J4096">
        <v>-8.1734822034968406</v>
      </c>
      <c r="K4096">
        <v>2.447541358319</v>
      </c>
      <c r="L4096">
        <v>2.44820061321612</v>
      </c>
      <c r="M4096">
        <v>64.506599800795399</v>
      </c>
      <c r="N4096">
        <v>1.6793012550720099</v>
      </c>
      <c r="O4096">
        <v>65.492957746478893</v>
      </c>
      <c r="P4096">
        <v>121.875</v>
      </c>
      <c r="Q4096">
        <v>-6.6040135497392002E-2</v>
      </c>
    </row>
    <row r="4097" spans="1:17" hidden="1" x14ac:dyDescent="0.3">
      <c r="A4097" t="s">
        <v>8355</v>
      </c>
      <c r="B4097" t="s">
        <v>8356</v>
      </c>
      <c r="C4097" t="str">
        <f>IFERROR(VLOOKUP(Table1[[#This Row],[Ticker]],[1]!Table1[[Symbol]:[Industry]],2,FALSE),"-")</f>
        <v>-</v>
      </c>
      <c r="D4097" t="s">
        <v>1726</v>
      </c>
      <c r="E4097">
        <v>16.515899999999998</v>
      </c>
      <c r="F4097">
        <v>20.29</v>
      </c>
      <c r="G4097">
        <v>-1.2494489234198001</v>
      </c>
      <c r="H4097">
        <v>-1.28198731871404</v>
      </c>
      <c r="I4097">
        <v>-14.3056721403415</v>
      </c>
      <c r="J4097">
        <v>-2.2992718727647601</v>
      </c>
      <c r="K4097">
        <v>19.686116238577501</v>
      </c>
      <c r="L4097">
        <v>19.211061315593401</v>
      </c>
      <c r="M4097">
        <v>59.274256218725199</v>
      </c>
      <c r="N4097">
        <v>1.38068065019604</v>
      </c>
      <c r="O4097">
        <v>13.750616067028</v>
      </c>
      <c r="P4097">
        <v>33.049180327868797</v>
      </c>
      <c r="Q4097">
        <v>-9.8310802836410003E-3</v>
      </c>
    </row>
    <row r="4098" spans="1:17" hidden="1" x14ac:dyDescent="0.3">
      <c r="A4098" t="s">
        <v>8357</v>
      </c>
      <c r="B4098" t="s">
        <v>8358</v>
      </c>
      <c r="C4098" t="str">
        <f>IFERROR(VLOOKUP(Table1[[#This Row],[Ticker]],[1]!Table1[[Symbol]:[Industry]],2,FALSE),"-")</f>
        <v>-</v>
      </c>
      <c r="E4098">
        <v>16.463999999999999</v>
      </c>
      <c r="F4098">
        <v>30.87</v>
      </c>
      <c r="G4098">
        <v>14.259130265710001</v>
      </c>
      <c r="H4098">
        <v>-30.270421555848301</v>
      </c>
      <c r="I4098">
        <v>7.5219686019917997</v>
      </c>
      <c r="J4098">
        <v>3.7130656011099701</v>
      </c>
      <c r="K4098">
        <v>31.420727924181499</v>
      </c>
      <c r="L4098">
        <v>27.718594330829099</v>
      </c>
      <c r="M4098">
        <v>37.438843946782796</v>
      </c>
      <c r="N4098">
        <v>0.15428800591938299</v>
      </c>
      <c r="O4098">
        <v>36.896663427275598</v>
      </c>
      <c r="P4098">
        <v>52.670623145400597</v>
      </c>
      <c r="Q4098">
        <v>0.108569072734284</v>
      </c>
    </row>
    <row r="4099" spans="1:17" hidden="1" x14ac:dyDescent="0.3">
      <c r="A4099" t="s">
        <v>8359</v>
      </c>
      <c r="B4099" t="s">
        <v>8360</v>
      </c>
      <c r="C4099" t="str">
        <f>IFERROR(VLOOKUP(Table1[[#This Row],[Ticker]],[1]!Table1[[Symbol]:[Industry]],2,FALSE),"-")</f>
        <v>-</v>
      </c>
      <c r="D4099" t="s">
        <v>557</v>
      </c>
      <c r="E4099">
        <v>16.4582455</v>
      </c>
      <c r="F4099">
        <v>16.05</v>
      </c>
      <c r="G4099">
        <v>0.17677109001410299</v>
      </c>
      <c r="H4099">
        <v>-9.9515119553965494</v>
      </c>
      <c r="I4099">
        <v>-24.1996259472145</v>
      </c>
      <c r="J4099">
        <v>-0.92552634098989595</v>
      </c>
      <c r="K4099">
        <v>17.0345569284239</v>
      </c>
      <c r="L4099">
        <v>18.1529202439466</v>
      </c>
      <c r="M4099">
        <v>43.939982042836498</v>
      </c>
      <c r="N4099">
        <v>0.34733636354992597</v>
      </c>
      <c r="O4099">
        <v>65.109034267912705</v>
      </c>
      <c r="P4099">
        <v>34.647651006711399</v>
      </c>
      <c r="Q4099">
        <v>-6.2070748006896E-2</v>
      </c>
    </row>
    <row r="4100" spans="1:17" hidden="1" x14ac:dyDescent="0.3">
      <c r="A4100" t="s">
        <v>8361</v>
      </c>
      <c r="B4100" t="s">
        <v>8362</v>
      </c>
      <c r="C4100" t="str">
        <f>IFERROR(VLOOKUP(Table1[[#This Row],[Ticker]],[1]!Table1[[Symbol]:[Industry]],2,FALSE),"-")</f>
        <v>-</v>
      </c>
      <c r="E4100">
        <v>16.449435999999999</v>
      </c>
      <c r="F4100">
        <v>23.9</v>
      </c>
      <c r="G4100">
        <v>42.5054685494962</v>
      </c>
      <c r="H4100">
        <v>2.43179888122163</v>
      </c>
      <c r="I4100">
        <v>22.556405567372501</v>
      </c>
      <c r="J4100">
        <v>3.4385953538103902</v>
      </c>
      <c r="K4100">
        <v>22.493825595291</v>
      </c>
      <c r="L4100">
        <v>19.727678099606099</v>
      </c>
      <c r="M4100">
        <v>58.487837396012999</v>
      </c>
      <c r="N4100">
        <v>0.920919113535277</v>
      </c>
      <c r="O4100">
        <v>22.552301255230098</v>
      </c>
      <c r="P4100">
        <v>104.974271012006</v>
      </c>
      <c r="Q4100">
        <v>7.3628405361296001E-2</v>
      </c>
    </row>
    <row r="4101" spans="1:17" hidden="1" x14ac:dyDescent="0.3">
      <c r="A4101" t="s">
        <v>8363</v>
      </c>
      <c r="B4101" t="s">
        <v>8364</v>
      </c>
      <c r="C4101" t="str">
        <f>IFERROR(VLOOKUP(Table1[[#This Row],[Ticker]],[1]!Table1[[Symbol]:[Industry]],2,FALSE),"-")</f>
        <v>-</v>
      </c>
      <c r="E4101">
        <v>16.440021000000002</v>
      </c>
      <c r="F4101">
        <v>30</v>
      </c>
      <c r="G4101">
        <v>-69.928063542665498</v>
      </c>
      <c r="H4101">
        <v>7.6579626357054096</v>
      </c>
      <c r="I4101">
        <v>-51.713257353975699</v>
      </c>
      <c r="J4101">
        <v>0.78178943249768496</v>
      </c>
      <c r="K4101">
        <v>29.0783324067175</v>
      </c>
      <c r="L4101">
        <v>39.384455416459197</v>
      </c>
      <c r="M4101">
        <v>53.263868895981901</v>
      </c>
      <c r="N4101">
        <v>1.9210443535702999</v>
      </c>
      <c r="O4101">
        <v>231.433333333333</v>
      </c>
      <c r="P4101">
        <v>29.4777729823046</v>
      </c>
    </row>
    <row r="4102" spans="1:17" hidden="1" x14ac:dyDescent="0.3">
      <c r="A4102" t="s">
        <v>8365</v>
      </c>
      <c r="B4102" t="s">
        <v>8366</v>
      </c>
      <c r="C4102" t="str">
        <f>IFERROR(VLOOKUP(Table1[[#This Row],[Ticker]],[1]!Table1[[Symbol]:[Industry]],2,FALSE),"-")</f>
        <v>-</v>
      </c>
      <c r="D4102" t="s">
        <v>557</v>
      </c>
      <c r="E4102">
        <v>16.403144000000001</v>
      </c>
      <c r="F4102">
        <v>5.12</v>
      </c>
      <c r="G4102">
        <v>639.51698458141198</v>
      </c>
      <c r="H4102">
        <v>98.105297423517698</v>
      </c>
      <c r="I4102">
        <v>142.50719944840699</v>
      </c>
      <c r="J4102">
        <v>20.470678473467</v>
      </c>
      <c r="K4102">
        <v>3.0312580764168602</v>
      </c>
      <c r="L4102">
        <v>2.1715565689382199</v>
      </c>
      <c r="M4102">
        <v>98.768524889811701</v>
      </c>
      <c r="N4102">
        <v>2.3423809035617502</v>
      </c>
      <c r="O4102">
        <v>0</v>
      </c>
      <c r="P4102">
        <v>857.00934579439195</v>
      </c>
      <c r="Q4102">
        <v>7.7375774261064997E-2</v>
      </c>
    </row>
    <row r="4103" spans="1:17" hidden="1" x14ac:dyDescent="0.3">
      <c r="A4103" t="s">
        <v>8367</v>
      </c>
      <c r="B4103" t="s">
        <v>8368</v>
      </c>
      <c r="C4103" t="str">
        <f>IFERROR(VLOOKUP(Table1[[#This Row],[Ticker]],[1]!Table1[[Symbol]:[Industry]],2,FALSE),"-")</f>
        <v>-</v>
      </c>
      <c r="D4103" t="s">
        <v>713</v>
      </c>
      <c r="E4103">
        <v>16.390346701999999</v>
      </c>
      <c r="F4103">
        <v>116.92</v>
      </c>
      <c r="G4103">
        <v>10.800352939373299</v>
      </c>
      <c r="H4103">
        <v>-3.4549282872541598</v>
      </c>
      <c r="I4103">
        <v>7.7391333284925796</v>
      </c>
      <c r="J4103">
        <v>0.124078371706927</v>
      </c>
      <c r="K4103">
        <v>111.460830611904</v>
      </c>
      <c r="L4103">
        <v>101.027124517619</v>
      </c>
      <c r="M4103">
        <v>36.790095614213499</v>
      </c>
      <c r="N4103">
        <v>0.88519750245101403</v>
      </c>
      <c r="O4103">
        <v>13.7529934998289</v>
      </c>
      <c r="P4103">
        <v>43.021406727828698</v>
      </c>
    </row>
    <row r="4104" spans="1:17" hidden="1" x14ac:dyDescent="0.3">
      <c r="A4104" t="s">
        <v>8369</v>
      </c>
      <c r="B4104" t="s">
        <v>8370</v>
      </c>
      <c r="C4104" t="str">
        <f>IFERROR(VLOOKUP(Table1[[#This Row],[Ticker]],[1]!Table1[[Symbol]:[Industry]],2,FALSE),"-")</f>
        <v>-</v>
      </c>
      <c r="D4104" t="s">
        <v>901</v>
      </c>
      <c r="E4104">
        <v>16.361999999999998</v>
      </c>
      <c r="F4104">
        <v>4.99</v>
      </c>
      <c r="G4104">
        <v>-58.462960106108</v>
      </c>
      <c r="H4104">
        <v>-21.695035355184402</v>
      </c>
      <c r="I4104">
        <v>-52.308495449213801</v>
      </c>
      <c r="J4104">
        <v>-5.9250269901459802</v>
      </c>
      <c r="K4104">
        <v>5.8101317171695204</v>
      </c>
      <c r="L4104">
        <v>11.6154444525068</v>
      </c>
      <c r="M4104">
        <v>16.499608775813201</v>
      </c>
      <c r="N4104">
        <v>2.0138273620802898</v>
      </c>
      <c r="O4104">
        <v>82.164328657314599</v>
      </c>
      <c r="P4104">
        <v>0.80808080808081295</v>
      </c>
      <c r="Q4104">
        <v>-0.11595114651925301</v>
      </c>
    </row>
    <row r="4105" spans="1:17" hidden="1" x14ac:dyDescent="0.3">
      <c r="A4105" t="s">
        <v>8371</v>
      </c>
      <c r="B4105" t="s">
        <v>8372</v>
      </c>
      <c r="C4105" t="str">
        <f>IFERROR(VLOOKUP(Table1[[#This Row],[Ticker]],[1]!Table1[[Symbol]:[Industry]],2,FALSE),"-")</f>
        <v>-</v>
      </c>
      <c r="D4105" t="s">
        <v>476</v>
      </c>
      <c r="E4105">
        <v>16.30928012</v>
      </c>
      <c r="F4105">
        <v>13.81</v>
      </c>
      <c r="G4105">
        <v>-0.25893605997876101</v>
      </c>
      <c r="H4105">
        <v>-0.52809313227019705</v>
      </c>
      <c r="I4105">
        <v>-5.4824881232065197</v>
      </c>
      <c r="J4105">
        <v>9.3238356808503298</v>
      </c>
      <c r="K4105">
        <v>12.454775262716799</v>
      </c>
      <c r="L4105">
        <v>12.4103944823392</v>
      </c>
      <c r="M4105">
        <v>78.204712717810096</v>
      </c>
      <c r="N4105">
        <v>1.63636363636363</v>
      </c>
      <c r="O4105">
        <v>9.3410572049239509</v>
      </c>
      <c r="P4105">
        <v>56.931818181818102</v>
      </c>
    </row>
    <row r="4106" spans="1:17" hidden="1" x14ac:dyDescent="0.3">
      <c r="A4106" t="s">
        <v>8373</v>
      </c>
      <c r="B4106" t="s">
        <v>8374</v>
      </c>
      <c r="C4106" t="str">
        <f>IFERROR(VLOOKUP(Table1[[#This Row],[Ticker]],[1]!Table1[[Symbol]:[Industry]],2,FALSE),"-")</f>
        <v>-</v>
      </c>
      <c r="D4106" t="s">
        <v>62</v>
      </c>
      <c r="E4106">
        <v>16.236000000000001</v>
      </c>
      <c r="F4106">
        <v>38</v>
      </c>
      <c r="G4106">
        <v>29.297650210893199</v>
      </c>
      <c r="H4106">
        <v>23.906100622374701</v>
      </c>
      <c r="I4106">
        <v>-8.78801358366157</v>
      </c>
      <c r="J4106">
        <v>14.510812668298</v>
      </c>
      <c r="K4106">
        <v>31.043392848139298</v>
      </c>
      <c r="L4106">
        <v>29.829289048603901</v>
      </c>
      <c r="M4106">
        <v>89.758697313833594</v>
      </c>
      <c r="N4106">
        <v>2.0529314028008501</v>
      </c>
      <c r="O4106">
        <v>9.1315789473684195</v>
      </c>
      <c r="P4106">
        <v>89.054726368159095</v>
      </c>
      <c r="Q4106">
        <v>0.11365830061766199</v>
      </c>
    </row>
    <row r="4107" spans="1:17" hidden="1" x14ac:dyDescent="0.3">
      <c r="A4107" t="s">
        <v>8375</v>
      </c>
      <c r="B4107" t="s">
        <v>8376</v>
      </c>
      <c r="C4107" t="str">
        <f>IFERROR(VLOOKUP(Table1[[#This Row],[Ticker]],[1]!Table1[[Symbol]:[Industry]],2,FALSE),"-")</f>
        <v>-</v>
      </c>
      <c r="D4107" t="s">
        <v>609</v>
      </c>
      <c r="E4107">
        <v>16.2288</v>
      </c>
      <c r="F4107">
        <v>14.35</v>
      </c>
      <c r="G4107">
        <v>80.670429538451501</v>
      </c>
      <c r="H4107">
        <v>-20.078836191458102</v>
      </c>
      <c r="I4107">
        <v>31.072812297765498</v>
      </c>
      <c r="J4107">
        <v>-1.8361700903226601</v>
      </c>
      <c r="K4107">
        <v>14.9508311230564</v>
      </c>
      <c r="L4107">
        <v>12.2922176135235</v>
      </c>
      <c r="M4107">
        <v>30.9834325794878</v>
      </c>
      <c r="N4107">
        <v>0.59050517346317699</v>
      </c>
      <c r="O4107">
        <v>38.327526132404202</v>
      </c>
      <c r="Q4107">
        <v>4.1749313548669002E-2</v>
      </c>
    </row>
    <row r="4108" spans="1:17" hidden="1" x14ac:dyDescent="0.3">
      <c r="A4108" t="s">
        <v>8377</v>
      </c>
      <c r="B4108" t="s">
        <v>8378</v>
      </c>
      <c r="C4108" t="str">
        <f>IFERROR(VLOOKUP(Table1[[#This Row],[Ticker]],[1]!Table1[[Symbol]:[Industry]],2,FALSE),"-")</f>
        <v>-</v>
      </c>
      <c r="D4108" t="s">
        <v>409</v>
      </c>
      <c r="E4108">
        <v>16.225000000000001</v>
      </c>
      <c r="F4108">
        <v>28.1</v>
      </c>
      <c r="G4108">
        <v>36.8113501353074</v>
      </c>
      <c r="H4108">
        <v>20.642203997667199</v>
      </c>
      <c r="I4108">
        <v>17.363453716304399</v>
      </c>
      <c r="J4108">
        <v>-2.4683539983686398</v>
      </c>
      <c r="K4108">
        <v>26.729201399984198</v>
      </c>
      <c r="L4108">
        <v>21.881696421437301</v>
      </c>
      <c r="M4108">
        <v>42.119074881994997</v>
      </c>
      <c r="N4108">
        <v>0.89922190904073196</v>
      </c>
      <c r="O4108">
        <v>39.537366548042698</v>
      </c>
      <c r="P4108">
        <v>133.971690258118</v>
      </c>
      <c r="Q4108">
        <v>9.5667918867409996E-2</v>
      </c>
    </row>
    <row r="4109" spans="1:17" hidden="1" x14ac:dyDescent="0.3">
      <c r="A4109" t="s">
        <v>8379</v>
      </c>
      <c r="B4109" t="s">
        <v>8380</v>
      </c>
      <c r="C4109" t="str">
        <f>IFERROR(VLOOKUP(Table1[[#This Row],[Ticker]],[1]!Table1[[Symbol]:[Industry]],2,FALSE),"-")</f>
        <v>-</v>
      </c>
      <c r="D4109" t="s">
        <v>713</v>
      </c>
      <c r="E4109">
        <v>16.197496464</v>
      </c>
      <c r="F4109">
        <v>254.59</v>
      </c>
      <c r="G4109">
        <v>16.6873539515712</v>
      </c>
      <c r="H4109">
        <v>-2.86182244973469</v>
      </c>
      <c r="I4109">
        <v>9.0256215230042205</v>
      </c>
      <c r="J4109">
        <v>-0.688317511529977</v>
      </c>
      <c r="K4109">
        <v>241.12281252299499</v>
      </c>
      <c r="L4109">
        <v>215.95088841203099</v>
      </c>
      <c r="M4109">
        <v>41.917729329093497</v>
      </c>
      <c r="N4109">
        <v>0.97596554117429202</v>
      </c>
      <c r="O4109">
        <v>2.9105620802073902</v>
      </c>
      <c r="P4109">
        <v>43.795537983620399</v>
      </c>
    </row>
    <row r="4110" spans="1:17" hidden="1" x14ac:dyDescent="0.3">
      <c r="A4110" t="s">
        <v>8381</v>
      </c>
      <c r="B4110" t="s">
        <v>8382</v>
      </c>
      <c r="C4110" t="str">
        <f>IFERROR(VLOOKUP(Table1[[#This Row],[Ticker]],[1]!Table1[[Symbol]:[Industry]],2,FALSE),"-")</f>
        <v>-</v>
      </c>
      <c r="D4110" t="s">
        <v>338</v>
      </c>
      <c r="E4110">
        <v>16.131633999999998</v>
      </c>
      <c r="F4110">
        <v>29.89</v>
      </c>
      <c r="G4110">
        <v>-19.054390605433301</v>
      </c>
      <c r="H4110">
        <v>25.7547432908103</v>
      </c>
      <c r="I4110">
        <v>7.7034426060721799</v>
      </c>
      <c r="J4110">
        <v>10.934345664173501</v>
      </c>
      <c r="K4110">
        <v>26.311161022917901</v>
      </c>
      <c r="L4110">
        <v>27.011192605381702</v>
      </c>
      <c r="M4110">
        <v>65.456189142870798</v>
      </c>
      <c r="N4110">
        <v>0.50504020873211397</v>
      </c>
      <c r="O4110">
        <v>24.7908999665439</v>
      </c>
      <c r="P4110">
        <v>56.492146596858603</v>
      </c>
    </row>
    <row r="4111" spans="1:17" hidden="1" x14ac:dyDescent="0.3">
      <c r="A4111" t="s">
        <v>8383</v>
      </c>
      <c r="B4111" t="s">
        <v>8384</v>
      </c>
      <c r="C4111" t="str">
        <f>IFERROR(VLOOKUP(Table1[[#This Row],[Ticker]],[1]!Table1[[Symbol]:[Industry]],2,FALSE),"-")</f>
        <v>-</v>
      </c>
      <c r="D4111" t="s">
        <v>409</v>
      </c>
      <c r="E4111">
        <v>16.116</v>
      </c>
      <c r="F4111">
        <v>28.2</v>
      </c>
      <c r="G4111">
        <v>48.377202970848302</v>
      </c>
      <c r="H4111">
        <v>-3.9881331348679301</v>
      </c>
      <c r="I4111">
        <v>-16.955192837846699</v>
      </c>
      <c r="J4111">
        <v>-14.156526041379299</v>
      </c>
      <c r="K4111">
        <v>28.3391699554859</v>
      </c>
      <c r="L4111">
        <v>25.7124985776661</v>
      </c>
      <c r="M4111">
        <v>22.901691216994401</v>
      </c>
      <c r="N4111">
        <v>0.18925301292813701</v>
      </c>
      <c r="O4111">
        <v>48.368794326241101</v>
      </c>
      <c r="P4111">
        <v>84.313725490196006</v>
      </c>
      <c r="Q4111">
        <v>0.123877203683518</v>
      </c>
    </row>
    <row r="4112" spans="1:17" hidden="1" x14ac:dyDescent="0.3">
      <c r="A4112" t="s">
        <v>8385</v>
      </c>
      <c r="B4112" t="s">
        <v>8386</v>
      </c>
      <c r="C4112" t="str">
        <f>IFERROR(VLOOKUP(Table1[[#This Row],[Ticker]],[1]!Table1[[Symbol]:[Industry]],2,FALSE),"-")</f>
        <v>-</v>
      </c>
      <c r="E4112">
        <v>16.091501999999998</v>
      </c>
      <c r="F4112">
        <v>45.5</v>
      </c>
      <c r="G4112">
        <v>-67.938436135129294</v>
      </c>
      <c r="H4112">
        <v>-11.4169075486694</v>
      </c>
      <c r="I4112">
        <v>-53.847302883671702</v>
      </c>
      <c r="J4112">
        <v>3.8353150102183902</v>
      </c>
      <c r="K4112">
        <v>48.548533687040198</v>
      </c>
      <c r="M4112">
        <v>51.952518234887599</v>
      </c>
      <c r="N4112">
        <v>0.36307863915225802</v>
      </c>
      <c r="O4112">
        <v>73.076923076922995</v>
      </c>
      <c r="P4112">
        <v>10.4368932038834</v>
      </c>
    </row>
    <row r="4113" spans="1:17" hidden="1" x14ac:dyDescent="0.3">
      <c r="A4113" t="s">
        <v>8387</v>
      </c>
      <c r="B4113" t="s">
        <v>8388</v>
      </c>
      <c r="C4113" t="str">
        <f>IFERROR(VLOOKUP(Table1[[#This Row],[Ticker]],[1]!Table1[[Symbol]:[Industry]],2,FALSE),"-")</f>
        <v>-</v>
      </c>
      <c r="E4113">
        <v>16.08475752</v>
      </c>
      <c r="F4113">
        <v>36.090000000000003</v>
      </c>
      <c r="G4113">
        <v>1371.70598283855</v>
      </c>
      <c r="H4113">
        <v>2.7659340251106399</v>
      </c>
      <c r="I4113">
        <v>22.650108245428498</v>
      </c>
      <c r="J4113">
        <v>-6.9071692750638798</v>
      </c>
      <c r="K4113">
        <v>36.756049343666596</v>
      </c>
      <c r="L4113">
        <v>29.5100211030332</v>
      </c>
      <c r="M4113">
        <v>45.108061100811803</v>
      </c>
      <c r="N4113">
        <v>1.09472144066401</v>
      </c>
      <c r="O4113">
        <v>91.438071487946701</v>
      </c>
      <c r="P4113">
        <v>1397.5103734439799</v>
      </c>
    </row>
    <row r="4114" spans="1:17" hidden="1" x14ac:dyDescent="0.3">
      <c r="A4114" t="s">
        <v>8389</v>
      </c>
      <c r="B4114" t="s">
        <v>8390</v>
      </c>
      <c r="C4114" t="str">
        <f>IFERROR(VLOOKUP(Table1[[#This Row],[Ticker]],[1]!Table1[[Symbol]:[Industry]],2,FALSE),"-")</f>
        <v>-</v>
      </c>
      <c r="D4114" t="s">
        <v>97</v>
      </c>
      <c r="E4114">
        <v>16.015401533999999</v>
      </c>
      <c r="F4114">
        <v>27.71</v>
      </c>
      <c r="G4114">
        <v>-7.8894969884120298</v>
      </c>
      <c r="H4114">
        <v>-4.6360877075440197</v>
      </c>
      <c r="I4114">
        <v>1.80579221587266</v>
      </c>
      <c r="J4114">
        <v>-5.3549815710948501</v>
      </c>
      <c r="K4114">
        <v>28.350012633750801</v>
      </c>
      <c r="L4114">
        <v>27.186273580543499</v>
      </c>
      <c r="M4114">
        <v>43.705116847619699</v>
      </c>
      <c r="N4114">
        <v>1.2028944780103901</v>
      </c>
      <c r="O4114">
        <v>36.376759292674102</v>
      </c>
      <c r="P4114">
        <v>26.241457858769898</v>
      </c>
      <c r="Q4114">
        <v>8.9853018519834002E-2</v>
      </c>
    </row>
    <row r="4115" spans="1:17" hidden="1" x14ac:dyDescent="0.3">
      <c r="A4115" t="s">
        <v>8391</v>
      </c>
      <c r="B4115" t="s">
        <v>8392</v>
      </c>
      <c r="C4115" t="str">
        <f>IFERROR(VLOOKUP(Table1[[#This Row],[Ticker]],[1]!Table1[[Symbol]:[Industry]],2,FALSE),"-")</f>
        <v>-</v>
      </c>
      <c r="D4115" t="s">
        <v>62</v>
      </c>
      <c r="E4115">
        <v>16.001213499999999</v>
      </c>
      <c r="F4115">
        <v>31.5</v>
      </c>
      <c r="G4115">
        <v>62.592738581169499</v>
      </c>
      <c r="H4115">
        <v>-15.259029077768</v>
      </c>
      <c r="I4115">
        <v>16.910670779956401</v>
      </c>
      <c r="J4115">
        <v>-10.658830188844799</v>
      </c>
      <c r="K4115">
        <v>33.568750490370199</v>
      </c>
      <c r="L4115">
        <v>29.6905077206589</v>
      </c>
      <c r="M4115">
        <v>33.259413261380097</v>
      </c>
      <c r="N4115">
        <v>0.56380411496411498</v>
      </c>
      <c r="O4115">
        <v>42.793650793650698</v>
      </c>
      <c r="P4115">
        <v>121.052631578947</v>
      </c>
      <c r="Q4115">
        <v>9.2004794275396998E-2</v>
      </c>
    </row>
    <row r="4116" spans="1:17" hidden="1" x14ac:dyDescent="0.3">
      <c r="A4116" t="s">
        <v>8393</v>
      </c>
      <c r="B4116" t="s">
        <v>8394</v>
      </c>
      <c r="C4116" t="str">
        <f>IFERROR(VLOOKUP(Table1[[#This Row],[Ticker]],[1]!Table1[[Symbol]:[Industry]],2,FALSE),"-")</f>
        <v>-</v>
      </c>
      <c r="D4116" t="s">
        <v>140</v>
      </c>
      <c r="E4116">
        <v>15.996320000000001</v>
      </c>
      <c r="F4116">
        <v>27.2</v>
      </c>
      <c r="G4116">
        <v>-31.784342212761299</v>
      </c>
      <c r="H4116">
        <v>-7.3287352861937203</v>
      </c>
      <c r="I4116">
        <v>51.160994143030202</v>
      </c>
      <c r="J4116">
        <v>2.2286156986010601</v>
      </c>
      <c r="K4116">
        <v>23.337126792431199</v>
      </c>
      <c r="L4116">
        <v>20.635877286823199</v>
      </c>
      <c r="M4116">
        <v>73.8533612308768</v>
      </c>
      <c r="N4116">
        <v>0.767693579834966</v>
      </c>
      <c r="O4116">
        <v>7.6102941176470598</v>
      </c>
      <c r="P4116">
        <v>108.90937019969201</v>
      </c>
      <c r="Q4116">
        <v>8.9296923095218E-2</v>
      </c>
    </row>
    <row r="4117" spans="1:17" hidden="1" x14ac:dyDescent="0.3">
      <c r="A4117" t="s">
        <v>8395</v>
      </c>
      <c r="B4117" t="s">
        <v>8396</v>
      </c>
      <c r="C4117" t="str">
        <f>IFERROR(VLOOKUP(Table1[[#This Row],[Ticker]],[1]!Table1[[Symbol]:[Industry]],2,FALSE),"-")</f>
        <v>-</v>
      </c>
      <c r="D4117" t="s">
        <v>713</v>
      </c>
      <c r="E4117">
        <v>15.966448</v>
      </c>
      <c r="F4117">
        <v>141.55000000000001</v>
      </c>
      <c r="G4117">
        <v>13.5027642021643</v>
      </c>
      <c r="H4117">
        <v>3.0797547529051301</v>
      </c>
      <c r="I4117">
        <v>4.8943709514859801</v>
      </c>
      <c r="J4117">
        <v>0.51636424422926097</v>
      </c>
      <c r="K4117">
        <v>132.63562304939401</v>
      </c>
      <c r="L4117">
        <v>121.828033419081</v>
      </c>
      <c r="M4117">
        <v>48.680230268627398</v>
      </c>
      <c r="N4117">
        <v>1.01673514987407</v>
      </c>
      <c r="O4117">
        <v>3.8502296008477499</v>
      </c>
      <c r="P4117">
        <v>42.6196473551637</v>
      </c>
    </row>
    <row r="4118" spans="1:17" hidden="1" x14ac:dyDescent="0.3">
      <c r="A4118" t="s">
        <v>8397</v>
      </c>
      <c r="B4118" t="s">
        <v>8398</v>
      </c>
      <c r="C4118" t="str">
        <f>IFERROR(VLOOKUP(Table1[[#This Row],[Ticker]],[1]!Table1[[Symbol]:[Industry]],2,FALSE),"-")</f>
        <v>-</v>
      </c>
      <c r="D4118" t="s">
        <v>46</v>
      </c>
      <c r="E4118">
        <v>15.940491</v>
      </c>
      <c r="F4118">
        <v>569.1</v>
      </c>
      <c r="G4118">
        <v>14.4889657362405</v>
      </c>
      <c r="H4118">
        <v>10.569814362723299</v>
      </c>
      <c r="I4118">
        <v>71.749025044476795</v>
      </c>
      <c r="J4118">
        <v>-0.80168733170197304</v>
      </c>
      <c r="K4118">
        <v>521.28693930068198</v>
      </c>
      <c r="L4118">
        <v>450.94653015983101</v>
      </c>
      <c r="M4118">
        <v>54.616621999623703</v>
      </c>
      <c r="N4118">
        <v>1.36363636363636</v>
      </c>
      <c r="O4118">
        <v>10.516605166051599</v>
      </c>
      <c r="P4118">
        <v>93.111638954869306</v>
      </c>
    </row>
    <row r="4119" spans="1:17" hidden="1" x14ac:dyDescent="0.3">
      <c r="A4119" t="s">
        <v>8399</v>
      </c>
      <c r="B4119" t="s">
        <v>8400</v>
      </c>
      <c r="C4119" t="str">
        <f>IFERROR(VLOOKUP(Table1[[#This Row],[Ticker]],[1]!Table1[[Symbol]:[Industry]],2,FALSE),"-")</f>
        <v>-</v>
      </c>
      <c r="D4119" t="s">
        <v>75</v>
      </c>
      <c r="E4119">
        <v>15.932</v>
      </c>
      <c r="F4119">
        <v>11.39</v>
      </c>
      <c r="G4119">
        <v>38.316646858543599</v>
      </c>
      <c r="H4119">
        <v>-9.2594587951094791</v>
      </c>
      <c r="I4119">
        <v>21.347490309575601</v>
      </c>
      <c r="J4119">
        <v>-2.9513004013494299</v>
      </c>
      <c r="K4119">
        <v>11.6219695355426</v>
      </c>
      <c r="L4119">
        <v>9.8117738384589508</v>
      </c>
      <c r="M4119">
        <v>27.837377350418901</v>
      </c>
      <c r="N4119">
        <v>0.438133178138567</v>
      </c>
      <c r="O4119">
        <v>61.457418788410799</v>
      </c>
      <c r="P4119">
        <v>81.948881789137403</v>
      </c>
      <c r="Q4119">
        <v>3.221191713284E-3</v>
      </c>
    </row>
    <row r="4120" spans="1:17" hidden="1" x14ac:dyDescent="0.3">
      <c r="A4120" t="s">
        <v>8401</v>
      </c>
      <c r="B4120" t="s">
        <v>8402</v>
      </c>
      <c r="C4120" t="str">
        <f>IFERROR(VLOOKUP(Table1[[#This Row],[Ticker]],[1]!Table1[[Symbol]:[Industry]],2,FALSE),"-")</f>
        <v>-</v>
      </c>
      <c r="D4120" t="s">
        <v>308</v>
      </c>
      <c r="E4120">
        <v>15.930578659</v>
      </c>
      <c r="F4120">
        <v>40.93</v>
      </c>
      <c r="G4120">
        <v>-20.855672656715299</v>
      </c>
      <c r="H4120">
        <v>-8.9308395425303999</v>
      </c>
      <c r="I4120">
        <v>-24.572529229640999</v>
      </c>
      <c r="J4120">
        <v>-0.47668733170196598</v>
      </c>
      <c r="K4120">
        <v>42.5634270601807</v>
      </c>
      <c r="L4120">
        <v>43.5324428420207</v>
      </c>
      <c r="M4120">
        <v>42.117544712635102</v>
      </c>
      <c r="N4120">
        <v>0.31187238913418602</v>
      </c>
      <c r="O4120">
        <v>75.934522355240603</v>
      </c>
      <c r="P4120">
        <v>37.950792045837503</v>
      </c>
      <c r="Q4120">
        <v>3.4437999457439E-2</v>
      </c>
    </row>
    <row r="4121" spans="1:17" hidden="1" x14ac:dyDescent="0.3">
      <c r="A4121" t="s">
        <v>8403</v>
      </c>
      <c r="B4121" t="s">
        <v>8404</v>
      </c>
      <c r="C4121" t="str">
        <f>IFERROR(VLOOKUP(Table1[[#This Row],[Ticker]],[1]!Table1[[Symbol]:[Industry]],2,FALSE),"-")</f>
        <v>-</v>
      </c>
      <c r="D4121" t="s">
        <v>901</v>
      </c>
      <c r="E4121">
        <v>15.82554708</v>
      </c>
      <c r="F4121">
        <v>27.63</v>
      </c>
      <c r="G4121">
        <v>-11.0618656884897</v>
      </c>
      <c r="H4121">
        <v>3.0061138250092498</v>
      </c>
      <c r="I4121">
        <v>-27.036579450206201</v>
      </c>
      <c r="J4121">
        <v>17.834676304661599</v>
      </c>
      <c r="K4121">
        <v>23.975651711183001</v>
      </c>
      <c r="L4121">
        <v>25.6879463007247</v>
      </c>
      <c r="M4121">
        <v>71.354782621924301</v>
      </c>
      <c r="N4121">
        <v>3.5713320407601898</v>
      </c>
      <c r="O4121">
        <v>41.8747737965979</v>
      </c>
      <c r="P4121">
        <v>44.963273871983198</v>
      </c>
      <c r="Q4121">
        <v>0.106867450927221</v>
      </c>
    </row>
    <row r="4122" spans="1:17" hidden="1" x14ac:dyDescent="0.3">
      <c r="A4122" t="s">
        <v>8405</v>
      </c>
      <c r="B4122" t="s">
        <v>5868</v>
      </c>
      <c r="C4122" t="str">
        <f>IFERROR(VLOOKUP(Table1[[#This Row],[Ticker]],[1]!Table1[[Symbol]:[Industry]],2,FALSE),"-")</f>
        <v>-</v>
      </c>
      <c r="D4122" t="s">
        <v>476</v>
      </c>
      <c r="E4122">
        <v>15.777568799999999</v>
      </c>
      <c r="F4122">
        <v>1.91</v>
      </c>
      <c r="G4122">
        <v>-10.046814847857499</v>
      </c>
      <c r="H4122">
        <v>-13.3009258492208</v>
      </c>
      <c r="I4122">
        <v>-11.186941564502</v>
      </c>
      <c r="J4122">
        <v>5.1442586142439604</v>
      </c>
      <c r="K4122">
        <v>2.00261861362267</v>
      </c>
      <c r="L4122">
        <v>1.8094086682845301</v>
      </c>
      <c r="M4122">
        <v>57.927046052169501</v>
      </c>
      <c r="N4122">
        <v>1.05984176602959</v>
      </c>
      <c r="O4122">
        <v>39.267015706806198</v>
      </c>
      <c r="P4122">
        <v>35.460992907801398</v>
      </c>
      <c r="Q4122">
        <v>4.8025635910517998E-2</v>
      </c>
    </row>
    <row r="4123" spans="1:17" hidden="1" x14ac:dyDescent="0.3">
      <c r="A4123" t="s">
        <v>8406</v>
      </c>
      <c r="B4123" t="s">
        <v>8407</v>
      </c>
      <c r="C4123" t="str">
        <f>IFERROR(VLOOKUP(Table1[[#This Row],[Ticker]],[1]!Table1[[Symbol]:[Industry]],2,FALSE),"-")</f>
        <v>-</v>
      </c>
      <c r="E4123">
        <v>15.746062500000001</v>
      </c>
      <c r="F4123">
        <v>38</v>
      </c>
      <c r="G4123">
        <v>-36.476699021042101</v>
      </c>
      <c r="H4123">
        <v>3.1913701851312601</v>
      </c>
      <c r="I4123">
        <v>11.863978418381899</v>
      </c>
      <c r="J4123">
        <v>-3.2651019658483</v>
      </c>
      <c r="K4123">
        <v>36.546924118568199</v>
      </c>
      <c r="M4123">
        <v>56.734403638671502</v>
      </c>
      <c r="N4123">
        <v>0.31541501976284497</v>
      </c>
      <c r="O4123">
        <v>15.7631578947368</v>
      </c>
      <c r="P4123">
        <v>68.5144124168514</v>
      </c>
    </row>
    <row r="4124" spans="1:17" hidden="1" x14ac:dyDescent="0.3">
      <c r="A4124" t="s">
        <v>8408</v>
      </c>
      <c r="B4124" t="s">
        <v>8409</v>
      </c>
      <c r="C4124" t="str">
        <f>IFERROR(VLOOKUP(Table1[[#This Row],[Ticker]],[1]!Table1[[Symbol]:[Industry]],2,FALSE),"-")</f>
        <v>-</v>
      </c>
      <c r="D4124" t="s">
        <v>233</v>
      </c>
      <c r="E4124">
        <v>15.719385455999999</v>
      </c>
      <c r="F4124">
        <v>2.78</v>
      </c>
      <c r="G4124">
        <v>-46.375819176861803</v>
      </c>
      <c r="H4124">
        <v>9.5135812851201198</v>
      </c>
      <c r="I4124">
        <v>-32.284685925404297</v>
      </c>
      <c r="J4124">
        <v>-0.80168733170197304</v>
      </c>
      <c r="K4124">
        <v>2.9079077430201798</v>
      </c>
      <c r="L4124">
        <v>2.3271091470302898</v>
      </c>
      <c r="M4124">
        <v>28.863795725152901</v>
      </c>
      <c r="N4124">
        <v>0.99034939835318403</v>
      </c>
      <c r="O4124">
        <v>61.870503597122301</v>
      </c>
      <c r="P4124">
        <v>30.5164319248826</v>
      </c>
    </row>
    <row r="4125" spans="1:17" hidden="1" x14ac:dyDescent="0.3">
      <c r="A4125" t="s">
        <v>8410</v>
      </c>
      <c r="B4125" t="s">
        <v>8411</v>
      </c>
      <c r="C4125" t="str">
        <f>IFERROR(VLOOKUP(Table1[[#This Row],[Ticker]],[1]!Table1[[Symbol]:[Industry]],2,FALSE),"-")</f>
        <v>-</v>
      </c>
      <c r="D4125" t="s">
        <v>29</v>
      </c>
      <c r="E4125">
        <v>15.717000000000001</v>
      </c>
      <c r="F4125">
        <v>78</v>
      </c>
      <c r="G4125">
        <v>-62.901164798981597</v>
      </c>
      <c r="H4125">
        <v>3.0687666127006898</v>
      </c>
      <c r="I4125">
        <v>-23.974224733053301</v>
      </c>
      <c r="J4125">
        <v>-0.80168733170197304</v>
      </c>
      <c r="K4125">
        <v>82.690443138933105</v>
      </c>
      <c r="L4125">
        <v>105.251747173922</v>
      </c>
      <c r="M4125">
        <v>49.635247142961603</v>
      </c>
      <c r="N4125">
        <v>0.81395348837209303</v>
      </c>
      <c r="O4125">
        <v>62.820512820512803</v>
      </c>
      <c r="P4125">
        <v>12.068965517241301</v>
      </c>
      <c r="Q4125">
        <v>-0.12756868509958499</v>
      </c>
    </row>
    <row r="4126" spans="1:17" hidden="1" x14ac:dyDescent="0.3">
      <c r="A4126" t="s">
        <v>8412</v>
      </c>
      <c r="B4126" t="s">
        <v>8413</v>
      </c>
      <c r="C4126" t="str">
        <f>IFERROR(VLOOKUP(Table1[[#This Row],[Ticker]],[1]!Table1[[Symbol]:[Industry]],2,FALSE),"-")</f>
        <v>-</v>
      </c>
      <c r="D4126" t="s">
        <v>21</v>
      </c>
      <c r="E4126">
        <v>15.676815</v>
      </c>
      <c r="F4126">
        <v>36.979999999999997</v>
      </c>
      <c r="G4126">
        <v>-58.063046036830997</v>
      </c>
      <c r="H4126">
        <v>25.2137373799122</v>
      </c>
      <c r="I4126">
        <v>-41.555791977386797</v>
      </c>
      <c r="J4126">
        <v>4.0038682238535701</v>
      </c>
      <c r="K4126">
        <v>36.5500194833526</v>
      </c>
      <c r="L4126">
        <v>45.601946815063499</v>
      </c>
      <c r="M4126">
        <v>70.482786205069303</v>
      </c>
      <c r="N4126">
        <v>0.33167829432983897</v>
      </c>
      <c r="O4126">
        <v>89.021092482422901</v>
      </c>
      <c r="P4126">
        <v>30.6713780918727</v>
      </c>
      <c r="Q4126">
        <v>5.3500738319429003E-2</v>
      </c>
    </row>
    <row r="4127" spans="1:17" hidden="1" x14ac:dyDescent="0.3">
      <c r="A4127" t="s">
        <v>8414</v>
      </c>
      <c r="B4127" t="s">
        <v>8415</v>
      </c>
      <c r="C4127" t="str">
        <f>IFERROR(VLOOKUP(Table1[[#This Row],[Ticker]],[1]!Table1[[Symbol]:[Industry]],2,FALSE),"-")</f>
        <v>-</v>
      </c>
      <c r="D4127" t="s">
        <v>557</v>
      </c>
      <c r="E4127">
        <v>15.6675</v>
      </c>
      <c r="F4127">
        <v>102.4</v>
      </c>
      <c r="G4127">
        <v>173.786013139446</v>
      </c>
      <c r="H4127">
        <v>-10.5100235371353</v>
      </c>
      <c r="I4127">
        <v>61.846064679922499</v>
      </c>
      <c r="J4127">
        <v>-8.4905958602039604</v>
      </c>
      <c r="K4127">
        <v>99.330455637214996</v>
      </c>
      <c r="L4127">
        <v>69.114940393710995</v>
      </c>
      <c r="M4127">
        <v>21.724411736565301</v>
      </c>
      <c r="N4127">
        <v>0.45956643534811598</v>
      </c>
      <c r="O4127">
        <v>37.919921874999901</v>
      </c>
      <c r="P4127">
        <v>211.530270763614</v>
      </c>
      <c r="Q4127">
        <v>8.2394289791535E-2</v>
      </c>
    </row>
    <row r="4128" spans="1:17" hidden="1" x14ac:dyDescent="0.3">
      <c r="A4128" t="s">
        <v>8416</v>
      </c>
      <c r="B4128" t="s">
        <v>8417</v>
      </c>
      <c r="C4128" t="str">
        <f>IFERROR(VLOOKUP(Table1[[#This Row],[Ticker]],[1]!Table1[[Symbol]:[Industry]],2,FALSE),"-")</f>
        <v>-</v>
      </c>
      <c r="D4128" t="s">
        <v>253</v>
      </c>
      <c r="E4128">
        <v>15.6588663</v>
      </c>
      <c r="F4128">
        <v>14.09</v>
      </c>
      <c r="G4128">
        <v>-21.201569521543099</v>
      </c>
      <c r="H4128">
        <v>-26.331717165542301</v>
      </c>
      <c r="I4128">
        <v>-45.531951576615398</v>
      </c>
      <c r="J4128">
        <v>-22.538102072488901</v>
      </c>
      <c r="K4128">
        <v>15.767968855923799</v>
      </c>
      <c r="L4128">
        <v>16.444309730787701</v>
      </c>
      <c r="M4128">
        <v>11.146973246024601</v>
      </c>
      <c r="N4128">
        <v>2.9775698983524101</v>
      </c>
      <c r="O4128">
        <v>72.817601135557098</v>
      </c>
      <c r="P4128">
        <v>14.7394136807817</v>
      </c>
      <c r="Q4128">
        <v>6.4313679976630997E-2</v>
      </c>
    </row>
    <row r="4129" spans="1:17" hidden="1" x14ac:dyDescent="0.3">
      <c r="A4129" t="s">
        <v>8418</v>
      </c>
      <c r="B4129" t="s">
        <v>8419</v>
      </c>
      <c r="C4129" t="str">
        <f>IFERROR(VLOOKUP(Table1[[#This Row],[Ticker]],[1]!Table1[[Symbol]:[Industry]],2,FALSE),"-")</f>
        <v>-</v>
      </c>
      <c r="D4129" t="s">
        <v>62</v>
      </c>
      <c r="E4129">
        <v>15.628535424000001</v>
      </c>
      <c r="F4129">
        <v>19.13</v>
      </c>
      <c r="G4129">
        <v>-31.799476600519299</v>
      </c>
      <c r="H4129">
        <v>-6.6377828753842696</v>
      </c>
      <c r="I4129">
        <v>-21.689727942211</v>
      </c>
      <c r="J4129">
        <v>-9.7149380466686104</v>
      </c>
      <c r="K4129">
        <v>19.388099792559</v>
      </c>
      <c r="L4129">
        <v>19.827121568761701</v>
      </c>
      <c r="M4129">
        <v>36.634867125530597</v>
      </c>
      <c r="N4129">
        <v>0.73919554660262199</v>
      </c>
      <c r="O4129">
        <v>37.741766858337698</v>
      </c>
      <c r="P4129">
        <v>18.0864197530864</v>
      </c>
      <c r="Q4129">
        <v>-7.4837901375126997E-2</v>
      </c>
    </row>
    <row r="4130" spans="1:17" hidden="1" x14ac:dyDescent="0.3">
      <c r="A4130" t="s">
        <v>8420</v>
      </c>
      <c r="B4130" t="s">
        <v>8421</v>
      </c>
      <c r="C4130" t="str">
        <f>IFERROR(VLOOKUP(Table1[[#This Row],[Ticker]],[1]!Table1[[Symbol]:[Industry]],2,FALSE),"-")</f>
        <v>-</v>
      </c>
      <c r="D4130" t="s">
        <v>288</v>
      </c>
      <c r="E4130">
        <v>15.585570000000001</v>
      </c>
      <c r="F4130">
        <v>69.37</v>
      </c>
      <c r="G4130">
        <v>-13.9172938312397</v>
      </c>
      <c r="H4130">
        <v>-11.2410622473011</v>
      </c>
      <c r="I4130">
        <v>-27.012402653121001</v>
      </c>
      <c r="J4130">
        <v>-7.1530386830533201</v>
      </c>
      <c r="K4130">
        <v>73.269619861250007</v>
      </c>
      <c r="L4130">
        <v>73.262504980418001</v>
      </c>
      <c r="M4130">
        <v>34.559126176057703</v>
      </c>
      <c r="N4130">
        <v>0.69351648616705597</v>
      </c>
      <c r="O4130">
        <v>25.587429724664801</v>
      </c>
      <c r="P4130">
        <v>23.4341637010676</v>
      </c>
      <c r="Q4130">
        <v>6.9298100153230999E-2</v>
      </c>
    </row>
    <row r="4131" spans="1:17" hidden="1" x14ac:dyDescent="0.3">
      <c r="A4131" t="s">
        <v>8422</v>
      </c>
      <c r="B4131" t="s">
        <v>8423</v>
      </c>
      <c r="C4131" t="str">
        <f>IFERROR(VLOOKUP(Table1[[#This Row],[Ticker]],[1]!Table1[[Symbol]:[Industry]],2,FALSE),"-")</f>
        <v>-</v>
      </c>
      <c r="D4131" t="s">
        <v>75</v>
      </c>
      <c r="E4131">
        <v>15.531750000000001</v>
      </c>
      <c r="F4131">
        <v>10.25</v>
      </c>
      <c r="G4131">
        <v>59.884015191668098</v>
      </c>
      <c r="H4131">
        <v>-10.4502490125417</v>
      </c>
      <c r="I4131">
        <v>13.7457389740536</v>
      </c>
      <c r="J4131">
        <v>2.3324948426368901</v>
      </c>
      <c r="K4131">
        <v>10.9496776956906</v>
      </c>
      <c r="L4131">
        <v>10.3638445163946</v>
      </c>
      <c r="M4131">
        <v>45.3982756899725</v>
      </c>
      <c r="N4131">
        <v>0.79575940424679303</v>
      </c>
      <c r="O4131">
        <v>104.390243902439</v>
      </c>
      <c r="P4131">
        <v>104.18326693227</v>
      </c>
      <c r="Q4131">
        <v>4.0179150877363998E-2</v>
      </c>
    </row>
    <row r="4132" spans="1:17" hidden="1" x14ac:dyDescent="0.3">
      <c r="A4132" t="s">
        <v>8424</v>
      </c>
      <c r="B4132" t="s">
        <v>8425</v>
      </c>
      <c r="C4132" t="str">
        <f>IFERROR(VLOOKUP(Table1[[#This Row],[Ticker]],[1]!Table1[[Symbol]:[Industry]],2,FALSE),"-")</f>
        <v>-</v>
      </c>
      <c r="D4132" t="s">
        <v>6480</v>
      </c>
      <c r="E4132">
        <v>15.527699999999999</v>
      </c>
      <c r="F4132">
        <v>67.05</v>
      </c>
      <c r="G4132">
        <v>-57.386023258494497</v>
      </c>
      <c r="H4132">
        <v>-1.8127878190267399</v>
      </c>
      <c r="I4132">
        <v>-39.226770867489201</v>
      </c>
      <c r="J4132">
        <v>9.0343782420685095</v>
      </c>
      <c r="K4132">
        <v>70.516422269323698</v>
      </c>
      <c r="L4132">
        <v>81.700062265225299</v>
      </c>
      <c r="M4132">
        <v>55.751638464412999</v>
      </c>
      <c r="N4132">
        <v>1.3295454545454499</v>
      </c>
      <c r="O4132">
        <v>71.513795674869499</v>
      </c>
      <c r="P4132">
        <v>34.099999999999902</v>
      </c>
      <c r="Q4132">
        <v>-3.8015220060379998E-3</v>
      </c>
    </row>
    <row r="4133" spans="1:17" hidden="1" x14ac:dyDescent="0.3">
      <c r="A4133" t="s">
        <v>8426</v>
      </c>
      <c r="B4133" t="s">
        <v>8427</v>
      </c>
      <c r="C4133" t="str">
        <f>IFERROR(VLOOKUP(Table1[[#This Row],[Ticker]],[1]!Table1[[Symbol]:[Industry]],2,FALSE),"-")</f>
        <v>-</v>
      </c>
      <c r="E4133">
        <v>15.524699999999999</v>
      </c>
      <c r="F4133">
        <v>30</v>
      </c>
      <c r="G4133">
        <v>-36.225411805791602</v>
      </c>
      <c r="H4133">
        <v>-8.1155173475627205</v>
      </c>
      <c r="I4133">
        <v>-24.249700502663799</v>
      </c>
      <c r="J4133">
        <v>3.9103545531147801</v>
      </c>
      <c r="K4133">
        <v>30.729777485800501</v>
      </c>
      <c r="L4133">
        <v>31.727182491473101</v>
      </c>
      <c r="M4133">
        <v>39.898294647261203</v>
      </c>
      <c r="N4133">
        <v>0.49732620320855597</v>
      </c>
      <c r="O4133">
        <v>43.1</v>
      </c>
      <c r="P4133">
        <v>19.047619047619001</v>
      </c>
    </row>
    <row r="4134" spans="1:17" hidden="1" x14ac:dyDescent="0.3">
      <c r="A4134" t="s">
        <v>8428</v>
      </c>
      <c r="B4134" t="s">
        <v>8429</v>
      </c>
      <c r="C4134" t="str">
        <f>IFERROR(VLOOKUP(Table1[[#This Row],[Ticker]],[1]!Table1[[Symbol]:[Industry]],2,FALSE),"-")</f>
        <v>-</v>
      </c>
      <c r="D4134" t="s">
        <v>713</v>
      </c>
      <c r="E4134">
        <v>15.501888424000001</v>
      </c>
      <c r="F4134">
        <v>89.92</v>
      </c>
      <c r="G4134">
        <v>16.880471343154401</v>
      </c>
      <c r="H4134">
        <v>4.4807491524763297</v>
      </c>
      <c r="I4134">
        <v>3.5097052293148501</v>
      </c>
      <c r="J4134">
        <v>1.2774087134957699</v>
      </c>
      <c r="K4134">
        <v>83.521762580856702</v>
      </c>
      <c r="L4134">
        <v>76.431791118115996</v>
      </c>
      <c r="M4134">
        <v>40.888200527429397</v>
      </c>
      <c r="N4134">
        <v>0.99580071463100805</v>
      </c>
      <c r="O4134">
        <v>0.83407473309609004</v>
      </c>
      <c r="P4134">
        <v>48.6035366055197</v>
      </c>
    </row>
    <row r="4135" spans="1:17" hidden="1" x14ac:dyDescent="0.3">
      <c r="A4135" t="s">
        <v>8430</v>
      </c>
      <c r="B4135" t="s">
        <v>8431</v>
      </c>
      <c r="C4135" t="str">
        <f>IFERROR(VLOOKUP(Table1[[#This Row],[Ticker]],[1]!Table1[[Symbol]:[Industry]],2,FALSE),"-")</f>
        <v>-</v>
      </c>
      <c r="D4135" t="s">
        <v>220</v>
      </c>
      <c r="E4135">
        <v>15.495713472</v>
      </c>
      <c r="F4135">
        <v>55.81</v>
      </c>
      <c r="G4135">
        <v>49.423238907910402</v>
      </c>
      <c r="H4135">
        <v>-3.5091477715174699</v>
      </c>
      <c r="I4135">
        <v>15.4165831927212</v>
      </c>
      <c r="J4135">
        <v>-4.7431675382424103</v>
      </c>
      <c r="K4135">
        <v>59.6258724827685</v>
      </c>
      <c r="L4135">
        <v>56.030860708021798</v>
      </c>
      <c r="M4135">
        <v>48.839769968635501</v>
      </c>
      <c r="N4135">
        <v>0.69975213798427205</v>
      </c>
      <c r="O4135">
        <v>99.283282565848396</v>
      </c>
      <c r="P4135">
        <v>98.4708392603129</v>
      </c>
      <c r="Q4135">
        <v>0.119875331714213</v>
      </c>
    </row>
    <row r="4136" spans="1:17" hidden="1" x14ac:dyDescent="0.3">
      <c r="A4136" t="s">
        <v>8432</v>
      </c>
      <c r="B4136" t="s">
        <v>8433</v>
      </c>
      <c r="C4136" t="str">
        <f>IFERROR(VLOOKUP(Table1[[#This Row],[Ticker]],[1]!Table1[[Symbol]:[Industry]],2,FALSE),"-")</f>
        <v>-</v>
      </c>
      <c r="D4136" t="s">
        <v>557</v>
      </c>
      <c r="E4136">
        <v>15.47634</v>
      </c>
      <c r="F4136">
        <v>54</v>
      </c>
      <c r="G4136">
        <v>180.14461789315001</v>
      </c>
      <c r="H4136">
        <v>1.99288019716758</v>
      </c>
      <c r="I4136">
        <v>75.526687167522098</v>
      </c>
      <c r="J4136">
        <v>-3.9209533867478399</v>
      </c>
      <c r="K4136">
        <v>48.980067863538302</v>
      </c>
      <c r="L4136">
        <v>37.550143412314199</v>
      </c>
      <c r="M4136">
        <v>46.584223999631803</v>
      </c>
      <c r="N4136">
        <v>1.6626581464672601</v>
      </c>
      <c r="O4136">
        <v>28.425925925925899</v>
      </c>
      <c r="P4136">
        <v>217.64705882352899</v>
      </c>
      <c r="Q4136">
        <v>0.14278253143334399</v>
      </c>
    </row>
    <row r="4137" spans="1:17" hidden="1" x14ac:dyDescent="0.3">
      <c r="A4137" t="s">
        <v>8434</v>
      </c>
      <c r="B4137" t="s">
        <v>8435</v>
      </c>
      <c r="C4137" t="str">
        <f>IFERROR(VLOOKUP(Table1[[#This Row],[Ticker]],[1]!Table1[[Symbol]:[Industry]],2,FALSE),"-")</f>
        <v>-</v>
      </c>
      <c r="D4137" t="s">
        <v>647</v>
      </c>
      <c r="E4137">
        <v>15.4422</v>
      </c>
      <c r="F4137">
        <v>10.97</v>
      </c>
      <c r="G4137">
        <v>49.715609394566698</v>
      </c>
      <c r="H4137">
        <v>21.265869712843799</v>
      </c>
      <c r="I4137">
        <v>43.230245470882998</v>
      </c>
      <c r="J4137">
        <v>-11.921623789207899</v>
      </c>
      <c r="K4137">
        <v>9.2527176324302491</v>
      </c>
      <c r="L4137">
        <v>7.9571730397558103</v>
      </c>
      <c r="M4137">
        <v>72.107439332887395</v>
      </c>
      <c r="N4137">
        <v>3.0205717463983999</v>
      </c>
      <c r="O4137">
        <v>14.7675478577939</v>
      </c>
      <c r="P4137">
        <v>99.454545454545396</v>
      </c>
      <c r="Q4137">
        <v>9.2524463948999006E-2</v>
      </c>
    </row>
    <row r="4138" spans="1:17" hidden="1" x14ac:dyDescent="0.3">
      <c r="A4138" t="s">
        <v>8436</v>
      </c>
      <c r="B4138" t="s">
        <v>8437</v>
      </c>
      <c r="C4138" t="str">
        <f>IFERROR(VLOOKUP(Table1[[#This Row],[Ticker]],[1]!Table1[[Symbol]:[Industry]],2,FALSE),"-")</f>
        <v>-</v>
      </c>
      <c r="D4138" t="s">
        <v>557</v>
      </c>
      <c r="E4138">
        <v>15.426</v>
      </c>
      <c r="F4138">
        <v>51.42</v>
      </c>
      <c r="G4138">
        <v>-52.157870983548399</v>
      </c>
      <c r="H4138">
        <v>-8.8493672276644197</v>
      </c>
      <c r="I4138">
        <v>1.2232680139135399</v>
      </c>
      <c r="J4138">
        <v>-2.7841501605239301</v>
      </c>
      <c r="K4138">
        <v>53.616917990596001</v>
      </c>
      <c r="L4138">
        <v>54.7506620980622</v>
      </c>
      <c r="M4138">
        <v>24.3771581860283</v>
      </c>
      <c r="N4138">
        <v>7.3070655336980497E-2</v>
      </c>
      <c r="O4138">
        <v>99.338778685336393</v>
      </c>
      <c r="P4138">
        <v>54.368057640348198</v>
      </c>
    </row>
    <row r="4139" spans="1:17" hidden="1" x14ac:dyDescent="0.3">
      <c r="A4139" t="s">
        <v>8438</v>
      </c>
      <c r="B4139" t="s">
        <v>8439</v>
      </c>
      <c r="C4139" t="str">
        <f>IFERROR(VLOOKUP(Table1[[#This Row],[Ticker]],[1]!Table1[[Symbol]:[Industry]],2,FALSE),"-")</f>
        <v>-</v>
      </c>
      <c r="D4139" t="s">
        <v>180</v>
      </c>
      <c r="E4139">
        <v>15.4229889</v>
      </c>
      <c r="F4139">
        <v>33.49</v>
      </c>
      <c r="G4139">
        <v>-61.026827742763999</v>
      </c>
      <c r="H4139">
        <v>-12.4527361060338</v>
      </c>
      <c r="I4139">
        <v>-27.206570500581801</v>
      </c>
      <c r="J4139">
        <v>-8.6229163819812893</v>
      </c>
      <c r="K4139">
        <v>34.605016560646902</v>
      </c>
      <c r="L4139">
        <v>37.799812066727597</v>
      </c>
      <c r="M4139">
        <v>40.135014762048002</v>
      </c>
      <c r="N4139">
        <v>0.99642322987559495</v>
      </c>
      <c r="O4139">
        <v>57.061809495371698</v>
      </c>
      <c r="P4139">
        <v>15.1650618982118</v>
      </c>
      <c r="Q4139">
        <v>-7.4917572820122E-2</v>
      </c>
    </row>
    <row r="4140" spans="1:17" hidden="1" x14ac:dyDescent="0.3">
      <c r="A4140" t="s">
        <v>8440</v>
      </c>
      <c r="B4140" t="s">
        <v>8441</v>
      </c>
      <c r="C4140" t="str">
        <f>IFERROR(VLOOKUP(Table1[[#This Row],[Ticker]],[1]!Table1[[Symbol]:[Industry]],2,FALSE),"-")</f>
        <v>-</v>
      </c>
      <c r="D4140" t="s">
        <v>46</v>
      </c>
      <c r="E4140">
        <v>15.3847</v>
      </c>
      <c r="F4140">
        <v>23</v>
      </c>
      <c r="G4140">
        <v>129.75116495012199</v>
      </c>
      <c r="H4140">
        <v>-9.6516156578545793</v>
      </c>
      <c r="I4140">
        <v>-26.211398617916199</v>
      </c>
      <c r="J4140">
        <v>-0.80168733170197304</v>
      </c>
      <c r="K4140">
        <v>24.3379133483831</v>
      </c>
      <c r="L4140">
        <v>19.217960689435401</v>
      </c>
      <c r="M4140">
        <v>62.884260924912397</v>
      </c>
      <c r="N4140">
        <v>0.67151162790697605</v>
      </c>
      <c r="O4140">
        <v>73.478260869565204</v>
      </c>
      <c r="P4140">
        <v>182.20858895705501</v>
      </c>
      <c r="Q4140">
        <v>0.20229382534257501</v>
      </c>
    </row>
    <row r="4141" spans="1:17" hidden="1" x14ac:dyDescent="0.3">
      <c r="A4141" t="s">
        <v>8442</v>
      </c>
      <c r="B4141" t="s">
        <v>8443</v>
      </c>
      <c r="C4141" t="str">
        <f>IFERROR(VLOOKUP(Table1[[#This Row],[Ticker]],[1]!Table1[[Symbol]:[Industry]],2,FALSE),"-")</f>
        <v>-</v>
      </c>
      <c r="D4141" t="s">
        <v>647</v>
      </c>
      <c r="E4141">
        <v>15.35675</v>
      </c>
      <c r="F4141">
        <v>9.57</v>
      </c>
      <c r="G4141">
        <v>45.700985738652697</v>
      </c>
      <c r="H4141">
        <v>-39.627235199254997</v>
      </c>
      <c r="I4141">
        <v>-0.94936846508687101</v>
      </c>
      <c r="J4141">
        <v>-11.2905762205908</v>
      </c>
      <c r="K4141">
        <v>11.6410953960337</v>
      </c>
      <c r="L4141">
        <v>8.9536871630944592</v>
      </c>
      <c r="M4141">
        <v>5.7910875384858098</v>
      </c>
      <c r="N4141">
        <v>0.26191139678078501</v>
      </c>
      <c r="O4141">
        <v>78.160919540229798</v>
      </c>
      <c r="P4141">
        <v>111.258278145695</v>
      </c>
      <c r="Q4141">
        <v>9.7431257201361005E-2</v>
      </c>
    </row>
    <row r="4142" spans="1:17" hidden="1" x14ac:dyDescent="0.3">
      <c r="A4142" t="s">
        <v>8444</v>
      </c>
      <c r="B4142" t="s">
        <v>8445</v>
      </c>
      <c r="C4142" t="str">
        <f>IFERROR(VLOOKUP(Table1[[#This Row],[Ticker]],[1]!Table1[[Symbol]:[Industry]],2,FALSE),"-")</f>
        <v>-</v>
      </c>
      <c r="E4142">
        <v>15.337931271</v>
      </c>
      <c r="F4142">
        <v>15.2</v>
      </c>
      <c r="G4142">
        <v>-71.980027999200999</v>
      </c>
      <c r="H4142">
        <v>-14.821606469162001</v>
      </c>
      <c r="I4142">
        <v>-39.572773253358697</v>
      </c>
      <c r="J4142">
        <v>1.0596733871683599</v>
      </c>
      <c r="K4142">
        <v>16.8013411119931</v>
      </c>
      <c r="L4142">
        <v>19.807606769428499</v>
      </c>
      <c r="M4142">
        <v>53.309383142014497</v>
      </c>
      <c r="N4142">
        <v>1.29577913286126</v>
      </c>
      <c r="O4142">
        <v>85.789473684210506</v>
      </c>
      <c r="P4142">
        <v>8.0312722103766703</v>
      </c>
      <c r="Q4142">
        <v>-5.5519646032070998E-2</v>
      </c>
    </row>
    <row r="4143" spans="1:17" hidden="1" x14ac:dyDescent="0.3">
      <c r="A4143" t="s">
        <v>8446</v>
      </c>
      <c r="B4143" t="s">
        <v>8447</v>
      </c>
      <c r="C4143" t="str">
        <f>IFERROR(VLOOKUP(Table1[[#This Row],[Ticker]],[1]!Table1[[Symbol]:[Industry]],2,FALSE),"-")</f>
        <v>-</v>
      </c>
      <c r="D4143" t="s">
        <v>409</v>
      </c>
      <c r="E4143">
        <v>15.300153</v>
      </c>
      <c r="F4143">
        <v>14.8</v>
      </c>
      <c r="G4143">
        <v>170.19560939456599</v>
      </c>
      <c r="H4143">
        <v>-18.400168781761</v>
      </c>
      <c r="I4143">
        <v>184.28674264602401</v>
      </c>
      <c r="J4143">
        <v>-1.32184337851601</v>
      </c>
      <c r="K4143">
        <v>14.574003806380301</v>
      </c>
      <c r="M4143">
        <v>10.369234154732901</v>
      </c>
      <c r="O4143">
        <v>32.094594594594497</v>
      </c>
      <c r="P4143">
        <v>196</v>
      </c>
    </row>
    <row r="4144" spans="1:17" hidden="1" x14ac:dyDescent="0.3">
      <c r="A4144" t="s">
        <v>8448</v>
      </c>
      <c r="B4144" t="s">
        <v>8449</v>
      </c>
      <c r="C4144" t="str">
        <f>IFERROR(VLOOKUP(Table1[[#This Row],[Ticker]],[1]!Table1[[Symbol]:[Industry]],2,FALSE),"-")</f>
        <v>-</v>
      </c>
      <c r="D4144" t="s">
        <v>647</v>
      </c>
      <c r="E4144">
        <v>15.265000000000001</v>
      </c>
      <c r="F4144">
        <v>34.799999999999997</v>
      </c>
      <c r="G4144">
        <v>-30.147436234899999</v>
      </c>
      <c r="H4144">
        <v>-10.172528398617899</v>
      </c>
      <c r="I4144">
        <v>-16.3446632185962</v>
      </c>
      <c r="J4144">
        <v>-2.87065284894335</v>
      </c>
      <c r="K4144">
        <v>37.081469140414299</v>
      </c>
      <c r="L4144">
        <v>36.084729330741801</v>
      </c>
      <c r="M4144">
        <v>45.862592626649999</v>
      </c>
      <c r="N4144">
        <v>0.12920370901443401</v>
      </c>
      <c r="O4144">
        <v>58.045977011494202</v>
      </c>
      <c r="P4144">
        <v>24.4190203789774</v>
      </c>
      <c r="Q4144">
        <v>-5.5620942088725998E-2</v>
      </c>
    </row>
    <row r="4145" spans="1:17" hidden="1" x14ac:dyDescent="0.3">
      <c r="A4145" t="s">
        <v>8450</v>
      </c>
      <c r="B4145" t="s">
        <v>8451</v>
      </c>
      <c r="C4145" t="str">
        <f>IFERROR(VLOOKUP(Table1[[#This Row],[Ticker]],[1]!Table1[[Symbol]:[Industry]],2,FALSE),"-")</f>
        <v>-</v>
      </c>
      <c r="D4145" t="s">
        <v>713</v>
      </c>
      <c r="E4145">
        <v>15.224317124999899</v>
      </c>
      <c r="F4145">
        <v>26.2</v>
      </c>
      <c r="G4145">
        <v>7.0879172946487596</v>
      </c>
      <c r="H4145">
        <v>0.63028910405017202</v>
      </c>
      <c r="I4145">
        <v>4.7829631884875603</v>
      </c>
      <c r="J4145">
        <v>-3.7745391289446997E-2</v>
      </c>
      <c r="K4145">
        <v>24.899957013608098</v>
      </c>
      <c r="L4145">
        <v>22.844475659628198</v>
      </c>
      <c r="M4145">
        <v>59.890528015670299</v>
      </c>
      <c r="N4145">
        <v>0.79290648565171096</v>
      </c>
      <c r="O4145">
        <v>1.1450381679389301</v>
      </c>
      <c r="P4145">
        <v>38.551031200422997</v>
      </c>
    </row>
    <row r="4146" spans="1:17" hidden="1" x14ac:dyDescent="0.3">
      <c r="A4146" t="s">
        <v>8452</v>
      </c>
      <c r="B4146" t="s">
        <v>8453</v>
      </c>
      <c r="C4146" t="str">
        <f>IFERROR(VLOOKUP(Table1[[#This Row],[Ticker]],[1]!Table1[[Symbol]:[Industry]],2,FALSE),"-")</f>
        <v>-</v>
      </c>
      <c r="D4146" t="s">
        <v>550</v>
      </c>
      <c r="E4146">
        <v>15.207141999999999</v>
      </c>
      <c r="F4146">
        <v>7.75</v>
      </c>
      <c r="G4146">
        <v>-57.522452279442099</v>
      </c>
      <c r="H4146">
        <v>-2.67670951282396</v>
      </c>
      <c r="I4146">
        <v>-22.1178816314324</v>
      </c>
      <c r="J4146">
        <v>7.2392483408126402</v>
      </c>
      <c r="K4146">
        <v>6.9901472416008197</v>
      </c>
      <c r="L4146">
        <v>8.2007921620478292</v>
      </c>
      <c r="M4146">
        <v>69.919600978781304</v>
      </c>
      <c r="N4146">
        <v>1.05705127803646</v>
      </c>
      <c r="O4146">
        <v>53.548387096774199</v>
      </c>
      <c r="P4146">
        <v>37.1681415929203</v>
      </c>
      <c r="Q4146">
        <v>1.7250933062900001E-4</v>
      </c>
    </row>
    <row r="4147" spans="1:17" hidden="1" x14ac:dyDescent="0.3">
      <c r="A4147" t="s">
        <v>8454</v>
      </c>
      <c r="B4147" t="s">
        <v>8455</v>
      </c>
      <c r="C4147" t="str">
        <f>IFERROR(VLOOKUP(Table1[[#This Row],[Ticker]],[1]!Table1[[Symbol]:[Industry]],2,FALSE),"-")</f>
        <v>-</v>
      </c>
      <c r="D4147" t="s">
        <v>498</v>
      </c>
      <c r="E4147">
        <v>15.202246499999999</v>
      </c>
      <c r="F4147">
        <v>52.25</v>
      </c>
      <c r="G4147">
        <v>126.611068331764</v>
      </c>
      <c r="H4147">
        <v>9.5767104471964597</v>
      </c>
      <c r="I4147">
        <v>19.568149681200101</v>
      </c>
      <c r="J4147">
        <v>11.545942465137699</v>
      </c>
      <c r="K4147">
        <v>44.298176037547499</v>
      </c>
      <c r="L4147">
        <v>35.610305075653898</v>
      </c>
      <c r="M4147">
        <v>55.1172018448122</v>
      </c>
      <c r="N4147">
        <v>0.630290389266835</v>
      </c>
      <c r="O4147">
        <v>22.870813397129101</v>
      </c>
      <c r="P4147">
        <v>153.02663438256599</v>
      </c>
    </row>
    <row r="4148" spans="1:17" hidden="1" x14ac:dyDescent="0.3">
      <c r="A4148" t="s">
        <v>8456</v>
      </c>
      <c r="B4148" t="s">
        <v>8457</v>
      </c>
      <c r="C4148" t="str">
        <f>IFERROR(VLOOKUP(Table1[[#This Row],[Ticker]],[1]!Table1[[Symbol]:[Industry]],2,FALSE),"-")</f>
        <v>-</v>
      </c>
      <c r="D4148" t="s">
        <v>557</v>
      </c>
      <c r="E4148">
        <v>15.194945000000001</v>
      </c>
      <c r="F4148">
        <v>50.5</v>
      </c>
      <c r="G4148">
        <v>21.683927151576</v>
      </c>
      <c r="H4148">
        <v>-17.820745378708398</v>
      </c>
      <c r="I4148">
        <v>8.8405741093806505</v>
      </c>
      <c r="J4148">
        <v>-0.34415799014637899</v>
      </c>
      <c r="K4148">
        <v>49.843909201468797</v>
      </c>
      <c r="L4148">
        <v>42.207407521784198</v>
      </c>
      <c r="M4148">
        <v>43.372269315218603</v>
      </c>
      <c r="N4148">
        <v>0.180175293697069</v>
      </c>
      <c r="O4148">
        <v>24.7524752475247</v>
      </c>
      <c r="P4148">
        <v>80.228408279800107</v>
      </c>
      <c r="Q4148">
        <v>0.13918791702771699</v>
      </c>
    </row>
    <row r="4149" spans="1:17" hidden="1" x14ac:dyDescent="0.3">
      <c r="A4149" t="s">
        <v>8458</v>
      </c>
      <c r="B4149" t="s">
        <v>8459</v>
      </c>
      <c r="C4149" t="str">
        <f>IFERROR(VLOOKUP(Table1[[#This Row],[Ticker]],[1]!Table1[[Symbol]:[Industry]],2,FALSE),"-")</f>
        <v>-</v>
      </c>
      <c r="D4149" t="s">
        <v>713</v>
      </c>
      <c r="E4149">
        <v>15.1879762019999</v>
      </c>
      <c r="F4149">
        <v>163.11000000000001</v>
      </c>
      <c r="G4149">
        <v>30.0133396200156</v>
      </c>
      <c r="H4149">
        <v>-1.72214675277592</v>
      </c>
      <c r="I4149">
        <v>8.3795124884627707</v>
      </c>
      <c r="J4149">
        <v>-1.19314858315467</v>
      </c>
      <c r="K4149">
        <v>154.53522561190201</v>
      </c>
      <c r="L4149">
        <v>137.45283863129799</v>
      </c>
      <c r="M4149">
        <v>55.3773054855941</v>
      </c>
      <c r="N4149">
        <v>0.91114613881851902</v>
      </c>
      <c r="O4149">
        <v>1.45300717307337</v>
      </c>
      <c r="P4149">
        <v>57.502896871378901</v>
      </c>
    </row>
    <row r="4150" spans="1:17" hidden="1" x14ac:dyDescent="0.3">
      <c r="A4150" t="s">
        <v>8460</v>
      </c>
      <c r="B4150" t="s">
        <v>8461</v>
      </c>
      <c r="C4150" t="str">
        <f>IFERROR(VLOOKUP(Table1[[#This Row],[Ticker]],[1]!Table1[[Symbol]:[Industry]],2,FALSE),"-")</f>
        <v>-</v>
      </c>
      <c r="D4150" t="s">
        <v>21</v>
      </c>
      <c r="E4150">
        <v>15.1791836</v>
      </c>
      <c r="F4150">
        <v>15</v>
      </c>
      <c r="G4150">
        <v>-38.238716349741502</v>
      </c>
      <c r="H4150">
        <v>-6.9914058112040598</v>
      </c>
      <c r="I4150">
        <v>-42.043029764565603</v>
      </c>
      <c r="J4150">
        <v>-1.89757774266087</v>
      </c>
      <c r="K4150">
        <v>15.088910038265899</v>
      </c>
      <c r="L4150">
        <v>16.721621943737802</v>
      </c>
      <c r="M4150">
        <v>54.094426975407998</v>
      </c>
      <c r="N4150">
        <v>0.93630089135624395</v>
      </c>
      <c r="O4150">
        <v>81.6666666666666</v>
      </c>
      <c r="P4150">
        <v>22.349102773246301</v>
      </c>
      <c r="Q4150">
        <v>8.7574140950028995E-2</v>
      </c>
    </row>
    <row r="4151" spans="1:17" hidden="1" x14ac:dyDescent="0.3">
      <c r="A4151" t="s">
        <v>8462</v>
      </c>
      <c r="B4151" t="s">
        <v>8463</v>
      </c>
      <c r="C4151" t="str">
        <f>IFERROR(VLOOKUP(Table1[[#This Row],[Ticker]],[1]!Table1[[Symbol]:[Industry]],2,FALSE),"-")</f>
        <v>-</v>
      </c>
      <c r="D4151" t="s">
        <v>647</v>
      </c>
      <c r="E4151">
        <v>15.167542834000001</v>
      </c>
      <c r="F4151">
        <v>13.3</v>
      </c>
      <c r="G4151">
        <v>-5.7682895224008099</v>
      </c>
      <c r="H4151">
        <v>-4.6589416651805902</v>
      </c>
      <c r="I4151">
        <v>-9.5627197195671396</v>
      </c>
      <c r="J4151">
        <v>-13.8770709207613</v>
      </c>
      <c r="K4151">
        <v>12.961306120175999</v>
      </c>
      <c r="L4151">
        <v>12.4582042391957</v>
      </c>
      <c r="M4151">
        <v>43.248340966576301</v>
      </c>
      <c r="N4151">
        <v>2.0384784646270799</v>
      </c>
      <c r="O4151">
        <v>18.721804511278101</v>
      </c>
      <c r="P4151">
        <v>32.867132867132803</v>
      </c>
      <c r="Q4151">
        <v>2.2188848233132E-2</v>
      </c>
    </row>
    <row r="4152" spans="1:17" hidden="1" x14ac:dyDescent="0.3">
      <c r="A4152" t="s">
        <v>8464</v>
      </c>
      <c r="B4152" t="s">
        <v>8465</v>
      </c>
      <c r="C4152" t="str">
        <f>IFERROR(VLOOKUP(Table1[[#This Row],[Ticker]],[1]!Table1[[Symbol]:[Industry]],2,FALSE),"-")</f>
        <v>-</v>
      </c>
      <c r="E4152">
        <v>15.0688183</v>
      </c>
      <c r="F4152">
        <v>23.34</v>
      </c>
      <c r="G4152">
        <v>-57.418806075694</v>
      </c>
      <c r="H4152">
        <v>-23.746026494936402</v>
      </c>
      <c r="I4152">
        <v>-42.782365446119798</v>
      </c>
      <c r="J4152">
        <v>-9.6634759495881504</v>
      </c>
      <c r="K4152">
        <v>24.6972726108486</v>
      </c>
      <c r="L4152">
        <v>29.2472996764463</v>
      </c>
      <c r="M4152">
        <v>43.2705293900013</v>
      </c>
      <c r="N4152">
        <v>2.4884978994974798</v>
      </c>
      <c r="O4152">
        <v>131.31962296486699</v>
      </c>
      <c r="P4152">
        <v>19.081632653061199</v>
      </c>
      <c r="Q4152">
        <v>0.108427325265178</v>
      </c>
    </row>
    <row r="4153" spans="1:17" hidden="1" x14ac:dyDescent="0.3">
      <c r="A4153" t="s">
        <v>8466</v>
      </c>
      <c r="B4153" t="s">
        <v>8467</v>
      </c>
      <c r="C4153" t="str">
        <f>IFERROR(VLOOKUP(Table1[[#This Row],[Ticker]],[1]!Table1[[Symbol]:[Industry]],2,FALSE),"-")</f>
        <v>-</v>
      </c>
      <c r="D4153" t="s">
        <v>710</v>
      </c>
      <c r="E4153">
        <v>15.05485</v>
      </c>
      <c r="F4153">
        <v>51.7</v>
      </c>
      <c r="G4153">
        <v>161.41783161678799</v>
      </c>
      <c r="H4153">
        <v>-18.823468442042099</v>
      </c>
      <c r="I4153">
        <v>198.42471505154299</v>
      </c>
      <c r="J4153">
        <v>1.86471983061799</v>
      </c>
      <c r="K4153">
        <v>53.625604641919097</v>
      </c>
      <c r="L4153">
        <v>37.982500821816203</v>
      </c>
      <c r="M4153">
        <v>36.413692132140397</v>
      </c>
      <c r="N4153">
        <v>2.62995818614375</v>
      </c>
      <c r="O4153">
        <v>20.270793036750401</v>
      </c>
      <c r="P4153">
        <v>210.32412965186001</v>
      </c>
    </row>
    <row r="4154" spans="1:17" hidden="1" x14ac:dyDescent="0.3">
      <c r="A4154" t="s">
        <v>8468</v>
      </c>
      <c r="B4154" t="s">
        <v>8469</v>
      </c>
      <c r="C4154" t="str">
        <f>IFERROR(VLOOKUP(Table1[[#This Row],[Ticker]],[1]!Table1[[Symbol]:[Industry]],2,FALSE),"-")</f>
        <v>-</v>
      </c>
      <c r="E4154">
        <v>15.029</v>
      </c>
      <c r="F4154">
        <v>107.35</v>
      </c>
      <c r="G4154">
        <v>-5.1864130773434303</v>
      </c>
      <c r="H4154">
        <v>24.136731411742399</v>
      </c>
      <c r="I4154">
        <v>-16.2910351317535</v>
      </c>
      <c r="J4154">
        <v>-10.0578158185996</v>
      </c>
      <c r="K4154">
        <v>106.123500548414</v>
      </c>
      <c r="L4154">
        <v>109.519820313198</v>
      </c>
      <c r="M4154">
        <v>46.646652042142598</v>
      </c>
      <c r="N4154">
        <v>1.5771476230191801</v>
      </c>
      <c r="O4154">
        <v>57.354448067070301</v>
      </c>
      <c r="P4154">
        <v>34.187499999999901</v>
      </c>
      <c r="Q4154">
        <v>4.5057090379709997E-3</v>
      </c>
    </row>
    <row r="4155" spans="1:17" hidden="1" x14ac:dyDescent="0.3">
      <c r="A4155" t="s">
        <v>8470</v>
      </c>
      <c r="B4155" t="s">
        <v>8471</v>
      </c>
      <c r="C4155" t="str">
        <f>IFERROR(VLOOKUP(Table1[[#This Row],[Ticker]],[1]!Table1[[Symbol]:[Industry]],2,FALSE),"-")</f>
        <v>-</v>
      </c>
      <c r="D4155" t="s">
        <v>901</v>
      </c>
      <c r="E4155">
        <v>14.9746752</v>
      </c>
      <c r="F4155">
        <v>43.09</v>
      </c>
      <c r="G4155">
        <v>-17.944565824457001</v>
      </c>
      <c r="H4155">
        <v>-12.039032162918099</v>
      </c>
      <c r="I4155">
        <v>-8.1564200552494803</v>
      </c>
      <c r="J4155">
        <v>-6.2612588589998204</v>
      </c>
      <c r="K4155">
        <v>44.148705596975098</v>
      </c>
      <c r="L4155">
        <v>43.636333767241403</v>
      </c>
      <c r="M4155">
        <v>36.857332774370001</v>
      </c>
      <c r="N4155">
        <v>0.27714679765327399</v>
      </c>
      <c r="O4155">
        <v>39.220236713854703</v>
      </c>
      <c r="P4155">
        <v>30.4571601574326</v>
      </c>
      <c r="Q4155">
        <v>3.2891375167955997E-2</v>
      </c>
    </row>
    <row r="4156" spans="1:17" hidden="1" x14ac:dyDescent="0.3">
      <c r="A4156" t="s">
        <v>8472</v>
      </c>
      <c r="B4156" t="s">
        <v>8473</v>
      </c>
      <c r="C4156" t="str">
        <f>IFERROR(VLOOKUP(Table1[[#This Row],[Ticker]],[1]!Table1[[Symbol]:[Industry]],2,FALSE),"-")</f>
        <v>-</v>
      </c>
      <c r="D4156" t="s">
        <v>247</v>
      </c>
      <c r="E4156">
        <v>14.91075</v>
      </c>
      <c r="F4156">
        <v>12.66</v>
      </c>
      <c r="G4156">
        <v>30.4919056908629</v>
      </c>
      <c r="H4156">
        <v>-5.5983723132726499</v>
      </c>
      <c r="I4156">
        <v>-19.6405300812484</v>
      </c>
      <c r="J4156">
        <v>-3.8016873317019702</v>
      </c>
      <c r="K4156">
        <v>12.607139903823599</v>
      </c>
      <c r="L4156">
        <v>11.866868778627699</v>
      </c>
      <c r="M4156">
        <v>45.911022783956</v>
      </c>
      <c r="N4156">
        <v>1.54935496051815</v>
      </c>
      <c r="O4156">
        <v>25.987361769352201</v>
      </c>
      <c r="Q4156">
        <v>6.4953789560221006E-2</v>
      </c>
    </row>
    <row r="4157" spans="1:17" hidden="1" x14ac:dyDescent="0.3">
      <c r="A4157" t="s">
        <v>8474</v>
      </c>
      <c r="B4157" t="s">
        <v>8475</v>
      </c>
      <c r="C4157" t="str">
        <f>IFERROR(VLOOKUP(Table1[[#This Row],[Ticker]],[1]!Table1[[Symbol]:[Industry]],2,FALSE),"-")</f>
        <v>-</v>
      </c>
      <c r="D4157" t="s">
        <v>258</v>
      </c>
      <c r="E4157">
        <v>14.8736709</v>
      </c>
      <c r="F4157">
        <v>59.35</v>
      </c>
      <c r="G4157">
        <v>106.394357438385</v>
      </c>
      <c r="H4157">
        <v>12.916433630229299</v>
      </c>
      <c r="I4157">
        <v>31.782874174070599</v>
      </c>
      <c r="J4157">
        <v>18.606207405140101</v>
      </c>
      <c r="K4157">
        <v>45.511235386489503</v>
      </c>
      <c r="L4157">
        <v>40.641023978266503</v>
      </c>
      <c r="M4157">
        <v>79.731055682293402</v>
      </c>
      <c r="N4157">
        <v>3.8277380010318902</v>
      </c>
      <c r="O4157">
        <v>0.909856781802864</v>
      </c>
      <c r="P4157">
        <v>187.40920096852301</v>
      </c>
      <c r="Q4157">
        <v>0.12973918115509001</v>
      </c>
    </row>
    <row r="4158" spans="1:17" hidden="1" x14ac:dyDescent="0.3">
      <c r="A4158" t="s">
        <v>8476</v>
      </c>
      <c r="B4158" t="s">
        <v>8477</v>
      </c>
      <c r="C4158" t="str">
        <f>IFERROR(VLOOKUP(Table1[[#This Row],[Ticker]],[1]!Table1[[Symbol]:[Industry]],2,FALSE),"-")</f>
        <v>-</v>
      </c>
      <c r="D4158" t="s">
        <v>49</v>
      </c>
      <c r="E4158">
        <v>14.838372</v>
      </c>
      <c r="F4158">
        <v>34.799999999999997</v>
      </c>
      <c r="G4158">
        <v>4.2890673384919102</v>
      </c>
      <c r="H4158">
        <v>-10.8356568418957</v>
      </c>
      <c r="I4158">
        <v>16.1808992061124</v>
      </c>
      <c r="J4158">
        <v>-4.1350206650353103</v>
      </c>
      <c r="K4158">
        <v>36.727923569366602</v>
      </c>
      <c r="L4158">
        <v>32.787563796922903</v>
      </c>
      <c r="M4158">
        <v>30.392459509344398</v>
      </c>
      <c r="N4158">
        <v>2.7046727612211701</v>
      </c>
      <c r="O4158">
        <v>25.632183908045899</v>
      </c>
      <c r="P4158">
        <v>70.588235294117595</v>
      </c>
    </row>
    <row r="4159" spans="1:17" hidden="1" x14ac:dyDescent="0.3">
      <c r="A4159" t="s">
        <v>8478</v>
      </c>
      <c r="B4159" t="s">
        <v>8479</v>
      </c>
      <c r="C4159" t="str">
        <f>IFERROR(VLOOKUP(Table1[[#This Row],[Ticker]],[1]!Table1[[Symbol]:[Industry]],2,FALSE),"-")</f>
        <v>-</v>
      </c>
      <c r="D4159" t="s">
        <v>871</v>
      </c>
      <c r="E4159">
        <v>14.809710300000001</v>
      </c>
      <c r="F4159">
        <v>8.89</v>
      </c>
      <c r="G4159">
        <v>-99.2591532211394</v>
      </c>
      <c r="H4159">
        <v>-26.099013221531202</v>
      </c>
      <c r="I4159">
        <v>-85.168019969681893</v>
      </c>
      <c r="J4159">
        <v>-6.6905762205908497</v>
      </c>
      <c r="K4159">
        <v>12.532781453978901</v>
      </c>
      <c r="M4159">
        <v>30.097298789387199</v>
      </c>
      <c r="N4159">
        <v>2.5790153051816298</v>
      </c>
      <c r="O4159">
        <v>296.51293588301399</v>
      </c>
      <c r="P4159">
        <v>15.9061277705345</v>
      </c>
    </row>
    <row r="4160" spans="1:17" hidden="1" x14ac:dyDescent="0.3">
      <c r="A4160" t="s">
        <v>8480</v>
      </c>
      <c r="B4160" t="s">
        <v>8481</v>
      </c>
      <c r="C4160" t="str">
        <f>IFERROR(VLOOKUP(Table1[[#This Row],[Ticker]],[1]!Table1[[Symbol]:[Industry]],2,FALSE),"-")</f>
        <v>-</v>
      </c>
      <c r="D4160" t="s">
        <v>106</v>
      </c>
      <c r="E4160">
        <v>14.794811899999999</v>
      </c>
      <c r="F4160">
        <v>27.99</v>
      </c>
      <c r="G4160">
        <v>3.18178450977405</v>
      </c>
      <c r="H4160">
        <v>-17.2601975521507</v>
      </c>
      <c r="I4160">
        <v>-12.773702741038299</v>
      </c>
      <c r="J4160">
        <v>-7.6752275385755002</v>
      </c>
      <c r="K4160">
        <v>31.3020096752896</v>
      </c>
      <c r="L4160">
        <v>30.503799409110201</v>
      </c>
      <c r="M4160">
        <v>28.451968737194999</v>
      </c>
      <c r="N4160">
        <v>0.899511035899623</v>
      </c>
      <c r="O4160">
        <v>59.1639871382636</v>
      </c>
      <c r="P4160">
        <v>48.4093319194061</v>
      </c>
      <c r="Q4160">
        <v>9.8077200803459996E-2</v>
      </c>
    </row>
    <row r="4161" spans="1:17" hidden="1" x14ac:dyDescent="0.3">
      <c r="A4161" t="s">
        <v>8482</v>
      </c>
      <c r="B4161" t="s">
        <v>8483</v>
      </c>
      <c r="C4161" t="str">
        <f>IFERROR(VLOOKUP(Table1[[#This Row],[Ticker]],[1]!Table1[[Symbol]:[Industry]],2,FALSE),"-")</f>
        <v>-</v>
      </c>
      <c r="D4161" t="s">
        <v>288</v>
      </c>
      <c r="E4161">
        <v>14.698376</v>
      </c>
      <c r="F4161">
        <v>2.93</v>
      </c>
      <c r="G4161">
        <v>23.685405312934002</v>
      </c>
      <c r="H4161">
        <v>35.110289104050104</v>
      </c>
      <c r="I4161">
        <v>50.165195684698197</v>
      </c>
      <c r="J4161">
        <v>14.1236858026263</v>
      </c>
      <c r="K4161">
        <v>2.4265017051853501</v>
      </c>
      <c r="L4161">
        <v>2.15459720415241</v>
      </c>
      <c r="M4161">
        <v>91.336023461638902</v>
      </c>
      <c r="N4161">
        <v>2.8615259332805598</v>
      </c>
      <c r="O4161">
        <v>10.2389078498293</v>
      </c>
      <c r="P4161">
        <v>107.801418439716</v>
      </c>
    </row>
    <row r="4162" spans="1:17" hidden="1" x14ac:dyDescent="0.3">
      <c r="A4162" t="s">
        <v>8484</v>
      </c>
      <c r="B4162" t="s">
        <v>8485</v>
      </c>
      <c r="C4162" t="str">
        <f>IFERROR(VLOOKUP(Table1[[#This Row],[Ticker]],[1]!Table1[[Symbol]:[Industry]],2,FALSE),"-")</f>
        <v>-</v>
      </c>
      <c r="D4162" t="s">
        <v>409</v>
      </c>
      <c r="E4162">
        <v>14.684799999999999</v>
      </c>
      <c r="F4162">
        <v>14.45</v>
      </c>
      <c r="G4162">
        <v>96.503301702258895</v>
      </c>
      <c r="H4162">
        <v>-1.2186389429395399</v>
      </c>
      <c r="I4162">
        <v>19.6503790096606</v>
      </c>
      <c r="J4162">
        <v>-13.909379639394199</v>
      </c>
      <c r="K4162">
        <v>14.081142297451001</v>
      </c>
      <c r="L4162">
        <v>11.848950921557099</v>
      </c>
      <c r="M4162">
        <v>40.841514088251202</v>
      </c>
      <c r="N4162">
        <v>1.4317843766433</v>
      </c>
      <c r="O4162">
        <v>22.837370242214501</v>
      </c>
      <c r="P4162">
        <v>134.95934959349501</v>
      </c>
      <c r="Q4162">
        <v>0.100000642181254</v>
      </c>
    </row>
    <row r="4163" spans="1:17" hidden="1" x14ac:dyDescent="0.3">
      <c r="A4163" t="s">
        <v>8486</v>
      </c>
      <c r="B4163" t="s">
        <v>8487</v>
      </c>
      <c r="C4163" t="str">
        <f>IFERROR(VLOOKUP(Table1[[#This Row],[Ticker]],[1]!Table1[[Symbol]:[Industry]],2,FALSE),"-")</f>
        <v>-</v>
      </c>
      <c r="E4163">
        <v>14.636826599999999</v>
      </c>
      <c r="F4163">
        <v>33.049999999999997</v>
      </c>
      <c r="G4163">
        <v>-0.61499666603937397</v>
      </c>
      <c r="H4163">
        <v>10.4566478962349</v>
      </c>
      <c r="I4163">
        <v>-19.9841427272757</v>
      </c>
      <c r="J4163">
        <v>9.4155563885967197</v>
      </c>
      <c r="K4163">
        <v>30.299284207611901</v>
      </c>
      <c r="L4163">
        <v>31.568176496267601</v>
      </c>
      <c r="M4163">
        <v>83.078597380839696</v>
      </c>
      <c r="N4163">
        <v>1.9185427060385201</v>
      </c>
      <c r="O4163">
        <v>54.826021180030203</v>
      </c>
      <c r="P4163">
        <v>57.007125890736297</v>
      </c>
      <c r="Q4163">
        <v>7.9880139132203001E-2</v>
      </c>
    </row>
    <row r="4164" spans="1:17" hidden="1" x14ac:dyDescent="0.3">
      <c r="A4164" t="s">
        <v>8488</v>
      </c>
      <c r="B4164" t="s">
        <v>8489</v>
      </c>
      <c r="C4164" t="str">
        <f>IFERROR(VLOOKUP(Table1[[#This Row],[Ticker]],[1]!Table1[[Symbol]:[Industry]],2,FALSE),"-")</f>
        <v>-</v>
      </c>
      <c r="D4164" t="s">
        <v>647</v>
      </c>
      <c r="E4164">
        <v>14.6286734</v>
      </c>
      <c r="F4164">
        <v>3.64</v>
      </c>
      <c r="G4164">
        <v>70.952366151323403</v>
      </c>
      <c r="H4164">
        <v>19.606933399352101</v>
      </c>
      <c r="I4164">
        <v>46.547612211241599</v>
      </c>
      <c r="J4164">
        <v>-7.3508057196112899</v>
      </c>
      <c r="K4164">
        <v>3.4889940989738699</v>
      </c>
      <c r="L4164">
        <v>2.7627788984445898</v>
      </c>
      <c r="M4164">
        <v>42.112082295931998</v>
      </c>
      <c r="N4164">
        <v>0.75521238211680797</v>
      </c>
      <c r="O4164">
        <v>19.505494505494401</v>
      </c>
      <c r="P4164">
        <v>114.117647058823</v>
      </c>
      <c r="Q4164">
        <v>4.1973900862047997E-2</v>
      </c>
    </row>
    <row r="4165" spans="1:17" hidden="1" x14ac:dyDescent="0.3">
      <c r="A4165" t="s">
        <v>8490</v>
      </c>
      <c r="B4165" t="s">
        <v>8491</v>
      </c>
      <c r="C4165" t="str">
        <f>IFERROR(VLOOKUP(Table1[[#This Row],[Ticker]],[1]!Table1[[Symbol]:[Industry]],2,FALSE),"-")</f>
        <v>-</v>
      </c>
      <c r="D4165" t="s">
        <v>409</v>
      </c>
      <c r="E4165">
        <v>14.613469200000001</v>
      </c>
      <c r="F4165">
        <v>42.76</v>
      </c>
      <c r="G4165">
        <v>50.743916578712003</v>
      </c>
      <c r="H4165">
        <v>11.008412428446899</v>
      </c>
      <c r="I4165">
        <v>13.645874865314701</v>
      </c>
      <c r="J4165">
        <v>9.0585413849434993</v>
      </c>
      <c r="K4165">
        <v>37.420553030824401</v>
      </c>
      <c r="L4165">
        <v>34.369416249079897</v>
      </c>
      <c r="M4165">
        <v>83.377646573810907</v>
      </c>
      <c r="N4165">
        <v>2.4782474178548402</v>
      </c>
      <c r="O4165">
        <v>24.415341440598599</v>
      </c>
      <c r="P4165">
        <v>83.519313304720995</v>
      </c>
      <c r="Q4165">
        <v>4.2185461968173001E-2</v>
      </c>
    </row>
    <row r="4166" spans="1:17" hidden="1" x14ac:dyDescent="0.3">
      <c r="A4166" t="s">
        <v>8492</v>
      </c>
      <c r="B4166" t="s">
        <v>8493</v>
      </c>
      <c r="C4166" t="str">
        <f>IFERROR(VLOOKUP(Table1[[#This Row],[Ticker]],[1]!Table1[[Symbol]:[Industry]],2,FALSE),"-")</f>
        <v>-</v>
      </c>
      <c r="E4166">
        <v>14.583225965999899</v>
      </c>
      <c r="F4166">
        <v>37.409999999999997</v>
      </c>
      <c r="G4166">
        <v>42.861073776893001</v>
      </c>
      <c r="H4166">
        <v>-4.8897108959498201</v>
      </c>
      <c r="I4166">
        <v>7.04864740792899</v>
      </c>
      <c r="J4166">
        <v>-0.80168733170197304</v>
      </c>
      <c r="K4166">
        <v>36.174859300468597</v>
      </c>
      <c r="L4166">
        <v>29.784102600849899</v>
      </c>
      <c r="M4166">
        <v>29.299329386395598</v>
      </c>
      <c r="N4166">
        <v>0</v>
      </c>
      <c r="O4166">
        <v>22.7211975407644</v>
      </c>
      <c r="P4166">
        <v>87.049999999999898</v>
      </c>
      <c r="Q4166">
        <v>4.3444217239633001E-2</v>
      </c>
    </row>
    <row r="4167" spans="1:17" hidden="1" x14ac:dyDescent="0.3">
      <c r="A4167" t="s">
        <v>8494</v>
      </c>
      <c r="B4167" t="s">
        <v>8495</v>
      </c>
      <c r="C4167" t="str">
        <f>IFERROR(VLOOKUP(Table1[[#This Row],[Ticker]],[1]!Table1[[Symbol]:[Industry]],2,FALSE),"-")</f>
        <v>-</v>
      </c>
      <c r="D4167" t="s">
        <v>21</v>
      </c>
      <c r="E4167">
        <v>14.572929</v>
      </c>
      <c r="F4167">
        <v>80.290000000000006</v>
      </c>
      <c r="G4167">
        <v>43.548066682058803</v>
      </c>
      <c r="H4167">
        <v>-31.971708147438498</v>
      </c>
      <c r="I4167">
        <v>19.9096934656963</v>
      </c>
      <c r="J4167">
        <v>-2.4209703972149499</v>
      </c>
      <c r="K4167">
        <v>89.602027458461805</v>
      </c>
      <c r="L4167">
        <v>71.186904125153603</v>
      </c>
      <c r="M4167">
        <v>16.6581293471802</v>
      </c>
      <c r="N4167">
        <v>2.2607018346525098</v>
      </c>
      <c r="O4167">
        <v>55.050442147216302</v>
      </c>
      <c r="P4167">
        <v>77.201500772456399</v>
      </c>
      <c r="Q4167">
        <v>6.5896020632537994E-2</v>
      </c>
    </row>
    <row r="4168" spans="1:17" hidden="1" x14ac:dyDescent="0.3">
      <c r="A4168" t="s">
        <v>8496</v>
      </c>
      <c r="B4168" t="s">
        <v>8497</v>
      </c>
      <c r="C4168" t="str">
        <f>IFERROR(VLOOKUP(Table1[[#This Row],[Ticker]],[1]!Table1[[Symbol]:[Industry]],2,FALSE),"-")</f>
        <v>-</v>
      </c>
      <c r="D4168" t="s">
        <v>258</v>
      </c>
      <c r="E4168">
        <v>14.560654445999999</v>
      </c>
      <c r="F4168">
        <v>67.040000000000006</v>
      </c>
      <c r="G4168">
        <v>8.5443067893562805</v>
      </c>
      <c r="H4168">
        <v>0.96743196119302999</v>
      </c>
      <c r="I4168">
        <v>66.253294278623102</v>
      </c>
      <c r="J4168">
        <v>-2.7281579199372699</v>
      </c>
      <c r="K4168">
        <v>61.797206291150999</v>
      </c>
      <c r="L4168">
        <v>51.663635422150698</v>
      </c>
      <c r="M4168">
        <v>59.845779192812003</v>
      </c>
      <c r="N4168">
        <v>1.36946826758147</v>
      </c>
      <c r="O4168">
        <v>9.0095465393794605</v>
      </c>
      <c r="P4168">
        <v>101.624060150375</v>
      </c>
      <c r="Q4168">
        <v>0.245524413729309</v>
      </c>
    </row>
    <row r="4169" spans="1:17" hidden="1" x14ac:dyDescent="0.3">
      <c r="A4169" t="s">
        <v>8498</v>
      </c>
      <c r="B4169" t="s">
        <v>8499</v>
      </c>
      <c r="C4169" t="str">
        <f>IFERROR(VLOOKUP(Table1[[#This Row],[Ticker]],[1]!Table1[[Symbol]:[Industry]],2,FALSE),"-")</f>
        <v>-</v>
      </c>
      <c r="D4169" t="s">
        <v>409</v>
      </c>
      <c r="E4169">
        <v>14.520001799999999</v>
      </c>
      <c r="F4169">
        <v>30</v>
      </c>
      <c r="G4169">
        <v>-27.668963716326299</v>
      </c>
      <c r="H4169">
        <v>3.6278679369606501</v>
      </c>
      <c r="I4169">
        <v>-1.78287992634658</v>
      </c>
      <c r="J4169">
        <v>-6.5024747332767703</v>
      </c>
      <c r="K4169">
        <v>27.443466748181301</v>
      </c>
      <c r="L4169">
        <v>25.339182009764599</v>
      </c>
      <c r="M4169">
        <v>58.3317563110975</v>
      </c>
      <c r="N4169">
        <v>0.368017609528631</v>
      </c>
      <c r="O4169">
        <v>27.3333333333333</v>
      </c>
      <c r="P4169">
        <v>113.523131672597</v>
      </c>
      <c r="Q4169">
        <v>8.6536624376047006E-2</v>
      </c>
    </row>
    <row r="4170" spans="1:17" hidden="1" x14ac:dyDescent="0.3">
      <c r="A4170" t="s">
        <v>8500</v>
      </c>
      <c r="B4170" t="s">
        <v>8501</v>
      </c>
      <c r="C4170" t="str">
        <f>IFERROR(VLOOKUP(Table1[[#This Row],[Ticker]],[1]!Table1[[Symbol]:[Industry]],2,FALSE),"-")</f>
        <v>-</v>
      </c>
      <c r="D4170" t="s">
        <v>384</v>
      </c>
      <c r="E4170">
        <v>14.501319000000001</v>
      </c>
      <c r="F4170">
        <v>83</v>
      </c>
      <c r="G4170">
        <v>-19.3941341951769</v>
      </c>
      <c r="H4170">
        <v>2.90249689625796</v>
      </c>
      <c r="I4170">
        <v>-14.008725276283</v>
      </c>
      <c r="J4170">
        <v>1.66744847076716</v>
      </c>
      <c r="K4170">
        <v>78.792104887128602</v>
      </c>
      <c r="L4170">
        <v>81.973601516521796</v>
      </c>
      <c r="M4170">
        <v>66.079297600884502</v>
      </c>
      <c r="N4170">
        <v>0.39912280701754299</v>
      </c>
      <c r="O4170">
        <v>16.867469879518001</v>
      </c>
      <c r="P4170">
        <v>37.190082644628099</v>
      </c>
    </row>
    <row r="4171" spans="1:17" hidden="1" x14ac:dyDescent="0.3">
      <c r="A4171" t="s">
        <v>8502</v>
      </c>
      <c r="B4171" t="s">
        <v>8503</v>
      </c>
      <c r="C4171" t="str">
        <f>IFERROR(VLOOKUP(Table1[[#This Row],[Ticker]],[1]!Table1[[Symbol]:[Industry]],2,FALSE),"-")</f>
        <v>-</v>
      </c>
      <c r="E4171">
        <v>14.467739999999999</v>
      </c>
      <c r="F4171">
        <v>2.1800000000000002</v>
      </c>
      <c r="G4171">
        <v>10.445609394566601</v>
      </c>
      <c r="H4171">
        <v>1.33038479783009</v>
      </c>
      <c r="I4171">
        <v>-21.6306127258765</v>
      </c>
      <c r="J4171">
        <v>1.9760904460758</v>
      </c>
      <c r="K4171">
        <v>2.0627716643429901</v>
      </c>
      <c r="L4171">
        <v>1.7865978249205501</v>
      </c>
      <c r="M4171">
        <v>47.340833828539502</v>
      </c>
      <c r="N4171">
        <v>1.50795513565258</v>
      </c>
      <c r="O4171">
        <v>30.7339449541284</v>
      </c>
      <c r="P4171">
        <v>83.193277310924302</v>
      </c>
      <c r="Q4171">
        <v>5.2756373291465E-2</v>
      </c>
    </row>
    <row r="4172" spans="1:17" hidden="1" x14ac:dyDescent="0.3">
      <c r="A4172" t="s">
        <v>8504</v>
      </c>
      <c r="B4172" t="s">
        <v>8505</v>
      </c>
      <c r="C4172" t="str">
        <f>IFERROR(VLOOKUP(Table1[[#This Row],[Ticker]],[1]!Table1[[Symbol]:[Industry]],2,FALSE),"-")</f>
        <v>-</v>
      </c>
      <c r="D4172" t="s">
        <v>97</v>
      </c>
      <c r="E4172">
        <v>14.463745866673699</v>
      </c>
      <c r="F4172">
        <v>43</v>
      </c>
      <c r="M4172" s="1">
        <v>9.8126000000000006E-11</v>
      </c>
      <c r="N4172">
        <v>1</v>
      </c>
    </row>
    <row r="4173" spans="1:17" hidden="1" x14ac:dyDescent="0.3">
      <c r="A4173" t="s">
        <v>8506</v>
      </c>
      <c r="B4173" t="s">
        <v>8507</v>
      </c>
      <c r="C4173" t="str">
        <f>IFERROR(VLOOKUP(Table1[[#This Row],[Ticker]],[1]!Table1[[Symbol]:[Industry]],2,FALSE),"-")</f>
        <v>-</v>
      </c>
      <c r="D4173" t="s">
        <v>1161</v>
      </c>
      <c r="E4173">
        <v>14.461131180000001</v>
      </c>
      <c r="F4173">
        <v>2.67</v>
      </c>
      <c r="G4173">
        <v>36.013791212748501</v>
      </c>
      <c r="H4173">
        <v>34.900865020280499</v>
      </c>
      <c r="I4173">
        <v>28.813058435497901</v>
      </c>
      <c r="J4173">
        <v>2.6866847613212701</v>
      </c>
      <c r="K4173">
        <v>2.13666192725722</v>
      </c>
      <c r="L4173">
        <v>1.89304563463669</v>
      </c>
      <c r="M4173">
        <v>72.7711757960559</v>
      </c>
      <c r="N4173">
        <v>2.9821322735839502</v>
      </c>
      <c r="O4173">
        <v>7.8651685393258397</v>
      </c>
      <c r="P4173">
        <v>90.714285714285694</v>
      </c>
      <c r="Q4173">
        <v>0.127713303076264</v>
      </c>
    </row>
    <row r="4174" spans="1:17" hidden="1" x14ac:dyDescent="0.3">
      <c r="A4174" t="s">
        <v>8508</v>
      </c>
      <c r="B4174" t="s">
        <v>8509</v>
      </c>
      <c r="C4174" t="str">
        <f>IFERROR(VLOOKUP(Table1[[#This Row],[Ticker]],[1]!Table1[[Symbol]:[Industry]],2,FALSE),"-")</f>
        <v>-</v>
      </c>
      <c r="D4174" t="s">
        <v>1391</v>
      </c>
      <c r="E4174">
        <v>14.440030552</v>
      </c>
      <c r="F4174">
        <v>16.7</v>
      </c>
      <c r="G4174">
        <v>42.882478081435302</v>
      </c>
      <c r="H4174">
        <v>18.348089258968798</v>
      </c>
      <c r="I4174">
        <v>15.865046694916501</v>
      </c>
      <c r="J4174">
        <v>-3.31394223366275</v>
      </c>
      <c r="K4174">
        <v>13.160917131760799</v>
      </c>
      <c r="L4174">
        <v>12.1138299727803</v>
      </c>
      <c r="M4174">
        <v>69.737917486704902</v>
      </c>
      <c r="N4174">
        <v>3.0315907814625902</v>
      </c>
      <c r="O4174">
        <v>0</v>
      </c>
      <c r="P4174">
        <v>125.675675675675</v>
      </c>
      <c r="Q4174">
        <v>5.2024132776467003E-2</v>
      </c>
    </row>
    <row r="4175" spans="1:17" hidden="1" x14ac:dyDescent="0.3">
      <c r="A4175" t="s">
        <v>8510</v>
      </c>
      <c r="B4175" t="s">
        <v>8511</v>
      </c>
      <c r="C4175" t="str">
        <f>IFERROR(VLOOKUP(Table1[[#This Row],[Ticker]],[1]!Table1[[Symbol]:[Industry]],2,FALSE),"-")</f>
        <v>-</v>
      </c>
      <c r="D4175" t="s">
        <v>647</v>
      </c>
      <c r="E4175">
        <v>14.419777519999901</v>
      </c>
      <c r="F4175">
        <v>15.65</v>
      </c>
      <c r="G4175">
        <v>6.8227280386344802</v>
      </c>
      <c r="H4175">
        <v>9.9534946789630698</v>
      </c>
      <c r="I4175">
        <v>11.031840685239899</v>
      </c>
      <c r="J4175">
        <v>13.8019288018168</v>
      </c>
      <c r="K4175">
        <v>14.238394409960801</v>
      </c>
      <c r="L4175">
        <v>13.562908631366801</v>
      </c>
      <c r="M4175">
        <v>82.712915876391804</v>
      </c>
      <c r="N4175">
        <v>2.9283750313859001</v>
      </c>
      <c r="O4175">
        <v>40.894568690095802</v>
      </c>
      <c r="Q4175">
        <v>9.4170711034291005E-2</v>
      </c>
    </row>
    <row r="4176" spans="1:17" hidden="1" x14ac:dyDescent="0.3">
      <c r="A4176" t="s">
        <v>8512</v>
      </c>
      <c r="B4176" t="s">
        <v>8513</v>
      </c>
      <c r="C4176" t="str">
        <f>IFERROR(VLOOKUP(Table1[[#This Row],[Ticker]],[1]!Table1[[Symbol]:[Industry]],2,FALSE),"-")</f>
        <v>-</v>
      </c>
      <c r="D4176" t="s">
        <v>409</v>
      </c>
      <c r="E4176">
        <v>14.40476</v>
      </c>
      <c r="F4176">
        <v>109.96</v>
      </c>
      <c r="G4176">
        <v>-11.690650464295899</v>
      </c>
      <c r="H4176">
        <v>-4.8897108959498201</v>
      </c>
      <c r="I4176">
        <v>-6.9894478301662399</v>
      </c>
      <c r="J4176">
        <v>-0.80168733170197304</v>
      </c>
      <c r="K4176">
        <v>107.302277890217</v>
      </c>
      <c r="L4176">
        <v>96.923047845339696</v>
      </c>
      <c r="M4176">
        <v>97.628116521938296</v>
      </c>
      <c r="N4176">
        <v>0</v>
      </c>
      <c r="O4176">
        <v>3.6376864314302503E-2</v>
      </c>
      <c r="P4176">
        <v>14.1374299356445</v>
      </c>
    </row>
    <row r="4177" spans="1:17" hidden="1" x14ac:dyDescent="0.3">
      <c r="A4177" t="s">
        <v>8514</v>
      </c>
      <c r="B4177" t="s">
        <v>8515</v>
      </c>
      <c r="C4177" t="str">
        <f>IFERROR(VLOOKUP(Table1[[#This Row],[Ticker]],[1]!Table1[[Symbol]:[Industry]],2,FALSE),"-")</f>
        <v>-</v>
      </c>
      <c r="D4177" t="s">
        <v>21</v>
      </c>
      <c r="E4177">
        <v>14.387320000000001</v>
      </c>
      <c r="F4177">
        <v>30.09</v>
      </c>
      <c r="G4177">
        <v>76.006474585713505</v>
      </c>
      <c r="H4177">
        <v>15.7839733145764</v>
      </c>
      <c r="I4177">
        <v>46.239498551536002</v>
      </c>
      <c r="J4177">
        <v>16.321320432907701</v>
      </c>
      <c r="K4177">
        <v>21.554809475070002</v>
      </c>
      <c r="L4177">
        <v>18.511553512489002</v>
      </c>
      <c r="M4177">
        <v>86.449959115104505</v>
      </c>
      <c r="N4177">
        <v>1.2691135459148799</v>
      </c>
      <c r="O4177">
        <v>0</v>
      </c>
      <c r="P4177">
        <v>120.117044623262</v>
      </c>
      <c r="Q4177">
        <v>2.5342698781599001E-2</v>
      </c>
    </row>
    <row r="4178" spans="1:17" hidden="1" x14ac:dyDescent="0.3">
      <c r="A4178" t="s">
        <v>8516</v>
      </c>
      <c r="B4178" t="s">
        <v>8517</v>
      </c>
      <c r="C4178" t="str">
        <f>IFERROR(VLOOKUP(Table1[[#This Row],[Ticker]],[1]!Table1[[Symbol]:[Industry]],2,FALSE),"-")</f>
        <v>-</v>
      </c>
      <c r="D4178" t="s">
        <v>713</v>
      </c>
      <c r="E4178">
        <v>14.354740187999999</v>
      </c>
      <c r="F4178">
        <v>13.87</v>
      </c>
      <c r="G4178">
        <v>-32.5920250140354</v>
      </c>
      <c r="H4178">
        <v>-7.0712731760342704</v>
      </c>
      <c r="I4178">
        <v>-3.8594470895900601</v>
      </c>
      <c r="J4178">
        <v>-1.5159730459876799</v>
      </c>
      <c r="K4178">
        <v>13.869365419620101</v>
      </c>
      <c r="L4178">
        <v>13.635772286417801</v>
      </c>
      <c r="M4178">
        <v>58.520367008885003</v>
      </c>
      <c r="N4178">
        <v>0.59958780426591596</v>
      </c>
      <c r="O4178">
        <v>18.096611391492399</v>
      </c>
      <c r="P4178">
        <v>19.055793991416301</v>
      </c>
    </row>
    <row r="4179" spans="1:17" hidden="1" x14ac:dyDescent="0.3">
      <c r="A4179" t="s">
        <v>8518</v>
      </c>
      <c r="B4179" t="s">
        <v>8519</v>
      </c>
      <c r="C4179" t="str">
        <f>IFERROR(VLOOKUP(Table1[[#This Row],[Ticker]],[1]!Table1[[Symbol]:[Industry]],2,FALSE),"-")</f>
        <v>-</v>
      </c>
      <c r="D4179" t="s">
        <v>338</v>
      </c>
      <c r="E4179">
        <v>14.349508500000001</v>
      </c>
      <c r="F4179">
        <v>28.77</v>
      </c>
      <c r="G4179">
        <v>50.698676879229197</v>
      </c>
      <c r="H4179">
        <v>117.796176812699</v>
      </c>
      <c r="I4179">
        <v>62.650379009660597</v>
      </c>
      <c r="J4179">
        <v>2.1085510974705399</v>
      </c>
      <c r="K4179">
        <v>19.428997995380101</v>
      </c>
      <c r="L4179">
        <v>16.2565598140379</v>
      </c>
      <c r="M4179">
        <v>82.231721846393896</v>
      </c>
      <c r="N4179">
        <v>3.47691397898376</v>
      </c>
      <c r="O4179">
        <v>4.2057698992005603</v>
      </c>
      <c r="P4179">
        <v>150.173913043478</v>
      </c>
    </row>
    <row r="4180" spans="1:17" hidden="1" x14ac:dyDescent="0.3">
      <c r="A4180" t="s">
        <v>8520</v>
      </c>
      <c r="B4180" t="s">
        <v>8521</v>
      </c>
      <c r="C4180" t="str">
        <f>IFERROR(VLOOKUP(Table1[[#This Row],[Ticker]],[1]!Table1[[Symbol]:[Industry]],2,FALSE),"-")</f>
        <v>-</v>
      </c>
      <c r="D4180" t="s">
        <v>109</v>
      </c>
      <c r="E4180">
        <v>14.3148</v>
      </c>
      <c r="F4180">
        <v>16.11</v>
      </c>
      <c r="G4180">
        <v>346.629626989874</v>
      </c>
      <c r="H4180">
        <v>-12.4379847403032</v>
      </c>
      <c r="I4180">
        <v>-30.717782240853499</v>
      </c>
      <c r="J4180">
        <v>-8.4580286525669504</v>
      </c>
      <c r="K4180">
        <v>18.700104931509198</v>
      </c>
      <c r="L4180">
        <v>18.5039916521077</v>
      </c>
      <c r="M4180">
        <v>36.894145730544601</v>
      </c>
      <c r="N4180">
        <v>0.70582599332287299</v>
      </c>
      <c r="O4180">
        <v>145.43761638733699</v>
      </c>
      <c r="P4180">
        <v>372.43401759530701</v>
      </c>
      <c r="Q4180">
        <v>0.15810347871428901</v>
      </c>
    </row>
    <row r="4181" spans="1:17" hidden="1" x14ac:dyDescent="0.3">
      <c r="A4181" t="s">
        <v>8522</v>
      </c>
      <c r="B4181" t="s">
        <v>8523</v>
      </c>
      <c r="C4181" t="str">
        <f>IFERROR(VLOOKUP(Table1[[#This Row],[Ticker]],[1]!Table1[[Symbol]:[Industry]],2,FALSE),"-")</f>
        <v>-</v>
      </c>
      <c r="E4181">
        <v>14.3029899</v>
      </c>
      <c r="F4181">
        <v>41.82</v>
      </c>
      <c r="G4181">
        <v>14.0618301303526</v>
      </c>
      <c r="H4181">
        <v>18.512484068543301</v>
      </c>
      <c r="I4181">
        <v>17.042900281492201</v>
      </c>
      <c r="J4181">
        <v>18.667062668298001</v>
      </c>
      <c r="K4181">
        <v>31.841665394460598</v>
      </c>
      <c r="L4181">
        <v>31.3267959653428</v>
      </c>
      <c r="M4181">
        <v>77.109151010963402</v>
      </c>
      <c r="N4181">
        <v>2.6251496184548202</v>
      </c>
      <c r="O4181">
        <v>4.9497847919655698</v>
      </c>
      <c r="P4181">
        <v>72.952853598014798</v>
      </c>
      <c r="Q4181">
        <v>-2.5713702062602001E-2</v>
      </c>
    </row>
    <row r="4182" spans="1:17" hidden="1" x14ac:dyDescent="0.3">
      <c r="A4182" t="s">
        <v>8524</v>
      </c>
      <c r="B4182" t="s">
        <v>8525</v>
      </c>
      <c r="C4182" t="str">
        <f>IFERROR(VLOOKUP(Table1[[#This Row],[Ticker]],[1]!Table1[[Symbol]:[Industry]],2,FALSE),"-")</f>
        <v>-</v>
      </c>
      <c r="D4182" t="s">
        <v>623</v>
      </c>
      <c r="E4182">
        <v>14.269183999999999</v>
      </c>
      <c r="F4182">
        <v>4.0999999999999996</v>
      </c>
      <c r="G4182">
        <v>-20.134287512649799</v>
      </c>
      <c r="H4182">
        <v>-19.022473208583602</v>
      </c>
      <c r="I4182">
        <v>-16.142161782880098</v>
      </c>
      <c r="J4182">
        <v>-4.8686729776349802</v>
      </c>
      <c r="K4182">
        <v>4.1792060628828898</v>
      </c>
      <c r="L4182">
        <v>4.1808703407188199</v>
      </c>
      <c r="M4182">
        <v>41.895500403570303</v>
      </c>
      <c r="N4182">
        <v>0.83268186672441902</v>
      </c>
      <c r="O4182">
        <v>60.243902439024403</v>
      </c>
      <c r="P4182">
        <v>24.2424242424242</v>
      </c>
      <c r="Q4182">
        <v>2.966685877506E-2</v>
      </c>
    </row>
    <row r="4183" spans="1:17" hidden="1" x14ac:dyDescent="0.3">
      <c r="A4183" t="s">
        <v>8526</v>
      </c>
      <c r="B4183" t="s">
        <v>8527</v>
      </c>
      <c r="C4183" t="str">
        <f>IFERROR(VLOOKUP(Table1[[#This Row],[Ticker]],[1]!Table1[[Symbol]:[Industry]],2,FALSE),"-")</f>
        <v>-</v>
      </c>
      <c r="D4183" t="s">
        <v>49</v>
      </c>
      <c r="E4183">
        <v>14.177326799999999</v>
      </c>
      <c r="F4183">
        <v>46.19</v>
      </c>
      <c r="G4183">
        <v>93.938711202368694</v>
      </c>
      <c r="H4183">
        <v>17.2418680514185</v>
      </c>
      <c r="I4183">
        <v>73.0467426460242</v>
      </c>
      <c r="J4183">
        <v>9.9884773854142708</v>
      </c>
      <c r="K4183">
        <v>37.2869756789582</v>
      </c>
      <c r="L4183">
        <v>31.424341264114901</v>
      </c>
      <c r="M4183">
        <v>73.211584323405901</v>
      </c>
      <c r="N4183">
        <v>2.5932780569710201</v>
      </c>
      <c r="O4183">
        <v>10.175362632604401</v>
      </c>
      <c r="P4183">
        <v>125.207215992198</v>
      </c>
      <c r="Q4183">
        <v>9.4257705646726003E-2</v>
      </c>
    </row>
    <row r="4184" spans="1:17" hidden="1" x14ac:dyDescent="0.3">
      <c r="A4184" t="s">
        <v>8528</v>
      </c>
      <c r="B4184" t="s">
        <v>8529</v>
      </c>
      <c r="C4184" t="str">
        <f>IFERROR(VLOOKUP(Table1[[#This Row],[Ticker]],[1]!Table1[[Symbol]:[Industry]],2,FALSE),"-")</f>
        <v>-</v>
      </c>
      <c r="D4184" t="s">
        <v>62</v>
      </c>
      <c r="E4184">
        <v>14.130989100000001</v>
      </c>
      <c r="F4184">
        <v>13.86</v>
      </c>
      <c r="G4184">
        <v>-7.2415163539362997</v>
      </c>
      <c r="H4184">
        <v>19.603681174534699</v>
      </c>
      <c r="I4184">
        <v>-35.433675625852402</v>
      </c>
      <c r="J4184">
        <v>-3.4876377449251001</v>
      </c>
      <c r="K4184">
        <v>13.093187543319299</v>
      </c>
      <c r="L4184">
        <v>13.9173261367109</v>
      </c>
      <c r="M4184">
        <v>59.413095189900503</v>
      </c>
      <c r="N4184">
        <v>2.58362179436052</v>
      </c>
      <c r="O4184">
        <v>98.484848484848499</v>
      </c>
      <c r="P4184">
        <v>37.910447761194</v>
      </c>
      <c r="Q4184">
        <v>7.3893037506231996E-2</v>
      </c>
    </row>
    <row r="4185" spans="1:17" hidden="1" x14ac:dyDescent="0.3">
      <c r="A4185" t="s">
        <v>8530</v>
      </c>
      <c r="B4185" t="s">
        <v>8531</v>
      </c>
      <c r="C4185" t="str">
        <f>IFERROR(VLOOKUP(Table1[[#This Row],[Ticker]],[1]!Table1[[Symbol]:[Industry]],2,FALSE),"-")</f>
        <v>-</v>
      </c>
      <c r="D4185" t="s">
        <v>409</v>
      </c>
      <c r="E4185">
        <v>14.125500000000001</v>
      </c>
      <c r="F4185">
        <v>1.64</v>
      </c>
      <c r="G4185">
        <v>39.852175051132299</v>
      </c>
      <c r="H4185">
        <v>33.819966523405</v>
      </c>
      <c r="I4185">
        <v>5.4295997888813803</v>
      </c>
      <c r="J4185">
        <v>-1.3797220137828901</v>
      </c>
      <c r="K4185">
        <v>1.3858161203767601</v>
      </c>
      <c r="L4185">
        <v>1.3024192779652599</v>
      </c>
      <c r="M4185">
        <v>66.311315192429106</v>
      </c>
      <c r="N4185">
        <v>2.4023706041492701</v>
      </c>
      <c r="O4185">
        <v>23.170731707317</v>
      </c>
      <c r="P4185">
        <v>97.590361445783103</v>
      </c>
      <c r="Q4185">
        <v>0.117580365723906</v>
      </c>
    </row>
    <row r="4186" spans="1:17" hidden="1" x14ac:dyDescent="0.3">
      <c r="A4186" t="s">
        <v>8532</v>
      </c>
      <c r="B4186" t="s">
        <v>8533</v>
      </c>
      <c r="C4186" t="str">
        <f>IFERROR(VLOOKUP(Table1[[#This Row],[Ticker]],[1]!Table1[[Symbol]:[Industry]],2,FALSE),"-")</f>
        <v>-</v>
      </c>
      <c r="D4186" t="s">
        <v>557</v>
      </c>
      <c r="E4186">
        <v>14.119446</v>
      </c>
      <c r="F4186">
        <v>10.210000000000001</v>
      </c>
      <c r="G4186">
        <v>-24.715281694542199</v>
      </c>
      <c r="H4186">
        <v>-5.87493257082666</v>
      </c>
      <c r="I4186">
        <v>-32.749606928608301</v>
      </c>
      <c r="J4186">
        <v>0.71346418344954499</v>
      </c>
      <c r="K4186">
        <v>10.134753254958399</v>
      </c>
      <c r="L4186">
        <v>11.340101467303301</v>
      </c>
      <c r="M4186">
        <v>52.331390618480398</v>
      </c>
      <c r="N4186">
        <v>1.1986134764932499</v>
      </c>
      <c r="O4186">
        <v>64.642507345739403</v>
      </c>
      <c r="P4186">
        <v>18.583042973286901</v>
      </c>
      <c r="Q4186">
        <v>2.0809457070043998E-2</v>
      </c>
    </row>
    <row r="4187" spans="1:17" hidden="1" x14ac:dyDescent="0.3">
      <c r="A4187" t="s">
        <v>8534</v>
      </c>
      <c r="B4187" t="s">
        <v>8535</v>
      </c>
      <c r="C4187" t="str">
        <f>IFERROR(VLOOKUP(Table1[[#This Row],[Ticker]],[1]!Table1[[Symbol]:[Industry]],2,FALSE),"-")</f>
        <v>-</v>
      </c>
      <c r="E4187">
        <v>14.058999999999999</v>
      </c>
      <c r="F4187">
        <v>8.0399999999999991</v>
      </c>
      <c r="G4187">
        <v>-55.891347127172402</v>
      </c>
      <c r="H4187">
        <v>-9.0612056815813506</v>
      </c>
      <c r="I4187">
        <v>-41.921590687309099</v>
      </c>
      <c r="J4187">
        <v>-4.3022707622737402</v>
      </c>
      <c r="K4187">
        <v>8.6801508183694498</v>
      </c>
      <c r="L4187">
        <v>9.8284425197894691</v>
      </c>
      <c r="M4187">
        <v>47.958982241148803</v>
      </c>
      <c r="N4187">
        <v>1.7031331785830299</v>
      </c>
      <c r="O4187">
        <v>66.044776119402997</v>
      </c>
      <c r="P4187">
        <v>3.0769230769230602</v>
      </c>
      <c r="Q4187">
        <v>9.2097654863099995E-2</v>
      </c>
    </row>
    <row r="4188" spans="1:17" hidden="1" x14ac:dyDescent="0.3">
      <c r="A4188" t="s">
        <v>8536</v>
      </c>
      <c r="B4188" t="s">
        <v>8537</v>
      </c>
      <c r="C4188" t="str">
        <f>IFERROR(VLOOKUP(Table1[[#This Row],[Ticker]],[1]!Table1[[Symbol]:[Industry]],2,FALSE),"-")</f>
        <v>-</v>
      </c>
      <c r="D4188" t="s">
        <v>647</v>
      </c>
      <c r="E4188">
        <v>13.99755</v>
      </c>
      <c r="F4188">
        <v>44.15</v>
      </c>
      <c r="G4188">
        <v>5.1656479587909399</v>
      </c>
      <c r="H4188">
        <v>-7.8920203647719802</v>
      </c>
      <c r="I4188">
        <v>-10.891151850436099</v>
      </c>
      <c r="J4188">
        <v>-6.3984506493014299</v>
      </c>
      <c r="K4188">
        <v>44.374844885362101</v>
      </c>
      <c r="L4188">
        <v>42.430888393020801</v>
      </c>
      <c r="M4188">
        <v>37.240449100251901</v>
      </c>
      <c r="N4188">
        <v>1.02723402937944</v>
      </c>
      <c r="O4188">
        <v>31.370328425821</v>
      </c>
      <c r="P4188">
        <v>41.370477105347398</v>
      </c>
      <c r="Q4188">
        <v>0.135838311631857</v>
      </c>
    </row>
    <row r="4189" spans="1:17" hidden="1" x14ac:dyDescent="0.3">
      <c r="A4189" t="s">
        <v>8538</v>
      </c>
      <c r="B4189" t="s">
        <v>8539</v>
      </c>
      <c r="C4189" t="str">
        <f>IFERROR(VLOOKUP(Table1[[#This Row],[Ticker]],[1]!Table1[[Symbol]:[Industry]],2,FALSE),"-")</f>
        <v>-</v>
      </c>
      <c r="D4189" t="s">
        <v>21</v>
      </c>
      <c r="E4189">
        <v>13.988568561999999</v>
      </c>
      <c r="F4189">
        <v>13.33</v>
      </c>
      <c r="G4189">
        <v>-32.587607388650099</v>
      </c>
      <c r="H4189">
        <v>-1.4210762096029601</v>
      </c>
      <c r="I4189">
        <v>-31.0719990357664</v>
      </c>
      <c r="J4189">
        <v>-10.9298924599071</v>
      </c>
      <c r="K4189">
        <v>14.160301247864099</v>
      </c>
      <c r="L4189">
        <v>14.329853434110101</v>
      </c>
      <c r="M4189">
        <v>41.722429003168003</v>
      </c>
      <c r="N4189">
        <v>0.62791541281766305</v>
      </c>
      <c r="O4189">
        <v>53.6384096024006</v>
      </c>
      <c r="P4189">
        <v>44.108108108108098</v>
      </c>
      <c r="Q4189">
        <v>1.4309905206043E-2</v>
      </c>
    </row>
    <row r="4190" spans="1:17" hidden="1" x14ac:dyDescent="0.3">
      <c r="A4190" t="s">
        <v>8540</v>
      </c>
      <c r="B4190" t="s">
        <v>8541</v>
      </c>
      <c r="C4190" t="str">
        <f>IFERROR(VLOOKUP(Table1[[#This Row],[Ticker]],[1]!Table1[[Symbol]:[Industry]],2,FALSE),"-")</f>
        <v>-</v>
      </c>
      <c r="D4190" t="s">
        <v>647</v>
      </c>
      <c r="E4190">
        <v>13.953295744999901</v>
      </c>
      <c r="F4190">
        <v>26</v>
      </c>
      <c r="M4190">
        <v>50</v>
      </c>
      <c r="N4190">
        <v>1</v>
      </c>
    </row>
    <row r="4191" spans="1:17" hidden="1" x14ac:dyDescent="0.3">
      <c r="A4191" t="s">
        <v>8542</v>
      </c>
      <c r="B4191" t="s">
        <v>8543</v>
      </c>
      <c r="C4191" t="str">
        <f>IFERROR(VLOOKUP(Table1[[#This Row],[Ticker]],[1]!Table1[[Symbol]:[Industry]],2,FALSE),"-")</f>
        <v>-</v>
      </c>
      <c r="D4191" t="s">
        <v>844</v>
      </c>
      <c r="E4191">
        <v>13.9284944</v>
      </c>
      <c r="F4191">
        <v>25</v>
      </c>
      <c r="G4191">
        <v>74.355737497048594</v>
      </c>
      <c r="H4191">
        <v>15.2985243981678</v>
      </c>
      <c r="I4191">
        <v>-25.8910809035809</v>
      </c>
      <c r="J4191">
        <v>-19.230304386955801</v>
      </c>
      <c r="K4191">
        <v>24.9717733050432</v>
      </c>
      <c r="L4191">
        <v>21.368033535180999</v>
      </c>
      <c r="M4191">
        <v>34.5555438800423</v>
      </c>
      <c r="N4191">
        <v>3.5358097656750398</v>
      </c>
      <c r="O4191">
        <v>64.72</v>
      </c>
      <c r="P4191">
        <v>113.492741246797</v>
      </c>
      <c r="Q4191">
        <v>6.2401336829463E-2</v>
      </c>
    </row>
    <row r="4192" spans="1:17" hidden="1" x14ac:dyDescent="0.3">
      <c r="A4192" t="s">
        <v>8544</v>
      </c>
      <c r="B4192" t="s">
        <v>8545</v>
      </c>
      <c r="C4192" t="str">
        <f>IFERROR(VLOOKUP(Table1[[#This Row],[Ticker]],[1]!Table1[[Symbol]:[Industry]],2,FALSE),"-")</f>
        <v>-</v>
      </c>
      <c r="E4192">
        <v>13.923773499999999</v>
      </c>
      <c r="F4192">
        <v>30.42</v>
      </c>
      <c r="G4192">
        <v>26.2195974005636</v>
      </c>
      <c r="H4192">
        <v>-24.473811975181199</v>
      </c>
      <c r="I4192">
        <v>-16.650757353975699</v>
      </c>
      <c r="J4192">
        <v>-10.497223837761601</v>
      </c>
      <c r="K4192">
        <v>35.043949517686897</v>
      </c>
      <c r="L4192">
        <v>31.7418933033344</v>
      </c>
      <c r="M4192">
        <v>24.990259506707801</v>
      </c>
      <c r="N4192">
        <v>1.0666296419554899</v>
      </c>
      <c r="O4192">
        <v>38.067061143984198</v>
      </c>
      <c r="P4192">
        <v>80.534124629080097</v>
      </c>
      <c r="Q4192">
        <v>4.9072124314514E-2</v>
      </c>
    </row>
    <row r="4193" spans="1:17" hidden="1" x14ac:dyDescent="0.3">
      <c r="A4193" t="s">
        <v>8546</v>
      </c>
      <c r="B4193" t="s">
        <v>8547</v>
      </c>
      <c r="C4193" t="str">
        <f>IFERROR(VLOOKUP(Table1[[#This Row],[Ticker]],[1]!Table1[[Symbol]:[Industry]],2,FALSE),"-")</f>
        <v>-</v>
      </c>
      <c r="D4193" t="s">
        <v>49</v>
      </c>
      <c r="E4193">
        <v>13.903499999999999</v>
      </c>
      <c r="F4193">
        <v>1.83</v>
      </c>
      <c r="G4193">
        <v>97.366341101883805</v>
      </c>
      <c r="H4193">
        <v>-2.1272799567232998</v>
      </c>
      <c r="I4193">
        <v>54.650379009660597</v>
      </c>
      <c r="J4193">
        <v>-4.4286303368833098</v>
      </c>
      <c r="K4193">
        <v>1.74933125014975</v>
      </c>
      <c r="L4193">
        <v>1.4135115383942101</v>
      </c>
      <c r="M4193">
        <v>48.333032263229299</v>
      </c>
      <c r="N4193">
        <v>1.0584448712676799</v>
      </c>
      <c r="O4193">
        <v>26.229508196721302</v>
      </c>
      <c r="P4193">
        <v>140.78947368421001</v>
      </c>
      <c r="Q4193">
        <v>1.8423462890537E-2</v>
      </c>
    </row>
    <row r="4194" spans="1:17" hidden="1" x14ac:dyDescent="0.3">
      <c r="A4194" t="s">
        <v>8548</v>
      </c>
      <c r="B4194" t="s">
        <v>8549</v>
      </c>
      <c r="C4194" t="str">
        <f>IFERROR(VLOOKUP(Table1[[#This Row],[Ticker]],[1]!Table1[[Symbol]:[Industry]],2,FALSE),"-")</f>
        <v>-</v>
      </c>
      <c r="D4194" t="s">
        <v>49</v>
      </c>
      <c r="E4194">
        <v>13.894533912</v>
      </c>
      <c r="F4194">
        <v>6.27</v>
      </c>
      <c r="G4194">
        <v>16.695609394566599</v>
      </c>
      <c r="H4194">
        <v>-15.175425181664099</v>
      </c>
      <c r="I4194">
        <v>4.39785375713533</v>
      </c>
      <c r="J4194">
        <v>-5.79412303518155</v>
      </c>
      <c r="K4194">
        <v>5.8310255208709103</v>
      </c>
      <c r="L4194">
        <v>5.3431871388558303</v>
      </c>
      <c r="M4194">
        <v>58.035941585039701</v>
      </c>
      <c r="N4194">
        <v>1.13261349688817</v>
      </c>
      <c r="O4194">
        <v>18.819776714513502</v>
      </c>
      <c r="Q4194">
        <v>6.0700753905314001E-2</v>
      </c>
    </row>
    <row r="4195" spans="1:17" hidden="1" x14ac:dyDescent="0.3">
      <c r="A4195" t="s">
        <v>8550</v>
      </c>
      <c r="B4195" t="s">
        <v>8551</v>
      </c>
      <c r="C4195" t="str">
        <f>IFERROR(VLOOKUP(Table1[[#This Row],[Ticker]],[1]!Table1[[Symbol]:[Industry]],2,FALSE),"-")</f>
        <v>-</v>
      </c>
      <c r="D4195" t="s">
        <v>647</v>
      </c>
      <c r="E4195">
        <v>13.862399999999999</v>
      </c>
      <c r="F4195">
        <v>24.39</v>
      </c>
      <c r="G4195">
        <v>-51.670652003609597</v>
      </c>
      <c r="H4195">
        <v>-12.2256182318571</v>
      </c>
      <c r="I4195">
        <v>-13.406123133903099</v>
      </c>
      <c r="J4195">
        <v>-5.8274095319394004</v>
      </c>
      <c r="K4195">
        <v>25.151137694627199</v>
      </c>
      <c r="L4195">
        <v>26.048295845815399</v>
      </c>
      <c r="M4195">
        <v>40.331219402008003</v>
      </c>
      <c r="N4195">
        <v>0.41583506036582801</v>
      </c>
      <c r="O4195">
        <v>55.801558015580099</v>
      </c>
      <c r="P4195">
        <v>28.368421052631501</v>
      </c>
      <c r="Q4195">
        <v>0.17311494839049801</v>
      </c>
    </row>
    <row r="4196" spans="1:17" hidden="1" x14ac:dyDescent="0.3">
      <c r="A4196" t="s">
        <v>8552</v>
      </c>
      <c r="B4196" t="s">
        <v>8553</v>
      </c>
      <c r="C4196" t="str">
        <f>IFERROR(VLOOKUP(Table1[[#This Row],[Ticker]],[1]!Table1[[Symbol]:[Industry]],2,FALSE),"-")</f>
        <v>-</v>
      </c>
      <c r="D4196" t="s">
        <v>130</v>
      </c>
      <c r="E4196">
        <v>13.841940419999901</v>
      </c>
      <c r="F4196">
        <v>25</v>
      </c>
      <c r="G4196">
        <v>-42.885650970275698</v>
      </c>
      <c r="H4196">
        <v>-4.8897108959498201</v>
      </c>
      <c r="I4196">
        <v>22.1914025281881</v>
      </c>
      <c r="J4196">
        <v>-0.80168733170197304</v>
      </c>
      <c r="K4196">
        <v>25.599102673539001</v>
      </c>
      <c r="L4196">
        <v>27.649457520374799</v>
      </c>
      <c r="M4196">
        <v>5.7435922009098999</v>
      </c>
      <c r="N4196">
        <v>0</v>
      </c>
      <c r="O4196">
        <v>40.559999999999903</v>
      </c>
      <c r="P4196">
        <v>40.924464487034903</v>
      </c>
    </row>
    <row r="4197" spans="1:17" hidden="1" x14ac:dyDescent="0.3">
      <c r="A4197" t="s">
        <v>8554</v>
      </c>
      <c r="B4197" t="s">
        <v>8555</v>
      </c>
      <c r="C4197" t="str">
        <f>IFERROR(VLOOKUP(Table1[[#This Row],[Ticker]],[1]!Table1[[Symbol]:[Industry]],2,FALSE),"-")</f>
        <v>-</v>
      </c>
      <c r="D4197" t="s">
        <v>140</v>
      </c>
      <c r="E4197">
        <v>13.838542739999999</v>
      </c>
      <c r="F4197">
        <v>54</v>
      </c>
      <c r="G4197">
        <v>51.827188341935098</v>
      </c>
      <c r="H4197">
        <v>-3.9858647421036699</v>
      </c>
      <c r="I4197">
        <v>51.428736603728098</v>
      </c>
      <c r="J4197">
        <v>4.5174616044682301</v>
      </c>
      <c r="K4197">
        <v>50.930776310622498</v>
      </c>
      <c r="L4197">
        <v>43.755095657182302</v>
      </c>
      <c r="M4197">
        <v>60.574361227211902</v>
      </c>
      <c r="N4197">
        <v>1.7081263226732299</v>
      </c>
      <c r="O4197">
        <v>9.2592592592592506</v>
      </c>
      <c r="P4197">
        <v>93.202146690518703</v>
      </c>
      <c r="Q4197">
        <v>4.0883859172166997E-2</v>
      </c>
    </row>
    <row r="4198" spans="1:17" hidden="1" x14ac:dyDescent="0.3">
      <c r="A4198" t="s">
        <v>8556</v>
      </c>
      <c r="B4198" t="s">
        <v>8557</v>
      </c>
      <c r="C4198" t="str">
        <f>IFERROR(VLOOKUP(Table1[[#This Row],[Ticker]],[1]!Table1[[Symbol]:[Industry]],2,FALSE),"-")</f>
        <v>-</v>
      </c>
      <c r="D4198" t="s">
        <v>106</v>
      </c>
      <c r="E4198">
        <v>13.831935</v>
      </c>
      <c r="F4198">
        <v>45.46</v>
      </c>
      <c r="G4198">
        <v>10.7121259110832</v>
      </c>
      <c r="H4198">
        <v>-1.4013388029265601</v>
      </c>
      <c r="I4198">
        <v>-5.9923271214176097</v>
      </c>
      <c r="J4198">
        <v>-2.9564806474451499</v>
      </c>
      <c r="K4198">
        <v>44.753352750016802</v>
      </c>
      <c r="L4198">
        <v>42.775445488209797</v>
      </c>
      <c r="M4198">
        <v>42.161937451438099</v>
      </c>
      <c r="N4198">
        <v>0.71024549353424504</v>
      </c>
      <c r="O4198">
        <v>41.663000439947197</v>
      </c>
      <c r="P4198">
        <v>49.785831960461202</v>
      </c>
      <c r="Q4198">
        <v>7.8091956679770994E-2</v>
      </c>
    </row>
    <row r="4199" spans="1:17" hidden="1" x14ac:dyDescent="0.3">
      <c r="A4199" t="s">
        <v>8558</v>
      </c>
      <c r="B4199" t="s">
        <v>8559</v>
      </c>
      <c r="C4199" t="str">
        <f>IFERROR(VLOOKUP(Table1[[#This Row],[Ticker]],[1]!Table1[[Symbol]:[Industry]],2,FALSE),"-")</f>
        <v>-</v>
      </c>
      <c r="D4199" t="s">
        <v>647</v>
      </c>
      <c r="E4199">
        <v>13.817022</v>
      </c>
      <c r="F4199">
        <v>34</v>
      </c>
      <c r="G4199">
        <v>-19.885387490168501</v>
      </c>
      <c r="I4199">
        <v>-11.713257353975701</v>
      </c>
      <c r="K4199">
        <v>71.000791228306696</v>
      </c>
      <c r="M4199">
        <v>99.985344065864695</v>
      </c>
      <c r="N4199">
        <v>1</v>
      </c>
      <c r="O4199">
        <v>9.1176470588235397</v>
      </c>
      <c r="P4199">
        <v>5.91900311526478</v>
      </c>
    </row>
    <row r="4200" spans="1:17" hidden="1" x14ac:dyDescent="0.3">
      <c r="A4200" t="s">
        <v>8560</v>
      </c>
      <c r="B4200" t="s">
        <v>8561</v>
      </c>
      <c r="C4200" t="str">
        <f>IFERROR(VLOOKUP(Table1[[#This Row],[Ticker]],[1]!Table1[[Symbol]:[Industry]],2,FALSE),"-")</f>
        <v>-</v>
      </c>
      <c r="D4200" t="s">
        <v>220</v>
      </c>
      <c r="E4200">
        <v>13.810022500000001</v>
      </c>
      <c r="F4200">
        <v>19.53</v>
      </c>
      <c r="G4200">
        <v>179.829412211468</v>
      </c>
      <c r="H4200">
        <v>42.758708533502698</v>
      </c>
      <c r="I4200">
        <v>60.0545526724094</v>
      </c>
      <c r="J4200">
        <v>7.32931210364527</v>
      </c>
      <c r="K4200">
        <v>13.6813861261711</v>
      </c>
      <c r="L4200">
        <v>10.1457666079463</v>
      </c>
      <c r="M4200">
        <v>99.948606791884998</v>
      </c>
      <c r="N4200">
        <v>1.9584416885654301</v>
      </c>
      <c r="O4200">
        <v>0</v>
      </c>
      <c r="P4200">
        <v>239.65217391304299</v>
      </c>
      <c r="Q4200">
        <v>0.119657348620613</v>
      </c>
    </row>
    <row r="4201" spans="1:17" hidden="1" x14ac:dyDescent="0.3">
      <c r="A4201" t="s">
        <v>8562</v>
      </c>
      <c r="B4201" t="s">
        <v>8563</v>
      </c>
      <c r="C4201" t="str">
        <f>IFERROR(VLOOKUP(Table1[[#This Row],[Ticker]],[1]!Table1[[Symbol]:[Industry]],2,FALSE),"-")</f>
        <v>-</v>
      </c>
      <c r="D4201" t="s">
        <v>901</v>
      </c>
      <c r="E4201">
        <v>13.8028493</v>
      </c>
      <c r="F4201">
        <v>29.9</v>
      </c>
      <c r="G4201">
        <v>5.0490010794681996</v>
      </c>
      <c r="H4201">
        <v>-6.2631333161428397</v>
      </c>
      <c r="I4201">
        <v>-4.7365131679292398</v>
      </c>
      <c r="J4201">
        <v>-15.0920099123471</v>
      </c>
      <c r="K4201">
        <v>27.030071415500199</v>
      </c>
      <c r="L4201">
        <v>27.058902616875699</v>
      </c>
      <c r="M4201">
        <v>41.595191013164303</v>
      </c>
      <c r="N4201">
        <v>3.7015457732615902</v>
      </c>
      <c r="O4201">
        <v>12.374581939799301</v>
      </c>
      <c r="P4201">
        <v>35.539437896645502</v>
      </c>
      <c r="Q4201">
        <v>-0.106578127101745</v>
      </c>
    </row>
    <row r="4202" spans="1:17" hidden="1" x14ac:dyDescent="0.3">
      <c r="A4202" t="s">
        <v>8564</v>
      </c>
      <c r="B4202" t="s">
        <v>8565</v>
      </c>
      <c r="C4202" t="str">
        <f>IFERROR(VLOOKUP(Table1[[#This Row],[Ticker]],[1]!Table1[[Symbol]:[Industry]],2,FALSE),"-")</f>
        <v>-</v>
      </c>
      <c r="D4202" t="s">
        <v>713</v>
      </c>
      <c r="E4202">
        <v>13.801773789</v>
      </c>
      <c r="F4202">
        <v>15.39</v>
      </c>
      <c r="G4202">
        <v>11.0828314679661</v>
      </c>
      <c r="H4202">
        <v>3.0345527786644801</v>
      </c>
      <c r="I4202">
        <v>5.9472931047398196</v>
      </c>
      <c r="J4202">
        <v>1.7299582379182801</v>
      </c>
      <c r="K4202">
        <v>14.363752571984399</v>
      </c>
      <c r="L4202">
        <v>13.2066224876452</v>
      </c>
      <c r="M4202">
        <v>59.192142314001003</v>
      </c>
      <c r="N4202">
        <v>1.06034020073719</v>
      </c>
      <c r="O4202">
        <v>5.9129304743339803</v>
      </c>
      <c r="P4202">
        <v>43.429636533084803</v>
      </c>
      <c r="Q4202">
        <v>3.6626942849021002E-2</v>
      </c>
    </row>
    <row r="4203" spans="1:17" hidden="1" x14ac:dyDescent="0.3">
      <c r="A4203" t="s">
        <v>8566</v>
      </c>
      <c r="B4203" t="s">
        <v>8567</v>
      </c>
      <c r="C4203" t="str">
        <f>IFERROR(VLOOKUP(Table1[[#This Row],[Ticker]],[1]!Table1[[Symbol]:[Industry]],2,FALSE),"-")</f>
        <v>-</v>
      </c>
      <c r="D4203" t="s">
        <v>140</v>
      </c>
      <c r="E4203">
        <v>13.780429</v>
      </c>
      <c r="F4203">
        <v>10.95</v>
      </c>
      <c r="G4203">
        <v>94.961738426824695</v>
      </c>
      <c r="H4203">
        <v>-7.8436639802243597</v>
      </c>
      <c r="I4203">
        <v>3.4286984819863799</v>
      </c>
      <c r="J4203">
        <v>-7.0149534945902996</v>
      </c>
      <c r="K4203">
        <v>11.7106327476806</v>
      </c>
      <c r="L4203">
        <v>10.1197993282496</v>
      </c>
      <c r="M4203">
        <v>18.9212018133043</v>
      </c>
      <c r="N4203">
        <v>2.6836022924243901</v>
      </c>
      <c r="O4203">
        <v>23.3789954337899</v>
      </c>
      <c r="P4203">
        <v>130.52631578947299</v>
      </c>
      <c r="Q4203">
        <v>7.8022838187081001E-2</v>
      </c>
    </row>
    <row r="4204" spans="1:17" hidden="1" x14ac:dyDescent="0.3">
      <c r="A4204" t="s">
        <v>8568</v>
      </c>
      <c r="B4204" t="s">
        <v>8569</v>
      </c>
      <c r="C4204" t="str">
        <f>IFERROR(VLOOKUP(Table1[[#This Row],[Ticker]],[1]!Table1[[Symbol]:[Industry]],2,FALSE),"-")</f>
        <v>-</v>
      </c>
      <c r="D4204" t="s">
        <v>409</v>
      </c>
      <c r="E4204">
        <v>13.763135999999999</v>
      </c>
      <c r="F4204">
        <v>14.94</v>
      </c>
      <c r="G4204">
        <v>-19.469871032479499</v>
      </c>
      <c r="H4204">
        <v>-7.1383881446270703</v>
      </c>
      <c r="I4204">
        <v>-23.519632796714799</v>
      </c>
      <c r="J4204">
        <v>-0.598297501193502</v>
      </c>
      <c r="K4204">
        <v>15.0443759603525</v>
      </c>
      <c r="L4204">
        <v>15.548159213021099</v>
      </c>
      <c r="M4204">
        <v>42.9369760621761</v>
      </c>
      <c r="N4204">
        <v>1.45646522414474</v>
      </c>
      <c r="O4204">
        <v>52.2757697456492</v>
      </c>
      <c r="P4204">
        <v>16.810007818608199</v>
      </c>
      <c r="Q4204">
        <v>-5.5173967535606001E-2</v>
      </c>
    </row>
    <row r="4205" spans="1:17" hidden="1" x14ac:dyDescent="0.3">
      <c r="A4205" t="s">
        <v>8570</v>
      </c>
      <c r="B4205" t="s">
        <v>8571</v>
      </c>
      <c r="C4205" t="str">
        <f>IFERROR(VLOOKUP(Table1[[#This Row],[Ticker]],[1]!Table1[[Symbol]:[Industry]],2,FALSE),"-")</f>
        <v>-</v>
      </c>
      <c r="D4205" t="s">
        <v>106</v>
      </c>
      <c r="E4205">
        <v>13.734</v>
      </c>
      <c r="F4205">
        <v>42.5</v>
      </c>
      <c r="G4205">
        <v>3.0615887760099998</v>
      </c>
      <c r="H4205">
        <v>92.200856912590694</v>
      </c>
      <c r="I4205">
        <v>81.468560827842396</v>
      </c>
      <c r="J4205">
        <v>6.1229562528194004</v>
      </c>
      <c r="K4205">
        <v>27.3579580503967</v>
      </c>
      <c r="L4205">
        <v>23.4147989839838</v>
      </c>
      <c r="M4205">
        <v>92.125869160109104</v>
      </c>
      <c r="N4205">
        <v>3.5109107917339899</v>
      </c>
      <c r="O4205">
        <v>0.65882352941177802</v>
      </c>
      <c r="P4205">
        <v>179.605263157894</v>
      </c>
    </row>
    <row r="4206" spans="1:17" hidden="1" x14ac:dyDescent="0.3">
      <c r="A4206" t="s">
        <v>8572</v>
      </c>
      <c r="B4206" t="s">
        <v>8573</v>
      </c>
      <c r="C4206" t="str">
        <f>IFERROR(VLOOKUP(Table1[[#This Row],[Ticker]],[1]!Table1[[Symbol]:[Industry]],2,FALSE),"-")</f>
        <v>-</v>
      </c>
      <c r="D4206" t="s">
        <v>125</v>
      </c>
      <c r="E4206">
        <v>13.7238296</v>
      </c>
      <c r="F4206">
        <v>23.11</v>
      </c>
      <c r="G4206">
        <v>-22.634747748290401</v>
      </c>
      <c r="H4206">
        <v>-17.765901372140199</v>
      </c>
      <c r="I4206">
        <v>-31.968605870193802</v>
      </c>
      <c r="J4206">
        <v>-1.3669047230063101</v>
      </c>
      <c r="K4206">
        <v>24.6189191494013</v>
      </c>
      <c r="L4206">
        <v>24.0571613026443</v>
      </c>
      <c r="M4206">
        <v>20.531527800153899</v>
      </c>
      <c r="N4206">
        <v>0.651761864988463</v>
      </c>
      <c r="O4206">
        <v>56.642146257031598</v>
      </c>
      <c r="P4206">
        <v>35.861258083480202</v>
      </c>
      <c r="Q4206">
        <v>7.580907030813E-2</v>
      </c>
    </row>
    <row r="4207" spans="1:17" hidden="1" x14ac:dyDescent="0.3">
      <c r="A4207" t="s">
        <v>8574</v>
      </c>
      <c r="B4207" t="s">
        <v>8575</v>
      </c>
      <c r="C4207" t="str">
        <f>IFERROR(VLOOKUP(Table1[[#This Row],[Ticker]],[1]!Table1[[Symbol]:[Industry]],2,FALSE),"-")</f>
        <v>-</v>
      </c>
      <c r="D4207" t="s">
        <v>75</v>
      </c>
      <c r="E4207">
        <v>13.7142</v>
      </c>
      <c r="F4207">
        <v>1.1499999999999999</v>
      </c>
      <c r="G4207">
        <v>38.481323680280902</v>
      </c>
      <c r="H4207">
        <v>9.1102891040501603</v>
      </c>
      <c r="I4207">
        <v>-11.713257353975701</v>
      </c>
      <c r="J4207">
        <v>-4.1915178401765498</v>
      </c>
      <c r="K4207">
        <v>1.0974670612464099</v>
      </c>
      <c r="L4207">
        <v>1.0144935788795499</v>
      </c>
      <c r="M4207">
        <v>44.831650599629697</v>
      </c>
      <c r="N4207">
        <v>3.2421488301405699</v>
      </c>
      <c r="O4207">
        <v>46.956521739130402</v>
      </c>
      <c r="P4207">
        <v>74.242424242424207</v>
      </c>
      <c r="Q4207">
        <v>7.8402824797547996E-2</v>
      </c>
    </row>
    <row r="4208" spans="1:17" hidden="1" x14ac:dyDescent="0.3">
      <c r="A4208" t="s">
        <v>8576</v>
      </c>
      <c r="B4208" t="s">
        <v>8577</v>
      </c>
      <c r="C4208" t="str">
        <f>IFERROR(VLOOKUP(Table1[[#This Row],[Ticker]],[1]!Table1[[Symbol]:[Industry]],2,FALSE),"-")</f>
        <v>-</v>
      </c>
      <c r="D4208" t="s">
        <v>1391</v>
      </c>
      <c r="E4208">
        <v>13.702680000000001</v>
      </c>
      <c r="F4208">
        <v>2</v>
      </c>
      <c r="G4208">
        <v>-11.518676319719001</v>
      </c>
      <c r="K4208">
        <v>1.8164878752898299</v>
      </c>
      <c r="L4208">
        <v>1.8009664774797101</v>
      </c>
      <c r="M4208">
        <v>73.414657253377001</v>
      </c>
      <c r="N4208">
        <v>1</v>
      </c>
      <c r="O4208">
        <v>5</v>
      </c>
      <c r="P4208">
        <v>66.6666666666666</v>
      </c>
      <c r="Q4208">
        <v>-2.1676028175539999E-2</v>
      </c>
    </row>
    <row r="4209" spans="1:17" hidden="1" x14ac:dyDescent="0.3">
      <c r="A4209" t="s">
        <v>8578</v>
      </c>
      <c r="B4209" t="s">
        <v>5317</v>
      </c>
      <c r="C4209" t="str">
        <f>IFERROR(VLOOKUP(Table1[[#This Row],[Ticker]],[1]!Table1[[Symbol]:[Industry]],2,FALSE),"-")</f>
        <v>-</v>
      </c>
      <c r="D4209" t="s">
        <v>258</v>
      </c>
      <c r="E4209">
        <v>13.6548725</v>
      </c>
      <c r="F4209">
        <v>20.420000000000002</v>
      </c>
      <c r="G4209">
        <v>30.790701419106501</v>
      </c>
      <c r="H4209">
        <v>-21.805558824185599</v>
      </c>
      <c r="I4209">
        <v>39.546001905283497</v>
      </c>
      <c r="J4209">
        <v>-4.2277052065778404</v>
      </c>
      <c r="K4209">
        <v>19.573002873548401</v>
      </c>
      <c r="L4209">
        <v>16.710743919673</v>
      </c>
      <c r="M4209">
        <v>44.776206110875798</v>
      </c>
      <c r="N4209">
        <v>0.18914582786973699</v>
      </c>
      <c r="O4209">
        <v>14.8383937316356</v>
      </c>
      <c r="P4209">
        <v>92.641509433962199</v>
      </c>
    </row>
    <row r="4210" spans="1:17" hidden="1" x14ac:dyDescent="0.3">
      <c r="A4210" t="s">
        <v>8579</v>
      </c>
      <c r="B4210" t="s">
        <v>8580</v>
      </c>
      <c r="C4210" t="str">
        <f>IFERROR(VLOOKUP(Table1[[#This Row],[Ticker]],[1]!Table1[[Symbol]:[Industry]],2,FALSE),"-")</f>
        <v>-</v>
      </c>
      <c r="D4210" t="s">
        <v>409</v>
      </c>
      <c r="E4210">
        <v>13.653359999999999</v>
      </c>
      <c r="F4210">
        <v>1</v>
      </c>
      <c r="G4210">
        <v>74.195609394566603</v>
      </c>
      <c r="H4210">
        <v>13.0878171939378</v>
      </c>
      <c r="I4210">
        <v>-7.54659068730908</v>
      </c>
      <c r="J4210">
        <v>-9.4973395056150007</v>
      </c>
      <c r="K4210">
        <v>0.93501684504271299</v>
      </c>
      <c r="L4210">
        <v>0.78363928364211899</v>
      </c>
      <c r="M4210">
        <v>45.144126533111603</v>
      </c>
      <c r="N4210">
        <v>1.57877449254</v>
      </c>
      <c r="O4210">
        <v>38.999999999999901</v>
      </c>
      <c r="P4210">
        <v>117.39130434782599</v>
      </c>
      <c r="Q4210">
        <v>8.3116876408113993E-2</v>
      </c>
    </row>
    <row r="4211" spans="1:17" hidden="1" x14ac:dyDescent="0.3">
      <c r="A4211" t="s">
        <v>8581</v>
      </c>
      <c r="B4211" t="s">
        <v>8582</v>
      </c>
      <c r="C4211" t="str">
        <f>IFERROR(VLOOKUP(Table1[[#This Row],[Ticker]],[1]!Table1[[Symbol]:[Industry]],2,FALSE),"-")</f>
        <v>-</v>
      </c>
      <c r="E4211">
        <v>13.641435918000001</v>
      </c>
      <c r="F4211">
        <v>0.91</v>
      </c>
      <c r="G4211">
        <v>49.195609394566603</v>
      </c>
      <c r="H4211">
        <v>-30.5307365369754</v>
      </c>
      <c r="I4211">
        <v>-7.1155562045504599</v>
      </c>
      <c r="J4211">
        <v>-5.1972917273063697</v>
      </c>
      <c r="K4211">
        <v>0.977195671030616</v>
      </c>
      <c r="L4211">
        <v>0.86097875236620003</v>
      </c>
      <c r="M4211">
        <v>28.503162964192299</v>
      </c>
      <c r="N4211">
        <v>0.32428664498440302</v>
      </c>
      <c r="O4211">
        <v>59.3406593406593</v>
      </c>
      <c r="P4211">
        <v>111.627906976744</v>
      </c>
      <c r="Q4211">
        <v>3.6437496062932999E-2</v>
      </c>
    </row>
    <row r="4212" spans="1:17" hidden="1" x14ac:dyDescent="0.3">
      <c r="A4212" t="s">
        <v>8583</v>
      </c>
      <c r="B4212" t="s">
        <v>8584</v>
      </c>
      <c r="C4212" t="str">
        <f>IFERROR(VLOOKUP(Table1[[#This Row],[Ticker]],[1]!Table1[[Symbol]:[Industry]],2,FALSE),"-")</f>
        <v>-</v>
      </c>
      <c r="D4212" t="s">
        <v>409</v>
      </c>
      <c r="E4212">
        <v>13.632453399999999</v>
      </c>
      <c r="F4212">
        <v>28</v>
      </c>
      <c r="G4212">
        <v>10.914359394566601</v>
      </c>
      <c r="H4212">
        <v>38.583973314576497</v>
      </c>
      <c r="I4212">
        <v>37.620075979357502</v>
      </c>
      <c r="J4212">
        <v>6.2261886007676104</v>
      </c>
      <c r="K4212">
        <v>22.049576511865698</v>
      </c>
      <c r="L4212">
        <v>20.047023626658302</v>
      </c>
      <c r="M4212">
        <v>77.340079478350006</v>
      </c>
      <c r="N4212">
        <v>1.6833857658517299</v>
      </c>
      <c r="O4212">
        <v>2.2142857142857202</v>
      </c>
      <c r="P4212">
        <v>86.170212765957402</v>
      </c>
      <c r="Q4212">
        <v>0.14059572410003399</v>
      </c>
    </row>
    <row r="4213" spans="1:17" hidden="1" x14ac:dyDescent="0.3">
      <c r="A4213" t="s">
        <v>8585</v>
      </c>
      <c r="B4213" t="s">
        <v>8586</v>
      </c>
      <c r="C4213" t="str">
        <f>IFERROR(VLOOKUP(Table1[[#This Row],[Ticker]],[1]!Table1[[Symbol]:[Industry]],2,FALSE),"-")</f>
        <v>-</v>
      </c>
      <c r="E4213">
        <v>13.588632</v>
      </c>
      <c r="F4213">
        <v>30.89</v>
      </c>
      <c r="G4213">
        <v>-32.621886834694202</v>
      </c>
      <c r="H4213">
        <v>9.3677808369113394E-2</v>
      </c>
      <c r="I4213">
        <v>-45.989853098656603</v>
      </c>
      <c r="J4213">
        <v>1.1337965392657701</v>
      </c>
      <c r="K4213">
        <v>32.615641232243298</v>
      </c>
      <c r="L4213">
        <v>36.439210992563197</v>
      </c>
      <c r="M4213">
        <v>49.890300594688</v>
      </c>
      <c r="N4213">
        <v>1.1054105634783</v>
      </c>
      <c r="O4213">
        <v>79.993525412754906</v>
      </c>
      <c r="P4213">
        <v>10.6375358166189</v>
      </c>
      <c r="Q4213">
        <v>3.6824516939419003E-2</v>
      </c>
    </row>
    <row r="4214" spans="1:17" hidden="1" x14ac:dyDescent="0.3">
      <c r="A4214" t="s">
        <v>8587</v>
      </c>
      <c r="B4214" t="s">
        <v>8588</v>
      </c>
      <c r="C4214" t="str">
        <f>IFERROR(VLOOKUP(Table1[[#This Row],[Ticker]],[1]!Table1[[Symbol]:[Industry]],2,FALSE),"-")</f>
        <v>-</v>
      </c>
      <c r="D4214" t="s">
        <v>409</v>
      </c>
      <c r="E4214">
        <v>13.57382</v>
      </c>
      <c r="F4214">
        <v>6.75</v>
      </c>
      <c r="G4214">
        <v>22.221925184040298</v>
      </c>
      <c r="H4214">
        <v>-11.236678455893401</v>
      </c>
      <c r="I4214">
        <v>-44.881574185658899</v>
      </c>
      <c r="J4214">
        <v>1.1952404716774401</v>
      </c>
      <c r="K4214">
        <v>7.0406195367001301</v>
      </c>
      <c r="L4214">
        <v>7.2806613964869999</v>
      </c>
      <c r="M4214">
        <v>41.375612105260501</v>
      </c>
      <c r="N4214">
        <v>2.0467651644381299</v>
      </c>
      <c r="O4214">
        <v>60.4444444444444</v>
      </c>
      <c r="P4214">
        <v>57.342657342657297</v>
      </c>
      <c r="Q4214">
        <v>5.2894253938214002E-2</v>
      </c>
    </row>
    <row r="4215" spans="1:17" hidden="1" x14ac:dyDescent="0.3">
      <c r="A4215" t="s">
        <v>8589</v>
      </c>
      <c r="B4215" t="s">
        <v>8590</v>
      </c>
      <c r="C4215" t="str">
        <f>IFERROR(VLOOKUP(Table1[[#This Row],[Ticker]],[1]!Table1[[Symbol]:[Industry]],2,FALSE),"-")</f>
        <v>-</v>
      </c>
      <c r="E4215">
        <v>13.563774</v>
      </c>
      <c r="F4215">
        <v>17.010000000000002</v>
      </c>
      <c r="G4215">
        <v>-25.804390605433301</v>
      </c>
      <c r="H4215">
        <v>-4.8897108959498201</v>
      </c>
      <c r="I4215">
        <v>-11.713257353975701</v>
      </c>
      <c r="J4215">
        <v>-0.80168733170197304</v>
      </c>
      <c r="K4215">
        <v>17.009995869975</v>
      </c>
      <c r="L4215">
        <v>16.9272658990735</v>
      </c>
      <c r="M4215">
        <v>100</v>
      </c>
      <c r="O4215">
        <v>0</v>
      </c>
      <c r="P4215">
        <v>0</v>
      </c>
    </row>
    <row r="4216" spans="1:17" hidden="1" x14ac:dyDescent="0.3">
      <c r="A4216" t="s">
        <v>8591</v>
      </c>
      <c r="B4216" t="s">
        <v>8592</v>
      </c>
      <c r="C4216" t="str">
        <f>IFERROR(VLOOKUP(Table1[[#This Row],[Ticker]],[1]!Table1[[Symbol]:[Industry]],2,FALSE),"-")</f>
        <v>-</v>
      </c>
      <c r="D4216" t="s">
        <v>130</v>
      </c>
      <c r="E4216">
        <v>13.544504999999999</v>
      </c>
      <c r="F4216">
        <v>4.03</v>
      </c>
      <c r="G4216">
        <v>98.084498283455602</v>
      </c>
      <c r="H4216">
        <v>-14.3610765347163</v>
      </c>
      <c r="I4216">
        <v>66.605326716820699</v>
      </c>
      <c r="J4216">
        <v>-8.0251636296703506</v>
      </c>
      <c r="K4216">
        <v>3.6921498537872699</v>
      </c>
      <c r="L4216">
        <v>2.8569117184659598</v>
      </c>
      <c r="M4216">
        <v>40.967081291970104</v>
      </c>
      <c r="N4216">
        <v>0.87066935925667499</v>
      </c>
      <c r="O4216">
        <v>23.821339950372199</v>
      </c>
      <c r="P4216">
        <v>150.31055900621101</v>
      </c>
      <c r="Q4216">
        <v>-3.1912512651130001E-2</v>
      </c>
    </row>
    <row r="4217" spans="1:17" hidden="1" x14ac:dyDescent="0.3">
      <c r="A4217" t="s">
        <v>8593</v>
      </c>
      <c r="B4217" t="s">
        <v>8594</v>
      </c>
      <c r="C4217" t="str">
        <f>IFERROR(VLOOKUP(Table1[[#This Row],[Ticker]],[1]!Table1[[Symbol]:[Industry]],2,FALSE),"-")</f>
        <v>-</v>
      </c>
      <c r="D4217" t="s">
        <v>409</v>
      </c>
      <c r="E4217">
        <v>13.497460800000001</v>
      </c>
      <c r="F4217">
        <v>18.61</v>
      </c>
      <c r="G4217">
        <v>47.634565592143502</v>
      </c>
      <c r="H4217">
        <v>-6.4241024303413496</v>
      </c>
      <c r="I4217">
        <v>-14.2787023801537</v>
      </c>
      <c r="J4217">
        <v>-2.8543189106493401</v>
      </c>
      <c r="K4217">
        <v>18.5081519558324</v>
      </c>
      <c r="L4217">
        <v>14.973012001838599</v>
      </c>
      <c r="M4217">
        <v>14.079203571840999</v>
      </c>
      <c r="N4217">
        <v>2.3903450564034499</v>
      </c>
      <c r="O4217">
        <v>15.099408919935501</v>
      </c>
      <c r="P4217">
        <v>106.777777777777</v>
      </c>
      <c r="Q4217">
        <v>0.11240086193757801</v>
      </c>
    </row>
    <row r="4218" spans="1:17" hidden="1" x14ac:dyDescent="0.3">
      <c r="A4218" t="s">
        <v>8595</v>
      </c>
      <c r="B4218" t="s">
        <v>8596</v>
      </c>
      <c r="C4218" t="str">
        <f>IFERROR(VLOOKUP(Table1[[#This Row],[Ticker]],[1]!Table1[[Symbol]:[Industry]],2,FALSE),"-")</f>
        <v>-</v>
      </c>
      <c r="D4218" t="s">
        <v>557</v>
      </c>
      <c r="E4218">
        <v>13.485167199999999</v>
      </c>
      <c r="F4218">
        <v>436.55</v>
      </c>
      <c r="G4218">
        <v>38.312150747950099</v>
      </c>
      <c r="H4218">
        <v>-15.723044229283101</v>
      </c>
      <c r="I4218">
        <v>-20.001072480026099</v>
      </c>
      <c r="J4218">
        <v>-6.2473959365843204</v>
      </c>
      <c r="K4218">
        <v>462.89816967248697</v>
      </c>
      <c r="L4218">
        <v>427.00791909209198</v>
      </c>
      <c r="M4218">
        <v>19.522985756274</v>
      </c>
      <c r="N4218">
        <v>0.51425320397652396</v>
      </c>
      <c r="O4218">
        <v>40.820066429962203</v>
      </c>
      <c r="P4218">
        <v>68.552123552123504</v>
      </c>
      <c r="Q4218">
        <v>2.0099932947682E-2</v>
      </c>
    </row>
    <row r="4219" spans="1:17" hidden="1" x14ac:dyDescent="0.3">
      <c r="A4219" t="s">
        <v>8597</v>
      </c>
      <c r="B4219" t="s">
        <v>8598</v>
      </c>
      <c r="C4219" t="str">
        <f>IFERROR(VLOOKUP(Table1[[#This Row],[Ticker]],[1]!Table1[[Symbol]:[Industry]],2,FALSE),"-")</f>
        <v>-</v>
      </c>
      <c r="E4219">
        <v>13.484629379999999</v>
      </c>
      <c r="F4219">
        <v>34.14</v>
      </c>
      <c r="G4219">
        <v>-42.209875424238398</v>
      </c>
      <c r="H4219">
        <v>42.259610371018503</v>
      </c>
      <c r="I4219">
        <v>-31.421629884549599</v>
      </c>
      <c r="J4219">
        <v>-5.7973052107554102</v>
      </c>
      <c r="K4219">
        <v>30.440858062381299</v>
      </c>
      <c r="L4219">
        <v>33.663023799236797</v>
      </c>
      <c r="M4219">
        <v>69.180882973558099</v>
      </c>
      <c r="N4219">
        <v>3.81461675579322</v>
      </c>
      <c r="O4219">
        <v>62.360867018160498</v>
      </c>
      <c r="P4219">
        <v>62.571428571428498</v>
      </c>
      <c r="Q4219">
        <v>7.2224614054728006E-2</v>
      </c>
    </row>
    <row r="4220" spans="1:17" hidden="1" x14ac:dyDescent="0.3">
      <c r="A4220" t="s">
        <v>8599</v>
      </c>
      <c r="B4220" t="s">
        <v>8600</v>
      </c>
      <c r="C4220" t="str">
        <f>IFERROR(VLOOKUP(Table1[[#This Row],[Ticker]],[1]!Table1[[Symbol]:[Industry]],2,FALSE),"-")</f>
        <v>-</v>
      </c>
      <c r="E4220">
        <v>13.466646900000001</v>
      </c>
      <c r="F4220">
        <v>16.329999999999998</v>
      </c>
      <c r="G4220">
        <v>-51.979797477042702</v>
      </c>
      <c r="H4220">
        <v>-30.933189156819299</v>
      </c>
      <c r="I4220">
        <v>-35.759768981882701</v>
      </c>
      <c r="J4220">
        <v>-5.5075696846431397</v>
      </c>
      <c r="K4220">
        <v>19.547440043317899</v>
      </c>
      <c r="L4220">
        <v>19.460234787675599</v>
      </c>
      <c r="M4220">
        <v>40.934048626108897</v>
      </c>
      <c r="N4220">
        <v>3.4639516011433402</v>
      </c>
      <c r="O4220">
        <v>57.317819963257797</v>
      </c>
      <c r="P4220">
        <v>23.7121212121212</v>
      </c>
      <c r="Q4220">
        <v>4.8621171685071997E-2</v>
      </c>
    </row>
    <row r="4221" spans="1:17" hidden="1" x14ac:dyDescent="0.3">
      <c r="A4221" t="s">
        <v>8601</v>
      </c>
      <c r="B4221" t="s">
        <v>8602</v>
      </c>
      <c r="C4221" t="str">
        <f>IFERROR(VLOOKUP(Table1[[#This Row],[Ticker]],[1]!Table1[[Symbol]:[Industry]],2,FALSE),"-")</f>
        <v>-</v>
      </c>
      <c r="E4221">
        <v>13.464</v>
      </c>
      <c r="F4221">
        <v>1.84</v>
      </c>
      <c r="G4221">
        <v>-8.6069383761339502</v>
      </c>
      <c r="H4221">
        <v>8.4436224373835191</v>
      </c>
      <c r="I4221">
        <v>-12.788526171179999</v>
      </c>
      <c r="J4221">
        <v>-9.5821751365800001</v>
      </c>
      <c r="K4221">
        <v>1.8640537429997399</v>
      </c>
      <c r="L4221">
        <v>1.8909139008723199</v>
      </c>
      <c r="M4221">
        <v>48.571617316055601</v>
      </c>
      <c r="N4221">
        <v>2.2035022034595699</v>
      </c>
      <c r="O4221">
        <v>66.847826086956502</v>
      </c>
      <c r="P4221">
        <v>31.428571428571399</v>
      </c>
      <c r="Q4221">
        <v>5.4070993797727E-2</v>
      </c>
    </row>
    <row r="4222" spans="1:17" hidden="1" x14ac:dyDescent="0.3">
      <c r="A4222" t="s">
        <v>8603</v>
      </c>
      <c r="B4222" t="s">
        <v>8604</v>
      </c>
      <c r="C4222" t="str">
        <f>IFERROR(VLOOKUP(Table1[[#This Row],[Ticker]],[1]!Table1[[Symbol]:[Industry]],2,FALSE),"-")</f>
        <v>-</v>
      </c>
      <c r="D4222" t="s">
        <v>369</v>
      </c>
      <c r="E4222">
        <v>13.393150151999899</v>
      </c>
      <c r="F4222">
        <v>12.41</v>
      </c>
      <c r="G4222">
        <v>17.498149810270998</v>
      </c>
      <c r="H4222">
        <v>119.508914533603</v>
      </c>
      <c r="I4222">
        <v>71.055520260162595</v>
      </c>
      <c r="J4222">
        <v>-8.6351382844189697</v>
      </c>
      <c r="K4222">
        <v>9.1345812850064103</v>
      </c>
      <c r="L4222">
        <v>7.5993446562611204</v>
      </c>
      <c r="M4222">
        <v>56.158369453740697</v>
      </c>
      <c r="N4222">
        <v>4.6388474913064996</v>
      </c>
      <c r="O4222">
        <v>32.393231265108703</v>
      </c>
      <c r="P4222">
        <v>113.965517241379</v>
      </c>
    </row>
    <row r="4223" spans="1:17" hidden="1" x14ac:dyDescent="0.3">
      <c r="A4223" t="s">
        <v>8605</v>
      </c>
      <c r="B4223" t="s">
        <v>8606</v>
      </c>
      <c r="C4223" t="str">
        <f>IFERROR(VLOOKUP(Table1[[#This Row],[Ticker]],[1]!Table1[[Symbol]:[Industry]],2,FALSE),"-")</f>
        <v>-</v>
      </c>
      <c r="D4223" t="s">
        <v>409</v>
      </c>
      <c r="E4223">
        <v>13.3576335</v>
      </c>
      <c r="F4223">
        <v>43.61</v>
      </c>
      <c r="G4223">
        <v>-55.123677477394402</v>
      </c>
      <c r="H4223">
        <v>-11.940163677321101</v>
      </c>
      <c r="I4223">
        <v>-27.0993652313525</v>
      </c>
      <c r="J4223">
        <v>-4.4664918009757102</v>
      </c>
      <c r="K4223">
        <v>45.888715842365002</v>
      </c>
      <c r="L4223">
        <v>50.615866355845398</v>
      </c>
      <c r="M4223">
        <v>34.316368359562198</v>
      </c>
      <c r="N4223">
        <v>1.2381336307894499</v>
      </c>
      <c r="O4223">
        <v>46.755331346021499</v>
      </c>
      <c r="P4223">
        <v>7.5462392108507999</v>
      </c>
      <c r="Q4223">
        <v>2.1192122767042999E-2</v>
      </c>
    </row>
    <row r="4224" spans="1:17" hidden="1" x14ac:dyDescent="0.3">
      <c r="A4224" t="s">
        <v>8607</v>
      </c>
      <c r="B4224" t="s">
        <v>8608</v>
      </c>
      <c r="C4224" t="str">
        <f>IFERROR(VLOOKUP(Table1[[#This Row],[Ticker]],[1]!Table1[[Symbol]:[Industry]],2,FALSE),"-")</f>
        <v>-</v>
      </c>
      <c r="D4224" t="s">
        <v>75</v>
      </c>
      <c r="E4224">
        <v>13.342446000000001</v>
      </c>
      <c r="F4224">
        <v>23.34</v>
      </c>
      <c r="G4224">
        <v>-54.318938844330702</v>
      </c>
      <c r="H4224">
        <v>-6.3087796320917304</v>
      </c>
      <c r="I4224">
        <v>-20.183845589269801</v>
      </c>
      <c r="J4224">
        <v>4.1558197504510002</v>
      </c>
      <c r="K4224">
        <v>23.9831168504072</v>
      </c>
      <c r="L4224">
        <v>25.408374709796099</v>
      </c>
      <c r="M4224">
        <v>81.413879692127793</v>
      </c>
      <c r="N4224">
        <v>2.3400987383433902</v>
      </c>
      <c r="O4224">
        <v>39.888603256212498</v>
      </c>
      <c r="P4224">
        <v>17.286432160804001</v>
      </c>
      <c r="Q4224">
        <v>7.6302958346462002E-2</v>
      </c>
    </row>
    <row r="4225" spans="1:17" hidden="1" x14ac:dyDescent="0.3">
      <c r="A4225" t="s">
        <v>8609</v>
      </c>
      <c r="B4225" t="s">
        <v>8610</v>
      </c>
      <c r="C4225" t="str">
        <f>IFERROR(VLOOKUP(Table1[[#This Row],[Ticker]],[1]!Table1[[Symbol]:[Industry]],2,FALSE),"-")</f>
        <v>-</v>
      </c>
      <c r="D4225" t="s">
        <v>100</v>
      </c>
      <c r="E4225">
        <v>13.318463646</v>
      </c>
      <c r="F4225">
        <v>9.1</v>
      </c>
      <c r="G4225">
        <v>17.5026960087399</v>
      </c>
      <c r="H4225">
        <v>-14.1081477696973</v>
      </c>
      <c r="I4225">
        <v>-29.360316177505101</v>
      </c>
      <c r="J4225">
        <v>-7.2066460093879101</v>
      </c>
      <c r="K4225">
        <v>9.5713282983220207</v>
      </c>
      <c r="L4225">
        <v>9.2509006502934596</v>
      </c>
      <c r="M4225">
        <v>35.916132575659297</v>
      </c>
      <c r="N4225">
        <v>0.72036798706179805</v>
      </c>
      <c r="O4225">
        <v>57.142857142857103</v>
      </c>
      <c r="P4225">
        <v>74.664107485604504</v>
      </c>
      <c r="Q4225">
        <v>2.1289310645120001E-2</v>
      </c>
    </row>
    <row r="4226" spans="1:17" hidden="1" x14ac:dyDescent="0.3">
      <c r="A4226" t="s">
        <v>8611</v>
      </c>
      <c r="B4226" t="s">
        <v>8612</v>
      </c>
      <c r="C4226" t="str">
        <f>IFERROR(VLOOKUP(Table1[[#This Row],[Ticker]],[1]!Table1[[Symbol]:[Industry]],2,FALSE),"-")</f>
        <v>-</v>
      </c>
      <c r="D4226" t="s">
        <v>140</v>
      </c>
      <c r="E4226">
        <v>13.311400000000001</v>
      </c>
      <c r="F4226">
        <v>112.65</v>
      </c>
      <c r="G4226">
        <v>206.88905298582401</v>
      </c>
      <c r="H4226">
        <v>-25.075584501897701</v>
      </c>
      <c r="I4226">
        <v>-6.8640391856957796</v>
      </c>
      <c r="J4226">
        <v>-5.8016873317019702</v>
      </c>
      <c r="K4226">
        <v>123.03038647868</v>
      </c>
      <c r="L4226">
        <v>100.686992287995</v>
      </c>
      <c r="M4226">
        <v>2.9891228744068199</v>
      </c>
      <c r="N4226">
        <v>0.904076618362332</v>
      </c>
      <c r="O4226">
        <v>27.075011096316</v>
      </c>
      <c r="P4226">
        <v>232.69344359125799</v>
      </c>
    </row>
    <row r="4227" spans="1:17" hidden="1" x14ac:dyDescent="0.3">
      <c r="A4227" t="s">
        <v>8613</v>
      </c>
      <c r="B4227" t="s">
        <v>8614</v>
      </c>
      <c r="C4227" t="str">
        <f>IFERROR(VLOOKUP(Table1[[#This Row],[Ticker]],[1]!Table1[[Symbol]:[Industry]],2,FALSE),"-")</f>
        <v>-</v>
      </c>
      <c r="D4227" t="s">
        <v>557</v>
      </c>
      <c r="E4227">
        <v>13.272812500000001</v>
      </c>
      <c r="F4227">
        <v>32.81</v>
      </c>
      <c r="G4227">
        <v>108.55275225170899</v>
      </c>
      <c r="H4227">
        <v>-22.0204454491187</v>
      </c>
      <c r="I4227">
        <v>-25.529910886941298</v>
      </c>
      <c r="J4227">
        <v>-1.3427439835160999</v>
      </c>
      <c r="K4227">
        <v>35.689542710562698</v>
      </c>
      <c r="L4227">
        <v>33.246359913903497</v>
      </c>
      <c r="M4227">
        <v>46.446483285010601</v>
      </c>
      <c r="N4227">
        <v>2.4974183510786001</v>
      </c>
      <c r="O4227">
        <v>58.4273087473331</v>
      </c>
      <c r="P4227">
        <v>141.961651917404</v>
      </c>
      <c r="Q4227">
        <v>0.13919315661103801</v>
      </c>
    </row>
    <row r="4228" spans="1:17" hidden="1" x14ac:dyDescent="0.3">
      <c r="A4228" t="s">
        <v>8615</v>
      </c>
      <c r="B4228" t="s">
        <v>8616</v>
      </c>
      <c r="C4228" t="str">
        <f>IFERROR(VLOOKUP(Table1[[#This Row],[Ticker]],[1]!Table1[[Symbol]:[Industry]],2,FALSE),"-")</f>
        <v>-</v>
      </c>
      <c r="D4228" t="s">
        <v>647</v>
      </c>
      <c r="E4228">
        <v>13.249432000000001</v>
      </c>
      <c r="F4228">
        <v>39.4</v>
      </c>
      <c r="G4228">
        <v>-12.9427463774184</v>
      </c>
      <c r="H4228">
        <v>-10.7664428596383</v>
      </c>
      <c r="I4228">
        <v>-21.943378110412301</v>
      </c>
      <c r="J4228">
        <v>-5.7932474956759297</v>
      </c>
      <c r="K4228">
        <v>40.337207184715197</v>
      </c>
      <c r="L4228">
        <v>41.343119801423001</v>
      </c>
      <c r="M4228">
        <v>39.348278165966299</v>
      </c>
      <c r="N4228">
        <v>0.84712289258329998</v>
      </c>
      <c r="O4228">
        <v>29.1878172588832</v>
      </c>
      <c r="P4228">
        <v>19.393939393939299</v>
      </c>
      <c r="Q4228">
        <v>8.9309738871722E-2</v>
      </c>
    </row>
    <row r="4229" spans="1:17" hidden="1" x14ac:dyDescent="0.3">
      <c r="A4229" t="s">
        <v>8617</v>
      </c>
      <c r="B4229" t="s">
        <v>8618</v>
      </c>
      <c r="C4229" t="str">
        <f>IFERROR(VLOOKUP(Table1[[#This Row],[Ticker]],[1]!Table1[[Symbol]:[Industry]],2,FALSE),"-")</f>
        <v>-</v>
      </c>
      <c r="E4229">
        <v>13.238565749999999</v>
      </c>
      <c r="F4229">
        <v>29</v>
      </c>
      <c r="G4229">
        <v>-61.3169545369432</v>
      </c>
      <c r="H4229">
        <v>-6.6530204924231997</v>
      </c>
      <c r="I4229">
        <v>-15.6549599044891</v>
      </c>
      <c r="J4229">
        <v>-2.5982975011935001</v>
      </c>
      <c r="K4229">
        <v>29.289601940565799</v>
      </c>
      <c r="L4229">
        <v>31.312415176802102</v>
      </c>
      <c r="M4229">
        <v>46.650415613029097</v>
      </c>
      <c r="N4229">
        <v>1.2390704826682299</v>
      </c>
      <c r="O4229">
        <v>58.620689655172399</v>
      </c>
      <c r="P4229">
        <v>28.603104212860298</v>
      </c>
      <c r="Q4229">
        <v>-2.3618450203036E-2</v>
      </c>
    </row>
    <row r="4230" spans="1:17" hidden="1" x14ac:dyDescent="0.3">
      <c r="A4230" t="s">
        <v>8619</v>
      </c>
      <c r="B4230" t="s">
        <v>8620</v>
      </c>
      <c r="C4230" t="str">
        <f>IFERROR(VLOOKUP(Table1[[#This Row],[Ticker]],[1]!Table1[[Symbol]:[Industry]],2,FALSE),"-")</f>
        <v>-</v>
      </c>
      <c r="D4230" t="s">
        <v>46</v>
      </c>
      <c r="E4230">
        <v>13.22766</v>
      </c>
      <c r="F4230">
        <v>19.350000000000001</v>
      </c>
      <c r="G4230">
        <v>-25.545323247920301</v>
      </c>
      <c r="H4230">
        <v>-4.8897108959498201</v>
      </c>
      <c r="I4230">
        <v>25.035859253798101</v>
      </c>
      <c r="K4230">
        <v>18.628239292260201</v>
      </c>
      <c r="L4230">
        <v>11.3588457103859</v>
      </c>
      <c r="M4230">
        <v>0.380418701988887</v>
      </c>
      <c r="N4230">
        <v>0.92857142857142805</v>
      </c>
      <c r="O4230">
        <v>21.447028423772501</v>
      </c>
      <c r="P4230">
        <v>54.8</v>
      </c>
    </row>
    <row r="4231" spans="1:17" hidden="1" x14ac:dyDescent="0.3">
      <c r="A4231" t="s">
        <v>8621</v>
      </c>
      <c r="B4231" t="s">
        <v>8622</v>
      </c>
      <c r="C4231" t="str">
        <f>IFERROR(VLOOKUP(Table1[[#This Row],[Ticker]],[1]!Table1[[Symbol]:[Industry]],2,FALSE),"-")</f>
        <v>-</v>
      </c>
      <c r="D4231" t="s">
        <v>247</v>
      </c>
      <c r="E4231">
        <v>13.1846</v>
      </c>
      <c r="F4231">
        <v>42.75</v>
      </c>
      <c r="G4231">
        <v>39.189820124014702</v>
      </c>
      <c r="H4231">
        <v>-9.2375369829063398</v>
      </c>
      <c r="I4231">
        <v>14.1330776474961</v>
      </c>
      <c r="J4231">
        <v>2.2669470088930099</v>
      </c>
      <c r="K4231">
        <v>43.461656326872102</v>
      </c>
      <c r="L4231">
        <v>38.329748676971001</v>
      </c>
      <c r="M4231">
        <v>61.9037997562477</v>
      </c>
      <c r="N4231">
        <v>0.73582218629266505</v>
      </c>
      <c r="O4231">
        <v>51.906432748538002</v>
      </c>
      <c r="P4231">
        <v>85.627442466348199</v>
      </c>
      <c r="Q4231">
        <v>7.6791454645635998E-2</v>
      </c>
    </row>
    <row r="4232" spans="1:17" hidden="1" x14ac:dyDescent="0.3">
      <c r="A4232" t="s">
        <v>8623</v>
      </c>
      <c r="B4232" t="s">
        <v>8624</v>
      </c>
      <c r="C4232" t="str">
        <f>IFERROR(VLOOKUP(Table1[[#This Row],[Ticker]],[1]!Table1[[Symbol]:[Industry]],2,FALSE),"-")</f>
        <v>-</v>
      </c>
      <c r="D4232" t="s">
        <v>288</v>
      </c>
      <c r="E4232">
        <v>13.1701195</v>
      </c>
      <c r="F4232">
        <v>13.15</v>
      </c>
      <c r="G4232">
        <v>51.1808045493446</v>
      </c>
      <c r="H4232">
        <v>-6.0918145773923396</v>
      </c>
      <c r="I4232">
        <v>23.297009586475902</v>
      </c>
      <c r="J4232">
        <v>-5.7872364646499399</v>
      </c>
      <c r="K4232">
        <v>13.2225554807642</v>
      </c>
      <c r="L4232">
        <v>11.752207850049199</v>
      </c>
      <c r="M4232">
        <v>27.813094517569201</v>
      </c>
      <c r="N4232">
        <v>1.36363636363636</v>
      </c>
      <c r="O4232">
        <v>11.8631178707224</v>
      </c>
      <c r="P4232">
        <v>76.985195154777898</v>
      </c>
    </row>
    <row r="4233" spans="1:17" hidden="1" x14ac:dyDescent="0.3">
      <c r="A4233" t="s">
        <v>8625</v>
      </c>
      <c r="B4233" t="s">
        <v>8626</v>
      </c>
      <c r="C4233" t="str">
        <f>IFERROR(VLOOKUP(Table1[[#This Row],[Ticker]],[1]!Table1[[Symbol]:[Industry]],2,FALSE),"-")</f>
        <v>-</v>
      </c>
      <c r="D4233" t="s">
        <v>476</v>
      </c>
      <c r="E4233">
        <v>13.16085743</v>
      </c>
      <c r="F4233">
        <v>17.95</v>
      </c>
      <c r="G4233">
        <v>-26.082168383210998</v>
      </c>
      <c r="H4233">
        <v>8.1049337968292598E-2</v>
      </c>
      <c r="I4233">
        <v>-11.433927745037201</v>
      </c>
      <c r="J4233">
        <v>-0.80168733170197304</v>
      </c>
      <c r="K4233">
        <v>17.416713071620201</v>
      </c>
      <c r="L4233">
        <v>17.262005674131998</v>
      </c>
      <c r="M4233">
        <v>99.8052603467236</v>
      </c>
      <c r="N4233">
        <v>2.63636363636363</v>
      </c>
      <c r="O4233">
        <v>0.27855153203342198</v>
      </c>
      <c r="P4233">
        <v>4.9707602339181101</v>
      </c>
    </row>
    <row r="4234" spans="1:17" hidden="1" x14ac:dyDescent="0.3">
      <c r="A4234" t="s">
        <v>8627</v>
      </c>
      <c r="B4234" t="s">
        <v>8628</v>
      </c>
      <c r="C4234" t="str">
        <f>IFERROR(VLOOKUP(Table1[[#This Row],[Ticker]],[1]!Table1[[Symbol]:[Industry]],2,FALSE),"-")</f>
        <v>-</v>
      </c>
      <c r="D4234" t="s">
        <v>49</v>
      </c>
      <c r="E4234">
        <v>13.132313099999999</v>
      </c>
      <c r="F4234">
        <v>42.1</v>
      </c>
      <c r="G4234">
        <v>78.564541433401601</v>
      </c>
      <c r="H4234">
        <v>6.5126815703265901</v>
      </c>
      <c r="I4234">
        <v>-8.8798426006782396</v>
      </c>
      <c r="J4234">
        <v>-1.4598807043755899</v>
      </c>
      <c r="K4234">
        <v>41.128506302388899</v>
      </c>
      <c r="L4234">
        <v>36.846774269657899</v>
      </c>
      <c r="M4234">
        <v>54.816269681137001</v>
      </c>
      <c r="N4234">
        <v>2.61100358842612</v>
      </c>
      <c r="O4234">
        <v>22.494061757719699</v>
      </c>
      <c r="P4234">
        <v>116.452442159383</v>
      </c>
      <c r="Q4234">
        <v>3.5110733779675003E-2</v>
      </c>
    </row>
    <row r="4235" spans="1:17" hidden="1" x14ac:dyDescent="0.3">
      <c r="A4235" t="s">
        <v>8629</v>
      </c>
      <c r="B4235" t="s">
        <v>8630</v>
      </c>
      <c r="C4235" t="str">
        <f>IFERROR(VLOOKUP(Table1[[#This Row],[Ticker]],[1]!Table1[[Symbol]:[Industry]],2,FALSE),"-")</f>
        <v>-</v>
      </c>
      <c r="D4235" t="s">
        <v>713</v>
      </c>
      <c r="E4235">
        <v>13.10207943</v>
      </c>
      <c r="F4235">
        <v>117.34</v>
      </c>
      <c r="G4235">
        <v>11.035259540339201</v>
      </c>
      <c r="H4235">
        <v>-3.26235035291614</v>
      </c>
      <c r="I4235">
        <v>7.5832046224374201</v>
      </c>
      <c r="J4235">
        <v>0.21907391397277301</v>
      </c>
      <c r="K4235">
        <v>111.795711567377</v>
      </c>
      <c r="L4235">
        <v>101.27399805162401</v>
      </c>
      <c r="M4235">
        <v>34.201172078942697</v>
      </c>
      <c r="N4235">
        <v>3.04380230410584</v>
      </c>
      <c r="O4235">
        <v>0.56246804158854802</v>
      </c>
      <c r="P4235">
        <v>42.1786017205864</v>
      </c>
    </row>
    <row r="4236" spans="1:17" hidden="1" x14ac:dyDescent="0.3">
      <c r="A4236" t="s">
        <v>8631</v>
      </c>
      <c r="B4236" t="s">
        <v>8632</v>
      </c>
      <c r="C4236" t="str">
        <f>IFERROR(VLOOKUP(Table1[[#This Row],[Ticker]],[1]!Table1[[Symbol]:[Industry]],2,FALSE),"-")</f>
        <v>-</v>
      </c>
      <c r="D4236" t="s">
        <v>122</v>
      </c>
      <c r="E4236">
        <v>13.060374884345199</v>
      </c>
      <c r="F4236">
        <v>99.6</v>
      </c>
      <c r="G4236">
        <v>-5.5931859894901201</v>
      </c>
      <c r="H4236">
        <v>-1.87035303188851</v>
      </c>
      <c r="I4236">
        <v>-12.2495918825592</v>
      </c>
      <c r="J4236">
        <v>1.0670674632677399</v>
      </c>
      <c r="K4236">
        <v>88.622837348358701</v>
      </c>
      <c r="L4236">
        <v>75.642478964540601</v>
      </c>
      <c r="M4236">
        <v>75.835066412166697</v>
      </c>
      <c r="N4236">
        <v>1</v>
      </c>
      <c r="Q4236">
        <v>-4.6725400847372998E-2</v>
      </c>
    </row>
    <row r="4237" spans="1:17" hidden="1" x14ac:dyDescent="0.3">
      <c r="A4237" t="s">
        <v>8633</v>
      </c>
      <c r="B4237" t="s">
        <v>8634</v>
      </c>
      <c r="C4237" t="str">
        <f>IFERROR(VLOOKUP(Table1[[#This Row],[Ticker]],[1]!Table1[[Symbol]:[Industry]],2,FALSE),"-")</f>
        <v>-</v>
      </c>
      <c r="D4237" t="s">
        <v>1391</v>
      </c>
      <c r="E4237">
        <v>13.039140400000001</v>
      </c>
      <c r="F4237">
        <v>13</v>
      </c>
      <c r="G4237">
        <v>-7.6225724236151198</v>
      </c>
      <c r="H4237">
        <v>-2.5275061715403599</v>
      </c>
      <c r="I4237">
        <v>-8.5386541793725801</v>
      </c>
      <c r="J4237">
        <v>-0.80168733170197304</v>
      </c>
      <c r="K4237">
        <v>12.5626080344797</v>
      </c>
      <c r="L4237">
        <v>11.531104014587299</v>
      </c>
      <c r="M4237">
        <v>56.3950494210439</v>
      </c>
      <c r="N4237">
        <v>0.99618320610686995</v>
      </c>
      <c r="O4237">
        <v>27.692307692307701</v>
      </c>
      <c r="P4237">
        <v>71.052631578947299</v>
      </c>
      <c r="Q4237">
        <v>0.149913396885901</v>
      </c>
    </row>
    <row r="4238" spans="1:17" hidden="1" x14ac:dyDescent="0.3">
      <c r="A4238" t="s">
        <v>8635</v>
      </c>
      <c r="B4238" t="s">
        <v>8636</v>
      </c>
      <c r="C4238" t="str">
        <f>IFERROR(VLOOKUP(Table1[[#This Row],[Ticker]],[1]!Table1[[Symbol]:[Industry]],2,FALSE),"-")</f>
        <v>-</v>
      </c>
      <c r="D4238" t="s">
        <v>409</v>
      </c>
      <c r="E4238">
        <v>12.9935673</v>
      </c>
      <c r="F4238">
        <v>12.79</v>
      </c>
      <c r="G4238">
        <v>12.465879664836899</v>
      </c>
      <c r="H4238">
        <v>-2.9804030200548302</v>
      </c>
      <c r="I4238">
        <v>-2.3970180377364398</v>
      </c>
      <c r="J4238">
        <v>-2.4900986901056399</v>
      </c>
      <c r="K4238">
        <v>12.415695784877499</v>
      </c>
      <c r="L4238">
        <v>11.2884274490617</v>
      </c>
      <c r="M4238">
        <v>46.349082293284901</v>
      </c>
      <c r="N4238">
        <v>1.0182471999695699</v>
      </c>
      <c r="O4238">
        <v>57.544956997654403</v>
      </c>
      <c r="P4238">
        <v>76.413793103448199</v>
      </c>
      <c r="Q4238">
        <v>6.5069724665824002E-2</v>
      </c>
    </row>
    <row r="4239" spans="1:17" hidden="1" x14ac:dyDescent="0.3">
      <c r="A4239" t="s">
        <v>8637</v>
      </c>
      <c r="B4239" t="s">
        <v>8638</v>
      </c>
      <c r="C4239" t="str">
        <f>IFERROR(VLOOKUP(Table1[[#This Row],[Ticker]],[1]!Table1[[Symbol]:[Industry]],2,FALSE),"-")</f>
        <v>-</v>
      </c>
      <c r="D4239" t="s">
        <v>647</v>
      </c>
      <c r="E4239">
        <v>12.973366368000001</v>
      </c>
      <c r="F4239">
        <v>25.89</v>
      </c>
      <c r="G4239">
        <v>-3.7968505488828699</v>
      </c>
      <c r="H4239">
        <v>0.116248579616319</v>
      </c>
      <c r="I4239">
        <v>-20.487041709155399</v>
      </c>
      <c r="J4239">
        <v>-6.5434847639416196</v>
      </c>
      <c r="K4239">
        <v>25.017032845120202</v>
      </c>
      <c r="L4239">
        <v>24.729951144861701</v>
      </c>
      <c r="M4239">
        <v>56.223037441358798</v>
      </c>
      <c r="N4239">
        <v>1.80589816175153</v>
      </c>
      <c r="O4239">
        <v>46.388567014291198</v>
      </c>
      <c r="P4239">
        <v>33.453608247422601</v>
      </c>
      <c r="Q4239">
        <v>5.0159227557041997E-2</v>
      </c>
    </row>
    <row r="4240" spans="1:17" hidden="1" x14ac:dyDescent="0.3">
      <c r="A4240" t="s">
        <v>8639</v>
      </c>
      <c r="B4240" t="s">
        <v>8640</v>
      </c>
      <c r="C4240" t="str">
        <f>IFERROR(VLOOKUP(Table1[[#This Row],[Ticker]],[1]!Table1[[Symbol]:[Industry]],2,FALSE),"-")</f>
        <v>-</v>
      </c>
      <c r="D4240" t="s">
        <v>550</v>
      </c>
      <c r="E4240">
        <v>12.970074</v>
      </c>
      <c r="F4240">
        <v>17.23</v>
      </c>
      <c r="G4240">
        <v>143.41435939456599</v>
      </c>
      <c r="H4240">
        <v>4.63718476185963</v>
      </c>
      <c r="I4240">
        <v>72.171481173238703</v>
      </c>
      <c r="J4240">
        <v>2.7522342369254602</v>
      </c>
      <c r="K4240">
        <v>14.5247459160597</v>
      </c>
      <c r="L4240">
        <v>11.3151484754748</v>
      </c>
      <c r="M4240">
        <v>66.318397530769701</v>
      </c>
      <c r="N4240">
        <v>0.94698540449333501</v>
      </c>
      <c r="O4240">
        <v>2.5536854323853801</v>
      </c>
      <c r="P4240">
        <v>181.076672104404</v>
      </c>
      <c r="Q4240">
        <v>6.7845435894325998E-2</v>
      </c>
    </row>
    <row r="4241" spans="1:17" hidden="1" x14ac:dyDescent="0.3">
      <c r="A4241" t="s">
        <v>8641</v>
      </c>
      <c r="B4241" t="s">
        <v>8642</v>
      </c>
      <c r="C4241" t="str">
        <f>IFERROR(VLOOKUP(Table1[[#This Row],[Ticker]],[1]!Table1[[Symbol]:[Industry]],2,FALSE),"-")</f>
        <v>-</v>
      </c>
      <c r="D4241" t="s">
        <v>253</v>
      </c>
      <c r="E4241">
        <v>12.934329479999899</v>
      </c>
      <c r="F4241">
        <v>22.29</v>
      </c>
      <c r="G4241">
        <v>-27.277604891147501</v>
      </c>
      <c r="H4241">
        <v>-3.2704548784443599</v>
      </c>
      <c r="I4241">
        <v>-55.425378566096903</v>
      </c>
      <c r="J4241">
        <v>-0.88774585149542995</v>
      </c>
      <c r="K4241">
        <v>23.2280236428164</v>
      </c>
      <c r="L4241">
        <v>23.896129148448399</v>
      </c>
      <c r="M4241">
        <v>56.787945558179302</v>
      </c>
      <c r="N4241">
        <v>0.58789439997721404</v>
      </c>
      <c r="O4241">
        <v>97.397936294302298</v>
      </c>
      <c r="P4241">
        <v>39.312499999999901</v>
      </c>
      <c r="Q4241">
        <v>7.4251124641641006E-2</v>
      </c>
    </row>
    <row r="4242" spans="1:17" hidden="1" x14ac:dyDescent="0.3">
      <c r="A4242" t="s">
        <v>8643</v>
      </c>
      <c r="B4242" t="s">
        <v>8644</v>
      </c>
      <c r="C4242" t="str">
        <f>IFERROR(VLOOKUP(Table1[[#This Row],[Ticker]],[1]!Table1[[Symbol]:[Industry]],2,FALSE),"-")</f>
        <v>-</v>
      </c>
      <c r="D4242" t="s">
        <v>130</v>
      </c>
      <c r="E4242">
        <v>12.89163057</v>
      </c>
      <c r="F4242">
        <v>38.700000000000003</v>
      </c>
      <c r="G4242">
        <v>-4.9424293312296896</v>
      </c>
      <c r="H4242">
        <v>-6.3327488706333597</v>
      </c>
      <c r="I4242">
        <v>-16.039586154964599</v>
      </c>
      <c r="J4242">
        <v>-2.44393088905416</v>
      </c>
      <c r="K4242">
        <v>39.234340825367497</v>
      </c>
      <c r="L4242">
        <v>37.958252958922699</v>
      </c>
      <c r="M4242">
        <v>43.213840144415499</v>
      </c>
      <c r="N4242">
        <v>0.399407933288638</v>
      </c>
      <c r="O4242">
        <v>31.266149870801001</v>
      </c>
      <c r="P4242">
        <v>31.1864406779661</v>
      </c>
      <c r="Q4242">
        <v>9.8975027382289995E-3</v>
      </c>
    </row>
    <row r="4243" spans="1:17" hidden="1" x14ac:dyDescent="0.3">
      <c r="A4243" t="s">
        <v>8645</v>
      </c>
      <c r="B4243" t="s">
        <v>8646</v>
      </c>
      <c r="C4243" t="str">
        <f>IFERROR(VLOOKUP(Table1[[#This Row],[Ticker]],[1]!Table1[[Symbol]:[Industry]],2,FALSE),"-")</f>
        <v>-</v>
      </c>
      <c r="D4243" t="s">
        <v>75</v>
      </c>
      <c r="E4243">
        <v>12.863630687999899</v>
      </c>
      <c r="F4243">
        <v>6.97</v>
      </c>
      <c r="G4243">
        <v>-35.752711018870002</v>
      </c>
      <c r="H4243">
        <v>-7.6830069853353002</v>
      </c>
      <c r="I4243">
        <v>-28.835730600111301</v>
      </c>
      <c r="J4243">
        <v>-4.1350206650352996</v>
      </c>
      <c r="K4243">
        <v>7.3716313623243996</v>
      </c>
      <c r="L4243">
        <v>7.8825230105616804</v>
      </c>
      <c r="M4243">
        <v>26.342874136431899</v>
      </c>
      <c r="N4243">
        <v>1.0281715370695801</v>
      </c>
      <c r="O4243">
        <v>62.697274031563801</v>
      </c>
      <c r="P4243">
        <v>10.459587955626001</v>
      </c>
      <c r="Q4243">
        <v>2.6053092996206E-2</v>
      </c>
    </row>
    <row r="4244" spans="1:17" hidden="1" x14ac:dyDescent="0.3">
      <c r="A4244" t="s">
        <v>8647</v>
      </c>
      <c r="B4244" t="s">
        <v>8648</v>
      </c>
      <c r="C4244" t="str">
        <f>IFERROR(VLOOKUP(Table1[[#This Row],[Ticker]],[1]!Table1[[Symbol]:[Industry]],2,FALSE),"-")</f>
        <v>-</v>
      </c>
      <c r="D4244" t="s">
        <v>713</v>
      </c>
      <c r="E4244">
        <v>12.801381996</v>
      </c>
      <c r="F4244">
        <v>253.52</v>
      </c>
      <c r="G4244">
        <v>0.38347671202859202</v>
      </c>
      <c r="H4244">
        <v>0.353128456478568</v>
      </c>
      <c r="I4244">
        <v>0.66761059229845998</v>
      </c>
      <c r="J4244">
        <v>0.218354904421867</v>
      </c>
      <c r="K4244">
        <v>241.63374672043801</v>
      </c>
      <c r="L4244">
        <v>224.59308685417099</v>
      </c>
      <c r="M4244">
        <v>61.795021026026802</v>
      </c>
      <c r="N4244">
        <v>0.115909071722023</v>
      </c>
      <c r="O4244">
        <v>2.5560113600504799</v>
      </c>
      <c r="P4244">
        <v>31.5210624610915</v>
      </c>
    </row>
    <row r="4245" spans="1:17" hidden="1" x14ac:dyDescent="0.3">
      <c r="A4245" t="s">
        <v>8649</v>
      </c>
      <c r="B4245" t="s">
        <v>8650</v>
      </c>
      <c r="C4245" t="str">
        <f>IFERROR(VLOOKUP(Table1[[#This Row],[Ticker]],[1]!Table1[[Symbol]:[Industry]],2,FALSE),"-")</f>
        <v>-</v>
      </c>
      <c r="D4245" t="s">
        <v>713</v>
      </c>
      <c r="E4245">
        <v>12.781170502</v>
      </c>
      <c r="F4245">
        <v>26.48</v>
      </c>
      <c r="G4245">
        <v>-11.5975416448536</v>
      </c>
      <c r="H4245">
        <v>2.6854394046513801</v>
      </c>
      <c r="I4245">
        <v>-5.9877922098409702</v>
      </c>
      <c r="J4245">
        <v>1.25154460746152</v>
      </c>
      <c r="K4245">
        <v>25.5329722251773</v>
      </c>
      <c r="L4245">
        <v>24.215842140027899</v>
      </c>
      <c r="N4245">
        <v>0.31100380730951999</v>
      </c>
      <c r="O4245">
        <v>7.5151057401812604</v>
      </c>
      <c r="P4245">
        <v>20.090702947845799</v>
      </c>
    </row>
    <row r="4246" spans="1:17" hidden="1" x14ac:dyDescent="0.3">
      <c r="A4246" t="s">
        <v>8651</v>
      </c>
      <c r="B4246" t="s">
        <v>8652</v>
      </c>
      <c r="C4246" t="str">
        <f>IFERROR(VLOOKUP(Table1[[#This Row],[Ticker]],[1]!Table1[[Symbol]:[Industry]],2,FALSE),"-")</f>
        <v>-</v>
      </c>
      <c r="D4246" t="s">
        <v>140</v>
      </c>
      <c r="E4246">
        <v>12.749143399999999</v>
      </c>
      <c r="F4246">
        <v>18.25</v>
      </c>
      <c r="G4246">
        <v>-25.804390605433301</v>
      </c>
      <c r="H4246">
        <v>-4.8897108959498201</v>
      </c>
      <c r="I4246">
        <v>-11.713257353975701</v>
      </c>
      <c r="J4246">
        <v>-0.80168733170197304</v>
      </c>
      <c r="K4246">
        <v>18.249999270473801</v>
      </c>
      <c r="L4246">
        <v>18.232671608757599</v>
      </c>
      <c r="M4246">
        <v>100</v>
      </c>
      <c r="O4246">
        <v>0</v>
      </c>
      <c r="P4246">
        <v>0</v>
      </c>
    </row>
    <row r="4247" spans="1:17" hidden="1" x14ac:dyDescent="0.3">
      <c r="A4247" t="s">
        <v>8653</v>
      </c>
      <c r="B4247" t="s">
        <v>8654</v>
      </c>
      <c r="C4247" t="str">
        <f>IFERROR(VLOOKUP(Table1[[#This Row],[Ticker]],[1]!Table1[[Symbol]:[Industry]],2,FALSE),"-")</f>
        <v>-</v>
      </c>
      <c r="E4247">
        <v>12.7296</v>
      </c>
      <c r="F4247">
        <v>74.97</v>
      </c>
      <c r="G4247">
        <v>-20.2128413096586</v>
      </c>
      <c r="H4247">
        <v>-1.9287418515352801</v>
      </c>
      <c r="I4247">
        <v>-6.1217080582011096</v>
      </c>
      <c r="J4247">
        <v>1.1983126682980201</v>
      </c>
      <c r="K4247">
        <v>75.791533430050507</v>
      </c>
      <c r="L4247">
        <v>74.273278371074795</v>
      </c>
      <c r="M4247">
        <v>82.084567315938898</v>
      </c>
      <c r="N4247">
        <v>1.00826446280991</v>
      </c>
      <c r="O4247">
        <v>15.646258503401301</v>
      </c>
      <c r="P4247">
        <v>18.623417721518901</v>
      </c>
    </row>
    <row r="4248" spans="1:17" hidden="1" x14ac:dyDescent="0.3">
      <c r="A4248" t="s">
        <v>8655</v>
      </c>
      <c r="B4248" t="s">
        <v>8093</v>
      </c>
      <c r="C4248" t="str">
        <f>IFERROR(VLOOKUP(Table1[[#This Row],[Ticker]],[1]!Table1[[Symbol]:[Industry]],2,FALSE),"-")</f>
        <v>-</v>
      </c>
      <c r="E4248">
        <v>12.714339000000001</v>
      </c>
      <c r="F4248">
        <v>17.98</v>
      </c>
      <c r="G4248">
        <v>70.913333683406904</v>
      </c>
      <c r="H4248">
        <v>-13.894946498044</v>
      </c>
      <c r="I4248">
        <v>-7.5417625683442404</v>
      </c>
      <c r="J4248">
        <v>-4.99132349487728</v>
      </c>
      <c r="K4248">
        <v>17.517749906908801</v>
      </c>
      <c r="L4248">
        <v>16.2466157497092</v>
      </c>
      <c r="M4248">
        <v>38.051607947262099</v>
      </c>
      <c r="N4248">
        <v>0.61834153069928599</v>
      </c>
      <c r="O4248">
        <v>25.4727474972191</v>
      </c>
      <c r="P4248">
        <v>153.954802259887</v>
      </c>
      <c r="Q4248">
        <v>6.6910332148233997E-2</v>
      </c>
    </row>
    <row r="4249" spans="1:17" hidden="1" x14ac:dyDescent="0.3">
      <c r="A4249" t="s">
        <v>8656</v>
      </c>
      <c r="B4249" t="s">
        <v>8657</v>
      </c>
      <c r="C4249" t="str">
        <f>IFERROR(VLOOKUP(Table1[[#This Row],[Ticker]],[1]!Table1[[Symbol]:[Industry]],2,FALSE),"-")</f>
        <v>-</v>
      </c>
      <c r="D4249" t="s">
        <v>409</v>
      </c>
      <c r="E4249">
        <v>12.7094</v>
      </c>
      <c r="F4249">
        <v>1.1100000000000001</v>
      </c>
      <c r="G4249">
        <v>-29.282651474998499</v>
      </c>
      <c r="H4249">
        <v>-3.0205520174451399</v>
      </c>
      <c r="I4249">
        <v>-26.328641969360302</v>
      </c>
      <c r="J4249">
        <v>-8.42880597576975</v>
      </c>
      <c r="K4249">
        <v>1.0957110660731899</v>
      </c>
      <c r="L4249">
        <v>1.1324644995936199</v>
      </c>
      <c r="M4249">
        <v>45.540378482277603</v>
      </c>
      <c r="N4249">
        <v>1.56943491644712</v>
      </c>
      <c r="O4249">
        <v>45.045045045045001</v>
      </c>
      <c r="P4249">
        <v>21.9780219780219</v>
      </c>
      <c r="Q4249">
        <v>8.6145157603488995E-2</v>
      </c>
    </row>
    <row r="4250" spans="1:17" hidden="1" x14ac:dyDescent="0.3">
      <c r="A4250" t="s">
        <v>8658</v>
      </c>
      <c r="B4250" t="s">
        <v>8659</v>
      </c>
      <c r="C4250" t="str">
        <f>IFERROR(VLOOKUP(Table1[[#This Row],[Ticker]],[1]!Table1[[Symbol]:[Industry]],2,FALSE),"-")</f>
        <v>-</v>
      </c>
      <c r="D4250" t="s">
        <v>713</v>
      </c>
      <c r="E4250">
        <v>12.67263724</v>
      </c>
      <c r="F4250">
        <v>79.7</v>
      </c>
      <c r="G4250">
        <v>-2.62046479399591</v>
      </c>
      <c r="H4250">
        <v>-1.40873934120244</v>
      </c>
      <c r="I4250">
        <v>-0.524641282547193</v>
      </c>
      <c r="J4250">
        <v>-1.1020252118170899</v>
      </c>
      <c r="K4250">
        <v>76.070949388722198</v>
      </c>
      <c r="L4250">
        <v>71.078163867846101</v>
      </c>
      <c r="M4250">
        <v>56.470560257846202</v>
      </c>
      <c r="N4250">
        <v>0.787511630921924</v>
      </c>
      <c r="O4250">
        <v>2.0828105395232099</v>
      </c>
      <c r="P4250">
        <v>29.383116883116799</v>
      </c>
    </row>
    <row r="4251" spans="1:17" hidden="1" x14ac:dyDescent="0.3">
      <c r="A4251" t="s">
        <v>8660</v>
      </c>
      <c r="B4251" t="s">
        <v>8661</v>
      </c>
      <c r="C4251" t="str">
        <f>IFERROR(VLOOKUP(Table1[[#This Row],[Ticker]],[1]!Table1[[Symbol]:[Industry]],2,FALSE),"-")</f>
        <v>-</v>
      </c>
      <c r="D4251" t="s">
        <v>775</v>
      </c>
      <c r="E4251">
        <v>12.607398</v>
      </c>
      <c r="F4251">
        <v>339</v>
      </c>
      <c r="G4251">
        <v>103.17230645636999</v>
      </c>
      <c r="H4251">
        <v>-4.8436774449754498</v>
      </c>
      <c r="I4251">
        <v>-34.085595343442201</v>
      </c>
      <c r="J4251">
        <v>-7.0696574294593004</v>
      </c>
      <c r="K4251">
        <v>322.74664046231999</v>
      </c>
      <c r="L4251">
        <v>293.65408409898299</v>
      </c>
      <c r="M4251">
        <v>62.544226433120897</v>
      </c>
      <c r="N4251">
        <v>1.9173114119922601</v>
      </c>
      <c r="O4251">
        <v>42.7138643067846</v>
      </c>
      <c r="P4251">
        <v>181.56146179401901</v>
      </c>
    </row>
    <row r="4252" spans="1:17" hidden="1" x14ac:dyDescent="0.3">
      <c r="A4252" t="s">
        <v>8662</v>
      </c>
      <c r="B4252" t="s">
        <v>8663</v>
      </c>
      <c r="C4252" t="str">
        <f>IFERROR(VLOOKUP(Table1[[#This Row],[Ticker]],[1]!Table1[[Symbol]:[Industry]],2,FALSE),"-")</f>
        <v>-</v>
      </c>
      <c r="D4252" t="s">
        <v>140</v>
      </c>
      <c r="E4252">
        <v>12.59549</v>
      </c>
      <c r="F4252">
        <v>105.8</v>
      </c>
      <c r="G4252">
        <v>145.825904644887</v>
      </c>
      <c r="H4252">
        <v>24.134679347952599</v>
      </c>
      <c r="I4252">
        <v>13.716499611050899</v>
      </c>
      <c r="J4252">
        <v>12.717625973019</v>
      </c>
      <c r="K4252">
        <v>83.477560341617405</v>
      </c>
      <c r="L4252">
        <v>67.181545814833498</v>
      </c>
      <c r="M4252">
        <v>94.952459876187902</v>
      </c>
      <c r="N4252">
        <v>1.0243126484623799</v>
      </c>
      <c r="O4252">
        <v>0.18903591682419801</v>
      </c>
      <c r="P4252">
        <v>225.53846153846101</v>
      </c>
      <c r="Q4252">
        <v>0.113765712282938</v>
      </c>
    </row>
    <row r="4253" spans="1:17" hidden="1" x14ac:dyDescent="0.3">
      <c r="A4253" t="s">
        <v>8664</v>
      </c>
      <c r="B4253" t="s">
        <v>8665</v>
      </c>
      <c r="C4253" t="str">
        <f>IFERROR(VLOOKUP(Table1[[#This Row],[Ticker]],[1]!Table1[[Symbol]:[Industry]],2,FALSE),"-")</f>
        <v>-</v>
      </c>
      <c r="D4253" t="s">
        <v>1320</v>
      </c>
      <c r="E4253">
        <v>12.591982437999899</v>
      </c>
      <c r="F4253">
        <v>26.11</v>
      </c>
      <c r="G4253">
        <v>-18.000922397340801</v>
      </c>
      <c r="H4253">
        <v>-4.1561201623590804</v>
      </c>
      <c r="I4253">
        <v>-7.18963845885966</v>
      </c>
      <c r="J4253">
        <v>-0.494113321705824</v>
      </c>
      <c r="K4253">
        <v>25.843470309765902</v>
      </c>
      <c r="L4253">
        <v>25.217610502086899</v>
      </c>
      <c r="M4253">
        <v>62.670828158080603</v>
      </c>
      <c r="N4253">
        <v>1.15954890669583</v>
      </c>
      <c r="O4253">
        <v>2.8341631558789802</v>
      </c>
      <c r="P4253">
        <v>9.1555183946487997</v>
      </c>
      <c r="Q4253">
        <v>-7.1457502660915995E-2</v>
      </c>
    </row>
    <row r="4254" spans="1:17" hidden="1" x14ac:dyDescent="0.3">
      <c r="A4254" t="s">
        <v>8666</v>
      </c>
      <c r="B4254" t="s">
        <v>8667</v>
      </c>
      <c r="C4254" t="str">
        <f>IFERROR(VLOOKUP(Table1[[#This Row],[Ticker]],[1]!Table1[[Symbol]:[Industry]],2,FALSE),"-")</f>
        <v>-</v>
      </c>
      <c r="D4254" t="s">
        <v>557</v>
      </c>
      <c r="E4254">
        <v>12.5685</v>
      </c>
      <c r="F4254">
        <v>7.35</v>
      </c>
      <c r="G4254">
        <v>-25.804390605433301</v>
      </c>
      <c r="H4254">
        <v>-4.8897108959498201</v>
      </c>
      <c r="I4254">
        <v>-11.713257353975701</v>
      </c>
      <c r="J4254">
        <v>-0.80168733170197304</v>
      </c>
      <c r="K4254">
        <v>7.35</v>
      </c>
      <c r="L4254">
        <v>7.3499999999999801</v>
      </c>
      <c r="M4254">
        <v>50</v>
      </c>
      <c r="O4254">
        <v>0</v>
      </c>
      <c r="P4254">
        <v>0</v>
      </c>
    </row>
    <row r="4255" spans="1:17" hidden="1" x14ac:dyDescent="0.3">
      <c r="A4255" t="s">
        <v>8668</v>
      </c>
      <c r="B4255" t="s">
        <v>8669</v>
      </c>
      <c r="C4255" t="str">
        <f>IFERROR(VLOOKUP(Table1[[#This Row],[Ticker]],[1]!Table1[[Symbol]:[Industry]],2,FALSE),"-")</f>
        <v>-</v>
      </c>
      <c r="D4255" t="s">
        <v>1405</v>
      </c>
      <c r="E4255">
        <v>12.567802500000001</v>
      </c>
      <c r="F4255">
        <v>5.3</v>
      </c>
      <c r="G4255">
        <v>-22.6915501385072</v>
      </c>
      <c r="H4255">
        <v>1.3602891040501699</v>
      </c>
      <c r="I4255">
        <v>-32.014009233674997</v>
      </c>
      <c r="J4255">
        <v>4.78837478009926</v>
      </c>
      <c r="K4255">
        <v>4.7993288158764402</v>
      </c>
      <c r="L4255">
        <v>5.3422987986391304</v>
      </c>
      <c r="M4255">
        <v>70.525546937235504</v>
      </c>
      <c r="N4255">
        <v>0.30381470907356301</v>
      </c>
      <c r="O4255">
        <v>49.056603773584897</v>
      </c>
      <c r="P4255">
        <v>34.517766497461899</v>
      </c>
      <c r="Q4255">
        <v>-6.1369022808339998E-3</v>
      </c>
    </row>
    <row r="4256" spans="1:17" hidden="1" x14ac:dyDescent="0.3">
      <c r="A4256" t="s">
        <v>8670</v>
      </c>
      <c r="B4256" t="s">
        <v>8671</v>
      </c>
      <c r="C4256" t="str">
        <f>IFERROR(VLOOKUP(Table1[[#This Row],[Ticker]],[1]!Table1[[Symbol]:[Industry]],2,FALSE),"-")</f>
        <v>-</v>
      </c>
      <c r="D4256" t="s">
        <v>819</v>
      </c>
      <c r="E4256">
        <v>12.555</v>
      </c>
      <c r="F4256">
        <v>29.28</v>
      </c>
      <c r="G4256">
        <v>-30.985737755692298</v>
      </c>
      <c r="H4256">
        <v>-11.765545341877701</v>
      </c>
      <c r="I4256">
        <v>-13.326160579782201</v>
      </c>
      <c r="J4256">
        <v>-9.0253715422282905</v>
      </c>
      <c r="K4256">
        <v>30.163134390125901</v>
      </c>
      <c r="L4256">
        <v>29.252347005426198</v>
      </c>
      <c r="M4256">
        <v>15.459751874953101</v>
      </c>
      <c r="N4256">
        <v>0.42998363015438401</v>
      </c>
      <c r="O4256">
        <v>16.290983606557301</v>
      </c>
      <c r="P4256">
        <v>19.559003674969301</v>
      </c>
    </row>
    <row r="4257" spans="1:17" hidden="1" x14ac:dyDescent="0.3">
      <c r="A4257" t="s">
        <v>8672</v>
      </c>
      <c r="B4257" t="s">
        <v>8673</v>
      </c>
      <c r="C4257" t="str">
        <f>IFERROR(VLOOKUP(Table1[[#This Row],[Ticker]],[1]!Table1[[Symbol]:[Industry]],2,FALSE),"-")</f>
        <v>-</v>
      </c>
      <c r="E4257">
        <v>12.543725</v>
      </c>
      <c r="F4257">
        <v>65.88</v>
      </c>
      <c r="G4257">
        <v>-41.277831713978301</v>
      </c>
      <c r="H4257">
        <v>-5.1598952570432699</v>
      </c>
      <c r="I4257">
        <v>61.655163698655798</v>
      </c>
      <c r="J4257">
        <v>4.0437596190081297</v>
      </c>
      <c r="K4257">
        <v>58.838924206560698</v>
      </c>
      <c r="L4257">
        <v>55.185419066992402</v>
      </c>
      <c r="M4257">
        <v>56.916630394654497</v>
      </c>
      <c r="N4257">
        <v>1.2442006269592401</v>
      </c>
      <c r="O4257">
        <v>18.306010928961701</v>
      </c>
      <c r="P4257">
        <v>122.417285617825</v>
      </c>
    </row>
    <row r="4258" spans="1:17" hidden="1" x14ac:dyDescent="0.3">
      <c r="A4258" t="s">
        <v>8674</v>
      </c>
      <c r="B4258" t="s">
        <v>8675</v>
      </c>
      <c r="C4258" t="str">
        <f>IFERROR(VLOOKUP(Table1[[#This Row],[Ticker]],[1]!Table1[[Symbol]:[Industry]],2,FALSE),"-")</f>
        <v>-</v>
      </c>
      <c r="D4258" t="s">
        <v>369</v>
      </c>
      <c r="E4258">
        <v>12.508852770000001</v>
      </c>
      <c r="F4258">
        <v>10.220000000000001</v>
      </c>
      <c r="G4258">
        <v>414.93635013530701</v>
      </c>
      <c r="H4258">
        <v>39.075806345429399</v>
      </c>
      <c r="I4258">
        <v>429.02748338676503</v>
      </c>
      <c r="J4258">
        <v>5.1179744019132301</v>
      </c>
      <c r="K4258">
        <v>6.9241452013268301</v>
      </c>
      <c r="M4258">
        <v>100</v>
      </c>
      <c r="N4258">
        <v>0.70499106790572597</v>
      </c>
      <c r="O4258">
        <v>0</v>
      </c>
      <c r="P4258">
        <v>467.77777777777698</v>
      </c>
    </row>
    <row r="4259" spans="1:17" hidden="1" x14ac:dyDescent="0.3">
      <c r="A4259" t="s">
        <v>8676</v>
      </c>
      <c r="B4259" t="s">
        <v>8677</v>
      </c>
      <c r="C4259" t="str">
        <f>IFERROR(VLOOKUP(Table1[[#This Row],[Ticker]],[1]!Table1[[Symbol]:[Industry]],2,FALSE),"-")</f>
        <v>-</v>
      </c>
      <c r="D4259" t="s">
        <v>308</v>
      </c>
      <c r="E4259">
        <v>12.422610000000001</v>
      </c>
      <c r="F4259">
        <v>16.850000000000001</v>
      </c>
      <c r="G4259">
        <v>45.261599242282401</v>
      </c>
      <c r="H4259">
        <v>-32.046960129414501</v>
      </c>
      <c r="I4259">
        <v>-33.703998094716397</v>
      </c>
      <c r="J4259">
        <v>-8.6687233427823092</v>
      </c>
      <c r="K4259">
        <v>19.476209985203798</v>
      </c>
      <c r="L4259">
        <v>17.3138162671133</v>
      </c>
      <c r="M4259">
        <v>26.618568255062101</v>
      </c>
      <c r="N4259">
        <v>2.8338985261510299</v>
      </c>
      <c r="O4259">
        <v>35.845697329376797</v>
      </c>
      <c r="P4259">
        <v>87.2222222222222</v>
      </c>
      <c r="Q4259">
        <v>9.6228226792194005E-2</v>
      </c>
    </row>
    <row r="4260" spans="1:17" hidden="1" x14ac:dyDescent="0.3">
      <c r="A4260" t="s">
        <v>8678</v>
      </c>
      <c r="B4260" t="s">
        <v>8679</v>
      </c>
      <c r="C4260" t="str">
        <f>IFERROR(VLOOKUP(Table1[[#This Row],[Ticker]],[1]!Table1[[Symbol]:[Industry]],2,FALSE),"-")</f>
        <v>-</v>
      </c>
      <c r="D4260" t="s">
        <v>258</v>
      </c>
      <c r="E4260">
        <v>12.417999999999999</v>
      </c>
      <c r="F4260">
        <v>18.55</v>
      </c>
      <c r="G4260">
        <v>-9.8668906054332997</v>
      </c>
      <c r="H4260">
        <v>6.7528315835970396</v>
      </c>
      <c r="I4260">
        <v>25.796008769078298</v>
      </c>
      <c r="J4260">
        <v>3.7357316429591898</v>
      </c>
      <c r="K4260">
        <v>16.6673653776921</v>
      </c>
      <c r="L4260">
        <v>16.004676631319299</v>
      </c>
      <c r="M4260">
        <v>63.489965150316898</v>
      </c>
      <c r="N4260">
        <v>2.0076203301720699</v>
      </c>
      <c r="O4260">
        <v>22.264150943396199</v>
      </c>
      <c r="P4260">
        <v>51.3050570962479</v>
      </c>
      <c r="Q4260">
        <v>1.0467206239353001E-2</v>
      </c>
    </row>
    <row r="4261" spans="1:17" hidden="1" x14ac:dyDescent="0.3">
      <c r="A4261" t="s">
        <v>8680</v>
      </c>
      <c r="B4261" t="s">
        <v>8681</v>
      </c>
      <c r="C4261" t="str">
        <f>IFERROR(VLOOKUP(Table1[[#This Row],[Ticker]],[1]!Table1[[Symbol]:[Industry]],2,FALSE),"-")</f>
        <v>-</v>
      </c>
      <c r="E4261">
        <v>12.4077248</v>
      </c>
      <c r="F4261">
        <v>11</v>
      </c>
      <c r="G4261">
        <v>8.9995309631941396</v>
      </c>
      <c r="H4261">
        <v>-16.406337011116001</v>
      </c>
      <c r="I4261">
        <v>-27.0978727385911</v>
      </c>
      <c r="J4261">
        <v>-2.8663192886140001</v>
      </c>
      <c r="K4261">
        <v>11.2948259286427</v>
      </c>
      <c r="L4261">
        <v>10.8415420993284</v>
      </c>
      <c r="M4261">
        <v>38.819372756029097</v>
      </c>
      <c r="N4261">
        <v>0.26608543956851499</v>
      </c>
      <c r="O4261">
        <v>34.999999999999901</v>
      </c>
      <c r="P4261">
        <v>46.082337317396998</v>
      </c>
      <c r="Q4261">
        <v>-1.2419158359861E-2</v>
      </c>
    </row>
    <row r="4262" spans="1:17" hidden="1" x14ac:dyDescent="0.3">
      <c r="A4262" t="s">
        <v>8682</v>
      </c>
      <c r="B4262" t="s">
        <v>8683</v>
      </c>
      <c r="C4262" t="str">
        <f>IFERROR(VLOOKUP(Table1[[#This Row],[Ticker]],[1]!Table1[[Symbol]:[Industry]],2,FALSE),"-")</f>
        <v>-</v>
      </c>
      <c r="E4262">
        <v>12.368447</v>
      </c>
      <c r="F4262">
        <v>13.75</v>
      </c>
      <c r="G4262">
        <v>-86.462473581112803</v>
      </c>
      <c r="H4262">
        <v>-24.536769719479199</v>
      </c>
      <c r="I4262">
        <v>-22.2532703663374</v>
      </c>
      <c r="J4262">
        <v>-6.5947907799778296</v>
      </c>
      <c r="K4262">
        <v>15.2825514574381</v>
      </c>
      <c r="L4262">
        <v>15.7189530893952</v>
      </c>
      <c r="M4262">
        <v>18.176221852387201</v>
      </c>
      <c r="N4262">
        <v>0.203331379180131</v>
      </c>
      <c r="O4262">
        <v>166.90909090909</v>
      </c>
      <c r="P4262">
        <v>32.722007722007703</v>
      </c>
      <c r="Q4262">
        <v>2.8208855994404002E-2</v>
      </c>
    </row>
    <row r="4263" spans="1:17" hidden="1" x14ac:dyDescent="0.3">
      <c r="A4263" t="s">
        <v>8684</v>
      </c>
      <c r="B4263" t="s">
        <v>8685</v>
      </c>
      <c r="C4263" t="str">
        <f>IFERROR(VLOOKUP(Table1[[#This Row],[Ticker]],[1]!Table1[[Symbol]:[Industry]],2,FALSE),"-")</f>
        <v>-</v>
      </c>
      <c r="D4263" t="s">
        <v>916</v>
      </c>
      <c r="E4263">
        <v>12.35481897</v>
      </c>
      <c r="F4263">
        <v>2.4500000000000002</v>
      </c>
      <c r="G4263">
        <v>35.379819920882397</v>
      </c>
      <c r="H4263">
        <v>-10.2536955702793</v>
      </c>
      <c r="I4263">
        <v>-2.8243684650868599</v>
      </c>
      <c r="J4263">
        <v>-5.06525322317483</v>
      </c>
      <c r="K4263">
        <v>2.7128850469774801</v>
      </c>
      <c r="L4263">
        <v>2.4288411468576299</v>
      </c>
      <c r="M4263">
        <v>43.685940308900904</v>
      </c>
      <c r="N4263">
        <v>0.68729682726442998</v>
      </c>
      <c r="O4263">
        <v>73.061224489795904</v>
      </c>
      <c r="P4263">
        <v>72.535211267605604</v>
      </c>
      <c r="Q4263">
        <v>9.5228866191939994E-3</v>
      </c>
    </row>
    <row r="4264" spans="1:17" hidden="1" x14ac:dyDescent="0.3">
      <c r="A4264" t="s">
        <v>8686</v>
      </c>
      <c r="B4264" t="s">
        <v>8687</v>
      </c>
      <c r="C4264" t="str">
        <f>IFERROR(VLOOKUP(Table1[[#This Row],[Ticker]],[1]!Table1[[Symbol]:[Industry]],2,FALSE),"-")</f>
        <v>-</v>
      </c>
      <c r="D4264" t="s">
        <v>369</v>
      </c>
      <c r="E4264">
        <v>12.344925077999999</v>
      </c>
      <c r="F4264">
        <v>20.85</v>
      </c>
      <c r="G4264">
        <v>202.54206608748001</v>
      </c>
      <c r="H4264">
        <v>61.412087383956298</v>
      </c>
      <c r="I4264">
        <v>99.9618695495775</v>
      </c>
      <c r="J4264">
        <v>-8.5240300648906899</v>
      </c>
      <c r="K4264">
        <v>16.2332347324962</v>
      </c>
      <c r="L4264">
        <v>11.4564253397428</v>
      </c>
      <c r="M4264">
        <v>55.324329954096598</v>
      </c>
      <c r="N4264">
        <v>1.01962091840223</v>
      </c>
      <c r="O4264">
        <v>15.0599520383692</v>
      </c>
      <c r="P4264">
        <v>283.97790055248601</v>
      </c>
      <c r="Q4264">
        <v>0.12711361133580901</v>
      </c>
    </row>
    <row r="4265" spans="1:17" hidden="1" x14ac:dyDescent="0.3">
      <c r="A4265" t="s">
        <v>8688</v>
      </c>
      <c r="B4265" t="s">
        <v>8689</v>
      </c>
      <c r="C4265" t="str">
        <f>IFERROR(VLOOKUP(Table1[[#This Row],[Ticker]],[1]!Table1[[Symbol]:[Industry]],2,FALSE),"-")</f>
        <v>-</v>
      </c>
      <c r="E4265">
        <v>12.336192</v>
      </c>
      <c r="F4265">
        <v>22.29</v>
      </c>
      <c r="G4265">
        <v>8.3111328602706394</v>
      </c>
      <c r="H4265">
        <v>0.93988551660622199</v>
      </c>
      <c r="I4265">
        <v>28.387308327985199</v>
      </c>
      <c r="J4265">
        <v>5.7713181876156296</v>
      </c>
      <c r="K4265">
        <v>20.277359363005399</v>
      </c>
      <c r="L4265">
        <v>18.5643386043064</v>
      </c>
      <c r="M4265">
        <v>59.141862638710997</v>
      </c>
      <c r="N4265">
        <v>1.3619591075458399</v>
      </c>
      <c r="O4265">
        <v>17.3620457604307</v>
      </c>
      <c r="P4265">
        <v>112.48808388941799</v>
      </c>
    </row>
    <row r="4266" spans="1:17" hidden="1" x14ac:dyDescent="0.3">
      <c r="A4266" t="s">
        <v>8690</v>
      </c>
      <c r="B4266" t="s">
        <v>8691</v>
      </c>
      <c r="C4266" t="str">
        <f>IFERROR(VLOOKUP(Table1[[#This Row],[Ticker]],[1]!Table1[[Symbol]:[Industry]],2,FALSE),"-")</f>
        <v>-</v>
      </c>
      <c r="D4266" t="s">
        <v>557</v>
      </c>
      <c r="E4266">
        <v>12.3</v>
      </c>
      <c r="F4266">
        <v>25.09</v>
      </c>
      <c r="G4266">
        <v>47.8288273876462</v>
      </c>
      <c r="H4266">
        <v>20.3011287987066</v>
      </c>
      <c r="I4266">
        <v>91.939340048621602</v>
      </c>
      <c r="J4266">
        <v>22.5065833449897</v>
      </c>
      <c r="K4266">
        <v>20.451233985410799</v>
      </c>
      <c r="L4266">
        <v>15.411080429882601</v>
      </c>
      <c r="M4266">
        <v>75.790868401991801</v>
      </c>
      <c r="N4266">
        <v>0.40264866277089301</v>
      </c>
      <c r="O4266">
        <v>5.8589079314467796</v>
      </c>
      <c r="P4266">
        <v>226.692708333333</v>
      </c>
      <c r="Q4266">
        <v>0.16091223147196601</v>
      </c>
    </row>
    <row r="4267" spans="1:17" hidden="1" x14ac:dyDescent="0.3">
      <c r="A4267" t="s">
        <v>8692</v>
      </c>
      <c r="B4267" t="s">
        <v>8693</v>
      </c>
      <c r="C4267" t="str">
        <f>IFERROR(VLOOKUP(Table1[[#This Row],[Ticker]],[1]!Table1[[Symbol]:[Industry]],2,FALSE),"-")</f>
        <v>-</v>
      </c>
      <c r="D4267" t="s">
        <v>140</v>
      </c>
      <c r="E4267">
        <v>12.299334887999899</v>
      </c>
      <c r="F4267">
        <v>28.76</v>
      </c>
      <c r="G4267">
        <v>-27.814612070509899</v>
      </c>
      <c r="H4267">
        <v>-16.632941805593799</v>
      </c>
      <c r="I4267">
        <v>-31.802170941083201</v>
      </c>
      <c r="J4267">
        <v>0.98778635250855795</v>
      </c>
      <c r="K4267">
        <v>31.367141345455298</v>
      </c>
      <c r="L4267">
        <v>33.586079209615498</v>
      </c>
      <c r="M4267">
        <v>30.7067568288847</v>
      </c>
      <c r="N4267">
        <v>1.6851772730955901</v>
      </c>
      <c r="O4267">
        <v>72.705146036161295</v>
      </c>
      <c r="P4267">
        <v>14.217633042096899</v>
      </c>
      <c r="Q4267">
        <v>7.3920300556370999E-2</v>
      </c>
    </row>
    <row r="4268" spans="1:17" hidden="1" x14ac:dyDescent="0.3">
      <c r="A4268" t="s">
        <v>8694</v>
      </c>
      <c r="B4268" t="s">
        <v>8695</v>
      </c>
      <c r="C4268" t="str">
        <f>IFERROR(VLOOKUP(Table1[[#This Row],[Ticker]],[1]!Table1[[Symbol]:[Industry]],2,FALSE),"-")</f>
        <v>-</v>
      </c>
      <c r="E4268">
        <v>12.279</v>
      </c>
      <c r="F4268">
        <v>41.03</v>
      </c>
      <c r="G4268">
        <v>38.3156093945666</v>
      </c>
      <c r="H4268">
        <v>-24.271235418305501</v>
      </c>
      <c r="I4268">
        <v>-26.553440002377499</v>
      </c>
      <c r="J4268">
        <v>-2.2701514626600798</v>
      </c>
      <c r="K4268">
        <v>46.148136597535597</v>
      </c>
      <c r="L4268">
        <v>41.800076858137899</v>
      </c>
      <c r="M4268">
        <v>40.081390015481901</v>
      </c>
      <c r="N4268">
        <v>0.29414297156587899</v>
      </c>
      <c r="O4268">
        <v>42.9685595905434</v>
      </c>
      <c r="P4268">
        <v>100.146341463414</v>
      </c>
      <c r="Q4268">
        <v>4.6500992112853003E-2</v>
      </c>
    </row>
    <row r="4269" spans="1:17" hidden="1" x14ac:dyDescent="0.3">
      <c r="A4269" t="s">
        <v>8696</v>
      </c>
      <c r="B4269" t="s">
        <v>8697</v>
      </c>
      <c r="C4269" t="str">
        <f>IFERROR(VLOOKUP(Table1[[#This Row],[Ticker]],[1]!Table1[[Symbol]:[Industry]],2,FALSE),"-")</f>
        <v>-</v>
      </c>
      <c r="D4269" t="s">
        <v>441</v>
      </c>
      <c r="E4269">
        <v>12.26309856</v>
      </c>
      <c r="F4269">
        <v>37.29</v>
      </c>
      <c r="G4269">
        <v>-25.020606821649501</v>
      </c>
      <c r="H4269">
        <v>-6.0279222780636399</v>
      </c>
      <c r="I4269">
        <v>-13.3227560347145</v>
      </c>
      <c r="J4269">
        <v>-4.2937508237654596</v>
      </c>
      <c r="K4269">
        <v>36.475359772341498</v>
      </c>
      <c r="L4269">
        <v>36.378791979364003</v>
      </c>
      <c r="M4269">
        <v>45.791856045806298</v>
      </c>
      <c r="N4269">
        <v>0.96185556314075205</v>
      </c>
      <c r="O4269">
        <v>37.838562617323603</v>
      </c>
      <c r="P4269">
        <v>19.519230769230699</v>
      </c>
      <c r="Q4269">
        <v>7.6027362996103007E-2</v>
      </c>
    </row>
    <row r="4270" spans="1:17" hidden="1" x14ac:dyDescent="0.3">
      <c r="A4270" t="s">
        <v>8698</v>
      </c>
      <c r="B4270" t="s">
        <v>8699</v>
      </c>
      <c r="C4270" t="str">
        <f>IFERROR(VLOOKUP(Table1[[#This Row],[Ticker]],[1]!Table1[[Symbol]:[Industry]],2,FALSE),"-")</f>
        <v>-</v>
      </c>
      <c r="E4270">
        <v>12.253920000000001</v>
      </c>
      <c r="F4270">
        <v>26.1</v>
      </c>
      <c r="G4270">
        <v>17.287714657724599</v>
      </c>
      <c r="H4270">
        <v>10.375775829713801</v>
      </c>
      <c r="I4270">
        <v>-55.620414027089801</v>
      </c>
      <c r="J4270">
        <v>5.9606077502652504</v>
      </c>
      <c r="K4270">
        <v>25.160089340005399</v>
      </c>
      <c r="L4270">
        <v>27.233216473925498</v>
      </c>
      <c r="M4270">
        <v>77.017996847309902</v>
      </c>
      <c r="N4270">
        <v>1.1698113207547101</v>
      </c>
      <c r="O4270">
        <v>105.862068965517</v>
      </c>
      <c r="P4270">
        <v>50.954308849045702</v>
      </c>
    </row>
    <row r="4271" spans="1:17" hidden="1" x14ac:dyDescent="0.3">
      <c r="A4271" t="s">
        <v>8700</v>
      </c>
      <c r="B4271" t="s">
        <v>8701</v>
      </c>
      <c r="C4271" t="str">
        <f>IFERROR(VLOOKUP(Table1[[#This Row],[Ticker]],[1]!Table1[[Symbol]:[Industry]],2,FALSE),"-")</f>
        <v>-</v>
      </c>
      <c r="D4271" t="s">
        <v>713</v>
      </c>
      <c r="E4271">
        <v>12.214835947999999</v>
      </c>
      <c r="F4271">
        <v>2647.07</v>
      </c>
      <c r="G4271">
        <v>0.31622840316191098</v>
      </c>
      <c r="H4271">
        <v>0.27309624143247402</v>
      </c>
      <c r="I4271">
        <v>0.665006284317604</v>
      </c>
      <c r="J4271">
        <v>0.19030351497995701</v>
      </c>
      <c r="K4271">
        <v>2527.6438889999599</v>
      </c>
      <c r="L4271">
        <v>2348.1661852509801</v>
      </c>
      <c r="M4271">
        <v>57.569699091115801</v>
      </c>
      <c r="N4271">
        <v>0.39209816240915402</v>
      </c>
      <c r="O4271">
        <v>0.92819608094987205</v>
      </c>
      <c r="P4271">
        <v>31.303075396825399</v>
      </c>
      <c r="Q4271">
        <v>2.2268006150822001E-2</v>
      </c>
    </row>
    <row r="4272" spans="1:17" hidden="1" x14ac:dyDescent="0.3">
      <c r="A4272" t="s">
        <v>8702</v>
      </c>
      <c r="B4272" t="s">
        <v>8703</v>
      </c>
      <c r="C4272" t="str">
        <f>IFERROR(VLOOKUP(Table1[[#This Row],[Ticker]],[1]!Table1[[Symbol]:[Industry]],2,FALSE),"-")</f>
        <v>-</v>
      </c>
      <c r="D4272" t="s">
        <v>557</v>
      </c>
      <c r="E4272">
        <v>12.19850418</v>
      </c>
      <c r="F4272">
        <v>10.29</v>
      </c>
      <c r="G4272">
        <v>-43.153788195794696</v>
      </c>
      <c r="H4272">
        <v>-0.88570689194581398</v>
      </c>
      <c r="I4272">
        <v>-17.309587629205101</v>
      </c>
      <c r="J4272">
        <v>-2.5975285415318301</v>
      </c>
      <c r="K4272">
        <v>10.595450830162701</v>
      </c>
      <c r="L4272">
        <v>11.1390626251327</v>
      </c>
      <c r="M4272">
        <v>45.110638717910199</v>
      </c>
      <c r="N4272">
        <v>0.50105400832564195</v>
      </c>
      <c r="O4272">
        <v>50.534499514091301</v>
      </c>
      <c r="P4272">
        <v>21.058823529411701</v>
      </c>
      <c r="Q4272">
        <v>8.9905120916362005E-2</v>
      </c>
    </row>
    <row r="4273" spans="1:17" hidden="1" x14ac:dyDescent="0.3">
      <c r="A4273" t="s">
        <v>8704</v>
      </c>
      <c r="B4273" t="s">
        <v>8705</v>
      </c>
      <c r="C4273" t="str">
        <f>IFERROR(VLOOKUP(Table1[[#This Row],[Ticker]],[1]!Table1[[Symbol]:[Industry]],2,FALSE),"-")</f>
        <v>-</v>
      </c>
      <c r="D4273" t="s">
        <v>1161</v>
      </c>
      <c r="E4273">
        <v>12.17535775</v>
      </c>
      <c r="F4273">
        <v>5.88</v>
      </c>
      <c r="G4273">
        <v>19.3807945797518</v>
      </c>
      <c r="H4273">
        <v>-29.921000007339</v>
      </c>
      <c r="I4273">
        <v>1.3636657229473099</v>
      </c>
      <c r="J4273">
        <v>-8.6478411778558097</v>
      </c>
      <c r="K4273">
        <v>6.47565359511258</v>
      </c>
      <c r="L4273">
        <v>5.3423152312425701</v>
      </c>
      <c r="M4273">
        <v>14.299164447404801</v>
      </c>
      <c r="N4273">
        <v>0.21886496203869599</v>
      </c>
      <c r="O4273">
        <v>37.755102040816297</v>
      </c>
      <c r="Q4273">
        <v>5.8261892037924999E-2</v>
      </c>
    </row>
    <row r="4274" spans="1:17" hidden="1" x14ac:dyDescent="0.3">
      <c r="A4274" t="s">
        <v>8706</v>
      </c>
      <c r="B4274" t="s">
        <v>8707</v>
      </c>
      <c r="C4274" t="str">
        <f>IFERROR(VLOOKUP(Table1[[#This Row],[Ticker]],[1]!Table1[[Symbol]:[Industry]],2,FALSE),"-")</f>
        <v>-</v>
      </c>
      <c r="E4274">
        <v>12.142041300000001</v>
      </c>
      <c r="F4274">
        <v>23.73</v>
      </c>
      <c r="G4274">
        <v>229.967723337595</v>
      </c>
      <c r="H4274">
        <v>16.4636725626968</v>
      </c>
      <c r="I4274">
        <v>13.643319508147799</v>
      </c>
      <c r="J4274">
        <v>-10.229296759311399</v>
      </c>
      <c r="K4274">
        <v>24.267588941782801</v>
      </c>
      <c r="L4274">
        <v>20.189094366541799</v>
      </c>
      <c r="M4274">
        <v>31.653629481058399</v>
      </c>
      <c r="N4274">
        <v>0.39514765340214197</v>
      </c>
      <c r="O4274">
        <v>58.870627897176497</v>
      </c>
      <c r="P4274">
        <v>315.58669001751298</v>
      </c>
    </row>
    <row r="4275" spans="1:17" hidden="1" x14ac:dyDescent="0.3">
      <c r="A4275" t="s">
        <v>8708</v>
      </c>
      <c r="B4275" t="s">
        <v>8709</v>
      </c>
      <c r="C4275" t="str">
        <f>IFERROR(VLOOKUP(Table1[[#This Row],[Ticker]],[1]!Table1[[Symbol]:[Industry]],2,FALSE),"-")</f>
        <v>-</v>
      </c>
      <c r="D4275" t="s">
        <v>647</v>
      </c>
      <c r="E4275">
        <v>12.1417763</v>
      </c>
      <c r="F4275">
        <v>16.43</v>
      </c>
      <c r="G4275">
        <v>-0.57573206884794104</v>
      </c>
      <c r="H4275">
        <v>-12.2611394673783</v>
      </c>
      <c r="I4275">
        <v>-10.293504267555999</v>
      </c>
      <c r="J4275">
        <v>-9.8364796998276702</v>
      </c>
      <c r="K4275">
        <v>17.298085208839101</v>
      </c>
      <c r="L4275">
        <v>16.8080761274271</v>
      </c>
      <c r="M4275">
        <v>37.902600532637898</v>
      </c>
      <c r="N4275">
        <v>1.3576495014077301</v>
      </c>
      <c r="O4275">
        <v>41.509433962264097</v>
      </c>
      <c r="P4275">
        <v>49.363636363636303</v>
      </c>
      <c r="Q4275">
        <v>5.9333860683070998E-2</v>
      </c>
    </row>
    <row r="4276" spans="1:17" hidden="1" x14ac:dyDescent="0.3">
      <c r="A4276" t="s">
        <v>8710</v>
      </c>
      <c r="B4276" t="s">
        <v>8711</v>
      </c>
      <c r="C4276" t="str">
        <f>IFERROR(VLOOKUP(Table1[[#This Row],[Ticker]],[1]!Table1[[Symbol]:[Industry]],2,FALSE),"-")</f>
        <v>-</v>
      </c>
      <c r="E4276">
        <v>12.140919200000001</v>
      </c>
      <c r="F4276">
        <v>21.28</v>
      </c>
      <c r="G4276">
        <v>19.352498889791701</v>
      </c>
      <c r="H4276">
        <v>-21.129380317437398</v>
      </c>
      <c r="I4276">
        <v>3.3759800716597299</v>
      </c>
      <c r="J4276">
        <v>-10.632648185794499</v>
      </c>
      <c r="K4276">
        <v>21.1516071020501</v>
      </c>
      <c r="L4276">
        <v>19.0929266157227</v>
      </c>
      <c r="M4276">
        <v>36.578341222818302</v>
      </c>
      <c r="N4276">
        <v>1.27338319376633</v>
      </c>
      <c r="O4276">
        <v>27.7725563909774</v>
      </c>
      <c r="P4276">
        <v>74.426229508196698</v>
      </c>
      <c r="Q4276">
        <v>3.4763174472687002E-2</v>
      </c>
    </row>
    <row r="4277" spans="1:17" hidden="1" x14ac:dyDescent="0.3">
      <c r="A4277" t="s">
        <v>8712</v>
      </c>
      <c r="B4277" t="s">
        <v>8713</v>
      </c>
      <c r="C4277" t="str">
        <f>IFERROR(VLOOKUP(Table1[[#This Row],[Ticker]],[1]!Table1[[Symbol]:[Industry]],2,FALSE),"-")</f>
        <v>-</v>
      </c>
      <c r="D4277" t="s">
        <v>901</v>
      </c>
      <c r="E4277">
        <v>12.127884999999999</v>
      </c>
      <c r="F4277">
        <v>19.309999999999999</v>
      </c>
      <c r="G4277">
        <v>40.231722894136702</v>
      </c>
      <c r="H4277">
        <v>14.814431115884499</v>
      </c>
      <c r="I4277">
        <v>13.9210952810274</v>
      </c>
      <c r="J4277">
        <v>-12.422482438735599</v>
      </c>
      <c r="K4277">
        <v>18.0469006477358</v>
      </c>
      <c r="L4277">
        <v>15.368543697033701</v>
      </c>
      <c r="M4277">
        <v>37.811686707540098</v>
      </c>
      <c r="N4277">
        <v>0.31854286529510201</v>
      </c>
      <c r="O4277">
        <v>18.8503366131538</v>
      </c>
      <c r="P4277">
        <v>74.751131221719405</v>
      </c>
      <c r="Q4277">
        <v>8.4605758639950998E-2</v>
      </c>
    </row>
    <row r="4278" spans="1:17" hidden="1" x14ac:dyDescent="0.3">
      <c r="A4278" t="s">
        <v>8714</v>
      </c>
      <c r="B4278" t="s">
        <v>8715</v>
      </c>
      <c r="C4278" t="str">
        <f>IFERROR(VLOOKUP(Table1[[#This Row],[Ticker]],[1]!Table1[[Symbol]:[Industry]],2,FALSE),"-")</f>
        <v>-</v>
      </c>
      <c r="D4278" t="s">
        <v>308</v>
      </c>
      <c r="E4278">
        <v>12.125999999999999</v>
      </c>
      <c r="F4278">
        <v>39.25</v>
      </c>
      <c r="G4278">
        <v>-10.3292508584489</v>
      </c>
      <c r="H4278">
        <v>-8.9713435490110403</v>
      </c>
      <c r="I4278">
        <v>-3.4373952850102398</v>
      </c>
      <c r="J4278">
        <v>4.1853256553110096</v>
      </c>
      <c r="K4278">
        <v>39.159377253010902</v>
      </c>
      <c r="L4278">
        <v>38.451661139120503</v>
      </c>
      <c r="M4278">
        <v>70.407104528439504</v>
      </c>
      <c r="N4278">
        <v>1.4622823984526101</v>
      </c>
      <c r="O4278">
        <v>14.9554140127388</v>
      </c>
      <c r="P4278">
        <v>30.746169220519601</v>
      </c>
    </row>
    <row r="4279" spans="1:17" hidden="1" x14ac:dyDescent="0.3">
      <c r="A4279" t="s">
        <v>8716</v>
      </c>
      <c r="B4279" t="s">
        <v>8717</v>
      </c>
      <c r="C4279" t="str">
        <f>IFERROR(VLOOKUP(Table1[[#This Row],[Ticker]],[1]!Table1[[Symbol]:[Industry]],2,FALSE),"-")</f>
        <v>-</v>
      </c>
      <c r="D4279" t="s">
        <v>713</v>
      </c>
      <c r="E4279">
        <v>12.120252429999899</v>
      </c>
      <c r="F4279">
        <v>38.78</v>
      </c>
      <c r="G4279">
        <v>14.094599293556501</v>
      </c>
      <c r="H4279">
        <v>-0.62059444093764804</v>
      </c>
      <c r="I4279">
        <v>4.7431991024807099</v>
      </c>
      <c r="J4279">
        <v>-0.43757809893214</v>
      </c>
      <c r="K4279">
        <v>36.927175405889201</v>
      </c>
      <c r="L4279">
        <v>33.772780512446197</v>
      </c>
      <c r="M4279">
        <v>57.562155009737999</v>
      </c>
      <c r="N4279">
        <v>1.54195945101373</v>
      </c>
      <c r="O4279">
        <v>0.56730273336771297</v>
      </c>
      <c r="P4279">
        <v>43.629629629629598</v>
      </c>
    </row>
    <row r="4280" spans="1:17" hidden="1" x14ac:dyDescent="0.3">
      <c r="A4280" t="s">
        <v>8718</v>
      </c>
      <c r="B4280" t="s">
        <v>8719</v>
      </c>
      <c r="C4280" t="str">
        <f>IFERROR(VLOOKUP(Table1[[#This Row],[Ticker]],[1]!Table1[[Symbol]:[Industry]],2,FALSE),"-")</f>
        <v>-</v>
      </c>
      <c r="D4280" t="s">
        <v>1465</v>
      </c>
      <c r="E4280">
        <v>12.119169915999899</v>
      </c>
      <c r="F4280">
        <v>11.09</v>
      </c>
      <c r="G4280">
        <v>195.64488475688501</v>
      </c>
      <c r="H4280">
        <v>11.2359435543119</v>
      </c>
      <c r="I4280">
        <v>61.567992646024202</v>
      </c>
      <c r="J4280">
        <v>2.7463985693250899</v>
      </c>
      <c r="K4280">
        <v>9.8384285862780594</v>
      </c>
      <c r="L4280">
        <v>7.7262053224972798</v>
      </c>
      <c r="M4280">
        <v>75.682732781737798</v>
      </c>
      <c r="N4280">
        <v>1.6378663299806699</v>
      </c>
      <c r="O4280">
        <v>17.673579801622999</v>
      </c>
      <c r="Q4280">
        <v>0.104476058253306</v>
      </c>
    </row>
    <row r="4281" spans="1:17" hidden="1" x14ac:dyDescent="0.3">
      <c r="A4281" t="s">
        <v>8720</v>
      </c>
      <c r="B4281" t="s">
        <v>8721</v>
      </c>
      <c r="C4281" t="str">
        <f>IFERROR(VLOOKUP(Table1[[#This Row],[Ticker]],[1]!Table1[[Symbol]:[Industry]],2,FALSE),"-")</f>
        <v>-</v>
      </c>
      <c r="E4281">
        <v>12.10716</v>
      </c>
      <c r="F4281">
        <v>12.02</v>
      </c>
      <c r="G4281">
        <v>199.060474259431</v>
      </c>
      <c r="H4281">
        <v>26.175053099659401</v>
      </c>
      <c r="I4281">
        <v>64.017736798070999</v>
      </c>
      <c r="J4281">
        <v>-1.05231389811802</v>
      </c>
      <c r="K4281">
        <v>10.9430498299142</v>
      </c>
      <c r="L4281">
        <v>8.6043456060117904</v>
      </c>
      <c r="M4281">
        <v>54.657679748674703</v>
      </c>
      <c r="N4281">
        <v>1.40065546816589</v>
      </c>
      <c r="O4281">
        <v>15.890183028286099</v>
      </c>
      <c r="P4281">
        <v>263.14199395770299</v>
      </c>
      <c r="Q4281">
        <v>1.2798600219298999E-2</v>
      </c>
    </row>
    <row r="4282" spans="1:17" hidden="1" x14ac:dyDescent="0.3">
      <c r="A4282" t="s">
        <v>8722</v>
      </c>
      <c r="B4282" t="s">
        <v>8723</v>
      </c>
      <c r="C4282" t="str">
        <f>IFERROR(VLOOKUP(Table1[[#This Row],[Ticker]],[1]!Table1[[Symbol]:[Industry]],2,FALSE),"-")</f>
        <v>-</v>
      </c>
      <c r="E4282">
        <v>12.106162679999899</v>
      </c>
      <c r="F4282">
        <v>35.299999999999997</v>
      </c>
      <c r="G4282">
        <v>62.965662870502499</v>
      </c>
      <c r="H4282">
        <v>-26.123211123532801</v>
      </c>
      <c r="I4282">
        <v>-45.916426039903001</v>
      </c>
      <c r="J4282">
        <v>1.2626004889998901</v>
      </c>
      <c r="K4282">
        <v>41.238546485578901</v>
      </c>
      <c r="L4282">
        <v>44.159963163275499</v>
      </c>
      <c r="M4282">
        <v>35.793340349706703</v>
      </c>
      <c r="N4282">
        <v>0.833079132460111</v>
      </c>
      <c r="O4282">
        <v>126.430594900849</v>
      </c>
      <c r="P4282">
        <v>128.33117723156499</v>
      </c>
      <c r="Q4282">
        <v>6.6180557447207994E-2</v>
      </c>
    </row>
    <row r="4283" spans="1:17" hidden="1" x14ac:dyDescent="0.3">
      <c r="A4283" t="s">
        <v>8724</v>
      </c>
      <c r="B4283" t="s">
        <v>8725</v>
      </c>
      <c r="C4283" t="str">
        <f>IFERROR(VLOOKUP(Table1[[#This Row],[Ticker]],[1]!Table1[[Symbol]:[Industry]],2,FALSE),"-")</f>
        <v>-</v>
      </c>
      <c r="D4283" t="s">
        <v>901</v>
      </c>
      <c r="E4283">
        <v>12.02</v>
      </c>
      <c r="F4283">
        <v>6.05</v>
      </c>
      <c r="G4283">
        <v>-32.005940993030201</v>
      </c>
      <c r="H4283">
        <v>-8.4210110564634704</v>
      </c>
      <c r="I4283">
        <v>-32.0031124264395</v>
      </c>
      <c r="J4283">
        <v>-0.80168733170197304</v>
      </c>
      <c r="K4283">
        <v>6.15876054207998</v>
      </c>
      <c r="L4283">
        <v>6.58534192964966</v>
      </c>
      <c r="M4283">
        <v>44.102192048031498</v>
      </c>
      <c r="N4283">
        <v>0.90812899239300604</v>
      </c>
      <c r="O4283">
        <v>47.107438016528903</v>
      </c>
      <c r="P4283">
        <v>13.935969868173199</v>
      </c>
      <c r="Q4283">
        <v>4.5571431531580997E-2</v>
      </c>
    </row>
    <row r="4284" spans="1:17" hidden="1" x14ac:dyDescent="0.3">
      <c r="A4284" t="s">
        <v>8726</v>
      </c>
      <c r="B4284" t="s">
        <v>8727</v>
      </c>
      <c r="C4284" t="str">
        <f>IFERROR(VLOOKUP(Table1[[#This Row],[Ticker]],[1]!Table1[[Symbol]:[Industry]],2,FALSE),"-")</f>
        <v>-</v>
      </c>
      <c r="D4284" t="s">
        <v>422</v>
      </c>
      <c r="E4284">
        <v>11.932074999999999</v>
      </c>
      <c r="F4284">
        <v>199.7</v>
      </c>
      <c r="G4284">
        <v>34.468482588788099</v>
      </c>
      <c r="H4284">
        <v>-23.3462237583426</v>
      </c>
      <c r="I4284">
        <v>-5.5443543520070103E-2</v>
      </c>
      <c r="J4284">
        <v>-15.0014725089307</v>
      </c>
      <c r="K4284">
        <v>235.140731780854</v>
      </c>
      <c r="L4284">
        <v>202.86181858716199</v>
      </c>
      <c r="M4284">
        <v>0.28562466538970499</v>
      </c>
      <c r="N4284">
        <v>5.2075741677000797</v>
      </c>
      <c r="O4284">
        <v>34.076114171256798</v>
      </c>
      <c r="P4284">
        <v>60.272873194221397</v>
      </c>
    </row>
    <row r="4285" spans="1:17" hidden="1" x14ac:dyDescent="0.3">
      <c r="A4285" t="s">
        <v>8728</v>
      </c>
      <c r="B4285" t="s">
        <v>8729</v>
      </c>
      <c r="C4285" t="str">
        <f>IFERROR(VLOOKUP(Table1[[#This Row],[Ticker]],[1]!Table1[[Symbol]:[Industry]],2,FALSE),"-")</f>
        <v>-</v>
      </c>
      <c r="D4285" t="s">
        <v>62</v>
      </c>
      <c r="E4285">
        <v>11.9316455</v>
      </c>
      <c r="F4285">
        <v>24.67</v>
      </c>
      <c r="G4285">
        <v>111.407147856105</v>
      </c>
      <c r="H4285">
        <v>-4.8897108959498201</v>
      </c>
      <c r="I4285">
        <v>-20.680047021872401</v>
      </c>
      <c r="J4285">
        <v>-0.80168733170197304</v>
      </c>
      <c r="K4285">
        <v>24.513001232625001</v>
      </c>
      <c r="L4285">
        <v>21.606030787634399</v>
      </c>
      <c r="M4285">
        <v>97.755691246373402</v>
      </c>
      <c r="N4285">
        <v>0</v>
      </c>
      <c r="O4285">
        <v>15.4843940008106</v>
      </c>
      <c r="P4285">
        <v>228.933333333333</v>
      </c>
    </row>
    <row r="4286" spans="1:17" hidden="1" x14ac:dyDescent="0.3">
      <c r="A4286" t="s">
        <v>8730</v>
      </c>
      <c r="B4286" t="s">
        <v>4161</v>
      </c>
      <c r="C4286" t="str">
        <f>IFERROR(VLOOKUP(Table1[[#This Row],[Ticker]],[1]!Table1[[Symbol]:[Industry]],2,FALSE),"-")</f>
        <v>-</v>
      </c>
      <c r="D4286" t="s">
        <v>49</v>
      </c>
      <c r="E4286">
        <v>11.93</v>
      </c>
      <c r="F4286">
        <v>119.3</v>
      </c>
      <c r="M4286">
        <v>100</v>
      </c>
      <c r="N4286">
        <v>1</v>
      </c>
      <c r="Q4286">
        <v>5.4726977498741003E-2</v>
      </c>
    </row>
    <row r="4287" spans="1:17" hidden="1" x14ac:dyDescent="0.3">
      <c r="A4287" t="s">
        <v>8731</v>
      </c>
      <c r="B4287" t="s">
        <v>8732</v>
      </c>
      <c r="C4287" t="str">
        <f>IFERROR(VLOOKUP(Table1[[#This Row],[Ticker]],[1]!Table1[[Symbol]:[Industry]],2,FALSE),"-")</f>
        <v>-</v>
      </c>
      <c r="D4287" t="s">
        <v>557</v>
      </c>
      <c r="E4287">
        <v>11.897264085512999</v>
      </c>
      <c r="F4287">
        <v>41.6</v>
      </c>
      <c r="G4287">
        <v>-15.576515671676001</v>
      </c>
      <c r="H4287">
        <v>-4.8897108959498201</v>
      </c>
      <c r="I4287">
        <v>-6.7157813317647399</v>
      </c>
      <c r="J4287">
        <v>-0.80168733170197304</v>
      </c>
      <c r="K4287">
        <v>40.7761298317238</v>
      </c>
      <c r="L4287">
        <v>39.565917019853003</v>
      </c>
      <c r="M4287">
        <v>100</v>
      </c>
      <c r="N4287">
        <v>0</v>
      </c>
      <c r="O4287">
        <v>0</v>
      </c>
      <c r="P4287">
        <v>10.227874933757199</v>
      </c>
    </row>
    <row r="4288" spans="1:17" hidden="1" x14ac:dyDescent="0.3">
      <c r="A4288" t="s">
        <v>8733</v>
      </c>
      <c r="B4288" t="s">
        <v>8734</v>
      </c>
      <c r="C4288" t="str">
        <f>IFERROR(VLOOKUP(Table1[[#This Row],[Ticker]],[1]!Table1[[Symbol]:[Industry]],2,FALSE),"-")</f>
        <v>-</v>
      </c>
      <c r="D4288" t="s">
        <v>140</v>
      </c>
      <c r="E4288">
        <v>11.8408</v>
      </c>
      <c r="F4288">
        <v>30.88</v>
      </c>
      <c r="G4288">
        <v>176.05289189701</v>
      </c>
      <c r="H4288">
        <v>-0.46611840265223398</v>
      </c>
      <c r="I4288">
        <v>-31.547109898108602</v>
      </c>
      <c r="J4288">
        <v>-6.4632071621591303</v>
      </c>
      <c r="K4288">
        <v>29.967310204931401</v>
      </c>
      <c r="L4288">
        <v>26.465642774799999</v>
      </c>
      <c r="M4288">
        <v>50.035962284260101</v>
      </c>
      <c r="N4288">
        <v>2.1554854722227401</v>
      </c>
      <c r="O4288">
        <v>37.661917098445599</v>
      </c>
      <c r="P4288">
        <v>224.71083070452099</v>
      </c>
    </row>
    <row r="4289" spans="1:17" hidden="1" x14ac:dyDescent="0.3">
      <c r="A4289" t="s">
        <v>8735</v>
      </c>
      <c r="B4289" t="s">
        <v>8736</v>
      </c>
      <c r="C4289" t="str">
        <f>IFERROR(VLOOKUP(Table1[[#This Row],[Ticker]],[1]!Table1[[Symbol]:[Industry]],2,FALSE),"-")</f>
        <v>-</v>
      </c>
      <c r="D4289" t="s">
        <v>130</v>
      </c>
      <c r="E4289">
        <v>11.76008085</v>
      </c>
      <c r="F4289">
        <v>9.77</v>
      </c>
      <c r="G4289">
        <v>-79.035601711225496</v>
      </c>
      <c r="H4289">
        <v>-2.3818739053542002</v>
      </c>
      <c r="I4289">
        <v>-23.376910156868998</v>
      </c>
      <c r="J4289">
        <v>-1.61058520834504</v>
      </c>
      <c r="K4289">
        <v>9.8968117445286392</v>
      </c>
      <c r="L4289">
        <v>11.193009723350301</v>
      </c>
      <c r="M4289">
        <v>56.128133923804299</v>
      </c>
      <c r="N4289">
        <v>0.83056459168713204</v>
      </c>
      <c r="O4289">
        <v>137.97338792221001</v>
      </c>
      <c r="P4289">
        <v>15.348288075560699</v>
      </c>
    </row>
    <row r="4290" spans="1:17" hidden="1" x14ac:dyDescent="0.3">
      <c r="A4290" t="s">
        <v>8737</v>
      </c>
      <c r="B4290" t="s">
        <v>8738</v>
      </c>
      <c r="C4290" t="str">
        <f>IFERROR(VLOOKUP(Table1[[#This Row],[Ticker]],[1]!Table1[[Symbol]:[Industry]],2,FALSE),"-")</f>
        <v>-</v>
      </c>
      <c r="D4290" t="s">
        <v>308</v>
      </c>
      <c r="E4290">
        <v>11.741328897000001</v>
      </c>
      <c r="F4290">
        <v>9.2100000000000009</v>
      </c>
      <c r="G4290">
        <v>15.8879170868743</v>
      </c>
      <c r="H4290">
        <v>-5.2143862206251397</v>
      </c>
      <c r="I4290">
        <v>54.232688591970202</v>
      </c>
      <c r="J4290">
        <v>-0.80168733170197304</v>
      </c>
      <c r="K4290">
        <v>7.5246027658444099</v>
      </c>
      <c r="L4290">
        <v>6.1570502388896298</v>
      </c>
      <c r="M4290">
        <v>12.136929132962999</v>
      </c>
      <c r="N4290">
        <v>0.79087614581112697</v>
      </c>
      <c r="O4290">
        <v>5.3203040173723997</v>
      </c>
      <c r="P4290">
        <v>84.2</v>
      </c>
    </row>
    <row r="4291" spans="1:17" hidden="1" x14ac:dyDescent="0.3">
      <c r="A4291" t="s">
        <v>8739</v>
      </c>
      <c r="B4291" t="s">
        <v>8740</v>
      </c>
      <c r="C4291" t="str">
        <f>IFERROR(VLOOKUP(Table1[[#This Row],[Ticker]],[1]!Table1[[Symbol]:[Industry]],2,FALSE),"-")</f>
        <v>-</v>
      </c>
      <c r="D4291" t="s">
        <v>557</v>
      </c>
      <c r="E4291">
        <v>11.730451800000001</v>
      </c>
      <c r="F4291">
        <v>39.86</v>
      </c>
      <c r="G4291">
        <v>11.7387425898737</v>
      </c>
      <c r="H4291">
        <v>43.662714769151897</v>
      </c>
      <c r="I4291">
        <v>17.702327061608599</v>
      </c>
      <c r="J4291">
        <v>20.702312668297999</v>
      </c>
      <c r="K4291">
        <v>29.215158364114899</v>
      </c>
      <c r="L4291">
        <v>27.929320226726698</v>
      </c>
      <c r="M4291">
        <v>97.6797059647662</v>
      </c>
      <c r="N4291">
        <v>1.9175462355883199</v>
      </c>
      <c r="O4291">
        <v>0</v>
      </c>
      <c r="P4291">
        <v>71.146414770287606</v>
      </c>
    </row>
    <row r="4292" spans="1:17" hidden="1" x14ac:dyDescent="0.3">
      <c r="A4292" t="s">
        <v>8741</v>
      </c>
      <c r="B4292" t="s">
        <v>8742</v>
      </c>
      <c r="C4292" t="str">
        <f>IFERROR(VLOOKUP(Table1[[#This Row],[Ticker]],[1]!Table1[[Symbol]:[Industry]],2,FALSE),"-")</f>
        <v>-</v>
      </c>
      <c r="D4292" t="s">
        <v>140</v>
      </c>
      <c r="E4292">
        <v>11.725470608</v>
      </c>
      <c r="F4292">
        <v>31.03</v>
      </c>
      <c r="G4292">
        <v>240.11542071532099</v>
      </c>
      <c r="H4292">
        <v>243.69519476442699</v>
      </c>
      <c r="I4292">
        <v>254.20655396677799</v>
      </c>
      <c r="J4292">
        <v>58.809543769809899</v>
      </c>
      <c r="M4292">
        <v>100</v>
      </c>
      <c r="O4292">
        <v>0</v>
      </c>
      <c r="P4292">
        <v>265.91981132075398</v>
      </c>
    </row>
    <row r="4293" spans="1:17" hidden="1" x14ac:dyDescent="0.3">
      <c r="A4293" t="s">
        <v>8743</v>
      </c>
      <c r="B4293" t="s">
        <v>8744</v>
      </c>
      <c r="C4293" t="str">
        <f>IFERROR(VLOOKUP(Table1[[#This Row],[Ticker]],[1]!Table1[[Symbol]:[Industry]],2,FALSE),"-")</f>
        <v>-</v>
      </c>
      <c r="D4293" t="s">
        <v>647</v>
      </c>
      <c r="E4293">
        <v>11.711690847</v>
      </c>
      <c r="F4293">
        <v>14.11</v>
      </c>
      <c r="G4293">
        <v>11.3190301914568</v>
      </c>
      <c r="H4293">
        <v>-20.348069194331998</v>
      </c>
      <c r="I4293">
        <v>-24.829020900773699</v>
      </c>
      <c r="J4293">
        <v>-6.7350206650353099</v>
      </c>
      <c r="K4293">
        <v>14.0107038549768</v>
      </c>
      <c r="L4293">
        <v>11.8784729026805</v>
      </c>
      <c r="M4293">
        <v>0.46178403304846</v>
      </c>
      <c r="N4293">
        <v>0.13408748114630401</v>
      </c>
      <c r="O4293">
        <v>18.284904323174999</v>
      </c>
      <c r="P4293">
        <v>95.9722222222222</v>
      </c>
    </row>
    <row r="4294" spans="1:17" hidden="1" x14ac:dyDescent="0.3">
      <c r="A4294" t="s">
        <v>8745</v>
      </c>
      <c r="B4294" t="s">
        <v>8746</v>
      </c>
      <c r="C4294" t="str">
        <f>IFERROR(VLOOKUP(Table1[[#This Row],[Ticker]],[1]!Table1[[Symbol]:[Industry]],2,FALSE),"-")</f>
        <v>-</v>
      </c>
      <c r="D4294" t="s">
        <v>1394</v>
      </c>
      <c r="E4294">
        <v>11.629811200000001</v>
      </c>
      <c r="F4294">
        <v>4.26</v>
      </c>
      <c r="G4294">
        <v>16.195609394566599</v>
      </c>
      <c r="H4294">
        <v>48.534946638296702</v>
      </c>
      <c r="I4294">
        <v>0.98515534443694097</v>
      </c>
      <c r="J4294">
        <v>-10.6608422612794</v>
      </c>
      <c r="K4294">
        <v>3.6699012362249199</v>
      </c>
      <c r="L4294">
        <v>3.5141223996794699</v>
      </c>
      <c r="M4294">
        <v>56.4832078339304</v>
      </c>
      <c r="N4294">
        <v>3.7288589733441602</v>
      </c>
      <c r="O4294">
        <v>27.699530516431899</v>
      </c>
      <c r="P4294">
        <v>74.590163934426201</v>
      </c>
      <c r="Q4294">
        <v>4.6043193591463E-2</v>
      </c>
    </row>
    <row r="4295" spans="1:17" hidden="1" x14ac:dyDescent="0.3">
      <c r="A4295" t="s">
        <v>8747</v>
      </c>
      <c r="B4295" t="s">
        <v>8748</v>
      </c>
      <c r="C4295" t="str">
        <f>IFERROR(VLOOKUP(Table1[[#This Row],[Ticker]],[1]!Table1[[Symbol]:[Industry]],2,FALSE),"-")</f>
        <v>-</v>
      </c>
      <c r="D4295" t="s">
        <v>916</v>
      </c>
      <c r="E4295">
        <v>11.579280000000001</v>
      </c>
      <c r="F4295">
        <v>11.69</v>
      </c>
      <c r="G4295">
        <v>-4.7898978518101298</v>
      </c>
      <c r="H4295">
        <v>-0.36009417121115</v>
      </c>
      <c r="I4295">
        <v>-23.818520511870499</v>
      </c>
      <c r="J4295">
        <v>3.8648802751805399E-2</v>
      </c>
      <c r="K4295">
        <v>11.591712922011199</v>
      </c>
      <c r="L4295">
        <v>11.045441346137601</v>
      </c>
      <c r="M4295">
        <v>59.8780799402372</v>
      </c>
      <c r="N4295">
        <v>0.71839322180224296</v>
      </c>
      <c r="O4295">
        <v>33.447390932420802</v>
      </c>
      <c r="P4295">
        <v>41.5254237288135</v>
      </c>
    </row>
    <row r="4296" spans="1:17" hidden="1" x14ac:dyDescent="0.3">
      <c r="A4296" t="s">
        <v>8749</v>
      </c>
      <c r="B4296" t="s">
        <v>8750</v>
      </c>
      <c r="C4296" t="str">
        <f>IFERROR(VLOOKUP(Table1[[#This Row],[Ticker]],[1]!Table1[[Symbol]:[Industry]],2,FALSE),"-")</f>
        <v>-</v>
      </c>
      <c r="D4296" t="s">
        <v>713</v>
      </c>
      <c r="E4296">
        <v>11.560360832000001</v>
      </c>
      <c r="F4296">
        <v>57.38</v>
      </c>
      <c r="G4296">
        <v>56.008030180371499</v>
      </c>
      <c r="H4296">
        <v>0.77274100069667995</v>
      </c>
      <c r="I4296">
        <v>22.540369225340999</v>
      </c>
      <c r="J4296">
        <v>-3.2725430268911601E-2</v>
      </c>
      <c r="K4296">
        <v>52.9977697576645</v>
      </c>
      <c r="L4296">
        <v>45.316712102302397</v>
      </c>
      <c r="M4296">
        <v>44.735305969102399</v>
      </c>
      <c r="N4296">
        <v>1.2907409286399001</v>
      </c>
      <c r="O4296">
        <v>0.85395608225862196</v>
      </c>
      <c r="P4296">
        <v>83.264132864899395</v>
      </c>
    </row>
    <row r="4297" spans="1:17" hidden="1" x14ac:dyDescent="0.3">
      <c r="A4297" t="s">
        <v>8751</v>
      </c>
      <c r="B4297" t="s">
        <v>8752</v>
      </c>
      <c r="C4297" t="str">
        <f>IFERROR(VLOOKUP(Table1[[#This Row],[Ticker]],[1]!Table1[[Symbol]:[Industry]],2,FALSE),"-")</f>
        <v>-</v>
      </c>
      <c r="E4297">
        <v>11.559887664</v>
      </c>
      <c r="F4297">
        <v>6.94</v>
      </c>
      <c r="G4297">
        <v>-14.9417707971265</v>
      </c>
      <c r="H4297">
        <v>2.7665391040501599</v>
      </c>
      <c r="I4297">
        <v>-50.995847030266198</v>
      </c>
      <c r="J4297">
        <v>-10.7363278545778</v>
      </c>
      <c r="K4297">
        <v>7.0814560499162802</v>
      </c>
      <c r="L4297">
        <v>7.6876235777912099</v>
      </c>
      <c r="M4297">
        <v>41.876630922089298</v>
      </c>
      <c r="N4297">
        <v>1.0995819989008799</v>
      </c>
      <c r="O4297">
        <v>90.634005763688705</v>
      </c>
      <c r="P4297">
        <v>40.202020202020101</v>
      </c>
      <c r="Q4297">
        <v>2.8514768220034001E-2</v>
      </c>
    </row>
    <row r="4298" spans="1:17" hidden="1" x14ac:dyDescent="0.3">
      <c r="A4298" t="s">
        <v>8753</v>
      </c>
      <c r="B4298" t="s">
        <v>8754</v>
      </c>
      <c r="C4298" t="str">
        <f>IFERROR(VLOOKUP(Table1[[#This Row],[Ticker]],[1]!Table1[[Symbol]:[Industry]],2,FALSE),"-")</f>
        <v>-</v>
      </c>
      <c r="D4298" t="s">
        <v>557</v>
      </c>
      <c r="E4298">
        <v>11.547463199999999</v>
      </c>
      <c r="F4298">
        <v>38.479999999999997</v>
      </c>
      <c r="G4298">
        <v>60.629717921698401</v>
      </c>
      <c r="H4298">
        <v>-34.645096073021698</v>
      </c>
      <c r="I4298">
        <v>-45.528186834539902</v>
      </c>
      <c r="J4298">
        <v>-1.0091562113700301</v>
      </c>
      <c r="K4298">
        <v>46.027029494234903</v>
      </c>
      <c r="L4298">
        <v>47.421436261144997</v>
      </c>
      <c r="M4298">
        <v>34.240888629871897</v>
      </c>
      <c r="N4298">
        <v>0.35527539195394497</v>
      </c>
      <c r="O4298">
        <v>90.7484407484407</v>
      </c>
      <c r="P4298">
        <v>86.434108527131698</v>
      </c>
    </row>
    <row r="4299" spans="1:17" hidden="1" x14ac:dyDescent="0.3">
      <c r="A4299" t="s">
        <v>8755</v>
      </c>
      <c r="B4299" t="s">
        <v>8756</v>
      </c>
      <c r="C4299" t="str">
        <f>IFERROR(VLOOKUP(Table1[[#This Row],[Ticker]],[1]!Table1[[Symbol]:[Industry]],2,FALSE),"-")</f>
        <v>-</v>
      </c>
      <c r="D4299" t="s">
        <v>557</v>
      </c>
      <c r="E4299">
        <v>11.529</v>
      </c>
      <c r="F4299">
        <v>10.6</v>
      </c>
      <c r="G4299">
        <v>-16.5260400899693</v>
      </c>
      <c r="H4299">
        <v>9.3662724547265697</v>
      </c>
      <c r="I4299">
        <v>-0.13430998555470799</v>
      </c>
      <c r="J4299">
        <v>4.6738169910645997</v>
      </c>
      <c r="K4299">
        <v>10.455857065530401</v>
      </c>
      <c r="L4299">
        <v>9.9765607529716096</v>
      </c>
      <c r="M4299">
        <v>59.821322238695402</v>
      </c>
      <c r="N4299">
        <v>2.9126530501679402</v>
      </c>
      <c r="O4299">
        <v>10.094339622641501</v>
      </c>
      <c r="P4299">
        <v>32.334581772783999</v>
      </c>
      <c r="Q4299">
        <v>5.8199475384459E-2</v>
      </c>
    </row>
    <row r="4300" spans="1:17" hidden="1" x14ac:dyDescent="0.3">
      <c r="A4300" t="s">
        <v>8757</v>
      </c>
      <c r="B4300" t="s">
        <v>8758</v>
      </c>
      <c r="C4300" t="str">
        <f>IFERROR(VLOOKUP(Table1[[#This Row],[Ticker]],[1]!Table1[[Symbol]:[Industry]],2,FALSE),"-")</f>
        <v>-</v>
      </c>
      <c r="D4300" t="s">
        <v>250</v>
      </c>
      <c r="E4300">
        <v>11.520835631999899</v>
      </c>
      <c r="F4300">
        <v>20.97</v>
      </c>
      <c r="G4300">
        <v>153.79560939456599</v>
      </c>
      <c r="H4300">
        <v>80.970754220329198</v>
      </c>
      <c r="I4300">
        <v>78.923106282387806</v>
      </c>
      <c r="J4300">
        <v>20.6572792336475</v>
      </c>
      <c r="K4300">
        <v>13.5650176365339</v>
      </c>
      <c r="L4300">
        <v>11.528900393421001</v>
      </c>
      <c r="M4300">
        <v>96.1374242969584</v>
      </c>
      <c r="N4300">
        <v>1.07144819637886</v>
      </c>
      <c r="O4300">
        <v>0</v>
      </c>
      <c r="P4300">
        <v>209.29203539823001</v>
      </c>
      <c r="Q4300">
        <v>8.1371245505784007E-2</v>
      </c>
    </row>
    <row r="4301" spans="1:17" hidden="1" x14ac:dyDescent="0.3">
      <c r="A4301" t="s">
        <v>8759</v>
      </c>
      <c r="B4301" t="s">
        <v>8760</v>
      </c>
      <c r="C4301" t="str">
        <f>IFERROR(VLOOKUP(Table1[[#This Row],[Ticker]],[1]!Table1[[Symbol]:[Industry]],2,FALSE),"-")</f>
        <v>-</v>
      </c>
      <c r="D4301" t="s">
        <v>647</v>
      </c>
      <c r="E4301">
        <v>11.5114398</v>
      </c>
      <c r="F4301">
        <v>10.34</v>
      </c>
      <c r="G4301">
        <v>-19.425789782388001</v>
      </c>
      <c r="H4301">
        <v>-5.8653206520473802</v>
      </c>
      <c r="I4301">
        <v>-18.894585899756699</v>
      </c>
      <c r="J4301">
        <v>1.72356519355055</v>
      </c>
      <c r="K4301">
        <v>10.6305174632573</v>
      </c>
      <c r="L4301">
        <v>11.1514049821472</v>
      </c>
      <c r="M4301">
        <v>43.042521753081999</v>
      </c>
      <c r="N4301">
        <v>0.235692954657717</v>
      </c>
      <c r="O4301">
        <v>81.528046421663404</v>
      </c>
      <c r="P4301">
        <v>18.714121699196301</v>
      </c>
      <c r="Q4301">
        <v>1.8140479077527999E-2</v>
      </c>
    </row>
    <row r="4302" spans="1:17" hidden="1" x14ac:dyDescent="0.3">
      <c r="A4302" t="s">
        <v>8761</v>
      </c>
      <c r="B4302" t="s">
        <v>8762</v>
      </c>
      <c r="C4302" t="str">
        <f>IFERROR(VLOOKUP(Table1[[#This Row],[Ticker]],[1]!Table1[[Symbol]:[Industry]],2,FALSE),"-")</f>
        <v>-</v>
      </c>
      <c r="D4302" t="s">
        <v>338</v>
      </c>
      <c r="E4302">
        <v>11.508603000000001</v>
      </c>
      <c r="F4302">
        <v>2.04</v>
      </c>
      <c r="G4302">
        <v>-49.684987620358598</v>
      </c>
      <c r="H4302">
        <v>-22.3315713610661</v>
      </c>
      <c r="I4302">
        <v>-34.440530081248397</v>
      </c>
      <c r="J4302">
        <v>-18.878610408625001</v>
      </c>
      <c r="K4302">
        <v>2.5450194802082899</v>
      </c>
      <c r="L4302">
        <v>2.3098311129581499</v>
      </c>
      <c r="M4302">
        <v>20.032171029064401</v>
      </c>
      <c r="N4302">
        <v>0.32665311417723403</v>
      </c>
      <c r="O4302">
        <v>77.941176470588204</v>
      </c>
      <c r="P4302">
        <v>42.657342657342603</v>
      </c>
    </row>
    <row r="4303" spans="1:17" hidden="1" x14ac:dyDescent="0.3">
      <c r="A4303" t="s">
        <v>8763</v>
      </c>
      <c r="B4303" t="s">
        <v>8764</v>
      </c>
      <c r="C4303" t="str">
        <f>IFERROR(VLOOKUP(Table1[[#This Row],[Ticker]],[1]!Table1[[Symbol]:[Industry]],2,FALSE),"-")</f>
        <v>-</v>
      </c>
      <c r="D4303" t="s">
        <v>710</v>
      </c>
      <c r="E4303">
        <v>11.48501065</v>
      </c>
      <c r="F4303">
        <v>78.48</v>
      </c>
      <c r="G4303">
        <v>190.264880437659</v>
      </c>
      <c r="H4303">
        <v>-1.2061665921523499</v>
      </c>
      <c r="I4303">
        <v>204.35601368911699</v>
      </c>
      <c r="J4303">
        <v>12.053093599684001</v>
      </c>
      <c r="K4303">
        <v>76.938519660003806</v>
      </c>
      <c r="M4303">
        <v>63.998309901547103</v>
      </c>
      <c r="N4303">
        <v>0.62210567076030898</v>
      </c>
      <c r="O4303">
        <v>26.452599388379099</v>
      </c>
      <c r="P4303">
        <v>231.83932346723</v>
      </c>
    </row>
    <row r="4304" spans="1:17" hidden="1" x14ac:dyDescent="0.3">
      <c r="A4304" t="s">
        <v>8765</v>
      </c>
      <c r="B4304" t="s">
        <v>8766</v>
      </c>
      <c r="C4304" t="str">
        <f>IFERROR(VLOOKUP(Table1[[#This Row],[Ticker]],[1]!Table1[[Symbol]:[Industry]],2,FALSE),"-")</f>
        <v>-</v>
      </c>
      <c r="D4304" t="s">
        <v>647</v>
      </c>
      <c r="E4304">
        <v>11.484</v>
      </c>
      <c r="F4304">
        <v>191.4</v>
      </c>
      <c r="G4304">
        <v>-20.8126188007158</v>
      </c>
      <c r="I4304">
        <v>-6.7214855492582597</v>
      </c>
      <c r="M4304">
        <v>100</v>
      </c>
      <c r="N4304">
        <v>1</v>
      </c>
      <c r="O4304">
        <v>0</v>
      </c>
      <c r="P4304">
        <v>4.9917718047174997</v>
      </c>
      <c r="Q4304">
        <v>3.0346719918976001E-2</v>
      </c>
    </row>
    <row r="4305" spans="1:17" hidden="1" x14ac:dyDescent="0.3">
      <c r="A4305" t="s">
        <v>8767</v>
      </c>
      <c r="B4305" t="s">
        <v>8768</v>
      </c>
      <c r="C4305" t="str">
        <f>IFERROR(VLOOKUP(Table1[[#This Row],[Ticker]],[1]!Table1[[Symbol]:[Industry]],2,FALSE),"-")</f>
        <v>-</v>
      </c>
      <c r="D4305" t="s">
        <v>308</v>
      </c>
      <c r="E4305">
        <v>11.4439172</v>
      </c>
      <c r="F4305">
        <v>7.99</v>
      </c>
      <c r="G4305">
        <v>37.256833884362599</v>
      </c>
      <c r="H4305">
        <v>0.10371880181627199</v>
      </c>
      <c r="I4305">
        <v>32.2507066099882</v>
      </c>
      <c r="J4305">
        <v>-0.80168733170197304</v>
      </c>
      <c r="K4305">
        <v>6.5774703415602396</v>
      </c>
      <c r="L4305">
        <v>5.34250819243635</v>
      </c>
      <c r="M4305">
        <v>99.999983397573999</v>
      </c>
      <c r="N4305">
        <v>0.56149868421419802</v>
      </c>
      <c r="O4305">
        <v>0</v>
      </c>
      <c r="P4305">
        <v>113.06666666666599</v>
      </c>
      <c r="Q4305">
        <v>0.114665316399732</v>
      </c>
    </row>
    <row r="4306" spans="1:17" hidden="1" x14ac:dyDescent="0.3">
      <c r="A4306" t="s">
        <v>8769</v>
      </c>
      <c r="B4306" t="s">
        <v>8770</v>
      </c>
      <c r="C4306" t="str">
        <f>IFERROR(VLOOKUP(Table1[[#This Row],[Ticker]],[1]!Table1[[Symbol]:[Industry]],2,FALSE),"-")</f>
        <v>-</v>
      </c>
      <c r="D4306" t="s">
        <v>409</v>
      </c>
      <c r="E4306">
        <v>11.37</v>
      </c>
      <c r="F4306">
        <v>22.25</v>
      </c>
      <c r="G4306">
        <v>83.312150747950099</v>
      </c>
      <c r="H4306">
        <v>4.7006505498333002</v>
      </c>
      <c r="I4306">
        <v>-4.74210350782191</v>
      </c>
      <c r="J4306">
        <v>6.2100773741803703</v>
      </c>
      <c r="K4306">
        <v>21.101988183664002</v>
      </c>
      <c r="L4306">
        <v>18.984862580583801</v>
      </c>
      <c r="M4306">
        <v>58.028735689168101</v>
      </c>
      <c r="N4306">
        <v>3.5828413891479598</v>
      </c>
      <c r="O4306">
        <v>25.393258426966199</v>
      </c>
      <c r="P4306">
        <v>145.58498896247201</v>
      </c>
      <c r="Q4306">
        <v>7.6204755893712006E-2</v>
      </c>
    </row>
    <row r="4307" spans="1:17" hidden="1" x14ac:dyDescent="0.3">
      <c r="A4307" t="s">
        <v>8771</v>
      </c>
      <c r="B4307" t="s">
        <v>8772</v>
      </c>
      <c r="C4307" t="str">
        <f>IFERROR(VLOOKUP(Table1[[#This Row],[Ticker]],[1]!Table1[[Symbol]:[Industry]],2,FALSE),"-")</f>
        <v>-</v>
      </c>
      <c r="D4307" t="s">
        <v>21</v>
      </c>
      <c r="E4307">
        <v>11.34735</v>
      </c>
      <c r="F4307">
        <v>22.91</v>
      </c>
      <c r="G4307">
        <v>52.900757600494899</v>
      </c>
      <c r="H4307">
        <v>19.2539355128899</v>
      </c>
      <c r="I4307">
        <v>-3.7490726225902602</v>
      </c>
      <c r="J4307">
        <v>1.2419093985432501</v>
      </c>
      <c r="K4307">
        <v>18.666859628787702</v>
      </c>
      <c r="L4307">
        <v>15.8517221113504</v>
      </c>
      <c r="M4307">
        <v>76.171222134107893</v>
      </c>
      <c r="N4307">
        <v>1.5924746131528</v>
      </c>
      <c r="O4307">
        <v>10.126582278480999</v>
      </c>
      <c r="P4307">
        <v>227.28571428571399</v>
      </c>
    </row>
    <row r="4308" spans="1:17" hidden="1" x14ac:dyDescent="0.3">
      <c r="A4308" t="s">
        <v>8773</v>
      </c>
      <c r="B4308" t="s">
        <v>8774</v>
      </c>
      <c r="C4308" t="str">
        <f>IFERROR(VLOOKUP(Table1[[#This Row],[Ticker]],[1]!Table1[[Symbol]:[Industry]],2,FALSE),"-")</f>
        <v>-</v>
      </c>
      <c r="D4308" t="s">
        <v>647</v>
      </c>
      <c r="E4308">
        <v>11.33281084</v>
      </c>
      <c r="F4308">
        <v>3890.45</v>
      </c>
      <c r="G4308">
        <v>56.588952104364999</v>
      </c>
      <c r="H4308">
        <v>-14.4256668267324</v>
      </c>
      <c r="I4308">
        <v>-17.647878597235898</v>
      </c>
      <c r="J4308">
        <v>-10.4188206171769</v>
      </c>
      <c r="K4308">
        <v>3903.5860223773402</v>
      </c>
      <c r="L4308">
        <v>3433.36600161461</v>
      </c>
      <c r="M4308">
        <v>39.988472534838799</v>
      </c>
      <c r="N4308">
        <v>0.43702081051478597</v>
      </c>
      <c r="O4308">
        <v>22.042437250189501</v>
      </c>
      <c r="P4308">
        <v>102.09604945325999</v>
      </c>
      <c r="Q4308">
        <v>5.4832145591976002E-2</v>
      </c>
    </row>
    <row r="4309" spans="1:17" hidden="1" x14ac:dyDescent="0.3">
      <c r="A4309" t="s">
        <v>8775</v>
      </c>
      <c r="B4309" t="s">
        <v>8776</v>
      </c>
      <c r="C4309" t="str">
        <f>IFERROR(VLOOKUP(Table1[[#This Row],[Ticker]],[1]!Table1[[Symbol]:[Industry]],2,FALSE),"-")</f>
        <v>-</v>
      </c>
      <c r="D4309" t="s">
        <v>594</v>
      </c>
      <c r="E4309">
        <v>11.322839999999999</v>
      </c>
      <c r="F4309">
        <v>9.4</v>
      </c>
      <c r="G4309">
        <v>244.274349552047</v>
      </c>
      <c r="H4309">
        <v>11.838913639366099</v>
      </c>
      <c r="I4309">
        <v>1.1318807012463299</v>
      </c>
      <c r="J4309">
        <v>-11.7657705075053</v>
      </c>
      <c r="K4309">
        <v>8.8806811167524096</v>
      </c>
      <c r="L4309">
        <v>7.4100352441063304</v>
      </c>
      <c r="M4309">
        <v>49.831991606201903</v>
      </c>
      <c r="N4309">
        <v>1.2589897052090999</v>
      </c>
      <c r="O4309">
        <v>28.6170212765957</v>
      </c>
      <c r="P4309">
        <v>270.07874015748001</v>
      </c>
      <c r="Q4309">
        <v>0.14663593772653</v>
      </c>
    </row>
    <row r="4310" spans="1:17" hidden="1" x14ac:dyDescent="0.3">
      <c r="A4310" t="s">
        <v>8777</v>
      </c>
      <c r="B4310" t="s">
        <v>8778</v>
      </c>
      <c r="C4310" t="str">
        <f>IFERROR(VLOOKUP(Table1[[#This Row],[Ticker]],[1]!Table1[[Symbol]:[Industry]],2,FALSE),"-")</f>
        <v>-</v>
      </c>
      <c r="D4310" t="s">
        <v>713</v>
      </c>
      <c r="E4310">
        <v>11.309675944999899</v>
      </c>
      <c r="F4310">
        <v>20.260000000000002</v>
      </c>
      <c r="G4310">
        <v>7.3099326534365998</v>
      </c>
      <c r="H4310">
        <v>-1.1975632100423801</v>
      </c>
      <c r="I4310">
        <v>1.66111309929788</v>
      </c>
      <c r="J4310">
        <v>-0.60068230657633104</v>
      </c>
      <c r="K4310">
        <v>19.307862693164701</v>
      </c>
      <c r="L4310">
        <v>17.843512600670401</v>
      </c>
      <c r="M4310">
        <v>51.507867780463002</v>
      </c>
      <c r="N4310">
        <v>1.0543255276763499</v>
      </c>
      <c r="O4310">
        <v>3.6525172754195299</v>
      </c>
      <c r="P4310">
        <v>41.976173791170297</v>
      </c>
    </row>
    <row r="4311" spans="1:17" hidden="1" x14ac:dyDescent="0.3">
      <c r="A4311" t="s">
        <v>8779</v>
      </c>
      <c r="B4311" t="s">
        <v>8780</v>
      </c>
      <c r="C4311" t="str">
        <f>IFERROR(VLOOKUP(Table1[[#This Row],[Ticker]],[1]!Table1[[Symbol]:[Industry]],2,FALSE),"-")</f>
        <v>-</v>
      </c>
      <c r="D4311" t="s">
        <v>293</v>
      </c>
      <c r="E4311">
        <v>11.301985</v>
      </c>
      <c r="F4311">
        <v>26.38</v>
      </c>
      <c r="G4311">
        <v>-0.18534298638569799</v>
      </c>
      <c r="H4311">
        <v>-8.8404176737678704</v>
      </c>
      <c r="I4311">
        <v>-13.7192008903799</v>
      </c>
      <c r="J4311">
        <v>5.1559296215167301</v>
      </c>
      <c r="K4311">
        <v>26.328016338319301</v>
      </c>
      <c r="L4311">
        <v>26.364703506452301</v>
      </c>
      <c r="M4311">
        <v>57.699427121868503</v>
      </c>
      <c r="N4311">
        <v>0.81960008404538398</v>
      </c>
      <c r="O4311">
        <v>21.304018195602701</v>
      </c>
      <c r="P4311">
        <v>25.619047619047599</v>
      </c>
      <c r="Q4311">
        <v>-7.4423344929139996E-3</v>
      </c>
    </row>
    <row r="4312" spans="1:17" hidden="1" x14ac:dyDescent="0.3">
      <c r="A4312" t="s">
        <v>8781</v>
      </c>
      <c r="B4312" t="s">
        <v>8782</v>
      </c>
      <c r="C4312" t="str">
        <f>IFERROR(VLOOKUP(Table1[[#This Row],[Ticker]],[1]!Table1[[Symbol]:[Industry]],2,FALSE),"-")</f>
        <v>-</v>
      </c>
      <c r="D4312" t="s">
        <v>173</v>
      </c>
      <c r="E4312">
        <v>11.266500000000001</v>
      </c>
      <c r="F4312">
        <v>64.14</v>
      </c>
      <c r="G4312">
        <v>-89.215685528422398</v>
      </c>
      <c r="H4312">
        <v>-14.9341676895035</v>
      </c>
      <c r="I4312">
        <v>-49.107108012833699</v>
      </c>
      <c r="J4312">
        <v>-9.4501071962617793</v>
      </c>
      <c r="K4312">
        <v>70.072707501170896</v>
      </c>
      <c r="L4312">
        <v>87.316058163610606</v>
      </c>
      <c r="M4312">
        <v>33.474725949352298</v>
      </c>
      <c r="N4312">
        <v>1.3282710221729801</v>
      </c>
      <c r="O4312">
        <v>173.30838790146501</v>
      </c>
      <c r="P4312">
        <v>12.1132669113791</v>
      </c>
      <c r="Q4312">
        <v>8.0653291855056E-2</v>
      </c>
    </row>
    <row r="4313" spans="1:17" hidden="1" x14ac:dyDescent="0.3">
      <c r="A4313" t="s">
        <v>8783</v>
      </c>
      <c r="B4313" t="s">
        <v>8784</v>
      </c>
      <c r="C4313" t="str">
        <f>IFERROR(VLOOKUP(Table1[[#This Row],[Ticker]],[1]!Table1[[Symbol]:[Industry]],2,FALSE),"-")</f>
        <v>-</v>
      </c>
      <c r="D4313" t="s">
        <v>1465</v>
      </c>
      <c r="E4313">
        <v>11.26464</v>
      </c>
      <c r="F4313">
        <v>30.41</v>
      </c>
      <c r="G4313">
        <v>130.172040370997</v>
      </c>
      <c r="H4313">
        <v>-1.1619961471653799</v>
      </c>
      <c r="I4313">
        <v>144.26317362245501</v>
      </c>
      <c r="J4313">
        <v>-2.3401488701635098</v>
      </c>
      <c r="K4313">
        <v>30.860090547351302</v>
      </c>
      <c r="M4313">
        <v>58.465239352155997</v>
      </c>
      <c r="N4313">
        <v>2.1105817023785001</v>
      </c>
      <c r="O4313">
        <v>45.314041433738801</v>
      </c>
      <c r="P4313">
        <v>168.63957597173101</v>
      </c>
    </row>
    <row r="4314" spans="1:17" hidden="1" x14ac:dyDescent="0.3">
      <c r="A4314" t="s">
        <v>8785</v>
      </c>
      <c r="B4314" t="s">
        <v>8786</v>
      </c>
      <c r="C4314" t="str">
        <f>IFERROR(VLOOKUP(Table1[[#This Row],[Ticker]],[1]!Table1[[Symbol]:[Industry]],2,FALSE),"-")</f>
        <v>-</v>
      </c>
      <c r="D4314" t="s">
        <v>713</v>
      </c>
      <c r="E4314">
        <v>11.262924035999999</v>
      </c>
      <c r="F4314">
        <v>269.01</v>
      </c>
      <c r="G4314">
        <v>6.7593585330918602</v>
      </c>
      <c r="H4314">
        <v>-0.70278490999627496</v>
      </c>
      <c r="I4314">
        <v>4.2093488685528904</v>
      </c>
      <c r="J4314">
        <v>0.58396794430253196</v>
      </c>
      <c r="K4314">
        <v>256.54065423811801</v>
      </c>
      <c r="L4314">
        <v>235.38439612119501</v>
      </c>
      <c r="M4314">
        <v>55.874429077666797</v>
      </c>
      <c r="N4314">
        <v>0.82223345123799896</v>
      </c>
      <c r="O4314">
        <v>5.8845396081929904</v>
      </c>
      <c r="P4314">
        <v>37.25</v>
      </c>
      <c r="Q4314">
        <v>3.1845093282099998E-4</v>
      </c>
    </row>
    <row r="4315" spans="1:17" hidden="1" x14ac:dyDescent="0.3">
      <c r="A4315" t="s">
        <v>8787</v>
      </c>
      <c r="B4315" t="s">
        <v>8788</v>
      </c>
      <c r="C4315" t="str">
        <f>IFERROR(VLOOKUP(Table1[[#This Row],[Ticker]],[1]!Table1[[Symbol]:[Industry]],2,FALSE),"-")</f>
        <v>-</v>
      </c>
      <c r="D4315" t="s">
        <v>409</v>
      </c>
      <c r="E4315">
        <v>11.226522959999899</v>
      </c>
      <c r="F4315">
        <v>9.76</v>
      </c>
      <c r="G4315">
        <v>-30.584878410311301</v>
      </c>
      <c r="H4315">
        <v>-4.8897108959498201</v>
      </c>
      <c r="I4315">
        <v>-6.7670207948359797</v>
      </c>
      <c r="J4315">
        <v>-0.80168733170197304</v>
      </c>
      <c r="K4315">
        <v>9.7358433213692095</v>
      </c>
      <c r="L4315">
        <v>10.184583160589</v>
      </c>
      <c r="M4315">
        <v>99.999990417572306</v>
      </c>
      <c r="O4315">
        <v>5.0204918032786798</v>
      </c>
      <c r="P4315">
        <v>6.0869565217391397</v>
      </c>
    </row>
    <row r="4316" spans="1:17" hidden="1" x14ac:dyDescent="0.3">
      <c r="A4316" t="s">
        <v>8789</v>
      </c>
      <c r="B4316" t="s">
        <v>8790</v>
      </c>
      <c r="C4316" t="str">
        <f>IFERROR(VLOOKUP(Table1[[#This Row],[Ticker]],[1]!Table1[[Symbol]:[Industry]],2,FALSE),"-")</f>
        <v>-</v>
      </c>
      <c r="D4316" t="s">
        <v>409</v>
      </c>
      <c r="E4316">
        <v>11.2204052</v>
      </c>
      <c r="F4316">
        <v>8.14</v>
      </c>
      <c r="G4316">
        <v>145.52894272789999</v>
      </c>
      <c r="H4316">
        <v>23.6388176325787</v>
      </c>
      <c r="I4316">
        <v>-17.2817028296137</v>
      </c>
      <c r="J4316">
        <v>-19.58726607933</v>
      </c>
      <c r="K4316">
        <v>7.7612541525471901</v>
      </c>
      <c r="L4316">
        <v>6.8513075638180396</v>
      </c>
      <c r="M4316">
        <v>47.3867569867706</v>
      </c>
      <c r="N4316">
        <v>2.7089639190985202</v>
      </c>
      <c r="O4316">
        <v>33.783783783783697</v>
      </c>
      <c r="P4316">
        <v>185.614035087719</v>
      </c>
      <c r="Q4316">
        <v>0.15846696561064399</v>
      </c>
    </row>
    <row r="4317" spans="1:17" hidden="1" x14ac:dyDescent="0.3">
      <c r="A4317" t="s">
        <v>8791</v>
      </c>
      <c r="B4317" t="s">
        <v>8792</v>
      </c>
      <c r="C4317" t="str">
        <f>IFERROR(VLOOKUP(Table1[[#This Row],[Ticker]],[1]!Table1[[Symbol]:[Industry]],2,FALSE),"-")</f>
        <v>-</v>
      </c>
      <c r="D4317" t="s">
        <v>62</v>
      </c>
      <c r="E4317">
        <v>11.202780000000001</v>
      </c>
      <c r="F4317">
        <v>19.97</v>
      </c>
      <c r="G4317">
        <v>94.129530099412406</v>
      </c>
      <c r="H4317">
        <v>-27.257057834725298</v>
      </c>
      <c r="I4317">
        <v>155.981112619214</v>
      </c>
      <c r="J4317">
        <v>-1.89373101344924</v>
      </c>
      <c r="K4317">
        <v>21.206796401462501</v>
      </c>
      <c r="L4317">
        <v>15.0563746114747</v>
      </c>
      <c r="M4317">
        <v>29.190645618866199</v>
      </c>
      <c r="N4317">
        <v>1.1524393237228201</v>
      </c>
      <c r="O4317">
        <v>46.2694041061592</v>
      </c>
      <c r="P4317">
        <v>326.70940170940099</v>
      </c>
      <c r="Q4317">
        <v>0.12912196765381601</v>
      </c>
    </row>
    <row r="4318" spans="1:17" hidden="1" x14ac:dyDescent="0.3">
      <c r="A4318" t="s">
        <v>8793</v>
      </c>
      <c r="B4318" t="s">
        <v>8794</v>
      </c>
      <c r="C4318" t="str">
        <f>IFERROR(VLOOKUP(Table1[[#This Row],[Ticker]],[1]!Table1[[Symbol]:[Industry]],2,FALSE),"-")</f>
        <v>-</v>
      </c>
      <c r="D4318" t="s">
        <v>557</v>
      </c>
      <c r="E4318">
        <v>11.129580000000001</v>
      </c>
      <c r="F4318">
        <v>6.57</v>
      </c>
      <c r="G4318">
        <v>56.1900692283617</v>
      </c>
      <c r="H4318">
        <v>-15.744527720915899</v>
      </c>
      <c r="I4318">
        <v>-6.2557934695455799</v>
      </c>
      <c r="J4318">
        <v>-4.8892785725778696</v>
      </c>
      <c r="K4318">
        <v>6.5305690415622699</v>
      </c>
      <c r="L4318">
        <v>6.1704597371646601</v>
      </c>
      <c r="M4318">
        <v>38.640100701050699</v>
      </c>
      <c r="N4318">
        <v>0.58206912284704004</v>
      </c>
      <c r="O4318">
        <v>75.799086757990807</v>
      </c>
      <c r="P4318">
        <v>111.935483870967</v>
      </c>
      <c r="Q4318">
        <v>0.107209602277045</v>
      </c>
    </row>
    <row r="4319" spans="1:17" hidden="1" x14ac:dyDescent="0.3">
      <c r="A4319" t="s">
        <v>8795</v>
      </c>
      <c r="B4319" t="s">
        <v>8796</v>
      </c>
      <c r="C4319" t="str">
        <f>IFERROR(VLOOKUP(Table1[[#This Row],[Ticker]],[1]!Table1[[Symbol]:[Industry]],2,FALSE),"-")</f>
        <v>-</v>
      </c>
      <c r="D4319" t="s">
        <v>29</v>
      </c>
      <c r="E4319">
        <v>11.09304</v>
      </c>
      <c r="F4319">
        <v>31.85</v>
      </c>
      <c r="G4319">
        <v>-19.637723938766602</v>
      </c>
      <c r="H4319">
        <v>2.6940633544910799</v>
      </c>
      <c r="I4319">
        <v>9.3894042429824207</v>
      </c>
      <c r="J4319">
        <v>7.7392379352019303</v>
      </c>
      <c r="K4319">
        <v>28.425032297981002</v>
      </c>
      <c r="L4319">
        <v>27.055423109525702</v>
      </c>
      <c r="M4319">
        <v>89.085601783655704</v>
      </c>
      <c r="N4319">
        <v>1.375</v>
      </c>
      <c r="O4319">
        <v>6.7503924646781597</v>
      </c>
      <c r="P4319">
        <v>34.672304439746298</v>
      </c>
    </row>
    <row r="4320" spans="1:17" hidden="1" x14ac:dyDescent="0.3">
      <c r="A4320" t="s">
        <v>8797</v>
      </c>
      <c r="B4320" t="s">
        <v>8798</v>
      </c>
      <c r="C4320" t="str">
        <f>IFERROR(VLOOKUP(Table1[[#This Row],[Ticker]],[1]!Table1[[Symbol]:[Industry]],2,FALSE),"-")</f>
        <v>-</v>
      </c>
      <c r="D4320" t="s">
        <v>100</v>
      </c>
      <c r="E4320">
        <v>11.087999999999999</v>
      </c>
      <c r="F4320">
        <v>3.23</v>
      </c>
      <c r="G4320">
        <v>495.34945554841198</v>
      </c>
      <c r="H4320">
        <v>48.344119949821298</v>
      </c>
      <c r="I4320">
        <v>111.045363335679</v>
      </c>
      <c r="J4320">
        <v>19.982626393788198</v>
      </c>
      <c r="K4320">
        <v>2.3547088374133698</v>
      </c>
      <c r="L4320">
        <v>1.80826715675665</v>
      </c>
      <c r="M4320">
        <v>96.985276426214796</v>
      </c>
      <c r="N4320">
        <v>1.84843912071934</v>
      </c>
      <c r="O4320">
        <v>0.30959752321981698</v>
      </c>
      <c r="P4320">
        <v>521.15384615384596</v>
      </c>
      <c r="Q4320">
        <v>0.209586261132576</v>
      </c>
    </row>
    <row r="4321" spans="1:17" hidden="1" x14ac:dyDescent="0.3">
      <c r="A4321" t="s">
        <v>8799</v>
      </c>
      <c r="B4321" t="s">
        <v>8800</v>
      </c>
      <c r="C4321" t="str">
        <f>IFERROR(VLOOKUP(Table1[[#This Row],[Ticker]],[1]!Table1[[Symbol]:[Industry]],2,FALSE),"-")</f>
        <v>-</v>
      </c>
      <c r="D4321" t="s">
        <v>557</v>
      </c>
      <c r="E4321">
        <v>11.0572</v>
      </c>
      <c r="F4321">
        <v>34.24</v>
      </c>
      <c r="G4321">
        <v>60.181486635196698</v>
      </c>
      <c r="H4321">
        <v>2.85338634294573</v>
      </c>
      <c r="I4321">
        <v>-3.9386271997421902</v>
      </c>
      <c r="J4321">
        <v>14.3731602781793</v>
      </c>
      <c r="K4321">
        <v>35.675302927365102</v>
      </c>
      <c r="L4321">
        <v>34.081339984798397</v>
      </c>
      <c r="M4321">
        <v>72.436839415864696</v>
      </c>
      <c r="N4321">
        <v>0.36804458823349001</v>
      </c>
      <c r="O4321">
        <v>57.067757009345698</v>
      </c>
      <c r="P4321">
        <v>106.888217522658</v>
      </c>
    </row>
    <row r="4322" spans="1:17" hidden="1" x14ac:dyDescent="0.3">
      <c r="A4322" t="s">
        <v>8801</v>
      </c>
      <c r="B4322" t="s">
        <v>8802</v>
      </c>
      <c r="C4322" t="str">
        <f>IFERROR(VLOOKUP(Table1[[#This Row],[Ticker]],[1]!Table1[[Symbol]:[Industry]],2,FALSE),"-")</f>
        <v>-</v>
      </c>
      <c r="E4322">
        <v>11.0300914</v>
      </c>
      <c r="F4322">
        <v>22.18</v>
      </c>
      <c r="G4322">
        <v>-3.1952142649136799</v>
      </c>
      <c r="H4322">
        <v>-18.167882684759899</v>
      </c>
      <c r="I4322">
        <v>-17.530667120430099</v>
      </c>
      <c r="J4322">
        <v>-5.31361791738526</v>
      </c>
      <c r="K4322">
        <v>23.055820994797699</v>
      </c>
      <c r="L4322">
        <v>23.002320506663001</v>
      </c>
      <c r="M4322">
        <v>42.257858445559897</v>
      </c>
      <c r="N4322">
        <v>0.58772741501661296</v>
      </c>
      <c r="O4322">
        <v>34.8061316501352</v>
      </c>
      <c r="P4322">
        <v>35.574572127139298</v>
      </c>
      <c r="Q4322">
        <v>0.119142820943207</v>
      </c>
    </row>
    <row r="4323" spans="1:17" hidden="1" x14ac:dyDescent="0.3">
      <c r="A4323" t="s">
        <v>8803</v>
      </c>
      <c r="B4323" t="s">
        <v>8804</v>
      </c>
      <c r="C4323" t="str">
        <f>IFERROR(VLOOKUP(Table1[[#This Row],[Ticker]],[1]!Table1[[Symbol]:[Industry]],2,FALSE),"-")</f>
        <v>-</v>
      </c>
      <c r="D4323" t="s">
        <v>396</v>
      </c>
      <c r="E4323">
        <v>11.028126</v>
      </c>
      <c r="F4323">
        <v>8.43</v>
      </c>
      <c r="G4323">
        <v>-22.3688077833474</v>
      </c>
      <c r="H4323">
        <v>9.3379313804729396</v>
      </c>
      <c r="I4323">
        <v>-7.6391832799016797</v>
      </c>
      <c r="J4323">
        <v>-0.80168733170197304</v>
      </c>
      <c r="K4323">
        <v>7.2301154302889401</v>
      </c>
      <c r="L4323">
        <v>7.15066435428073</v>
      </c>
      <c r="M4323">
        <v>25.693024820324101</v>
      </c>
      <c r="N4323">
        <v>1.9077707912345601E-2</v>
      </c>
      <c r="O4323">
        <v>16.844602609727101</v>
      </c>
      <c r="P4323">
        <v>113.41772151898699</v>
      </c>
      <c r="Q4323">
        <v>1.5468302305298E-2</v>
      </c>
    </row>
    <row r="4324" spans="1:17" hidden="1" x14ac:dyDescent="0.3">
      <c r="A4324" t="s">
        <v>8805</v>
      </c>
      <c r="B4324" t="s">
        <v>8806</v>
      </c>
      <c r="C4324" t="str">
        <f>IFERROR(VLOOKUP(Table1[[#This Row],[Ticker]],[1]!Table1[[Symbol]:[Industry]],2,FALSE),"-")</f>
        <v>-</v>
      </c>
      <c r="D4324" t="s">
        <v>384</v>
      </c>
      <c r="E4324">
        <v>11.008869142479501</v>
      </c>
      <c r="F4324">
        <v>3.28</v>
      </c>
      <c r="G4324">
        <v>189.580224779182</v>
      </c>
      <c r="H4324">
        <v>-4.8897108959498201</v>
      </c>
      <c r="I4324">
        <v>105.50528569238099</v>
      </c>
      <c r="J4324">
        <v>-0.80168733170197304</v>
      </c>
      <c r="K4324">
        <v>3.2082103591905402</v>
      </c>
      <c r="L4324">
        <v>2.46042911310751</v>
      </c>
      <c r="M4324">
        <v>72.517567115718407</v>
      </c>
      <c r="N4324">
        <v>0.796579657965796</v>
      </c>
      <c r="O4324">
        <v>4.5731707317073296</v>
      </c>
      <c r="P4324">
        <v>355.55555555555497</v>
      </c>
    </row>
    <row r="4325" spans="1:17" hidden="1" x14ac:dyDescent="0.3">
      <c r="A4325" t="s">
        <v>8807</v>
      </c>
      <c r="B4325" t="s">
        <v>8808</v>
      </c>
      <c r="C4325" t="str">
        <f>IFERROR(VLOOKUP(Table1[[#This Row],[Ticker]],[1]!Table1[[Symbol]:[Industry]],2,FALSE),"-")</f>
        <v>-</v>
      </c>
      <c r="D4325" t="s">
        <v>713</v>
      </c>
      <c r="E4325">
        <v>10.982502</v>
      </c>
      <c r="F4325">
        <v>299.92</v>
      </c>
      <c r="G4325">
        <v>-18.4792877247748</v>
      </c>
      <c r="H4325">
        <v>-6.69490570114462</v>
      </c>
      <c r="I4325">
        <v>15.646715468649401</v>
      </c>
      <c r="J4325">
        <v>7.8899726336714798E-2</v>
      </c>
      <c r="K4325">
        <v>298.310301087521</v>
      </c>
      <c r="L4325">
        <v>276.90438380894</v>
      </c>
      <c r="M4325">
        <v>56.692276819569898</v>
      </c>
      <c r="N4325">
        <v>0.77726685940987705</v>
      </c>
      <c r="O4325">
        <v>12.7200586823152</v>
      </c>
      <c r="P4325">
        <v>46.302439024390203</v>
      </c>
      <c r="Q4325">
        <v>-0.11226619776288201</v>
      </c>
    </row>
    <row r="4326" spans="1:17" hidden="1" x14ac:dyDescent="0.3">
      <c r="A4326" t="s">
        <v>8809</v>
      </c>
      <c r="B4326" t="s">
        <v>8810</v>
      </c>
      <c r="C4326" t="str">
        <f>IFERROR(VLOOKUP(Table1[[#This Row],[Ticker]],[1]!Table1[[Symbol]:[Industry]],2,FALSE),"-")</f>
        <v>-</v>
      </c>
      <c r="D4326" t="s">
        <v>75</v>
      </c>
      <c r="E4326">
        <v>10.970610000000001</v>
      </c>
      <c r="F4326">
        <v>24.49</v>
      </c>
      <c r="G4326">
        <v>41.021222473585702</v>
      </c>
      <c r="H4326">
        <v>-17.205500369633999</v>
      </c>
      <c r="I4326">
        <v>32.345566175435998</v>
      </c>
      <c r="J4326">
        <v>-4.6863027163173596</v>
      </c>
      <c r="K4326">
        <v>25.857331996351199</v>
      </c>
      <c r="L4326">
        <v>22.804033262774499</v>
      </c>
      <c r="M4326">
        <v>39.308429635224101</v>
      </c>
      <c r="N4326">
        <v>0.47627205463091599</v>
      </c>
      <c r="O4326">
        <v>25.9697835851367</v>
      </c>
      <c r="P4326">
        <v>82.761194029850699</v>
      </c>
      <c r="Q4326">
        <v>3.0985574692184999E-2</v>
      </c>
    </row>
    <row r="4327" spans="1:17" hidden="1" x14ac:dyDescent="0.3">
      <c r="A4327" t="s">
        <v>8811</v>
      </c>
      <c r="B4327" t="s">
        <v>8812</v>
      </c>
      <c r="C4327" t="str">
        <f>IFERROR(VLOOKUP(Table1[[#This Row],[Ticker]],[1]!Table1[[Symbol]:[Industry]],2,FALSE),"-")</f>
        <v>-</v>
      </c>
      <c r="D4327" t="s">
        <v>409</v>
      </c>
      <c r="E4327">
        <v>10.951752000000001</v>
      </c>
      <c r="F4327">
        <v>0.72</v>
      </c>
      <c r="G4327">
        <v>-34.665150099104203</v>
      </c>
      <c r="H4327">
        <v>-7.5563775626164897</v>
      </c>
      <c r="I4327">
        <v>-13.083120367674301</v>
      </c>
      <c r="J4327">
        <v>-5.9964925265071702</v>
      </c>
      <c r="K4327">
        <v>0.72726231339927205</v>
      </c>
      <c r="M4327">
        <v>44.323948327749697</v>
      </c>
      <c r="N4327">
        <v>0.84287041589112199</v>
      </c>
      <c r="O4327">
        <v>70.8333333333333</v>
      </c>
      <c r="P4327">
        <v>84.615384615384599</v>
      </c>
    </row>
    <row r="4328" spans="1:17" hidden="1" x14ac:dyDescent="0.3">
      <c r="A4328" t="s">
        <v>8813</v>
      </c>
      <c r="B4328" t="s">
        <v>8814</v>
      </c>
      <c r="C4328" t="str">
        <f>IFERROR(VLOOKUP(Table1[[#This Row],[Ticker]],[1]!Table1[[Symbol]:[Industry]],2,FALSE),"-")</f>
        <v>-</v>
      </c>
      <c r="D4328" t="s">
        <v>647</v>
      </c>
      <c r="E4328">
        <v>10.943967600000001</v>
      </c>
      <c r="F4328">
        <v>18.399999999999999</v>
      </c>
      <c r="G4328">
        <v>1.0921611187046001</v>
      </c>
      <c r="H4328">
        <v>-9.9300334765949803</v>
      </c>
      <c r="I4328">
        <v>-8.0512855229898506</v>
      </c>
      <c r="J4328">
        <v>-4.6792383521101399</v>
      </c>
      <c r="K4328">
        <v>17.8727894764673</v>
      </c>
      <c r="L4328">
        <v>16.166150898953401</v>
      </c>
      <c r="M4328">
        <v>50.754256588117997</v>
      </c>
      <c r="N4328">
        <v>1.3870881955143901</v>
      </c>
      <c r="O4328">
        <v>14.076086956521699</v>
      </c>
      <c r="P4328">
        <v>68.652612282309704</v>
      </c>
      <c r="Q4328">
        <v>3.9887757680159997E-3</v>
      </c>
    </row>
    <row r="4329" spans="1:17" hidden="1" x14ac:dyDescent="0.3">
      <c r="A4329" t="s">
        <v>8815</v>
      </c>
      <c r="B4329" t="s">
        <v>8816</v>
      </c>
      <c r="C4329" t="str">
        <f>IFERROR(VLOOKUP(Table1[[#This Row],[Ticker]],[1]!Table1[[Symbol]:[Industry]],2,FALSE),"-")</f>
        <v>-</v>
      </c>
      <c r="D4329" t="s">
        <v>557</v>
      </c>
      <c r="E4329">
        <v>10.922800000000001</v>
      </c>
      <c r="F4329">
        <v>55</v>
      </c>
      <c r="G4329">
        <v>61.143264051262797</v>
      </c>
      <c r="H4329">
        <v>-7.5153412211106598</v>
      </c>
      <c r="I4329">
        <v>61.952672548139802</v>
      </c>
      <c r="J4329">
        <v>-4.2333134741403198</v>
      </c>
      <c r="K4329">
        <v>51.308565512964002</v>
      </c>
      <c r="L4329">
        <v>43.304391564540303</v>
      </c>
      <c r="M4329">
        <v>53.693327989900403</v>
      </c>
      <c r="N4329">
        <v>0.64298331697742805</v>
      </c>
      <c r="O4329">
        <v>19.890909090908998</v>
      </c>
      <c r="P4329">
        <v>100</v>
      </c>
      <c r="Q4329">
        <v>0.14904584825317899</v>
      </c>
    </row>
    <row r="4330" spans="1:17" hidden="1" x14ac:dyDescent="0.3">
      <c r="A4330" t="s">
        <v>8817</v>
      </c>
      <c r="B4330" t="s">
        <v>8818</v>
      </c>
      <c r="C4330" t="str">
        <f>IFERROR(VLOOKUP(Table1[[#This Row],[Ticker]],[1]!Table1[[Symbol]:[Industry]],2,FALSE),"-")</f>
        <v>-</v>
      </c>
      <c r="E4330">
        <v>10.912489995</v>
      </c>
      <c r="F4330">
        <v>10.49</v>
      </c>
      <c r="G4330">
        <v>91.830464166350893</v>
      </c>
      <c r="H4330">
        <v>26.2352891040501</v>
      </c>
      <c r="I4330">
        <v>21.239847842475399</v>
      </c>
      <c r="J4330">
        <v>-3.6720577020723399</v>
      </c>
      <c r="K4330">
        <v>8.5974840552303409</v>
      </c>
      <c r="L4330">
        <v>7.24884876355783</v>
      </c>
      <c r="M4330">
        <v>68.104044163048997</v>
      </c>
      <c r="N4330">
        <v>2.88426969434411</v>
      </c>
      <c r="O4330">
        <v>2.9551954242135401</v>
      </c>
      <c r="P4330">
        <v>162.25</v>
      </c>
      <c r="Q4330">
        <v>5.1438665854755997E-2</v>
      </c>
    </row>
    <row r="4331" spans="1:17" hidden="1" x14ac:dyDescent="0.3">
      <c r="A4331" t="s">
        <v>8819</v>
      </c>
      <c r="B4331" t="s">
        <v>8820</v>
      </c>
      <c r="C4331" t="str">
        <f>IFERROR(VLOOKUP(Table1[[#This Row],[Ticker]],[1]!Table1[[Symbol]:[Industry]],2,FALSE),"-")</f>
        <v>-</v>
      </c>
      <c r="D4331" t="s">
        <v>713</v>
      </c>
      <c r="E4331">
        <v>10.8938445</v>
      </c>
      <c r="F4331">
        <v>76.650000000000006</v>
      </c>
      <c r="G4331">
        <v>15.5380397836502</v>
      </c>
      <c r="H4331">
        <v>12.4556657115211</v>
      </c>
      <c r="I4331">
        <v>22.149823330620801</v>
      </c>
      <c r="J4331">
        <v>11.226959262861</v>
      </c>
      <c r="K4331">
        <v>66.445070968674401</v>
      </c>
      <c r="L4331">
        <v>60.678514571422703</v>
      </c>
      <c r="M4331">
        <v>65.817523880043396</v>
      </c>
      <c r="N4331">
        <v>1.11664703402675</v>
      </c>
      <c r="O4331">
        <v>0</v>
      </c>
      <c r="P4331">
        <v>48.834951456310598</v>
      </c>
    </row>
    <row r="4332" spans="1:17" hidden="1" x14ac:dyDescent="0.3">
      <c r="A4332" t="s">
        <v>8821</v>
      </c>
      <c r="B4332" t="s">
        <v>8822</v>
      </c>
      <c r="C4332" t="str">
        <f>IFERROR(VLOOKUP(Table1[[#This Row],[Ticker]],[1]!Table1[[Symbol]:[Industry]],2,FALSE),"-")</f>
        <v>-</v>
      </c>
      <c r="D4332" t="s">
        <v>49</v>
      </c>
      <c r="E4332">
        <v>10.836621900000001</v>
      </c>
      <c r="F4332">
        <v>23.91</v>
      </c>
      <c r="G4332">
        <v>20.882725958983801</v>
      </c>
      <c r="H4332">
        <v>7.6214998663820097</v>
      </c>
      <c r="I4332">
        <v>-31.933477574195901</v>
      </c>
      <c r="J4332">
        <v>2.0261815207570399</v>
      </c>
      <c r="K4332">
        <v>24.290461262474</v>
      </c>
      <c r="L4332">
        <v>23.738925917979099</v>
      </c>
      <c r="M4332">
        <v>55.922353631765503</v>
      </c>
      <c r="N4332">
        <v>1.14786257490166</v>
      </c>
      <c r="O4332">
        <v>61.020493517356698</v>
      </c>
      <c r="P4332">
        <v>49.4375</v>
      </c>
      <c r="Q4332">
        <v>6.2446085773479001E-2</v>
      </c>
    </row>
    <row r="4333" spans="1:17" hidden="1" x14ac:dyDescent="0.3">
      <c r="A4333" t="s">
        <v>8823</v>
      </c>
      <c r="B4333" t="s">
        <v>8824</v>
      </c>
      <c r="C4333" t="str">
        <f>IFERROR(VLOOKUP(Table1[[#This Row],[Ticker]],[1]!Table1[[Symbol]:[Industry]],2,FALSE),"-")</f>
        <v>-</v>
      </c>
      <c r="E4333">
        <v>10.754795870000001</v>
      </c>
      <c r="F4333">
        <v>71.05</v>
      </c>
      <c r="G4333">
        <v>-3.2832662736519702</v>
      </c>
      <c r="H4333">
        <v>-1.82907846194924</v>
      </c>
      <c r="I4333">
        <v>-12.8954548504987</v>
      </c>
      <c r="J4333">
        <v>-1.7082424223574899</v>
      </c>
      <c r="K4333">
        <v>70.355956914297394</v>
      </c>
      <c r="L4333">
        <v>70.063102585151199</v>
      </c>
      <c r="M4333">
        <v>43.053656701840097</v>
      </c>
      <c r="N4333">
        <v>0.46099399384070899</v>
      </c>
      <c r="O4333">
        <v>64.334975369458107</v>
      </c>
      <c r="P4333">
        <v>55.131004366812199</v>
      </c>
      <c r="Q4333">
        <v>9.4807863056575001E-2</v>
      </c>
    </row>
    <row r="4334" spans="1:17" hidden="1" x14ac:dyDescent="0.3">
      <c r="A4334" t="s">
        <v>8825</v>
      </c>
      <c r="B4334" t="s">
        <v>8826</v>
      </c>
      <c r="C4334" t="str">
        <f>IFERROR(VLOOKUP(Table1[[#This Row],[Ticker]],[1]!Table1[[Symbol]:[Industry]],2,FALSE),"-")</f>
        <v>-</v>
      </c>
      <c r="D4334" t="s">
        <v>125</v>
      </c>
      <c r="E4334">
        <v>10.7415</v>
      </c>
      <c r="F4334">
        <v>6.8</v>
      </c>
      <c r="G4334">
        <v>-12.847579974204001</v>
      </c>
      <c r="H4334">
        <v>-5.4635989877719098</v>
      </c>
      <c r="I4334">
        <v>-27.658869220477602</v>
      </c>
      <c r="J4334">
        <v>-1.51801970992547</v>
      </c>
      <c r="K4334">
        <v>6.9936728794720597</v>
      </c>
      <c r="L4334">
        <v>7.2539272616534696</v>
      </c>
      <c r="M4334">
        <v>53.293230834465703</v>
      </c>
      <c r="N4334">
        <v>1.0191243192583199</v>
      </c>
      <c r="O4334">
        <v>90.882352941176407</v>
      </c>
      <c r="P4334">
        <v>31.782945736434002</v>
      </c>
      <c r="Q4334">
        <v>4.0579278344997E-2</v>
      </c>
    </row>
    <row r="4335" spans="1:17" hidden="1" x14ac:dyDescent="0.3">
      <c r="A4335" t="s">
        <v>8827</v>
      </c>
      <c r="B4335" t="s">
        <v>8828</v>
      </c>
      <c r="C4335" t="str">
        <f>IFERROR(VLOOKUP(Table1[[#This Row],[Ticker]],[1]!Table1[[Symbol]:[Industry]],2,FALSE),"-")</f>
        <v>-</v>
      </c>
      <c r="E4335">
        <v>10.686516749999999</v>
      </c>
      <c r="F4335">
        <v>0.66</v>
      </c>
      <c r="G4335">
        <v>-7.9472477482904598</v>
      </c>
      <c r="H4335">
        <v>-10.5235137128512</v>
      </c>
      <c r="I4335">
        <v>-43.672020240573602</v>
      </c>
      <c r="J4335">
        <v>-3.7002380563396402</v>
      </c>
      <c r="K4335">
        <v>0.67178891650477202</v>
      </c>
      <c r="L4335">
        <v>0.68559761043012202</v>
      </c>
      <c r="M4335">
        <v>43.550195921430898</v>
      </c>
      <c r="N4335">
        <v>0.56267942216508005</v>
      </c>
      <c r="O4335">
        <v>86.363636363636303</v>
      </c>
      <c r="P4335">
        <v>37.5</v>
      </c>
      <c r="Q4335">
        <v>5.5001770643333003E-2</v>
      </c>
    </row>
    <row r="4336" spans="1:17" hidden="1" x14ac:dyDescent="0.3">
      <c r="A4336" t="s">
        <v>8829</v>
      </c>
      <c r="B4336" t="s">
        <v>8830</v>
      </c>
      <c r="C4336" t="str">
        <f>IFERROR(VLOOKUP(Table1[[#This Row],[Ticker]],[1]!Table1[[Symbol]:[Industry]],2,FALSE),"-")</f>
        <v>-</v>
      </c>
      <c r="E4336">
        <v>10.670204999999999</v>
      </c>
      <c r="F4336">
        <v>20</v>
      </c>
      <c r="G4336">
        <v>86.961566841375102</v>
      </c>
      <c r="H4336">
        <v>25.3708101461343</v>
      </c>
      <c r="I4336">
        <v>41.896573675210099</v>
      </c>
      <c r="J4336">
        <v>20.3163250906582</v>
      </c>
      <c r="K4336">
        <v>15.322726121293799</v>
      </c>
      <c r="L4336">
        <v>13.3839011832236</v>
      </c>
      <c r="M4336">
        <v>87.7734455900424</v>
      </c>
      <c r="N4336">
        <v>1.87244072838467</v>
      </c>
      <c r="O4336">
        <v>2.3499999999999801</v>
      </c>
      <c r="P4336">
        <v>146.913580246913</v>
      </c>
      <c r="Q4336">
        <v>0.153270520756981</v>
      </c>
    </row>
    <row r="4337" spans="1:17" hidden="1" x14ac:dyDescent="0.3">
      <c r="A4337" t="s">
        <v>8831</v>
      </c>
      <c r="B4337" t="s">
        <v>8832</v>
      </c>
      <c r="C4337" t="str">
        <f>IFERROR(VLOOKUP(Table1[[#This Row],[Ticker]],[1]!Table1[[Symbol]:[Industry]],2,FALSE),"-")</f>
        <v>-</v>
      </c>
      <c r="D4337" t="s">
        <v>409</v>
      </c>
      <c r="E4337">
        <v>10.664058000000001</v>
      </c>
      <c r="F4337">
        <v>13.95</v>
      </c>
      <c r="G4337">
        <v>-21.699912993493001</v>
      </c>
      <c r="H4337">
        <v>10.839710456943401</v>
      </c>
      <c r="I4337">
        <v>2.4438621222926402</v>
      </c>
      <c r="J4337">
        <v>5.1684619220293602</v>
      </c>
      <c r="K4337">
        <v>12.7820398950584</v>
      </c>
      <c r="L4337">
        <v>12.2574775072978</v>
      </c>
      <c r="M4337">
        <v>66.218127186555094</v>
      </c>
      <c r="N4337">
        <v>1.1346311439563199</v>
      </c>
      <c r="O4337">
        <v>6.0931899641577001</v>
      </c>
      <c r="P4337">
        <v>65.480427046263301</v>
      </c>
      <c r="Q4337">
        <v>8.3044265001536999E-2</v>
      </c>
    </row>
    <row r="4338" spans="1:17" hidden="1" x14ac:dyDescent="0.3">
      <c r="A4338" t="s">
        <v>8833</v>
      </c>
      <c r="B4338" t="s">
        <v>8834</v>
      </c>
      <c r="C4338" t="str">
        <f>IFERROR(VLOOKUP(Table1[[#This Row],[Ticker]],[1]!Table1[[Symbol]:[Industry]],2,FALSE),"-")</f>
        <v>-</v>
      </c>
      <c r="D4338" t="s">
        <v>140</v>
      </c>
      <c r="E4338">
        <v>10.634886</v>
      </c>
      <c r="F4338">
        <v>8.3000000000000007</v>
      </c>
      <c r="G4338">
        <v>61.554525873122003</v>
      </c>
      <c r="H4338">
        <v>14.863375523803199</v>
      </c>
      <c r="I4338">
        <v>15.782902400248499</v>
      </c>
      <c r="J4338">
        <v>-0.22565046534251701</v>
      </c>
      <c r="K4338">
        <v>8.1047160963338207</v>
      </c>
      <c r="L4338">
        <v>7.07745252139798</v>
      </c>
      <c r="M4338">
        <v>65.480030578199901</v>
      </c>
      <c r="N4338">
        <v>1.91481010141645</v>
      </c>
      <c r="O4338">
        <v>14.4578313253011</v>
      </c>
      <c r="P4338">
        <v>121.333333333333</v>
      </c>
      <c r="Q4338">
        <v>8.5776317039820998E-2</v>
      </c>
    </row>
    <row r="4339" spans="1:17" hidden="1" x14ac:dyDescent="0.3">
      <c r="A4339" t="s">
        <v>8835</v>
      </c>
      <c r="B4339" t="s">
        <v>8836</v>
      </c>
      <c r="C4339" t="str">
        <f>IFERROR(VLOOKUP(Table1[[#This Row],[Ticker]],[1]!Table1[[Symbol]:[Industry]],2,FALSE),"-")</f>
        <v>-</v>
      </c>
      <c r="D4339" t="s">
        <v>180</v>
      </c>
      <c r="E4339">
        <v>10.618785000000001</v>
      </c>
      <c r="F4339">
        <v>23.39</v>
      </c>
      <c r="G4339">
        <v>54.118686317643601</v>
      </c>
      <c r="H4339">
        <v>-10.0897108959498</v>
      </c>
      <c r="I4339">
        <v>21.943885503167099</v>
      </c>
      <c r="J4339">
        <v>-5.2371712026697201</v>
      </c>
      <c r="K4339">
        <v>24.6105608235281</v>
      </c>
      <c r="L4339">
        <v>20.650084387055099</v>
      </c>
      <c r="M4339">
        <v>44.248572497669997</v>
      </c>
      <c r="N4339">
        <v>1.06831864131378</v>
      </c>
      <c r="O4339">
        <v>49.593843522873001</v>
      </c>
      <c r="P4339">
        <v>121.70616113744001</v>
      </c>
      <c r="Q4339">
        <v>7.2967808910297999E-2</v>
      </c>
    </row>
    <row r="4340" spans="1:17" hidden="1" x14ac:dyDescent="0.3">
      <c r="A4340" t="s">
        <v>8837</v>
      </c>
      <c r="B4340" t="s">
        <v>8838</v>
      </c>
      <c r="C4340" t="str">
        <f>IFERROR(VLOOKUP(Table1[[#This Row],[Ticker]],[1]!Table1[[Symbol]:[Industry]],2,FALSE),"-")</f>
        <v>-</v>
      </c>
      <c r="D4340" t="s">
        <v>409</v>
      </c>
      <c r="E4340">
        <v>10.6182882</v>
      </c>
      <c r="F4340">
        <v>20.38</v>
      </c>
      <c r="G4340">
        <v>110.89711926680801</v>
      </c>
      <c r="H4340">
        <v>33.258181294789601</v>
      </c>
      <c r="I4340">
        <v>102.362372898125</v>
      </c>
      <c r="J4340">
        <v>7.3108059078869898</v>
      </c>
      <c r="K4340">
        <v>15.6859249683374</v>
      </c>
      <c r="L4340">
        <v>12.0451145662228</v>
      </c>
      <c r="M4340">
        <v>96.001641960297803</v>
      </c>
      <c r="N4340">
        <v>1.15418475569196</v>
      </c>
      <c r="O4340">
        <v>0</v>
      </c>
      <c r="P4340">
        <v>211.145038167938</v>
      </c>
      <c r="Q4340">
        <v>0.154644011983437</v>
      </c>
    </row>
    <row r="4341" spans="1:17" hidden="1" x14ac:dyDescent="0.3">
      <c r="A4341" t="s">
        <v>8839</v>
      </c>
      <c r="B4341" t="s">
        <v>8840</v>
      </c>
      <c r="C4341" t="str">
        <f>IFERROR(VLOOKUP(Table1[[#This Row],[Ticker]],[1]!Table1[[Symbol]:[Industry]],2,FALSE),"-")</f>
        <v>-</v>
      </c>
      <c r="D4341" t="s">
        <v>800</v>
      </c>
      <c r="E4341">
        <v>10.60181094</v>
      </c>
      <c r="F4341">
        <v>13.85</v>
      </c>
      <c r="G4341">
        <v>219.58214306040199</v>
      </c>
      <c r="H4341">
        <v>18.229056103143499</v>
      </c>
      <c r="I4341">
        <v>224.45179118971299</v>
      </c>
      <c r="J4341">
        <v>0.76899329657028404</v>
      </c>
      <c r="K4341">
        <v>11.1429136566937</v>
      </c>
      <c r="L4341">
        <v>7.6051951805587601</v>
      </c>
      <c r="M4341">
        <v>74.708805640358904</v>
      </c>
      <c r="N4341">
        <v>1.25956369592733</v>
      </c>
      <c r="O4341">
        <v>2.16606498194946</v>
      </c>
      <c r="P4341">
        <v>391.134751773049</v>
      </c>
      <c r="Q4341">
        <v>8.9747617970166005E-2</v>
      </c>
    </row>
    <row r="4342" spans="1:17" hidden="1" x14ac:dyDescent="0.3">
      <c r="A4342" t="s">
        <v>8841</v>
      </c>
      <c r="B4342" t="s">
        <v>8842</v>
      </c>
      <c r="C4342" t="str">
        <f>IFERROR(VLOOKUP(Table1[[#This Row],[Ticker]],[1]!Table1[[Symbol]:[Industry]],2,FALSE),"-")</f>
        <v>-</v>
      </c>
      <c r="D4342" t="s">
        <v>253</v>
      </c>
      <c r="E4342">
        <v>10.595710989000001</v>
      </c>
      <c r="F4342">
        <v>46.71</v>
      </c>
      <c r="G4342">
        <v>3.12191356238342</v>
      </c>
      <c r="H4342">
        <v>-4.8678768348144397</v>
      </c>
      <c r="I4342">
        <v>-33.485154858581303</v>
      </c>
      <c r="J4342">
        <v>-1.36604591646428</v>
      </c>
      <c r="K4342">
        <v>46.553059381550703</v>
      </c>
      <c r="L4342">
        <v>45.912735461414002</v>
      </c>
      <c r="M4342">
        <v>42.185022419084603</v>
      </c>
      <c r="N4342">
        <v>1.02048492129585</v>
      </c>
      <c r="O4342">
        <v>47.827017769214201</v>
      </c>
      <c r="P4342">
        <v>35.352071863227998</v>
      </c>
      <c r="Q4342">
        <v>2.9034479908556999E-2</v>
      </c>
    </row>
    <row r="4343" spans="1:17" hidden="1" x14ac:dyDescent="0.3">
      <c r="A4343" t="s">
        <v>8843</v>
      </c>
      <c r="B4343" t="s">
        <v>8844</v>
      </c>
      <c r="C4343" t="str">
        <f>IFERROR(VLOOKUP(Table1[[#This Row],[Ticker]],[1]!Table1[[Symbol]:[Industry]],2,FALSE),"-")</f>
        <v>-</v>
      </c>
      <c r="D4343" t="s">
        <v>550</v>
      </c>
      <c r="E4343">
        <v>10.584446700000001</v>
      </c>
      <c r="F4343">
        <v>21.99</v>
      </c>
      <c r="G4343">
        <v>-33.949754013954603</v>
      </c>
      <c r="H4343">
        <v>-1.21220028774615</v>
      </c>
      <c r="I4343">
        <v>-14.627164638743899</v>
      </c>
      <c r="J4343">
        <v>-0.847141877156525</v>
      </c>
      <c r="K4343">
        <v>20.9168199733789</v>
      </c>
      <c r="L4343">
        <v>21.5874973635378</v>
      </c>
      <c r="M4343">
        <v>50.763208155786302</v>
      </c>
      <c r="N4343">
        <v>1.2660691727795901</v>
      </c>
      <c r="O4343">
        <v>38.56298317417</v>
      </c>
      <c r="P4343">
        <v>33.677811550151901</v>
      </c>
      <c r="Q4343">
        <v>1.2742477050265001E-2</v>
      </c>
    </row>
    <row r="4344" spans="1:17" hidden="1" x14ac:dyDescent="0.3">
      <c r="A4344" t="s">
        <v>8845</v>
      </c>
      <c r="B4344" t="s">
        <v>8846</v>
      </c>
      <c r="C4344" t="str">
        <f>IFERROR(VLOOKUP(Table1[[#This Row],[Ticker]],[1]!Table1[[Symbol]:[Industry]],2,FALSE),"-")</f>
        <v>-</v>
      </c>
      <c r="E4344">
        <v>10.5796896</v>
      </c>
      <c r="F4344">
        <v>38.31</v>
      </c>
      <c r="G4344">
        <v>-55.186879084695903</v>
      </c>
      <c r="H4344">
        <v>-7.9023691237979099</v>
      </c>
      <c r="I4344">
        <v>-22.099222266256401</v>
      </c>
      <c r="J4344">
        <v>-7.3170606845570099</v>
      </c>
      <c r="K4344">
        <v>40.1371986342727</v>
      </c>
      <c r="L4344">
        <v>42.729146971078798</v>
      </c>
      <c r="M4344">
        <v>35.296012938613501</v>
      </c>
      <c r="N4344">
        <v>0.31688311688311599</v>
      </c>
      <c r="O4344">
        <v>49.438788827982201</v>
      </c>
      <c r="P4344">
        <v>4.9301561216105396</v>
      </c>
    </row>
    <row r="4345" spans="1:17" hidden="1" x14ac:dyDescent="0.3">
      <c r="A4345" t="s">
        <v>8847</v>
      </c>
      <c r="B4345" t="s">
        <v>8848</v>
      </c>
      <c r="C4345" t="str">
        <f>IFERROR(VLOOKUP(Table1[[#This Row],[Ticker]],[1]!Table1[[Symbol]:[Industry]],2,FALSE),"-")</f>
        <v>-</v>
      </c>
      <c r="D4345" t="s">
        <v>713</v>
      </c>
      <c r="E4345">
        <v>10.576090199999999</v>
      </c>
      <c r="F4345">
        <v>60.15</v>
      </c>
      <c r="G4345">
        <v>9.5161943214508096</v>
      </c>
      <c r="H4345">
        <v>-1.04422328119145</v>
      </c>
      <c r="I4345">
        <v>5.6984154939648999</v>
      </c>
      <c r="J4345">
        <v>0.98099518103147998</v>
      </c>
      <c r="K4345">
        <v>56.487632570778501</v>
      </c>
      <c r="L4345">
        <v>51.441803203148098</v>
      </c>
      <c r="M4345">
        <v>51.449225640246297</v>
      </c>
      <c r="N4345">
        <v>0.906238245045902</v>
      </c>
      <c r="O4345">
        <v>0.14962593516210099</v>
      </c>
      <c r="P4345">
        <v>42.772371231901197</v>
      </c>
    </row>
    <row r="4346" spans="1:17" hidden="1" x14ac:dyDescent="0.3">
      <c r="A4346" t="s">
        <v>8849</v>
      </c>
      <c r="B4346" t="s">
        <v>8850</v>
      </c>
      <c r="C4346" t="str">
        <f>IFERROR(VLOOKUP(Table1[[#This Row],[Ticker]],[1]!Table1[[Symbol]:[Industry]],2,FALSE),"-")</f>
        <v>-</v>
      </c>
      <c r="E4346">
        <v>10.508791499999999</v>
      </c>
      <c r="F4346">
        <v>4.21</v>
      </c>
      <c r="G4346">
        <v>-20.554390605433301</v>
      </c>
      <c r="H4346">
        <v>-13.764169770408699</v>
      </c>
      <c r="I4346">
        <v>-45.204568570405399</v>
      </c>
      <c r="J4346">
        <v>-1.7428638022902001</v>
      </c>
      <c r="K4346">
        <v>4.6312222935526401</v>
      </c>
      <c r="L4346">
        <v>4.8422270719316103</v>
      </c>
      <c r="M4346">
        <v>44.828726864684299</v>
      </c>
      <c r="N4346">
        <v>2.321083172147</v>
      </c>
      <c r="O4346">
        <v>65.083135391923904</v>
      </c>
      <c r="P4346">
        <v>24.5562130177514</v>
      </c>
    </row>
    <row r="4347" spans="1:17" hidden="1" x14ac:dyDescent="0.3">
      <c r="A4347" t="s">
        <v>8851</v>
      </c>
      <c r="B4347" t="s">
        <v>8852</v>
      </c>
      <c r="C4347" t="str">
        <f>IFERROR(VLOOKUP(Table1[[#This Row],[Ticker]],[1]!Table1[[Symbol]:[Industry]],2,FALSE),"-")</f>
        <v>-</v>
      </c>
      <c r="D4347" t="s">
        <v>557</v>
      </c>
      <c r="E4347">
        <v>10.488</v>
      </c>
      <c r="F4347">
        <v>257</v>
      </c>
      <c r="G4347">
        <v>136.44050735375001</v>
      </c>
      <c r="H4347">
        <v>61.217352772089399</v>
      </c>
      <c r="I4347">
        <v>98.942480350942205</v>
      </c>
      <c r="J4347">
        <v>-8.5427147771629102</v>
      </c>
      <c r="K4347">
        <v>194.89363253471001</v>
      </c>
      <c r="L4347">
        <v>138.46949803877001</v>
      </c>
      <c r="M4347">
        <v>56.464758025149699</v>
      </c>
      <c r="N4347">
        <v>1.41327477007659</v>
      </c>
      <c r="O4347">
        <v>12.8210116731517</v>
      </c>
      <c r="P4347">
        <v>189.08886389201299</v>
      </c>
      <c r="Q4347">
        <v>0.10328388691344</v>
      </c>
    </row>
    <row r="4348" spans="1:17" hidden="1" x14ac:dyDescent="0.3">
      <c r="A4348" t="s">
        <v>8853</v>
      </c>
      <c r="B4348" t="s">
        <v>8854</v>
      </c>
      <c r="C4348" t="str">
        <f>IFERROR(VLOOKUP(Table1[[#This Row],[Ticker]],[1]!Table1[[Symbol]:[Industry]],2,FALSE),"-")</f>
        <v>-</v>
      </c>
      <c r="E4348">
        <v>10.4637504</v>
      </c>
      <c r="F4348">
        <v>23.75</v>
      </c>
      <c r="G4348">
        <v>-12.709152510195199</v>
      </c>
      <c r="H4348">
        <v>11.7104885058448</v>
      </c>
      <c r="I4348">
        <v>4.0839147571895102</v>
      </c>
      <c r="J4348">
        <v>-9.6126035110391896</v>
      </c>
      <c r="K4348">
        <v>22.493109144085601</v>
      </c>
      <c r="L4348">
        <v>21.7657454900896</v>
      </c>
      <c r="M4348">
        <v>60.813627362300501</v>
      </c>
      <c r="N4348">
        <v>2.5934259462127902</v>
      </c>
      <c r="O4348">
        <v>19.494736842105201</v>
      </c>
      <c r="P4348">
        <v>49.465072372561302</v>
      </c>
      <c r="Q4348">
        <v>3.8423923688874997E-2</v>
      </c>
    </row>
    <row r="4349" spans="1:17" hidden="1" x14ac:dyDescent="0.3">
      <c r="A4349" t="s">
        <v>8855</v>
      </c>
      <c r="B4349" t="s">
        <v>8856</v>
      </c>
      <c r="C4349" t="str">
        <f>IFERROR(VLOOKUP(Table1[[#This Row],[Ticker]],[1]!Table1[[Symbol]:[Industry]],2,FALSE),"-")</f>
        <v>-</v>
      </c>
      <c r="E4349">
        <v>10.457357119999999</v>
      </c>
      <c r="F4349">
        <v>9.8000000000000007</v>
      </c>
      <c r="G4349">
        <v>-70.3117518738364</v>
      </c>
      <c r="H4349">
        <v>5.8007122666336803</v>
      </c>
      <c r="I4349">
        <v>-66.153052797955297</v>
      </c>
      <c r="J4349">
        <v>-2.3858457475435499</v>
      </c>
      <c r="K4349">
        <v>10.3339371394955</v>
      </c>
      <c r="L4349">
        <v>13.9335610325359</v>
      </c>
      <c r="M4349">
        <v>52.326778299821598</v>
      </c>
      <c r="N4349">
        <v>2.0383151169538198</v>
      </c>
      <c r="O4349">
        <v>165.408163265306</v>
      </c>
      <c r="P4349">
        <v>22.653316645807202</v>
      </c>
      <c r="Q4349">
        <v>-4.6419212972787997E-2</v>
      </c>
    </row>
    <row r="4350" spans="1:17" hidden="1" x14ac:dyDescent="0.3">
      <c r="A4350" t="s">
        <v>8857</v>
      </c>
      <c r="B4350" t="s">
        <v>8858</v>
      </c>
      <c r="C4350" t="str">
        <f>IFERROR(VLOOKUP(Table1[[#This Row],[Ticker]],[1]!Table1[[Symbol]:[Industry]],2,FALSE),"-")</f>
        <v>-</v>
      </c>
      <c r="D4350" t="s">
        <v>647</v>
      </c>
      <c r="E4350">
        <v>10.448371617999999</v>
      </c>
      <c r="F4350">
        <v>9.99</v>
      </c>
      <c r="G4350">
        <v>32.7670379659952</v>
      </c>
      <c r="H4350">
        <v>10.181796254765199</v>
      </c>
      <c r="I4350">
        <v>-9.7744818437716798</v>
      </c>
      <c r="J4350">
        <v>-15.761036925197899</v>
      </c>
      <c r="K4350">
        <v>10.037946205464401</v>
      </c>
      <c r="L4350">
        <v>9.0195594010382294</v>
      </c>
      <c r="M4350">
        <v>38.422529072174399</v>
      </c>
      <c r="N4350">
        <v>1.6710715889141701</v>
      </c>
      <c r="O4350">
        <v>53.153153153153099</v>
      </c>
      <c r="P4350">
        <v>87.078651685393197</v>
      </c>
      <c r="Q4350">
        <v>7.6579990077566995E-2</v>
      </c>
    </row>
    <row r="4351" spans="1:17" hidden="1" x14ac:dyDescent="0.3">
      <c r="A4351" t="s">
        <v>8859</v>
      </c>
      <c r="B4351" t="s">
        <v>8860</v>
      </c>
      <c r="C4351" t="str">
        <f>IFERROR(VLOOKUP(Table1[[#This Row],[Ticker]],[1]!Table1[[Symbol]:[Industry]],2,FALSE),"-")</f>
        <v>-</v>
      </c>
      <c r="E4351">
        <v>10.445819999999999</v>
      </c>
      <c r="F4351">
        <v>2.15</v>
      </c>
      <c r="G4351">
        <v>22.4714714635322</v>
      </c>
      <c r="H4351">
        <v>-8.5763468406502792</v>
      </c>
      <c r="I4351">
        <v>-45.149789861715597</v>
      </c>
      <c r="J4351">
        <v>-15.145949626783899</v>
      </c>
      <c r="K4351">
        <v>2.2945952053464902</v>
      </c>
      <c r="L4351">
        <v>2.2365428671418299</v>
      </c>
      <c r="M4351">
        <v>29.2111820654901</v>
      </c>
      <c r="N4351">
        <v>1.9923236175487999</v>
      </c>
      <c r="O4351">
        <v>66.046511627906895</v>
      </c>
      <c r="P4351">
        <v>54.6762589928057</v>
      </c>
      <c r="Q4351">
        <v>5.4919039634655997E-2</v>
      </c>
    </row>
    <row r="4352" spans="1:17" hidden="1" x14ac:dyDescent="0.3">
      <c r="A4352" t="s">
        <v>8861</v>
      </c>
      <c r="B4352" t="s">
        <v>8862</v>
      </c>
      <c r="C4352" t="str">
        <f>IFERROR(VLOOKUP(Table1[[#This Row],[Ticker]],[1]!Table1[[Symbol]:[Industry]],2,FALSE),"-")</f>
        <v>-</v>
      </c>
      <c r="D4352" t="s">
        <v>293</v>
      </c>
      <c r="E4352">
        <v>10.44269388</v>
      </c>
      <c r="F4352">
        <v>25.25</v>
      </c>
      <c r="G4352">
        <v>-32.285872086914701</v>
      </c>
      <c r="H4352">
        <v>14.6539398977009</v>
      </c>
      <c r="I4352">
        <v>-7.8465358401954104</v>
      </c>
      <c r="J4352">
        <v>-0.80168733170197304</v>
      </c>
      <c r="K4352">
        <v>22.472302508096199</v>
      </c>
      <c r="L4352">
        <v>23.281129528474199</v>
      </c>
      <c r="M4352">
        <v>77.971039948471997</v>
      </c>
      <c r="N4352">
        <v>1.27272727272727</v>
      </c>
      <c r="O4352">
        <v>38.613861386138602</v>
      </c>
      <c r="P4352">
        <v>61.033163265306101</v>
      </c>
      <c r="Q4352">
        <v>2.8153602283448001E-2</v>
      </c>
    </row>
    <row r="4353" spans="1:17" hidden="1" x14ac:dyDescent="0.3">
      <c r="A4353" t="s">
        <v>8863</v>
      </c>
      <c r="B4353" t="s">
        <v>8864</v>
      </c>
      <c r="C4353" t="str">
        <f>IFERROR(VLOOKUP(Table1[[#This Row],[Ticker]],[1]!Table1[[Symbol]:[Industry]],2,FALSE),"-")</f>
        <v>-</v>
      </c>
      <c r="D4353" t="s">
        <v>409</v>
      </c>
      <c r="E4353">
        <v>10.4130801</v>
      </c>
      <c r="F4353">
        <v>8.4</v>
      </c>
      <c r="G4353">
        <v>20.028942727899999</v>
      </c>
      <c r="H4353">
        <v>9.5388605326215998</v>
      </c>
      <c r="I4353">
        <v>3.6713580306396199</v>
      </c>
      <c r="J4353">
        <v>-30.538529436965099</v>
      </c>
      <c r="K4353">
        <v>7.6729467755052099</v>
      </c>
      <c r="L4353">
        <v>6.9629731344382897</v>
      </c>
      <c r="M4353">
        <v>41.619620835288998</v>
      </c>
      <c r="N4353">
        <v>2.9346356840956598</v>
      </c>
      <c r="O4353">
        <v>38.095238095238003</v>
      </c>
      <c r="P4353">
        <v>80.645161290322505</v>
      </c>
      <c r="Q4353">
        <v>2.4756330945132E-2</v>
      </c>
    </row>
    <row r="4354" spans="1:17" hidden="1" x14ac:dyDescent="0.3">
      <c r="A4354" t="s">
        <v>8865</v>
      </c>
      <c r="B4354" t="s">
        <v>8866</v>
      </c>
      <c r="C4354" t="str">
        <f>IFERROR(VLOOKUP(Table1[[#This Row],[Ticker]],[1]!Table1[[Symbol]:[Industry]],2,FALSE),"-")</f>
        <v>-</v>
      </c>
      <c r="D4354" t="s">
        <v>647</v>
      </c>
      <c r="E4354">
        <v>10.410427500000001</v>
      </c>
      <c r="F4354">
        <v>24.55</v>
      </c>
      <c r="G4354">
        <v>49.929324498360501</v>
      </c>
      <c r="H4354">
        <v>10.5310695459871</v>
      </c>
      <c r="I4354">
        <v>-26.053801666606599</v>
      </c>
      <c r="J4354">
        <v>4.1576970205853296</v>
      </c>
      <c r="K4354">
        <v>23.588192563448899</v>
      </c>
      <c r="L4354">
        <v>23.730626164081901</v>
      </c>
      <c r="M4354">
        <v>84.378877228306195</v>
      </c>
      <c r="N4354">
        <v>0.50508222932846003</v>
      </c>
      <c r="O4354">
        <v>35.600814663951098</v>
      </c>
      <c r="P4354">
        <v>94.841269841269806</v>
      </c>
      <c r="Q4354">
        <v>5.1886191041145002E-2</v>
      </c>
    </row>
    <row r="4355" spans="1:17" hidden="1" x14ac:dyDescent="0.3">
      <c r="A4355" t="s">
        <v>8867</v>
      </c>
      <c r="B4355" t="s">
        <v>8868</v>
      </c>
      <c r="C4355" t="str">
        <f>IFERROR(VLOOKUP(Table1[[#This Row],[Ticker]],[1]!Table1[[Symbol]:[Industry]],2,FALSE),"-")</f>
        <v>-</v>
      </c>
      <c r="E4355">
        <v>10.3635</v>
      </c>
      <c r="F4355">
        <v>33.549999999999997</v>
      </c>
      <c r="G4355">
        <v>198.97779719708299</v>
      </c>
      <c r="H4355">
        <v>-4.9504642373836099</v>
      </c>
      <c r="I4355">
        <v>-59.291382353975699</v>
      </c>
      <c r="J4355">
        <v>2.1072898343912301</v>
      </c>
      <c r="K4355">
        <v>32.9360283838352</v>
      </c>
      <c r="L4355">
        <v>32.9565062684796</v>
      </c>
      <c r="M4355">
        <v>66.415964367549705</v>
      </c>
      <c r="N4355">
        <v>1.3184802622260801</v>
      </c>
      <c r="O4355">
        <v>110.93889716840501</v>
      </c>
      <c r="P4355">
        <v>224.78218780251601</v>
      </c>
    </row>
    <row r="4356" spans="1:17" hidden="1" x14ac:dyDescent="0.3">
      <c r="A4356" t="s">
        <v>8869</v>
      </c>
      <c r="B4356" t="s">
        <v>8870</v>
      </c>
      <c r="C4356" t="str">
        <f>IFERROR(VLOOKUP(Table1[[#This Row],[Ticker]],[1]!Table1[[Symbol]:[Industry]],2,FALSE),"-")</f>
        <v>-</v>
      </c>
      <c r="D4356" t="s">
        <v>258</v>
      </c>
      <c r="E4356">
        <v>10.359449002</v>
      </c>
      <c r="F4356">
        <v>6.93</v>
      </c>
      <c r="G4356">
        <v>43.219999638469098</v>
      </c>
      <c r="H4356">
        <v>23.6557436495047</v>
      </c>
      <c r="I4356">
        <v>-28.419988123206501</v>
      </c>
      <c r="J4356">
        <v>-6.4091639672159904</v>
      </c>
      <c r="K4356">
        <v>6.3762375805517904</v>
      </c>
      <c r="L4356">
        <v>5.4998333996336797</v>
      </c>
      <c r="M4356">
        <v>43.205798079134503</v>
      </c>
      <c r="N4356">
        <v>1.6586169406648399</v>
      </c>
      <c r="O4356">
        <v>25.974025974025899</v>
      </c>
      <c r="P4356">
        <v>100.28901734103999</v>
      </c>
      <c r="Q4356">
        <v>7.9136067534526996E-2</v>
      </c>
    </row>
    <row r="4357" spans="1:17" hidden="1" x14ac:dyDescent="0.3">
      <c r="A4357" t="s">
        <v>8871</v>
      </c>
      <c r="B4357" t="s">
        <v>8872</v>
      </c>
      <c r="C4357" t="str">
        <f>IFERROR(VLOOKUP(Table1[[#This Row],[Ticker]],[1]!Table1[[Symbol]:[Industry]],2,FALSE),"-")</f>
        <v>-</v>
      </c>
      <c r="E4357">
        <v>10.3480974</v>
      </c>
      <c r="F4357">
        <v>17.73</v>
      </c>
      <c r="G4357">
        <v>-41.375819176861803</v>
      </c>
      <c r="H4357">
        <v>-7.9757964400754302</v>
      </c>
      <c r="I4357">
        <v>-40.793257353975697</v>
      </c>
      <c r="J4357">
        <v>-0.80168733170197304</v>
      </c>
      <c r="K4357">
        <v>18.640044709543101</v>
      </c>
      <c r="L4357">
        <v>21.6098309297453</v>
      </c>
      <c r="M4357">
        <v>2.1187451060811002E-2</v>
      </c>
      <c r="N4357">
        <v>0.15584415584415501</v>
      </c>
      <c r="O4357">
        <v>87.704455724760294</v>
      </c>
      <c r="P4357">
        <v>1.02564102564102</v>
      </c>
    </row>
    <row r="4358" spans="1:17" hidden="1" x14ac:dyDescent="0.3">
      <c r="A4358" t="s">
        <v>8873</v>
      </c>
      <c r="B4358" t="s">
        <v>8874</v>
      </c>
      <c r="C4358" t="str">
        <f>IFERROR(VLOOKUP(Table1[[#This Row],[Ticker]],[1]!Table1[[Symbol]:[Industry]],2,FALSE),"-")</f>
        <v>-</v>
      </c>
      <c r="E4358">
        <v>10.334224032</v>
      </c>
      <c r="F4358">
        <v>4.22</v>
      </c>
      <c r="G4358">
        <v>-72.588753783239099</v>
      </c>
      <c r="H4358">
        <v>-15.5734715797105</v>
      </c>
      <c r="I4358">
        <v>-63.151692336714497</v>
      </c>
      <c r="J4358">
        <v>-11.1021165162513</v>
      </c>
      <c r="K4358">
        <v>4.9591380128663296</v>
      </c>
      <c r="L4358">
        <v>7.2177762509541701</v>
      </c>
      <c r="M4358">
        <v>32.839246116909699</v>
      </c>
      <c r="N4358">
        <v>1.1303205465055099</v>
      </c>
      <c r="O4358">
        <v>172.27488151658699</v>
      </c>
      <c r="P4358">
        <v>6.2972292191435697</v>
      </c>
      <c r="Q4358">
        <v>-0.207779995019338</v>
      </c>
    </row>
    <row r="4359" spans="1:17" hidden="1" x14ac:dyDescent="0.3">
      <c r="A4359" t="s">
        <v>8875</v>
      </c>
      <c r="B4359" t="s">
        <v>8876</v>
      </c>
      <c r="C4359" t="str">
        <f>IFERROR(VLOOKUP(Table1[[#This Row],[Ticker]],[1]!Table1[[Symbol]:[Industry]],2,FALSE),"-")</f>
        <v>-</v>
      </c>
      <c r="D4359" t="s">
        <v>557</v>
      </c>
      <c r="E4359">
        <v>10.306339749999999</v>
      </c>
      <c r="F4359">
        <v>32.69</v>
      </c>
      <c r="G4359">
        <v>-37.453039254081901</v>
      </c>
      <c r="H4359">
        <v>-20.918480482387</v>
      </c>
      <c r="I4359">
        <v>-10.2860156536965</v>
      </c>
      <c r="J4359">
        <v>-0.80168733170197304</v>
      </c>
      <c r="K4359">
        <v>37.197321011325897</v>
      </c>
      <c r="L4359">
        <v>35.831394348089397</v>
      </c>
      <c r="M4359">
        <v>13.233881760343801</v>
      </c>
      <c r="N4359">
        <v>0.45454545454545398</v>
      </c>
      <c r="O4359">
        <v>44.233710614866901</v>
      </c>
      <c r="P4359">
        <v>70.083246618106102</v>
      </c>
    </row>
    <row r="4360" spans="1:17" hidden="1" x14ac:dyDescent="0.3">
      <c r="A4360" t="s">
        <v>8877</v>
      </c>
      <c r="B4360" t="s">
        <v>8878</v>
      </c>
      <c r="C4360" t="str">
        <f>IFERROR(VLOOKUP(Table1[[#This Row],[Ticker]],[1]!Table1[[Symbol]:[Industry]],2,FALSE),"-")</f>
        <v>-</v>
      </c>
      <c r="D4360" t="s">
        <v>75</v>
      </c>
      <c r="E4360">
        <v>10.2093075</v>
      </c>
      <c r="F4360">
        <v>14</v>
      </c>
      <c r="G4360">
        <v>-80.379341935738296</v>
      </c>
      <c r="H4360">
        <v>-4.8897108959498201</v>
      </c>
      <c r="I4360">
        <v>-55.261644450749898</v>
      </c>
      <c r="J4360">
        <v>-0.80168733170197304</v>
      </c>
      <c r="K4360">
        <v>14.6045141719437</v>
      </c>
      <c r="L4360">
        <v>17.4719612114523</v>
      </c>
      <c r="M4360">
        <v>44.106863214007703</v>
      </c>
      <c r="N4360">
        <v>0</v>
      </c>
      <c r="O4360">
        <v>138.57142857142799</v>
      </c>
      <c r="P4360">
        <v>22.9148375768217</v>
      </c>
    </row>
    <row r="4361" spans="1:17" hidden="1" x14ac:dyDescent="0.3">
      <c r="A4361" t="s">
        <v>8879</v>
      </c>
      <c r="B4361" t="s">
        <v>8880</v>
      </c>
      <c r="C4361" t="str">
        <f>IFERROR(VLOOKUP(Table1[[#This Row],[Ticker]],[1]!Table1[[Symbol]:[Industry]],2,FALSE),"-")</f>
        <v>-</v>
      </c>
      <c r="D4361" t="s">
        <v>557</v>
      </c>
      <c r="E4361">
        <v>10.164</v>
      </c>
      <c r="F4361">
        <v>16.899999999999999</v>
      </c>
      <c r="G4361">
        <v>-6.6464958685911997</v>
      </c>
      <c r="H4361">
        <v>8.0436224373835099</v>
      </c>
      <c r="I4361">
        <v>-18.753961424382801</v>
      </c>
      <c r="J4361">
        <v>-14.942589511124099</v>
      </c>
      <c r="K4361">
        <v>17.405877834924901</v>
      </c>
      <c r="L4361">
        <v>15.324177409721299</v>
      </c>
      <c r="M4361">
        <v>30.466592975779999</v>
      </c>
      <c r="N4361">
        <v>2.9311893399673998</v>
      </c>
      <c r="O4361">
        <v>40.118343195266199</v>
      </c>
      <c r="P4361">
        <v>104.84848484848401</v>
      </c>
      <c r="Q4361">
        <v>6.2133866537503003E-2</v>
      </c>
    </row>
    <row r="4362" spans="1:17" hidden="1" x14ac:dyDescent="0.3">
      <c r="A4362" t="s">
        <v>8881</v>
      </c>
      <c r="B4362" t="s">
        <v>8882</v>
      </c>
      <c r="C4362" t="str">
        <f>IFERROR(VLOOKUP(Table1[[#This Row],[Ticker]],[1]!Table1[[Symbol]:[Industry]],2,FALSE),"-")</f>
        <v>-</v>
      </c>
      <c r="D4362" t="s">
        <v>21</v>
      </c>
      <c r="E4362">
        <v>10.12810172</v>
      </c>
      <c r="F4362">
        <v>7.5</v>
      </c>
      <c r="G4362">
        <v>12.3171563558926</v>
      </c>
      <c r="H4362">
        <v>2.8344270350846501</v>
      </c>
      <c r="I4362">
        <v>1.92310628238788</v>
      </c>
      <c r="J4362">
        <v>-1.5640761499993101</v>
      </c>
      <c r="K4362">
        <v>7.41874793683996</v>
      </c>
      <c r="L4362">
        <v>6.8444028705395104</v>
      </c>
      <c r="M4362">
        <v>54.162810829349198</v>
      </c>
      <c r="N4362">
        <v>1.9089324516367301</v>
      </c>
      <c r="O4362">
        <v>25.2</v>
      </c>
      <c r="P4362">
        <v>62.689804772234197</v>
      </c>
      <c r="Q4362">
        <v>1.7138284971855999E-2</v>
      </c>
    </row>
    <row r="4363" spans="1:17" hidden="1" x14ac:dyDescent="0.3">
      <c r="A4363" t="s">
        <v>8883</v>
      </c>
      <c r="B4363" t="s">
        <v>8884</v>
      </c>
      <c r="C4363" t="str">
        <f>IFERROR(VLOOKUP(Table1[[#This Row],[Ticker]],[1]!Table1[[Symbol]:[Industry]],2,FALSE),"-")</f>
        <v>-</v>
      </c>
      <c r="E4363">
        <v>10.105551200000001</v>
      </c>
      <c r="F4363">
        <v>29.59</v>
      </c>
      <c r="G4363">
        <v>186.65601066172599</v>
      </c>
      <c r="H4363">
        <v>-16.988245351827501</v>
      </c>
      <c r="I4363">
        <v>-38.597369041645599</v>
      </c>
      <c r="J4363">
        <v>-3.1908840076022398</v>
      </c>
      <c r="K4363">
        <v>32.5040252349337</v>
      </c>
      <c r="L4363">
        <v>29.458668169878202</v>
      </c>
      <c r="M4363">
        <v>40.1891980368151</v>
      </c>
      <c r="N4363">
        <v>0.19377674091420999</v>
      </c>
      <c r="O4363">
        <v>56.640757012504203</v>
      </c>
      <c r="P4363">
        <v>226.60044150110301</v>
      </c>
    </row>
    <row r="4364" spans="1:17" hidden="1" x14ac:dyDescent="0.3">
      <c r="A4364" t="s">
        <v>8885</v>
      </c>
      <c r="B4364" t="s">
        <v>8886</v>
      </c>
      <c r="C4364" t="str">
        <f>IFERROR(VLOOKUP(Table1[[#This Row],[Ticker]],[1]!Table1[[Symbol]:[Industry]],2,FALSE),"-")</f>
        <v>-</v>
      </c>
      <c r="D4364" t="s">
        <v>422</v>
      </c>
      <c r="E4364">
        <v>10.095060999999999</v>
      </c>
      <c r="F4364">
        <v>15.58</v>
      </c>
      <c r="G4364">
        <v>8.9706958997569899</v>
      </c>
      <c r="H4364">
        <v>1.60379559755666</v>
      </c>
      <c r="I4364">
        <v>4.5553993624421496</v>
      </c>
      <c r="J4364">
        <v>-13.518774166435801</v>
      </c>
      <c r="K4364">
        <v>14.2599085964504</v>
      </c>
      <c r="L4364">
        <v>12.861436392756101</v>
      </c>
      <c r="M4364">
        <v>44.509468603989802</v>
      </c>
      <c r="N4364">
        <v>2.1239360950091899</v>
      </c>
      <c r="O4364">
        <v>15.5327342747111</v>
      </c>
      <c r="P4364">
        <v>63.655462184873898</v>
      </c>
      <c r="Q4364">
        <v>5.1284793949290003E-2</v>
      </c>
    </row>
    <row r="4365" spans="1:17" hidden="1" x14ac:dyDescent="0.3">
      <c r="A4365" t="s">
        <v>8887</v>
      </c>
      <c r="B4365" t="s">
        <v>8888</v>
      </c>
      <c r="C4365" t="str">
        <f>IFERROR(VLOOKUP(Table1[[#This Row],[Ticker]],[1]!Table1[[Symbol]:[Industry]],2,FALSE),"-")</f>
        <v>-</v>
      </c>
      <c r="E4365">
        <v>10.080189000000001</v>
      </c>
      <c r="F4365">
        <v>33</v>
      </c>
      <c r="G4365">
        <v>-27.8815419407448</v>
      </c>
      <c r="H4365">
        <v>-4.8897108959498201</v>
      </c>
      <c r="I4365">
        <v>-1.7132573539757501</v>
      </c>
      <c r="J4365">
        <v>-0.80168733170197304</v>
      </c>
      <c r="K4365">
        <v>32.503185008902697</v>
      </c>
      <c r="L4365">
        <v>32.210038644233897</v>
      </c>
      <c r="M4365">
        <v>84.7193819831745</v>
      </c>
      <c r="N4365">
        <v>0</v>
      </c>
      <c r="O4365">
        <v>7.5757575757575601</v>
      </c>
      <c r="P4365">
        <v>10</v>
      </c>
    </row>
    <row r="4366" spans="1:17" hidden="1" x14ac:dyDescent="0.3">
      <c r="A4366" t="s">
        <v>8889</v>
      </c>
      <c r="B4366" t="s">
        <v>8890</v>
      </c>
      <c r="C4366" t="str">
        <f>IFERROR(VLOOKUP(Table1[[#This Row],[Ticker]],[1]!Table1[[Symbol]:[Industry]],2,FALSE),"-")</f>
        <v>-</v>
      </c>
      <c r="E4366">
        <v>10.077975</v>
      </c>
      <c r="F4366">
        <v>4.37</v>
      </c>
      <c r="G4366">
        <v>65.862276061233302</v>
      </c>
      <c r="H4366">
        <v>-8.3143684301963798</v>
      </c>
      <c r="I4366">
        <v>6.7149269278670598</v>
      </c>
      <c r="J4366">
        <v>3.3855047865246402</v>
      </c>
      <c r="K4366">
        <v>4.2718956882386401</v>
      </c>
      <c r="L4366">
        <v>3.9951182168094901</v>
      </c>
      <c r="M4366">
        <v>55.034430431912902</v>
      </c>
      <c r="N4366">
        <v>1.04509646466335</v>
      </c>
      <c r="O4366">
        <v>37.528604118993101</v>
      </c>
      <c r="P4366">
        <v>113.170731707317</v>
      </c>
      <c r="Q4366">
        <v>-2.0055412926917E-2</v>
      </c>
    </row>
    <row r="4367" spans="1:17" hidden="1" x14ac:dyDescent="0.3">
      <c r="A4367" t="s">
        <v>8891</v>
      </c>
      <c r="B4367" t="s">
        <v>8892</v>
      </c>
      <c r="C4367" t="str">
        <f>IFERROR(VLOOKUP(Table1[[#This Row],[Ticker]],[1]!Table1[[Symbol]:[Industry]],2,FALSE),"-")</f>
        <v>-</v>
      </c>
      <c r="E4367">
        <v>10.06536678</v>
      </c>
      <c r="F4367">
        <v>15.23</v>
      </c>
      <c r="G4367">
        <v>309.33846653742302</v>
      </c>
      <c r="H4367">
        <v>-1.63389694246146</v>
      </c>
      <c r="I4367">
        <v>98.355708163265604</v>
      </c>
      <c r="J4367">
        <v>-8.4665714671743402</v>
      </c>
      <c r="K4367">
        <v>15.4392661645286</v>
      </c>
      <c r="L4367">
        <v>11.028984703401299</v>
      </c>
      <c r="M4367">
        <v>22.764856140479498</v>
      </c>
      <c r="N4367">
        <v>3.6479410855167697E-2</v>
      </c>
      <c r="O4367">
        <v>32.239001969796398</v>
      </c>
      <c r="P4367">
        <v>459.92647058823502</v>
      </c>
      <c r="Q4367">
        <v>8.3365367874737001E-2</v>
      </c>
    </row>
    <row r="4368" spans="1:17" hidden="1" x14ac:dyDescent="0.3">
      <c r="A4368" t="s">
        <v>8893</v>
      </c>
      <c r="B4368" t="s">
        <v>8894</v>
      </c>
      <c r="C4368" t="str">
        <f>IFERROR(VLOOKUP(Table1[[#This Row],[Ticker]],[1]!Table1[[Symbol]:[Industry]],2,FALSE),"-")</f>
        <v>-</v>
      </c>
      <c r="D4368" t="s">
        <v>1665</v>
      </c>
      <c r="E4368">
        <v>10.052268</v>
      </c>
      <c r="F4368">
        <v>21</v>
      </c>
      <c r="G4368">
        <v>-4.6272411536156399</v>
      </c>
      <c r="H4368">
        <v>-26.385403926490099</v>
      </c>
      <c r="I4368">
        <v>-46.088257353975699</v>
      </c>
      <c r="J4368">
        <v>-8.7870016960893</v>
      </c>
      <c r="K4368">
        <v>24.235752640104401</v>
      </c>
      <c r="L4368">
        <v>23.727793129483501</v>
      </c>
      <c r="M4368">
        <v>23.939138562816598</v>
      </c>
      <c r="N4368">
        <v>0.296363889631725</v>
      </c>
      <c r="O4368">
        <v>58.523809523809497</v>
      </c>
      <c r="P4368">
        <v>27.272727272727199</v>
      </c>
      <c r="Q4368">
        <v>0.117174132567662</v>
      </c>
    </row>
    <row r="4369" spans="1:17" hidden="1" x14ac:dyDescent="0.3">
      <c r="A4369" t="s">
        <v>8895</v>
      </c>
      <c r="B4369" t="s">
        <v>8896</v>
      </c>
      <c r="C4369" t="str">
        <f>IFERROR(VLOOKUP(Table1[[#This Row],[Ticker]],[1]!Table1[[Symbol]:[Industry]],2,FALSE),"-")</f>
        <v>-</v>
      </c>
      <c r="E4369">
        <v>10.044625</v>
      </c>
      <c r="F4369">
        <v>2.0499999999999998</v>
      </c>
      <c r="G4369">
        <v>-8.6615334625761804</v>
      </c>
      <c r="H4369">
        <v>8.9400763380927408</v>
      </c>
      <c r="I4369">
        <v>-18.531439172157501</v>
      </c>
      <c r="J4369">
        <v>4.1002734526117504</v>
      </c>
      <c r="K4369">
        <v>1.94934699735599</v>
      </c>
      <c r="L4369">
        <v>1.9422417937854</v>
      </c>
      <c r="M4369">
        <v>66.352689302686201</v>
      </c>
      <c r="N4369">
        <v>3.51477291706385</v>
      </c>
      <c r="O4369">
        <v>29.268292682926798</v>
      </c>
      <c r="P4369">
        <v>48.5507246376811</v>
      </c>
      <c r="Q4369">
        <v>-6.5619767780771998E-2</v>
      </c>
    </row>
    <row r="4370" spans="1:17" hidden="1" x14ac:dyDescent="0.3">
      <c r="A4370" t="s">
        <v>8897</v>
      </c>
      <c r="B4370" t="s">
        <v>8898</v>
      </c>
      <c r="C4370" t="str">
        <f>IFERROR(VLOOKUP(Table1[[#This Row],[Ticker]],[1]!Table1[[Symbol]:[Industry]],2,FALSE),"-")</f>
        <v>-</v>
      </c>
      <c r="D4370" t="s">
        <v>557</v>
      </c>
      <c r="E4370">
        <v>9.9865999999999993</v>
      </c>
      <c r="F4370">
        <v>21.28</v>
      </c>
      <c r="G4370">
        <v>308.48132368028098</v>
      </c>
      <c r="H4370">
        <v>58.220732379782703</v>
      </c>
      <c r="I4370">
        <v>40.395391681049198</v>
      </c>
      <c r="J4370">
        <v>-8.5364939615362196</v>
      </c>
      <c r="K4370">
        <v>16.647995228607002</v>
      </c>
      <c r="L4370">
        <v>12.2898865380947</v>
      </c>
      <c r="M4370">
        <v>52.3418813645577</v>
      </c>
      <c r="N4370">
        <v>1.61921331103584</v>
      </c>
      <c r="O4370">
        <v>17.481203007518701</v>
      </c>
      <c r="P4370">
        <v>391.45496535796701</v>
      </c>
      <c r="Q4370">
        <v>7.2642035978385006E-2</v>
      </c>
    </row>
    <row r="4371" spans="1:17" hidden="1" x14ac:dyDescent="0.3">
      <c r="A4371" t="s">
        <v>8899</v>
      </c>
      <c r="B4371" t="s">
        <v>8900</v>
      </c>
      <c r="C4371" t="str">
        <f>IFERROR(VLOOKUP(Table1[[#This Row],[Ticker]],[1]!Table1[[Symbol]:[Industry]],2,FALSE),"-")</f>
        <v>-</v>
      </c>
      <c r="D4371" t="s">
        <v>140</v>
      </c>
      <c r="E4371">
        <v>9.9760069999999992</v>
      </c>
      <c r="F4371">
        <v>7.79</v>
      </c>
      <c r="G4371">
        <v>42.8103280092853</v>
      </c>
      <c r="H4371">
        <v>-3.8640698703087901</v>
      </c>
      <c r="I4371">
        <v>-25.445261783654601</v>
      </c>
      <c r="J4371">
        <v>-2.0548201637821801</v>
      </c>
      <c r="K4371">
        <v>8.00250674016735</v>
      </c>
      <c r="L4371">
        <v>7.6872380231218296</v>
      </c>
      <c r="M4371">
        <v>58.6192805679053</v>
      </c>
      <c r="N4371">
        <v>0.85718426128787395</v>
      </c>
      <c r="O4371">
        <v>31.835686777920401</v>
      </c>
      <c r="P4371">
        <v>77.448747152619603</v>
      </c>
      <c r="Q4371">
        <v>5.7067371171887003E-2</v>
      </c>
    </row>
    <row r="4372" spans="1:17" hidden="1" x14ac:dyDescent="0.3">
      <c r="A4372" t="s">
        <v>8901</v>
      </c>
      <c r="B4372" t="s">
        <v>8902</v>
      </c>
      <c r="C4372" t="str">
        <f>IFERROR(VLOOKUP(Table1[[#This Row],[Ticker]],[1]!Table1[[Symbol]:[Industry]],2,FALSE),"-")</f>
        <v>-</v>
      </c>
      <c r="E4372">
        <v>9.9129481249999998</v>
      </c>
      <c r="F4372">
        <v>11.2</v>
      </c>
      <c r="G4372">
        <v>17.785352984310201</v>
      </c>
      <c r="H4372">
        <v>-23.469337868690101</v>
      </c>
      <c r="I4372">
        <v>-21.024998244664001</v>
      </c>
      <c r="J4372">
        <v>3.1360416060269598</v>
      </c>
      <c r="K4372">
        <v>10.6969454971193</v>
      </c>
      <c r="L4372">
        <v>10.4533999317921</v>
      </c>
      <c r="M4372">
        <v>51.574295920391897</v>
      </c>
      <c r="N4372">
        <v>1.55050954067007</v>
      </c>
      <c r="O4372">
        <v>43.660714285714299</v>
      </c>
      <c r="P4372">
        <v>63.0276564774381</v>
      </c>
    </row>
    <row r="4373" spans="1:17" hidden="1" x14ac:dyDescent="0.3">
      <c r="A4373" t="s">
        <v>8903</v>
      </c>
      <c r="B4373" t="s">
        <v>8904</v>
      </c>
      <c r="C4373" t="str">
        <f>IFERROR(VLOOKUP(Table1[[#This Row],[Ticker]],[1]!Table1[[Symbol]:[Industry]],2,FALSE),"-")</f>
        <v>-</v>
      </c>
      <c r="D4373" t="s">
        <v>441</v>
      </c>
      <c r="E4373">
        <v>9.8729224999999996</v>
      </c>
      <c r="F4373">
        <v>22.8</v>
      </c>
      <c r="G4373">
        <v>59.110451243715097</v>
      </c>
      <c r="H4373">
        <v>-5.5263639200516703</v>
      </c>
      <c r="I4373">
        <v>-34.293902515265998</v>
      </c>
      <c r="J4373">
        <v>-10.5124311333548</v>
      </c>
      <c r="K4373">
        <v>22.256926475439901</v>
      </c>
      <c r="L4373">
        <v>20.535213720948001</v>
      </c>
      <c r="M4373">
        <v>41.680481555921602</v>
      </c>
      <c r="N4373">
        <v>2.4125863973731998</v>
      </c>
      <c r="O4373">
        <v>40.350877192982402</v>
      </c>
      <c r="P4373">
        <v>94.042553191489304</v>
      </c>
      <c r="Q4373">
        <v>5.4980342818101997E-2</v>
      </c>
    </row>
    <row r="4374" spans="1:17" hidden="1" x14ac:dyDescent="0.3">
      <c r="A4374" t="s">
        <v>8905</v>
      </c>
      <c r="B4374" t="s">
        <v>8906</v>
      </c>
      <c r="C4374" t="str">
        <f>IFERROR(VLOOKUP(Table1[[#This Row],[Ticker]],[1]!Table1[[Symbol]:[Industry]],2,FALSE),"-")</f>
        <v>-</v>
      </c>
      <c r="D4374" t="s">
        <v>49</v>
      </c>
      <c r="E4374">
        <v>9.8078699999999994</v>
      </c>
      <c r="F4374">
        <v>32</v>
      </c>
      <c r="G4374">
        <v>67.082890889443107</v>
      </c>
      <c r="H4374">
        <v>-0.857452831433693</v>
      </c>
      <c r="I4374">
        <v>-11.6507182670464</v>
      </c>
      <c r="J4374">
        <v>5.9510435521113303</v>
      </c>
      <c r="K4374">
        <v>31.950083811611002</v>
      </c>
      <c r="L4374">
        <v>30.2014808318938</v>
      </c>
      <c r="M4374">
        <v>65.617320840533594</v>
      </c>
      <c r="N4374">
        <v>1.86850774004727</v>
      </c>
      <c r="O4374">
        <v>32.8125</v>
      </c>
      <c r="P4374">
        <v>134.089246525237</v>
      </c>
      <c r="Q4374">
        <v>7.9442662877711998E-2</v>
      </c>
    </row>
    <row r="4375" spans="1:17" hidden="1" x14ac:dyDescent="0.3">
      <c r="A4375" t="s">
        <v>8907</v>
      </c>
      <c r="B4375" t="s">
        <v>8908</v>
      </c>
      <c r="C4375" t="str">
        <f>IFERROR(VLOOKUP(Table1[[#This Row],[Ticker]],[1]!Table1[[Symbol]:[Industry]],2,FALSE),"-")</f>
        <v>-</v>
      </c>
      <c r="D4375" t="s">
        <v>557</v>
      </c>
      <c r="E4375">
        <v>9.7734000000000005</v>
      </c>
      <c r="F4375">
        <v>7.3</v>
      </c>
      <c r="G4375">
        <v>103.75535782223901</v>
      </c>
      <c r="H4375">
        <v>10.222829296976199</v>
      </c>
      <c r="I4375">
        <v>-52.023968719470403</v>
      </c>
      <c r="J4375">
        <v>2.21989540211097</v>
      </c>
      <c r="K4375">
        <v>6.8285943598597596</v>
      </c>
      <c r="L4375">
        <v>7.6313683105422303</v>
      </c>
      <c r="M4375">
        <v>59.180141488853103</v>
      </c>
      <c r="N4375">
        <v>0.39163850279961399</v>
      </c>
      <c r="O4375">
        <v>74.246575342465704</v>
      </c>
      <c r="P4375">
        <v>129.55974842767199</v>
      </c>
      <c r="Q4375">
        <v>5.0893269485230999E-2</v>
      </c>
    </row>
    <row r="4376" spans="1:17" hidden="1" x14ac:dyDescent="0.3">
      <c r="A4376" t="s">
        <v>8909</v>
      </c>
      <c r="B4376" t="s">
        <v>8910</v>
      </c>
      <c r="C4376" t="str">
        <f>IFERROR(VLOOKUP(Table1[[#This Row],[Ticker]],[1]!Table1[[Symbol]:[Industry]],2,FALSE),"-")</f>
        <v>-</v>
      </c>
      <c r="D4376" t="s">
        <v>409</v>
      </c>
      <c r="E4376">
        <v>9.7112820000000006</v>
      </c>
      <c r="F4376">
        <v>21.6</v>
      </c>
      <c r="G4376">
        <v>-12.1201800791175</v>
      </c>
      <c r="H4376">
        <v>11.1215250591063</v>
      </c>
      <c r="I4376">
        <v>2.8756020624698602</v>
      </c>
      <c r="J4376">
        <v>-2.93438875350293</v>
      </c>
      <c r="K4376">
        <v>18.917104701065501</v>
      </c>
      <c r="L4376">
        <v>18.270182900890099</v>
      </c>
      <c r="M4376">
        <v>60.680824975717698</v>
      </c>
      <c r="N4376">
        <v>2.5745388688753699</v>
      </c>
      <c r="O4376">
        <v>0.37037037037035397</v>
      </c>
      <c r="P4376">
        <v>62.406015037593903</v>
      </c>
      <c r="Q4376">
        <v>3.9007083513278001E-2</v>
      </c>
    </row>
    <row r="4377" spans="1:17" hidden="1" x14ac:dyDescent="0.3">
      <c r="A4377" t="s">
        <v>8911</v>
      </c>
      <c r="B4377" t="s">
        <v>8912</v>
      </c>
      <c r="C4377" t="str">
        <f>IFERROR(VLOOKUP(Table1[[#This Row],[Ticker]],[1]!Table1[[Symbol]:[Industry]],2,FALSE),"-")</f>
        <v>-</v>
      </c>
      <c r="D4377" t="s">
        <v>46</v>
      </c>
      <c r="E4377">
        <v>9.6772260200000009</v>
      </c>
      <c r="F4377">
        <v>0.77</v>
      </c>
      <c r="G4377">
        <v>-15.8043906054333</v>
      </c>
      <c r="H4377">
        <v>-21.194058722036701</v>
      </c>
      <c r="I4377">
        <v>6.7482811075626996</v>
      </c>
      <c r="J4377">
        <v>-5.7399589366402397</v>
      </c>
      <c r="K4377">
        <v>0.79793391074491404</v>
      </c>
      <c r="L4377">
        <v>1.11445740870212</v>
      </c>
      <c r="M4377">
        <v>10.5714095468986</v>
      </c>
      <c r="N4377">
        <v>0.26878437542678202</v>
      </c>
      <c r="O4377">
        <v>25.974025974025899</v>
      </c>
      <c r="P4377">
        <v>39.999999999999901</v>
      </c>
      <c r="Q4377">
        <v>-4.9585189241780001E-3</v>
      </c>
    </row>
    <row r="4378" spans="1:17" hidden="1" x14ac:dyDescent="0.3">
      <c r="A4378" t="s">
        <v>8913</v>
      </c>
      <c r="B4378" t="s">
        <v>8914</v>
      </c>
      <c r="C4378" t="str">
        <f>IFERROR(VLOOKUP(Table1[[#This Row],[Ticker]],[1]!Table1[[Symbol]:[Industry]],2,FALSE),"-")</f>
        <v>-</v>
      </c>
      <c r="E4378">
        <v>9.6611200000000004</v>
      </c>
      <c r="F4378">
        <v>20.89</v>
      </c>
      <c r="G4378">
        <v>-37.180148181190802</v>
      </c>
      <c r="H4378">
        <v>1.1850554591903599</v>
      </c>
      <c r="I4378">
        <v>-30.1753963079179</v>
      </c>
      <c r="J4378">
        <v>-2.9990160693150698</v>
      </c>
      <c r="K4378">
        <v>21.490395687451901</v>
      </c>
      <c r="L4378">
        <v>25.955508129590498</v>
      </c>
      <c r="M4378">
        <v>45.013216813787103</v>
      </c>
      <c r="N4378">
        <v>2.22738225629791</v>
      </c>
      <c r="O4378">
        <v>231.24187923134701</v>
      </c>
      <c r="P4378">
        <v>20.472895040369</v>
      </c>
      <c r="Q4378">
        <v>6.1055301413348001E-2</v>
      </c>
    </row>
    <row r="4379" spans="1:17" hidden="1" x14ac:dyDescent="0.3">
      <c r="A4379" t="s">
        <v>8915</v>
      </c>
      <c r="B4379" t="s">
        <v>8916</v>
      </c>
      <c r="C4379" t="str">
        <f>IFERROR(VLOOKUP(Table1[[#This Row],[Ticker]],[1]!Table1[[Symbol]:[Industry]],2,FALSE),"-")</f>
        <v>-</v>
      </c>
      <c r="D4379" t="s">
        <v>647</v>
      </c>
      <c r="E4379">
        <v>9.6378380000000003</v>
      </c>
      <c r="F4379">
        <v>22.6</v>
      </c>
      <c r="G4379">
        <v>-22.843114979009599</v>
      </c>
      <c r="H4379">
        <v>-4.8897108959498201</v>
      </c>
      <c r="I4379">
        <v>28.659413453477601</v>
      </c>
      <c r="J4379">
        <v>-0.80168733170197304</v>
      </c>
      <c r="K4379">
        <v>21.89564882781</v>
      </c>
      <c r="L4379">
        <v>19.665219129847902</v>
      </c>
      <c r="M4379">
        <v>99.9980964254393</v>
      </c>
      <c r="N4379">
        <v>0</v>
      </c>
      <c r="O4379">
        <v>0</v>
      </c>
      <c r="P4379">
        <v>40.372670807453403</v>
      </c>
    </row>
    <row r="4380" spans="1:17" hidden="1" x14ac:dyDescent="0.3">
      <c r="A4380" t="s">
        <v>8917</v>
      </c>
      <c r="B4380" t="s">
        <v>8918</v>
      </c>
      <c r="C4380" t="str">
        <f>IFERROR(VLOOKUP(Table1[[#This Row],[Ticker]],[1]!Table1[[Symbol]:[Industry]],2,FALSE),"-")</f>
        <v>-</v>
      </c>
      <c r="D4380" t="s">
        <v>1161</v>
      </c>
      <c r="E4380">
        <v>9.5831749799999901</v>
      </c>
      <c r="F4380">
        <v>8.3000000000000007</v>
      </c>
      <c r="G4380">
        <v>293.38752858648502</v>
      </c>
      <c r="H4380">
        <v>65.331617071856996</v>
      </c>
      <c r="I4380">
        <v>84.0414596271563</v>
      </c>
      <c r="J4380">
        <v>-8.3426709382593405</v>
      </c>
      <c r="K4380">
        <v>6.7434470309871104</v>
      </c>
      <c r="M4380">
        <v>41.770897471969697</v>
      </c>
      <c r="N4380">
        <v>0.31244682699826798</v>
      </c>
      <c r="O4380">
        <v>24.096385542168601</v>
      </c>
      <c r="P4380">
        <v>339.15343915343902</v>
      </c>
    </row>
    <row r="4381" spans="1:17" hidden="1" x14ac:dyDescent="0.3">
      <c r="A4381" t="s">
        <v>8919</v>
      </c>
      <c r="B4381" t="s">
        <v>8920</v>
      </c>
      <c r="C4381" t="str">
        <f>IFERROR(VLOOKUP(Table1[[#This Row],[Ticker]],[1]!Table1[[Symbol]:[Industry]],2,FALSE),"-")</f>
        <v>-</v>
      </c>
      <c r="E4381">
        <v>9.5605394520000004</v>
      </c>
      <c r="F4381">
        <v>6.42</v>
      </c>
      <c r="G4381">
        <v>-23.575091242375901</v>
      </c>
      <c r="H4381">
        <v>-13.696529077768</v>
      </c>
      <c r="I4381">
        <v>-53.455544105336898</v>
      </c>
      <c r="J4381">
        <v>-0.80168733170197304</v>
      </c>
      <c r="K4381">
        <v>6.9828156966876804</v>
      </c>
      <c r="L4381">
        <v>7.8326351131535699</v>
      </c>
      <c r="M4381">
        <v>1.3196024510999999E-5</v>
      </c>
      <c r="N4381">
        <v>0</v>
      </c>
      <c r="O4381">
        <v>71.651090342679097</v>
      </c>
      <c r="P4381">
        <v>2.2292993630573101</v>
      </c>
    </row>
    <row r="4382" spans="1:17" hidden="1" x14ac:dyDescent="0.3">
      <c r="A4382" t="s">
        <v>8921</v>
      </c>
      <c r="B4382" t="s">
        <v>8922</v>
      </c>
      <c r="C4382" t="str">
        <f>IFERROR(VLOOKUP(Table1[[#This Row],[Ticker]],[1]!Table1[[Symbol]:[Industry]],2,FALSE),"-")</f>
        <v>-</v>
      </c>
      <c r="D4382" t="s">
        <v>550</v>
      </c>
      <c r="E4382">
        <v>9.5108599999999992</v>
      </c>
      <c r="F4382">
        <v>34.14</v>
      </c>
      <c r="G4382">
        <v>44.895609394566598</v>
      </c>
      <c r="H4382">
        <v>-4.8897108959498201</v>
      </c>
      <c r="I4382">
        <v>50.858171217452799</v>
      </c>
      <c r="J4382">
        <v>-0.80168733170197304</v>
      </c>
      <c r="K4382">
        <v>30.196947902526599</v>
      </c>
      <c r="L4382">
        <v>24.196972524572399</v>
      </c>
      <c r="M4382">
        <v>100</v>
      </c>
      <c r="N4382">
        <v>0</v>
      </c>
      <c r="O4382">
        <v>0</v>
      </c>
      <c r="P4382">
        <v>70.7</v>
      </c>
    </row>
    <row r="4383" spans="1:17" hidden="1" x14ac:dyDescent="0.3">
      <c r="A4383" t="s">
        <v>8923</v>
      </c>
      <c r="B4383" t="s">
        <v>8924</v>
      </c>
      <c r="C4383" t="str">
        <f>IFERROR(VLOOKUP(Table1[[#This Row],[Ticker]],[1]!Table1[[Symbol]:[Industry]],2,FALSE),"-")</f>
        <v>-</v>
      </c>
      <c r="D4383" t="s">
        <v>713</v>
      </c>
      <c r="E4383">
        <v>9.5089231049999992</v>
      </c>
      <c r="F4383">
        <v>120.3</v>
      </c>
      <c r="G4383">
        <v>-3.5979704510245298</v>
      </c>
      <c r="H4383">
        <v>0.85650522513430305</v>
      </c>
      <c r="I4383">
        <v>-3.6464230025564199</v>
      </c>
      <c r="J4383">
        <v>2.4194086999077098</v>
      </c>
      <c r="K4383">
        <v>113.470405792834</v>
      </c>
      <c r="L4383">
        <v>108.184268639465</v>
      </c>
      <c r="M4383">
        <v>45.884931757483201</v>
      </c>
      <c r="N4383">
        <v>1.1219686849060599</v>
      </c>
      <c r="O4383">
        <v>0.33250207813799698</v>
      </c>
      <c r="P4383">
        <v>26.232948583420701</v>
      </c>
    </row>
    <row r="4384" spans="1:17" hidden="1" x14ac:dyDescent="0.3">
      <c r="A4384" t="s">
        <v>8925</v>
      </c>
      <c r="B4384" t="s">
        <v>8926</v>
      </c>
      <c r="C4384" t="str">
        <f>IFERROR(VLOOKUP(Table1[[#This Row],[Ticker]],[1]!Table1[[Symbol]:[Industry]],2,FALSE),"-")</f>
        <v>-</v>
      </c>
      <c r="D4384" t="s">
        <v>409</v>
      </c>
      <c r="E4384">
        <v>9.501163</v>
      </c>
      <c r="F4384">
        <v>36.54</v>
      </c>
      <c r="G4384">
        <v>26.763459081414201</v>
      </c>
      <c r="H4384">
        <v>-2.5883410329361101</v>
      </c>
      <c r="I4384">
        <v>36.162096753672898</v>
      </c>
      <c r="J4384">
        <v>2.8341716746815999</v>
      </c>
      <c r="K4384">
        <v>33.803704692567599</v>
      </c>
      <c r="L4384">
        <v>27.4373741346419</v>
      </c>
      <c r="M4384">
        <v>49.948784650278</v>
      </c>
      <c r="N4384">
        <v>0.40425812007680401</v>
      </c>
      <c r="O4384">
        <v>21.620142309797401</v>
      </c>
      <c r="P4384">
        <v>92.315789473684106</v>
      </c>
      <c r="Q4384">
        <v>9.0836772713297001E-2</v>
      </c>
    </row>
    <row r="4385" spans="1:17" hidden="1" x14ac:dyDescent="0.3">
      <c r="A4385" t="s">
        <v>8927</v>
      </c>
      <c r="B4385" t="s">
        <v>8928</v>
      </c>
      <c r="C4385" t="str">
        <f>IFERROR(VLOOKUP(Table1[[#This Row],[Ticker]],[1]!Table1[[Symbol]:[Industry]],2,FALSE),"-")</f>
        <v>-</v>
      </c>
      <c r="D4385" t="s">
        <v>62</v>
      </c>
      <c r="E4385">
        <v>9.4695</v>
      </c>
      <c r="F4385">
        <v>60</v>
      </c>
      <c r="G4385">
        <v>50.7181160141606</v>
      </c>
      <c r="H4385">
        <v>-7.7666339728728904</v>
      </c>
      <c r="I4385">
        <v>-34.592434731867698</v>
      </c>
      <c r="J4385">
        <v>3.1502309953192702</v>
      </c>
      <c r="K4385">
        <v>67.6604098797266</v>
      </c>
      <c r="L4385">
        <v>62.8931359890491</v>
      </c>
      <c r="M4385">
        <v>49.153861173167499</v>
      </c>
      <c r="N4385">
        <v>1.7487277120784901</v>
      </c>
      <c r="O4385">
        <v>44.999999999999901</v>
      </c>
      <c r="P4385">
        <v>120.83179977916799</v>
      </c>
      <c r="Q4385">
        <v>7.0371639579464004E-2</v>
      </c>
    </row>
    <row r="4386" spans="1:17" hidden="1" x14ac:dyDescent="0.3">
      <c r="A4386" t="s">
        <v>8929</v>
      </c>
      <c r="B4386" t="s">
        <v>8930</v>
      </c>
      <c r="C4386" t="str">
        <f>IFERROR(VLOOKUP(Table1[[#This Row],[Ticker]],[1]!Table1[[Symbol]:[Industry]],2,FALSE),"-")</f>
        <v>-</v>
      </c>
      <c r="D4386" t="s">
        <v>21</v>
      </c>
      <c r="E4386">
        <v>9.4538700000000002</v>
      </c>
      <c r="F4386">
        <v>9.18</v>
      </c>
      <c r="G4386">
        <v>-56.100518168075602</v>
      </c>
      <c r="H4386">
        <v>21.160709272117401</v>
      </c>
      <c r="I4386">
        <v>-24.0341742594198</v>
      </c>
      <c r="J4386">
        <v>4.9562445131863901</v>
      </c>
      <c r="K4386">
        <v>8.3594993109941296</v>
      </c>
      <c r="L4386">
        <v>8.6099285156222098</v>
      </c>
      <c r="M4386">
        <v>67.010276127321703</v>
      </c>
      <c r="N4386">
        <v>0.96434084787642704</v>
      </c>
      <c r="O4386">
        <v>44.3355119825708</v>
      </c>
      <c r="P4386">
        <v>84.708249496981907</v>
      </c>
    </row>
    <row r="4387" spans="1:17" hidden="1" x14ac:dyDescent="0.3">
      <c r="A4387" t="s">
        <v>8931</v>
      </c>
      <c r="B4387" t="s">
        <v>8932</v>
      </c>
      <c r="C4387" t="str">
        <f>IFERROR(VLOOKUP(Table1[[#This Row],[Ticker]],[1]!Table1[[Symbol]:[Industry]],2,FALSE),"-")</f>
        <v>-</v>
      </c>
      <c r="E4387">
        <v>9.4245059999999992</v>
      </c>
      <c r="F4387">
        <v>30.13</v>
      </c>
      <c r="G4387">
        <v>1.7569980482499901</v>
      </c>
      <c r="H4387">
        <v>22.6658446596057</v>
      </c>
      <c r="I4387">
        <v>15.8481312997075</v>
      </c>
      <c r="J4387">
        <v>9.4133664317388792</v>
      </c>
      <c r="M4387">
        <v>100</v>
      </c>
      <c r="O4387">
        <v>0</v>
      </c>
      <c r="P4387">
        <v>33.911111111111097</v>
      </c>
    </row>
    <row r="4388" spans="1:17" hidden="1" x14ac:dyDescent="0.3">
      <c r="A4388" t="s">
        <v>8933</v>
      </c>
      <c r="B4388" t="s">
        <v>8934</v>
      </c>
      <c r="C4388" t="str">
        <f>IFERROR(VLOOKUP(Table1[[#This Row],[Ticker]],[1]!Table1[[Symbol]:[Industry]],2,FALSE),"-")</f>
        <v>-</v>
      </c>
      <c r="D4388" t="s">
        <v>647</v>
      </c>
      <c r="E4388">
        <v>9.3861989999999995</v>
      </c>
      <c r="F4388">
        <v>2.91</v>
      </c>
      <c r="G4388">
        <v>-34.294956643169101</v>
      </c>
      <c r="H4388">
        <v>6.2214002151612799</v>
      </c>
      <c r="I4388">
        <v>-29.7414263680602</v>
      </c>
      <c r="J4388">
        <v>-1.4639389873311099</v>
      </c>
      <c r="K4388">
        <v>2.8346173000630599</v>
      </c>
      <c r="L4388">
        <v>3.0262019673288698</v>
      </c>
      <c r="M4388">
        <v>53.630021336823297</v>
      </c>
      <c r="N4388">
        <v>2.4514084634305799</v>
      </c>
      <c r="O4388">
        <v>31.958762886597899</v>
      </c>
      <c r="P4388">
        <v>23.829787234042499</v>
      </c>
      <c r="Q4388">
        <v>7.6379094365778999E-2</v>
      </c>
    </row>
    <row r="4389" spans="1:17" hidden="1" x14ac:dyDescent="0.3">
      <c r="A4389" t="s">
        <v>8935</v>
      </c>
      <c r="B4389" t="s">
        <v>8936</v>
      </c>
      <c r="C4389" t="str">
        <f>IFERROR(VLOOKUP(Table1[[#This Row],[Ticker]],[1]!Table1[[Symbol]:[Industry]],2,FALSE),"-")</f>
        <v>-</v>
      </c>
      <c r="D4389" t="s">
        <v>557</v>
      </c>
      <c r="E4389">
        <v>9.3581280000000007</v>
      </c>
      <c r="F4389">
        <v>9.32</v>
      </c>
      <c r="G4389">
        <v>25.987140339192099</v>
      </c>
      <c r="H4389">
        <v>-12.4908954961472</v>
      </c>
      <c r="I4389">
        <v>-46.583977130355898</v>
      </c>
      <c r="J4389">
        <v>-2.7912161275135001</v>
      </c>
      <c r="K4389">
        <v>10.0453629122671</v>
      </c>
      <c r="L4389">
        <v>9.6564306242604996</v>
      </c>
      <c r="M4389">
        <v>27.323213082321999</v>
      </c>
      <c r="N4389">
        <v>1.0343072131695701</v>
      </c>
      <c r="O4389">
        <v>69.635193133047196</v>
      </c>
      <c r="P4389">
        <v>65.836298932384295</v>
      </c>
      <c r="Q4389">
        <v>0.103061052619478</v>
      </c>
    </row>
    <row r="4390" spans="1:17" hidden="1" x14ac:dyDescent="0.3">
      <c r="A4390" t="s">
        <v>8937</v>
      </c>
      <c r="B4390" t="s">
        <v>8938</v>
      </c>
      <c r="C4390" t="str">
        <f>IFERROR(VLOOKUP(Table1[[#This Row],[Ticker]],[1]!Table1[[Symbol]:[Industry]],2,FALSE),"-")</f>
        <v>-</v>
      </c>
      <c r="E4390">
        <v>9.2779708549999995</v>
      </c>
      <c r="F4390">
        <v>1.29</v>
      </c>
      <c r="G4390">
        <v>-14.5974940537091</v>
      </c>
      <c r="H4390">
        <v>-7.1285168660990701</v>
      </c>
      <c r="I4390">
        <v>-19.570400211118599</v>
      </c>
      <c r="J4390">
        <v>-14.617476805386101</v>
      </c>
      <c r="K4390">
        <v>1.3978941835560399</v>
      </c>
      <c r="L4390">
        <v>1.3678087288307701</v>
      </c>
      <c r="M4390">
        <v>35.173721409550602</v>
      </c>
      <c r="N4390">
        <v>1.623456832527</v>
      </c>
      <c r="O4390">
        <v>97.674418604651095</v>
      </c>
      <c r="P4390">
        <v>57.317073170731703</v>
      </c>
      <c r="Q4390">
        <v>1.5720136323941002E-2</v>
      </c>
    </row>
    <row r="4391" spans="1:17" hidden="1" x14ac:dyDescent="0.3">
      <c r="A4391" t="s">
        <v>8939</v>
      </c>
      <c r="B4391" t="s">
        <v>8940</v>
      </c>
      <c r="C4391" t="str">
        <f>IFERROR(VLOOKUP(Table1[[#This Row],[Ticker]],[1]!Table1[[Symbol]:[Industry]],2,FALSE),"-")</f>
        <v>-</v>
      </c>
      <c r="E4391">
        <v>9.2302265999999999</v>
      </c>
      <c r="F4391">
        <v>2.77</v>
      </c>
      <c r="G4391">
        <v>38.100934838353602</v>
      </c>
      <c r="H4391">
        <v>-2.58201858825751</v>
      </c>
      <c r="I4391">
        <v>1.3479671358201499</v>
      </c>
      <c r="J4391">
        <v>0.33899707894442399</v>
      </c>
      <c r="K4391">
        <v>2.5580221920519302</v>
      </c>
      <c r="L4391">
        <v>2.3861565530663098</v>
      </c>
      <c r="M4391">
        <v>63.604384692706802</v>
      </c>
      <c r="N4391">
        <v>1.94612672039072</v>
      </c>
      <c r="O4391">
        <v>9.0252707581227298</v>
      </c>
      <c r="P4391">
        <v>78.709677419354804</v>
      </c>
      <c r="Q4391">
        <v>5.5234597501187997E-2</v>
      </c>
    </row>
    <row r="4392" spans="1:17" hidden="1" x14ac:dyDescent="0.3">
      <c r="A4392" t="s">
        <v>8941</v>
      </c>
      <c r="B4392" t="s">
        <v>8942</v>
      </c>
      <c r="C4392" t="str">
        <f>IFERROR(VLOOKUP(Table1[[#This Row],[Ticker]],[1]!Table1[[Symbol]:[Industry]],2,FALSE),"-")</f>
        <v>-</v>
      </c>
      <c r="D4392" t="s">
        <v>647</v>
      </c>
      <c r="E4392">
        <v>9.2231456000000005</v>
      </c>
      <c r="F4392">
        <v>22.08</v>
      </c>
      <c r="G4392">
        <v>14.922186832425099</v>
      </c>
      <c r="H4392">
        <v>26.8688192877772</v>
      </c>
      <c r="I4392">
        <v>-16.745515418491799</v>
      </c>
      <c r="J4392">
        <v>24.698312668298001</v>
      </c>
      <c r="K4392">
        <v>16.480620787872901</v>
      </c>
      <c r="L4392">
        <v>17.4764119443971</v>
      </c>
      <c r="M4392">
        <v>91.978300066000998</v>
      </c>
      <c r="N4392">
        <v>2.3330052541056698</v>
      </c>
      <c r="O4392">
        <v>35.643115942028999</v>
      </c>
      <c r="P4392">
        <v>73.040752351097098</v>
      </c>
      <c r="Q4392">
        <v>-2.4332906948276001E-2</v>
      </c>
    </row>
    <row r="4393" spans="1:17" hidden="1" x14ac:dyDescent="0.3">
      <c r="A4393" t="s">
        <v>8943</v>
      </c>
      <c r="B4393" t="s">
        <v>8944</v>
      </c>
      <c r="C4393" t="str">
        <f>IFERROR(VLOOKUP(Table1[[#This Row],[Ticker]],[1]!Table1[[Symbol]:[Industry]],2,FALSE),"-")</f>
        <v>-</v>
      </c>
      <c r="D4393" t="s">
        <v>476</v>
      </c>
      <c r="E4393">
        <v>9.18</v>
      </c>
      <c r="F4393">
        <v>6.77</v>
      </c>
      <c r="G4393">
        <v>77.498912697869898</v>
      </c>
      <c r="H4393">
        <v>-10.9670589622481</v>
      </c>
      <c r="I4393">
        <v>-29.553063179218402</v>
      </c>
      <c r="J4393">
        <v>1.3004147704001201</v>
      </c>
      <c r="K4393">
        <v>7.4024079194186196</v>
      </c>
      <c r="L4393">
        <v>7.9144055044802899</v>
      </c>
      <c r="M4393">
        <v>52.706871566811699</v>
      </c>
      <c r="N4393">
        <v>0.163033532974936</v>
      </c>
      <c r="O4393">
        <v>169.57163958640999</v>
      </c>
      <c r="P4393">
        <v>165.49019607843101</v>
      </c>
      <c r="Q4393">
        <v>9.9929064120243993E-2</v>
      </c>
    </row>
    <row r="4394" spans="1:17" hidden="1" x14ac:dyDescent="0.3">
      <c r="A4394" t="s">
        <v>8945</v>
      </c>
      <c r="B4394" t="s">
        <v>8946</v>
      </c>
      <c r="C4394" t="str">
        <f>IFERROR(VLOOKUP(Table1[[#This Row],[Ticker]],[1]!Table1[[Symbol]:[Industry]],2,FALSE),"-")</f>
        <v>-</v>
      </c>
      <c r="D4394" t="s">
        <v>1391</v>
      </c>
      <c r="E4394">
        <v>9.1747669999999992</v>
      </c>
      <c r="F4394">
        <v>1.4</v>
      </c>
      <c r="G4394">
        <v>38.901491747507798</v>
      </c>
      <c r="H4394">
        <v>-18.469957809530001</v>
      </c>
      <c r="I4394">
        <v>-33.935479576197899</v>
      </c>
      <c r="J4394">
        <v>6.0685416759316002</v>
      </c>
      <c r="K4394">
        <v>1.81390802733462</v>
      </c>
      <c r="L4394">
        <v>1.5966090046936201</v>
      </c>
      <c r="M4394">
        <v>20.885807596746002</v>
      </c>
      <c r="N4394">
        <v>1.4154479054412299</v>
      </c>
      <c r="O4394">
        <v>78.571428571428498</v>
      </c>
      <c r="Q4394">
        <v>2.1096439280468001E-2</v>
      </c>
    </row>
    <row r="4395" spans="1:17" hidden="1" x14ac:dyDescent="0.3">
      <c r="A4395" t="s">
        <v>8947</v>
      </c>
      <c r="B4395" t="s">
        <v>8948</v>
      </c>
      <c r="C4395" t="str">
        <f>IFERROR(VLOOKUP(Table1[[#This Row],[Ticker]],[1]!Table1[[Symbol]:[Industry]],2,FALSE),"-")</f>
        <v>-</v>
      </c>
      <c r="E4395">
        <v>9.1696172229999995</v>
      </c>
      <c r="F4395">
        <v>11.2</v>
      </c>
      <c r="G4395">
        <v>-1.1251453224144401</v>
      </c>
      <c r="H4395">
        <v>2.5383299582748799</v>
      </c>
      <c r="I4395">
        <v>-21.681103013139701</v>
      </c>
      <c r="J4395">
        <v>-3.6564312443803901</v>
      </c>
      <c r="K4395">
        <v>10.941821150280401</v>
      </c>
      <c r="L4395">
        <v>11.0999473886503</v>
      </c>
      <c r="M4395">
        <v>57.693460125306899</v>
      </c>
      <c r="N4395">
        <v>2.7382119954733999</v>
      </c>
      <c r="O4395">
        <v>91.517857142857096</v>
      </c>
      <c r="P4395">
        <v>37.6666666666666</v>
      </c>
      <c r="Q4395">
        <v>3.0906755150654001E-2</v>
      </c>
    </row>
    <row r="4396" spans="1:17" hidden="1" x14ac:dyDescent="0.3">
      <c r="A4396" t="s">
        <v>8949</v>
      </c>
      <c r="B4396" t="s">
        <v>8950</v>
      </c>
      <c r="C4396" t="str">
        <f>IFERROR(VLOOKUP(Table1[[#This Row],[Ticker]],[1]!Table1[[Symbol]:[Industry]],2,FALSE),"-")</f>
        <v>-</v>
      </c>
      <c r="E4396">
        <v>9.1401749999999993</v>
      </c>
      <c r="F4396">
        <v>28.24</v>
      </c>
      <c r="G4396">
        <v>62.462276061233297</v>
      </c>
      <c r="H4396">
        <v>-25.689710895949801</v>
      </c>
      <c r="I4396">
        <v>-40.6155735674702</v>
      </c>
      <c r="J4396">
        <v>-17.794420702299998</v>
      </c>
      <c r="K4396">
        <v>36.690688161976702</v>
      </c>
      <c r="L4396">
        <v>35.464104858234798</v>
      </c>
      <c r="M4396">
        <v>24.700287680188701</v>
      </c>
      <c r="N4396">
        <v>1.1345520774490101</v>
      </c>
      <c r="O4396">
        <v>80.913597733711001</v>
      </c>
      <c r="P4396">
        <v>121.490196078431</v>
      </c>
      <c r="Q4396">
        <v>4.0822745378758997E-2</v>
      </c>
    </row>
    <row r="4397" spans="1:17" hidden="1" x14ac:dyDescent="0.3">
      <c r="A4397" t="s">
        <v>8951</v>
      </c>
      <c r="B4397" t="s">
        <v>8952</v>
      </c>
      <c r="C4397" t="str">
        <f>IFERROR(VLOOKUP(Table1[[#This Row],[Ticker]],[1]!Table1[[Symbol]:[Industry]],2,FALSE),"-")</f>
        <v>-</v>
      </c>
      <c r="D4397" t="s">
        <v>114</v>
      </c>
      <c r="E4397">
        <v>9.0909700000000004</v>
      </c>
      <c r="F4397">
        <v>0.49</v>
      </c>
      <c r="G4397">
        <v>-25.804390605433301</v>
      </c>
      <c r="H4397">
        <v>-4.8897108959498201</v>
      </c>
      <c r="I4397">
        <v>-22.622348263066598</v>
      </c>
      <c r="J4397">
        <v>-0.80168733170197304</v>
      </c>
      <c r="K4397">
        <v>0.49095902959019599</v>
      </c>
      <c r="L4397">
        <v>0.52053010669728805</v>
      </c>
      <c r="M4397">
        <v>42.892589935559599</v>
      </c>
      <c r="N4397">
        <v>1.3682991607725901</v>
      </c>
      <c r="O4397">
        <v>24.4897959183673</v>
      </c>
      <c r="P4397">
        <v>0</v>
      </c>
      <c r="Q4397">
        <v>-0.18198767309697</v>
      </c>
    </row>
    <row r="4398" spans="1:17" hidden="1" x14ac:dyDescent="0.3">
      <c r="A4398" t="s">
        <v>8953</v>
      </c>
      <c r="B4398" t="s">
        <v>8954</v>
      </c>
      <c r="C4398" t="str">
        <f>IFERROR(VLOOKUP(Table1[[#This Row],[Ticker]],[1]!Table1[[Symbol]:[Industry]],2,FALSE),"-")</f>
        <v>-</v>
      </c>
      <c r="E4398">
        <v>9.0800426000000005</v>
      </c>
      <c r="F4398">
        <v>29.98</v>
      </c>
      <c r="G4398">
        <v>-26.070525003304201</v>
      </c>
      <c r="H4398">
        <v>-4.8897108959498201</v>
      </c>
      <c r="I4398">
        <v>-6.7412685584575396</v>
      </c>
      <c r="J4398">
        <v>-0.80168733170197304</v>
      </c>
      <c r="K4398">
        <v>29.745770982206501</v>
      </c>
      <c r="L4398">
        <v>29.611210774291699</v>
      </c>
      <c r="M4398">
        <v>99.999999998127706</v>
      </c>
      <c r="N4398">
        <v>0</v>
      </c>
      <c r="O4398">
        <v>0.26684456304202298</v>
      </c>
      <c r="P4398">
        <v>4.97198879551821</v>
      </c>
    </row>
    <row r="4399" spans="1:17" hidden="1" x14ac:dyDescent="0.3">
      <c r="A4399" t="s">
        <v>8955</v>
      </c>
      <c r="B4399" t="s">
        <v>8956</v>
      </c>
      <c r="C4399" t="str">
        <f>IFERROR(VLOOKUP(Table1[[#This Row],[Ticker]],[1]!Table1[[Symbol]:[Industry]],2,FALSE),"-")</f>
        <v>-</v>
      </c>
      <c r="D4399" t="s">
        <v>710</v>
      </c>
      <c r="E4399">
        <v>9.0786002000000003</v>
      </c>
      <c r="F4399">
        <v>5.91</v>
      </c>
      <c r="G4399">
        <v>37.455277902853901</v>
      </c>
      <c r="H4399">
        <v>26.960406200068899</v>
      </c>
      <c r="I4399">
        <v>29.3368619777664</v>
      </c>
      <c r="J4399">
        <v>16.734847115062099</v>
      </c>
      <c r="K4399">
        <v>4.7011148524258397</v>
      </c>
      <c r="L4399">
        <v>4.4518325341438203</v>
      </c>
      <c r="M4399">
        <v>94.004900310503203</v>
      </c>
      <c r="N4399">
        <v>2.0830873806243502</v>
      </c>
      <c r="O4399">
        <v>30.964467005076099</v>
      </c>
      <c r="P4399">
        <v>111.071428571428</v>
      </c>
      <c r="Q4399">
        <v>0.11414578280233199</v>
      </c>
    </row>
    <row r="4400" spans="1:17" hidden="1" x14ac:dyDescent="0.3">
      <c r="A4400" t="s">
        <v>8957</v>
      </c>
      <c r="B4400" t="s">
        <v>8958</v>
      </c>
      <c r="C4400" t="str">
        <f>IFERROR(VLOOKUP(Table1[[#This Row],[Ticker]],[1]!Table1[[Symbol]:[Industry]],2,FALSE),"-")</f>
        <v>-</v>
      </c>
      <c r="D4400" t="s">
        <v>1665</v>
      </c>
      <c r="E4400">
        <v>9.0651139999999995</v>
      </c>
      <c r="F4400">
        <v>10.23</v>
      </c>
      <c r="G4400">
        <v>-5.45144942896271</v>
      </c>
      <c r="H4400">
        <v>9.8700145045078305</v>
      </c>
      <c r="I4400">
        <v>-44.366318578465503</v>
      </c>
      <c r="J4400">
        <v>13.435214718411901</v>
      </c>
      <c r="K4400">
        <v>9.2122890019338399</v>
      </c>
      <c r="L4400">
        <v>10.0079955775236</v>
      </c>
      <c r="M4400">
        <v>86.070659846783201</v>
      </c>
      <c r="N4400">
        <v>0.52559519971732505</v>
      </c>
      <c r="O4400">
        <v>57.380254154447698</v>
      </c>
      <c r="P4400">
        <v>51.331360946745498</v>
      </c>
      <c r="Q4400">
        <v>-6.7594537954594996E-2</v>
      </c>
    </row>
    <row r="4401" spans="1:17" hidden="1" x14ac:dyDescent="0.3">
      <c r="A4401" t="s">
        <v>8959</v>
      </c>
      <c r="B4401" t="s">
        <v>8960</v>
      </c>
      <c r="C4401" t="str">
        <f>IFERROR(VLOOKUP(Table1[[#This Row],[Ticker]],[1]!Table1[[Symbol]:[Industry]],2,FALSE),"-")</f>
        <v>-</v>
      </c>
      <c r="D4401" t="s">
        <v>422</v>
      </c>
      <c r="E4401">
        <v>9.0648</v>
      </c>
      <c r="F4401">
        <v>31</v>
      </c>
      <c r="G4401">
        <v>49.336852332419703</v>
      </c>
      <c r="H4401">
        <v>-1.97375892339407</v>
      </c>
      <c r="I4401">
        <v>-16.737767157897299</v>
      </c>
      <c r="J4401">
        <v>-2.76247164542746</v>
      </c>
      <c r="K4401">
        <v>29.307572676856399</v>
      </c>
      <c r="L4401">
        <v>28.4497322921818</v>
      </c>
      <c r="M4401">
        <v>51.991674078640003</v>
      </c>
      <c r="N4401">
        <v>0.81804991719549203</v>
      </c>
      <c r="O4401">
        <v>27.419354838709602</v>
      </c>
      <c r="P4401">
        <v>88.909201706276605</v>
      </c>
      <c r="Q4401">
        <v>9.7137606369432999E-2</v>
      </c>
    </row>
    <row r="4402" spans="1:17" hidden="1" x14ac:dyDescent="0.3">
      <c r="A4402" t="s">
        <v>8961</v>
      </c>
      <c r="B4402" t="s">
        <v>8962</v>
      </c>
      <c r="C4402" t="str">
        <f>IFERROR(VLOOKUP(Table1[[#This Row],[Ticker]],[1]!Table1[[Symbol]:[Industry]],2,FALSE),"-")</f>
        <v>-</v>
      </c>
      <c r="D4402" t="s">
        <v>5374</v>
      </c>
      <c r="E4402">
        <v>9.0452914549999992</v>
      </c>
      <c r="F4402">
        <v>6.05</v>
      </c>
      <c r="G4402">
        <v>39.496155842654098</v>
      </c>
      <c r="H4402">
        <v>21.0928218551418</v>
      </c>
      <c r="I4402">
        <v>40.296792897280497</v>
      </c>
      <c r="J4402">
        <v>17.436017586330799</v>
      </c>
      <c r="K4402">
        <v>4.6502380287121499</v>
      </c>
      <c r="L4402">
        <v>4.4142264999659604</v>
      </c>
      <c r="M4402">
        <v>85.253074892661004</v>
      </c>
      <c r="N4402">
        <v>1.4284884058813201</v>
      </c>
      <c r="O4402">
        <v>5.9504132231404903</v>
      </c>
      <c r="P4402">
        <v>111.53846153846099</v>
      </c>
      <c r="Q4402">
        <v>-2.0692221229912999E-2</v>
      </c>
    </row>
    <row r="4403" spans="1:17" hidden="1" x14ac:dyDescent="0.3">
      <c r="A4403" t="s">
        <v>8963</v>
      </c>
      <c r="B4403" t="s">
        <v>8964</v>
      </c>
      <c r="C4403" t="str">
        <f>IFERROR(VLOOKUP(Table1[[#This Row],[Ticker]],[1]!Table1[[Symbol]:[Industry]],2,FALSE),"-")</f>
        <v>-</v>
      </c>
      <c r="D4403" t="s">
        <v>293</v>
      </c>
      <c r="E4403">
        <v>9.0164799999999996</v>
      </c>
      <c r="F4403">
        <v>20.9</v>
      </c>
      <c r="G4403">
        <v>73.053839651464799</v>
      </c>
      <c r="H4403">
        <v>14.093523284688301</v>
      </c>
      <c r="I4403">
        <v>14.190357103855501</v>
      </c>
      <c r="J4403">
        <v>-1.4788882346365</v>
      </c>
      <c r="K4403">
        <v>20.5581421801656</v>
      </c>
      <c r="L4403">
        <v>18.902435623025099</v>
      </c>
      <c r="M4403">
        <v>60.435024039230903</v>
      </c>
      <c r="N4403">
        <v>0.75504420021502805</v>
      </c>
      <c r="O4403">
        <v>32.679425837320501</v>
      </c>
      <c r="P4403">
        <v>102.715809893307</v>
      </c>
      <c r="Q4403">
        <v>8.3244762345816001E-2</v>
      </c>
    </row>
    <row r="4404" spans="1:17" hidden="1" x14ac:dyDescent="0.3">
      <c r="A4404" t="s">
        <v>8965</v>
      </c>
      <c r="B4404" t="s">
        <v>8966</v>
      </c>
      <c r="C4404" t="str">
        <f>IFERROR(VLOOKUP(Table1[[#This Row],[Ticker]],[1]!Table1[[Symbol]:[Industry]],2,FALSE),"-")</f>
        <v>-</v>
      </c>
      <c r="D4404" t="s">
        <v>484</v>
      </c>
      <c r="E4404">
        <v>8.9902113000000003</v>
      </c>
      <c r="F4404">
        <v>17.52</v>
      </c>
      <c r="G4404">
        <v>77.916539627124806</v>
      </c>
      <c r="H4404">
        <v>24.763968757729799</v>
      </c>
      <c r="I4404">
        <v>32.011106879002099</v>
      </c>
      <c r="J4404">
        <v>3.9796537761697399</v>
      </c>
      <c r="K4404">
        <v>15.0212098302773</v>
      </c>
      <c r="L4404">
        <v>11.927642398170301</v>
      </c>
      <c r="M4404">
        <v>58.451309564170799</v>
      </c>
      <c r="N4404">
        <v>0.69444626879428695</v>
      </c>
      <c r="O4404">
        <v>13.8127853881278</v>
      </c>
      <c r="P4404">
        <v>139.01773533424199</v>
      </c>
      <c r="Q4404">
        <v>0.12865725292182301</v>
      </c>
    </row>
    <row r="4405" spans="1:17" hidden="1" x14ac:dyDescent="0.3">
      <c r="A4405" t="s">
        <v>8967</v>
      </c>
      <c r="B4405" t="s">
        <v>8968</v>
      </c>
      <c r="C4405" t="str">
        <f>IFERROR(VLOOKUP(Table1[[#This Row],[Ticker]],[1]!Table1[[Symbol]:[Industry]],2,FALSE),"-")</f>
        <v>-</v>
      </c>
      <c r="D4405" t="s">
        <v>647</v>
      </c>
      <c r="E4405">
        <v>8.9879987499999991</v>
      </c>
      <c r="F4405">
        <v>24.4</v>
      </c>
      <c r="G4405">
        <v>34.721925184040302</v>
      </c>
      <c r="H4405">
        <v>-29.494166821038601</v>
      </c>
      <c r="I4405">
        <v>0.47065069200124798</v>
      </c>
      <c r="J4405">
        <v>-3.7526432751766001</v>
      </c>
      <c r="K4405">
        <v>27.356314230049801</v>
      </c>
      <c r="L4405">
        <v>23.5975670655634</v>
      </c>
      <c r="M4405">
        <v>20.3606370071338</v>
      </c>
      <c r="N4405">
        <v>0.61781595698658898</v>
      </c>
      <c r="O4405">
        <v>48.1967213114754</v>
      </c>
      <c r="P4405">
        <v>103.333333333333</v>
      </c>
      <c r="Q4405">
        <v>9.3371382787965002E-2</v>
      </c>
    </row>
    <row r="4406" spans="1:17" hidden="1" x14ac:dyDescent="0.3">
      <c r="A4406" t="s">
        <v>8969</v>
      </c>
      <c r="B4406" t="s">
        <v>8970</v>
      </c>
      <c r="C4406" t="str">
        <f>IFERROR(VLOOKUP(Table1[[#This Row],[Ticker]],[1]!Table1[[Symbol]:[Industry]],2,FALSE),"-")</f>
        <v>-</v>
      </c>
      <c r="D4406" t="s">
        <v>647</v>
      </c>
      <c r="E4406">
        <v>8.9597055999999995</v>
      </c>
      <c r="F4406">
        <v>23.89</v>
      </c>
      <c r="G4406">
        <v>-7.4784866926051796</v>
      </c>
      <c r="H4406">
        <v>-4.5115596354456198</v>
      </c>
      <c r="I4406">
        <v>-16.836370936183801</v>
      </c>
      <c r="J4406">
        <v>-0.33911374044882098</v>
      </c>
      <c r="K4406">
        <v>23.7169023580404</v>
      </c>
      <c r="L4406">
        <v>23.7490507008091</v>
      </c>
      <c r="M4406">
        <v>58.6577738741275</v>
      </c>
      <c r="N4406">
        <v>9.7656865277629002E-3</v>
      </c>
      <c r="O4406">
        <v>22.436165759732098</v>
      </c>
      <c r="P4406">
        <v>42.797369994022702</v>
      </c>
      <c r="Q4406">
        <v>1.7709362109485999E-2</v>
      </c>
    </row>
    <row r="4407" spans="1:17" hidden="1" x14ac:dyDescent="0.3">
      <c r="A4407" t="s">
        <v>8971</v>
      </c>
      <c r="B4407" t="s">
        <v>8972</v>
      </c>
      <c r="C4407" t="str">
        <f>IFERROR(VLOOKUP(Table1[[#This Row],[Ticker]],[1]!Table1[[Symbol]:[Industry]],2,FALSE),"-")</f>
        <v>-</v>
      </c>
      <c r="E4407">
        <v>8.9563500000000005</v>
      </c>
      <c r="F4407">
        <v>15.31</v>
      </c>
      <c r="G4407">
        <v>41.1530794054718</v>
      </c>
      <c r="H4407">
        <v>9.7060974872837207</v>
      </c>
      <c r="I4407">
        <v>-53.8304596224067</v>
      </c>
      <c r="J4407">
        <v>3.1358550987121401</v>
      </c>
      <c r="K4407">
        <v>16.784145093891102</v>
      </c>
      <c r="L4407">
        <v>17.959663038203601</v>
      </c>
      <c r="M4407">
        <v>78.56248409765</v>
      </c>
      <c r="N4407">
        <v>0.223285486443381</v>
      </c>
      <c r="O4407">
        <v>89.222730241671997</v>
      </c>
      <c r="P4407">
        <v>66.957470010905098</v>
      </c>
    </row>
    <row r="4408" spans="1:17" hidden="1" x14ac:dyDescent="0.3">
      <c r="A4408" t="s">
        <v>8973</v>
      </c>
      <c r="B4408" t="s">
        <v>8974</v>
      </c>
      <c r="C4408" t="str">
        <f>IFERROR(VLOOKUP(Table1[[#This Row],[Ticker]],[1]!Table1[[Symbol]:[Industry]],2,FALSE),"-")</f>
        <v>-</v>
      </c>
      <c r="E4408">
        <v>8.9366400000000006</v>
      </c>
      <c r="F4408">
        <v>42.8</v>
      </c>
      <c r="G4408">
        <v>7.9456093945666799</v>
      </c>
      <c r="H4408">
        <v>-4.1838285430086497</v>
      </c>
      <c r="I4408">
        <v>-0.42880597592064401</v>
      </c>
      <c r="J4408">
        <v>-0.80168733170197304</v>
      </c>
      <c r="K4408">
        <v>41.734913286871397</v>
      </c>
      <c r="L4408">
        <v>38.940716840754703</v>
      </c>
      <c r="M4408">
        <v>98.801227579490799</v>
      </c>
      <c r="N4408">
        <v>1.6042780748663099</v>
      </c>
      <c r="O4408">
        <v>5</v>
      </c>
      <c r="P4408">
        <v>55.636363636363598</v>
      </c>
    </row>
    <row r="4409" spans="1:17" hidden="1" x14ac:dyDescent="0.3">
      <c r="A4409" t="s">
        <v>8975</v>
      </c>
      <c r="B4409" t="s">
        <v>8976</v>
      </c>
      <c r="C4409" t="str">
        <f>IFERROR(VLOOKUP(Table1[[#This Row],[Ticker]],[1]!Table1[[Symbol]:[Industry]],2,FALSE),"-")</f>
        <v>-</v>
      </c>
      <c r="E4409">
        <v>8.9320400000000006</v>
      </c>
      <c r="F4409">
        <v>23.45</v>
      </c>
      <c r="G4409">
        <v>-6.8895833032020697</v>
      </c>
      <c r="H4409">
        <v>1.2327380836420101</v>
      </c>
      <c r="I4409">
        <v>-46.610536643259401</v>
      </c>
      <c r="J4409">
        <v>7.5316460016313602</v>
      </c>
      <c r="K4409">
        <v>24.692797022251401</v>
      </c>
      <c r="L4409">
        <v>23.350134629167201</v>
      </c>
      <c r="M4409">
        <v>60.974867717685399</v>
      </c>
      <c r="N4409">
        <v>1.2229466512481899</v>
      </c>
      <c r="O4409">
        <v>90.405117270788907</v>
      </c>
      <c r="P4409">
        <v>33.999999999999901</v>
      </c>
    </row>
    <row r="4410" spans="1:17" hidden="1" x14ac:dyDescent="0.3">
      <c r="A4410" t="s">
        <v>8977</v>
      </c>
      <c r="B4410" t="s">
        <v>8978</v>
      </c>
      <c r="C4410" t="str">
        <f>IFERROR(VLOOKUP(Table1[[#This Row],[Ticker]],[1]!Table1[[Symbol]:[Industry]],2,FALSE),"-")</f>
        <v>-</v>
      </c>
      <c r="D4410" t="s">
        <v>710</v>
      </c>
      <c r="E4410">
        <v>8.9285349999999397</v>
      </c>
      <c r="F4410">
        <v>8.75</v>
      </c>
      <c r="G4410">
        <v>-25.804390605433301</v>
      </c>
      <c r="H4410">
        <v>-4.8897108959498201</v>
      </c>
      <c r="I4410">
        <v>-11.713257353975701</v>
      </c>
      <c r="J4410">
        <v>-0.80168733170197304</v>
      </c>
      <c r="K4410">
        <v>8.75</v>
      </c>
      <c r="L4410">
        <v>8.75</v>
      </c>
      <c r="M4410">
        <v>50</v>
      </c>
      <c r="O4410">
        <v>0</v>
      </c>
      <c r="P4410">
        <v>0</v>
      </c>
    </row>
    <row r="4411" spans="1:17" hidden="1" x14ac:dyDescent="0.3">
      <c r="A4411" t="s">
        <v>8979</v>
      </c>
      <c r="B4411" t="s">
        <v>8980</v>
      </c>
      <c r="C4411" t="str">
        <f>IFERROR(VLOOKUP(Table1[[#This Row],[Ticker]],[1]!Table1[[Symbol]:[Industry]],2,FALSE),"-")</f>
        <v>-</v>
      </c>
      <c r="E4411">
        <v>8.8885786000000007</v>
      </c>
      <c r="F4411">
        <v>8.1999999999999993</v>
      </c>
      <c r="G4411">
        <v>31.8879170868743</v>
      </c>
      <c r="H4411">
        <v>-13.778599784838701</v>
      </c>
      <c r="I4411">
        <v>-11.346060291552201</v>
      </c>
      <c r="J4411">
        <v>-3.5300384586296101</v>
      </c>
      <c r="K4411">
        <v>8.8754142159711904</v>
      </c>
      <c r="L4411">
        <v>8.4897180824981895</v>
      </c>
      <c r="M4411">
        <v>19.944706495867202</v>
      </c>
      <c r="N4411">
        <v>0.4519002318177</v>
      </c>
      <c r="O4411">
        <v>28.658536585365798</v>
      </c>
      <c r="P4411">
        <v>86.363636363636303</v>
      </c>
      <c r="Q4411">
        <v>4.2068470496299998E-2</v>
      </c>
    </row>
    <row r="4412" spans="1:17" hidden="1" x14ac:dyDescent="0.3">
      <c r="A4412" t="s">
        <v>8981</v>
      </c>
      <c r="B4412" t="s">
        <v>8982</v>
      </c>
      <c r="C4412" t="str">
        <f>IFERROR(VLOOKUP(Table1[[#This Row],[Ticker]],[1]!Table1[[Symbol]:[Industry]],2,FALSE),"-")</f>
        <v>-</v>
      </c>
      <c r="E4412">
        <v>8.8750453519999901</v>
      </c>
      <c r="F4412">
        <v>4.63</v>
      </c>
      <c r="G4412">
        <v>22.118932078272699</v>
      </c>
      <c r="H4412">
        <v>3.82699612584195</v>
      </c>
      <c r="I4412">
        <v>-17.607566297065102</v>
      </c>
      <c r="J4412">
        <v>-3.1929916795280402</v>
      </c>
      <c r="K4412">
        <v>4.2744253695903698</v>
      </c>
      <c r="L4412">
        <v>4.4676680744212902</v>
      </c>
      <c r="M4412">
        <v>57.341548055054801</v>
      </c>
      <c r="N4412">
        <v>1.7417142901734699</v>
      </c>
      <c r="O4412">
        <v>113.82289416846599</v>
      </c>
      <c r="P4412">
        <v>85.199999999999903</v>
      </c>
      <c r="Q4412">
        <v>3.8834301452539001E-2</v>
      </c>
    </row>
    <row r="4413" spans="1:17" hidden="1" x14ac:dyDescent="0.3">
      <c r="A4413" t="s">
        <v>8983</v>
      </c>
      <c r="B4413" t="s">
        <v>8984</v>
      </c>
      <c r="C4413" t="str">
        <f>IFERROR(VLOOKUP(Table1[[#This Row],[Ticker]],[1]!Table1[[Symbol]:[Industry]],2,FALSE),"-")</f>
        <v>-</v>
      </c>
      <c r="D4413" t="s">
        <v>647</v>
      </c>
      <c r="E4413">
        <v>8.8651361599999898</v>
      </c>
      <c r="F4413">
        <v>40.28</v>
      </c>
      <c r="G4413">
        <v>-4.0021529277798402</v>
      </c>
      <c r="H4413">
        <v>16.600260450754998</v>
      </c>
      <c r="I4413">
        <v>40.516523447233602</v>
      </c>
      <c r="J4413">
        <v>4.7760019113259196</v>
      </c>
      <c r="K4413">
        <v>35.575953738058097</v>
      </c>
      <c r="L4413">
        <v>31.042189884425699</v>
      </c>
      <c r="M4413">
        <v>67.051725683570297</v>
      </c>
      <c r="N4413">
        <v>0.54597265623536895</v>
      </c>
      <c r="O4413">
        <v>11.4697120158887</v>
      </c>
      <c r="P4413">
        <v>80.627802690582897</v>
      </c>
    </row>
    <row r="4414" spans="1:17" hidden="1" x14ac:dyDescent="0.3">
      <c r="A4414" t="s">
        <v>8985</v>
      </c>
      <c r="B4414" t="s">
        <v>3129</v>
      </c>
      <c r="C4414" t="str">
        <f>IFERROR(VLOOKUP(Table1[[#This Row],[Ticker]],[1]!Table1[[Symbol]:[Industry]],2,FALSE),"-")</f>
        <v>-</v>
      </c>
      <c r="D4414" t="s">
        <v>122</v>
      </c>
      <c r="E4414">
        <v>8.8307000000000002</v>
      </c>
      <c r="F4414">
        <v>7.23</v>
      </c>
      <c r="G4414">
        <v>-17.082586094155101</v>
      </c>
      <c r="H4414">
        <v>-7.0832592830465897</v>
      </c>
      <c r="I4414">
        <v>-19.9619883184427</v>
      </c>
      <c r="J4414">
        <v>1.3546469001039501</v>
      </c>
      <c r="K4414">
        <v>7.4328664348561402</v>
      </c>
      <c r="L4414">
        <v>7.3683986982940803</v>
      </c>
      <c r="M4414">
        <v>48.344633691694703</v>
      </c>
      <c r="N4414">
        <v>0.756554213836791</v>
      </c>
      <c r="O4414">
        <v>28.2157676348547</v>
      </c>
      <c r="P4414">
        <v>22.128378378378301</v>
      </c>
      <c r="Q4414">
        <v>9.3655140855173999E-2</v>
      </c>
    </row>
    <row r="4415" spans="1:17" hidden="1" x14ac:dyDescent="0.3">
      <c r="A4415" t="s">
        <v>8986</v>
      </c>
      <c r="B4415" t="s">
        <v>8987</v>
      </c>
      <c r="C4415" t="str">
        <f>IFERROR(VLOOKUP(Table1[[#This Row],[Ticker]],[1]!Table1[[Symbol]:[Industry]],2,FALSE),"-")</f>
        <v>-</v>
      </c>
      <c r="D4415" t="s">
        <v>409</v>
      </c>
      <c r="E4415">
        <v>8.8153199999999998</v>
      </c>
      <c r="F4415">
        <v>29.9</v>
      </c>
      <c r="G4415">
        <v>80.2603923029057</v>
      </c>
      <c r="H4415">
        <v>51.098313056145997</v>
      </c>
      <c r="I4415">
        <v>53.025034657043498</v>
      </c>
      <c r="J4415">
        <v>11.7253105084708</v>
      </c>
      <c r="K4415">
        <v>23.031200374021498</v>
      </c>
      <c r="L4415">
        <v>20.9974177427946</v>
      </c>
      <c r="M4415">
        <v>86.6534166280574</v>
      </c>
      <c r="N4415">
        <v>3.7178773266352998</v>
      </c>
      <c r="O4415">
        <v>12.842809364548501</v>
      </c>
      <c r="P4415">
        <v>139.96789727126799</v>
      </c>
      <c r="Q4415">
        <v>0.121626056543782</v>
      </c>
    </row>
    <row r="4416" spans="1:17" hidden="1" x14ac:dyDescent="0.3">
      <c r="A4416" t="s">
        <v>8988</v>
      </c>
      <c r="B4416" t="s">
        <v>8989</v>
      </c>
      <c r="C4416" t="str">
        <f>IFERROR(VLOOKUP(Table1[[#This Row],[Ticker]],[1]!Table1[[Symbol]:[Industry]],2,FALSE),"-")</f>
        <v>-</v>
      </c>
      <c r="D4416" t="s">
        <v>623</v>
      </c>
      <c r="E4416">
        <v>8.8023377400000005</v>
      </c>
      <c r="F4416">
        <v>7.4</v>
      </c>
      <c r="G4416">
        <v>32.3152675142248</v>
      </c>
      <c r="H4416">
        <v>-3.1015403319883199</v>
      </c>
      <c r="I4416">
        <v>-16.229386386233799</v>
      </c>
      <c r="J4416">
        <v>-3.4332662790703798</v>
      </c>
      <c r="K4416">
        <v>7.5085673252216996</v>
      </c>
      <c r="L4416">
        <v>6.9669456487883901</v>
      </c>
      <c r="M4416">
        <v>42.846525866492698</v>
      </c>
      <c r="N4416">
        <v>0.77419373283066595</v>
      </c>
      <c r="O4416">
        <v>25.945945945945901</v>
      </c>
      <c r="P4416">
        <v>72.093023255813904</v>
      </c>
      <c r="Q4416">
        <v>0.11699141494446801</v>
      </c>
    </row>
    <row r="4417" spans="1:17" hidden="1" x14ac:dyDescent="0.3">
      <c r="A4417" t="s">
        <v>8990</v>
      </c>
      <c r="B4417" t="s">
        <v>8991</v>
      </c>
      <c r="C4417" t="str">
        <f>IFERROR(VLOOKUP(Table1[[#This Row],[Ticker]],[1]!Table1[[Symbol]:[Industry]],2,FALSE),"-")</f>
        <v>-</v>
      </c>
      <c r="E4417">
        <v>8.7671726999999997</v>
      </c>
      <c r="F4417">
        <v>55.58</v>
      </c>
      <c r="G4417">
        <v>-67.763454932918705</v>
      </c>
      <c r="H4417">
        <v>21.596775590536598</v>
      </c>
      <c r="I4417">
        <v>-9.5441397069169298</v>
      </c>
      <c r="J4417">
        <v>24.0915662976746</v>
      </c>
      <c r="K4417">
        <v>48.465332641408999</v>
      </c>
      <c r="L4417">
        <v>50.634662532666702</v>
      </c>
      <c r="M4417">
        <v>91.997794453818202</v>
      </c>
      <c r="N4417">
        <v>2.9545454545454501</v>
      </c>
      <c r="O4417">
        <v>80.892407340770006</v>
      </c>
      <c r="P4417">
        <v>43.728988880268901</v>
      </c>
    </row>
    <row r="4418" spans="1:17" hidden="1" x14ac:dyDescent="0.3">
      <c r="A4418" t="s">
        <v>8992</v>
      </c>
      <c r="B4418" t="s">
        <v>8993</v>
      </c>
      <c r="C4418" t="str">
        <f>IFERROR(VLOOKUP(Table1[[#This Row],[Ticker]],[1]!Table1[[Symbol]:[Industry]],2,FALSE),"-")</f>
        <v>-</v>
      </c>
      <c r="E4418">
        <v>8.7612000000000005</v>
      </c>
      <c r="F4418">
        <v>10.57</v>
      </c>
      <c r="G4418">
        <v>-64.917293831239704</v>
      </c>
      <c r="H4418">
        <v>-1.1086163685866399</v>
      </c>
      <c r="I4418">
        <v>-52.464378430208903</v>
      </c>
      <c r="J4418">
        <v>3.4983126682980199</v>
      </c>
      <c r="K4418">
        <v>10.183886562263</v>
      </c>
      <c r="L4418">
        <v>12.8409734739204</v>
      </c>
      <c r="M4418">
        <v>63.467347209879399</v>
      </c>
      <c r="N4418">
        <v>0.92526870649691195</v>
      </c>
      <c r="O4418">
        <v>134.626300851466</v>
      </c>
      <c r="P4418">
        <v>20.799999999999901</v>
      </c>
      <c r="Q4418">
        <v>9.959321587472E-3</v>
      </c>
    </row>
    <row r="4419" spans="1:17" hidden="1" x14ac:dyDescent="0.3">
      <c r="A4419" t="s">
        <v>8994</v>
      </c>
      <c r="B4419" t="s">
        <v>8995</v>
      </c>
      <c r="C4419" t="str">
        <f>IFERROR(VLOOKUP(Table1[[#This Row],[Ticker]],[1]!Table1[[Symbol]:[Industry]],2,FALSE),"-")</f>
        <v>-</v>
      </c>
      <c r="D4419" t="s">
        <v>422</v>
      </c>
      <c r="E4419">
        <v>8.7557975999999993</v>
      </c>
      <c r="F4419">
        <v>9.4600000000000009</v>
      </c>
      <c r="G4419">
        <v>-4.5223393233820097</v>
      </c>
      <c r="H4419">
        <v>-34.763691622413802</v>
      </c>
      <c r="I4419">
        <v>-23.1364783277585</v>
      </c>
      <c r="J4419">
        <v>-18.253694312504699</v>
      </c>
      <c r="K4419">
        <v>10.962999683882799</v>
      </c>
      <c r="L4419">
        <v>10.7402932420329</v>
      </c>
      <c r="M4419">
        <v>32.910415983518803</v>
      </c>
      <c r="N4419">
        <v>0.21467037613982401</v>
      </c>
      <c r="O4419">
        <v>70.930232558139494</v>
      </c>
      <c r="P4419">
        <v>62.822719449225502</v>
      </c>
      <c r="Q4419">
        <v>2.5301065406662E-2</v>
      </c>
    </row>
    <row r="4420" spans="1:17" hidden="1" x14ac:dyDescent="0.3">
      <c r="A4420" t="s">
        <v>8996</v>
      </c>
      <c r="B4420" t="s">
        <v>8997</v>
      </c>
      <c r="C4420" t="str">
        <f>IFERROR(VLOOKUP(Table1[[#This Row],[Ticker]],[1]!Table1[[Symbol]:[Industry]],2,FALSE),"-")</f>
        <v>-</v>
      </c>
      <c r="D4420" t="s">
        <v>409</v>
      </c>
      <c r="E4420">
        <v>8.7159999999999993</v>
      </c>
      <c r="F4420">
        <v>21.79</v>
      </c>
      <c r="G4420">
        <v>21.5248859327681</v>
      </c>
      <c r="H4420">
        <v>-4.8897108959498201</v>
      </c>
      <c r="I4420">
        <v>-6.7517929994478303</v>
      </c>
      <c r="J4420">
        <v>-0.80168733170197304</v>
      </c>
      <c r="K4420">
        <v>21.542100095073199</v>
      </c>
      <c r="L4420">
        <v>18.273439617483699</v>
      </c>
      <c r="M4420">
        <v>100</v>
      </c>
      <c r="O4420">
        <v>0</v>
      </c>
      <c r="P4420">
        <v>47.329276538201398</v>
      </c>
    </row>
    <row r="4421" spans="1:17" hidden="1" x14ac:dyDescent="0.3">
      <c r="A4421" t="s">
        <v>8998</v>
      </c>
      <c r="B4421" t="s">
        <v>8999</v>
      </c>
      <c r="C4421" t="str">
        <f>IFERROR(VLOOKUP(Table1[[#This Row],[Ticker]],[1]!Table1[[Symbol]:[Industry]],2,FALSE),"-")</f>
        <v>-</v>
      </c>
      <c r="D4421" t="s">
        <v>557</v>
      </c>
      <c r="E4421">
        <v>8.6983098999999999</v>
      </c>
      <c r="F4421">
        <v>5.67</v>
      </c>
      <c r="G4421">
        <v>51.383109394566603</v>
      </c>
      <c r="H4421">
        <v>-14.638138568905701</v>
      </c>
      <c r="I4421">
        <v>4.2376628914230201</v>
      </c>
      <c r="J4421">
        <v>-0.27629328616781801</v>
      </c>
      <c r="K4421">
        <v>5.8017725050651503</v>
      </c>
      <c r="L4421">
        <v>5.0185526876107698</v>
      </c>
      <c r="M4421">
        <v>33.480328850421699</v>
      </c>
      <c r="N4421">
        <v>0.75122689294762002</v>
      </c>
      <c r="O4421">
        <v>39.153439153439102</v>
      </c>
      <c r="P4421">
        <v>86.513157894736807</v>
      </c>
      <c r="Q4421">
        <v>4.0075101934940002E-2</v>
      </c>
    </row>
    <row r="4422" spans="1:17" hidden="1" x14ac:dyDescent="0.3">
      <c r="A4422" t="s">
        <v>9000</v>
      </c>
      <c r="B4422" t="s">
        <v>9001</v>
      </c>
      <c r="C4422" t="str">
        <f>IFERROR(VLOOKUP(Table1[[#This Row],[Ticker]],[1]!Table1[[Symbol]:[Industry]],2,FALSE),"-")</f>
        <v>-</v>
      </c>
      <c r="D4422" t="s">
        <v>384</v>
      </c>
      <c r="E4422">
        <v>8.6869443760379301</v>
      </c>
      <c r="F4422">
        <v>17.100000000000001</v>
      </c>
      <c r="G4422">
        <v>159.19560939456599</v>
      </c>
      <c r="H4422">
        <v>-4.8897108959498201</v>
      </c>
      <c r="I4422">
        <v>60.6657749040887</v>
      </c>
      <c r="J4422">
        <v>-0.80168733170197304</v>
      </c>
      <c r="K4422">
        <v>17.0303696910388</v>
      </c>
      <c r="L4422">
        <v>14.218958693022101</v>
      </c>
      <c r="M4422">
        <v>52.558837165662098</v>
      </c>
      <c r="O4422">
        <v>17.660818713450201</v>
      </c>
      <c r="P4422">
        <v>232.03883495145601</v>
      </c>
    </row>
    <row r="4423" spans="1:17" hidden="1" x14ac:dyDescent="0.3">
      <c r="A4423" t="s">
        <v>9002</v>
      </c>
      <c r="B4423" t="s">
        <v>9003</v>
      </c>
      <c r="C4423" t="str">
        <f>IFERROR(VLOOKUP(Table1[[#This Row],[Ticker]],[1]!Table1[[Symbol]:[Industry]],2,FALSE),"-")</f>
        <v>-</v>
      </c>
      <c r="D4423" t="s">
        <v>409</v>
      </c>
      <c r="E4423">
        <v>8.6501249999999992</v>
      </c>
      <c r="F4423">
        <v>116.5</v>
      </c>
      <c r="G4423">
        <v>-25.804390605433301</v>
      </c>
      <c r="H4423">
        <v>-4.8897108959498201</v>
      </c>
      <c r="I4423">
        <v>-11.713257353975701</v>
      </c>
      <c r="J4423">
        <v>-0.80168733170197304</v>
      </c>
      <c r="K4423">
        <v>116.49999917802</v>
      </c>
      <c r="L4423">
        <v>116.484642187639</v>
      </c>
      <c r="M4423">
        <v>100</v>
      </c>
      <c r="O4423">
        <v>0</v>
      </c>
      <c r="P4423">
        <v>0.43103448275862899</v>
      </c>
    </row>
    <row r="4424" spans="1:17" hidden="1" x14ac:dyDescent="0.3">
      <c r="A4424" t="s">
        <v>9004</v>
      </c>
      <c r="B4424" t="s">
        <v>9005</v>
      </c>
      <c r="C4424" t="str">
        <f>IFERROR(VLOOKUP(Table1[[#This Row],[Ticker]],[1]!Table1[[Symbol]:[Industry]],2,FALSE),"-")</f>
        <v>-</v>
      </c>
      <c r="D4424" t="s">
        <v>944</v>
      </c>
      <c r="E4424">
        <v>8.6310000000000002</v>
      </c>
      <c r="F4424">
        <v>12.6</v>
      </c>
      <c r="G4424">
        <v>-25.645408093509602</v>
      </c>
      <c r="H4424">
        <v>2.3443316572416601</v>
      </c>
      <c r="I4424">
        <v>23.770613613766098</v>
      </c>
      <c r="J4424">
        <v>10.211528527328801</v>
      </c>
      <c r="K4424">
        <v>11.851342540335001</v>
      </c>
      <c r="L4424">
        <v>11.423588383058901</v>
      </c>
      <c r="M4424">
        <v>56.985196981793003</v>
      </c>
      <c r="N4424">
        <v>0.660514189631493</v>
      </c>
      <c r="O4424">
        <v>17.857142857142801</v>
      </c>
      <c r="P4424">
        <v>41.5730337078651</v>
      </c>
      <c r="Q4424">
        <v>3.6364175229831999E-2</v>
      </c>
    </row>
    <row r="4425" spans="1:17" hidden="1" x14ac:dyDescent="0.3">
      <c r="A4425" t="s">
        <v>9006</v>
      </c>
      <c r="B4425" t="s">
        <v>9007</v>
      </c>
      <c r="C4425" t="str">
        <f>IFERROR(VLOOKUP(Table1[[#This Row],[Ticker]],[1]!Table1[[Symbol]:[Industry]],2,FALSE),"-")</f>
        <v>-</v>
      </c>
      <c r="D4425" t="s">
        <v>409</v>
      </c>
      <c r="E4425">
        <v>8.6300000000000008</v>
      </c>
      <c r="F4425">
        <v>9.06</v>
      </c>
      <c r="G4425">
        <v>-26.787997162810299</v>
      </c>
      <c r="H4425">
        <v>20.182752872166098</v>
      </c>
      <c r="I4425">
        <v>17.7153140745956</v>
      </c>
      <c r="J4425">
        <v>-3.3976241262843501</v>
      </c>
      <c r="K4425">
        <v>7.87644232505742</v>
      </c>
      <c r="L4425">
        <v>7.9129506656280304</v>
      </c>
      <c r="M4425">
        <v>58.043256968163</v>
      </c>
      <c r="N4425">
        <v>1.6658273489378299</v>
      </c>
      <c r="O4425">
        <v>52.3178807947019</v>
      </c>
      <c r="P4425">
        <v>45.192307692307601</v>
      </c>
      <c r="Q4425">
        <v>0.16010964178801501</v>
      </c>
    </row>
    <row r="4426" spans="1:17" hidden="1" x14ac:dyDescent="0.3">
      <c r="A4426" t="s">
        <v>9008</v>
      </c>
      <c r="B4426" t="s">
        <v>9009</v>
      </c>
      <c r="C4426" t="str">
        <f>IFERROR(VLOOKUP(Table1[[#This Row],[Ticker]],[1]!Table1[[Symbol]:[Industry]],2,FALSE),"-")</f>
        <v>-</v>
      </c>
      <c r="D4426" t="s">
        <v>557</v>
      </c>
      <c r="E4426">
        <v>8.6246272000000008</v>
      </c>
      <c r="F4426">
        <v>15.99</v>
      </c>
      <c r="G4426">
        <v>96.278942727900002</v>
      </c>
      <c r="H4426">
        <v>131.96829514634601</v>
      </c>
      <c r="I4426">
        <v>142.096266455548</v>
      </c>
      <c r="J4426">
        <v>13.734470447699</v>
      </c>
      <c r="K4426">
        <v>9.2695894395793506</v>
      </c>
      <c r="L4426">
        <v>6.5582295274089999</v>
      </c>
      <c r="M4426">
        <v>99.819803544805396</v>
      </c>
      <c r="N4426">
        <v>1.3205170145680001</v>
      </c>
      <c r="O4426">
        <v>0</v>
      </c>
      <c r="P4426">
        <v>342.93628808864202</v>
      </c>
    </row>
    <row r="4427" spans="1:17" hidden="1" x14ac:dyDescent="0.3">
      <c r="A4427" t="s">
        <v>9010</v>
      </c>
      <c r="B4427" t="s">
        <v>9011</v>
      </c>
      <c r="C4427" t="str">
        <f>IFERROR(VLOOKUP(Table1[[#This Row],[Ticker]],[1]!Table1[[Symbol]:[Industry]],2,FALSE),"-")</f>
        <v>-</v>
      </c>
      <c r="E4427">
        <v>8.6021999999999998</v>
      </c>
      <c r="F4427">
        <v>17.989999999999998</v>
      </c>
      <c r="G4427">
        <v>63.564030447198199</v>
      </c>
      <c r="H4427">
        <v>-19.134589409527699</v>
      </c>
      <c r="I4427">
        <v>-43.414092585562699</v>
      </c>
      <c r="J4427">
        <v>-4.9550419642898298</v>
      </c>
      <c r="K4427">
        <v>20.225898730800601</v>
      </c>
      <c r="L4427">
        <v>19.730965862166801</v>
      </c>
      <c r="M4427">
        <v>42.383849056569602</v>
      </c>
      <c r="N4427">
        <v>1.4370849814792199</v>
      </c>
      <c r="O4427">
        <v>61.923290717065001</v>
      </c>
      <c r="P4427">
        <v>98.784530386740201</v>
      </c>
      <c r="Q4427">
        <v>0.105713132633387</v>
      </c>
    </row>
    <row r="4428" spans="1:17" hidden="1" x14ac:dyDescent="0.3">
      <c r="A4428" t="s">
        <v>9012</v>
      </c>
      <c r="B4428" t="s">
        <v>9013</v>
      </c>
      <c r="C4428" t="str">
        <f>IFERROR(VLOOKUP(Table1[[#This Row],[Ticker]],[1]!Table1[[Symbol]:[Industry]],2,FALSE),"-")</f>
        <v>-</v>
      </c>
      <c r="D4428" t="s">
        <v>557</v>
      </c>
      <c r="E4428">
        <v>8.5940063999999996</v>
      </c>
      <c r="F4428">
        <v>25.85</v>
      </c>
      <c r="G4428">
        <v>12.0622760612333</v>
      </c>
      <c r="H4428">
        <v>22.557595895619201</v>
      </c>
      <c r="I4428">
        <v>0.19150455078614501</v>
      </c>
      <c r="J4428">
        <v>7.1745031444885097</v>
      </c>
      <c r="K4428">
        <v>23.297681362489801</v>
      </c>
      <c r="L4428">
        <v>20.9975609291299</v>
      </c>
      <c r="M4428">
        <v>76.681661779649801</v>
      </c>
      <c r="N4428">
        <v>1.10825520679272</v>
      </c>
      <c r="O4428">
        <v>9.6711798839458307</v>
      </c>
      <c r="P4428">
        <v>79.016620498614898</v>
      </c>
      <c r="Q4428">
        <v>0.104976797806445</v>
      </c>
    </row>
    <row r="4429" spans="1:17" hidden="1" x14ac:dyDescent="0.3">
      <c r="A4429" t="s">
        <v>9014</v>
      </c>
      <c r="B4429" t="s">
        <v>9015</v>
      </c>
      <c r="C4429" t="str">
        <f>IFERROR(VLOOKUP(Table1[[#This Row],[Ticker]],[1]!Table1[[Symbol]:[Industry]],2,FALSE),"-")</f>
        <v>-</v>
      </c>
      <c r="D4429" t="s">
        <v>647</v>
      </c>
      <c r="E4429">
        <v>8.5891319999999993</v>
      </c>
      <c r="F4429">
        <v>5.91</v>
      </c>
      <c r="G4429">
        <v>71.195609394566603</v>
      </c>
      <c r="H4429">
        <v>-7.9443732753710297</v>
      </c>
      <c r="I4429">
        <v>8.6533414240283104</v>
      </c>
      <c r="J4429">
        <v>-8.31702475501484</v>
      </c>
      <c r="K4429">
        <v>5.6169505739985999</v>
      </c>
      <c r="L4429">
        <v>4.5696294199260796</v>
      </c>
      <c r="M4429">
        <v>40.034113117405298</v>
      </c>
      <c r="N4429">
        <v>0.84050882551968997</v>
      </c>
      <c r="O4429">
        <v>16.920473773265599</v>
      </c>
      <c r="P4429">
        <v>131.76470588235199</v>
      </c>
      <c r="Q4429">
        <v>0.12945067578723601</v>
      </c>
    </row>
    <row r="4430" spans="1:17" hidden="1" x14ac:dyDescent="0.3">
      <c r="A4430" t="s">
        <v>9016</v>
      </c>
      <c r="B4430" t="s">
        <v>9017</v>
      </c>
      <c r="C4430" t="str">
        <f>IFERROR(VLOOKUP(Table1[[#This Row],[Ticker]],[1]!Table1[[Symbol]:[Industry]],2,FALSE),"-")</f>
        <v>-</v>
      </c>
      <c r="D4430" t="s">
        <v>140</v>
      </c>
      <c r="E4430">
        <v>8.5810955999999994</v>
      </c>
      <c r="F4430">
        <v>15</v>
      </c>
      <c r="G4430">
        <v>41.233471309934103</v>
      </c>
      <c r="H4430">
        <v>-11.4215028034642</v>
      </c>
      <c r="I4430">
        <v>-20.249842719829399</v>
      </c>
      <c r="J4430">
        <v>-12.6817963235275</v>
      </c>
      <c r="K4430">
        <v>16.673459885826698</v>
      </c>
      <c r="L4430">
        <v>15.3295469455941</v>
      </c>
      <c r="M4430">
        <v>30.299821675146902</v>
      </c>
      <c r="N4430">
        <v>0.32490265704869398</v>
      </c>
      <c r="O4430">
        <v>25.3333333333333</v>
      </c>
      <c r="P4430">
        <v>83.598531211750299</v>
      </c>
      <c r="Q4430">
        <v>2.3409787596000002E-3</v>
      </c>
    </row>
    <row r="4431" spans="1:17" hidden="1" x14ac:dyDescent="0.3">
      <c r="A4431" t="s">
        <v>9018</v>
      </c>
      <c r="B4431" t="s">
        <v>9019</v>
      </c>
      <c r="C4431" t="str">
        <f>IFERROR(VLOOKUP(Table1[[#This Row],[Ticker]],[1]!Table1[[Symbol]:[Industry]],2,FALSE),"-")</f>
        <v>-</v>
      </c>
      <c r="D4431" t="s">
        <v>713</v>
      </c>
      <c r="E4431">
        <v>8.5756189999999997</v>
      </c>
      <c r="F4431">
        <v>74.599999999999994</v>
      </c>
      <c r="G4431">
        <v>41.7137928594775</v>
      </c>
      <c r="H4431">
        <v>-0.54488330974291799</v>
      </c>
      <c r="I4431">
        <v>23.3827223635179</v>
      </c>
      <c r="J4431">
        <v>6.4979334964701194E-2</v>
      </c>
      <c r="K4431">
        <v>70.4696181049801</v>
      </c>
      <c r="L4431">
        <v>60.440297266903301</v>
      </c>
      <c r="M4431">
        <v>52.364653728359698</v>
      </c>
      <c r="N4431">
        <v>1.05200428281337</v>
      </c>
      <c r="O4431">
        <v>3.0831099195710499</v>
      </c>
      <c r="P4431">
        <v>73.892773892773803</v>
      </c>
    </row>
    <row r="4432" spans="1:17" hidden="1" x14ac:dyDescent="0.3">
      <c r="A4432" t="s">
        <v>9020</v>
      </c>
      <c r="B4432" t="s">
        <v>9021</v>
      </c>
      <c r="C4432" t="str">
        <f>IFERROR(VLOOKUP(Table1[[#This Row],[Ticker]],[1]!Table1[[Symbol]:[Industry]],2,FALSE),"-")</f>
        <v>-</v>
      </c>
      <c r="D4432" t="s">
        <v>1103</v>
      </c>
      <c r="E4432">
        <v>8.5315588000000009</v>
      </c>
      <c r="F4432">
        <v>6.9</v>
      </c>
      <c r="G4432">
        <v>77.735432403416198</v>
      </c>
      <c r="H4432">
        <v>-9.4102588411553008</v>
      </c>
      <c r="I4432">
        <v>15.5930157087548</v>
      </c>
      <c r="J4432">
        <v>-4.7961776898286903</v>
      </c>
      <c r="K4432">
        <v>6.6631511470966398</v>
      </c>
      <c r="L4432">
        <v>5.5728208504480499</v>
      </c>
      <c r="M4432">
        <v>33.213078957048502</v>
      </c>
      <c r="N4432">
        <v>0.52992074259051403</v>
      </c>
      <c r="O4432">
        <v>24.927536231884002</v>
      </c>
      <c r="P4432">
        <v>136.30136986301301</v>
      </c>
      <c r="Q4432">
        <v>-2.1765608402920002E-3</v>
      </c>
    </row>
    <row r="4433" spans="1:17" hidden="1" x14ac:dyDescent="0.3">
      <c r="A4433" t="s">
        <v>9022</v>
      </c>
      <c r="B4433" t="s">
        <v>9023</v>
      </c>
      <c r="C4433" t="str">
        <f>IFERROR(VLOOKUP(Table1[[#This Row],[Ticker]],[1]!Table1[[Symbol]:[Industry]],2,FALSE),"-")</f>
        <v>-</v>
      </c>
      <c r="D4433" t="s">
        <v>647</v>
      </c>
      <c r="E4433">
        <v>8.5276800000000001</v>
      </c>
      <c r="F4433">
        <v>38.299999999999997</v>
      </c>
      <c r="G4433">
        <v>-3.24439060543332</v>
      </c>
      <c r="H4433">
        <v>-19.2621805315773</v>
      </c>
      <c r="I4433">
        <v>-21.383068674730399</v>
      </c>
      <c r="J4433">
        <v>5.5688072198487397</v>
      </c>
      <c r="K4433">
        <v>40.9562629651397</v>
      </c>
      <c r="L4433">
        <v>38.190836625120497</v>
      </c>
      <c r="M4433">
        <v>40.905195288969502</v>
      </c>
      <c r="N4433">
        <v>1.17715163286088</v>
      </c>
      <c r="O4433">
        <v>54.621409921671003</v>
      </c>
      <c r="P4433">
        <v>52.894211576846203</v>
      </c>
    </row>
    <row r="4434" spans="1:17" hidden="1" x14ac:dyDescent="0.3">
      <c r="A4434" t="s">
        <v>9024</v>
      </c>
      <c r="B4434" t="s">
        <v>9025</v>
      </c>
      <c r="C4434" t="str">
        <f>IFERROR(VLOOKUP(Table1[[#This Row],[Ticker]],[1]!Table1[[Symbol]:[Industry]],2,FALSE),"-")</f>
        <v>-</v>
      </c>
      <c r="E4434">
        <v>8.5261507200000004</v>
      </c>
      <c r="F4434">
        <v>76.83</v>
      </c>
      <c r="G4434">
        <v>1304.9218663777999</v>
      </c>
      <c r="H4434">
        <v>43.456094539260803</v>
      </c>
      <c r="I4434">
        <v>1188.28674264602</v>
      </c>
      <c r="J4434">
        <v>7.4155228392504702</v>
      </c>
      <c r="K4434">
        <v>52.202615796737298</v>
      </c>
      <c r="L4434">
        <v>25.133078790020701</v>
      </c>
      <c r="M4434">
        <v>100</v>
      </c>
      <c r="N4434">
        <v>0.98786831058747104</v>
      </c>
      <c r="O4434">
        <v>0</v>
      </c>
      <c r="P4434">
        <v>1330.7262569832401</v>
      </c>
    </row>
    <row r="4435" spans="1:17" hidden="1" x14ac:dyDescent="0.3">
      <c r="A4435" t="s">
        <v>9026</v>
      </c>
      <c r="B4435" t="s">
        <v>9027</v>
      </c>
      <c r="C4435" t="str">
        <f>IFERROR(VLOOKUP(Table1[[#This Row],[Ticker]],[1]!Table1[[Symbol]:[Industry]],2,FALSE),"-")</f>
        <v>-</v>
      </c>
      <c r="E4435">
        <v>8.5105424999999997</v>
      </c>
      <c r="F4435">
        <v>25.77</v>
      </c>
      <c r="G4435">
        <v>-20.834940503600301</v>
      </c>
      <c r="H4435">
        <v>-4.8897108959498201</v>
      </c>
      <c r="I4435">
        <v>-6.7438072521427603</v>
      </c>
      <c r="J4435">
        <v>-0.80168733170197304</v>
      </c>
      <c r="K4435">
        <v>25.756722973819599</v>
      </c>
      <c r="L4435">
        <v>25.366720465963201</v>
      </c>
      <c r="M4435">
        <v>100</v>
      </c>
      <c r="O4435">
        <v>0</v>
      </c>
      <c r="P4435">
        <v>4.9694501018329804</v>
      </c>
    </row>
    <row r="4436" spans="1:17" hidden="1" x14ac:dyDescent="0.3">
      <c r="A4436" t="s">
        <v>9028</v>
      </c>
      <c r="B4436" t="s">
        <v>9029</v>
      </c>
      <c r="C4436" t="str">
        <f>IFERROR(VLOOKUP(Table1[[#This Row],[Ticker]],[1]!Table1[[Symbol]:[Industry]],2,FALSE),"-")</f>
        <v>-</v>
      </c>
      <c r="E4436">
        <v>8.5000339579999995</v>
      </c>
      <c r="F4436">
        <v>22</v>
      </c>
      <c r="G4436">
        <v>-35.082741120897197</v>
      </c>
      <c r="H4436">
        <v>-12.233210093381601</v>
      </c>
      <c r="I4436">
        <v>-6.6511752145297196</v>
      </c>
      <c r="J4436">
        <v>-8.1451865291337597</v>
      </c>
      <c r="K4436">
        <v>24.5239369007307</v>
      </c>
      <c r="L4436">
        <v>21.633555086598399</v>
      </c>
      <c r="M4436">
        <v>6.0745563919419698</v>
      </c>
      <c r="N4436">
        <v>1.1839835347421199</v>
      </c>
      <c r="O4436">
        <v>24.090909090909001</v>
      </c>
      <c r="P4436">
        <v>51.202749140893403</v>
      </c>
    </row>
    <row r="4437" spans="1:17" hidden="1" x14ac:dyDescent="0.3">
      <c r="A4437" t="s">
        <v>9030</v>
      </c>
      <c r="B4437" t="s">
        <v>9031</v>
      </c>
      <c r="C4437" t="str">
        <f>IFERROR(VLOOKUP(Table1[[#This Row],[Ticker]],[1]!Table1[[Symbol]:[Industry]],2,FALSE),"-")</f>
        <v>-</v>
      </c>
      <c r="E4437">
        <v>8.4359321000000005</v>
      </c>
      <c r="F4437">
        <v>24.68</v>
      </c>
      <c r="G4437">
        <v>55.933459173653503</v>
      </c>
      <c r="H4437">
        <v>35.383513147766003</v>
      </c>
      <c r="I4437">
        <v>44.588199264136897</v>
      </c>
      <c r="J4437">
        <v>-2.4491969102460298</v>
      </c>
      <c r="K4437">
        <v>21.7894078240084</v>
      </c>
      <c r="L4437">
        <v>17.585190505244601</v>
      </c>
      <c r="M4437">
        <v>48.081243627529702</v>
      </c>
      <c r="N4437">
        <v>0.94535214126243095</v>
      </c>
      <c r="O4437">
        <v>37.722852512155498</v>
      </c>
      <c r="P4437">
        <v>95.098814229249001</v>
      </c>
      <c r="Q4437">
        <v>9.4264871596093994E-2</v>
      </c>
    </row>
    <row r="4438" spans="1:17" hidden="1" x14ac:dyDescent="0.3">
      <c r="A4438" t="s">
        <v>9032</v>
      </c>
      <c r="B4438" t="s">
        <v>9033</v>
      </c>
      <c r="C4438" t="str">
        <f>IFERROR(VLOOKUP(Table1[[#This Row],[Ticker]],[1]!Table1[[Symbol]:[Industry]],2,FALSE),"-")</f>
        <v>-</v>
      </c>
      <c r="D4438" t="s">
        <v>338</v>
      </c>
      <c r="E4438">
        <v>8.4002219999999994</v>
      </c>
      <c r="F4438">
        <v>12.4</v>
      </c>
      <c r="G4438">
        <v>23.0551532120937</v>
      </c>
      <c r="H4438">
        <v>-11.275777659375001</v>
      </c>
      <c r="I4438">
        <v>41.373162399110598</v>
      </c>
      <c r="J4438">
        <v>-1.57091810093273</v>
      </c>
      <c r="K4438">
        <v>13.324260228490299</v>
      </c>
      <c r="L4438">
        <v>11.0247606558139</v>
      </c>
      <c r="M4438">
        <v>34.846196755358903</v>
      </c>
      <c r="N4438">
        <v>0.78745174297234699</v>
      </c>
      <c r="O4438">
        <v>51.290322580645103</v>
      </c>
      <c r="P4438">
        <v>105.298013245033</v>
      </c>
      <c r="Q4438">
        <v>0.10818327372224699</v>
      </c>
    </row>
    <row r="4439" spans="1:17" hidden="1" x14ac:dyDescent="0.3">
      <c r="A4439" t="s">
        <v>9034</v>
      </c>
      <c r="B4439" t="s">
        <v>9035</v>
      </c>
      <c r="C4439" t="str">
        <f>IFERROR(VLOOKUP(Table1[[#This Row],[Ticker]],[1]!Table1[[Symbol]:[Industry]],2,FALSE),"-")</f>
        <v>-</v>
      </c>
      <c r="D4439" t="s">
        <v>647</v>
      </c>
      <c r="E4439">
        <v>8.3788104000000008</v>
      </c>
      <c r="F4439">
        <v>5.4</v>
      </c>
      <c r="G4439">
        <v>9.5339552592283408</v>
      </c>
      <c r="H4439">
        <v>9.1132015927585394E-2</v>
      </c>
      <c r="I4439">
        <v>-8.6598222394719393</v>
      </c>
      <c r="J4439">
        <v>-0.61887197521201498</v>
      </c>
      <c r="K4439">
        <v>5.3834732957310196</v>
      </c>
      <c r="L4439">
        <v>5.17391179433828</v>
      </c>
      <c r="M4439">
        <v>55.058055637165701</v>
      </c>
      <c r="N4439">
        <v>1.0101863860573701</v>
      </c>
      <c r="O4439">
        <v>16.6666666666666</v>
      </c>
      <c r="P4439">
        <v>50</v>
      </c>
      <c r="Q4439">
        <v>0.13533435972969901</v>
      </c>
    </row>
    <row r="4440" spans="1:17" hidden="1" x14ac:dyDescent="0.3">
      <c r="A4440" t="s">
        <v>9036</v>
      </c>
      <c r="B4440" t="s">
        <v>9037</v>
      </c>
      <c r="C4440" t="str">
        <f>IFERROR(VLOOKUP(Table1[[#This Row],[Ticker]],[1]!Table1[[Symbol]:[Industry]],2,FALSE),"-")</f>
        <v>-</v>
      </c>
      <c r="D4440" t="s">
        <v>557</v>
      </c>
      <c r="E4440">
        <v>8.3765964999999998</v>
      </c>
      <c r="F4440">
        <v>19.399999999999999</v>
      </c>
      <c r="G4440">
        <v>64.391687825939201</v>
      </c>
      <c r="H4440">
        <v>-7.4186887673934496</v>
      </c>
      <c r="I4440">
        <v>15.5833305725334</v>
      </c>
      <c r="J4440">
        <v>-7.83686321109895</v>
      </c>
      <c r="K4440">
        <v>18.079511330275398</v>
      </c>
      <c r="L4440">
        <v>15.4247949347995</v>
      </c>
      <c r="M4440">
        <v>44.206889897259501</v>
      </c>
      <c r="N4440">
        <v>0.94896415227413</v>
      </c>
      <c r="O4440">
        <v>7.5773195876288799</v>
      </c>
      <c r="P4440">
        <v>122.988505747126</v>
      </c>
      <c r="Q4440">
        <v>0.101029698045716</v>
      </c>
    </row>
    <row r="4441" spans="1:17" hidden="1" x14ac:dyDescent="0.3">
      <c r="A4441" t="s">
        <v>9038</v>
      </c>
      <c r="B4441" t="s">
        <v>9039</v>
      </c>
      <c r="C4441" t="str">
        <f>IFERROR(VLOOKUP(Table1[[#This Row],[Ticker]],[1]!Table1[[Symbol]:[Industry]],2,FALSE),"-")</f>
        <v>-</v>
      </c>
      <c r="D4441" t="s">
        <v>75</v>
      </c>
      <c r="E4441">
        <v>8.3691636060000008</v>
      </c>
      <c r="F4441">
        <v>3.75</v>
      </c>
      <c r="G4441">
        <v>3.4535569063333299E-2</v>
      </c>
      <c r="H4441">
        <v>-15.744214360153</v>
      </c>
      <c r="I4441">
        <v>-17.963257353975699</v>
      </c>
      <c r="J4441">
        <v>-7.5649723558565496</v>
      </c>
      <c r="K4441">
        <v>4.15796703631238</v>
      </c>
      <c r="L4441">
        <v>3.93880429368701</v>
      </c>
      <c r="M4441">
        <v>24.3847452718211</v>
      </c>
      <c r="N4441">
        <v>0.60362720980984197</v>
      </c>
      <c r="O4441">
        <v>34.6666666666666</v>
      </c>
      <c r="P4441">
        <v>38.376383763837602</v>
      </c>
      <c r="Q4441">
        <v>3.9840735095525E-2</v>
      </c>
    </row>
    <row r="4442" spans="1:17" hidden="1" x14ac:dyDescent="0.3">
      <c r="A4442" t="s">
        <v>9040</v>
      </c>
      <c r="B4442" t="s">
        <v>9041</v>
      </c>
      <c r="C4442" t="str">
        <f>IFERROR(VLOOKUP(Table1[[#This Row],[Ticker]],[1]!Table1[[Symbol]:[Industry]],2,FALSE),"-")</f>
        <v>-</v>
      </c>
      <c r="D4442" t="s">
        <v>21</v>
      </c>
      <c r="E4442">
        <v>8.3553381000000009</v>
      </c>
      <c r="F4442">
        <v>4.5</v>
      </c>
      <c r="G4442">
        <v>99.195609394566603</v>
      </c>
      <c r="H4442">
        <v>-14.889710895949801</v>
      </c>
      <c r="I4442">
        <v>-32.0672396548607</v>
      </c>
      <c r="J4442">
        <v>-0.80168733170197304</v>
      </c>
      <c r="K4442">
        <v>4.8613552085828999</v>
      </c>
      <c r="L4442">
        <v>4.23323177226845</v>
      </c>
      <c r="M4442">
        <v>0.96015718982717202</v>
      </c>
      <c r="N4442">
        <v>1.97146785837057</v>
      </c>
      <c r="O4442">
        <v>39.999999999999901</v>
      </c>
      <c r="Q4442">
        <v>4.7016467897809999E-2</v>
      </c>
    </row>
    <row r="4443" spans="1:17" hidden="1" x14ac:dyDescent="0.3">
      <c r="A4443" t="s">
        <v>9042</v>
      </c>
      <c r="B4443" t="s">
        <v>9043</v>
      </c>
      <c r="C4443" t="str">
        <f>IFERROR(VLOOKUP(Table1[[#This Row],[Ticker]],[1]!Table1[[Symbol]:[Industry]],2,FALSE),"-")</f>
        <v>-</v>
      </c>
      <c r="E4443">
        <v>8.3468547900000001</v>
      </c>
      <c r="F4443">
        <v>3.49</v>
      </c>
      <c r="G4443">
        <v>13.239434095761901</v>
      </c>
      <c r="H4443">
        <v>-8.0873853145544707</v>
      </c>
      <c r="I4443">
        <v>-41.208206848925201</v>
      </c>
      <c r="J4443">
        <v>-16.497889863347499</v>
      </c>
      <c r="K4443">
        <v>3.5095696896609199</v>
      </c>
      <c r="L4443">
        <v>3.52589192253087</v>
      </c>
      <c r="M4443">
        <v>38.149184479719501</v>
      </c>
      <c r="N4443">
        <v>1.3308854506719601</v>
      </c>
      <c r="O4443">
        <v>48.710601719197697</v>
      </c>
      <c r="P4443">
        <v>62.325581395348799</v>
      </c>
      <c r="Q4443">
        <v>2.7934167623961999E-2</v>
      </c>
    </row>
    <row r="4444" spans="1:17" hidden="1" x14ac:dyDescent="0.3">
      <c r="A4444" t="s">
        <v>9044</v>
      </c>
      <c r="B4444" t="s">
        <v>9045</v>
      </c>
      <c r="C4444" t="str">
        <f>IFERROR(VLOOKUP(Table1[[#This Row],[Ticker]],[1]!Table1[[Symbol]:[Industry]],2,FALSE),"-")</f>
        <v>-</v>
      </c>
      <c r="D4444" t="s">
        <v>713</v>
      </c>
      <c r="E4444">
        <v>8.3382966300000003</v>
      </c>
      <c r="F4444">
        <v>89.36</v>
      </c>
      <c r="G4444">
        <v>30.5560643376988</v>
      </c>
      <c r="H4444">
        <v>-0.54439713193733497</v>
      </c>
      <c r="I4444">
        <v>15.128474370651601</v>
      </c>
      <c r="J4444">
        <v>0.30693528867877601</v>
      </c>
      <c r="K4444">
        <v>84.318563698561604</v>
      </c>
      <c r="L4444">
        <v>73.893563693939797</v>
      </c>
      <c r="M4444">
        <v>46.9368374749682</v>
      </c>
      <c r="N4444">
        <v>1.22674225269591</v>
      </c>
      <c r="O4444">
        <v>1.80170098478065</v>
      </c>
      <c r="P4444">
        <v>90.614334470989704</v>
      </c>
      <c r="Q4444">
        <v>2.6148773974396002E-2</v>
      </c>
    </row>
    <row r="4445" spans="1:17" hidden="1" x14ac:dyDescent="0.3">
      <c r="A4445" t="s">
        <v>9046</v>
      </c>
      <c r="B4445" t="s">
        <v>9047</v>
      </c>
      <c r="C4445" t="str">
        <f>IFERROR(VLOOKUP(Table1[[#This Row],[Ticker]],[1]!Table1[[Symbol]:[Industry]],2,FALSE),"-")</f>
        <v>-</v>
      </c>
      <c r="E4445">
        <v>8.3292020000000004</v>
      </c>
      <c r="F4445">
        <v>6.24</v>
      </c>
      <c r="G4445">
        <v>-2.4510971922596498</v>
      </c>
      <c r="H4445">
        <v>-13.419122660655701</v>
      </c>
      <c r="I4445">
        <v>-10.084592858861701</v>
      </c>
      <c r="J4445">
        <v>-9.5993412906462598</v>
      </c>
      <c r="K4445">
        <v>6.5333082657896702</v>
      </c>
      <c r="L4445">
        <v>5.9373463862478202</v>
      </c>
      <c r="M4445">
        <v>45.311074932028198</v>
      </c>
      <c r="N4445">
        <v>0.68313253012048103</v>
      </c>
      <c r="O4445">
        <v>43.429487179487097</v>
      </c>
      <c r="P4445">
        <v>73.3333333333333</v>
      </c>
      <c r="Q4445">
        <v>-5.7188051525866E-2</v>
      </c>
    </row>
    <row r="4446" spans="1:17" hidden="1" x14ac:dyDescent="0.3">
      <c r="A4446" t="s">
        <v>9048</v>
      </c>
      <c r="B4446" t="s">
        <v>9049</v>
      </c>
      <c r="C4446" t="str">
        <f>IFERROR(VLOOKUP(Table1[[#This Row],[Ticker]],[1]!Table1[[Symbol]:[Industry]],2,FALSE),"-")</f>
        <v>-</v>
      </c>
      <c r="D4446" t="s">
        <v>409</v>
      </c>
      <c r="E4446">
        <v>8.3099659999999993</v>
      </c>
      <c r="F4446">
        <v>26.65</v>
      </c>
      <c r="G4446">
        <v>-36.822754545333098</v>
      </c>
      <c r="H4446">
        <v>23.6684286389339</v>
      </c>
      <c r="I4446">
        <v>-12.4581363111452</v>
      </c>
      <c r="J4446">
        <v>-6.7880818895250901</v>
      </c>
      <c r="K4446">
        <v>25.1800796588835</v>
      </c>
      <c r="L4446">
        <v>24.9303675006467</v>
      </c>
      <c r="M4446">
        <v>51.708303182889999</v>
      </c>
      <c r="N4446">
        <v>1.6577821588875301</v>
      </c>
      <c r="O4446">
        <v>17.973733583489601</v>
      </c>
      <c r="P4446">
        <v>27.573001436093801</v>
      </c>
      <c r="Q4446">
        <v>7.4621180148087995E-2</v>
      </c>
    </row>
    <row r="4447" spans="1:17" hidden="1" x14ac:dyDescent="0.3">
      <c r="A4447" t="s">
        <v>9050</v>
      </c>
      <c r="B4447" t="s">
        <v>9051</v>
      </c>
      <c r="C4447" t="str">
        <f>IFERROR(VLOOKUP(Table1[[#This Row],[Ticker]],[1]!Table1[[Symbol]:[Industry]],2,FALSE),"-")</f>
        <v>-</v>
      </c>
      <c r="D4447" t="s">
        <v>557</v>
      </c>
      <c r="E4447">
        <v>8.1978779999999993</v>
      </c>
      <c r="F4447">
        <v>13.89</v>
      </c>
      <c r="G4447">
        <v>-20.815728473914</v>
      </c>
      <c r="H4447">
        <v>-4.8897108959498201</v>
      </c>
      <c r="I4447">
        <v>-6.7245952224564798</v>
      </c>
      <c r="J4447">
        <v>-0.80168733170197304</v>
      </c>
      <c r="K4447">
        <v>13.8838793348409</v>
      </c>
      <c r="L4447">
        <v>13.6769066637977</v>
      </c>
      <c r="M4447">
        <v>100</v>
      </c>
      <c r="O4447">
        <v>0</v>
      </c>
      <c r="P4447">
        <v>4.9886621315192698</v>
      </c>
    </row>
    <row r="4448" spans="1:17" hidden="1" x14ac:dyDescent="0.3">
      <c r="A4448" t="s">
        <v>9052</v>
      </c>
      <c r="B4448" t="s">
        <v>9053</v>
      </c>
      <c r="C4448" t="str">
        <f>IFERROR(VLOOKUP(Table1[[#This Row],[Ticker]],[1]!Table1[[Symbol]:[Industry]],2,FALSE),"-")</f>
        <v>-</v>
      </c>
      <c r="D4448" t="s">
        <v>498</v>
      </c>
      <c r="E4448">
        <v>8.1903892000000003</v>
      </c>
      <c r="F4448">
        <v>7.91</v>
      </c>
      <c r="G4448">
        <v>3.86774054210768</v>
      </c>
      <c r="H4448">
        <v>-11.6575055283885</v>
      </c>
      <c r="I4448">
        <v>-30.4182933251987</v>
      </c>
      <c r="J4448">
        <v>-3.5997408596825098</v>
      </c>
      <c r="K4448">
        <v>8.2878673197377495</v>
      </c>
      <c r="L4448">
        <v>8.2043560228174695</v>
      </c>
      <c r="M4448">
        <v>35.916822401896297</v>
      </c>
      <c r="N4448">
        <v>0.61909976479998396</v>
      </c>
      <c r="O4448">
        <v>91.908975979772407</v>
      </c>
      <c r="P4448">
        <v>53.5922330097087</v>
      </c>
      <c r="Q4448">
        <v>3.9646414172966001E-2</v>
      </c>
    </row>
    <row r="4449" spans="1:17" hidden="1" x14ac:dyDescent="0.3">
      <c r="A4449" t="s">
        <v>9054</v>
      </c>
      <c r="B4449" t="s">
        <v>9055</v>
      </c>
      <c r="C4449" t="str">
        <f>IFERROR(VLOOKUP(Table1[[#This Row],[Ticker]],[1]!Table1[[Symbol]:[Industry]],2,FALSE),"-")</f>
        <v>-</v>
      </c>
      <c r="D4449" t="s">
        <v>409</v>
      </c>
      <c r="E4449">
        <v>8.17</v>
      </c>
      <c r="F4449">
        <v>16.420000000000002</v>
      </c>
      <c r="G4449">
        <v>-5.5994125673659401</v>
      </c>
      <c r="H4449">
        <v>-4.1871347835376298</v>
      </c>
      <c r="I4449">
        <v>-12.198105838824199</v>
      </c>
      <c r="J4449">
        <v>-2.8518012269183699</v>
      </c>
      <c r="K4449">
        <v>16.6706757233421</v>
      </c>
      <c r="L4449">
        <v>15.477931824320301</v>
      </c>
      <c r="M4449">
        <v>48.962626537224303</v>
      </c>
      <c r="N4449">
        <v>0.91789307209067295</v>
      </c>
      <c r="O4449">
        <v>21.498172959805</v>
      </c>
      <c r="P4449">
        <v>45.825932504440502</v>
      </c>
      <c r="Q4449">
        <v>6.6145207783440005E-2</v>
      </c>
    </row>
    <row r="4450" spans="1:17" hidden="1" x14ac:dyDescent="0.3">
      <c r="A4450" t="s">
        <v>9056</v>
      </c>
      <c r="B4450" t="s">
        <v>9057</v>
      </c>
      <c r="C4450" t="str">
        <f>IFERROR(VLOOKUP(Table1[[#This Row],[Ticker]],[1]!Table1[[Symbol]:[Industry]],2,FALSE),"-")</f>
        <v>-</v>
      </c>
      <c r="D4450" t="s">
        <v>258</v>
      </c>
      <c r="E4450">
        <v>8.1566039999999997</v>
      </c>
      <c r="F4450">
        <v>19.73</v>
      </c>
      <c r="G4450">
        <v>29.305672287648399</v>
      </c>
      <c r="H4450">
        <v>-19.175425181664</v>
      </c>
      <c r="I4450">
        <v>-34.066661525561699</v>
      </c>
      <c r="J4450">
        <v>-3.7923415373094298</v>
      </c>
      <c r="K4450">
        <v>23.5820665379205</v>
      </c>
      <c r="L4450">
        <v>21.0696895137356</v>
      </c>
      <c r="M4450">
        <v>30.552548788799999</v>
      </c>
      <c r="N4450">
        <v>0.494798445965281</v>
      </c>
      <c r="O4450">
        <v>70.248352762290907</v>
      </c>
      <c r="P4450">
        <v>80.182648401826498</v>
      </c>
    </row>
    <row r="4451" spans="1:17" hidden="1" x14ac:dyDescent="0.3">
      <c r="A4451" t="s">
        <v>9058</v>
      </c>
      <c r="B4451" t="s">
        <v>9059</v>
      </c>
      <c r="C4451" t="str">
        <f>IFERROR(VLOOKUP(Table1[[#This Row],[Ticker]],[1]!Table1[[Symbol]:[Industry]],2,FALSE),"-")</f>
        <v>-</v>
      </c>
      <c r="D4451" t="s">
        <v>1391</v>
      </c>
      <c r="E4451">
        <v>8.1038058500000005</v>
      </c>
      <c r="F4451">
        <v>25.67</v>
      </c>
      <c r="G4451">
        <v>-34.711416865192</v>
      </c>
      <c r="H4451">
        <v>0.39451648595570199</v>
      </c>
      <c r="I4451">
        <v>-9.0332573539757508</v>
      </c>
      <c r="J4451">
        <v>-14.8539749134013</v>
      </c>
      <c r="K4451">
        <v>25.7109885121132</v>
      </c>
      <c r="L4451">
        <v>24.4516467872857</v>
      </c>
      <c r="M4451">
        <v>41.52720526393</v>
      </c>
      <c r="N4451">
        <v>2.0051953950220498</v>
      </c>
      <c r="O4451">
        <v>24.3474873393065</v>
      </c>
      <c r="P4451">
        <v>57.969230769230698</v>
      </c>
      <c r="Q4451">
        <v>8.7907590292997995E-2</v>
      </c>
    </row>
    <row r="4452" spans="1:17" hidden="1" x14ac:dyDescent="0.3">
      <c r="A4452" t="s">
        <v>9060</v>
      </c>
      <c r="B4452" t="s">
        <v>9061</v>
      </c>
      <c r="C4452" t="str">
        <f>IFERROR(VLOOKUP(Table1[[#This Row],[Ticker]],[1]!Table1[[Symbol]:[Industry]],2,FALSE),"-")</f>
        <v>-</v>
      </c>
      <c r="D4452" t="s">
        <v>422</v>
      </c>
      <c r="E4452">
        <v>8.0759500000000006</v>
      </c>
      <c r="F4452">
        <v>91.2</v>
      </c>
      <c r="G4452">
        <v>31.464103962595601</v>
      </c>
      <c r="H4452">
        <v>26.9631690485331</v>
      </c>
      <c r="I4452">
        <v>18.5724569317385</v>
      </c>
      <c r="J4452">
        <v>8.8347812199425597</v>
      </c>
      <c r="K4452">
        <v>74.757657603989799</v>
      </c>
      <c r="L4452">
        <v>67.451426352785305</v>
      </c>
      <c r="M4452">
        <v>68.604593135095698</v>
      </c>
      <c r="N4452">
        <v>3.2419387109940798</v>
      </c>
      <c r="O4452">
        <v>15.1206140350877</v>
      </c>
      <c r="P4452">
        <v>110.526315789473</v>
      </c>
      <c r="Q4452">
        <v>0.17700348163711499</v>
      </c>
    </row>
    <row r="4453" spans="1:17" hidden="1" x14ac:dyDescent="0.3">
      <c r="A4453" t="s">
        <v>9062</v>
      </c>
      <c r="B4453" t="s">
        <v>9063</v>
      </c>
      <c r="C4453" t="str">
        <f>IFERROR(VLOOKUP(Table1[[#This Row],[Ticker]],[1]!Table1[[Symbol]:[Industry]],2,FALSE),"-")</f>
        <v>-</v>
      </c>
      <c r="D4453" t="s">
        <v>97</v>
      </c>
      <c r="E4453">
        <v>8.0622431999999993</v>
      </c>
      <c r="F4453">
        <v>5.94</v>
      </c>
      <c r="G4453">
        <v>-14.5684355492535</v>
      </c>
      <c r="H4453">
        <v>30.1102891040501</v>
      </c>
      <c r="I4453">
        <v>-57.762303675501599</v>
      </c>
      <c r="J4453">
        <v>5.0806656094744902</v>
      </c>
      <c r="K4453">
        <v>5.0290560925752397</v>
      </c>
      <c r="L4453">
        <v>6.0413582609013297</v>
      </c>
      <c r="M4453">
        <v>99.179814024593199</v>
      </c>
      <c r="N4453">
        <v>0.28088409419813098</v>
      </c>
      <c r="O4453">
        <v>95.622895622895498</v>
      </c>
      <c r="P4453">
        <v>85.625</v>
      </c>
      <c r="Q4453">
        <v>-7.2772250252599998E-3</v>
      </c>
    </row>
    <row r="4454" spans="1:17" hidden="1" x14ac:dyDescent="0.3">
      <c r="A4454" t="s">
        <v>9064</v>
      </c>
      <c r="B4454" t="s">
        <v>9065</v>
      </c>
      <c r="C4454" t="str">
        <f>IFERROR(VLOOKUP(Table1[[#This Row],[Ticker]],[1]!Table1[[Symbol]:[Industry]],2,FALSE),"-")</f>
        <v>-</v>
      </c>
      <c r="D4454" t="s">
        <v>409</v>
      </c>
      <c r="E4454">
        <v>8.0177499999999995</v>
      </c>
      <c r="F4454">
        <v>25.08</v>
      </c>
      <c r="G4454">
        <v>326.90319062200302</v>
      </c>
      <c r="H4454">
        <v>42.746435124397202</v>
      </c>
      <c r="I4454">
        <v>186.858171217452</v>
      </c>
      <c r="J4454">
        <v>-14.0881548185209</v>
      </c>
      <c r="K4454">
        <v>18.817055651483098</v>
      </c>
      <c r="L4454">
        <v>12.9134214806342</v>
      </c>
      <c r="M4454">
        <v>57.419803731636598</v>
      </c>
      <c r="N4454">
        <v>1.8612949664368299</v>
      </c>
      <c r="O4454">
        <v>19.098883572567701</v>
      </c>
      <c r="P4454">
        <v>473.91304347826002</v>
      </c>
      <c r="Q4454">
        <v>0.12842409935108201</v>
      </c>
    </row>
    <row r="4455" spans="1:17" hidden="1" x14ac:dyDescent="0.3">
      <c r="A4455" t="s">
        <v>9066</v>
      </c>
      <c r="B4455" t="s">
        <v>9067</v>
      </c>
      <c r="C4455" t="str">
        <f>IFERROR(VLOOKUP(Table1[[#This Row],[Ticker]],[1]!Table1[[Symbol]:[Industry]],2,FALSE),"-")</f>
        <v>-</v>
      </c>
      <c r="D4455" t="s">
        <v>258</v>
      </c>
      <c r="E4455">
        <v>7.9770018650000001</v>
      </c>
      <c r="F4455">
        <v>13.2</v>
      </c>
      <c r="G4455">
        <v>-9.0104891147603894E-2</v>
      </c>
      <c r="H4455">
        <v>-0.79003243935818401</v>
      </c>
      <c r="I4455">
        <v>0.34107201784088098</v>
      </c>
      <c r="J4455">
        <v>-1.9467254996409</v>
      </c>
      <c r="K4455">
        <v>12.4616700912109</v>
      </c>
      <c r="L4455">
        <v>11.7592878884098</v>
      </c>
      <c r="M4455">
        <v>47.714234644548597</v>
      </c>
      <c r="N4455">
        <v>1.0423524872312899</v>
      </c>
      <c r="O4455">
        <v>14.924242424242401</v>
      </c>
      <c r="P4455">
        <v>38.509968520461697</v>
      </c>
      <c r="Q4455">
        <v>9.9998851432305996E-2</v>
      </c>
    </row>
    <row r="4456" spans="1:17" hidden="1" x14ac:dyDescent="0.3">
      <c r="A4456" t="s">
        <v>9068</v>
      </c>
      <c r="B4456" t="s">
        <v>9069</v>
      </c>
      <c r="C4456" t="str">
        <f>IFERROR(VLOOKUP(Table1[[#This Row],[Ticker]],[1]!Table1[[Symbol]:[Industry]],2,FALSE),"-")</f>
        <v>-</v>
      </c>
      <c r="E4456">
        <v>7.9154629999999999</v>
      </c>
      <c r="F4456">
        <v>21.17</v>
      </c>
      <c r="G4456">
        <v>25.9518817960004</v>
      </c>
      <c r="H4456">
        <v>0.74901165894041</v>
      </c>
      <c r="I4456">
        <v>22.699441058722599</v>
      </c>
      <c r="J4456">
        <v>-5.7837340103375103</v>
      </c>
      <c r="K4456">
        <v>21.881151997383299</v>
      </c>
      <c r="L4456">
        <v>18.595473594516999</v>
      </c>
      <c r="M4456">
        <v>29.440722855142599</v>
      </c>
      <c r="N4456">
        <v>0.763636363636363</v>
      </c>
      <c r="O4456">
        <v>34.057628719886601</v>
      </c>
      <c r="P4456">
        <v>88.177777777777806</v>
      </c>
    </row>
    <row r="4457" spans="1:17" hidden="1" x14ac:dyDescent="0.3">
      <c r="A4457" t="s">
        <v>9070</v>
      </c>
      <c r="B4457" t="s">
        <v>9071</v>
      </c>
      <c r="C4457" t="str">
        <f>IFERROR(VLOOKUP(Table1[[#This Row],[Ticker]],[1]!Table1[[Symbol]:[Industry]],2,FALSE),"-")</f>
        <v>-</v>
      </c>
      <c r="D4457" t="s">
        <v>75</v>
      </c>
      <c r="E4457">
        <v>7.9024999999999999</v>
      </c>
      <c r="F4457">
        <v>5.0199999999999996</v>
      </c>
      <c r="G4457">
        <v>-11.972191058948001</v>
      </c>
      <c r="H4457">
        <v>3.8927242337907</v>
      </c>
      <c r="I4457">
        <v>-28.3245530350388</v>
      </c>
      <c r="J4457">
        <v>3.4048136243209601</v>
      </c>
      <c r="K4457">
        <v>5.21735605263388</v>
      </c>
      <c r="L4457">
        <v>5.5455396582744401</v>
      </c>
      <c r="M4457">
        <v>60.190130266140002</v>
      </c>
      <c r="N4457">
        <v>0.99781022775852002</v>
      </c>
      <c r="O4457">
        <v>59.163346613545798</v>
      </c>
      <c r="P4457">
        <v>13.832199546485199</v>
      </c>
      <c r="Q4457">
        <v>3.3211927360011002E-2</v>
      </c>
    </row>
    <row r="4458" spans="1:17" hidden="1" x14ac:dyDescent="0.3">
      <c r="A4458" t="s">
        <v>9072</v>
      </c>
      <c r="B4458" t="s">
        <v>9073</v>
      </c>
      <c r="C4458" t="str">
        <f>IFERROR(VLOOKUP(Table1[[#This Row],[Ticker]],[1]!Table1[[Symbol]:[Industry]],2,FALSE),"-")</f>
        <v>-</v>
      </c>
      <c r="D4458" t="s">
        <v>713</v>
      </c>
      <c r="E4458">
        <v>7.8703070319999897</v>
      </c>
      <c r="F4458">
        <v>93.04</v>
      </c>
      <c r="G4458">
        <v>-3.7527049173839799</v>
      </c>
      <c r="H4458">
        <v>-2.1186797632494399</v>
      </c>
      <c r="I4458">
        <v>15.56444442441</v>
      </c>
      <c r="J4458">
        <v>0.72519673417217401</v>
      </c>
      <c r="K4458">
        <v>89.349329680522899</v>
      </c>
      <c r="L4458">
        <v>80.832199593142505</v>
      </c>
      <c r="M4458">
        <v>56.3654480897074</v>
      </c>
      <c r="N4458">
        <v>0.76786802690774403</v>
      </c>
      <c r="O4458">
        <v>4.6646603611349704</v>
      </c>
      <c r="P4458">
        <v>34.840579710144901</v>
      </c>
    </row>
    <row r="4459" spans="1:17" hidden="1" x14ac:dyDescent="0.3">
      <c r="A4459" t="s">
        <v>9074</v>
      </c>
      <c r="B4459" t="s">
        <v>9075</v>
      </c>
      <c r="C4459" t="str">
        <f>IFERROR(VLOOKUP(Table1[[#This Row],[Ticker]],[1]!Table1[[Symbol]:[Industry]],2,FALSE),"-")</f>
        <v>-</v>
      </c>
      <c r="D4459" t="s">
        <v>557</v>
      </c>
      <c r="E4459">
        <v>7.8425954999999998</v>
      </c>
      <c r="F4459">
        <v>3.75</v>
      </c>
      <c r="G4459">
        <v>16.241063940021199</v>
      </c>
      <c r="H4459">
        <v>19.86913154778</v>
      </c>
      <c r="I4459">
        <v>-13.029046827659901</v>
      </c>
      <c r="J4459">
        <v>22.765191649189699</v>
      </c>
      <c r="K4459">
        <v>3.4305570413378099</v>
      </c>
      <c r="L4459">
        <v>3.4188652786710398</v>
      </c>
      <c r="M4459">
        <v>78.398814827308001</v>
      </c>
      <c r="N4459">
        <v>0.57090333954938299</v>
      </c>
      <c r="O4459">
        <v>24.266666666666602</v>
      </c>
      <c r="P4459">
        <v>64.473684210526301</v>
      </c>
      <c r="Q4459">
        <v>6.8174992357244002E-2</v>
      </c>
    </row>
    <row r="4460" spans="1:17" hidden="1" x14ac:dyDescent="0.3">
      <c r="A4460" t="s">
        <v>9076</v>
      </c>
      <c r="B4460" t="s">
        <v>9077</v>
      </c>
      <c r="C4460" t="str">
        <f>IFERROR(VLOOKUP(Table1[[#This Row],[Ticker]],[1]!Table1[[Symbol]:[Industry]],2,FALSE),"-")</f>
        <v>-</v>
      </c>
      <c r="D4460" t="s">
        <v>369</v>
      </c>
      <c r="E4460">
        <v>7.8078054000000003</v>
      </c>
      <c r="F4460">
        <v>17.579999999999998</v>
      </c>
      <c r="G4460">
        <v>10.474679162008499</v>
      </c>
      <c r="H4460">
        <v>-31.117155293767699</v>
      </c>
      <c r="I4460">
        <v>4.4797366975774304</v>
      </c>
      <c r="J4460">
        <v>-19.072259158759099</v>
      </c>
      <c r="K4460">
        <v>19.270817870226601</v>
      </c>
      <c r="L4460">
        <v>16.798544568448101</v>
      </c>
      <c r="M4460">
        <v>0.926347593429654</v>
      </c>
      <c r="N4460">
        <v>0.52290266663500495</v>
      </c>
      <c r="O4460">
        <v>57.679180887371999</v>
      </c>
      <c r="P4460">
        <v>91.712104689203898</v>
      </c>
      <c r="Q4460">
        <v>0.20428632122989501</v>
      </c>
    </row>
    <row r="4461" spans="1:17" hidden="1" x14ac:dyDescent="0.3">
      <c r="A4461" t="s">
        <v>9078</v>
      </c>
      <c r="B4461" t="s">
        <v>8541</v>
      </c>
      <c r="C4461" t="str">
        <f>IFERROR(VLOOKUP(Table1[[#This Row],[Ticker]],[1]!Table1[[Symbol]:[Industry]],2,FALSE),"-")</f>
        <v>-</v>
      </c>
      <c r="D4461" t="s">
        <v>916</v>
      </c>
      <c r="E4461">
        <v>7.7646195000000002</v>
      </c>
      <c r="F4461">
        <v>9.26</v>
      </c>
      <c r="G4461">
        <v>72.058857257814495</v>
      </c>
      <c r="H4461">
        <v>-6.6181484185115297E-2</v>
      </c>
      <c r="I4461">
        <v>52.471139809144802</v>
      </c>
      <c r="J4461">
        <v>-7.11083559668619</v>
      </c>
      <c r="K4461">
        <v>9.6631303727495492</v>
      </c>
      <c r="L4461">
        <v>7.8050842347960598</v>
      </c>
      <c r="M4461">
        <v>52.486539346319603</v>
      </c>
      <c r="N4461">
        <v>1.6021429616301499</v>
      </c>
      <c r="O4461">
        <v>69.654427645788303</v>
      </c>
      <c r="P4461">
        <v>97.863247863247807</v>
      </c>
    </row>
    <row r="4462" spans="1:17" hidden="1" x14ac:dyDescent="0.3">
      <c r="A4462" t="s">
        <v>9079</v>
      </c>
      <c r="B4462" t="s">
        <v>9080</v>
      </c>
      <c r="C4462" t="str">
        <f>IFERROR(VLOOKUP(Table1[[#This Row],[Ticker]],[1]!Table1[[Symbol]:[Industry]],2,FALSE),"-")</f>
        <v>-</v>
      </c>
      <c r="D4462" t="s">
        <v>557</v>
      </c>
      <c r="E4462">
        <v>7.7544599999999999</v>
      </c>
      <c r="F4462">
        <v>7.77</v>
      </c>
      <c r="G4462">
        <v>-25.804390605433301</v>
      </c>
      <c r="H4462">
        <v>-4.8897108959498201</v>
      </c>
      <c r="I4462">
        <v>-11.713257353975701</v>
      </c>
      <c r="J4462">
        <v>-0.80168733170197304</v>
      </c>
      <c r="K4462">
        <v>7.76999888013769</v>
      </c>
      <c r="L4462">
        <v>7.7512387827707698</v>
      </c>
      <c r="M4462">
        <v>100</v>
      </c>
      <c r="O4462">
        <v>0</v>
      </c>
      <c r="P4462">
        <v>0</v>
      </c>
    </row>
    <row r="4463" spans="1:17" hidden="1" x14ac:dyDescent="0.3">
      <c r="A4463" t="s">
        <v>9081</v>
      </c>
      <c r="B4463" t="s">
        <v>9082</v>
      </c>
      <c r="C4463" t="str">
        <f>IFERROR(VLOOKUP(Table1[[#This Row],[Ticker]],[1]!Table1[[Symbol]:[Industry]],2,FALSE),"-")</f>
        <v>-</v>
      </c>
      <c r="D4463" t="s">
        <v>623</v>
      </c>
      <c r="E4463">
        <v>7.6886190000000001</v>
      </c>
      <c r="F4463">
        <v>7.86</v>
      </c>
      <c r="G4463">
        <v>9.0155064786147108</v>
      </c>
      <c r="H4463">
        <v>25.141735644930598</v>
      </c>
      <c r="I4463">
        <v>40.908101869325201</v>
      </c>
      <c r="J4463">
        <v>-1.9964304619289699</v>
      </c>
      <c r="K4463">
        <v>7.2681724226631603</v>
      </c>
      <c r="L4463">
        <v>6.0575788970259197</v>
      </c>
      <c r="M4463">
        <v>48.310465110429597</v>
      </c>
      <c r="N4463">
        <v>0.99398034398034296</v>
      </c>
      <c r="O4463">
        <v>27.099236641221299</v>
      </c>
      <c r="P4463">
        <v>123.93162393162299</v>
      </c>
      <c r="Q4463">
        <v>1.1692484565978999E-2</v>
      </c>
    </row>
    <row r="4464" spans="1:17" hidden="1" x14ac:dyDescent="0.3">
      <c r="A4464" t="s">
        <v>9083</v>
      </c>
      <c r="B4464" t="s">
        <v>9084</v>
      </c>
      <c r="C4464" t="str">
        <f>IFERROR(VLOOKUP(Table1[[#This Row],[Ticker]],[1]!Table1[[Symbol]:[Industry]],2,FALSE),"-")</f>
        <v>-</v>
      </c>
      <c r="D4464" t="s">
        <v>140</v>
      </c>
      <c r="E4464">
        <v>7.67136</v>
      </c>
      <c r="F4464">
        <v>19.21</v>
      </c>
      <c r="G4464">
        <v>24.391074601759801</v>
      </c>
      <c r="H4464">
        <v>-17.9538439125769</v>
      </c>
      <c r="I4464">
        <v>57.6870953797103</v>
      </c>
      <c r="J4464">
        <v>-0.52771472896224303</v>
      </c>
      <c r="K4464">
        <v>18.0854163785637</v>
      </c>
      <c r="L4464">
        <v>15.437524361729199</v>
      </c>
      <c r="M4464">
        <v>42.644184890416398</v>
      </c>
      <c r="N4464">
        <v>1.03609625668449</v>
      </c>
      <c r="O4464">
        <v>22.540343571056699</v>
      </c>
      <c r="P4464">
        <v>147.551546391752</v>
      </c>
    </row>
    <row r="4465" spans="1:17" hidden="1" x14ac:dyDescent="0.3">
      <c r="A4465" t="s">
        <v>9085</v>
      </c>
      <c r="B4465" t="s">
        <v>9086</v>
      </c>
      <c r="C4465" t="str">
        <f>IFERROR(VLOOKUP(Table1[[#This Row],[Ticker]],[1]!Table1[[Symbol]:[Industry]],2,FALSE),"-")</f>
        <v>-</v>
      </c>
      <c r="D4465" t="s">
        <v>409</v>
      </c>
      <c r="E4465">
        <v>7.6422639999999999</v>
      </c>
      <c r="F4465">
        <v>19.12</v>
      </c>
      <c r="G4465">
        <v>-1.0002130597414001</v>
      </c>
      <c r="H4465">
        <v>-4.8897108959498201</v>
      </c>
      <c r="I4465">
        <v>7.7867426460242397</v>
      </c>
      <c r="J4465">
        <v>-0.80168733170197304</v>
      </c>
      <c r="K4465">
        <v>17.309550039985201</v>
      </c>
      <c r="L4465">
        <v>15.309036285558999</v>
      </c>
      <c r="M4465">
        <v>99.923677733536394</v>
      </c>
      <c r="N4465">
        <v>0</v>
      </c>
      <c r="O4465">
        <v>0</v>
      </c>
      <c r="P4465">
        <v>27.466666666666601</v>
      </c>
    </row>
    <row r="4466" spans="1:17" hidden="1" x14ac:dyDescent="0.3">
      <c r="A4466" t="s">
        <v>9087</v>
      </c>
      <c r="B4466" t="s">
        <v>9088</v>
      </c>
      <c r="C4466" t="str">
        <f>IFERROR(VLOOKUP(Table1[[#This Row],[Ticker]],[1]!Table1[[Symbol]:[Industry]],2,FALSE),"-")</f>
        <v>-</v>
      </c>
      <c r="D4466" t="s">
        <v>100</v>
      </c>
      <c r="E4466">
        <v>7.5871250000000003</v>
      </c>
      <c r="F4466">
        <v>1.53</v>
      </c>
      <c r="G4466">
        <v>80.952366151323403</v>
      </c>
      <c r="H4466">
        <v>-33.334155340394197</v>
      </c>
      <c r="I4466">
        <v>28.6537151230884</v>
      </c>
      <c r="J4466">
        <v>-6.0958049787607802</v>
      </c>
      <c r="K4466">
        <v>1.7612283261661801</v>
      </c>
      <c r="L4466">
        <v>1.29259446962175</v>
      </c>
      <c r="M4466">
        <v>6.47112686234692</v>
      </c>
      <c r="N4466">
        <v>0.59876602586780903</v>
      </c>
      <c r="O4466">
        <v>66.013071895424801</v>
      </c>
      <c r="P4466">
        <v>135.38461538461499</v>
      </c>
      <c r="Q4466">
        <v>2.8025912882448E-2</v>
      </c>
    </row>
    <row r="4467" spans="1:17" hidden="1" x14ac:dyDescent="0.3">
      <c r="A4467" t="s">
        <v>9089</v>
      </c>
      <c r="B4467" t="s">
        <v>9090</v>
      </c>
      <c r="C4467" t="str">
        <f>IFERROR(VLOOKUP(Table1[[#This Row],[Ticker]],[1]!Table1[[Symbol]:[Industry]],2,FALSE),"-")</f>
        <v>-</v>
      </c>
      <c r="D4467" t="s">
        <v>75</v>
      </c>
      <c r="E4467">
        <v>7.5763800000000003</v>
      </c>
      <c r="F4467">
        <v>25.77</v>
      </c>
      <c r="G4467">
        <v>-20.834940503600301</v>
      </c>
      <c r="H4467">
        <v>-4.8897108959498201</v>
      </c>
      <c r="I4467">
        <v>-11.713257353975701</v>
      </c>
      <c r="J4467">
        <v>-0.80168733170197304</v>
      </c>
      <c r="K4467">
        <v>25.7692222171667</v>
      </c>
      <c r="L4467">
        <v>25.506436527772699</v>
      </c>
      <c r="M4467">
        <v>100</v>
      </c>
      <c r="O4467">
        <v>0</v>
      </c>
      <c r="P4467">
        <v>4.9694501018329804</v>
      </c>
    </row>
    <row r="4468" spans="1:17" hidden="1" x14ac:dyDescent="0.3">
      <c r="A4468" t="s">
        <v>9091</v>
      </c>
      <c r="B4468" t="s">
        <v>9092</v>
      </c>
      <c r="C4468" t="str">
        <f>IFERROR(VLOOKUP(Table1[[#This Row],[Ticker]],[1]!Table1[[Symbol]:[Industry]],2,FALSE),"-")</f>
        <v>-</v>
      </c>
      <c r="D4468" t="s">
        <v>513</v>
      </c>
      <c r="E4468">
        <v>7.5649597039999996</v>
      </c>
      <c r="F4468">
        <v>4.72</v>
      </c>
      <c r="G4468">
        <v>-66.804390605433298</v>
      </c>
      <c r="H4468">
        <v>-10.4897108959498</v>
      </c>
      <c r="I4468">
        <v>-46.609809078113599</v>
      </c>
      <c r="J4468">
        <v>4.0872015571869103</v>
      </c>
      <c r="K4468">
        <v>6.5958523689021602</v>
      </c>
      <c r="L4468">
        <v>13.4977402333729</v>
      </c>
      <c r="M4468">
        <v>55.631671931304297</v>
      </c>
      <c r="N4468">
        <v>0.89123509406345502</v>
      </c>
      <c r="O4468">
        <v>73.728813559322006</v>
      </c>
      <c r="P4468">
        <v>10.538641686182601</v>
      </c>
      <c r="Q4468">
        <v>-0.23015711156850499</v>
      </c>
    </row>
    <row r="4469" spans="1:17" hidden="1" x14ac:dyDescent="0.3">
      <c r="A4469" t="s">
        <v>9093</v>
      </c>
      <c r="B4469" t="s">
        <v>9094</v>
      </c>
      <c r="C4469" t="str">
        <f>IFERROR(VLOOKUP(Table1[[#This Row],[Ticker]],[1]!Table1[[Symbol]:[Industry]],2,FALSE),"-")</f>
        <v>-</v>
      </c>
      <c r="E4469">
        <v>7.5251479999999997</v>
      </c>
      <c r="F4469">
        <v>7.1</v>
      </c>
      <c r="G4469">
        <v>-42.2749788407274</v>
      </c>
      <c r="H4469">
        <v>-14.212827115617699</v>
      </c>
      <c r="I4469">
        <v>-36.976415248712598</v>
      </c>
      <c r="J4469">
        <v>-0.80168733170197304</v>
      </c>
      <c r="K4469">
        <v>7.3331829682970602</v>
      </c>
      <c r="L4469">
        <v>7.7895836718851799</v>
      </c>
      <c r="M4469">
        <v>36.066857404224898</v>
      </c>
      <c r="N4469">
        <v>0.71146245059288504</v>
      </c>
      <c r="O4469">
        <v>46.338028169014002</v>
      </c>
      <c r="P4469">
        <v>14.516129032258</v>
      </c>
    </row>
    <row r="4470" spans="1:17" hidden="1" x14ac:dyDescent="0.3">
      <c r="A4470" t="s">
        <v>9095</v>
      </c>
      <c r="B4470" t="s">
        <v>9096</v>
      </c>
      <c r="C4470" t="str">
        <f>IFERROR(VLOOKUP(Table1[[#This Row],[Ticker]],[1]!Table1[[Symbol]:[Industry]],2,FALSE),"-")</f>
        <v>-</v>
      </c>
      <c r="D4470" t="s">
        <v>1394</v>
      </c>
      <c r="E4470">
        <v>7.5151130000000004</v>
      </c>
      <c r="F4470">
        <v>14.17</v>
      </c>
      <c r="G4470">
        <v>0.26322505292967602</v>
      </c>
      <c r="H4470">
        <v>6.7207759954359396</v>
      </c>
      <c r="I4470">
        <v>-8.5085960284113007</v>
      </c>
      <c r="J4470">
        <v>-14.0729329661606</v>
      </c>
      <c r="K4470">
        <v>13.7755624896344</v>
      </c>
      <c r="L4470">
        <v>12.5925577545928</v>
      </c>
      <c r="M4470">
        <v>46.502572342021999</v>
      </c>
      <c r="N4470">
        <v>2.54080327962241</v>
      </c>
      <c r="O4470">
        <v>25.970359915313999</v>
      </c>
      <c r="P4470">
        <v>61.9428571428571</v>
      </c>
      <c r="Q4470">
        <v>7.4051046137102006E-2</v>
      </c>
    </row>
    <row r="4471" spans="1:17" hidden="1" x14ac:dyDescent="0.3">
      <c r="A4471" t="s">
        <v>9097</v>
      </c>
      <c r="B4471" t="s">
        <v>9098</v>
      </c>
      <c r="C4471" t="str">
        <f>IFERROR(VLOOKUP(Table1[[#This Row],[Ticker]],[1]!Table1[[Symbol]:[Industry]],2,FALSE),"-")</f>
        <v>-</v>
      </c>
      <c r="D4471" t="s">
        <v>647</v>
      </c>
      <c r="E4471">
        <v>7.4987000000000004</v>
      </c>
      <c r="F4471">
        <v>18.329999999999998</v>
      </c>
      <c r="G4471">
        <v>195.774556762987</v>
      </c>
      <c r="H4471">
        <v>17.3325113262723</v>
      </c>
      <c r="I4471">
        <v>232.83561482647499</v>
      </c>
      <c r="J4471">
        <v>-3.96067231357664</v>
      </c>
      <c r="K4471">
        <v>18.314366889107401</v>
      </c>
      <c r="L4471">
        <v>13.2206143802587</v>
      </c>
      <c r="M4471">
        <v>45.047264819516997</v>
      </c>
      <c r="N4471">
        <v>0.37769140050558198</v>
      </c>
      <c r="O4471">
        <v>38.6252045826513</v>
      </c>
      <c r="P4471">
        <v>252.49999999999901</v>
      </c>
      <c r="Q4471">
        <v>0.137683701833379</v>
      </c>
    </row>
    <row r="4472" spans="1:17" hidden="1" x14ac:dyDescent="0.3">
      <c r="A4472" t="s">
        <v>9099</v>
      </c>
      <c r="B4472" t="s">
        <v>9100</v>
      </c>
      <c r="C4472" t="str">
        <f>IFERROR(VLOOKUP(Table1[[#This Row],[Ticker]],[1]!Table1[[Symbol]:[Industry]],2,FALSE),"-")</f>
        <v>-</v>
      </c>
      <c r="D4472" t="s">
        <v>75</v>
      </c>
      <c r="E4472">
        <v>7.4730264399999999</v>
      </c>
      <c r="F4472">
        <v>1.06</v>
      </c>
      <c r="G4472">
        <v>66.922882121839393</v>
      </c>
      <c r="H4472">
        <v>-0.127806134045056</v>
      </c>
      <c r="I4472">
        <v>-17.907947619462401</v>
      </c>
      <c r="J4472">
        <v>-7.58134834865111</v>
      </c>
      <c r="K4472">
        <v>1.0585016994965699</v>
      </c>
      <c r="L4472">
        <v>0.98229934694693199</v>
      </c>
      <c r="M4472">
        <v>50.474901197264799</v>
      </c>
      <c r="N4472">
        <v>1.11480646535614</v>
      </c>
      <c r="O4472">
        <v>16.037735849056499</v>
      </c>
      <c r="P4472">
        <v>92.727272727272705</v>
      </c>
      <c r="Q4472">
        <v>-7.8727301366384006E-2</v>
      </c>
    </row>
    <row r="4473" spans="1:17" hidden="1" x14ac:dyDescent="0.3">
      <c r="A4473" t="s">
        <v>9101</v>
      </c>
      <c r="B4473" t="s">
        <v>9102</v>
      </c>
      <c r="C4473" t="str">
        <f>IFERROR(VLOOKUP(Table1[[#This Row],[Ticker]],[1]!Table1[[Symbol]:[Industry]],2,FALSE),"-")</f>
        <v>-</v>
      </c>
      <c r="D4473" t="s">
        <v>173</v>
      </c>
      <c r="E4473">
        <v>7.4616247439999999</v>
      </c>
      <c r="F4473">
        <v>14.13</v>
      </c>
      <c r="G4473">
        <v>-26.8548107735005</v>
      </c>
      <c r="H4473">
        <v>-15.944987277859299</v>
      </c>
      <c r="I4473">
        <v>-34.542312515089797</v>
      </c>
      <c r="J4473">
        <v>-4.4095838599524697</v>
      </c>
      <c r="K4473">
        <v>15.5697015816049</v>
      </c>
      <c r="L4473">
        <v>16.1811154632029</v>
      </c>
      <c r="M4473">
        <v>29.833364759995298</v>
      </c>
      <c r="N4473">
        <v>0.212035071573905</v>
      </c>
      <c r="O4473">
        <v>54.989384288747303</v>
      </c>
      <c r="P4473">
        <v>14.412955465587</v>
      </c>
      <c r="Q4473">
        <v>1.106947573103E-3</v>
      </c>
    </row>
    <row r="4474" spans="1:17" hidden="1" x14ac:dyDescent="0.3">
      <c r="A4474" t="s">
        <v>9103</v>
      </c>
      <c r="B4474" t="s">
        <v>9104</v>
      </c>
      <c r="C4474" t="str">
        <f>IFERROR(VLOOKUP(Table1[[#This Row],[Ticker]],[1]!Table1[[Symbol]:[Industry]],2,FALSE),"-")</f>
        <v>-</v>
      </c>
      <c r="E4474">
        <v>7.45085</v>
      </c>
      <c r="F4474">
        <v>4.58</v>
      </c>
      <c r="G4474">
        <v>4.67993987889718</v>
      </c>
      <c r="H4474">
        <v>-14.7866181124446</v>
      </c>
      <c r="I4474">
        <v>-38.433257353975698</v>
      </c>
      <c r="J4474">
        <v>0.82621964504221901</v>
      </c>
      <c r="K4474">
        <v>4.7510001007183797</v>
      </c>
      <c r="L4474">
        <v>4.9183426363915004</v>
      </c>
      <c r="M4474">
        <v>42.879808629144797</v>
      </c>
      <c r="N4474">
        <v>1.2297520661157</v>
      </c>
      <c r="O4474">
        <v>65.938864628820895</v>
      </c>
      <c r="P4474">
        <v>47.741935483870897</v>
      </c>
    </row>
    <row r="4475" spans="1:17" hidden="1" x14ac:dyDescent="0.3">
      <c r="A4475" t="s">
        <v>9105</v>
      </c>
      <c r="B4475" t="s">
        <v>9106</v>
      </c>
      <c r="C4475" t="str">
        <f>IFERROR(VLOOKUP(Table1[[#This Row],[Ticker]],[1]!Table1[[Symbol]:[Industry]],2,FALSE),"-")</f>
        <v>-</v>
      </c>
      <c r="E4475">
        <v>7.443308</v>
      </c>
      <c r="F4475">
        <v>191.05</v>
      </c>
      <c r="G4475">
        <v>11.8893030882603</v>
      </c>
      <c r="H4475">
        <v>10.5134905537632</v>
      </c>
      <c r="I4475">
        <v>49.782938757604903</v>
      </c>
      <c r="J4475">
        <v>-0.80168733170197304</v>
      </c>
      <c r="K4475">
        <v>162.07222964561299</v>
      </c>
      <c r="L4475">
        <v>142.158468318085</v>
      </c>
      <c r="M4475">
        <v>74.717535136480294</v>
      </c>
      <c r="N4475">
        <v>0</v>
      </c>
      <c r="O4475">
        <v>5.2604030358544804</v>
      </c>
      <c r="P4475">
        <v>70.276292335115798</v>
      </c>
    </row>
    <row r="4476" spans="1:17" hidden="1" x14ac:dyDescent="0.3">
      <c r="A4476" t="s">
        <v>9107</v>
      </c>
      <c r="B4476" t="s">
        <v>9108</v>
      </c>
      <c r="C4476" t="str">
        <f>IFERROR(VLOOKUP(Table1[[#This Row],[Ticker]],[1]!Table1[[Symbol]:[Industry]],2,FALSE),"-")</f>
        <v>-</v>
      </c>
      <c r="D4476" t="s">
        <v>409</v>
      </c>
      <c r="E4476">
        <v>7.4184900000000003</v>
      </c>
      <c r="F4476">
        <v>1.38</v>
      </c>
      <c r="G4476">
        <v>65.862276061233302</v>
      </c>
      <c r="H4476">
        <v>22.303271560190499</v>
      </c>
      <c r="I4476">
        <v>12.611066970348499</v>
      </c>
      <c r="J4476">
        <v>-4.1350206650352996</v>
      </c>
      <c r="K4476">
        <v>1.17781804272941</v>
      </c>
      <c r="L4476">
        <v>1.0335660609624699</v>
      </c>
      <c r="M4476">
        <v>62.098800489619201</v>
      </c>
      <c r="N4476">
        <v>2.2254600355631902</v>
      </c>
      <c r="O4476">
        <v>15.9420289855072</v>
      </c>
      <c r="P4476">
        <v>142.105263157894</v>
      </c>
      <c r="Q4476">
        <v>9.0572975608197007E-2</v>
      </c>
    </row>
    <row r="4477" spans="1:17" hidden="1" x14ac:dyDescent="0.3">
      <c r="A4477" t="s">
        <v>9109</v>
      </c>
      <c r="B4477" t="s">
        <v>9110</v>
      </c>
      <c r="C4477" t="str">
        <f>IFERROR(VLOOKUP(Table1[[#This Row],[Ticker]],[1]!Table1[[Symbol]:[Industry]],2,FALSE),"-")</f>
        <v>-</v>
      </c>
      <c r="E4477">
        <v>7.4049839999999998</v>
      </c>
      <c r="F4477">
        <v>2.89</v>
      </c>
      <c r="G4477">
        <v>11.814657013614299</v>
      </c>
      <c r="H4477">
        <v>7.70288169664276</v>
      </c>
      <c r="I4477">
        <v>-55.157484359846599</v>
      </c>
      <c r="J4477">
        <v>-1.12955618416098</v>
      </c>
      <c r="K4477">
        <v>2.6419427859748099</v>
      </c>
      <c r="L4477">
        <v>2.6611230538432298</v>
      </c>
      <c r="M4477">
        <v>61.0710646713542</v>
      </c>
      <c r="N4477">
        <v>0.84511377377157304</v>
      </c>
      <c r="O4477">
        <v>124.56747404844199</v>
      </c>
      <c r="P4477">
        <v>86.451612903225794</v>
      </c>
      <c r="Q4477">
        <v>7.8589808678695999E-2</v>
      </c>
    </row>
    <row r="4478" spans="1:17" hidden="1" x14ac:dyDescent="0.3">
      <c r="A4478" t="s">
        <v>9111</v>
      </c>
      <c r="B4478" t="s">
        <v>9112</v>
      </c>
      <c r="C4478" t="str">
        <f>IFERROR(VLOOKUP(Table1[[#This Row],[Ticker]],[1]!Table1[[Symbol]:[Industry]],2,FALSE),"-")</f>
        <v>-</v>
      </c>
      <c r="D4478" t="s">
        <v>4377</v>
      </c>
      <c r="E4478">
        <v>7.3910999999999998</v>
      </c>
      <c r="F4478">
        <v>3.5</v>
      </c>
      <c r="G4478">
        <v>101.468336667293</v>
      </c>
      <c r="H4478">
        <v>-33.343319143372497</v>
      </c>
      <c r="I4478">
        <v>1.5553510602637299</v>
      </c>
      <c r="J4478">
        <v>-3.87431303002599</v>
      </c>
      <c r="K4478">
        <v>3.7760029679230702</v>
      </c>
      <c r="L4478">
        <v>3.0090147490867198</v>
      </c>
      <c r="M4478">
        <v>19.271021213778301</v>
      </c>
      <c r="N4478">
        <v>1.2955223490465999</v>
      </c>
      <c r="O4478">
        <v>55.428571428571402</v>
      </c>
      <c r="P4478">
        <v>148.22695035460899</v>
      </c>
      <c r="Q4478">
        <v>5.0167882284375E-2</v>
      </c>
    </row>
    <row r="4479" spans="1:17" hidden="1" x14ac:dyDescent="0.3">
      <c r="A4479" t="s">
        <v>9113</v>
      </c>
      <c r="B4479" t="s">
        <v>9114</v>
      </c>
      <c r="C4479" t="str">
        <f>IFERROR(VLOOKUP(Table1[[#This Row],[Ticker]],[1]!Table1[[Symbol]:[Industry]],2,FALSE),"-")</f>
        <v>-</v>
      </c>
      <c r="D4479" t="s">
        <v>288</v>
      </c>
      <c r="E4479">
        <v>7.3733902000000002</v>
      </c>
      <c r="F4479">
        <v>6.85</v>
      </c>
      <c r="G4479">
        <v>-30.533180591525099</v>
      </c>
      <c r="H4479">
        <v>0.69768165419343897</v>
      </c>
      <c r="I4479">
        <v>-45.911144001430102</v>
      </c>
      <c r="J4479">
        <v>13.817286229728801</v>
      </c>
      <c r="K4479">
        <v>6.9251532274366498</v>
      </c>
      <c r="M4479">
        <v>67.9913721668823</v>
      </c>
      <c r="N4479">
        <v>1.3543907926677199</v>
      </c>
      <c r="O4479">
        <v>116.350364963503</v>
      </c>
      <c r="P4479">
        <v>12.664473684210501</v>
      </c>
    </row>
    <row r="4480" spans="1:17" hidden="1" x14ac:dyDescent="0.3">
      <c r="A4480" t="s">
        <v>9115</v>
      </c>
      <c r="B4480" t="s">
        <v>9116</v>
      </c>
      <c r="C4480" t="str">
        <f>IFERROR(VLOOKUP(Table1[[#This Row],[Ticker]],[1]!Table1[[Symbol]:[Industry]],2,FALSE),"-")</f>
        <v>-</v>
      </c>
      <c r="D4480" t="s">
        <v>647</v>
      </c>
      <c r="E4480">
        <v>7.3619490120000002</v>
      </c>
      <c r="F4480">
        <v>8.44</v>
      </c>
      <c r="G4480">
        <v>30.4919056908629</v>
      </c>
      <c r="H4480">
        <v>2.3102891040501601</v>
      </c>
      <c r="I4480">
        <v>44.2941363613661</v>
      </c>
      <c r="J4480">
        <v>5.6883788934635797</v>
      </c>
      <c r="K4480">
        <v>7.1435787209153299</v>
      </c>
      <c r="L4480">
        <v>6.5923094357385299</v>
      </c>
      <c r="M4480">
        <v>71.017125622766798</v>
      </c>
      <c r="N4480">
        <v>0.31607622717156098</v>
      </c>
      <c r="O4480">
        <v>13.388625592417</v>
      </c>
      <c r="P4480">
        <v>100.475059382422</v>
      </c>
      <c r="Q4480">
        <v>4.8196777194538999E-2</v>
      </c>
    </row>
    <row r="4481" spans="1:17" hidden="1" x14ac:dyDescent="0.3">
      <c r="A4481" t="s">
        <v>9117</v>
      </c>
      <c r="B4481" t="s">
        <v>9118</v>
      </c>
      <c r="C4481" t="str">
        <f>IFERROR(VLOOKUP(Table1[[#This Row],[Ticker]],[1]!Table1[[Symbol]:[Industry]],2,FALSE),"-")</f>
        <v>-</v>
      </c>
      <c r="D4481" t="s">
        <v>647</v>
      </c>
      <c r="E4481">
        <v>7.3600235999999999</v>
      </c>
      <c r="F4481">
        <v>25.09</v>
      </c>
      <c r="G4481">
        <v>17.1585723575296</v>
      </c>
      <c r="H4481">
        <v>-16.6607305739462</v>
      </c>
      <c r="I4481">
        <v>-10.6254249607444</v>
      </c>
      <c r="J4481">
        <v>-7.0374287765688903</v>
      </c>
      <c r="K4481">
        <v>26.264600916743301</v>
      </c>
      <c r="L4481">
        <v>24.872003416063301</v>
      </c>
      <c r="M4481">
        <v>35.7191341745093</v>
      </c>
      <c r="N4481">
        <v>1.9752850981229999</v>
      </c>
      <c r="O4481">
        <v>34.037465125548003</v>
      </c>
      <c r="P4481">
        <v>56.323987538940798</v>
      </c>
      <c r="Q4481">
        <v>8.1118221325008996E-2</v>
      </c>
    </row>
    <row r="4482" spans="1:17" hidden="1" x14ac:dyDescent="0.3">
      <c r="A4482" t="s">
        <v>9119</v>
      </c>
      <c r="B4482" t="s">
        <v>9120</v>
      </c>
      <c r="C4482" t="str">
        <f>IFERROR(VLOOKUP(Table1[[#This Row],[Ticker]],[1]!Table1[[Symbol]:[Industry]],2,FALSE),"-")</f>
        <v>-</v>
      </c>
      <c r="D4482" t="s">
        <v>4377</v>
      </c>
      <c r="E4482">
        <v>7.3440000000000003</v>
      </c>
      <c r="F4482">
        <v>6.1</v>
      </c>
      <c r="G4482">
        <v>16.056074510845701</v>
      </c>
      <c r="H4482">
        <v>-24.889710895949801</v>
      </c>
      <c r="I4482">
        <v>-19.148765699954499</v>
      </c>
      <c r="J4482">
        <v>-5.6228381870674404</v>
      </c>
      <c r="K4482">
        <v>6.7788776553381602</v>
      </c>
      <c r="L4482">
        <v>6.1397459327582897</v>
      </c>
      <c r="M4482">
        <v>28.1390310080467</v>
      </c>
      <c r="N4482">
        <v>0.59075091638069099</v>
      </c>
      <c r="O4482">
        <v>31.475409836065499</v>
      </c>
      <c r="P4482">
        <v>69.4444444444444</v>
      </c>
      <c r="Q4482">
        <v>1.64175259427E-2</v>
      </c>
    </row>
    <row r="4483" spans="1:17" hidden="1" x14ac:dyDescent="0.3">
      <c r="A4483" t="s">
        <v>9121</v>
      </c>
      <c r="B4483" t="s">
        <v>9122</v>
      </c>
      <c r="C4483" t="str">
        <f>IFERROR(VLOOKUP(Table1[[#This Row],[Ticker]],[1]!Table1[[Symbol]:[Industry]],2,FALSE),"-")</f>
        <v>-</v>
      </c>
      <c r="D4483" t="s">
        <v>220</v>
      </c>
      <c r="E4483">
        <v>7.3140446399999997</v>
      </c>
      <c r="F4483">
        <v>12.49</v>
      </c>
      <c r="G4483">
        <v>149.913048688164</v>
      </c>
      <c r="H4483">
        <v>-16.348044229283101</v>
      </c>
      <c r="I4483">
        <v>80.440588799870397</v>
      </c>
      <c r="J4483">
        <v>-12.128065871195201</v>
      </c>
      <c r="K4483">
        <v>13.1530809475849</v>
      </c>
      <c r="L4483">
        <v>10.0947429103833</v>
      </c>
      <c r="M4483">
        <v>35.679304395948797</v>
      </c>
      <c r="N4483">
        <v>0.89736278610347597</v>
      </c>
      <c r="O4483">
        <v>47.7982385908727</v>
      </c>
      <c r="P4483">
        <v>252.824858757062</v>
      </c>
      <c r="Q4483">
        <v>0.109268051514074</v>
      </c>
    </row>
    <row r="4484" spans="1:17" hidden="1" x14ac:dyDescent="0.3">
      <c r="A4484" t="s">
        <v>9123</v>
      </c>
      <c r="B4484" t="s">
        <v>9124</v>
      </c>
      <c r="C4484" t="str">
        <f>IFERROR(VLOOKUP(Table1[[#This Row],[Ticker]],[1]!Table1[[Symbol]:[Industry]],2,FALSE),"-")</f>
        <v>-</v>
      </c>
      <c r="D4484" t="s">
        <v>557</v>
      </c>
      <c r="E4484">
        <v>7.2706103000000004</v>
      </c>
      <c r="F4484">
        <v>24.84</v>
      </c>
      <c r="G4484">
        <v>20.313256453390199</v>
      </c>
      <c r="H4484">
        <v>0.114640714145906</v>
      </c>
      <c r="I4484">
        <v>18.748927519973801</v>
      </c>
      <c r="J4484">
        <v>-6.5438748317019799</v>
      </c>
      <c r="K4484">
        <v>23.380244014977801</v>
      </c>
      <c r="L4484">
        <v>21.1175863694132</v>
      </c>
      <c r="M4484">
        <v>50.4920296672734</v>
      </c>
      <c r="N4484">
        <v>1.24835531565228</v>
      </c>
      <c r="O4484">
        <v>8.6956521739130306</v>
      </c>
      <c r="P4484">
        <v>80.786026200873295</v>
      </c>
      <c r="Q4484">
        <v>0.10199518746121</v>
      </c>
    </row>
    <row r="4485" spans="1:17" hidden="1" x14ac:dyDescent="0.3">
      <c r="A4485" t="s">
        <v>9125</v>
      </c>
      <c r="B4485" t="s">
        <v>9126</v>
      </c>
      <c r="C4485" t="str">
        <f>IFERROR(VLOOKUP(Table1[[#This Row],[Ticker]],[1]!Table1[[Symbol]:[Industry]],2,FALSE),"-")</f>
        <v>-</v>
      </c>
      <c r="E4485">
        <v>7.2640250000000002</v>
      </c>
      <c r="F4485">
        <v>8.8000000000000007</v>
      </c>
      <c r="G4485">
        <v>-11.518676319719001</v>
      </c>
      <c r="H4485">
        <v>-9.9205117173050592</v>
      </c>
      <c r="I4485">
        <v>-25.8595988173903</v>
      </c>
      <c r="J4485">
        <v>-3.4332662790703901</v>
      </c>
      <c r="K4485">
        <v>9.28893562898336</v>
      </c>
      <c r="L4485">
        <v>9.0616218622461204</v>
      </c>
      <c r="M4485">
        <v>30.70270403468</v>
      </c>
      <c r="N4485">
        <v>0.178837555886736</v>
      </c>
      <c r="O4485">
        <v>40.340909090909001</v>
      </c>
      <c r="P4485">
        <v>19.727891156462601</v>
      </c>
    </row>
    <row r="4486" spans="1:17" hidden="1" x14ac:dyDescent="0.3">
      <c r="A4486" t="s">
        <v>9127</v>
      </c>
      <c r="B4486" t="s">
        <v>9128</v>
      </c>
      <c r="C4486" t="str">
        <f>IFERROR(VLOOKUP(Table1[[#This Row],[Ticker]],[1]!Table1[[Symbol]:[Industry]],2,FALSE),"-")</f>
        <v>-</v>
      </c>
      <c r="D4486" t="s">
        <v>75</v>
      </c>
      <c r="E4486">
        <v>7.2551235879999902</v>
      </c>
      <c r="F4486">
        <v>20.51</v>
      </c>
      <c r="G4486">
        <v>-55.444184773529301</v>
      </c>
      <c r="H4486">
        <v>-17.129710895949799</v>
      </c>
      <c r="I4486">
        <v>-43.3237941995909</v>
      </c>
      <c r="J4486">
        <v>-5.3688904634983903</v>
      </c>
      <c r="K4486">
        <v>24.1955788808074</v>
      </c>
      <c r="L4486">
        <v>27.245401937298102</v>
      </c>
      <c r="M4486">
        <v>40.063469565720602</v>
      </c>
      <c r="N4486">
        <v>1.2565859957571499</v>
      </c>
      <c r="O4486">
        <v>70.599707459775701</v>
      </c>
      <c r="P4486">
        <v>0</v>
      </c>
      <c r="Q4486">
        <v>6.6072697387760003E-3</v>
      </c>
    </row>
    <row r="4487" spans="1:17" hidden="1" x14ac:dyDescent="0.3">
      <c r="A4487" t="s">
        <v>9129</v>
      </c>
      <c r="B4487" t="s">
        <v>9130</v>
      </c>
      <c r="C4487" t="str">
        <f>IFERROR(VLOOKUP(Table1[[#This Row],[Ticker]],[1]!Table1[[Symbol]:[Industry]],2,FALSE),"-")</f>
        <v>-</v>
      </c>
      <c r="D4487" t="s">
        <v>422</v>
      </c>
      <c r="E4487">
        <v>7.2462499999999999</v>
      </c>
      <c r="F4487">
        <v>9.35</v>
      </c>
      <c r="G4487">
        <v>65.011935925178904</v>
      </c>
      <c r="H4487">
        <v>-6.4686582643708697</v>
      </c>
      <c r="I4487">
        <v>-9.3036187997588993</v>
      </c>
      <c r="J4487">
        <v>4.1365842732362896</v>
      </c>
      <c r="K4487">
        <v>9.5121874184695105</v>
      </c>
      <c r="L4487">
        <v>9.27402041144245</v>
      </c>
      <c r="M4487">
        <v>62.703246185411203</v>
      </c>
      <c r="N4487">
        <v>2.3569023569023502</v>
      </c>
      <c r="O4487">
        <v>29.304812834224499</v>
      </c>
      <c r="P4487">
        <v>100.64377682403401</v>
      </c>
    </row>
    <row r="4488" spans="1:17" hidden="1" x14ac:dyDescent="0.3">
      <c r="A4488" t="s">
        <v>9131</v>
      </c>
      <c r="B4488" t="s">
        <v>9132</v>
      </c>
      <c r="C4488" t="str">
        <f>IFERROR(VLOOKUP(Table1[[#This Row],[Ticker]],[1]!Table1[[Symbol]:[Industry]],2,FALSE),"-")</f>
        <v>-</v>
      </c>
      <c r="E4488">
        <v>7.2326449999999998</v>
      </c>
      <c r="F4488">
        <v>11.14</v>
      </c>
      <c r="G4488">
        <v>2.2415864060609501</v>
      </c>
      <c r="H4488">
        <v>26.478213632351999</v>
      </c>
      <c r="I4488">
        <v>-9.4175732401098209</v>
      </c>
      <c r="J4488">
        <v>-0.80168733170197304</v>
      </c>
      <c r="K4488">
        <v>9.5267344291859093</v>
      </c>
      <c r="L4488">
        <v>9.4452445709874997</v>
      </c>
      <c r="M4488">
        <v>74.015420579939899</v>
      </c>
      <c r="N4488">
        <v>2.9752066115702398</v>
      </c>
      <c r="O4488">
        <v>22.621184919209998</v>
      </c>
      <c r="P4488">
        <v>64.792899408284001</v>
      </c>
    </row>
    <row r="4489" spans="1:17" hidden="1" x14ac:dyDescent="0.3">
      <c r="A4489" t="s">
        <v>9133</v>
      </c>
      <c r="B4489" t="s">
        <v>9134</v>
      </c>
      <c r="C4489" t="str">
        <f>IFERROR(VLOOKUP(Table1[[#This Row],[Ticker]],[1]!Table1[[Symbol]:[Industry]],2,FALSE),"-")</f>
        <v>-</v>
      </c>
      <c r="D4489" t="s">
        <v>1394</v>
      </c>
      <c r="E4489">
        <v>7.20038</v>
      </c>
      <c r="F4489">
        <v>23</v>
      </c>
      <c r="G4489">
        <v>-24.927197622977101</v>
      </c>
      <c r="H4489">
        <v>-4.8897108959498201</v>
      </c>
      <c r="I4489">
        <v>-5.3794616997917402</v>
      </c>
      <c r="J4489">
        <v>-0.80168733170197304</v>
      </c>
      <c r="K4489">
        <v>22.829143049259301</v>
      </c>
      <c r="L4489">
        <v>22.447081668908101</v>
      </c>
      <c r="M4489">
        <v>93.779490490814496</v>
      </c>
      <c r="N4489">
        <v>4.7561883899233202</v>
      </c>
      <c r="O4489">
        <v>1.1304347826087</v>
      </c>
      <c r="P4489">
        <v>6.3337956541840104</v>
      </c>
    </row>
    <row r="4490" spans="1:17" hidden="1" x14ac:dyDescent="0.3">
      <c r="A4490" t="s">
        <v>9135</v>
      </c>
      <c r="B4490" t="s">
        <v>9136</v>
      </c>
      <c r="C4490" t="str">
        <f>IFERROR(VLOOKUP(Table1[[#This Row],[Ticker]],[1]!Table1[[Symbol]:[Industry]],2,FALSE),"-")</f>
        <v>-</v>
      </c>
      <c r="D4490" t="s">
        <v>1161</v>
      </c>
      <c r="E4490">
        <v>7.1892360000000002</v>
      </c>
      <c r="F4490">
        <v>3.7</v>
      </c>
      <c r="G4490">
        <v>102.590671122961</v>
      </c>
      <c r="H4490">
        <v>-14.437449589417101</v>
      </c>
      <c r="I4490">
        <v>-8.9354795761979702</v>
      </c>
      <c r="J4490">
        <v>-12.996809282921401</v>
      </c>
      <c r="K4490">
        <v>3.8799602190918101</v>
      </c>
      <c r="L4490">
        <v>3.55063273527634</v>
      </c>
      <c r="M4490">
        <v>31.436573714822799</v>
      </c>
      <c r="N4490">
        <v>0.94657658101742603</v>
      </c>
      <c r="O4490">
        <v>3931.0810810810799</v>
      </c>
      <c r="P4490">
        <v>151.700680272108</v>
      </c>
      <c r="Q4490">
        <v>5.6202416755259998E-2</v>
      </c>
    </row>
    <row r="4491" spans="1:17" hidden="1" x14ac:dyDescent="0.3">
      <c r="A4491" t="s">
        <v>9137</v>
      </c>
      <c r="B4491" t="s">
        <v>9138</v>
      </c>
      <c r="C4491" t="str">
        <f>IFERROR(VLOOKUP(Table1[[#This Row],[Ticker]],[1]!Table1[[Symbol]:[Industry]],2,FALSE),"-")</f>
        <v>-</v>
      </c>
      <c r="D4491" t="s">
        <v>75</v>
      </c>
      <c r="E4491">
        <v>7.1243352</v>
      </c>
      <c r="F4491">
        <v>3.92</v>
      </c>
      <c r="G4491">
        <v>3.9969338978779398</v>
      </c>
      <c r="H4491">
        <v>4.0957963504269701</v>
      </c>
      <c r="I4491">
        <v>-24.987593637161499</v>
      </c>
      <c r="J4491">
        <v>-3.6440645926838902</v>
      </c>
      <c r="K4491">
        <v>3.7259372068747099</v>
      </c>
      <c r="L4491">
        <v>3.7815979851511101</v>
      </c>
      <c r="M4491">
        <v>48.104308772179003</v>
      </c>
      <c r="N4491">
        <v>0.25863219271626298</v>
      </c>
      <c r="O4491">
        <v>55.357142857142797</v>
      </c>
      <c r="P4491">
        <v>44.117647058823501</v>
      </c>
      <c r="Q4491">
        <v>3.3182851454144E-2</v>
      </c>
    </row>
    <row r="4492" spans="1:17" hidden="1" x14ac:dyDescent="0.3">
      <c r="A4492" t="s">
        <v>9139</v>
      </c>
      <c r="B4492" t="s">
        <v>9140</v>
      </c>
      <c r="C4492" t="str">
        <f>IFERROR(VLOOKUP(Table1[[#This Row],[Ticker]],[1]!Table1[[Symbol]:[Industry]],2,FALSE),"-")</f>
        <v>-</v>
      </c>
      <c r="E4492">
        <v>7.1134725000000003</v>
      </c>
      <c r="F4492">
        <v>13.04</v>
      </c>
      <c r="G4492">
        <v>-58.169535833649</v>
      </c>
      <c r="H4492">
        <v>2.2013447043724899</v>
      </c>
      <c r="I4492">
        <v>-53.6803245546878</v>
      </c>
      <c r="J4492">
        <v>1.3505032908960199</v>
      </c>
      <c r="K4492">
        <v>13.321504711963399</v>
      </c>
      <c r="L4492">
        <v>16.455655310841699</v>
      </c>
      <c r="M4492">
        <v>55.617230515088202</v>
      </c>
      <c r="N4492">
        <v>0.72969559499461301</v>
      </c>
      <c r="O4492">
        <v>161.886503067484</v>
      </c>
      <c r="P4492">
        <v>18.009049773755599</v>
      </c>
      <c r="Q4492">
        <v>8.0620941516820005E-2</v>
      </c>
    </row>
    <row r="4493" spans="1:17" hidden="1" x14ac:dyDescent="0.3">
      <c r="A4493" t="s">
        <v>9141</v>
      </c>
      <c r="B4493" t="s">
        <v>9142</v>
      </c>
      <c r="C4493" t="str">
        <f>IFERROR(VLOOKUP(Table1[[#This Row],[Ticker]],[1]!Table1[[Symbol]:[Industry]],2,FALSE),"-")</f>
        <v>-</v>
      </c>
      <c r="E4493">
        <v>7.0626451499999998</v>
      </c>
      <c r="F4493">
        <v>16</v>
      </c>
      <c r="G4493">
        <v>-24.474434937288901</v>
      </c>
      <c r="H4493">
        <v>-2.0491686106044402</v>
      </c>
      <c r="I4493">
        <v>-3.2386810827893102</v>
      </c>
      <c r="J4493">
        <v>4.0699387380807801</v>
      </c>
      <c r="K4493">
        <v>15.592804352985601</v>
      </c>
      <c r="L4493">
        <v>15.387385757261301</v>
      </c>
      <c r="M4493">
        <v>52.337697621090499</v>
      </c>
      <c r="N4493">
        <v>0.33858014776742601</v>
      </c>
      <c r="O4493">
        <v>26.875</v>
      </c>
      <c r="P4493">
        <v>33.891213389121297</v>
      </c>
    </row>
    <row r="4494" spans="1:17" hidden="1" x14ac:dyDescent="0.3">
      <c r="A4494" t="s">
        <v>9143</v>
      </c>
      <c r="B4494" t="s">
        <v>9144</v>
      </c>
      <c r="C4494" t="str">
        <f>IFERROR(VLOOKUP(Table1[[#This Row],[Ticker]],[1]!Table1[[Symbol]:[Industry]],2,FALSE),"-")</f>
        <v>-</v>
      </c>
      <c r="D4494" t="s">
        <v>247</v>
      </c>
      <c r="E4494">
        <v>7.0565850469999898</v>
      </c>
      <c r="F4494">
        <v>5.07</v>
      </c>
      <c r="G4494">
        <v>149.87128507024201</v>
      </c>
      <c r="H4494">
        <v>-2.63561253529407</v>
      </c>
      <c r="I4494">
        <v>57.851960037328503</v>
      </c>
      <c r="J4494">
        <v>-6.2941115741262097</v>
      </c>
      <c r="K4494">
        <v>4.8656615316697804</v>
      </c>
      <c r="L4494">
        <v>3.8048929603691</v>
      </c>
      <c r="M4494">
        <v>42.787266673376202</v>
      </c>
      <c r="N4494">
        <v>0.89917054666310503</v>
      </c>
      <c r="O4494">
        <v>39.8422090729782</v>
      </c>
      <c r="P4494">
        <v>207.272727272727</v>
      </c>
      <c r="Q4494">
        <v>0.121511108118427</v>
      </c>
    </row>
    <row r="4495" spans="1:17" hidden="1" x14ac:dyDescent="0.3">
      <c r="A4495" t="s">
        <v>9145</v>
      </c>
      <c r="B4495" t="s">
        <v>9146</v>
      </c>
      <c r="C4495" t="str">
        <f>IFERROR(VLOOKUP(Table1[[#This Row],[Ticker]],[1]!Table1[[Symbol]:[Industry]],2,FALSE),"-")</f>
        <v>-</v>
      </c>
      <c r="D4495" t="s">
        <v>396</v>
      </c>
      <c r="E4495">
        <v>7.0517247999999997</v>
      </c>
      <c r="F4495">
        <v>14.44</v>
      </c>
      <c r="G4495">
        <v>-2.9107735841567202</v>
      </c>
      <c r="H4495">
        <v>10.7405412048905</v>
      </c>
      <c r="I4495">
        <v>-34.6588283251603</v>
      </c>
      <c r="J4495">
        <v>4.1563599604414296</v>
      </c>
      <c r="K4495">
        <v>12.654495294812</v>
      </c>
      <c r="L4495">
        <v>14.864918879432301</v>
      </c>
      <c r="M4495">
        <v>98.831399244551704</v>
      </c>
      <c r="N4495">
        <v>2.2795115332428701</v>
      </c>
      <c r="O4495">
        <v>75.969529085872495</v>
      </c>
      <c r="P4495">
        <v>35.586854460093797</v>
      </c>
      <c r="Q4495">
        <v>-8.4582349860579994E-3</v>
      </c>
    </row>
    <row r="4496" spans="1:17" hidden="1" x14ac:dyDescent="0.3">
      <c r="A4496" t="s">
        <v>9147</v>
      </c>
      <c r="B4496" t="s">
        <v>9148</v>
      </c>
      <c r="C4496" t="str">
        <f>IFERROR(VLOOKUP(Table1[[#This Row],[Ticker]],[1]!Table1[[Symbol]:[Industry]],2,FALSE),"-")</f>
        <v>-</v>
      </c>
      <c r="D4496" t="s">
        <v>557</v>
      </c>
      <c r="E4496">
        <v>7.0349999999999904</v>
      </c>
      <c r="F4496">
        <v>35.25</v>
      </c>
      <c r="G4496">
        <v>93.139708773448604</v>
      </c>
      <c r="H4496">
        <v>37.663480593411798</v>
      </c>
      <c r="I4496">
        <v>110.403944914455</v>
      </c>
      <c r="J4496">
        <v>-4.5875881149917701</v>
      </c>
      <c r="K4496">
        <v>29.747654678289202</v>
      </c>
      <c r="L4496">
        <v>25.2304254411087</v>
      </c>
      <c r="M4496">
        <v>59.069059695734197</v>
      </c>
      <c r="N4496">
        <v>3.2528529980657601</v>
      </c>
      <c r="O4496">
        <v>14.354609929078</v>
      </c>
      <c r="P4496">
        <v>187.75510204081601</v>
      </c>
    </row>
    <row r="4497" spans="1:17" hidden="1" x14ac:dyDescent="0.3">
      <c r="A4497" t="s">
        <v>9149</v>
      </c>
      <c r="B4497" t="s">
        <v>9150</v>
      </c>
      <c r="C4497" t="str">
        <f>IFERROR(VLOOKUP(Table1[[#This Row],[Ticker]],[1]!Table1[[Symbol]:[Industry]],2,FALSE),"-")</f>
        <v>-</v>
      </c>
      <c r="D4497" t="s">
        <v>1391</v>
      </c>
      <c r="E4497">
        <v>7.0043040000000003</v>
      </c>
      <c r="F4497">
        <v>12</v>
      </c>
      <c r="G4497">
        <v>69.317560614078801</v>
      </c>
      <c r="H4497">
        <v>-5.0634728420836099</v>
      </c>
      <c r="I4497">
        <v>-19.8999444236008</v>
      </c>
      <c r="J4497">
        <v>4.6111567049952704</v>
      </c>
      <c r="K4497">
        <v>11.616390724778899</v>
      </c>
      <c r="L4497">
        <v>10.957124174306999</v>
      </c>
      <c r="M4497">
        <v>51.269318709990401</v>
      </c>
      <c r="N4497">
        <v>1.13327677558795</v>
      </c>
      <c r="O4497">
        <v>18.75</v>
      </c>
      <c r="P4497">
        <v>112.01413427561801</v>
      </c>
      <c r="Q4497">
        <v>9.8613851417321E-2</v>
      </c>
    </row>
    <row r="4498" spans="1:17" hidden="1" x14ac:dyDescent="0.3">
      <c r="A4498" t="s">
        <v>9151</v>
      </c>
      <c r="B4498" t="s">
        <v>9152</v>
      </c>
      <c r="C4498" t="str">
        <f>IFERROR(VLOOKUP(Table1[[#This Row],[Ticker]],[1]!Table1[[Symbol]:[Industry]],2,FALSE),"-")</f>
        <v>-</v>
      </c>
      <c r="E4498">
        <v>6.9946602329999896</v>
      </c>
      <c r="F4498">
        <v>7.12</v>
      </c>
      <c r="G4498">
        <v>-12.7885175895602</v>
      </c>
      <c r="H4498">
        <v>22.898223290521798</v>
      </c>
      <c r="I4498">
        <v>-6.2317758724942696</v>
      </c>
      <c r="J4498">
        <v>-0.22614776335664799</v>
      </c>
      <c r="K4498">
        <v>6.6846680585498897</v>
      </c>
      <c r="L4498">
        <v>6.7301546403436303</v>
      </c>
      <c r="M4498">
        <v>59.142202443593398</v>
      </c>
      <c r="N4498">
        <v>1.1782462345646101</v>
      </c>
      <c r="O4498">
        <v>19.382022471910101</v>
      </c>
      <c r="P4498">
        <v>30.164533820840902</v>
      </c>
      <c r="Q4498">
        <v>-4.6075251588672997E-2</v>
      </c>
    </row>
    <row r="4499" spans="1:17" hidden="1" x14ac:dyDescent="0.3">
      <c r="A4499" t="s">
        <v>9153</v>
      </c>
      <c r="B4499" t="s">
        <v>9154</v>
      </c>
      <c r="C4499" t="str">
        <f>IFERROR(VLOOKUP(Table1[[#This Row],[Ticker]],[1]!Table1[[Symbol]:[Industry]],2,FALSE),"-")</f>
        <v>-</v>
      </c>
      <c r="D4499" t="s">
        <v>647</v>
      </c>
      <c r="E4499">
        <v>6.938448223</v>
      </c>
      <c r="F4499">
        <v>13.35</v>
      </c>
      <c r="G4499">
        <v>-47.505270370829201</v>
      </c>
      <c r="H4499">
        <v>-7.5341089474459801</v>
      </c>
      <c r="I4499">
        <v>-32.719174513738999</v>
      </c>
      <c r="J4499">
        <v>-7.2230920139762098</v>
      </c>
      <c r="K4499">
        <v>13.8106720508242</v>
      </c>
      <c r="L4499">
        <v>14.701609843522901</v>
      </c>
      <c r="M4499">
        <v>53.399823406318099</v>
      </c>
      <c r="N4499">
        <v>0.71415304908845001</v>
      </c>
      <c r="O4499">
        <v>49.737827715355799</v>
      </c>
      <c r="P4499">
        <v>14.102564102563999</v>
      </c>
      <c r="Q4499">
        <v>7.0095003984307E-2</v>
      </c>
    </row>
    <row r="4500" spans="1:17" hidden="1" x14ac:dyDescent="0.3">
      <c r="A4500" t="s">
        <v>9155</v>
      </c>
      <c r="B4500" t="s">
        <v>9156</v>
      </c>
      <c r="C4500" t="str">
        <f>IFERROR(VLOOKUP(Table1[[#This Row],[Ticker]],[1]!Table1[[Symbol]:[Industry]],2,FALSE),"-")</f>
        <v>-</v>
      </c>
      <c r="D4500" t="s">
        <v>62</v>
      </c>
      <c r="E4500">
        <v>6.9000482999999999</v>
      </c>
      <c r="F4500">
        <v>23</v>
      </c>
      <c r="G4500">
        <v>-21.258936059978701</v>
      </c>
      <c r="H4500">
        <v>-4.8897108959498201</v>
      </c>
      <c r="I4500">
        <v>-1.7180397547409401</v>
      </c>
      <c r="J4500">
        <v>-0.80168733170197304</v>
      </c>
      <c r="K4500">
        <v>22.994940264496599</v>
      </c>
      <c r="L4500">
        <v>22.426411887190099</v>
      </c>
      <c r="M4500">
        <v>10.6643431554632</v>
      </c>
      <c r="N4500">
        <v>0</v>
      </c>
      <c r="O4500">
        <v>5.4347826086956497</v>
      </c>
      <c r="P4500">
        <v>12.1951219512195</v>
      </c>
    </row>
    <row r="4501" spans="1:17" hidden="1" x14ac:dyDescent="0.3">
      <c r="A4501" t="s">
        <v>9157</v>
      </c>
      <c r="B4501" t="s">
        <v>9158</v>
      </c>
      <c r="C4501" t="str">
        <f>IFERROR(VLOOKUP(Table1[[#This Row],[Ticker]],[1]!Table1[[Symbol]:[Industry]],2,FALSE),"-")</f>
        <v>-</v>
      </c>
      <c r="D4501" t="s">
        <v>3253</v>
      </c>
      <c r="E4501">
        <v>6.8881062499999999</v>
      </c>
      <c r="F4501">
        <v>9.01</v>
      </c>
      <c r="G4501">
        <v>185.960315276919</v>
      </c>
      <c r="H4501">
        <v>-39.417149920340002</v>
      </c>
      <c r="I4501">
        <v>42.832197191478699</v>
      </c>
      <c r="J4501">
        <v>-12.2449863007741</v>
      </c>
      <c r="K4501">
        <v>11.019205665492301</v>
      </c>
      <c r="L4501">
        <v>8.7582395165624494</v>
      </c>
      <c r="M4501">
        <v>22.700422874691299</v>
      </c>
      <c r="N4501">
        <v>2.6387726881365001</v>
      </c>
      <c r="O4501">
        <v>61.820199778024403</v>
      </c>
      <c r="P4501">
        <v>247.876447876447</v>
      </c>
    </row>
    <row r="4502" spans="1:17" hidden="1" x14ac:dyDescent="0.3">
      <c r="A4502" t="s">
        <v>9159</v>
      </c>
      <c r="B4502" t="s">
        <v>9160</v>
      </c>
      <c r="C4502" t="str">
        <f>IFERROR(VLOOKUP(Table1[[#This Row],[Ticker]],[1]!Table1[[Symbol]:[Industry]],2,FALSE),"-")</f>
        <v>-</v>
      </c>
      <c r="E4502">
        <v>6.8576199999999998</v>
      </c>
      <c r="F4502">
        <v>13.42</v>
      </c>
      <c r="G4502">
        <v>-25.804390605433301</v>
      </c>
      <c r="H4502">
        <v>-4.8897108959498201</v>
      </c>
      <c r="I4502">
        <v>-11.713257353975701</v>
      </c>
      <c r="J4502">
        <v>-0.80168733170197304</v>
      </c>
      <c r="K4502">
        <v>13.4199999999999</v>
      </c>
      <c r="M4502">
        <v>50</v>
      </c>
      <c r="N4502">
        <v>0</v>
      </c>
      <c r="O4502">
        <v>0</v>
      </c>
      <c r="P4502">
        <v>0</v>
      </c>
    </row>
    <row r="4503" spans="1:17" hidden="1" x14ac:dyDescent="0.3">
      <c r="A4503" t="s">
        <v>9161</v>
      </c>
      <c r="B4503" t="s">
        <v>9162</v>
      </c>
      <c r="C4503" t="str">
        <f>IFERROR(VLOOKUP(Table1[[#This Row],[Ticker]],[1]!Table1[[Symbol]:[Industry]],2,FALSE),"-")</f>
        <v>-</v>
      </c>
      <c r="D4503">
        <v>0</v>
      </c>
      <c r="E4503">
        <v>6.8351499999999996</v>
      </c>
      <c r="F4503">
        <v>6.85</v>
      </c>
      <c r="G4503">
        <v>61.354079339921803</v>
      </c>
      <c r="H4503">
        <v>21.483915477676501</v>
      </c>
      <c r="I4503">
        <v>-5.0154380393340103</v>
      </c>
      <c r="J4503">
        <v>3.4279199190533101</v>
      </c>
      <c r="K4503">
        <v>5.7521640046391402</v>
      </c>
      <c r="L4503">
        <v>5.9951307048759901</v>
      </c>
      <c r="M4503">
        <v>33.054303584157999</v>
      </c>
      <c r="N4503">
        <v>2.6783371766086201</v>
      </c>
      <c r="O4503">
        <v>20.583941605839399</v>
      </c>
      <c r="P4503">
        <v>92.4157303370786</v>
      </c>
    </row>
    <row r="4504" spans="1:17" hidden="1" x14ac:dyDescent="0.3">
      <c r="A4504" t="s">
        <v>9163</v>
      </c>
      <c r="B4504" t="s">
        <v>9164</v>
      </c>
      <c r="C4504" t="str">
        <f>IFERROR(VLOOKUP(Table1[[#This Row],[Ticker]],[1]!Table1[[Symbol]:[Industry]],2,FALSE),"-")</f>
        <v>-</v>
      </c>
      <c r="D4504" t="s">
        <v>258</v>
      </c>
      <c r="E4504">
        <v>6.8324908999999998</v>
      </c>
      <c r="F4504">
        <v>15.48</v>
      </c>
      <c r="G4504">
        <v>3.1956093945666901</v>
      </c>
      <c r="H4504">
        <v>-37.783888541508603</v>
      </c>
      <c r="I4504">
        <v>-11.777815133188099</v>
      </c>
      <c r="J4504">
        <v>-17.256713786728401</v>
      </c>
      <c r="K4504">
        <v>16.924913905546799</v>
      </c>
      <c r="L4504">
        <v>15.682525849255001</v>
      </c>
      <c r="M4504">
        <v>37.587667143771498</v>
      </c>
      <c r="N4504">
        <v>0.69821720836717205</v>
      </c>
      <c r="O4504">
        <v>59.948320413436697</v>
      </c>
      <c r="P4504">
        <v>32.989690721649403</v>
      </c>
      <c r="Q4504">
        <v>6.9591891366414999E-2</v>
      </c>
    </row>
    <row r="4505" spans="1:17" hidden="1" x14ac:dyDescent="0.3">
      <c r="A4505" t="s">
        <v>9165</v>
      </c>
      <c r="B4505" t="s">
        <v>9166</v>
      </c>
      <c r="C4505" t="str">
        <f>IFERROR(VLOOKUP(Table1[[#This Row],[Ticker]],[1]!Table1[[Symbol]:[Industry]],2,FALSE),"-")</f>
        <v>-</v>
      </c>
      <c r="D4505" t="s">
        <v>140</v>
      </c>
      <c r="E4505">
        <v>6.8266983979999996</v>
      </c>
      <c r="F4505">
        <v>15.96</v>
      </c>
      <c r="G4505">
        <v>-17.2329620340047</v>
      </c>
      <c r="H4505">
        <v>8.4436224373834907</v>
      </c>
      <c r="I4505">
        <v>-30.159859295723301</v>
      </c>
      <c r="J4505">
        <v>5.86066713142867</v>
      </c>
      <c r="K4505">
        <v>14.8649232127021</v>
      </c>
      <c r="L4505">
        <v>15.5552278268057</v>
      </c>
      <c r="M4505">
        <v>70.268004229206397</v>
      </c>
      <c r="N4505">
        <v>1.8118235598202099</v>
      </c>
      <c r="O4505">
        <v>50</v>
      </c>
      <c r="P4505">
        <v>92.753623188405797</v>
      </c>
      <c r="Q4505">
        <v>7.4581396095964994E-2</v>
      </c>
    </row>
    <row r="4506" spans="1:17" hidden="1" x14ac:dyDescent="0.3">
      <c r="A4506" t="s">
        <v>9167</v>
      </c>
      <c r="B4506" t="s">
        <v>9168</v>
      </c>
      <c r="C4506" t="str">
        <f>IFERROR(VLOOKUP(Table1[[#This Row],[Ticker]],[1]!Table1[[Symbol]:[Industry]],2,FALSE),"-")</f>
        <v>-</v>
      </c>
      <c r="D4506" t="s">
        <v>75</v>
      </c>
      <c r="E4506">
        <v>6.8236290000000004</v>
      </c>
      <c r="F4506">
        <v>6.4</v>
      </c>
      <c r="G4506">
        <v>-0.80439060543330798</v>
      </c>
      <c r="H4506">
        <v>-7.2051957005807896</v>
      </c>
      <c r="I4506">
        <v>-28.596374237092601</v>
      </c>
      <c r="J4506">
        <v>-6.7905452704206297</v>
      </c>
      <c r="K4506">
        <v>6.9766361702307602</v>
      </c>
      <c r="L4506">
        <v>6.6755190413977603</v>
      </c>
      <c r="M4506">
        <v>34.3972113368702</v>
      </c>
      <c r="N4506">
        <v>0.74823200403736001</v>
      </c>
      <c r="O4506">
        <v>70.3125</v>
      </c>
      <c r="P4506">
        <v>68.865435356200507</v>
      </c>
      <c r="Q4506">
        <v>-8.2303339966300001E-3</v>
      </c>
    </row>
    <row r="4507" spans="1:17" hidden="1" x14ac:dyDescent="0.3">
      <c r="A4507" t="s">
        <v>9169</v>
      </c>
      <c r="B4507" t="s">
        <v>9170</v>
      </c>
      <c r="C4507" t="str">
        <f>IFERROR(VLOOKUP(Table1[[#This Row],[Ticker]],[1]!Table1[[Symbol]:[Industry]],2,FALSE),"-")</f>
        <v>-</v>
      </c>
      <c r="D4507" t="s">
        <v>647</v>
      </c>
      <c r="E4507">
        <v>6.7918399999999997</v>
      </c>
      <c r="F4507">
        <v>11.55</v>
      </c>
      <c r="G4507">
        <v>-32.282123398955498</v>
      </c>
      <c r="H4507">
        <v>2.84780134694928</v>
      </c>
      <c r="I4507">
        <v>-34.661889775590097</v>
      </c>
      <c r="J4507">
        <v>3.7610503108835802</v>
      </c>
      <c r="K4507">
        <v>11.640910840939</v>
      </c>
      <c r="L4507">
        <v>12.594963921672999</v>
      </c>
      <c r="M4507">
        <v>65.4318305454658</v>
      </c>
      <c r="N4507">
        <v>0.172847648623769</v>
      </c>
      <c r="O4507">
        <v>64.935064935064901</v>
      </c>
      <c r="P4507">
        <v>44.194756554307098</v>
      </c>
      <c r="Q4507">
        <v>3.6835695652084E-2</v>
      </c>
    </row>
    <row r="4508" spans="1:17" hidden="1" x14ac:dyDescent="0.3">
      <c r="A4508" t="s">
        <v>9171</v>
      </c>
      <c r="B4508" t="s">
        <v>9172</v>
      </c>
      <c r="C4508" t="str">
        <f>IFERROR(VLOOKUP(Table1[[#This Row],[Ticker]],[1]!Table1[[Symbol]:[Industry]],2,FALSE),"-")</f>
        <v>-</v>
      </c>
      <c r="E4508">
        <v>6.7656764999999996</v>
      </c>
      <c r="F4508">
        <v>23</v>
      </c>
      <c r="G4508">
        <v>14.6107498097071</v>
      </c>
      <c r="H4508">
        <v>-19.795371273308302</v>
      </c>
      <c r="I4508">
        <v>10.627168177939099</v>
      </c>
      <c r="J4508">
        <v>-15.7073477090604</v>
      </c>
      <c r="K4508">
        <v>24.040140253389598</v>
      </c>
      <c r="L4508">
        <v>20.989987169552201</v>
      </c>
      <c r="M4508">
        <v>11.679495643196701</v>
      </c>
      <c r="N4508">
        <v>1.3122035573122499</v>
      </c>
      <c r="O4508">
        <v>20.956521739130402</v>
      </c>
      <c r="P4508">
        <v>57.211209842788698</v>
      </c>
      <c r="Q4508">
        <v>7.018374608291E-3</v>
      </c>
    </row>
    <row r="4509" spans="1:17" hidden="1" x14ac:dyDescent="0.3">
      <c r="A4509" t="s">
        <v>9173</v>
      </c>
      <c r="B4509" t="s">
        <v>9174</v>
      </c>
      <c r="C4509" t="str">
        <f>IFERROR(VLOOKUP(Table1[[#This Row],[Ticker]],[1]!Table1[[Symbol]:[Industry]],2,FALSE),"-")</f>
        <v>-</v>
      </c>
      <c r="D4509" t="s">
        <v>713</v>
      </c>
      <c r="E4509">
        <v>6.7584707650000002</v>
      </c>
      <c r="F4509">
        <v>36.58</v>
      </c>
      <c r="G4509">
        <v>43.658337900233803</v>
      </c>
      <c r="H4509">
        <v>-5.6472866535255797</v>
      </c>
      <c r="I4509">
        <v>18.095117379878001</v>
      </c>
      <c r="J4509">
        <v>-1.66655219656683</v>
      </c>
      <c r="K4509">
        <v>35.014243996061502</v>
      </c>
      <c r="L4509">
        <v>30.2520427503562</v>
      </c>
      <c r="M4509">
        <v>51.4778037811056</v>
      </c>
      <c r="N4509">
        <v>0.77142718310818004</v>
      </c>
      <c r="O4509">
        <v>3.2531437944231798</v>
      </c>
      <c r="P4509">
        <v>71.279704103934606</v>
      </c>
    </row>
    <row r="4510" spans="1:17" hidden="1" x14ac:dyDescent="0.3">
      <c r="A4510" t="s">
        <v>9175</v>
      </c>
      <c r="B4510" t="s">
        <v>9176</v>
      </c>
      <c r="C4510" t="str">
        <f>IFERROR(VLOOKUP(Table1[[#This Row],[Ticker]],[1]!Table1[[Symbol]:[Industry]],2,FALSE),"-")</f>
        <v>-</v>
      </c>
      <c r="D4510" t="s">
        <v>170</v>
      </c>
      <c r="E4510">
        <v>6.7003608000000003</v>
      </c>
      <c r="F4510">
        <v>22.89</v>
      </c>
      <c r="G4510">
        <v>-25.804390605433301</v>
      </c>
      <c r="H4510">
        <v>-4.8897108959498201</v>
      </c>
      <c r="I4510">
        <v>-11.713257353975701</v>
      </c>
      <c r="J4510">
        <v>-0.80168733170197304</v>
      </c>
      <c r="K4510">
        <v>22.89</v>
      </c>
      <c r="M4510">
        <v>50</v>
      </c>
      <c r="O4510">
        <v>0</v>
      </c>
      <c r="P4510">
        <v>0</v>
      </c>
    </row>
    <row r="4511" spans="1:17" hidden="1" x14ac:dyDescent="0.3">
      <c r="A4511" t="s">
        <v>9177</v>
      </c>
      <c r="B4511" t="s">
        <v>9178</v>
      </c>
      <c r="C4511" t="str">
        <f>IFERROR(VLOOKUP(Table1[[#This Row],[Ticker]],[1]!Table1[[Symbol]:[Industry]],2,FALSE),"-")</f>
        <v>-</v>
      </c>
      <c r="D4511" t="s">
        <v>140</v>
      </c>
      <c r="E4511">
        <v>6.7001340000000003</v>
      </c>
      <c r="F4511">
        <v>0.63</v>
      </c>
      <c r="G4511">
        <v>-44.829321353355702</v>
      </c>
      <c r="H4511">
        <v>-4.8897108959498201</v>
      </c>
      <c r="I4511">
        <v>-53.379924020642399</v>
      </c>
      <c r="J4511">
        <v>0.83765693059310997</v>
      </c>
      <c r="K4511">
        <v>0.62495293100790394</v>
      </c>
      <c r="L4511">
        <v>0.75187153487467395</v>
      </c>
      <c r="M4511">
        <v>55.5895390345283</v>
      </c>
      <c r="N4511">
        <v>0.141636472329292</v>
      </c>
      <c r="O4511">
        <v>115.87301587301501</v>
      </c>
      <c r="P4511">
        <v>34.042553191489297</v>
      </c>
    </row>
    <row r="4512" spans="1:17" hidden="1" x14ac:dyDescent="0.3">
      <c r="A4512" t="s">
        <v>9179</v>
      </c>
      <c r="B4512" t="s">
        <v>9180</v>
      </c>
      <c r="C4512" t="str">
        <f>IFERROR(VLOOKUP(Table1[[#This Row],[Ticker]],[1]!Table1[[Symbol]:[Industry]],2,FALSE),"-")</f>
        <v>-</v>
      </c>
      <c r="D4512" t="s">
        <v>75</v>
      </c>
      <c r="E4512">
        <v>6.6874500000000001</v>
      </c>
      <c r="F4512">
        <v>5.77</v>
      </c>
      <c r="G4512">
        <v>-4.3307063949069997</v>
      </c>
      <c r="H4512">
        <v>4.3555721229181001</v>
      </c>
      <c r="I4512">
        <v>4.15019646128526</v>
      </c>
      <c r="J4512">
        <v>-0.80168733170197304</v>
      </c>
      <c r="K4512">
        <v>5.3207311843485696</v>
      </c>
      <c r="L4512">
        <v>5.00279458696488</v>
      </c>
      <c r="M4512">
        <v>58.507468271179398</v>
      </c>
      <c r="N4512">
        <v>0.95847870553797598</v>
      </c>
      <c r="O4512">
        <v>9.5320623916811105</v>
      </c>
      <c r="P4512">
        <v>54.6916890080428</v>
      </c>
      <c r="Q4512">
        <v>3.1307709559785998E-2</v>
      </c>
    </row>
    <row r="4513" spans="1:17" hidden="1" x14ac:dyDescent="0.3">
      <c r="A4513" t="s">
        <v>9181</v>
      </c>
      <c r="B4513" t="s">
        <v>9182</v>
      </c>
      <c r="C4513" t="str">
        <f>IFERROR(VLOOKUP(Table1[[#This Row],[Ticker]],[1]!Table1[[Symbol]:[Industry]],2,FALSE),"-")</f>
        <v>-</v>
      </c>
      <c r="D4513" t="s">
        <v>989</v>
      </c>
      <c r="E4513">
        <v>6.6419594000000002</v>
      </c>
      <c r="F4513">
        <v>5.14</v>
      </c>
      <c r="G4513">
        <v>-4.5779755110937002</v>
      </c>
      <c r="H4513">
        <v>-4.8897108959498201</v>
      </c>
      <c r="I4513">
        <v>-6.8152981703022997</v>
      </c>
      <c r="J4513">
        <v>-0.80168733170197304</v>
      </c>
      <c r="K4513">
        <v>5.0828549182518996</v>
      </c>
      <c r="L4513">
        <v>4.79115251957721</v>
      </c>
      <c r="M4513">
        <v>100</v>
      </c>
      <c r="N4513">
        <v>0</v>
      </c>
      <c r="O4513">
        <v>0</v>
      </c>
      <c r="P4513">
        <v>21.2264150943396</v>
      </c>
    </row>
    <row r="4514" spans="1:17" hidden="1" x14ac:dyDescent="0.3">
      <c r="A4514" t="s">
        <v>9183</v>
      </c>
      <c r="B4514" t="s">
        <v>9184</v>
      </c>
      <c r="C4514" t="str">
        <f>IFERROR(VLOOKUP(Table1[[#This Row],[Ticker]],[1]!Table1[[Symbol]:[Industry]],2,FALSE),"-")</f>
        <v>-</v>
      </c>
      <c r="D4514" t="s">
        <v>258</v>
      </c>
      <c r="E4514">
        <v>6.630650202</v>
      </c>
      <c r="F4514">
        <v>6.06</v>
      </c>
      <c r="G4514">
        <v>-2.1309212176782202</v>
      </c>
      <c r="H4514">
        <v>26.563651360015399</v>
      </c>
      <c r="I4514">
        <v>-13.971321870104701</v>
      </c>
      <c r="K4514">
        <v>4.8234780845904002</v>
      </c>
      <c r="L4514">
        <v>4.9471255444088698</v>
      </c>
      <c r="M4514">
        <v>90.318544293920198</v>
      </c>
      <c r="N4514">
        <v>0.75052588563159806</v>
      </c>
      <c r="O4514">
        <v>13.861386138613801</v>
      </c>
      <c r="P4514">
        <v>63.783783783783697</v>
      </c>
      <c r="Q4514">
        <v>2.7379458504613E-2</v>
      </c>
    </row>
    <row r="4515" spans="1:17" hidden="1" x14ac:dyDescent="0.3">
      <c r="A4515" t="s">
        <v>9185</v>
      </c>
      <c r="B4515" t="s">
        <v>9186</v>
      </c>
      <c r="C4515" t="str">
        <f>IFERROR(VLOOKUP(Table1[[#This Row],[Ticker]],[1]!Table1[[Symbol]:[Industry]],2,FALSE),"-")</f>
        <v>-</v>
      </c>
      <c r="E4515">
        <v>6.6169048000000004</v>
      </c>
      <c r="F4515">
        <v>22</v>
      </c>
      <c r="G4515">
        <v>-16.351654287025301</v>
      </c>
      <c r="H4515">
        <v>-12.258131948581401</v>
      </c>
      <c r="I4515">
        <v>-29.316253608657401</v>
      </c>
      <c r="J4515">
        <v>-9.0585680656469307</v>
      </c>
      <c r="K4515">
        <v>23.027433052598401</v>
      </c>
      <c r="L4515">
        <v>24.020078968813301</v>
      </c>
      <c r="M4515">
        <v>44.571580969434102</v>
      </c>
      <c r="N4515">
        <v>0.109090909090909</v>
      </c>
      <c r="O4515">
        <v>37.954545454545404</v>
      </c>
      <c r="P4515">
        <v>34.310134310134302</v>
      </c>
    </row>
    <row r="4516" spans="1:17" hidden="1" x14ac:dyDescent="0.3">
      <c r="A4516" t="s">
        <v>9187</v>
      </c>
      <c r="B4516" t="s">
        <v>9188</v>
      </c>
      <c r="C4516" t="str">
        <f>IFERROR(VLOOKUP(Table1[[#This Row],[Ticker]],[1]!Table1[[Symbol]:[Industry]],2,FALSE),"-")</f>
        <v>-</v>
      </c>
      <c r="D4516" t="s">
        <v>285</v>
      </c>
      <c r="E4516">
        <v>6.6050845560000004</v>
      </c>
      <c r="F4516">
        <v>8.86</v>
      </c>
      <c r="G4516">
        <v>172.512107711064</v>
      </c>
      <c r="H4516">
        <v>-7.2152922912986499</v>
      </c>
      <c r="I4516">
        <v>-28.520769091064899</v>
      </c>
      <c r="J4516">
        <v>-9.9674957766041405</v>
      </c>
      <c r="K4516">
        <v>9.2342511893956605</v>
      </c>
      <c r="L4516">
        <v>8.05995333577828</v>
      </c>
      <c r="M4516">
        <v>21.7845205983905</v>
      </c>
      <c r="N4516">
        <v>0.60186531970617196</v>
      </c>
      <c r="O4516">
        <v>67.155756207674898</v>
      </c>
      <c r="P4516">
        <v>234.33962264150901</v>
      </c>
      <c r="Q4516">
        <v>0.10799705620116</v>
      </c>
    </row>
    <row r="4517" spans="1:17" hidden="1" x14ac:dyDescent="0.3">
      <c r="A4517" t="s">
        <v>9189</v>
      </c>
      <c r="B4517" t="s">
        <v>9190</v>
      </c>
      <c r="C4517" t="str">
        <f>IFERROR(VLOOKUP(Table1[[#This Row],[Ticker]],[1]!Table1[[Symbol]:[Industry]],2,FALSE),"-")</f>
        <v>-</v>
      </c>
      <c r="E4517">
        <v>6.5750999999999999</v>
      </c>
      <c r="F4517">
        <v>29.75</v>
      </c>
      <c r="G4517">
        <v>-21.418425693152599</v>
      </c>
      <c r="H4517">
        <v>11.073252067013099</v>
      </c>
      <c r="I4517">
        <v>-4.6988688647671202</v>
      </c>
      <c r="J4517">
        <v>-6.4944584160393299</v>
      </c>
      <c r="K4517">
        <v>29.507322345884301</v>
      </c>
      <c r="L4517">
        <v>29.483728372584199</v>
      </c>
      <c r="M4517">
        <v>51.742861294410602</v>
      </c>
      <c r="N4517">
        <v>1.49197860962566</v>
      </c>
      <c r="O4517">
        <v>47.3613445378151</v>
      </c>
      <c r="P4517">
        <v>18.7624750499002</v>
      </c>
    </row>
    <row r="4518" spans="1:17" hidden="1" x14ac:dyDescent="0.3">
      <c r="A4518" t="s">
        <v>9191</v>
      </c>
      <c r="B4518" t="s">
        <v>9192</v>
      </c>
      <c r="C4518" t="str">
        <f>IFERROR(VLOOKUP(Table1[[#This Row],[Ticker]],[1]!Table1[[Symbol]:[Industry]],2,FALSE),"-")</f>
        <v>-</v>
      </c>
      <c r="D4518" t="s">
        <v>409</v>
      </c>
      <c r="E4518">
        <v>6.5689000000000002</v>
      </c>
      <c r="F4518">
        <v>21.19</v>
      </c>
      <c r="G4518">
        <v>-8.4082687217767997</v>
      </c>
      <c r="H4518">
        <v>-15.6686582643708</v>
      </c>
      <c r="I4518">
        <v>-4.6930553337737297</v>
      </c>
      <c r="J4518">
        <v>3.9437402510958499</v>
      </c>
      <c r="K4518">
        <v>19.3355009899803</v>
      </c>
      <c r="L4518">
        <v>17.973417846853302</v>
      </c>
      <c r="M4518">
        <v>60.645559276515897</v>
      </c>
      <c r="N4518">
        <v>0.76218745283493405</v>
      </c>
      <c r="O4518">
        <v>29.636621047663901</v>
      </c>
      <c r="P4518">
        <v>70.887096774193495</v>
      </c>
      <c r="Q4518">
        <v>2.9232924716942998E-2</v>
      </c>
    </row>
    <row r="4519" spans="1:17" hidden="1" x14ac:dyDescent="0.3">
      <c r="A4519" t="s">
        <v>9193</v>
      </c>
      <c r="B4519" t="s">
        <v>9194</v>
      </c>
      <c r="C4519" t="str">
        <f>IFERROR(VLOOKUP(Table1[[#This Row],[Ticker]],[1]!Table1[[Symbol]:[Industry]],2,FALSE),"-")</f>
        <v>-</v>
      </c>
      <c r="D4519" t="s">
        <v>647</v>
      </c>
      <c r="E4519">
        <v>6.5257604999999996</v>
      </c>
      <c r="F4519">
        <v>19.5</v>
      </c>
      <c r="G4519">
        <v>91.344829884544396</v>
      </c>
      <c r="H4519">
        <v>5.3119498395187303</v>
      </c>
      <c r="I4519">
        <v>28.6755115445123</v>
      </c>
      <c r="J4519">
        <v>4.1700640807273999</v>
      </c>
      <c r="K4519">
        <v>16.9498816111638</v>
      </c>
      <c r="L4519">
        <v>14.5847404531668</v>
      </c>
      <c r="M4519">
        <v>100</v>
      </c>
      <c r="N4519">
        <v>5.3481152993348102</v>
      </c>
      <c r="O4519">
        <v>0</v>
      </c>
      <c r="P4519">
        <v>117.149220489977</v>
      </c>
    </row>
    <row r="4520" spans="1:17" hidden="1" x14ac:dyDescent="0.3">
      <c r="A4520" t="s">
        <v>9195</v>
      </c>
      <c r="B4520" t="s">
        <v>9196</v>
      </c>
      <c r="C4520" t="str">
        <f>IFERROR(VLOOKUP(Table1[[#This Row],[Ticker]],[1]!Table1[[Symbol]:[Industry]],2,FALSE),"-")</f>
        <v>-</v>
      </c>
      <c r="D4520" t="s">
        <v>258</v>
      </c>
      <c r="E4520">
        <v>6.4830502548256703</v>
      </c>
      <c r="F4520">
        <v>4.2699999999999996</v>
      </c>
      <c r="G4520">
        <v>77.528942727899903</v>
      </c>
      <c r="H4520">
        <v>-4.8897108959498201</v>
      </c>
      <c r="I4520">
        <v>27.829226306154901</v>
      </c>
      <c r="J4520">
        <v>-0.80168733170197304</v>
      </c>
      <c r="K4520">
        <v>4.1663724451939297</v>
      </c>
      <c r="L4520">
        <v>3.6331515725345001</v>
      </c>
      <c r="M4520">
        <v>99.999999999997897</v>
      </c>
      <c r="N4520">
        <v>0</v>
      </c>
      <c r="O4520">
        <v>0</v>
      </c>
      <c r="P4520">
        <v>103.333333333333</v>
      </c>
    </row>
    <row r="4521" spans="1:17" hidden="1" x14ac:dyDescent="0.3">
      <c r="A4521" t="s">
        <v>9197</v>
      </c>
      <c r="B4521" t="s">
        <v>9198</v>
      </c>
      <c r="C4521" t="str">
        <f>IFERROR(VLOOKUP(Table1[[#This Row],[Ticker]],[1]!Table1[[Symbol]:[Industry]],2,FALSE),"-")</f>
        <v>-</v>
      </c>
      <c r="D4521" t="s">
        <v>916</v>
      </c>
      <c r="E4521">
        <v>6.4758528000000002</v>
      </c>
      <c r="F4521">
        <v>4.67</v>
      </c>
      <c r="G4521">
        <v>-55.1538611046768</v>
      </c>
      <c r="H4521">
        <v>15.1102891040501</v>
      </c>
      <c r="I4521">
        <v>-36.9932573539757</v>
      </c>
      <c r="J4521">
        <v>-8.7562327862474199</v>
      </c>
      <c r="K4521">
        <v>4.74793099099921</v>
      </c>
      <c r="L4521">
        <v>5.6954873624611899</v>
      </c>
      <c r="M4521">
        <v>49.590656434445002</v>
      </c>
      <c r="N4521">
        <v>1.3243544540935901</v>
      </c>
      <c r="O4521">
        <v>94.860813704496707</v>
      </c>
      <c r="P4521">
        <v>17.632241813602</v>
      </c>
      <c r="Q4521">
        <v>-2.3260061172590001E-3</v>
      </c>
    </row>
    <row r="4522" spans="1:17" hidden="1" x14ac:dyDescent="0.3">
      <c r="A4522" t="s">
        <v>9199</v>
      </c>
      <c r="B4522" t="s">
        <v>9200</v>
      </c>
      <c r="C4522" t="str">
        <f>IFERROR(VLOOKUP(Table1[[#This Row],[Ticker]],[1]!Table1[[Symbol]:[Industry]],2,FALSE),"-")</f>
        <v>-</v>
      </c>
      <c r="D4522" t="s">
        <v>1665</v>
      </c>
      <c r="E4522">
        <v>6.4670550000000002</v>
      </c>
      <c r="F4522">
        <v>17.850000000000001</v>
      </c>
      <c r="G4522">
        <v>88.481323680280894</v>
      </c>
      <c r="H4522">
        <v>-11.7268716475155</v>
      </c>
      <c r="I4522">
        <v>29.953409312690901</v>
      </c>
      <c r="J4522">
        <v>-2.1829028013152301</v>
      </c>
      <c r="K4522">
        <v>18.913458326278999</v>
      </c>
      <c r="L4522">
        <v>15.360436404955999</v>
      </c>
      <c r="M4522">
        <v>46.0626424799106</v>
      </c>
      <c r="N4522">
        <v>0.179411589502597</v>
      </c>
      <c r="O4522">
        <v>60.112044817927099</v>
      </c>
      <c r="P4522">
        <v>161.730205278592</v>
      </c>
      <c r="Q4522">
        <v>0.1169109505146</v>
      </c>
    </row>
    <row r="4523" spans="1:17" hidden="1" x14ac:dyDescent="0.3">
      <c r="A4523" t="s">
        <v>9201</v>
      </c>
      <c r="B4523" t="s">
        <v>9202</v>
      </c>
      <c r="C4523" t="str">
        <f>IFERROR(VLOOKUP(Table1[[#This Row],[Ticker]],[1]!Table1[[Symbol]:[Industry]],2,FALSE),"-")</f>
        <v>-</v>
      </c>
      <c r="D4523" t="s">
        <v>62</v>
      </c>
      <c r="E4523">
        <v>6.4489558320000002</v>
      </c>
      <c r="F4523">
        <v>11.3</v>
      </c>
      <c r="G4523">
        <v>197.05275225170899</v>
      </c>
      <c r="H4523">
        <v>20.162920682997498</v>
      </c>
      <c r="I4523">
        <v>35.230825870991701</v>
      </c>
      <c r="J4523">
        <v>-10.1146644309386</v>
      </c>
      <c r="K4523">
        <v>11.524048105373</v>
      </c>
      <c r="L4523">
        <v>9.4689587199790406</v>
      </c>
      <c r="M4523">
        <v>45.379922269927697</v>
      </c>
      <c r="N4523">
        <v>1.98444353616351</v>
      </c>
      <c r="O4523">
        <v>29.3805309734513</v>
      </c>
      <c r="P4523">
        <v>238.32335329341299</v>
      </c>
      <c r="Q4523">
        <v>9.9387665508988005E-2</v>
      </c>
    </row>
    <row r="4524" spans="1:17" hidden="1" x14ac:dyDescent="0.3">
      <c r="A4524" t="s">
        <v>9203</v>
      </c>
      <c r="B4524" t="s">
        <v>9204</v>
      </c>
      <c r="C4524" t="str">
        <f>IFERROR(VLOOKUP(Table1[[#This Row],[Ticker]],[1]!Table1[[Symbol]:[Industry]],2,FALSE),"-")</f>
        <v>-</v>
      </c>
      <c r="D4524" t="s">
        <v>647</v>
      </c>
      <c r="E4524">
        <v>6.4378733600000002</v>
      </c>
      <c r="F4524">
        <v>14.44</v>
      </c>
      <c r="G4524">
        <v>67.502168966186503</v>
      </c>
      <c r="H4524">
        <v>17.493541922085601</v>
      </c>
      <c r="I4524">
        <v>25.158780560716099</v>
      </c>
      <c r="J4524">
        <v>-2.7371712026697099</v>
      </c>
      <c r="K4524">
        <v>14.1217360977965</v>
      </c>
      <c r="L4524">
        <v>12.727315806562499</v>
      </c>
      <c r="M4524">
        <v>57.422663637905899</v>
      </c>
      <c r="N4524">
        <v>0.460701095056048</v>
      </c>
      <c r="O4524">
        <v>11.1495844875346</v>
      </c>
      <c r="P4524">
        <v>103.38028169014</v>
      </c>
    </row>
    <row r="4525" spans="1:17" hidden="1" x14ac:dyDescent="0.3">
      <c r="A4525" t="s">
        <v>9205</v>
      </c>
      <c r="B4525" t="s">
        <v>9206</v>
      </c>
      <c r="C4525" t="str">
        <f>IFERROR(VLOOKUP(Table1[[#This Row],[Ticker]],[1]!Table1[[Symbol]:[Industry]],2,FALSE),"-")</f>
        <v>-</v>
      </c>
      <c r="E4525">
        <v>6.4238999999999997</v>
      </c>
      <c r="F4525">
        <v>9.9700000000000006</v>
      </c>
      <c r="G4525">
        <v>22.3382542682665</v>
      </c>
      <c r="H4525">
        <v>14.812891334533401</v>
      </c>
      <c r="I4525">
        <v>-0.56498533613852298</v>
      </c>
      <c r="J4525">
        <v>-0.59421845203392698</v>
      </c>
      <c r="K4525">
        <v>8.7820522807318095</v>
      </c>
      <c r="L4525">
        <v>7.92622705605564</v>
      </c>
      <c r="M4525">
        <v>56.297477581090703</v>
      </c>
      <c r="N4525">
        <v>0.75860180048111603</v>
      </c>
      <c r="O4525">
        <v>5.7171514543630604</v>
      </c>
      <c r="P4525">
        <v>67.001675041875998</v>
      </c>
      <c r="Q4525">
        <v>-2.4466917376180001E-3</v>
      </c>
    </row>
    <row r="4526" spans="1:17" hidden="1" x14ac:dyDescent="0.3">
      <c r="A4526" t="s">
        <v>9207</v>
      </c>
      <c r="B4526" t="s">
        <v>9208</v>
      </c>
      <c r="C4526" t="str">
        <f>IFERROR(VLOOKUP(Table1[[#This Row],[Ticker]],[1]!Table1[[Symbol]:[Industry]],2,FALSE),"-")</f>
        <v>-</v>
      </c>
      <c r="E4526">
        <v>6.4157999999999999</v>
      </c>
      <c r="F4526">
        <v>12.58</v>
      </c>
      <c r="G4526">
        <v>-25.804390605433301</v>
      </c>
      <c r="H4526">
        <v>-4.8897108959498201</v>
      </c>
      <c r="I4526">
        <v>-11.713257353975701</v>
      </c>
      <c r="K4526">
        <v>12.58</v>
      </c>
      <c r="L4526">
        <v>12.579999999999901</v>
      </c>
      <c r="M4526">
        <v>50</v>
      </c>
      <c r="O4526">
        <v>0</v>
      </c>
      <c r="P4526">
        <v>0</v>
      </c>
    </row>
    <row r="4527" spans="1:17" hidden="1" x14ac:dyDescent="0.3">
      <c r="A4527" t="s">
        <v>9209</v>
      </c>
      <c r="B4527" t="s">
        <v>9210</v>
      </c>
      <c r="C4527" t="str">
        <f>IFERROR(VLOOKUP(Table1[[#This Row],[Ticker]],[1]!Table1[[Symbol]:[Industry]],2,FALSE),"-")</f>
        <v>-</v>
      </c>
      <c r="D4527" t="s">
        <v>220</v>
      </c>
      <c r="E4527">
        <v>6.3839820999999999</v>
      </c>
      <c r="F4527">
        <v>0.82</v>
      </c>
      <c r="G4527">
        <v>4.3543395532968301</v>
      </c>
      <c r="H4527">
        <v>3.3294671862419598</v>
      </c>
      <c r="I4527">
        <v>16.411742646024202</v>
      </c>
      <c r="J4527">
        <v>-0.80168733170197304</v>
      </c>
      <c r="K4527">
        <v>0.74835793662023797</v>
      </c>
      <c r="L4527">
        <v>0.688413400334286</v>
      </c>
      <c r="M4527">
        <v>57.885640511973797</v>
      </c>
      <c r="N4527">
        <v>1.64895037398255</v>
      </c>
      <c r="O4527">
        <v>29.268292682926798</v>
      </c>
      <c r="P4527">
        <v>60.784313725490101</v>
      </c>
      <c r="Q4527">
        <v>3.4562597903342998E-2</v>
      </c>
    </row>
    <row r="4528" spans="1:17" hidden="1" x14ac:dyDescent="0.3">
      <c r="A4528" t="s">
        <v>9211</v>
      </c>
      <c r="B4528" t="s">
        <v>9212</v>
      </c>
      <c r="C4528" t="str">
        <f>IFERROR(VLOOKUP(Table1[[#This Row],[Ticker]],[1]!Table1[[Symbol]:[Industry]],2,FALSE),"-")</f>
        <v>-</v>
      </c>
      <c r="E4528">
        <v>6.3764456000000003</v>
      </c>
      <c r="F4528">
        <v>12.06</v>
      </c>
      <c r="G4528">
        <v>-76.072431842546706</v>
      </c>
      <c r="H4528">
        <v>-24.829515260133402</v>
      </c>
      <c r="I4528">
        <v>-45.2669763622402</v>
      </c>
      <c r="J4528">
        <v>3.5120381584941098</v>
      </c>
      <c r="K4528">
        <v>12.609530183240199</v>
      </c>
      <c r="L4528">
        <v>16.930379031186401</v>
      </c>
      <c r="M4528">
        <v>44.855318846547597</v>
      </c>
      <c r="N4528">
        <v>1.55480033984706</v>
      </c>
      <c r="O4528">
        <v>130.514096185737</v>
      </c>
      <c r="P4528">
        <v>38.940092165898598</v>
      </c>
      <c r="Q4528">
        <v>-5.5917845108545999E-2</v>
      </c>
    </row>
    <row r="4529" spans="1:17" hidden="1" x14ac:dyDescent="0.3">
      <c r="A4529" t="s">
        <v>9213</v>
      </c>
      <c r="B4529" t="s">
        <v>9214</v>
      </c>
      <c r="C4529" t="str">
        <f>IFERROR(VLOOKUP(Table1[[#This Row],[Ticker]],[1]!Table1[[Symbol]:[Industry]],2,FALSE),"-")</f>
        <v>-</v>
      </c>
      <c r="D4529" t="s">
        <v>557</v>
      </c>
      <c r="E4529">
        <v>6.3564749999999997</v>
      </c>
      <c r="F4529">
        <v>155.5</v>
      </c>
      <c r="G4529">
        <v>282.76103241085599</v>
      </c>
      <c r="H4529">
        <v>-10.682027822720499</v>
      </c>
      <c r="I4529">
        <v>161.093760189883</v>
      </c>
      <c r="J4529">
        <v>-5.6804752104898499</v>
      </c>
      <c r="K4529">
        <v>154.399397300294</v>
      </c>
      <c r="L4529">
        <v>106.38202904082399</v>
      </c>
      <c r="M4529">
        <v>46.050095881185598</v>
      </c>
      <c r="N4529">
        <v>0.166108731580697</v>
      </c>
      <c r="O4529">
        <v>28.3279742765273</v>
      </c>
      <c r="P4529">
        <v>384.42367601246099</v>
      </c>
      <c r="Q4529">
        <v>0.170234753673314</v>
      </c>
    </row>
    <row r="4530" spans="1:17" hidden="1" x14ac:dyDescent="0.3">
      <c r="A4530" t="s">
        <v>9215</v>
      </c>
      <c r="B4530" t="s">
        <v>9216</v>
      </c>
      <c r="C4530" t="str">
        <f>IFERROR(VLOOKUP(Table1[[#This Row],[Ticker]],[1]!Table1[[Symbol]:[Industry]],2,FALSE),"-")</f>
        <v>-</v>
      </c>
      <c r="D4530" t="s">
        <v>713</v>
      </c>
      <c r="E4530">
        <v>6.3247861439999999</v>
      </c>
      <c r="F4530">
        <v>95.47</v>
      </c>
      <c r="G4530">
        <v>33.791062420310503</v>
      </c>
      <c r="H4530">
        <v>-1.53444064025881</v>
      </c>
      <c r="I4530">
        <v>11.046161445047</v>
      </c>
      <c r="J4530">
        <v>0.41331530960810697</v>
      </c>
      <c r="K4530">
        <v>91.001972760769803</v>
      </c>
      <c r="L4530">
        <v>80.700161406744201</v>
      </c>
      <c r="M4530">
        <v>63.753004305415402</v>
      </c>
      <c r="N4530">
        <v>1.2469406660881499</v>
      </c>
      <c r="O4530">
        <v>1.27788834188751</v>
      </c>
      <c r="P4530">
        <v>63.029371584699398</v>
      </c>
    </row>
    <row r="4531" spans="1:17" hidden="1" x14ac:dyDescent="0.3">
      <c r="A4531" t="s">
        <v>9217</v>
      </c>
      <c r="B4531" t="s">
        <v>9218</v>
      </c>
      <c r="C4531" t="str">
        <f>IFERROR(VLOOKUP(Table1[[#This Row],[Ticker]],[1]!Table1[[Symbol]:[Industry]],2,FALSE),"-")</f>
        <v>-</v>
      </c>
      <c r="E4531">
        <v>6.3162000000000003</v>
      </c>
      <c r="F4531">
        <v>11.48</v>
      </c>
      <c r="G4531">
        <v>7.6839814875899499</v>
      </c>
      <c r="H4531">
        <v>-0.80197410631871402</v>
      </c>
      <c r="I4531">
        <v>-1.4346790638700799</v>
      </c>
      <c r="J4531">
        <v>9.7915330072810693</v>
      </c>
      <c r="K4531">
        <v>10.097397718025301</v>
      </c>
      <c r="L4531">
        <v>10.686592276990201</v>
      </c>
      <c r="M4531">
        <v>76.332962886637603</v>
      </c>
      <c r="N4531">
        <v>1.3063721325403499</v>
      </c>
      <c r="O4531">
        <v>36.411149825783902</v>
      </c>
      <c r="P4531">
        <v>66.860465116279002</v>
      </c>
      <c r="Q4531">
        <v>-0.13341125663749701</v>
      </c>
    </row>
    <row r="4532" spans="1:17" hidden="1" x14ac:dyDescent="0.3">
      <c r="A4532" t="s">
        <v>9219</v>
      </c>
      <c r="B4532" t="s">
        <v>9220</v>
      </c>
      <c r="C4532" t="str">
        <f>IFERROR(VLOOKUP(Table1[[#This Row],[Ticker]],[1]!Table1[[Symbol]:[Industry]],2,FALSE),"-")</f>
        <v>-</v>
      </c>
      <c r="D4532" t="s">
        <v>49</v>
      </c>
      <c r="E4532">
        <v>6.3105627999999996</v>
      </c>
      <c r="F4532">
        <v>16.36</v>
      </c>
      <c r="G4532">
        <v>38.6177199473305</v>
      </c>
      <c r="H4532">
        <v>-4.5398566685445596</v>
      </c>
      <c r="I4532">
        <v>-25.743735546303601</v>
      </c>
      <c r="J4532">
        <v>-2.4588301888448201</v>
      </c>
      <c r="K4532">
        <v>16.811068133700498</v>
      </c>
      <c r="L4532">
        <v>15.4609314379836</v>
      </c>
      <c r="M4532">
        <v>53.0190913205223</v>
      </c>
      <c r="N4532">
        <v>2.8263620929155699</v>
      </c>
      <c r="O4532">
        <v>73.838630806845899</v>
      </c>
      <c r="P4532">
        <v>91.345029239766006</v>
      </c>
    </row>
    <row r="4533" spans="1:17" hidden="1" x14ac:dyDescent="0.3">
      <c r="A4533" t="s">
        <v>9221</v>
      </c>
      <c r="B4533" t="s">
        <v>9222</v>
      </c>
      <c r="C4533" t="str">
        <f>IFERROR(VLOOKUP(Table1[[#This Row],[Ticker]],[1]!Table1[[Symbol]:[Industry]],2,FALSE),"-")</f>
        <v>-</v>
      </c>
      <c r="D4533" t="s">
        <v>220</v>
      </c>
      <c r="E4533">
        <v>6.3066559499999997</v>
      </c>
      <c r="F4533">
        <v>6.6</v>
      </c>
      <c r="G4533">
        <v>-57.054390605433298</v>
      </c>
      <c r="I4533">
        <v>-11.713257353975701</v>
      </c>
      <c r="K4533">
        <v>7.8976443621726604</v>
      </c>
      <c r="M4533">
        <v>24.8553728216223</v>
      </c>
      <c r="N4533">
        <v>1</v>
      </c>
      <c r="O4533">
        <v>45.454545454545404</v>
      </c>
      <c r="P4533">
        <v>4.7619047619047601</v>
      </c>
    </row>
    <row r="4534" spans="1:17" hidden="1" x14ac:dyDescent="0.3">
      <c r="A4534" t="s">
        <v>9223</v>
      </c>
      <c r="B4534" t="s">
        <v>9224</v>
      </c>
      <c r="C4534" t="str">
        <f>IFERROR(VLOOKUP(Table1[[#This Row],[Ticker]],[1]!Table1[[Symbol]:[Industry]],2,FALSE),"-")</f>
        <v>-</v>
      </c>
      <c r="E4534">
        <v>6.2658441900000001</v>
      </c>
      <c r="F4534">
        <v>29.95</v>
      </c>
      <c r="G4534">
        <v>14.148880422604</v>
      </c>
      <c r="H4534">
        <v>37.760289104050102</v>
      </c>
      <c r="I4534">
        <v>75.474242646024194</v>
      </c>
      <c r="J4534">
        <v>31.649566150192101</v>
      </c>
      <c r="K4534">
        <v>21.266265074010899</v>
      </c>
      <c r="L4534">
        <v>19.546499726209099</v>
      </c>
      <c r="M4534">
        <v>93.560322497355898</v>
      </c>
      <c r="N4534">
        <v>4.1992139206064598</v>
      </c>
      <c r="O4534">
        <v>0</v>
      </c>
      <c r="P4534">
        <v>99.6666666666666</v>
      </c>
      <c r="Q4534">
        <v>-1.0093201394274E-2</v>
      </c>
    </row>
    <row r="4535" spans="1:17" hidden="1" x14ac:dyDescent="0.3">
      <c r="A4535" t="s">
        <v>9225</v>
      </c>
      <c r="B4535" t="s">
        <v>9226</v>
      </c>
      <c r="C4535" t="str">
        <f>IFERROR(VLOOKUP(Table1[[#This Row],[Ticker]],[1]!Table1[[Symbol]:[Industry]],2,FALSE),"-")</f>
        <v>-</v>
      </c>
      <c r="D4535" t="s">
        <v>422</v>
      </c>
      <c r="E4535">
        <v>6.2428207999999996</v>
      </c>
      <c r="F4535">
        <v>16.420000000000002</v>
      </c>
      <c r="G4535">
        <v>-5.4231589338790496</v>
      </c>
      <c r="H4535">
        <v>-14.570678992759399</v>
      </c>
      <c r="I4535">
        <v>33.983282131383604</v>
      </c>
      <c r="J4535">
        <v>-0.80168733170197304</v>
      </c>
      <c r="K4535">
        <v>14.357643655098199</v>
      </c>
      <c r="L4535">
        <v>11.255590586568699</v>
      </c>
      <c r="M4535">
        <v>95.600391384635898</v>
      </c>
      <c r="N4535">
        <v>0</v>
      </c>
      <c r="O4535">
        <v>16.199756394640598</v>
      </c>
      <c r="P4535">
        <v>116.052631578947</v>
      </c>
    </row>
    <row r="4536" spans="1:17" hidden="1" x14ac:dyDescent="0.3">
      <c r="A4536" t="s">
        <v>9227</v>
      </c>
      <c r="B4536" t="s">
        <v>9228</v>
      </c>
      <c r="C4536" t="str">
        <f>IFERROR(VLOOKUP(Table1[[#This Row],[Ticker]],[1]!Table1[[Symbol]:[Industry]],2,FALSE),"-")</f>
        <v>-</v>
      </c>
      <c r="D4536" t="s">
        <v>557</v>
      </c>
      <c r="E4536">
        <v>6.21</v>
      </c>
      <c r="F4536">
        <v>21.73</v>
      </c>
      <c r="G4536">
        <v>133.50348528955399</v>
      </c>
      <c r="H4536">
        <v>4.0576575251028002</v>
      </c>
      <c r="I4536">
        <v>-21.058271955561001</v>
      </c>
      <c r="J4536">
        <v>-2.2302587602733999</v>
      </c>
      <c r="K4536">
        <v>20.6915642642895</v>
      </c>
      <c r="L4536">
        <v>19.794061512732899</v>
      </c>
      <c r="M4536">
        <v>53.232997002237603</v>
      </c>
      <c r="N4536">
        <v>3.7432840680909498</v>
      </c>
      <c r="O4536">
        <v>40.358950759318901</v>
      </c>
      <c r="P4536">
        <v>159.307875894988</v>
      </c>
    </row>
    <row r="4537" spans="1:17" hidden="1" x14ac:dyDescent="0.3">
      <c r="A4537" t="s">
        <v>9229</v>
      </c>
      <c r="B4537" t="s">
        <v>9230</v>
      </c>
      <c r="C4537" t="str">
        <f>IFERROR(VLOOKUP(Table1[[#This Row],[Ticker]],[1]!Table1[[Symbol]:[Industry]],2,FALSE),"-")</f>
        <v>-</v>
      </c>
      <c r="D4537" t="s">
        <v>288</v>
      </c>
      <c r="E4537">
        <v>6.1987532400000003</v>
      </c>
      <c r="F4537">
        <v>3.84</v>
      </c>
      <c r="G4537">
        <v>-28.342461671423099</v>
      </c>
      <c r="H4537">
        <v>-17.7226406780321</v>
      </c>
      <c r="I4537">
        <v>-10.660625775028301</v>
      </c>
      <c r="J4537">
        <v>-7.29519382520846</v>
      </c>
      <c r="K4537">
        <v>3.8900723373850199</v>
      </c>
      <c r="L4537">
        <v>3.8220727817494198</v>
      </c>
      <c r="M4537">
        <v>39.912457188251899</v>
      </c>
      <c r="N4537">
        <v>2.2343561026638601</v>
      </c>
      <c r="O4537">
        <v>76.8229166666666</v>
      </c>
      <c r="P4537">
        <v>31.958762886597899</v>
      </c>
      <c r="Q4537">
        <v>4.5025514932516997E-2</v>
      </c>
    </row>
    <row r="4538" spans="1:17" hidden="1" x14ac:dyDescent="0.3">
      <c r="A4538" t="s">
        <v>9231</v>
      </c>
      <c r="B4538" t="s">
        <v>9232</v>
      </c>
      <c r="C4538" t="str">
        <f>IFERROR(VLOOKUP(Table1[[#This Row],[Ticker]],[1]!Table1[[Symbol]:[Industry]],2,FALSE),"-")</f>
        <v>-</v>
      </c>
      <c r="D4538" t="s">
        <v>713</v>
      </c>
      <c r="E4538">
        <v>6.1746908559999998</v>
      </c>
      <c r="F4538">
        <v>109.93</v>
      </c>
      <c r="G4538">
        <v>70.464132872516998</v>
      </c>
      <c r="H4538">
        <v>0.51932334208604503</v>
      </c>
      <c r="I4538">
        <v>19.829162174563201</v>
      </c>
      <c r="J4538">
        <v>1.68805530164379</v>
      </c>
      <c r="K4538">
        <v>103.105734794447</v>
      </c>
      <c r="L4538">
        <v>88.463946283429493</v>
      </c>
      <c r="M4538">
        <v>67.7882302660921</v>
      </c>
      <c r="N4538">
        <v>0.92545803583459096</v>
      </c>
      <c r="O4538">
        <v>0.97334667515691597</v>
      </c>
      <c r="P4538">
        <v>97.893789378937896</v>
      </c>
    </row>
    <row r="4539" spans="1:17" hidden="1" x14ac:dyDescent="0.3">
      <c r="A4539" t="s">
        <v>9233</v>
      </c>
      <c r="B4539" t="s">
        <v>9234</v>
      </c>
      <c r="C4539" t="str">
        <f>IFERROR(VLOOKUP(Table1[[#This Row],[Ticker]],[1]!Table1[[Symbol]:[Industry]],2,FALSE),"-")</f>
        <v>-</v>
      </c>
      <c r="D4539" t="s">
        <v>647</v>
      </c>
      <c r="E4539">
        <v>6.1680000000000001</v>
      </c>
      <c r="F4539">
        <v>20.56</v>
      </c>
      <c r="G4539">
        <v>-87.135968562928099</v>
      </c>
      <c r="H4539">
        <v>-19.294373676965598</v>
      </c>
      <c r="I4539">
        <v>-2.1183746247646802</v>
      </c>
      <c r="J4539">
        <v>-10.0290604001346</v>
      </c>
      <c r="K4539">
        <v>24.2578473440376</v>
      </c>
      <c r="L4539">
        <v>26.859679460900502</v>
      </c>
      <c r="M4539">
        <v>0.65329607146934199</v>
      </c>
      <c r="N4539">
        <v>2.0606060606060601</v>
      </c>
      <c r="O4539">
        <v>158.608949416342</v>
      </c>
      <c r="P4539">
        <v>54.122938530734601</v>
      </c>
    </row>
    <row r="4540" spans="1:17" hidden="1" x14ac:dyDescent="0.3">
      <c r="A4540" t="s">
        <v>9235</v>
      </c>
      <c r="B4540" t="s">
        <v>9236</v>
      </c>
      <c r="C4540" t="str">
        <f>IFERROR(VLOOKUP(Table1[[#This Row],[Ticker]],[1]!Table1[[Symbol]:[Industry]],2,FALSE),"-")</f>
        <v>-</v>
      </c>
      <c r="D4540" t="s">
        <v>713</v>
      </c>
      <c r="E4540">
        <v>6.1661835759999999</v>
      </c>
      <c r="F4540">
        <v>36.799999999999997</v>
      </c>
      <c r="G4540">
        <v>44.4871410928545</v>
      </c>
      <c r="H4540">
        <v>-3.6023923530848498</v>
      </c>
      <c r="I4540">
        <v>18.922170406052601</v>
      </c>
      <c r="J4540">
        <v>-0.69340362839932201</v>
      </c>
      <c r="K4540">
        <v>35.2203926616979</v>
      </c>
      <c r="L4540">
        <v>30.449022628732799</v>
      </c>
      <c r="M4540">
        <v>46.0553371054271</v>
      </c>
      <c r="N4540">
        <v>0.87229454424707698</v>
      </c>
      <c r="O4540">
        <v>3.6413043478260998</v>
      </c>
      <c r="P4540">
        <v>74.821852731591406</v>
      </c>
    </row>
    <row r="4541" spans="1:17" hidden="1" x14ac:dyDescent="0.3">
      <c r="A4541" t="s">
        <v>9237</v>
      </c>
      <c r="B4541" t="s">
        <v>9238</v>
      </c>
      <c r="C4541" t="str">
        <f>IFERROR(VLOOKUP(Table1[[#This Row],[Ticker]],[1]!Table1[[Symbol]:[Industry]],2,FALSE),"-")</f>
        <v>-</v>
      </c>
      <c r="D4541" t="s">
        <v>775</v>
      </c>
      <c r="E4541">
        <v>6.1529999999999996</v>
      </c>
      <c r="F4541">
        <v>5.89</v>
      </c>
      <c r="G4541">
        <v>-4.3610916363611398</v>
      </c>
      <c r="H4541">
        <v>-3.1535997848387001</v>
      </c>
      <c r="I4541">
        <v>-29.679831170131699</v>
      </c>
      <c r="J4541">
        <v>-6.4377581851641201</v>
      </c>
      <c r="K4541">
        <v>5.9838409903110001</v>
      </c>
      <c r="L4541">
        <v>5.8983101192681504</v>
      </c>
      <c r="M4541">
        <v>31.0710893710527</v>
      </c>
      <c r="N4541">
        <v>1.17425467399415</v>
      </c>
      <c r="O4541">
        <v>43.972835314091597</v>
      </c>
      <c r="P4541">
        <v>40.238095238095198</v>
      </c>
      <c r="Q4541">
        <v>-5.2463739488010003E-2</v>
      </c>
    </row>
    <row r="4542" spans="1:17" hidden="1" x14ac:dyDescent="0.3">
      <c r="A4542" t="s">
        <v>9239</v>
      </c>
      <c r="B4542" t="s">
        <v>9240</v>
      </c>
      <c r="C4542" t="str">
        <f>IFERROR(VLOOKUP(Table1[[#This Row],[Ticker]],[1]!Table1[[Symbol]:[Industry]],2,FALSE),"-")</f>
        <v>-</v>
      </c>
      <c r="E4542">
        <v>6.1397026459999999</v>
      </c>
      <c r="F4542">
        <v>5.56</v>
      </c>
      <c r="G4542">
        <v>-18.881313682356399</v>
      </c>
      <c r="H4542">
        <v>-14.301475601832101</v>
      </c>
      <c r="I4542">
        <v>-32.735984626703001</v>
      </c>
      <c r="J4542">
        <v>-12.0043232460347</v>
      </c>
      <c r="K4542">
        <v>5.7697878378304797</v>
      </c>
      <c r="L4542">
        <v>6.0195555564210004</v>
      </c>
      <c r="M4542">
        <v>35.393068931973602</v>
      </c>
      <c r="N4542">
        <v>1.80025167292826</v>
      </c>
      <c r="O4542">
        <v>53.7769784172662</v>
      </c>
      <c r="P4542">
        <v>29.603729603729501</v>
      </c>
      <c r="Q4542">
        <v>5.5480872977313002E-2</v>
      </c>
    </row>
    <row r="4543" spans="1:17" hidden="1" x14ac:dyDescent="0.3">
      <c r="A4543" t="s">
        <v>9241</v>
      </c>
      <c r="B4543" t="s">
        <v>9242</v>
      </c>
      <c r="C4543" t="str">
        <f>IFERROR(VLOOKUP(Table1[[#This Row],[Ticker]],[1]!Table1[[Symbol]:[Industry]],2,FALSE),"-")</f>
        <v>-</v>
      </c>
      <c r="D4543" t="s">
        <v>422</v>
      </c>
      <c r="E4543">
        <v>6.1379999999999999</v>
      </c>
      <c r="F4543">
        <v>15.5</v>
      </c>
      <c r="G4543">
        <v>80.038902887262495</v>
      </c>
      <c r="H4543">
        <v>-1.55637756261648</v>
      </c>
      <c r="I4543">
        <v>-14.6562755130239</v>
      </c>
      <c r="J4543">
        <v>2.6005808470838798</v>
      </c>
      <c r="K4543">
        <v>15.6153763128432</v>
      </c>
      <c r="L4543">
        <v>14.9095283728465</v>
      </c>
      <c r="M4543">
        <v>44.072276968486797</v>
      </c>
      <c r="N4543">
        <v>2.0146818355773499</v>
      </c>
      <c r="O4543">
        <v>43.677419354838698</v>
      </c>
      <c r="P4543">
        <v>138.09523809523799</v>
      </c>
      <c r="Q4543">
        <v>4.8881875057839003E-2</v>
      </c>
    </row>
    <row r="4544" spans="1:17" hidden="1" x14ac:dyDescent="0.3">
      <c r="A4544" t="s">
        <v>9243</v>
      </c>
      <c r="B4544" t="s">
        <v>9244</v>
      </c>
      <c r="C4544" t="str">
        <f>IFERROR(VLOOKUP(Table1[[#This Row],[Ticker]],[1]!Table1[[Symbol]:[Industry]],2,FALSE),"-")</f>
        <v>-</v>
      </c>
      <c r="D4544" t="s">
        <v>288</v>
      </c>
      <c r="E4544">
        <v>6.1307070000000001</v>
      </c>
      <c r="F4544">
        <v>3.8</v>
      </c>
      <c r="G4544">
        <v>84.140360775782099</v>
      </c>
      <c r="H4544">
        <v>16.922369640962899</v>
      </c>
      <c r="I4544">
        <v>8.1605596807245497</v>
      </c>
      <c r="J4544">
        <v>8.2073216773070303</v>
      </c>
      <c r="K4544">
        <v>3.1751789757568698</v>
      </c>
      <c r="L4544">
        <v>3.4200516058709201</v>
      </c>
      <c r="M4544">
        <v>77.560165753337301</v>
      </c>
      <c r="N4544">
        <v>2.2478645968537401</v>
      </c>
      <c r="O4544">
        <v>41.315789473684198</v>
      </c>
      <c r="P4544">
        <v>109.944751381215</v>
      </c>
      <c r="Q4544">
        <v>5.1211615041900002E-4</v>
      </c>
    </row>
    <row r="4545" spans="1:17" hidden="1" x14ac:dyDescent="0.3">
      <c r="A4545" t="s">
        <v>9245</v>
      </c>
      <c r="B4545" t="s">
        <v>9246</v>
      </c>
      <c r="C4545" t="str">
        <f>IFERROR(VLOOKUP(Table1[[#This Row],[Ticker]],[1]!Table1[[Symbol]:[Industry]],2,FALSE),"-")</f>
        <v>-</v>
      </c>
      <c r="D4545" t="s">
        <v>75</v>
      </c>
      <c r="E4545">
        <v>6.1302960000000004</v>
      </c>
      <c r="F4545">
        <v>20.100000000000001</v>
      </c>
      <c r="G4545">
        <v>-29.447727134675802</v>
      </c>
      <c r="H4545">
        <v>3.8293418489371498</v>
      </c>
      <c r="I4545">
        <v>-20.3496209903393</v>
      </c>
      <c r="J4545">
        <v>-15.2084669927189</v>
      </c>
      <c r="K4545">
        <v>20.2675438644598</v>
      </c>
      <c r="L4545">
        <v>19.080877925627298</v>
      </c>
      <c r="M4545">
        <v>37.4650432749564</v>
      </c>
      <c r="N4545">
        <v>1.17337184177179</v>
      </c>
      <c r="O4545">
        <v>29.3034825870646</v>
      </c>
      <c r="P4545">
        <v>54.615384615384599</v>
      </c>
      <c r="Q4545">
        <v>5.9437914618982998E-2</v>
      </c>
    </row>
    <row r="4546" spans="1:17" hidden="1" x14ac:dyDescent="0.3">
      <c r="A4546" t="s">
        <v>9247</v>
      </c>
      <c r="B4546" t="s">
        <v>9248</v>
      </c>
      <c r="C4546" t="str">
        <f>IFERROR(VLOOKUP(Table1[[#This Row],[Ticker]],[1]!Table1[[Symbol]:[Industry]],2,FALSE),"-")</f>
        <v>-</v>
      </c>
      <c r="D4546" t="s">
        <v>140</v>
      </c>
      <c r="E4546">
        <v>6.1252449999999996</v>
      </c>
      <c r="F4546">
        <v>12.19</v>
      </c>
      <c r="G4546">
        <v>-5.9420503891107996</v>
      </c>
      <c r="H4546">
        <v>-4.8080115495445899</v>
      </c>
      <c r="I4546">
        <v>-21.3500253302544</v>
      </c>
      <c r="J4546">
        <v>-6.2070927371073701</v>
      </c>
      <c r="K4546">
        <v>12.853962733764799</v>
      </c>
      <c r="L4546">
        <v>12.6261500483385</v>
      </c>
      <c r="M4546">
        <v>22.785628505156499</v>
      </c>
      <c r="N4546">
        <v>0.46429497441200301</v>
      </c>
      <c r="O4546">
        <v>54.716981132075396</v>
      </c>
      <c r="P4546">
        <v>32.356134636264898</v>
      </c>
      <c r="Q4546">
        <v>2.1394113809350999E-2</v>
      </c>
    </row>
    <row r="4547" spans="1:17" hidden="1" x14ac:dyDescent="0.3">
      <c r="A4547" t="s">
        <v>9249</v>
      </c>
      <c r="B4547" t="s">
        <v>9250</v>
      </c>
      <c r="C4547" t="str">
        <f>IFERROR(VLOOKUP(Table1[[#This Row],[Ticker]],[1]!Table1[[Symbol]:[Industry]],2,FALSE),"-")</f>
        <v>-</v>
      </c>
      <c r="D4547" t="s">
        <v>100</v>
      </c>
      <c r="E4547">
        <v>6.11</v>
      </c>
      <c r="F4547">
        <v>12.22</v>
      </c>
      <c r="G4547">
        <v>147.57368545720601</v>
      </c>
      <c r="H4547">
        <v>-2.8863719977862101</v>
      </c>
      <c r="I4547">
        <v>72.6004681362203</v>
      </c>
      <c r="J4547">
        <v>-0.637752905472453</v>
      </c>
      <c r="K4547">
        <v>10.891285799945701</v>
      </c>
      <c r="L4547">
        <v>9.0929068401608699</v>
      </c>
      <c r="M4547">
        <v>64.797029962023402</v>
      </c>
      <c r="N4547">
        <v>0.67782970327860403</v>
      </c>
      <c r="O4547">
        <v>22.3404255319148</v>
      </c>
      <c r="P4547">
        <v>247.15909090909</v>
      </c>
      <c r="Q4547">
        <v>8.4764993014990006E-2</v>
      </c>
    </row>
    <row r="4548" spans="1:17" hidden="1" x14ac:dyDescent="0.3">
      <c r="A4548" t="s">
        <v>9251</v>
      </c>
      <c r="B4548" t="s">
        <v>9252</v>
      </c>
      <c r="C4548" t="str">
        <f>IFERROR(VLOOKUP(Table1[[#This Row],[Ticker]],[1]!Table1[[Symbol]:[Industry]],2,FALSE),"-")</f>
        <v>-</v>
      </c>
      <c r="D4548" t="s">
        <v>49</v>
      </c>
      <c r="E4548">
        <v>6.1</v>
      </c>
      <c r="F4548">
        <v>6</v>
      </c>
      <c r="G4548">
        <v>50.666197629860797</v>
      </c>
      <c r="H4548">
        <v>-13.0222410164317</v>
      </c>
      <c r="I4548">
        <v>-1.01215034290564</v>
      </c>
      <c r="J4548">
        <v>-7.2434051231130097</v>
      </c>
      <c r="K4548">
        <v>5.9623852142013103</v>
      </c>
      <c r="L4548">
        <v>5.2629026579635898</v>
      </c>
      <c r="M4548">
        <v>37.075054186986101</v>
      </c>
      <c r="N4548">
        <v>0.72609331518193698</v>
      </c>
      <c r="O4548">
        <v>31.1666666666666</v>
      </c>
      <c r="P4548">
        <v>100</v>
      </c>
      <c r="Q4548">
        <v>3.3589480671248E-2</v>
      </c>
    </row>
    <row r="4549" spans="1:17" hidden="1" x14ac:dyDescent="0.3">
      <c r="A4549" t="s">
        <v>9253</v>
      </c>
      <c r="B4549" t="s">
        <v>9254</v>
      </c>
      <c r="C4549" t="str">
        <f>IFERROR(VLOOKUP(Table1[[#This Row],[Ticker]],[1]!Table1[[Symbol]:[Industry]],2,FALSE),"-")</f>
        <v>-</v>
      </c>
      <c r="D4549" t="s">
        <v>49</v>
      </c>
      <c r="E4549">
        <v>6.0780443999999996</v>
      </c>
      <c r="F4549">
        <v>5.79</v>
      </c>
      <c r="G4549">
        <v>7.6057476434146203</v>
      </c>
      <c r="H4549">
        <v>-27.143232022710301</v>
      </c>
      <c r="I4549">
        <v>-16.010778015132701</v>
      </c>
      <c r="J4549">
        <v>-8.6480980161760996</v>
      </c>
      <c r="K4549">
        <v>6.0258056236592203</v>
      </c>
      <c r="L4549">
        <v>5.5389679479437399</v>
      </c>
      <c r="M4549">
        <v>24.1537301505976</v>
      </c>
      <c r="N4549">
        <v>0.49297489061941602</v>
      </c>
      <c r="O4549">
        <v>38.1692573402417</v>
      </c>
      <c r="P4549">
        <v>58.630136986301302</v>
      </c>
      <c r="Q4549">
        <v>7.6507324235918994E-2</v>
      </c>
    </row>
    <row r="4550" spans="1:17" hidden="1" x14ac:dyDescent="0.3">
      <c r="A4550" t="s">
        <v>9255</v>
      </c>
      <c r="B4550" t="s">
        <v>9256</v>
      </c>
      <c r="C4550" t="str">
        <f>IFERROR(VLOOKUP(Table1[[#This Row],[Ticker]],[1]!Table1[[Symbol]:[Industry]],2,FALSE),"-")</f>
        <v>-</v>
      </c>
      <c r="D4550" t="s">
        <v>647</v>
      </c>
      <c r="E4550">
        <v>6.0133448999999999</v>
      </c>
      <c r="F4550">
        <v>18.399999999999999</v>
      </c>
      <c r="G4550">
        <v>-75.586049994079602</v>
      </c>
      <c r="H4550">
        <v>-7.4338438139145202</v>
      </c>
      <c r="I4550">
        <v>-53.282009338732799</v>
      </c>
      <c r="J4550">
        <v>-4.9874964179704699</v>
      </c>
      <c r="K4550">
        <v>20.1790838592913</v>
      </c>
      <c r="L4550">
        <v>25.305375223387799</v>
      </c>
      <c r="M4550">
        <v>23.544413726845001</v>
      </c>
      <c r="N4550">
        <v>0.238772753251701</v>
      </c>
      <c r="O4550">
        <v>138.53260869565199</v>
      </c>
      <c r="P4550">
        <v>15.8690176322418</v>
      </c>
      <c r="Q4550">
        <v>3.8292212453475999E-2</v>
      </c>
    </row>
    <row r="4551" spans="1:17" hidden="1" x14ac:dyDescent="0.3">
      <c r="A4551" t="s">
        <v>9257</v>
      </c>
      <c r="B4551" t="s">
        <v>9258</v>
      </c>
      <c r="C4551" t="str">
        <f>IFERROR(VLOOKUP(Table1[[#This Row],[Ticker]],[1]!Table1[[Symbol]:[Industry]],2,FALSE),"-")</f>
        <v>-</v>
      </c>
      <c r="E4551">
        <v>6.0091640000000002</v>
      </c>
      <c r="F4551">
        <v>6.32</v>
      </c>
      <c r="G4551">
        <v>-84.170662015182899</v>
      </c>
      <c r="H4551">
        <v>3.3455832216972299</v>
      </c>
      <c r="I4551">
        <v>-73.572038283366197</v>
      </c>
      <c r="J4551">
        <v>-8.2729516995180497</v>
      </c>
      <c r="K4551">
        <v>7.0009165756781204</v>
      </c>
      <c r="L4551">
        <v>10.1596093083343</v>
      </c>
      <c r="M4551">
        <v>33.663412618002297</v>
      </c>
      <c r="N4551">
        <v>0.37379117176933102</v>
      </c>
      <c r="O4551">
        <v>184.810126582278</v>
      </c>
      <c r="P4551">
        <v>22.243713733075399</v>
      </c>
    </row>
    <row r="4552" spans="1:17" hidden="1" x14ac:dyDescent="0.3">
      <c r="A4552" t="s">
        <v>9259</v>
      </c>
      <c r="B4552" t="s">
        <v>9260</v>
      </c>
      <c r="C4552" t="str">
        <f>IFERROR(VLOOKUP(Table1[[#This Row],[Ticker]],[1]!Table1[[Symbol]:[Industry]],2,FALSE),"-")</f>
        <v>-</v>
      </c>
      <c r="D4552" t="s">
        <v>21</v>
      </c>
      <c r="E4552">
        <v>5.9905999999999997</v>
      </c>
      <c r="F4552">
        <v>28</v>
      </c>
      <c r="G4552">
        <v>74.195609394566603</v>
      </c>
      <c r="H4552">
        <v>-6.5509604445233096</v>
      </c>
      <c r="I4552">
        <v>50.699735685467402</v>
      </c>
      <c r="J4552">
        <v>15.119981463529999</v>
      </c>
      <c r="K4552">
        <v>27.6345311401796</v>
      </c>
      <c r="L4552">
        <v>23.246728250254801</v>
      </c>
      <c r="M4552">
        <v>70.818723802042996</v>
      </c>
      <c r="N4552">
        <v>0.38183848967563</v>
      </c>
      <c r="O4552">
        <v>36.857142857142797</v>
      </c>
      <c r="P4552">
        <v>179.99999999999901</v>
      </c>
      <c r="Q4552">
        <v>0.115121138020457</v>
      </c>
    </row>
    <row r="4553" spans="1:17" hidden="1" x14ac:dyDescent="0.3">
      <c r="A4553" t="s">
        <v>9261</v>
      </c>
      <c r="B4553" t="s">
        <v>9262</v>
      </c>
      <c r="C4553" t="str">
        <f>IFERROR(VLOOKUP(Table1[[#This Row],[Ticker]],[1]!Table1[[Symbol]:[Industry]],2,FALSE),"-")</f>
        <v>-</v>
      </c>
      <c r="E4553">
        <v>5.9761129999999998</v>
      </c>
      <c r="F4553">
        <v>4.1399999999999997</v>
      </c>
      <c r="G4553">
        <v>-12.379733071186701</v>
      </c>
      <c r="H4553">
        <v>8.6160362304869604</v>
      </c>
      <c r="I4553">
        <v>-32.4029125263895</v>
      </c>
      <c r="J4553">
        <v>15.3747832565333</v>
      </c>
      <c r="K4553">
        <v>3.6059680436653299</v>
      </c>
      <c r="L4553">
        <v>3.8877852040600001</v>
      </c>
      <c r="M4553">
        <v>81.122726976744801</v>
      </c>
      <c r="N4553">
        <v>0.78622659000213202</v>
      </c>
      <c r="O4553">
        <v>32.850241545893702</v>
      </c>
      <c r="P4553">
        <v>45.2631578947368</v>
      </c>
      <c r="Q4553">
        <v>9.8266701749250007E-3</v>
      </c>
    </row>
    <row r="4554" spans="1:17" hidden="1" x14ac:dyDescent="0.3">
      <c r="A4554" t="s">
        <v>9263</v>
      </c>
      <c r="B4554" t="s">
        <v>9264</v>
      </c>
      <c r="C4554" t="str">
        <f>IFERROR(VLOOKUP(Table1[[#This Row],[Ticker]],[1]!Table1[[Symbol]:[Industry]],2,FALSE),"-")</f>
        <v>-</v>
      </c>
      <c r="D4554" t="s">
        <v>46</v>
      </c>
      <c r="E4554">
        <v>5.9542912000000001</v>
      </c>
      <c r="F4554">
        <v>8.16</v>
      </c>
      <c r="G4554">
        <v>-35.137723938766598</v>
      </c>
      <c r="H4554">
        <v>-25.576078865444501</v>
      </c>
      <c r="I4554">
        <v>-41.002685430232198</v>
      </c>
      <c r="J4554">
        <v>-0.92173535090965297</v>
      </c>
      <c r="K4554">
        <v>9.0668344525058906</v>
      </c>
      <c r="L4554">
        <v>9.1530542233628598</v>
      </c>
      <c r="M4554">
        <v>14.0383955317412</v>
      </c>
      <c r="N4554">
        <v>0.75706092015240201</v>
      </c>
      <c r="O4554">
        <v>80.147058823529306</v>
      </c>
      <c r="P4554">
        <v>32.038834951456302</v>
      </c>
      <c r="Q4554">
        <v>2.1301471142796E-2</v>
      </c>
    </row>
    <row r="4555" spans="1:17" hidden="1" x14ac:dyDescent="0.3">
      <c r="A4555" t="s">
        <v>9265</v>
      </c>
      <c r="B4555" t="s">
        <v>9266</v>
      </c>
      <c r="C4555" t="str">
        <f>IFERROR(VLOOKUP(Table1[[#This Row],[Ticker]],[1]!Table1[[Symbol]:[Industry]],2,FALSE),"-")</f>
        <v>-</v>
      </c>
      <c r="D4555" t="s">
        <v>484</v>
      </c>
      <c r="E4555">
        <v>5.9383999999999997</v>
      </c>
      <c r="F4555">
        <v>2.06</v>
      </c>
      <c r="G4555">
        <v>-55.014012598560399</v>
      </c>
      <c r="H4555">
        <v>-13.661640720511199</v>
      </c>
      <c r="I4555">
        <v>-35.416961057679401</v>
      </c>
      <c r="J4555">
        <v>-8.3572428872575202</v>
      </c>
      <c r="K4555">
        <v>2.21950690551505</v>
      </c>
      <c r="L4555">
        <v>2.5463446977893098</v>
      </c>
      <c r="M4555">
        <v>41.771451633629802</v>
      </c>
      <c r="N4555">
        <v>1.2418864191349099</v>
      </c>
      <c r="O4555">
        <v>65.533980582524194</v>
      </c>
      <c r="P4555">
        <v>6.7357512953367804</v>
      </c>
      <c r="Q4555">
        <v>-4.8510288847693997E-2</v>
      </c>
    </row>
    <row r="4556" spans="1:17" hidden="1" x14ac:dyDescent="0.3">
      <c r="A4556" t="s">
        <v>9267</v>
      </c>
      <c r="B4556" t="s">
        <v>9268</v>
      </c>
      <c r="C4556" t="str">
        <f>IFERROR(VLOOKUP(Table1[[#This Row],[Ticker]],[1]!Table1[[Symbol]:[Industry]],2,FALSE),"-")</f>
        <v>-</v>
      </c>
      <c r="D4556" t="s">
        <v>647</v>
      </c>
      <c r="E4556">
        <v>5.9159100000000002</v>
      </c>
      <c r="F4556">
        <v>68</v>
      </c>
      <c r="G4556">
        <v>-25.7749701876633</v>
      </c>
      <c r="H4556">
        <v>-4.9050907790626903</v>
      </c>
      <c r="I4556">
        <v>-37.695623741262096</v>
      </c>
      <c r="J4556">
        <v>-14.110128457185301</v>
      </c>
      <c r="K4556">
        <v>69.223773813118598</v>
      </c>
      <c r="L4556">
        <v>72.749193546632995</v>
      </c>
      <c r="M4556">
        <v>35.053412678318203</v>
      </c>
      <c r="N4556">
        <v>0.56907443010161995</v>
      </c>
      <c r="O4556">
        <v>41.764705882352899</v>
      </c>
      <c r="P4556">
        <v>22.965641952983699</v>
      </c>
      <c r="Q4556">
        <v>0.12714526588549399</v>
      </c>
    </row>
    <row r="4557" spans="1:17" hidden="1" x14ac:dyDescent="0.3">
      <c r="A4557" t="s">
        <v>9269</v>
      </c>
      <c r="B4557" t="s">
        <v>9270</v>
      </c>
      <c r="C4557" t="str">
        <f>IFERROR(VLOOKUP(Table1[[#This Row],[Ticker]],[1]!Table1[[Symbol]:[Industry]],2,FALSE),"-")</f>
        <v>-</v>
      </c>
      <c r="D4557" t="s">
        <v>130</v>
      </c>
      <c r="E4557">
        <v>5.9010499999999997</v>
      </c>
      <c r="F4557">
        <v>10.7</v>
      </c>
      <c r="G4557">
        <v>0.22623365840648901</v>
      </c>
      <c r="H4557">
        <v>0.55961988798897699</v>
      </c>
      <c r="I4557">
        <v>-8.7296192404050199</v>
      </c>
      <c r="J4557">
        <v>-1.4323179623325999</v>
      </c>
      <c r="K4557">
        <v>10.436382157643999</v>
      </c>
      <c r="L4557">
        <v>10.1639689766124</v>
      </c>
      <c r="M4557">
        <v>59.756430013369602</v>
      </c>
      <c r="N4557">
        <v>1.11563308015226</v>
      </c>
      <c r="O4557">
        <v>21.495327102803699</v>
      </c>
      <c r="P4557">
        <v>35.959339263024098</v>
      </c>
      <c r="Q4557">
        <v>1.4712055665153E-2</v>
      </c>
    </row>
    <row r="4558" spans="1:17" hidden="1" x14ac:dyDescent="0.3">
      <c r="A4558" t="s">
        <v>9271</v>
      </c>
      <c r="B4558" t="s">
        <v>9272</v>
      </c>
      <c r="C4558" t="str">
        <f>IFERROR(VLOOKUP(Table1[[#This Row],[Ticker]],[1]!Table1[[Symbol]:[Industry]],2,FALSE),"-")</f>
        <v>-</v>
      </c>
      <c r="D4558" t="s">
        <v>140</v>
      </c>
      <c r="E4558">
        <v>5.8875000000000002</v>
      </c>
      <c r="F4558">
        <v>7.85</v>
      </c>
      <c r="G4558">
        <v>-81.900587473442201</v>
      </c>
      <c r="H4558">
        <v>2.4974300069229498</v>
      </c>
      <c r="I4558">
        <v>-53.779678018182402</v>
      </c>
      <c r="J4558">
        <v>-3.5278335522719901</v>
      </c>
      <c r="K4558">
        <v>8.0856137974085307</v>
      </c>
      <c r="L4558">
        <v>11.6863124186474</v>
      </c>
      <c r="M4558">
        <v>57.669697956991598</v>
      </c>
      <c r="N4558">
        <v>1.6450216450216399</v>
      </c>
      <c r="O4558">
        <v>189.68152866241999</v>
      </c>
      <c r="P4558">
        <v>24.2088607594936</v>
      </c>
    </row>
    <row r="4559" spans="1:17" hidden="1" x14ac:dyDescent="0.3">
      <c r="A4559" t="s">
        <v>9273</v>
      </c>
      <c r="B4559" t="s">
        <v>9274</v>
      </c>
      <c r="C4559" t="str">
        <f>IFERROR(VLOOKUP(Table1[[#This Row],[Ticker]],[1]!Table1[[Symbol]:[Industry]],2,FALSE),"-")</f>
        <v>-</v>
      </c>
      <c r="D4559" t="s">
        <v>21</v>
      </c>
      <c r="E4559">
        <v>5.8835599199999997</v>
      </c>
      <c r="F4559">
        <v>1.62</v>
      </c>
      <c r="G4559">
        <v>-10.090104891147501</v>
      </c>
      <c r="H4559">
        <v>-12.4984065481237</v>
      </c>
      <c r="I4559">
        <v>-14.7072693300236</v>
      </c>
      <c r="J4559">
        <v>-3.65883018884483</v>
      </c>
      <c r="K4559">
        <v>1.76822664591745</v>
      </c>
      <c r="L4559">
        <v>1.7357367420072101</v>
      </c>
      <c r="M4559">
        <v>43.4300090850979</v>
      </c>
      <c r="N4559">
        <v>1.73790501753268</v>
      </c>
      <c r="O4559">
        <v>58.024691358024597</v>
      </c>
      <c r="P4559">
        <v>90.588235294117595</v>
      </c>
      <c r="Q4559">
        <v>4.0132057216258003E-2</v>
      </c>
    </row>
    <row r="4560" spans="1:17" hidden="1" x14ac:dyDescent="0.3">
      <c r="A4560" t="s">
        <v>9275</v>
      </c>
      <c r="B4560" t="s">
        <v>9276</v>
      </c>
      <c r="C4560" t="str">
        <f>IFERROR(VLOOKUP(Table1[[#This Row],[Ticker]],[1]!Table1[[Symbol]:[Industry]],2,FALSE),"-")</f>
        <v>-</v>
      </c>
      <c r="E4560">
        <v>5.8711320000000002</v>
      </c>
      <c r="F4560">
        <v>3.6</v>
      </c>
      <c r="G4560">
        <v>12.1266438773253</v>
      </c>
      <c r="H4560">
        <v>0.37344699878702298</v>
      </c>
      <c r="I4560">
        <v>-35.117512673124601</v>
      </c>
      <c r="J4560">
        <v>2.6465885303669898</v>
      </c>
      <c r="K4560">
        <v>3.4708810306163298</v>
      </c>
      <c r="L4560">
        <v>3.5763708129667098</v>
      </c>
      <c r="M4560">
        <v>57.119795629974298</v>
      </c>
      <c r="N4560">
        <v>0.959099159349733</v>
      </c>
      <c r="O4560">
        <v>41.1111111111111</v>
      </c>
      <c r="P4560">
        <v>52.542372881355902</v>
      </c>
      <c r="Q4560">
        <v>4.0503373880684999E-2</v>
      </c>
    </row>
    <row r="4561" spans="1:17" hidden="1" x14ac:dyDescent="0.3">
      <c r="A4561" t="s">
        <v>9277</v>
      </c>
      <c r="B4561" t="s">
        <v>9278</v>
      </c>
      <c r="C4561" t="str">
        <f>IFERROR(VLOOKUP(Table1[[#This Row],[Ticker]],[1]!Table1[[Symbol]:[Industry]],2,FALSE),"-")</f>
        <v>-</v>
      </c>
      <c r="D4561" t="s">
        <v>557</v>
      </c>
      <c r="E4561">
        <v>5.8663907999999996</v>
      </c>
      <c r="F4561">
        <v>6.06</v>
      </c>
      <c r="G4561">
        <v>16.115984101826601</v>
      </c>
      <c r="H4561">
        <v>4.2482201385329397</v>
      </c>
      <c r="I4561">
        <v>-18.7684720779021</v>
      </c>
      <c r="J4561">
        <v>-1.7406544678522</v>
      </c>
      <c r="K4561">
        <v>6.4176359042062501</v>
      </c>
      <c r="L4561">
        <v>6.1473625890671499</v>
      </c>
      <c r="M4561">
        <v>48.473233781812503</v>
      </c>
      <c r="N4561">
        <v>1.5770457067285799</v>
      </c>
      <c r="O4561">
        <v>45.3795379537953</v>
      </c>
      <c r="P4561">
        <v>105.42372881355899</v>
      </c>
      <c r="Q4561">
        <v>5.3110719142084997E-2</v>
      </c>
    </row>
    <row r="4562" spans="1:17" hidden="1" x14ac:dyDescent="0.3">
      <c r="A4562" t="s">
        <v>9279</v>
      </c>
      <c r="B4562" t="s">
        <v>9280</v>
      </c>
      <c r="C4562" t="str">
        <f>IFERROR(VLOOKUP(Table1[[#This Row],[Ticker]],[1]!Table1[[Symbol]:[Industry]],2,FALSE),"-")</f>
        <v>-</v>
      </c>
      <c r="D4562" t="s">
        <v>484</v>
      </c>
      <c r="E4562">
        <v>5.85</v>
      </c>
      <c r="F4562">
        <v>5.8</v>
      </c>
      <c r="G4562">
        <v>37.116957709173398</v>
      </c>
      <c r="H4562">
        <v>-9.3014756018321805</v>
      </c>
      <c r="I4562">
        <v>-42.085406213519498</v>
      </c>
      <c r="J4562">
        <v>-6.9012057907709998</v>
      </c>
      <c r="K4562">
        <v>6.4071294700580799</v>
      </c>
      <c r="L4562">
        <v>5.8249710189324304</v>
      </c>
      <c r="M4562">
        <v>20.96733586589</v>
      </c>
      <c r="N4562">
        <v>0.52585581628170597</v>
      </c>
      <c r="O4562">
        <v>53.448275862068897</v>
      </c>
      <c r="P4562">
        <v>92.691029900332197</v>
      </c>
      <c r="Q4562">
        <v>0.114540021976584</v>
      </c>
    </row>
    <row r="4563" spans="1:17" hidden="1" x14ac:dyDescent="0.3">
      <c r="A4563" t="s">
        <v>9281</v>
      </c>
      <c r="B4563" t="s">
        <v>9282</v>
      </c>
      <c r="C4563" t="str">
        <f>IFERROR(VLOOKUP(Table1[[#This Row],[Ticker]],[1]!Table1[[Symbol]:[Industry]],2,FALSE),"-")</f>
        <v>-</v>
      </c>
      <c r="E4563">
        <v>5.8382556000000001</v>
      </c>
      <c r="F4563">
        <v>10.57</v>
      </c>
      <c r="G4563">
        <v>20.594501361325602</v>
      </c>
      <c r="H4563">
        <v>-7.6470638371263</v>
      </c>
      <c r="I4563">
        <v>2.5570129162945099</v>
      </c>
      <c r="J4563">
        <v>-10.7591341402126</v>
      </c>
      <c r="K4563">
        <v>10.527364007453199</v>
      </c>
      <c r="L4563">
        <v>9.3860205087610993</v>
      </c>
      <c r="M4563">
        <v>46.814967317563799</v>
      </c>
      <c r="N4563">
        <v>0.204358849510555</v>
      </c>
      <c r="O4563">
        <v>22.5165562913907</v>
      </c>
      <c r="P4563">
        <v>67.511885895404106</v>
      </c>
      <c r="Q4563">
        <v>3.8009869236191998E-2</v>
      </c>
    </row>
    <row r="4564" spans="1:17" hidden="1" x14ac:dyDescent="0.3">
      <c r="A4564" t="s">
        <v>9283</v>
      </c>
      <c r="B4564" t="s">
        <v>9284</v>
      </c>
      <c r="C4564" t="str">
        <f>IFERROR(VLOOKUP(Table1[[#This Row],[Ticker]],[1]!Table1[[Symbol]:[Industry]],2,FALSE),"-")</f>
        <v>-</v>
      </c>
      <c r="D4564" t="s">
        <v>78</v>
      </c>
      <c r="E4564">
        <v>5.8112599999999999</v>
      </c>
      <c r="F4564">
        <v>16</v>
      </c>
      <c r="G4564">
        <v>-2.5378266609032698</v>
      </c>
      <c r="H4564">
        <v>-2.1678174048255499</v>
      </c>
      <c r="I4564">
        <v>26.217777128782799</v>
      </c>
      <c r="J4564">
        <v>9.3505969322574103</v>
      </c>
      <c r="K4564">
        <v>17.0306195393953</v>
      </c>
      <c r="L4564">
        <v>15.9148513145434</v>
      </c>
      <c r="M4564">
        <v>47.1246888996506</v>
      </c>
      <c r="N4564">
        <v>1.6104670860453001</v>
      </c>
      <c r="O4564">
        <v>36.749999999999901</v>
      </c>
      <c r="P4564">
        <v>47.737765466297297</v>
      </c>
      <c r="Q4564">
        <v>5.5476543236547E-2</v>
      </c>
    </row>
    <row r="4565" spans="1:17" hidden="1" x14ac:dyDescent="0.3">
      <c r="A4565" t="s">
        <v>9285</v>
      </c>
      <c r="B4565" t="s">
        <v>9286</v>
      </c>
      <c r="C4565" t="str">
        <f>IFERROR(VLOOKUP(Table1[[#This Row],[Ticker]],[1]!Table1[[Symbol]:[Industry]],2,FALSE),"-")</f>
        <v>-</v>
      </c>
      <c r="D4565" t="s">
        <v>130</v>
      </c>
      <c r="E4565">
        <v>5.8095400000000001</v>
      </c>
      <c r="F4565">
        <v>10.67</v>
      </c>
      <c r="G4565">
        <v>55.043067021685303</v>
      </c>
      <c r="H4565">
        <v>-10.4691100375807</v>
      </c>
      <c r="I4565">
        <v>-22.796590687308999</v>
      </c>
      <c r="J4565">
        <v>-3.8853877722306001</v>
      </c>
      <c r="K4565">
        <v>10.9939906738182</v>
      </c>
      <c r="L4565">
        <v>10.351363669828499</v>
      </c>
      <c r="M4565">
        <v>48.751763864679099</v>
      </c>
      <c r="N4565">
        <v>0.46360325261413898</v>
      </c>
      <c r="O4565">
        <v>38.238050609184597</v>
      </c>
      <c r="P4565">
        <v>81.154499151103494</v>
      </c>
      <c r="Q4565">
        <v>5.2337350574683E-2</v>
      </c>
    </row>
    <row r="4566" spans="1:17" hidden="1" x14ac:dyDescent="0.3">
      <c r="A4566" t="s">
        <v>9287</v>
      </c>
      <c r="B4566" t="s">
        <v>9288</v>
      </c>
      <c r="C4566" t="str">
        <f>IFERROR(VLOOKUP(Table1[[#This Row],[Ticker]],[1]!Table1[[Symbol]:[Industry]],2,FALSE),"-")</f>
        <v>-</v>
      </c>
      <c r="D4566" t="s">
        <v>140</v>
      </c>
      <c r="E4566">
        <v>5.7957900000000002</v>
      </c>
      <c r="F4566">
        <v>1.32</v>
      </c>
      <c r="G4566">
        <v>-0.80439060543331198</v>
      </c>
      <c r="H4566">
        <v>11.1817176754787</v>
      </c>
      <c r="I4566">
        <v>-13.205794667408499</v>
      </c>
      <c r="J4566">
        <v>15.2697412397265</v>
      </c>
      <c r="K4566">
        <v>1.0839313182489101</v>
      </c>
      <c r="L4566">
        <v>1.0117461009528099</v>
      </c>
      <c r="M4566">
        <v>92.107307718307695</v>
      </c>
      <c r="N4566">
        <v>3.79162651257051</v>
      </c>
      <c r="O4566">
        <v>29.545454545454501</v>
      </c>
      <c r="P4566">
        <v>80.821917808219098</v>
      </c>
      <c r="Q4566">
        <v>1.5303164803756E-2</v>
      </c>
    </row>
    <row r="4567" spans="1:17" hidden="1" x14ac:dyDescent="0.3">
      <c r="A4567" t="s">
        <v>9289</v>
      </c>
      <c r="B4567" t="s">
        <v>9290</v>
      </c>
      <c r="C4567" t="str">
        <f>IFERROR(VLOOKUP(Table1[[#This Row],[Ticker]],[1]!Table1[[Symbol]:[Industry]],2,FALSE),"-")</f>
        <v>-</v>
      </c>
      <c r="E4567">
        <v>5.7775540000000003</v>
      </c>
      <c r="F4567">
        <v>14.03</v>
      </c>
      <c r="G4567">
        <v>-7.2076027778762501</v>
      </c>
      <c r="H4567">
        <v>-3.1713885486455498E-2</v>
      </c>
      <c r="I4567">
        <v>2.4445945581479198</v>
      </c>
      <c r="J4567">
        <v>-0.730360655525084</v>
      </c>
      <c r="K4567">
        <v>13.869460432967299</v>
      </c>
      <c r="L4567">
        <v>13.670789459759799</v>
      </c>
      <c r="M4567">
        <v>53.2523821198238</v>
      </c>
      <c r="N4567">
        <v>0.33389361015490499</v>
      </c>
      <c r="O4567">
        <v>15.7519600855309</v>
      </c>
      <c r="P4567">
        <v>37.414299706170397</v>
      </c>
      <c r="Q4567">
        <v>-0.130776516101378</v>
      </c>
    </row>
    <row r="4568" spans="1:17" hidden="1" x14ac:dyDescent="0.3">
      <c r="A4568" t="s">
        <v>9291</v>
      </c>
      <c r="B4568" t="s">
        <v>9292</v>
      </c>
      <c r="C4568" t="str">
        <f>IFERROR(VLOOKUP(Table1[[#This Row],[Ticker]],[1]!Table1[[Symbol]:[Industry]],2,FALSE),"-")</f>
        <v>-</v>
      </c>
      <c r="D4568" t="s">
        <v>140</v>
      </c>
      <c r="E4568">
        <v>5.7755985000000001</v>
      </c>
      <c r="F4568">
        <v>10.81</v>
      </c>
      <c r="G4568">
        <v>54.062497913701399</v>
      </c>
      <c r="H4568">
        <v>2.80259679635786</v>
      </c>
      <c r="I4568">
        <v>-23.827078492187098</v>
      </c>
      <c r="J4568">
        <v>5.2589187289040797</v>
      </c>
      <c r="K4568">
        <v>10.398291500330799</v>
      </c>
      <c r="L4568">
        <v>9.8715711889295008</v>
      </c>
      <c r="M4568">
        <v>56.834236729635101</v>
      </c>
      <c r="N4568">
        <v>0.94434274307249499</v>
      </c>
      <c r="O4568">
        <v>33.209990749306101</v>
      </c>
      <c r="P4568">
        <v>131.97424892703799</v>
      </c>
      <c r="Q4568">
        <v>0.105740756957643</v>
      </c>
    </row>
    <row r="4569" spans="1:17" hidden="1" x14ac:dyDescent="0.3">
      <c r="A4569" t="s">
        <v>9293</v>
      </c>
      <c r="B4569" t="s">
        <v>9294</v>
      </c>
      <c r="C4569" t="str">
        <f>IFERROR(VLOOKUP(Table1[[#This Row],[Ticker]],[1]!Table1[[Symbol]:[Industry]],2,FALSE),"-")</f>
        <v>-</v>
      </c>
      <c r="D4569" t="s">
        <v>288</v>
      </c>
      <c r="E4569">
        <v>5.7381596200000002</v>
      </c>
      <c r="F4569">
        <v>2.14</v>
      </c>
      <c r="G4569">
        <v>88.195609394566702</v>
      </c>
      <c r="H4569">
        <v>-15.723044229283101</v>
      </c>
      <c r="I4569">
        <v>7.1756315349131299</v>
      </c>
      <c r="J4569">
        <v>-0.80168733170197304</v>
      </c>
      <c r="K4569">
        <v>1.88862895501469</v>
      </c>
      <c r="L4569">
        <v>1.31132708438612</v>
      </c>
      <c r="M4569">
        <v>4.5821800047593797</v>
      </c>
      <c r="N4569">
        <v>1.3938036887789</v>
      </c>
      <c r="O4569">
        <v>29.906542056074699</v>
      </c>
      <c r="P4569">
        <v>137.777777777777</v>
      </c>
      <c r="Q4569">
        <v>4.4104560592104998E-2</v>
      </c>
    </row>
    <row r="4570" spans="1:17" hidden="1" x14ac:dyDescent="0.3">
      <c r="A4570" t="s">
        <v>9295</v>
      </c>
      <c r="B4570" t="s">
        <v>9296</v>
      </c>
      <c r="C4570" t="str">
        <f>IFERROR(VLOOKUP(Table1[[#This Row],[Ticker]],[1]!Table1[[Symbol]:[Industry]],2,FALSE),"-")</f>
        <v>-</v>
      </c>
      <c r="D4570" t="s">
        <v>713</v>
      </c>
      <c r="E4570">
        <v>5.722810688</v>
      </c>
      <c r="F4570">
        <v>212.49</v>
      </c>
      <c r="G4570">
        <v>32.0633657095741</v>
      </c>
      <c r="H4570">
        <v>-1.03182289280052</v>
      </c>
      <c r="I4570">
        <v>17.7590799601846</v>
      </c>
      <c r="J4570">
        <v>0.101883926126594</v>
      </c>
      <c r="K4570">
        <v>198.031782063328</v>
      </c>
      <c r="L4570">
        <v>173.15367312312301</v>
      </c>
      <c r="M4570">
        <v>41.480968958534298</v>
      </c>
      <c r="N4570">
        <v>1.3879163381975601</v>
      </c>
      <c r="O4570">
        <v>3.53428396630428</v>
      </c>
      <c r="P4570">
        <v>63.453846153846101</v>
      </c>
    </row>
    <row r="4571" spans="1:17" hidden="1" x14ac:dyDescent="0.3">
      <c r="A4571" t="s">
        <v>9297</v>
      </c>
      <c r="B4571" t="s">
        <v>9298</v>
      </c>
      <c r="C4571" t="str">
        <f>IFERROR(VLOOKUP(Table1[[#This Row],[Ticker]],[1]!Table1[[Symbol]:[Industry]],2,FALSE),"-")</f>
        <v>-</v>
      </c>
      <c r="D4571" t="s">
        <v>713</v>
      </c>
      <c r="E4571">
        <v>5.7107817000000001</v>
      </c>
      <c r="F4571">
        <v>39.01</v>
      </c>
      <c r="G4571">
        <v>20.300478308424299</v>
      </c>
      <c r="H4571">
        <v>-1.89585898469613</v>
      </c>
      <c r="I4571">
        <v>7.11098876238123</v>
      </c>
      <c r="J4571">
        <v>-1.1894846429739401</v>
      </c>
      <c r="K4571">
        <v>37.006321080963602</v>
      </c>
      <c r="L4571">
        <v>33.708730162883697</v>
      </c>
      <c r="M4571">
        <v>46.348393818943599</v>
      </c>
      <c r="N4571">
        <v>0.85188912597906097</v>
      </c>
      <c r="O4571">
        <v>0.99974365547295097</v>
      </c>
      <c r="P4571">
        <v>49.693016116653801</v>
      </c>
    </row>
    <row r="4572" spans="1:17" hidden="1" x14ac:dyDescent="0.3">
      <c r="A4572" t="s">
        <v>9299</v>
      </c>
      <c r="B4572" t="s">
        <v>9300</v>
      </c>
      <c r="C4572" t="str">
        <f>IFERROR(VLOOKUP(Table1[[#This Row],[Ticker]],[1]!Table1[[Symbol]:[Industry]],2,FALSE),"-")</f>
        <v>-</v>
      </c>
      <c r="D4572" t="s">
        <v>97</v>
      </c>
      <c r="E4572">
        <v>5.7095766000000001</v>
      </c>
      <c r="F4572">
        <v>26.33</v>
      </c>
      <c r="G4572">
        <v>291.46977738188798</v>
      </c>
      <c r="H4572">
        <v>64.310813350445898</v>
      </c>
      <c r="I4572">
        <v>263.35796771724898</v>
      </c>
      <c r="J4572">
        <v>7.3222657671254998</v>
      </c>
      <c r="K4572">
        <v>16.4306531617008</v>
      </c>
      <c r="L4572">
        <v>10.728198050177401</v>
      </c>
      <c r="M4572">
        <v>99.811249167147594</v>
      </c>
      <c r="N4572">
        <v>0.70422350422070101</v>
      </c>
      <c r="O4572">
        <v>0</v>
      </c>
      <c r="P4572">
        <v>361.929824561403</v>
      </c>
      <c r="Q4572">
        <v>0.13747476693843999</v>
      </c>
    </row>
    <row r="4573" spans="1:17" hidden="1" x14ac:dyDescent="0.3">
      <c r="A4573" t="s">
        <v>9301</v>
      </c>
      <c r="B4573" t="s">
        <v>9302</v>
      </c>
      <c r="C4573" t="str">
        <f>IFERROR(VLOOKUP(Table1[[#This Row],[Ticker]],[1]!Table1[[Symbol]:[Industry]],2,FALSE),"-")</f>
        <v>-</v>
      </c>
      <c r="D4573" t="s">
        <v>409</v>
      </c>
      <c r="E4573">
        <v>5.7050803500000002</v>
      </c>
      <c r="F4573">
        <v>3.04</v>
      </c>
      <c r="G4573">
        <v>0.336688232740954</v>
      </c>
      <c r="H4573">
        <v>-8.0147108959498201</v>
      </c>
      <c r="I4573">
        <v>-14.2773599180783</v>
      </c>
      <c r="J4573">
        <v>19.820880761683199</v>
      </c>
      <c r="K4573">
        <v>2.9815694955541998</v>
      </c>
      <c r="L4573">
        <v>2.8337556725850002</v>
      </c>
      <c r="M4573">
        <v>57.343516242564398</v>
      </c>
      <c r="N4573">
        <v>1.3004033889709099</v>
      </c>
      <c r="O4573">
        <v>32.894736842105203</v>
      </c>
      <c r="P4573">
        <v>53.535353535353501</v>
      </c>
      <c r="Q4573">
        <v>7.4008692341904006E-2</v>
      </c>
    </row>
    <row r="4574" spans="1:17" hidden="1" x14ac:dyDescent="0.3">
      <c r="A4574" t="s">
        <v>9303</v>
      </c>
      <c r="B4574" t="s">
        <v>9304</v>
      </c>
      <c r="C4574" t="str">
        <f>IFERROR(VLOOKUP(Table1[[#This Row],[Ticker]],[1]!Table1[[Symbol]:[Industry]],2,FALSE),"-")</f>
        <v>-</v>
      </c>
      <c r="D4574" t="s">
        <v>46</v>
      </c>
      <c r="E4574">
        <v>5.6906249999999998</v>
      </c>
      <c r="F4574">
        <v>17.899999999999999</v>
      </c>
      <c r="G4574">
        <v>-22.574863500473601</v>
      </c>
      <c r="H4574">
        <v>-0.72304422928315504</v>
      </c>
      <c r="I4574">
        <v>-12.047333077806501</v>
      </c>
      <c r="J4574">
        <v>7.4546637075589901</v>
      </c>
      <c r="K4574">
        <v>18.4362930404704</v>
      </c>
      <c r="L4574">
        <v>18.882096283031199</v>
      </c>
      <c r="M4574">
        <v>59.488465071619601</v>
      </c>
      <c r="N4574">
        <v>0.85780639560121497</v>
      </c>
      <c r="O4574">
        <v>40.782122905027897</v>
      </c>
      <c r="P4574">
        <v>37.692307692307601</v>
      </c>
      <c r="Q4574">
        <v>0.13243758518431301</v>
      </c>
    </row>
    <row r="4575" spans="1:17" hidden="1" x14ac:dyDescent="0.3">
      <c r="A4575" t="s">
        <v>9305</v>
      </c>
      <c r="B4575" t="s">
        <v>9306</v>
      </c>
      <c r="C4575" t="str">
        <f>IFERROR(VLOOKUP(Table1[[#This Row],[Ticker]],[1]!Table1[[Symbol]:[Industry]],2,FALSE),"-")</f>
        <v>-</v>
      </c>
      <c r="D4575" t="s">
        <v>409</v>
      </c>
      <c r="E4575">
        <v>5.6861370000000004</v>
      </c>
      <c r="F4575">
        <v>18.95</v>
      </c>
      <c r="G4575">
        <v>-25.804390605433301</v>
      </c>
      <c r="H4575">
        <v>-4.8897108959498201</v>
      </c>
      <c r="I4575">
        <v>-11.713257353975701</v>
      </c>
      <c r="J4575">
        <v>-0.80168733170197304</v>
      </c>
      <c r="K4575">
        <v>18.949999961640899</v>
      </c>
      <c r="L4575">
        <v>18.949261471510798</v>
      </c>
      <c r="M4575">
        <v>100</v>
      </c>
      <c r="O4575">
        <v>0</v>
      </c>
      <c r="P4575">
        <v>0</v>
      </c>
    </row>
    <row r="4576" spans="1:17" hidden="1" x14ac:dyDescent="0.3">
      <c r="A4576" t="s">
        <v>9307</v>
      </c>
      <c r="B4576" t="s">
        <v>9308</v>
      </c>
      <c r="C4576" t="str">
        <f>IFERROR(VLOOKUP(Table1[[#This Row],[Ticker]],[1]!Table1[[Symbol]:[Industry]],2,FALSE),"-")</f>
        <v>-</v>
      </c>
      <c r="D4576" t="s">
        <v>710</v>
      </c>
      <c r="E4576">
        <v>5.6792347999999997</v>
      </c>
      <c r="F4576">
        <v>11.8</v>
      </c>
      <c r="G4576">
        <v>-21.287118683378299</v>
      </c>
      <c r="H4576">
        <v>-7.6578769859152196</v>
      </c>
      <c r="I4576">
        <v>6.9990162878753601</v>
      </c>
      <c r="J4576">
        <v>-1.3326607830294099</v>
      </c>
      <c r="K4576">
        <v>11.9672640238495</v>
      </c>
      <c r="L4576">
        <v>11.2274531080096</v>
      </c>
      <c r="M4576">
        <v>43.01183299262</v>
      </c>
      <c r="N4576">
        <v>0.54518425699151296</v>
      </c>
      <c r="O4576">
        <v>22.711864406779601</v>
      </c>
      <c r="P4576">
        <v>45.859085290482</v>
      </c>
      <c r="Q4576">
        <v>6.5336096218105003E-2</v>
      </c>
    </row>
    <row r="4577" spans="1:17" hidden="1" x14ac:dyDescent="0.3">
      <c r="A4577" t="s">
        <v>9309</v>
      </c>
      <c r="B4577" t="s">
        <v>9310</v>
      </c>
      <c r="C4577" t="str">
        <f>IFERROR(VLOOKUP(Table1[[#This Row],[Ticker]],[1]!Table1[[Symbol]:[Industry]],2,FALSE),"-")</f>
        <v>-</v>
      </c>
      <c r="D4577" t="s">
        <v>21</v>
      </c>
      <c r="E4577">
        <v>5.6561928000000004</v>
      </c>
      <c r="F4577">
        <v>5.62</v>
      </c>
      <c r="G4577">
        <v>-6.2299225203269302</v>
      </c>
      <c r="H4577">
        <v>-31.902697908936801</v>
      </c>
      <c r="I4577">
        <v>102.790559439917</v>
      </c>
      <c r="J4577">
        <v>-5.5474500435663803</v>
      </c>
      <c r="K4577">
        <v>6.4618534814633097</v>
      </c>
      <c r="L4577">
        <v>5.2369023458469099</v>
      </c>
      <c r="M4577">
        <v>25.473041723212599</v>
      </c>
      <c r="N4577">
        <v>1.2034406565656499</v>
      </c>
      <c r="O4577">
        <v>42.348754448398502</v>
      </c>
      <c r="P4577">
        <v>182.41206030150701</v>
      </c>
    </row>
    <row r="4578" spans="1:17" hidden="1" x14ac:dyDescent="0.3">
      <c r="A4578" t="s">
        <v>9311</v>
      </c>
      <c r="B4578" t="s">
        <v>9312</v>
      </c>
      <c r="C4578" t="str">
        <f>IFERROR(VLOOKUP(Table1[[#This Row],[Ticker]],[1]!Table1[[Symbol]:[Industry]],2,FALSE),"-")</f>
        <v>-</v>
      </c>
      <c r="D4578" t="s">
        <v>713</v>
      </c>
      <c r="E4578">
        <v>5.6472677519999896</v>
      </c>
      <c r="F4578">
        <v>20.010000000000002</v>
      </c>
      <c r="G4578">
        <v>7.6980409638195599</v>
      </c>
      <c r="H4578">
        <v>-3.2247785338270298</v>
      </c>
      <c r="I4578">
        <v>2.3688407075978</v>
      </c>
      <c r="J4578">
        <v>-0.69922831530853202</v>
      </c>
      <c r="K4578">
        <v>18.948566107176202</v>
      </c>
      <c r="L4578">
        <v>17.4923473774538</v>
      </c>
      <c r="M4578">
        <v>60.5497023931554</v>
      </c>
      <c r="N4578">
        <v>0.60998957337665805</v>
      </c>
      <c r="O4578">
        <v>3.4482758620689502</v>
      </c>
      <c r="P4578">
        <v>53.923076923076898</v>
      </c>
    </row>
    <row r="4579" spans="1:17" hidden="1" x14ac:dyDescent="0.3">
      <c r="A4579" t="s">
        <v>9313</v>
      </c>
      <c r="B4579" t="s">
        <v>9314</v>
      </c>
      <c r="C4579" t="str">
        <f>IFERROR(VLOOKUP(Table1[[#This Row],[Ticker]],[1]!Table1[[Symbol]:[Industry]],2,FALSE),"-")</f>
        <v>-</v>
      </c>
      <c r="D4579" t="s">
        <v>75</v>
      </c>
      <c r="E4579">
        <v>5.6260899000000002</v>
      </c>
      <c r="F4579">
        <v>5.27</v>
      </c>
      <c r="G4579">
        <v>-46.556270304681398</v>
      </c>
      <c r="H4579">
        <v>-1.74156274780167</v>
      </c>
      <c r="I4579">
        <v>-28.590228962808499</v>
      </c>
      <c r="J4579">
        <v>9.2773640516972495</v>
      </c>
      <c r="K4579">
        <v>5.5309661574423901</v>
      </c>
      <c r="L4579">
        <v>5.9611570497328303</v>
      </c>
      <c r="M4579">
        <v>59.306413084972299</v>
      </c>
      <c r="N4579">
        <v>1.2473693022332</v>
      </c>
      <c r="O4579">
        <v>37.760910815939198</v>
      </c>
      <c r="P4579">
        <v>7.5510204081632404</v>
      </c>
      <c r="Q4579">
        <v>3.6696052775779003E-2</v>
      </c>
    </row>
    <row r="4580" spans="1:17" hidden="1" x14ac:dyDescent="0.3">
      <c r="A4580" t="s">
        <v>9315</v>
      </c>
      <c r="B4580" t="s">
        <v>9316</v>
      </c>
      <c r="C4580" t="str">
        <f>IFERROR(VLOOKUP(Table1[[#This Row],[Ticker]],[1]!Table1[[Symbol]:[Industry]],2,FALSE),"-")</f>
        <v>-</v>
      </c>
      <c r="D4580" t="s">
        <v>481</v>
      </c>
      <c r="E4580">
        <v>5.5980749999999997</v>
      </c>
      <c r="F4580">
        <v>15</v>
      </c>
      <c r="G4580">
        <v>64.069027116085607</v>
      </c>
      <c r="H4580">
        <v>-4.2185699563525096</v>
      </c>
      <c r="I4580">
        <v>-10.703156343874699</v>
      </c>
      <c r="J4580">
        <v>2.6465885303669898</v>
      </c>
      <c r="K4580">
        <v>13.7866105196288</v>
      </c>
      <c r="L4580">
        <v>10.8253050327094</v>
      </c>
      <c r="M4580">
        <v>44.048404921381</v>
      </c>
      <c r="N4580">
        <v>0.110241273100616</v>
      </c>
      <c r="O4580">
        <v>19</v>
      </c>
      <c r="P4580">
        <v>160.869565217391</v>
      </c>
      <c r="Q4580">
        <v>9.4374704623745004E-2</v>
      </c>
    </row>
    <row r="4581" spans="1:17" hidden="1" x14ac:dyDescent="0.3">
      <c r="A4581" t="s">
        <v>9317</v>
      </c>
      <c r="B4581" t="s">
        <v>9318</v>
      </c>
      <c r="C4581" t="str">
        <f>IFERROR(VLOOKUP(Table1[[#This Row],[Ticker]],[1]!Table1[[Symbol]:[Industry]],2,FALSE),"-")</f>
        <v>-</v>
      </c>
      <c r="D4581" t="s">
        <v>557</v>
      </c>
      <c r="E4581">
        <v>5.5729575000000002</v>
      </c>
      <c r="F4581">
        <v>20.87</v>
      </c>
      <c r="G4581">
        <v>-68.853261853262595</v>
      </c>
      <c r="H4581">
        <v>42.908123039068201</v>
      </c>
      <c r="I4581">
        <v>-54.762128601805003</v>
      </c>
      <c r="J4581">
        <v>7.33354774489601</v>
      </c>
      <c r="K4581">
        <v>14.8749341664713</v>
      </c>
      <c r="L4581">
        <v>20.981163751999599</v>
      </c>
      <c r="M4581">
        <v>100</v>
      </c>
      <c r="N4581">
        <v>0.93148880105401799</v>
      </c>
      <c r="O4581">
        <v>75.589144923117104</v>
      </c>
      <c r="P4581">
        <v>573.22580645161202</v>
      </c>
    </row>
    <row r="4582" spans="1:17" hidden="1" x14ac:dyDescent="0.3">
      <c r="A4582" t="s">
        <v>9319</v>
      </c>
      <c r="B4582" t="s">
        <v>9320</v>
      </c>
      <c r="C4582" t="str">
        <f>IFERROR(VLOOKUP(Table1[[#This Row],[Ticker]],[1]!Table1[[Symbol]:[Industry]],2,FALSE),"-")</f>
        <v>-</v>
      </c>
      <c r="D4582" t="s">
        <v>647</v>
      </c>
      <c r="E4582">
        <v>5.5706210450000002</v>
      </c>
      <c r="F4582">
        <v>1.05</v>
      </c>
      <c r="G4582">
        <v>-5.5931859894901201</v>
      </c>
      <c r="H4582">
        <v>-1.87035303188851</v>
      </c>
      <c r="I4582">
        <v>-12.2495918825592</v>
      </c>
      <c r="J4582">
        <v>1.0670674632677399</v>
      </c>
      <c r="K4582">
        <v>0.87095729667658806</v>
      </c>
      <c r="L4582">
        <v>0.71054764949087601</v>
      </c>
      <c r="M4582">
        <v>93.6507375906683</v>
      </c>
      <c r="N4582">
        <v>1</v>
      </c>
      <c r="Q4582">
        <v>2.6574399778243E-2</v>
      </c>
    </row>
    <row r="4583" spans="1:17" hidden="1" x14ac:dyDescent="0.3">
      <c r="A4583" t="s">
        <v>9321</v>
      </c>
      <c r="B4583" t="s">
        <v>9322</v>
      </c>
      <c r="C4583" t="str">
        <f>IFERROR(VLOOKUP(Table1[[#This Row],[Ticker]],[1]!Table1[[Symbol]:[Industry]],2,FALSE),"-")</f>
        <v>-</v>
      </c>
      <c r="E4583">
        <v>5.5588254399999997</v>
      </c>
      <c r="F4583">
        <v>6.65</v>
      </c>
      <c r="G4583">
        <v>50.121535320492598</v>
      </c>
      <c r="H4583">
        <v>-19.19383460729</v>
      </c>
      <c r="I4583">
        <v>-25.461636082899201</v>
      </c>
      <c r="J4583">
        <v>-10.9368224668371</v>
      </c>
      <c r="K4583">
        <v>7.26721416724983</v>
      </c>
      <c r="L4583">
        <v>6.1955171138664502</v>
      </c>
      <c r="M4583">
        <v>5.7917675531108301</v>
      </c>
      <c r="N4583">
        <v>0.97618878385101904</v>
      </c>
      <c r="O4583">
        <v>27.669172932330799</v>
      </c>
      <c r="P4583">
        <v>76.861702127659598</v>
      </c>
    </row>
    <row r="4584" spans="1:17" hidden="1" x14ac:dyDescent="0.3">
      <c r="A4584" t="s">
        <v>9323</v>
      </c>
      <c r="B4584" t="s">
        <v>9324</v>
      </c>
      <c r="C4584" t="str">
        <f>IFERROR(VLOOKUP(Table1[[#This Row],[Ticker]],[1]!Table1[[Symbol]:[Industry]],2,FALSE),"-")</f>
        <v>-</v>
      </c>
      <c r="D4584" t="s">
        <v>97</v>
      </c>
      <c r="E4584">
        <v>5.5353750000000002</v>
      </c>
      <c r="F4584">
        <v>4.3499999999999996</v>
      </c>
      <c r="G4584">
        <v>-111.70390438177</v>
      </c>
      <c r="I4584">
        <v>-24.713257353975699</v>
      </c>
      <c r="K4584">
        <v>17.265326357059401</v>
      </c>
      <c r="L4584">
        <v>64.568764294626902</v>
      </c>
      <c r="M4584">
        <v>49.458628392849597</v>
      </c>
      <c r="N4584">
        <v>1</v>
      </c>
      <c r="O4584">
        <v>609.19540229885001</v>
      </c>
      <c r="P4584">
        <v>10.126582278480999</v>
      </c>
    </row>
    <row r="4585" spans="1:17" hidden="1" x14ac:dyDescent="0.3">
      <c r="A4585" t="s">
        <v>9325</v>
      </c>
      <c r="B4585" t="s">
        <v>9326</v>
      </c>
      <c r="C4585" t="str">
        <f>IFERROR(VLOOKUP(Table1[[#This Row],[Ticker]],[1]!Table1[[Symbol]:[Industry]],2,FALSE),"-")</f>
        <v>-</v>
      </c>
      <c r="E4585">
        <v>5.5265141880000002</v>
      </c>
      <c r="F4585">
        <v>5.34</v>
      </c>
      <c r="G4585">
        <v>-33.735425088191903</v>
      </c>
      <c r="H4585">
        <v>-16.2419646522102</v>
      </c>
      <c r="I4585">
        <v>-53.031938672656999</v>
      </c>
      <c r="J4585">
        <v>-10.801687331701901</v>
      </c>
      <c r="K4585">
        <v>5.8502861845255802</v>
      </c>
      <c r="L4585">
        <v>6.4986812267828</v>
      </c>
      <c r="M4585">
        <v>33.635353688456703</v>
      </c>
      <c r="N4585">
        <v>1.88080736071636</v>
      </c>
      <c r="O4585">
        <v>101.872659176029</v>
      </c>
      <c r="P4585">
        <v>10.103092783505099</v>
      </c>
      <c r="Q4585">
        <v>-4.4002641070719998E-3</v>
      </c>
    </row>
    <row r="4586" spans="1:17" hidden="1" x14ac:dyDescent="0.3">
      <c r="A4586" t="s">
        <v>9327</v>
      </c>
      <c r="B4586" t="s">
        <v>9328</v>
      </c>
      <c r="C4586" t="str">
        <f>IFERROR(VLOOKUP(Table1[[#This Row],[Ticker]],[1]!Table1[[Symbol]:[Industry]],2,FALSE),"-")</f>
        <v>-</v>
      </c>
      <c r="D4586" t="s">
        <v>422</v>
      </c>
      <c r="E4586">
        <v>5.510192</v>
      </c>
      <c r="F4586">
        <v>18.059999999999999</v>
      </c>
      <c r="G4586">
        <v>115.96267766765899</v>
      </c>
      <c r="H4586">
        <v>8.9421885084181394</v>
      </c>
      <c r="I4586">
        <v>5.9414657730600604</v>
      </c>
      <c r="J4586">
        <v>20.581516620309301</v>
      </c>
      <c r="K4586">
        <v>15.871001337328201</v>
      </c>
      <c r="L4586">
        <v>15.344325657060599</v>
      </c>
      <c r="M4586">
        <v>77.059921834372801</v>
      </c>
      <c r="N4586">
        <v>2.60218914061055</v>
      </c>
      <c r="O4586">
        <v>15.7253599114064</v>
      </c>
      <c r="P4586">
        <v>156.17021276595699</v>
      </c>
      <c r="Q4586">
        <v>0.120073887424663</v>
      </c>
    </row>
    <row r="4587" spans="1:17" hidden="1" x14ac:dyDescent="0.3">
      <c r="A4587" t="s">
        <v>9329</v>
      </c>
      <c r="B4587" t="s">
        <v>9330</v>
      </c>
      <c r="C4587" t="str">
        <f>IFERROR(VLOOKUP(Table1[[#This Row],[Ticker]],[1]!Table1[[Symbol]:[Industry]],2,FALSE),"-")</f>
        <v>-</v>
      </c>
      <c r="D4587" t="s">
        <v>75</v>
      </c>
      <c r="E4587">
        <v>5.4992295999999996</v>
      </c>
      <c r="F4587">
        <v>12.52</v>
      </c>
      <c r="G4587">
        <v>201.08855978621099</v>
      </c>
      <c r="H4587">
        <v>34.181636782419297</v>
      </c>
      <c r="I4587">
        <v>242.96096360919699</v>
      </c>
      <c r="J4587">
        <v>5.2432176769335896</v>
      </c>
      <c r="K4587">
        <v>9.0798767528153306</v>
      </c>
      <c r="L4587">
        <v>6.1561202802642097</v>
      </c>
      <c r="M4587">
        <v>99.999999057538403</v>
      </c>
      <c r="N4587">
        <v>3.2347411050043302</v>
      </c>
      <c r="O4587">
        <v>0</v>
      </c>
      <c r="P4587">
        <v>261.849710982658</v>
      </c>
    </row>
    <row r="4588" spans="1:17" hidden="1" x14ac:dyDescent="0.3">
      <c r="A4588" t="s">
        <v>9331</v>
      </c>
      <c r="B4588" t="s">
        <v>9332</v>
      </c>
      <c r="C4588" t="str">
        <f>IFERROR(VLOOKUP(Table1[[#This Row],[Ticker]],[1]!Table1[[Symbol]:[Industry]],2,FALSE),"-")</f>
        <v>-</v>
      </c>
      <c r="D4588" t="s">
        <v>550</v>
      </c>
      <c r="E4588">
        <v>5.4962330000000001</v>
      </c>
      <c r="F4588">
        <v>16.12</v>
      </c>
      <c r="G4588">
        <v>508.84127868590502</v>
      </c>
      <c r="H4588">
        <v>27.424338690827</v>
      </c>
      <c r="I4588">
        <v>85.835762253867301</v>
      </c>
      <c r="J4588">
        <v>0.78460708454169303</v>
      </c>
      <c r="K4588">
        <v>12.824458531301101</v>
      </c>
      <c r="L4588">
        <v>9.2130266949287503</v>
      </c>
      <c r="M4588">
        <v>80.142136484376294</v>
      </c>
      <c r="N4588">
        <v>1.1603666522976801</v>
      </c>
      <c r="O4588">
        <v>3.66004962779156</v>
      </c>
      <c r="P4588">
        <v>534.64566929133798</v>
      </c>
    </row>
    <row r="4589" spans="1:17" hidden="1" x14ac:dyDescent="0.3">
      <c r="A4589" t="s">
        <v>9333</v>
      </c>
      <c r="B4589" t="s">
        <v>9334</v>
      </c>
      <c r="C4589" t="str">
        <f>IFERROR(VLOOKUP(Table1[[#This Row],[Ticker]],[1]!Table1[[Symbol]:[Industry]],2,FALSE),"-")</f>
        <v>-</v>
      </c>
      <c r="D4589" t="s">
        <v>396</v>
      </c>
      <c r="E4589">
        <v>5.4945000000000004</v>
      </c>
      <c r="F4589">
        <v>10.89</v>
      </c>
      <c r="G4589">
        <v>93.752061007469905</v>
      </c>
      <c r="H4589">
        <v>-15.7330843899257</v>
      </c>
      <c r="I4589">
        <v>41.021665507174298</v>
      </c>
      <c r="J4589">
        <v>-5.3588670393545996</v>
      </c>
      <c r="K4589">
        <v>11.7814962190043</v>
      </c>
      <c r="L4589">
        <v>10.6348234413139</v>
      </c>
      <c r="M4589">
        <v>25.800605638291</v>
      </c>
      <c r="N4589">
        <v>0.39376277344637001</v>
      </c>
      <c r="O4589">
        <v>92.745638200183606</v>
      </c>
      <c r="P4589">
        <v>141.46341463414601</v>
      </c>
      <c r="Q4589">
        <v>3.7575454230878998E-2</v>
      </c>
    </row>
    <row r="4590" spans="1:17" hidden="1" x14ac:dyDescent="0.3">
      <c r="A4590" t="s">
        <v>9335</v>
      </c>
      <c r="B4590" t="s">
        <v>9336</v>
      </c>
      <c r="C4590" t="str">
        <f>IFERROR(VLOOKUP(Table1[[#This Row],[Ticker]],[1]!Table1[[Symbol]:[Industry]],2,FALSE),"-")</f>
        <v>-</v>
      </c>
      <c r="E4590">
        <v>5.4904608000000001</v>
      </c>
      <c r="F4590">
        <v>8.32</v>
      </c>
      <c r="G4590">
        <v>188.15787354551</v>
      </c>
      <c r="H4590">
        <v>13.2161386862228</v>
      </c>
      <c r="I4590">
        <v>113.15160751088899</v>
      </c>
      <c r="J4590">
        <v>-8.5274762326812894</v>
      </c>
      <c r="K4590">
        <v>7.4035255194335701</v>
      </c>
      <c r="L4590">
        <v>5.5192462551745196</v>
      </c>
      <c r="M4590">
        <v>48.432834368275898</v>
      </c>
      <c r="N4590">
        <v>0.48477292937654298</v>
      </c>
      <c r="O4590">
        <v>10.456730769230701</v>
      </c>
      <c r="P4590">
        <v>249.579831932773</v>
      </c>
      <c r="Q4590">
        <v>6.2758184920658003E-2</v>
      </c>
    </row>
    <row r="4591" spans="1:17" hidden="1" x14ac:dyDescent="0.3">
      <c r="A4591" t="s">
        <v>9337</v>
      </c>
      <c r="B4591" t="s">
        <v>9338</v>
      </c>
      <c r="C4591" t="str">
        <f>IFERROR(VLOOKUP(Table1[[#This Row],[Ticker]],[1]!Table1[[Symbol]:[Industry]],2,FALSE),"-")</f>
        <v>-</v>
      </c>
      <c r="D4591" t="s">
        <v>557</v>
      </c>
      <c r="E4591">
        <v>5.4878999999999998</v>
      </c>
      <c r="F4591">
        <v>16.63</v>
      </c>
      <c r="G4591">
        <v>-35.522088759613503</v>
      </c>
      <c r="H4591">
        <v>-4.8897108959498201</v>
      </c>
      <c r="I4591">
        <v>-11.713257353975701</v>
      </c>
      <c r="J4591">
        <v>-0.80168733170197304</v>
      </c>
      <c r="K4591">
        <v>16.635677058156801</v>
      </c>
      <c r="L4591">
        <v>16.736650483904601</v>
      </c>
      <c r="M4591">
        <v>2.3131596830000001E-6</v>
      </c>
      <c r="O4591">
        <v>16.295850871918201</v>
      </c>
      <c r="P4591">
        <v>0</v>
      </c>
    </row>
    <row r="4592" spans="1:17" hidden="1" x14ac:dyDescent="0.3">
      <c r="A4592" t="s">
        <v>9339</v>
      </c>
      <c r="B4592" t="s">
        <v>9340</v>
      </c>
      <c r="C4592" t="str">
        <f>IFERROR(VLOOKUP(Table1[[#This Row],[Ticker]],[1]!Table1[[Symbol]:[Industry]],2,FALSE),"-")</f>
        <v>-</v>
      </c>
      <c r="D4592" t="s">
        <v>1161</v>
      </c>
      <c r="E4592">
        <v>5.4761600000000001</v>
      </c>
      <c r="F4592">
        <v>1.6</v>
      </c>
      <c r="G4592">
        <v>2.1956093945666901</v>
      </c>
      <c r="H4592">
        <v>-19.563623939427998</v>
      </c>
      <c r="I4592">
        <v>-25.226770867489201</v>
      </c>
      <c r="J4592">
        <v>-7.9022790476782898</v>
      </c>
      <c r="K4592">
        <v>1.7137312789521699</v>
      </c>
      <c r="L4592">
        <v>1.69941708727485</v>
      </c>
      <c r="M4592">
        <v>33.944564922620899</v>
      </c>
      <c r="N4592">
        <v>0.86240680764997102</v>
      </c>
      <c r="O4592">
        <v>41.249999999999901</v>
      </c>
      <c r="P4592">
        <v>40.350877192982402</v>
      </c>
      <c r="Q4592">
        <v>-1.0892689532929999E-2</v>
      </c>
    </row>
    <row r="4593" spans="1:17" hidden="1" x14ac:dyDescent="0.3">
      <c r="A4593" t="s">
        <v>9341</v>
      </c>
      <c r="B4593" t="s">
        <v>9342</v>
      </c>
      <c r="C4593" t="str">
        <f>IFERROR(VLOOKUP(Table1[[#This Row],[Ticker]],[1]!Table1[[Symbol]:[Industry]],2,FALSE),"-")</f>
        <v>-</v>
      </c>
      <c r="D4593" t="s">
        <v>409</v>
      </c>
      <c r="E4593">
        <v>5.4723648000000003</v>
      </c>
      <c r="F4593">
        <v>19.149999999999999</v>
      </c>
      <c r="G4593">
        <v>127.837993500526</v>
      </c>
      <c r="H4593">
        <v>35.202455002667598</v>
      </c>
      <c r="I4593">
        <v>-35.051928290725101</v>
      </c>
      <c r="J4593">
        <v>20.555598097439699</v>
      </c>
      <c r="K4593">
        <v>14.959053747754499</v>
      </c>
      <c r="L4593">
        <v>15.900409039421399</v>
      </c>
      <c r="M4593">
        <v>92.633878099601205</v>
      </c>
      <c r="N4593">
        <v>2.1981523999216601</v>
      </c>
      <c r="O4593">
        <v>39.947780678851103</v>
      </c>
      <c r="P4593">
        <v>153.64238410595999</v>
      </c>
      <c r="Q4593">
        <v>4.2035690940879E-2</v>
      </c>
    </row>
    <row r="4594" spans="1:17" hidden="1" x14ac:dyDescent="0.3">
      <c r="A4594" t="s">
        <v>9343</v>
      </c>
      <c r="B4594" t="s">
        <v>9344</v>
      </c>
      <c r="C4594" t="str">
        <f>IFERROR(VLOOKUP(Table1[[#This Row],[Ticker]],[1]!Table1[[Symbol]:[Industry]],2,FALSE),"-")</f>
        <v>-</v>
      </c>
      <c r="D4594" t="s">
        <v>409</v>
      </c>
      <c r="E4594">
        <v>5.4720000000000004</v>
      </c>
      <c r="F4594">
        <v>15</v>
      </c>
      <c r="G4594">
        <v>-29.527112043174</v>
      </c>
      <c r="H4594">
        <v>-10.479773007751</v>
      </c>
      <c r="I4594">
        <v>-30.280032598275401</v>
      </c>
      <c r="J4594">
        <v>-3.05249119022288</v>
      </c>
      <c r="K4594">
        <v>16.033598417879102</v>
      </c>
      <c r="L4594">
        <v>17.125810674845699</v>
      </c>
      <c r="M4594">
        <v>43.6989617999212</v>
      </c>
      <c r="N4594">
        <v>1.3395363124720501</v>
      </c>
      <c r="O4594">
        <v>37.6666666666666</v>
      </c>
      <c r="P4594">
        <v>5.18934081346422</v>
      </c>
      <c r="Q4594">
        <v>2.6562808749759002E-2</v>
      </c>
    </row>
    <row r="4595" spans="1:17" hidden="1" x14ac:dyDescent="0.3">
      <c r="A4595" t="s">
        <v>9345</v>
      </c>
      <c r="B4595" t="s">
        <v>9346</v>
      </c>
      <c r="C4595" t="str">
        <f>IFERROR(VLOOKUP(Table1[[#This Row],[Ticker]],[1]!Table1[[Symbol]:[Industry]],2,FALSE),"-")</f>
        <v>-</v>
      </c>
      <c r="D4595" t="s">
        <v>75</v>
      </c>
      <c r="E4595">
        <v>5.4707249999999998</v>
      </c>
      <c r="F4595">
        <v>5.18</v>
      </c>
      <c r="G4595">
        <v>-38.156336459917199</v>
      </c>
      <c r="H4595">
        <v>-9.2911193466540496</v>
      </c>
      <c r="I4595">
        <v>-32.020949661667998</v>
      </c>
      <c r="J4595">
        <v>-1.89458350656537</v>
      </c>
      <c r="K4595">
        <v>5.7109702399025997</v>
      </c>
      <c r="L4595">
        <v>5.9122459593779002</v>
      </c>
      <c r="M4595">
        <v>44.268901792216397</v>
      </c>
      <c r="N4595">
        <v>1.43031378049853</v>
      </c>
      <c r="O4595">
        <v>50.386100386100303</v>
      </c>
      <c r="P4595">
        <v>15.111111111111001</v>
      </c>
      <c r="Q4595">
        <v>3.2551452542749999E-2</v>
      </c>
    </row>
    <row r="4596" spans="1:17" hidden="1" x14ac:dyDescent="0.3">
      <c r="A4596" t="s">
        <v>9347</v>
      </c>
      <c r="B4596" t="s">
        <v>9348</v>
      </c>
      <c r="C4596" t="str">
        <f>IFERROR(VLOOKUP(Table1[[#This Row],[Ticker]],[1]!Table1[[Symbol]:[Industry]],2,FALSE),"-")</f>
        <v>-</v>
      </c>
      <c r="E4596">
        <v>5.4695999999999998</v>
      </c>
      <c r="F4596">
        <v>12</v>
      </c>
      <c r="G4596">
        <v>30.039765238722499</v>
      </c>
      <c r="H4596">
        <v>15.1102891040501</v>
      </c>
      <c r="I4596">
        <v>-25.998971639690001</v>
      </c>
      <c r="J4596">
        <v>-0.80168733170197304</v>
      </c>
      <c r="K4596">
        <v>11.3904284025002</v>
      </c>
      <c r="L4596">
        <v>10.997835513318799</v>
      </c>
      <c r="M4596">
        <v>66.943267162723302</v>
      </c>
      <c r="N4596">
        <v>0</v>
      </c>
      <c r="O4596">
        <v>33.3333333333333</v>
      </c>
      <c r="P4596">
        <v>55.8441558441558</v>
      </c>
    </row>
    <row r="4597" spans="1:17" hidden="1" x14ac:dyDescent="0.3">
      <c r="A4597" t="s">
        <v>9349</v>
      </c>
      <c r="B4597" t="s">
        <v>9350</v>
      </c>
      <c r="C4597" t="str">
        <f>IFERROR(VLOOKUP(Table1[[#This Row],[Ticker]],[1]!Table1[[Symbol]:[Industry]],2,FALSE),"-")</f>
        <v>-</v>
      </c>
      <c r="D4597" t="s">
        <v>557</v>
      </c>
      <c r="E4597">
        <v>5.4480000000000004</v>
      </c>
      <c r="F4597">
        <v>17.010000000000002</v>
      </c>
      <c r="G4597">
        <v>17.136785865154899</v>
      </c>
      <c r="H4597">
        <v>5.1708951646562298</v>
      </c>
      <c r="I4597">
        <v>1.8381445151831199</v>
      </c>
      <c r="J4597">
        <v>6.0218420800627301</v>
      </c>
      <c r="K4597">
        <v>16.273342625791301</v>
      </c>
      <c r="L4597">
        <v>14.796255931428099</v>
      </c>
      <c r="M4597">
        <v>70.676859274710395</v>
      </c>
      <c r="N4597">
        <v>0.52831190328891198</v>
      </c>
      <c r="O4597">
        <v>16.108171663727099</v>
      </c>
      <c r="P4597">
        <v>74.282786885245898</v>
      </c>
      <c r="Q4597">
        <v>4.0918505378396003E-2</v>
      </c>
    </row>
    <row r="4598" spans="1:17" hidden="1" x14ac:dyDescent="0.3">
      <c r="A4598" t="s">
        <v>9351</v>
      </c>
      <c r="B4598" t="s">
        <v>9352</v>
      </c>
      <c r="C4598" t="str">
        <f>IFERROR(VLOOKUP(Table1[[#This Row],[Ticker]],[1]!Table1[[Symbol]:[Industry]],2,FALSE),"-")</f>
        <v>-</v>
      </c>
      <c r="E4598">
        <v>5.4187240000000001</v>
      </c>
      <c r="F4598">
        <v>7.03</v>
      </c>
      <c r="G4598">
        <v>-30.804390605433301</v>
      </c>
      <c r="H4598">
        <v>-4.4611394673783904</v>
      </c>
      <c r="I4598">
        <v>-37.713257353975699</v>
      </c>
      <c r="J4598">
        <v>-11.5884893621588</v>
      </c>
      <c r="K4598">
        <v>7.5504179546019001</v>
      </c>
      <c r="L4598">
        <v>8.04519508317256</v>
      </c>
      <c r="M4598">
        <v>24.790471888739098</v>
      </c>
      <c r="N4598">
        <v>0.94043887147335403</v>
      </c>
      <c r="O4598">
        <v>100.853485064011</v>
      </c>
      <c r="P4598">
        <v>8.1538461538461497</v>
      </c>
      <c r="Q4598">
        <v>2.0196552224645999E-2</v>
      </c>
    </row>
    <row r="4599" spans="1:17" hidden="1" x14ac:dyDescent="0.3">
      <c r="A4599" t="s">
        <v>9353</v>
      </c>
      <c r="B4599" t="s">
        <v>9354</v>
      </c>
      <c r="C4599" t="str">
        <f>IFERROR(VLOOKUP(Table1[[#This Row],[Ticker]],[1]!Table1[[Symbol]:[Industry]],2,FALSE),"-")</f>
        <v>-</v>
      </c>
      <c r="D4599" t="s">
        <v>713</v>
      </c>
      <c r="E4599">
        <v>5.4082145400000003</v>
      </c>
      <c r="F4599">
        <v>31.53</v>
      </c>
      <c r="G4599">
        <v>14.9545379659952</v>
      </c>
      <c r="H4599">
        <v>-3.3095754557692398</v>
      </c>
      <c r="I4599">
        <v>17.349370562520299</v>
      </c>
      <c r="J4599">
        <v>-0.80168733170197304</v>
      </c>
      <c r="K4599">
        <v>30.0211904503809</v>
      </c>
      <c r="L4599">
        <v>26.486604864884502</v>
      </c>
      <c r="M4599">
        <v>52.608347411978002</v>
      </c>
      <c r="N4599">
        <v>1.2279494793267101</v>
      </c>
      <c r="O4599">
        <v>3.9010466222644902</v>
      </c>
      <c r="P4599">
        <v>47.130191320578597</v>
      </c>
    </row>
    <row r="4600" spans="1:17" hidden="1" x14ac:dyDescent="0.3">
      <c r="A4600" t="s">
        <v>9355</v>
      </c>
      <c r="B4600" t="s">
        <v>9356</v>
      </c>
      <c r="C4600" t="str">
        <f>IFERROR(VLOOKUP(Table1[[#This Row],[Ticker]],[1]!Table1[[Symbol]:[Industry]],2,FALSE),"-")</f>
        <v>-</v>
      </c>
      <c r="D4600" t="s">
        <v>710</v>
      </c>
      <c r="E4600">
        <v>5.3888999999999996</v>
      </c>
      <c r="F4600">
        <v>7.5</v>
      </c>
      <c r="G4600">
        <v>138.28011643682001</v>
      </c>
      <c r="H4600">
        <v>-11.139710895949801</v>
      </c>
      <c r="I4600">
        <v>-4.2634006204514003</v>
      </c>
      <c r="J4600">
        <v>-7.8648843577242804</v>
      </c>
      <c r="K4600">
        <v>7.5599108861031796</v>
      </c>
      <c r="L4600">
        <v>6.7773814722833201</v>
      </c>
      <c r="M4600">
        <v>38.103801604189698</v>
      </c>
      <c r="N4600">
        <v>0.85405904360025597</v>
      </c>
      <c r="O4600">
        <v>23.066666666666599</v>
      </c>
      <c r="P4600">
        <v>164.08450704225299</v>
      </c>
      <c r="Q4600">
        <v>7.9555884109651004E-2</v>
      </c>
    </row>
    <row r="4601" spans="1:17" hidden="1" x14ac:dyDescent="0.3">
      <c r="A4601" t="s">
        <v>9357</v>
      </c>
      <c r="B4601" t="s">
        <v>9358</v>
      </c>
      <c r="C4601" t="str">
        <f>IFERROR(VLOOKUP(Table1[[#This Row],[Ticker]],[1]!Table1[[Symbol]:[Industry]],2,FALSE),"-")</f>
        <v>-</v>
      </c>
      <c r="D4601" t="s">
        <v>253</v>
      </c>
      <c r="E4601">
        <v>5.3857495999999996</v>
      </c>
      <c r="F4601">
        <v>7.48</v>
      </c>
      <c r="G4601">
        <v>-47.067548500170098</v>
      </c>
      <c r="H4601">
        <v>-13.5588195650584</v>
      </c>
      <c r="I4601">
        <v>-14.947410005980901</v>
      </c>
      <c r="J4601">
        <v>-5.7572146506346202</v>
      </c>
      <c r="K4601">
        <v>8.0538904790812307</v>
      </c>
      <c r="L4601">
        <v>8.0580203542497006</v>
      </c>
      <c r="M4601">
        <v>3.3807551966831801</v>
      </c>
      <c r="N4601">
        <v>0.62937062937062904</v>
      </c>
      <c r="O4601">
        <v>28.342245989304701</v>
      </c>
      <c r="P4601">
        <v>18.354430379746798</v>
      </c>
    </row>
    <row r="4602" spans="1:17" hidden="1" x14ac:dyDescent="0.3">
      <c r="A4602" t="s">
        <v>9359</v>
      </c>
      <c r="B4602" t="s">
        <v>9360</v>
      </c>
      <c r="C4602" t="str">
        <f>IFERROR(VLOOKUP(Table1[[#This Row],[Ticker]],[1]!Table1[[Symbol]:[Industry]],2,FALSE),"-")</f>
        <v>-</v>
      </c>
      <c r="D4602" t="s">
        <v>713</v>
      </c>
      <c r="E4602">
        <v>5.3691015169999998</v>
      </c>
      <c r="F4602">
        <v>115.57</v>
      </c>
      <c r="G4602">
        <v>10.160315276919601</v>
      </c>
      <c r="H4602">
        <v>-2.9209636548444902</v>
      </c>
      <c r="I4602">
        <v>6.9905224323841297</v>
      </c>
      <c r="J4602">
        <v>7.1675113712874106E-2</v>
      </c>
      <c r="K4602">
        <v>110.635760089901</v>
      </c>
      <c r="L4602">
        <v>100.360600110885</v>
      </c>
      <c r="M4602">
        <v>48.897049978633802</v>
      </c>
      <c r="N4602">
        <v>1.01285190169797</v>
      </c>
      <c r="O4602">
        <v>0.72683222289522398</v>
      </c>
      <c r="P4602">
        <v>40.939024390243802</v>
      </c>
    </row>
    <row r="4603" spans="1:17" hidden="1" x14ac:dyDescent="0.3">
      <c r="A4603" t="s">
        <v>9361</v>
      </c>
      <c r="B4603" t="s">
        <v>9362</v>
      </c>
      <c r="C4603" t="str">
        <f>IFERROR(VLOOKUP(Table1[[#This Row],[Ticker]],[1]!Table1[[Symbol]:[Industry]],2,FALSE),"-")</f>
        <v>-</v>
      </c>
      <c r="E4603">
        <v>5.3530470000000001</v>
      </c>
      <c r="F4603">
        <v>9.9700000000000006</v>
      </c>
      <c r="G4603">
        <v>17.032285612331702</v>
      </c>
      <c r="H4603">
        <v>51.677453283154598</v>
      </c>
      <c r="I4603">
        <v>6.1354424096176103</v>
      </c>
      <c r="J4603">
        <v>-1.0868584343635601</v>
      </c>
      <c r="K4603">
        <v>8.2122881186126104</v>
      </c>
      <c r="L4603">
        <v>7.7102584256709799</v>
      </c>
      <c r="M4603">
        <v>72.917412918858602</v>
      </c>
      <c r="N4603">
        <v>3.1407093171964102</v>
      </c>
      <c r="O4603">
        <v>16.148445336007999</v>
      </c>
      <c r="P4603">
        <v>74.912280701754398</v>
      </c>
      <c r="Q4603">
        <v>4.9280060983896E-2</v>
      </c>
    </row>
    <row r="4604" spans="1:17" hidden="1" x14ac:dyDescent="0.3">
      <c r="A4604" t="s">
        <v>9363</v>
      </c>
      <c r="B4604" t="s">
        <v>9364</v>
      </c>
      <c r="C4604" t="str">
        <f>IFERROR(VLOOKUP(Table1[[#This Row],[Ticker]],[1]!Table1[[Symbol]:[Industry]],2,FALSE),"-")</f>
        <v>-</v>
      </c>
      <c r="E4604">
        <v>5.3460000000000001</v>
      </c>
      <c r="F4604">
        <v>35.64</v>
      </c>
      <c r="G4604">
        <v>-13.904861563047101</v>
      </c>
      <c r="H4604">
        <v>-17.750346592771301</v>
      </c>
      <c r="I4604">
        <v>-36.204782777704501</v>
      </c>
      <c r="J4604">
        <v>-21.301352734334099</v>
      </c>
      <c r="K4604">
        <v>39.194664756340103</v>
      </c>
      <c r="L4604">
        <v>37.237421890814197</v>
      </c>
      <c r="M4604">
        <v>29.8004909819287</v>
      </c>
      <c r="N4604">
        <v>1.53184976434575</v>
      </c>
      <c r="O4604">
        <v>43.0976430976431</v>
      </c>
      <c r="P4604">
        <v>71.346153846153797</v>
      </c>
      <c r="Q4604">
        <v>5.1323884157270003E-2</v>
      </c>
    </row>
    <row r="4605" spans="1:17" hidden="1" x14ac:dyDescent="0.3">
      <c r="A4605" t="s">
        <v>9365</v>
      </c>
      <c r="B4605" t="s">
        <v>9366</v>
      </c>
      <c r="C4605" t="str">
        <f>IFERROR(VLOOKUP(Table1[[#This Row],[Ticker]],[1]!Table1[[Symbol]:[Industry]],2,FALSE),"-")</f>
        <v>-</v>
      </c>
      <c r="D4605" t="s">
        <v>49</v>
      </c>
      <c r="E4605">
        <v>5.3117999999999999</v>
      </c>
      <c r="F4605">
        <v>56.6</v>
      </c>
      <c r="G4605">
        <v>-7.8877239387666398</v>
      </c>
      <c r="H4605">
        <v>22.555765243113001</v>
      </c>
      <c r="I4605">
        <v>0.69985088832811404</v>
      </c>
      <c r="J4605">
        <v>-17.463647230035701</v>
      </c>
      <c r="K4605">
        <v>59.343378257794498</v>
      </c>
      <c r="L4605">
        <v>57.683092071625303</v>
      </c>
      <c r="M4605">
        <v>40.740749758274902</v>
      </c>
      <c r="N4605">
        <v>1.56013893640691</v>
      </c>
      <c r="O4605">
        <v>31.713780918727799</v>
      </c>
      <c r="P4605">
        <v>35.7639721755816</v>
      </c>
      <c r="Q4605">
        <v>0.12138353604122901</v>
      </c>
    </row>
    <row r="4606" spans="1:17" hidden="1" x14ac:dyDescent="0.3">
      <c r="A4606" t="s">
        <v>9367</v>
      </c>
      <c r="B4606" t="s">
        <v>9368</v>
      </c>
      <c r="C4606" t="str">
        <f>IFERROR(VLOOKUP(Table1[[#This Row],[Ticker]],[1]!Table1[[Symbol]:[Industry]],2,FALSE),"-")</f>
        <v>-</v>
      </c>
      <c r="E4606">
        <v>5.3101770000000004</v>
      </c>
      <c r="F4606">
        <v>0.6</v>
      </c>
      <c r="G4606">
        <v>-24.109475351196</v>
      </c>
      <c r="H4606">
        <v>-11.238917245156101</v>
      </c>
      <c r="I4606">
        <v>-42.747740112596397</v>
      </c>
      <c r="J4606">
        <v>-0.80168733170197304</v>
      </c>
      <c r="K4606">
        <v>0.61028158179930903</v>
      </c>
      <c r="L4606">
        <v>0.68501592079037199</v>
      </c>
      <c r="M4606">
        <v>45.298731983234703</v>
      </c>
      <c r="N4606">
        <v>2.0604417691014998</v>
      </c>
      <c r="O4606">
        <v>60</v>
      </c>
      <c r="P4606">
        <v>13.207547169811299</v>
      </c>
      <c r="Q4606">
        <v>2.4809513824467E-2</v>
      </c>
    </row>
    <row r="4607" spans="1:17" hidden="1" x14ac:dyDescent="0.3">
      <c r="A4607" t="s">
        <v>9369</v>
      </c>
      <c r="B4607" t="s">
        <v>9370</v>
      </c>
      <c r="C4607" t="str">
        <f>IFERROR(VLOOKUP(Table1[[#This Row],[Ticker]],[1]!Table1[[Symbol]:[Industry]],2,FALSE),"-")</f>
        <v>-</v>
      </c>
      <c r="D4607" t="s">
        <v>713</v>
      </c>
      <c r="E4607">
        <v>5.3081630099999897</v>
      </c>
      <c r="F4607">
        <v>22.34</v>
      </c>
      <c r="G4607">
        <v>11.463841780228</v>
      </c>
      <c r="H4607">
        <v>0.31862243738349999</v>
      </c>
      <c r="I4607">
        <v>6.30047745849122</v>
      </c>
      <c r="J4607">
        <v>0.65949988290990003</v>
      </c>
      <c r="K4607">
        <v>20.7796624168415</v>
      </c>
      <c r="L4607">
        <v>18.930625872511499</v>
      </c>
      <c r="M4607">
        <v>49.829539143146199</v>
      </c>
      <c r="N4607">
        <v>0.76355556152985504</v>
      </c>
      <c r="O4607">
        <v>6.5353625783348201</v>
      </c>
      <c r="P4607">
        <v>44.129032258064498</v>
      </c>
    </row>
    <row r="4608" spans="1:17" hidden="1" x14ac:dyDescent="0.3">
      <c r="A4608" t="s">
        <v>9371</v>
      </c>
      <c r="B4608" t="s">
        <v>9372</v>
      </c>
      <c r="C4608" t="str">
        <f>IFERROR(VLOOKUP(Table1[[#This Row],[Ticker]],[1]!Table1[[Symbol]:[Industry]],2,FALSE),"-")</f>
        <v>-</v>
      </c>
      <c r="D4608" t="s">
        <v>21</v>
      </c>
      <c r="E4608">
        <v>5.30744185</v>
      </c>
      <c r="F4608">
        <v>3.34</v>
      </c>
      <c r="G4608">
        <v>29.544446603869002</v>
      </c>
      <c r="H4608">
        <v>10.6812233601055</v>
      </c>
      <c r="I4608">
        <v>-14.9016631510772</v>
      </c>
      <c r="J4608">
        <v>-1.3969254269400599</v>
      </c>
      <c r="K4608">
        <v>3.2208209797173701</v>
      </c>
      <c r="M4608">
        <v>82.505115040658296</v>
      </c>
      <c r="N4608">
        <v>1.8323109636217101</v>
      </c>
      <c r="O4608">
        <v>40.718562874251496</v>
      </c>
      <c r="P4608">
        <v>71.282051282051199</v>
      </c>
      <c r="Q4608">
        <v>4.1396093841564001E-2</v>
      </c>
    </row>
    <row r="4609" spans="1:17" hidden="1" x14ac:dyDescent="0.3">
      <c r="A4609" t="s">
        <v>9373</v>
      </c>
      <c r="B4609" t="s">
        <v>9374</v>
      </c>
      <c r="C4609" t="str">
        <f>IFERROR(VLOOKUP(Table1[[#This Row],[Ticker]],[1]!Table1[[Symbol]:[Industry]],2,FALSE),"-")</f>
        <v>-</v>
      </c>
      <c r="D4609" t="s">
        <v>710</v>
      </c>
      <c r="E4609">
        <v>5.2974709999999998</v>
      </c>
      <c r="F4609">
        <v>1835</v>
      </c>
      <c r="G4609">
        <v>17.147348575807602</v>
      </c>
      <c r="H4609">
        <v>-4.0354495891300104</v>
      </c>
      <c r="I4609">
        <v>29.440588799870302</v>
      </c>
      <c r="J4609">
        <v>-6.65831203833734</v>
      </c>
      <c r="K4609">
        <v>1796.42962203099</v>
      </c>
      <c r="L4609">
        <v>1678.53478461181</v>
      </c>
      <c r="M4609">
        <v>48.347577886211397</v>
      </c>
      <c r="N4609">
        <v>1.9318181818181801</v>
      </c>
      <c r="O4609">
        <v>13.6730245231607</v>
      </c>
      <c r="P4609">
        <v>111.89376443418</v>
      </c>
      <c r="Q4609">
        <v>9.8616686940739995E-2</v>
      </c>
    </row>
    <row r="4610" spans="1:17" hidden="1" x14ac:dyDescent="0.3">
      <c r="A4610" t="s">
        <v>9375</v>
      </c>
      <c r="B4610" t="s">
        <v>9376</v>
      </c>
      <c r="C4610" t="str">
        <f>IFERROR(VLOOKUP(Table1[[#This Row],[Ticker]],[1]!Table1[[Symbol]:[Industry]],2,FALSE),"-")</f>
        <v>-</v>
      </c>
      <c r="D4610" t="s">
        <v>140</v>
      </c>
      <c r="E4610">
        <v>5.2914880000000002</v>
      </c>
      <c r="F4610">
        <v>7.1</v>
      </c>
      <c r="G4610">
        <v>-0.14067379127403201</v>
      </c>
      <c r="H4610">
        <v>-17.986406122388001</v>
      </c>
      <c r="I4610">
        <v>2.25142964441909</v>
      </c>
      <c r="J4610">
        <v>-0.80168733170197304</v>
      </c>
      <c r="K4610">
        <v>7.7372243727576304</v>
      </c>
      <c r="L4610">
        <v>7.2907666650558598</v>
      </c>
      <c r="M4610">
        <v>25.802168236204999</v>
      </c>
      <c r="N4610">
        <v>1.2319288704942399</v>
      </c>
      <c r="O4610">
        <v>57.887323943661897</v>
      </c>
      <c r="P4610">
        <v>82.051282051282001</v>
      </c>
      <c r="Q4610">
        <v>7.3235072656388997E-2</v>
      </c>
    </row>
    <row r="4611" spans="1:17" hidden="1" x14ac:dyDescent="0.3">
      <c r="A4611" t="s">
        <v>9377</v>
      </c>
      <c r="B4611" t="s">
        <v>9378</v>
      </c>
      <c r="C4611" t="str">
        <f>IFERROR(VLOOKUP(Table1[[#This Row],[Ticker]],[1]!Table1[[Symbol]:[Industry]],2,FALSE),"-")</f>
        <v>-</v>
      </c>
      <c r="D4611" t="s">
        <v>1391</v>
      </c>
      <c r="E4611">
        <v>5.2777928000000003</v>
      </c>
      <c r="F4611">
        <v>9.99</v>
      </c>
      <c r="G4611">
        <v>42.094769058432199</v>
      </c>
      <c r="H4611">
        <v>-3.2888571072625101</v>
      </c>
      <c r="I4611">
        <v>33.069351341676402</v>
      </c>
      <c r="J4611">
        <v>-7.9236385512141698</v>
      </c>
      <c r="K4611">
        <v>9.2621217169932208</v>
      </c>
      <c r="L4611">
        <v>7.9487096983793002</v>
      </c>
      <c r="M4611">
        <v>43.553478883624699</v>
      </c>
      <c r="N4611">
        <v>2.0914232111771498</v>
      </c>
      <c r="O4611">
        <v>21.121121121121099</v>
      </c>
      <c r="P4611">
        <v>102.22672064777301</v>
      </c>
      <c r="Q4611">
        <v>7.1804562775562006E-2</v>
      </c>
    </row>
    <row r="4612" spans="1:17" hidden="1" x14ac:dyDescent="0.3">
      <c r="A4612" t="s">
        <v>9379</v>
      </c>
      <c r="B4612" t="s">
        <v>9380</v>
      </c>
      <c r="C4612" t="str">
        <f>IFERROR(VLOOKUP(Table1[[#This Row],[Ticker]],[1]!Table1[[Symbol]:[Industry]],2,FALSE),"-")</f>
        <v>-</v>
      </c>
      <c r="D4612" t="s">
        <v>557</v>
      </c>
      <c r="E4612">
        <v>5.2160444999999998</v>
      </c>
      <c r="F4612">
        <v>7.9</v>
      </c>
      <c r="G4612">
        <v>64.557055177699198</v>
      </c>
      <c r="H4612">
        <v>3.7240172332561001</v>
      </c>
      <c r="I4612">
        <v>-20.065925567432799</v>
      </c>
      <c r="J4612">
        <v>-10.4321464582417</v>
      </c>
      <c r="K4612">
        <v>7.84488105460313</v>
      </c>
      <c r="L4612">
        <v>7.1542265861209602</v>
      </c>
      <c r="M4612">
        <v>55.850202925871599</v>
      </c>
      <c r="N4612">
        <v>2.9095699916003301</v>
      </c>
      <c r="O4612">
        <v>37.721518987341703</v>
      </c>
      <c r="P4612">
        <v>124.431818181818</v>
      </c>
      <c r="Q4612">
        <v>0.101940189755059</v>
      </c>
    </row>
    <row r="4613" spans="1:17" hidden="1" x14ac:dyDescent="0.3">
      <c r="A4613" t="s">
        <v>9381</v>
      </c>
      <c r="B4613" t="s">
        <v>9382</v>
      </c>
      <c r="C4613" t="str">
        <f>IFERROR(VLOOKUP(Table1[[#This Row],[Ticker]],[1]!Table1[[Symbol]:[Industry]],2,FALSE),"-")</f>
        <v>-</v>
      </c>
      <c r="D4613" t="s">
        <v>409</v>
      </c>
      <c r="E4613">
        <v>5.2081736000000003</v>
      </c>
      <c r="F4613">
        <v>17.02</v>
      </c>
      <c r="G4613">
        <v>113.24055321479101</v>
      </c>
      <c r="H4613">
        <v>-17.872167036300699</v>
      </c>
      <c r="I4613">
        <v>20.738104513728501</v>
      </c>
      <c r="J4613">
        <v>-8.4612617997870796</v>
      </c>
      <c r="K4613">
        <v>17.865301902153998</v>
      </c>
      <c r="L4613">
        <v>15.361588638365699</v>
      </c>
      <c r="M4613">
        <v>41.069481192676498</v>
      </c>
      <c r="N4613">
        <v>0.42542663039607997</v>
      </c>
      <c r="O4613">
        <v>69.506462984723797</v>
      </c>
      <c r="P4613">
        <v>139.04494382022401</v>
      </c>
    </row>
    <row r="4614" spans="1:17" hidden="1" x14ac:dyDescent="0.3">
      <c r="A4614" t="s">
        <v>9383</v>
      </c>
      <c r="B4614" t="s">
        <v>9384</v>
      </c>
      <c r="C4614" t="str">
        <f>IFERROR(VLOOKUP(Table1[[#This Row],[Ticker]],[1]!Table1[[Symbol]:[Industry]],2,FALSE),"-")</f>
        <v>-</v>
      </c>
      <c r="D4614" t="s">
        <v>384</v>
      </c>
      <c r="E4614">
        <v>5.1607130999999997</v>
      </c>
      <c r="F4614">
        <v>3.45</v>
      </c>
      <c r="G4614">
        <v>-83.9862087872514</v>
      </c>
      <c r="H4614">
        <v>-16.139710895949801</v>
      </c>
      <c r="I4614">
        <v>-53.730064076664803</v>
      </c>
      <c r="J4614">
        <v>-14.216321478043399</v>
      </c>
      <c r="K4614">
        <v>3.9818480699184602</v>
      </c>
      <c r="L4614">
        <v>5.1283558309010102</v>
      </c>
      <c r="M4614">
        <v>35.647893965285398</v>
      </c>
      <c r="N4614">
        <v>2.0906471050563198</v>
      </c>
      <c r="O4614">
        <v>146.376811594202</v>
      </c>
      <c r="P4614">
        <v>2.9850746268656798</v>
      </c>
      <c r="Q4614">
        <v>6.7685608842350002E-3</v>
      </c>
    </row>
    <row r="4615" spans="1:17" hidden="1" x14ac:dyDescent="0.3">
      <c r="A4615" t="s">
        <v>9385</v>
      </c>
      <c r="B4615" t="s">
        <v>9386</v>
      </c>
      <c r="C4615" t="str">
        <f>IFERROR(VLOOKUP(Table1[[#This Row],[Ticker]],[1]!Table1[[Symbol]:[Industry]],2,FALSE),"-")</f>
        <v>-</v>
      </c>
      <c r="D4615" t="s">
        <v>819</v>
      </c>
      <c r="E4615">
        <v>5.1505925000000001</v>
      </c>
      <c r="F4615">
        <v>6.55</v>
      </c>
      <c r="G4615">
        <v>42.576072119502399</v>
      </c>
      <c r="H4615">
        <v>-23.014710895949801</v>
      </c>
      <c r="I4615">
        <v>-19.976562676104599</v>
      </c>
      <c r="J4615">
        <v>-18.307984560921099</v>
      </c>
      <c r="K4615">
        <v>8.0072314293338103</v>
      </c>
      <c r="L4615">
        <v>7.1105284394344199</v>
      </c>
      <c r="M4615">
        <v>17.9160078544712</v>
      </c>
      <c r="N4615">
        <v>1.3496857274260301</v>
      </c>
      <c r="O4615">
        <v>63.9694656488549</v>
      </c>
      <c r="P4615">
        <v>115.460526315789</v>
      </c>
    </row>
    <row r="4616" spans="1:17" hidden="1" x14ac:dyDescent="0.3">
      <c r="A4616" t="s">
        <v>9387</v>
      </c>
      <c r="B4616" t="s">
        <v>9388</v>
      </c>
      <c r="C4616" t="str">
        <f>IFERROR(VLOOKUP(Table1[[#This Row],[Ticker]],[1]!Table1[[Symbol]:[Industry]],2,FALSE),"-")</f>
        <v>-</v>
      </c>
      <c r="D4616" t="s">
        <v>557</v>
      </c>
      <c r="E4616">
        <v>5.1172599999999999</v>
      </c>
      <c r="F4616">
        <v>16.55</v>
      </c>
      <c r="G4616">
        <v>-25.804390605433301</v>
      </c>
      <c r="H4616">
        <v>-4.8897108959498201</v>
      </c>
      <c r="I4616">
        <v>-11.713257353975701</v>
      </c>
      <c r="J4616">
        <v>-0.80168733170197304</v>
      </c>
      <c r="K4616">
        <v>16.549999999999901</v>
      </c>
      <c r="L4616">
        <v>16.55</v>
      </c>
      <c r="M4616">
        <v>100</v>
      </c>
      <c r="O4616">
        <v>0</v>
      </c>
      <c r="P4616">
        <v>0</v>
      </c>
    </row>
    <row r="4617" spans="1:17" hidden="1" x14ac:dyDescent="0.3">
      <c r="A4617" t="s">
        <v>9389</v>
      </c>
      <c r="B4617" t="s">
        <v>9390</v>
      </c>
      <c r="C4617" t="str">
        <f>IFERROR(VLOOKUP(Table1[[#This Row],[Ticker]],[1]!Table1[[Symbol]:[Industry]],2,FALSE),"-")</f>
        <v>-</v>
      </c>
      <c r="D4617" t="s">
        <v>288</v>
      </c>
      <c r="E4617">
        <v>5.1064352749999999</v>
      </c>
      <c r="F4617">
        <v>175.05</v>
      </c>
      <c r="G4617">
        <v>21.420167847047701</v>
      </c>
      <c r="H4617">
        <v>-4.8897108959498201</v>
      </c>
      <c r="I4617">
        <v>35.8215087648611</v>
      </c>
      <c r="J4617">
        <v>-0.80168733170197304</v>
      </c>
      <c r="K4617">
        <v>164.40484480797701</v>
      </c>
      <c r="L4617">
        <v>138.78317521918601</v>
      </c>
      <c r="M4617">
        <v>99.999999999866205</v>
      </c>
      <c r="N4617">
        <v>0</v>
      </c>
      <c r="O4617">
        <v>0</v>
      </c>
      <c r="P4617">
        <v>47.534766118836899</v>
      </c>
    </row>
    <row r="4618" spans="1:17" hidden="1" x14ac:dyDescent="0.3">
      <c r="A4618" t="s">
        <v>9391</v>
      </c>
      <c r="B4618" t="s">
        <v>9392</v>
      </c>
      <c r="C4618" t="str">
        <f>IFERROR(VLOOKUP(Table1[[#This Row],[Ticker]],[1]!Table1[[Symbol]:[Industry]],2,FALSE),"-")</f>
        <v>-</v>
      </c>
      <c r="D4618" t="s">
        <v>647</v>
      </c>
      <c r="E4618">
        <v>5.09493712</v>
      </c>
      <c r="F4618">
        <v>14.85</v>
      </c>
      <c r="G4618">
        <v>43.909895108852297</v>
      </c>
      <c r="H4618">
        <v>-13.6044444382695</v>
      </c>
      <c r="I4618">
        <v>0.78674264602424504</v>
      </c>
      <c r="J4618">
        <v>3.3470966454081799</v>
      </c>
      <c r="K4618">
        <v>15.8207681277845</v>
      </c>
      <c r="L4618">
        <v>15.8415786416617</v>
      </c>
      <c r="M4618">
        <v>58.967995563843999</v>
      </c>
      <c r="N4618">
        <v>0.54561901456398099</v>
      </c>
      <c r="O4618">
        <v>118.58585858585801</v>
      </c>
      <c r="P4618">
        <v>89.171974522292999</v>
      </c>
      <c r="Q4618">
        <v>0.121014173334992</v>
      </c>
    </row>
    <row r="4619" spans="1:17" hidden="1" x14ac:dyDescent="0.3">
      <c r="A4619" t="s">
        <v>9393</v>
      </c>
      <c r="B4619" t="s">
        <v>9394</v>
      </c>
      <c r="C4619" t="str">
        <f>IFERROR(VLOOKUP(Table1[[#This Row],[Ticker]],[1]!Table1[[Symbol]:[Industry]],2,FALSE),"-")</f>
        <v>-</v>
      </c>
      <c r="D4619" t="s">
        <v>21</v>
      </c>
      <c r="E4619">
        <v>5.0947369</v>
      </c>
      <c r="F4619">
        <v>2.2000000000000002</v>
      </c>
      <c r="G4619">
        <v>-3.58216838321108</v>
      </c>
      <c r="H4619">
        <v>-0.127806134045056</v>
      </c>
      <c r="I4619">
        <v>-12.165746041758499</v>
      </c>
      <c r="J4619">
        <v>3.9602174302027899</v>
      </c>
      <c r="K4619">
        <v>2.0701583459428701</v>
      </c>
      <c r="L4619">
        <v>1.8847867639217999</v>
      </c>
      <c r="M4619">
        <v>99.988573876911602</v>
      </c>
      <c r="N4619">
        <v>0.99173553719008201</v>
      </c>
      <c r="O4619">
        <v>0.45454545454543999</v>
      </c>
      <c r="P4619">
        <v>25</v>
      </c>
    </row>
    <row r="4620" spans="1:17" hidden="1" x14ac:dyDescent="0.3">
      <c r="A4620" t="s">
        <v>9395</v>
      </c>
      <c r="B4620" t="s">
        <v>9396</v>
      </c>
      <c r="C4620" t="str">
        <f>IFERROR(VLOOKUP(Table1[[#This Row],[Ticker]],[1]!Table1[[Symbol]:[Industry]],2,FALSE),"-")</f>
        <v>-</v>
      </c>
      <c r="D4620" t="s">
        <v>557</v>
      </c>
      <c r="E4620">
        <v>5.0903600000000004</v>
      </c>
      <c r="F4620">
        <v>10.119999999999999</v>
      </c>
      <c r="G4620">
        <v>119.82667735573099</v>
      </c>
      <c r="H4620">
        <v>12.104508757229301</v>
      </c>
      <c r="I4620">
        <v>114.17959978888101</v>
      </c>
      <c r="J4620">
        <v>-4.6953245586725298</v>
      </c>
      <c r="K4620">
        <v>10.189344524836899</v>
      </c>
      <c r="L4620">
        <v>8.1647398852484407</v>
      </c>
      <c r="M4620">
        <v>28.091237750323302</v>
      </c>
      <c r="N4620">
        <v>0.22596836378049201</v>
      </c>
      <c r="O4620">
        <v>16.106719367588902</v>
      </c>
      <c r="P4620">
        <v>211.38461538461499</v>
      </c>
      <c r="Q4620">
        <v>0.13106430090451701</v>
      </c>
    </row>
    <row r="4621" spans="1:17" hidden="1" x14ac:dyDescent="0.3">
      <c r="A4621" t="s">
        <v>9397</v>
      </c>
      <c r="B4621" t="s">
        <v>9398</v>
      </c>
      <c r="C4621" t="str">
        <f>IFERROR(VLOOKUP(Table1[[#This Row],[Ticker]],[1]!Table1[[Symbol]:[Industry]],2,FALSE),"-")</f>
        <v>-</v>
      </c>
      <c r="D4621" t="s">
        <v>1394</v>
      </c>
      <c r="E4621">
        <v>5.0712000000000002</v>
      </c>
      <c r="F4621">
        <v>10.5</v>
      </c>
      <c r="G4621">
        <v>-15.2780748159596</v>
      </c>
      <c r="H4621">
        <v>-10.4610045692264</v>
      </c>
      <c r="I4621">
        <v>-17.963257353975699</v>
      </c>
      <c r="J4621">
        <v>-9.9751659874694507</v>
      </c>
      <c r="K4621">
        <v>10.2644326124248</v>
      </c>
      <c r="L4621">
        <v>10.4304002305384</v>
      </c>
      <c r="M4621">
        <v>41.359900504178498</v>
      </c>
      <c r="N4621">
        <v>1.4994966745462499</v>
      </c>
      <c r="O4621">
        <v>19.999999999999901</v>
      </c>
      <c r="P4621">
        <v>23.529411764705799</v>
      </c>
      <c r="Q4621">
        <v>6.4343440439017005E-2</v>
      </c>
    </row>
    <row r="4622" spans="1:17" hidden="1" x14ac:dyDescent="0.3">
      <c r="A4622" t="s">
        <v>9399</v>
      </c>
      <c r="B4622" t="s">
        <v>9400</v>
      </c>
      <c r="C4622" t="str">
        <f>IFERROR(VLOOKUP(Table1[[#This Row],[Ticker]],[1]!Table1[[Symbol]:[Industry]],2,FALSE),"-")</f>
        <v>-</v>
      </c>
      <c r="D4622" t="s">
        <v>130</v>
      </c>
      <c r="E4622">
        <v>5.0652321599999999</v>
      </c>
      <c r="F4622">
        <v>0.3</v>
      </c>
      <c r="G4622">
        <v>-5.5931859894901201</v>
      </c>
      <c r="H4622">
        <v>-1.87035303188851</v>
      </c>
      <c r="I4622">
        <v>-12.2495918825592</v>
      </c>
      <c r="J4622">
        <v>1.0670674632677399</v>
      </c>
      <c r="K4622">
        <v>0.38104149371468099</v>
      </c>
      <c r="L4622">
        <v>0.316837459592406</v>
      </c>
      <c r="M4622">
        <v>38.332852816306797</v>
      </c>
      <c r="N4622">
        <v>1</v>
      </c>
      <c r="Q4622">
        <v>5.2048647419290002E-2</v>
      </c>
    </row>
    <row r="4623" spans="1:17" hidden="1" x14ac:dyDescent="0.3">
      <c r="A4623" t="s">
        <v>9401</v>
      </c>
      <c r="B4623" t="s">
        <v>9402</v>
      </c>
      <c r="C4623" t="str">
        <f>IFERROR(VLOOKUP(Table1[[#This Row],[Ticker]],[1]!Table1[[Symbol]:[Industry]],2,FALSE),"-")</f>
        <v>-</v>
      </c>
      <c r="D4623" t="s">
        <v>623</v>
      </c>
      <c r="E4623">
        <v>5.0579999999999998</v>
      </c>
      <c r="F4623">
        <v>16.86</v>
      </c>
      <c r="G4623">
        <v>-25.447247748290401</v>
      </c>
      <c r="H4623">
        <v>9.1609153863382503E-2</v>
      </c>
      <c r="I4623">
        <v>-22.976415248712598</v>
      </c>
      <c r="J4623">
        <v>4.1796327181112298</v>
      </c>
      <c r="K4623">
        <v>16.623484094612198</v>
      </c>
      <c r="L4623">
        <v>19.1835302264194</v>
      </c>
      <c r="M4623">
        <v>98.301476099178998</v>
      </c>
      <c r="N4623">
        <v>1.91384662806314E-3</v>
      </c>
      <c r="O4623">
        <v>36.832740213523103</v>
      </c>
      <c r="P4623">
        <v>10.848126232741601</v>
      </c>
    </row>
    <row r="4624" spans="1:17" hidden="1" x14ac:dyDescent="0.3">
      <c r="A4624" t="s">
        <v>9403</v>
      </c>
      <c r="B4624" t="s">
        <v>9404</v>
      </c>
      <c r="C4624" t="str">
        <f>IFERROR(VLOOKUP(Table1[[#This Row],[Ticker]],[1]!Table1[[Symbol]:[Industry]],2,FALSE),"-")</f>
        <v>-</v>
      </c>
      <c r="D4624" t="s">
        <v>140</v>
      </c>
      <c r="E4624">
        <v>5.055555</v>
      </c>
      <c r="F4624">
        <v>4.8499999999999996</v>
      </c>
      <c r="G4624">
        <v>-5.5931859894901201</v>
      </c>
      <c r="H4624">
        <v>-1.87035303188851</v>
      </c>
      <c r="I4624">
        <v>-12.2495918825592</v>
      </c>
      <c r="J4624">
        <v>1.0670674632677399</v>
      </c>
      <c r="K4624">
        <v>5.1230840222052203</v>
      </c>
      <c r="M4624">
        <v>99.999956885964906</v>
      </c>
      <c r="N4624">
        <v>1</v>
      </c>
    </row>
    <row r="4625" spans="1:17" hidden="1" x14ac:dyDescent="0.3">
      <c r="A4625" t="s">
        <v>9405</v>
      </c>
      <c r="B4625" t="s">
        <v>9406</v>
      </c>
      <c r="C4625" t="str">
        <f>IFERROR(VLOOKUP(Table1[[#This Row],[Ticker]],[1]!Table1[[Symbol]:[Industry]],2,FALSE),"-")</f>
        <v>-</v>
      </c>
      <c r="E4625">
        <v>5.0416800000000004</v>
      </c>
      <c r="F4625">
        <v>1.52</v>
      </c>
      <c r="G4625">
        <v>-12.3715547845377</v>
      </c>
      <c r="H4625">
        <v>-5.4814268722811796</v>
      </c>
      <c r="I4625">
        <v>-37.203453432407102</v>
      </c>
      <c r="J4625">
        <v>-1.9781579199372601</v>
      </c>
      <c r="K4625">
        <v>1.55349395332338</v>
      </c>
      <c r="L4625">
        <v>1.6407207036253499</v>
      </c>
      <c r="M4625">
        <v>55.393771641114299</v>
      </c>
      <c r="N4625">
        <v>1.1481498251851201</v>
      </c>
      <c r="O4625">
        <v>51.315789473684198</v>
      </c>
      <c r="P4625">
        <v>35.714285714285701</v>
      </c>
      <c r="Q4625">
        <v>-0.13538700205745699</v>
      </c>
    </row>
    <row r="4626" spans="1:17" hidden="1" x14ac:dyDescent="0.3">
      <c r="A4626" t="s">
        <v>9407</v>
      </c>
      <c r="B4626" t="s">
        <v>9408</v>
      </c>
      <c r="C4626" t="str">
        <f>IFERROR(VLOOKUP(Table1[[#This Row],[Ticker]],[1]!Table1[[Symbol]:[Industry]],2,FALSE),"-")</f>
        <v>-</v>
      </c>
      <c r="E4626">
        <v>5.0138885000000002</v>
      </c>
      <c r="F4626">
        <v>5.25</v>
      </c>
      <c r="G4626">
        <v>9.1570489832556294</v>
      </c>
      <c r="H4626">
        <v>-11.431766970716099</v>
      </c>
      <c r="I4626">
        <v>-28.511989525132599</v>
      </c>
      <c r="J4626">
        <v>-4.6478411778558204</v>
      </c>
      <c r="K4626">
        <v>5.0996757722158899</v>
      </c>
      <c r="L4626">
        <v>4.8931876332009496</v>
      </c>
      <c r="M4626">
        <v>38.803064714769803</v>
      </c>
      <c r="N4626">
        <v>2.4214206198230701</v>
      </c>
      <c r="O4626">
        <v>20.190476190476101</v>
      </c>
      <c r="P4626">
        <v>59.574468085106297</v>
      </c>
      <c r="Q4626">
        <v>-4.6021617149320002E-2</v>
      </c>
    </row>
    <row r="4627" spans="1:17" hidden="1" x14ac:dyDescent="0.3">
      <c r="A4627" t="s">
        <v>9409</v>
      </c>
      <c r="B4627" t="s">
        <v>9410</v>
      </c>
      <c r="C4627" t="str">
        <f>IFERROR(VLOOKUP(Table1[[#This Row],[Ticker]],[1]!Table1[[Symbol]:[Industry]],2,FALSE),"-")</f>
        <v>-</v>
      </c>
      <c r="D4627" t="s">
        <v>647</v>
      </c>
      <c r="E4627">
        <v>4.9918695</v>
      </c>
      <c r="F4627">
        <v>21.55</v>
      </c>
      <c r="G4627">
        <v>-61.283432521600901</v>
      </c>
      <c r="H4627">
        <v>-0.67651292640666505</v>
      </c>
      <c r="I4627">
        <v>-53.15347474528</v>
      </c>
      <c r="J4627">
        <v>14.8602844992839</v>
      </c>
      <c r="K4627">
        <v>21.766644880949698</v>
      </c>
      <c r="L4627">
        <v>25.364769242305101</v>
      </c>
      <c r="M4627">
        <v>87.118487038259602</v>
      </c>
      <c r="N4627">
        <v>3.36375838926174</v>
      </c>
      <c r="O4627">
        <v>103.109048723897</v>
      </c>
      <c r="P4627">
        <v>43.379906852960701</v>
      </c>
      <c r="Q4627">
        <v>-0.14767019554431399</v>
      </c>
    </row>
    <row r="4628" spans="1:17" hidden="1" x14ac:dyDescent="0.3">
      <c r="A4628" t="s">
        <v>9411</v>
      </c>
      <c r="B4628" t="s">
        <v>9412</v>
      </c>
      <c r="C4628" t="str">
        <f>IFERROR(VLOOKUP(Table1[[#This Row],[Ticker]],[1]!Table1[[Symbol]:[Industry]],2,FALSE),"-")</f>
        <v>-</v>
      </c>
      <c r="E4628">
        <v>4.9749999999999996</v>
      </c>
      <c r="F4628">
        <v>9.9499999999999993</v>
      </c>
      <c r="G4628">
        <v>-20.846584698260301</v>
      </c>
      <c r="H4628">
        <v>6.8095011223160598E-2</v>
      </c>
      <c r="I4628">
        <v>-6.7554514468027698</v>
      </c>
      <c r="J4628">
        <v>-0.80168733170197304</v>
      </c>
      <c r="K4628">
        <v>9.6705983752625393</v>
      </c>
      <c r="L4628">
        <v>9.7003393190795002</v>
      </c>
      <c r="M4628">
        <v>100</v>
      </c>
      <c r="N4628">
        <v>0</v>
      </c>
      <c r="O4628">
        <v>0</v>
      </c>
      <c r="P4628">
        <v>10.432852386237499</v>
      </c>
    </row>
    <row r="4629" spans="1:17" hidden="1" x14ac:dyDescent="0.3">
      <c r="A4629" t="s">
        <v>9413</v>
      </c>
      <c r="B4629" t="s">
        <v>9414</v>
      </c>
      <c r="C4629" t="str">
        <f>IFERROR(VLOOKUP(Table1[[#This Row],[Ticker]],[1]!Table1[[Symbol]:[Industry]],2,FALSE),"-")</f>
        <v>-</v>
      </c>
      <c r="D4629" t="s">
        <v>1161</v>
      </c>
      <c r="E4629">
        <v>4.93</v>
      </c>
      <c r="F4629">
        <v>2.8</v>
      </c>
      <c r="G4629">
        <v>28.891741991251699</v>
      </c>
      <c r="H4629">
        <v>-9.4949740538445599</v>
      </c>
      <c r="I4629">
        <v>-27.880922024634401</v>
      </c>
      <c r="J4629">
        <v>-3.4862510900912298</v>
      </c>
      <c r="K4629">
        <v>2.9744897696749</v>
      </c>
      <c r="L4629">
        <v>2.9977464245404399</v>
      </c>
      <c r="M4629">
        <v>46.4497566018496</v>
      </c>
      <c r="N4629">
        <v>1.08998560406078</v>
      </c>
      <c r="O4629">
        <v>58.928571428571402</v>
      </c>
      <c r="P4629">
        <v>63.742690058479504</v>
      </c>
      <c r="Q4629">
        <v>6.5918055598430001E-3</v>
      </c>
    </row>
    <row r="4630" spans="1:17" hidden="1" x14ac:dyDescent="0.3">
      <c r="A4630" t="s">
        <v>9415</v>
      </c>
      <c r="B4630" t="s">
        <v>9416</v>
      </c>
      <c r="C4630" t="str">
        <f>IFERROR(VLOOKUP(Table1[[#This Row],[Ticker]],[1]!Table1[[Symbol]:[Industry]],2,FALSE),"-")</f>
        <v>-</v>
      </c>
      <c r="D4630" t="s">
        <v>557</v>
      </c>
      <c r="E4630">
        <v>4.8795390000000003</v>
      </c>
      <c r="F4630">
        <v>6.89</v>
      </c>
      <c r="G4630">
        <v>14.8078542925258</v>
      </c>
      <c r="H4630">
        <v>13.2757567299494</v>
      </c>
      <c r="I4630">
        <v>23.650200406338499</v>
      </c>
      <c r="J4630">
        <v>-5.5842960273541404</v>
      </c>
      <c r="K4630">
        <v>6.2575934159130799</v>
      </c>
      <c r="L4630">
        <v>5.8370970054623497</v>
      </c>
      <c r="M4630">
        <v>47.071679442158803</v>
      </c>
      <c r="N4630">
        <v>1.8181818181818099</v>
      </c>
      <c r="O4630">
        <v>43.396226415094297</v>
      </c>
      <c r="P4630">
        <v>112</v>
      </c>
    </row>
    <row r="4631" spans="1:17" hidden="1" x14ac:dyDescent="0.3">
      <c r="A4631" t="s">
        <v>9417</v>
      </c>
      <c r="B4631" t="s">
        <v>9418</v>
      </c>
      <c r="C4631" t="str">
        <f>IFERROR(VLOOKUP(Table1[[#This Row],[Ticker]],[1]!Table1[[Symbol]:[Industry]],2,FALSE),"-")</f>
        <v>-</v>
      </c>
      <c r="D4631" t="s">
        <v>409</v>
      </c>
      <c r="E4631">
        <v>4.851</v>
      </c>
      <c r="F4631">
        <v>14.7</v>
      </c>
      <c r="G4631">
        <v>-12.7274675285102</v>
      </c>
      <c r="H4631">
        <v>-37.489435792786097</v>
      </c>
      <c r="I4631">
        <v>-49.9485514716228</v>
      </c>
      <c r="J4631">
        <v>-14.836775051000201</v>
      </c>
      <c r="K4631">
        <v>18.141232999050601</v>
      </c>
      <c r="L4631">
        <v>17.9404466789222</v>
      </c>
      <c r="M4631">
        <v>19.642347575830701</v>
      </c>
      <c r="N4631">
        <v>0.439408435250354</v>
      </c>
      <c r="O4631">
        <v>71.428571428571402</v>
      </c>
      <c r="P4631">
        <v>49.238578680202998</v>
      </c>
      <c r="Q4631">
        <v>8.8816720272317004E-2</v>
      </c>
    </row>
    <row r="4632" spans="1:17" hidden="1" x14ac:dyDescent="0.3">
      <c r="A4632" t="s">
        <v>9419</v>
      </c>
      <c r="B4632" t="s">
        <v>9420</v>
      </c>
      <c r="C4632" t="str">
        <f>IFERROR(VLOOKUP(Table1[[#This Row],[Ticker]],[1]!Table1[[Symbol]:[Industry]],2,FALSE),"-")</f>
        <v>-</v>
      </c>
      <c r="D4632" t="s">
        <v>1726</v>
      </c>
      <c r="E4632">
        <v>4.8381585210000004</v>
      </c>
      <c r="F4632">
        <v>1.47</v>
      </c>
      <c r="G4632">
        <v>47.136785865154899</v>
      </c>
      <c r="H4632">
        <v>-25.857452831433701</v>
      </c>
      <c r="I4632">
        <v>35.286742646024202</v>
      </c>
      <c r="J4632">
        <v>-0.80168733170197304</v>
      </c>
      <c r="K4632">
        <v>1.3387586442150301</v>
      </c>
      <c r="L4632">
        <v>1.1234960278058099</v>
      </c>
      <c r="M4632">
        <v>11.9323689406223</v>
      </c>
      <c r="N4632">
        <v>0.106170908201076</v>
      </c>
      <c r="O4632">
        <v>32.653061224489697</v>
      </c>
      <c r="P4632">
        <v>96</v>
      </c>
      <c r="Q4632">
        <v>7.4247954706991998E-2</v>
      </c>
    </row>
    <row r="4633" spans="1:17" hidden="1" x14ac:dyDescent="0.3">
      <c r="A4633" t="s">
        <v>9421</v>
      </c>
      <c r="B4633" t="s">
        <v>9422</v>
      </c>
      <c r="C4633" t="str">
        <f>IFERROR(VLOOKUP(Table1[[#This Row],[Ticker]],[1]!Table1[[Symbol]:[Industry]],2,FALSE),"-")</f>
        <v>-</v>
      </c>
      <c r="D4633" t="s">
        <v>153</v>
      </c>
      <c r="E4633">
        <v>4.8364752799999904</v>
      </c>
      <c r="F4633">
        <v>5.6</v>
      </c>
      <c r="G4633">
        <v>29.751164950122199</v>
      </c>
      <c r="K4633">
        <v>5.4856592989664099</v>
      </c>
      <c r="L4633">
        <v>5.3129273959650396</v>
      </c>
      <c r="M4633">
        <v>11.3707014279082</v>
      </c>
      <c r="N4633">
        <v>1</v>
      </c>
      <c r="O4633">
        <v>29.464285714285701</v>
      </c>
      <c r="P4633">
        <v>64.705882352941103</v>
      </c>
      <c r="Q4633">
        <v>-8.5879446318412003E-2</v>
      </c>
    </row>
    <row r="4634" spans="1:17" hidden="1" x14ac:dyDescent="0.3">
      <c r="A4634" t="s">
        <v>9423</v>
      </c>
      <c r="B4634" t="s">
        <v>9424</v>
      </c>
      <c r="C4634" t="str">
        <f>IFERROR(VLOOKUP(Table1[[#This Row],[Ticker]],[1]!Table1[[Symbol]:[Industry]],2,FALSE),"-")</f>
        <v>-</v>
      </c>
      <c r="D4634" t="s">
        <v>97</v>
      </c>
      <c r="E4634">
        <v>4.8186815999999997</v>
      </c>
      <c r="F4634">
        <v>9.4700000000000006</v>
      </c>
      <c r="G4634">
        <v>2.6895035601026498</v>
      </c>
      <c r="H4634">
        <v>3.1150680765710801</v>
      </c>
      <c r="I4634">
        <v>8.3120911884830608</v>
      </c>
      <c r="J4634">
        <v>-15.195626725641301</v>
      </c>
      <c r="K4634">
        <v>9.1504387536374292</v>
      </c>
      <c r="L4634">
        <v>8.5159662266375999</v>
      </c>
      <c r="M4634">
        <v>31.665524805073101</v>
      </c>
      <c r="N4634">
        <v>2.2940316209967602</v>
      </c>
      <c r="O4634">
        <v>31.995776135163599</v>
      </c>
      <c r="P4634">
        <v>46.821705426356502</v>
      </c>
      <c r="Q4634">
        <v>6.8771609403642006E-2</v>
      </c>
    </row>
    <row r="4635" spans="1:17" hidden="1" x14ac:dyDescent="0.3">
      <c r="A4635" t="s">
        <v>9425</v>
      </c>
      <c r="B4635" t="s">
        <v>9426</v>
      </c>
      <c r="C4635" t="str">
        <f>IFERROR(VLOOKUP(Table1[[#This Row],[Ticker]],[1]!Table1[[Symbol]:[Industry]],2,FALSE),"-")</f>
        <v>-</v>
      </c>
      <c r="D4635" t="s">
        <v>75</v>
      </c>
      <c r="E4635">
        <v>4.7943004</v>
      </c>
      <c r="F4635">
        <v>11.72</v>
      </c>
      <c r="G4635">
        <v>-39.627920017198001</v>
      </c>
      <c r="H4635">
        <v>-7.2230442292831496</v>
      </c>
      <c r="I4635">
        <v>-14.046590687308999</v>
      </c>
      <c r="J4635">
        <v>-7.0416873317019597</v>
      </c>
      <c r="K4635">
        <v>11.7095566654188</v>
      </c>
      <c r="L4635">
        <v>12.0966729475573</v>
      </c>
      <c r="M4635">
        <v>32.907999715681399</v>
      </c>
      <c r="N4635">
        <v>0.99215770663164005</v>
      </c>
      <c r="O4635">
        <v>23.2081911262798</v>
      </c>
      <c r="P4635">
        <v>24.021164021164001</v>
      </c>
      <c r="Q4635">
        <v>-8.4390324441526998E-2</v>
      </c>
    </row>
    <row r="4636" spans="1:17" hidden="1" x14ac:dyDescent="0.3">
      <c r="A4636" t="s">
        <v>9427</v>
      </c>
      <c r="B4636" t="s">
        <v>9428</v>
      </c>
      <c r="C4636" t="str">
        <f>IFERROR(VLOOKUP(Table1[[#This Row],[Ticker]],[1]!Table1[[Symbol]:[Industry]],2,FALSE),"-")</f>
        <v>-</v>
      </c>
      <c r="D4636" t="s">
        <v>557</v>
      </c>
      <c r="E4636">
        <v>4.7828055000000003</v>
      </c>
      <c r="F4636">
        <v>14.74</v>
      </c>
      <c r="G4636">
        <v>181.92003528183099</v>
      </c>
      <c r="H4636">
        <v>-3.8407598469987798</v>
      </c>
      <c r="I4636">
        <v>-3.2511528653811999</v>
      </c>
      <c r="J4636">
        <v>-22.055093326252301</v>
      </c>
      <c r="K4636">
        <v>14.8138409550274</v>
      </c>
      <c r="L4636">
        <v>13.1389259003539</v>
      </c>
      <c r="M4636">
        <v>34.598463838729501</v>
      </c>
      <c r="N4636">
        <v>2.99377626469493</v>
      </c>
      <c r="O4636">
        <v>35.345997286295699</v>
      </c>
      <c r="P4636">
        <v>222.53829321663</v>
      </c>
    </row>
    <row r="4637" spans="1:17" hidden="1" x14ac:dyDescent="0.3">
      <c r="A4637" t="s">
        <v>9429</v>
      </c>
      <c r="B4637" t="s">
        <v>9430</v>
      </c>
      <c r="C4637" t="str">
        <f>IFERROR(VLOOKUP(Table1[[#This Row],[Ticker]],[1]!Table1[[Symbol]:[Industry]],2,FALSE),"-")</f>
        <v>-</v>
      </c>
      <c r="E4637">
        <v>4.7641999999999998</v>
      </c>
      <c r="F4637">
        <v>8.1999999999999993</v>
      </c>
      <c r="G4637">
        <v>45.028942727900002</v>
      </c>
      <c r="H4637">
        <v>9.3164172377548997</v>
      </c>
      <c r="I4637">
        <v>7.1273223561691497</v>
      </c>
      <c r="J4637">
        <v>-0.80168733170197304</v>
      </c>
      <c r="K4637">
        <v>7.2926075345096697</v>
      </c>
      <c r="L4637">
        <v>6.3766410152165802</v>
      </c>
      <c r="M4637">
        <v>68.168583308143994</v>
      </c>
      <c r="N4637">
        <v>0.59977641976654406</v>
      </c>
      <c r="O4637">
        <v>6.0975609756097597</v>
      </c>
      <c r="P4637">
        <v>98.547215496367997</v>
      </c>
    </row>
    <row r="4638" spans="1:17" hidden="1" x14ac:dyDescent="0.3">
      <c r="A4638" t="s">
        <v>9431</v>
      </c>
      <c r="B4638" t="s">
        <v>9432</v>
      </c>
      <c r="C4638" t="str">
        <f>IFERROR(VLOOKUP(Table1[[#This Row],[Ticker]],[1]!Table1[[Symbol]:[Industry]],2,FALSE),"-")</f>
        <v>-</v>
      </c>
      <c r="D4638" t="s">
        <v>1161</v>
      </c>
      <c r="E4638">
        <v>4.7444347999999996</v>
      </c>
      <c r="F4638">
        <v>4.99</v>
      </c>
      <c r="G4638">
        <v>83.859474940785205</v>
      </c>
      <c r="H4638">
        <v>107.61028910405</v>
      </c>
      <c r="I4638">
        <v>132.89458578327901</v>
      </c>
      <c r="J4638">
        <v>20.010495409414698</v>
      </c>
      <c r="K4638">
        <v>2.8643775107100802</v>
      </c>
      <c r="L4638">
        <v>1.91948432993054</v>
      </c>
      <c r="M4638">
        <v>99.999741147625002</v>
      </c>
      <c r="N4638">
        <v>1.04876929802508</v>
      </c>
      <c r="O4638">
        <v>0</v>
      </c>
      <c r="P4638">
        <v>157.21649484535999</v>
      </c>
    </row>
    <row r="4639" spans="1:17" hidden="1" x14ac:dyDescent="0.3">
      <c r="A4639" t="s">
        <v>9433</v>
      </c>
      <c r="B4639" t="s">
        <v>9434</v>
      </c>
      <c r="C4639" t="str">
        <f>IFERROR(VLOOKUP(Table1[[#This Row],[Ticker]],[1]!Table1[[Symbol]:[Industry]],2,FALSE),"-")</f>
        <v>-</v>
      </c>
      <c r="D4639" t="s">
        <v>100</v>
      </c>
      <c r="E4639">
        <v>4.7420999999999998</v>
      </c>
      <c r="F4639">
        <v>10.050000000000001</v>
      </c>
      <c r="G4639">
        <v>-0.17939060543330401</v>
      </c>
      <c r="H4639">
        <v>-10.0382257474349</v>
      </c>
      <c r="I4639">
        <v>-8.5305058139346794</v>
      </c>
      <c r="J4639">
        <v>-1.0100206650353001</v>
      </c>
      <c r="K4639">
        <v>9.4371321572920301</v>
      </c>
      <c r="L4639">
        <v>9.60731188785482</v>
      </c>
      <c r="M4639">
        <v>58.462736319472199</v>
      </c>
      <c r="N4639">
        <v>3.0513035618163502</v>
      </c>
      <c r="O4639">
        <v>59.104477611940197</v>
      </c>
      <c r="P4639">
        <v>43.162393162393101</v>
      </c>
      <c r="Q4639">
        <v>1.2946332232664001E-2</v>
      </c>
    </row>
    <row r="4640" spans="1:17" hidden="1" x14ac:dyDescent="0.3">
      <c r="A4640" t="s">
        <v>9435</v>
      </c>
      <c r="B4640" t="s">
        <v>9436</v>
      </c>
      <c r="C4640" t="str">
        <f>IFERROR(VLOOKUP(Table1[[#This Row],[Ticker]],[1]!Table1[[Symbol]:[Industry]],2,FALSE),"-")</f>
        <v>-</v>
      </c>
      <c r="D4640" t="s">
        <v>409</v>
      </c>
      <c r="E4640">
        <v>4.7340799999999996</v>
      </c>
      <c r="F4640">
        <v>11.65</v>
      </c>
      <c r="G4640">
        <v>25.888317727899999</v>
      </c>
      <c r="H4640">
        <v>-10.9953214570059</v>
      </c>
      <c r="I4640">
        <v>-44.372216891548</v>
      </c>
      <c r="J4640">
        <v>-10.484227014241601</v>
      </c>
      <c r="K4640">
        <v>12.866290992591599</v>
      </c>
      <c r="L4640">
        <v>13.9268583277417</v>
      </c>
      <c r="M4640">
        <v>26.2481654595328</v>
      </c>
      <c r="N4640">
        <v>2.6089135848307698</v>
      </c>
      <c r="O4640">
        <v>100.60085836909801</v>
      </c>
      <c r="P4640">
        <v>52.287581699346397</v>
      </c>
      <c r="Q4640">
        <v>6.4327289090548995E-2</v>
      </c>
    </row>
    <row r="4641" spans="1:17" hidden="1" x14ac:dyDescent="0.3">
      <c r="A4641" t="s">
        <v>9437</v>
      </c>
      <c r="B4641" t="s">
        <v>9438</v>
      </c>
      <c r="C4641" t="str">
        <f>IFERROR(VLOOKUP(Table1[[#This Row],[Ticker]],[1]!Table1[[Symbol]:[Industry]],2,FALSE),"-")</f>
        <v>-</v>
      </c>
      <c r="E4641">
        <v>4.6908989999999999</v>
      </c>
      <c r="F4641">
        <v>0.71</v>
      </c>
      <c r="G4641">
        <v>-24.3758191768618</v>
      </c>
      <c r="H4641">
        <v>6.0477891040501603</v>
      </c>
      <c r="I4641">
        <v>-28.183845589269801</v>
      </c>
      <c r="J4641">
        <v>-3.5414133590992298</v>
      </c>
      <c r="K4641">
        <v>0.67217256356220201</v>
      </c>
      <c r="L4641">
        <v>0.68586981509515499</v>
      </c>
      <c r="M4641">
        <v>49.963778587202697</v>
      </c>
      <c r="N4641">
        <v>1.77102373625063</v>
      </c>
      <c r="O4641">
        <v>30.985915492957702</v>
      </c>
      <c r="P4641">
        <v>31.481481481481399</v>
      </c>
      <c r="Q4641">
        <v>-5.9364909940235001E-2</v>
      </c>
    </row>
    <row r="4642" spans="1:17" hidden="1" x14ac:dyDescent="0.3">
      <c r="A4642" t="s">
        <v>9439</v>
      </c>
      <c r="B4642" t="s">
        <v>9440</v>
      </c>
      <c r="C4642" t="str">
        <f>IFERROR(VLOOKUP(Table1[[#This Row],[Ticker]],[1]!Table1[[Symbol]:[Industry]],2,FALSE),"-")</f>
        <v>-</v>
      </c>
      <c r="E4642">
        <v>4.6699282000000002</v>
      </c>
      <c r="F4642">
        <v>8.5399999999999991</v>
      </c>
      <c r="G4642">
        <v>47.070103321692102</v>
      </c>
      <c r="H4642">
        <v>-14.710196640406</v>
      </c>
      <c r="I4642">
        <v>4.63551648798608</v>
      </c>
      <c r="J4642">
        <v>-4.8466311519267</v>
      </c>
      <c r="K4642">
        <v>9.0530735369207598</v>
      </c>
      <c r="L4642">
        <v>7.7798594407644996</v>
      </c>
      <c r="M4642">
        <v>19.850886288035799</v>
      </c>
      <c r="N4642">
        <v>0.15436876983905901</v>
      </c>
      <c r="O4642">
        <v>45.081967213114702</v>
      </c>
      <c r="P4642">
        <v>127.127659574468</v>
      </c>
    </row>
    <row r="4643" spans="1:17" hidden="1" x14ac:dyDescent="0.3">
      <c r="A4643" t="s">
        <v>9441</v>
      </c>
      <c r="B4643" t="s">
        <v>9442</v>
      </c>
      <c r="C4643" t="str">
        <f>IFERROR(VLOOKUP(Table1[[#This Row],[Ticker]],[1]!Table1[[Symbol]:[Industry]],2,FALSE),"-")</f>
        <v>-</v>
      </c>
      <c r="D4643" t="s">
        <v>49</v>
      </c>
      <c r="E4643">
        <v>4.6430523939999997</v>
      </c>
      <c r="F4643">
        <v>5.54</v>
      </c>
      <c r="G4643">
        <v>-50.327551368376</v>
      </c>
      <c r="H4643">
        <v>0.43348302039999098</v>
      </c>
      <c r="I4643">
        <v>-20.744456040346801</v>
      </c>
      <c r="J4643">
        <v>-0.80168733170197304</v>
      </c>
      <c r="K4643">
        <v>5.4559677842245904</v>
      </c>
      <c r="L4643">
        <v>5.8490432311408496</v>
      </c>
      <c r="M4643">
        <v>87.484409535086996</v>
      </c>
      <c r="N4643">
        <v>1.3048128342245899</v>
      </c>
      <c r="O4643">
        <v>32.490974729241799</v>
      </c>
      <c r="P4643">
        <v>10.8</v>
      </c>
    </row>
    <row r="4644" spans="1:17" hidden="1" x14ac:dyDescent="0.3">
      <c r="A4644" t="s">
        <v>9443</v>
      </c>
      <c r="B4644" t="s">
        <v>9444</v>
      </c>
      <c r="C4644" t="str">
        <f>IFERROR(VLOOKUP(Table1[[#This Row],[Ticker]],[1]!Table1[[Symbol]:[Industry]],2,FALSE),"-")</f>
        <v>-</v>
      </c>
      <c r="D4644" t="s">
        <v>288</v>
      </c>
      <c r="E4644">
        <v>4.6116853999999998</v>
      </c>
      <c r="F4644">
        <v>4.4800000000000004</v>
      </c>
      <c r="G4644">
        <v>183.161126635946</v>
      </c>
      <c r="H4644">
        <v>98.443622437383397</v>
      </c>
      <c r="I4644">
        <v>145.75800701384</v>
      </c>
      <c r="J4644">
        <v>20.161485472830599</v>
      </c>
      <c r="K4644">
        <v>2.4028182644137699</v>
      </c>
      <c r="L4644">
        <v>1.4132506174711501</v>
      </c>
      <c r="M4644">
        <v>100</v>
      </c>
      <c r="N4644">
        <v>1.3399393814637801</v>
      </c>
      <c r="O4644">
        <v>0</v>
      </c>
      <c r="P4644">
        <v>208.96551724137899</v>
      </c>
      <c r="Q4644">
        <v>0.220969744316315</v>
      </c>
    </row>
    <row r="4645" spans="1:17" hidden="1" x14ac:dyDescent="0.3">
      <c r="A4645" t="s">
        <v>9445</v>
      </c>
      <c r="B4645" t="s">
        <v>9446</v>
      </c>
      <c r="C4645" t="str">
        <f>IFERROR(VLOOKUP(Table1[[#This Row],[Ticker]],[1]!Table1[[Symbol]:[Industry]],2,FALSE),"-")</f>
        <v>-</v>
      </c>
      <c r="D4645" t="s">
        <v>140</v>
      </c>
      <c r="E4645">
        <v>4.6079999999999997</v>
      </c>
      <c r="F4645">
        <v>15.06</v>
      </c>
      <c r="G4645">
        <v>96.647603486147204</v>
      </c>
      <c r="H4645">
        <v>-2.8299102314979998</v>
      </c>
      <c r="I4645">
        <v>7.7157672296880104</v>
      </c>
      <c r="J4645">
        <v>3.1928962837347199</v>
      </c>
      <c r="K4645">
        <v>16.104801253753301</v>
      </c>
      <c r="L4645">
        <v>15.0860500920337</v>
      </c>
      <c r="M4645">
        <v>59.172599560162503</v>
      </c>
      <c r="N4645">
        <v>0.79751654128523497</v>
      </c>
      <c r="O4645">
        <v>124.36918990703801</v>
      </c>
      <c r="P4645">
        <v>134.57943925233599</v>
      </c>
    </row>
    <row r="4646" spans="1:17" hidden="1" x14ac:dyDescent="0.3">
      <c r="A4646" t="s">
        <v>9447</v>
      </c>
      <c r="B4646" t="s">
        <v>9448</v>
      </c>
      <c r="C4646" t="str">
        <f>IFERROR(VLOOKUP(Table1[[#This Row],[Ticker]],[1]!Table1[[Symbol]:[Industry]],2,FALSE),"-")</f>
        <v>-</v>
      </c>
      <c r="D4646" t="s">
        <v>75</v>
      </c>
      <c r="E4646">
        <v>4.59</v>
      </c>
      <c r="F4646">
        <v>2.69</v>
      </c>
      <c r="G4646">
        <v>-42.522656859303197</v>
      </c>
      <c r="H4646">
        <v>4.4220299947384296</v>
      </c>
      <c r="I4646">
        <v>-4.5419426129398897</v>
      </c>
      <c r="J4646">
        <v>-4.3731159031305298</v>
      </c>
      <c r="K4646">
        <v>2.5499040707301002</v>
      </c>
      <c r="L4646">
        <v>2.4876240805073802</v>
      </c>
      <c r="M4646">
        <v>47.9306494334053</v>
      </c>
      <c r="N4646">
        <v>1.30073829032528</v>
      </c>
      <c r="O4646">
        <v>20.817843866171</v>
      </c>
      <c r="P4646">
        <v>34.5</v>
      </c>
      <c r="Q4646">
        <v>3.8673547658141003E-2</v>
      </c>
    </row>
    <row r="4647" spans="1:17" hidden="1" x14ac:dyDescent="0.3">
      <c r="A4647" t="s">
        <v>9449</v>
      </c>
      <c r="B4647" t="s">
        <v>9450</v>
      </c>
      <c r="C4647" t="str">
        <f>IFERROR(VLOOKUP(Table1[[#This Row],[Ticker]],[1]!Table1[[Symbol]:[Industry]],2,FALSE),"-")</f>
        <v>-</v>
      </c>
      <c r="D4647" t="s">
        <v>62</v>
      </c>
      <c r="E4647">
        <v>4.52709048</v>
      </c>
      <c r="F4647">
        <v>10.199999999999999</v>
      </c>
      <c r="G4647">
        <v>43.912747497727999</v>
      </c>
      <c r="H4647">
        <v>35.027984577301197</v>
      </c>
      <c r="I4647">
        <v>35.049332574081703</v>
      </c>
      <c r="J4647">
        <v>9.3495005732656207</v>
      </c>
      <c r="K4647">
        <v>8.3696046850463599</v>
      </c>
      <c r="L4647">
        <v>7.1585737364732598</v>
      </c>
      <c r="M4647">
        <v>100</v>
      </c>
      <c r="N4647">
        <v>3.8961038961038899</v>
      </c>
      <c r="O4647">
        <v>0</v>
      </c>
      <c r="P4647">
        <v>69.717138103161403</v>
      </c>
    </row>
    <row r="4648" spans="1:17" hidden="1" x14ac:dyDescent="0.3">
      <c r="A4648" t="s">
        <v>9451</v>
      </c>
      <c r="B4648" t="s">
        <v>9452</v>
      </c>
      <c r="C4648" t="str">
        <f>IFERROR(VLOOKUP(Table1[[#This Row],[Ticker]],[1]!Table1[[Symbol]:[Industry]],2,FALSE),"-")</f>
        <v>-</v>
      </c>
      <c r="D4648" t="s">
        <v>409</v>
      </c>
      <c r="E4648">
        <v>4.5151747110000002</v>
      </c>
      <c r="F4648">
        <v>30.62</v>
      </c>
      <c r="G4648">
        <v>223.73898839</v>
      </c>
      <c r="H4648">
        <v>16.601334501801102</v>
      </c>
      <c r="I4648">
        <v>237.83012164145799</v>
      </c>
      <c r="J4648">
        <v>9.3985393400018502</v>
      </c>
      <c r="K4648">
        <v>23.0705882005158</v>
      </c>
      <c r="M4648">
        <v>100</v>
      </c>
      <c r="N4648">
        <v>4.6973888821278296</v>
      </c>
      <c r="O4648">
        <v>0</v>
      </c>
      <c r="P4648">
        <v>249.54337899543299</v>
      </c>
    </row>
    <row r="4649" spans="1:17" hidden="1" x14ac:dyDescent="0.3">
      <c r="A4649" t="s">
        <v>9453</v>
      </c>
      <c r="B4649" t="s">
        <v>9454</v>
      </c>
      <c r="C4649" t="str">
        <f>IFERROR(VLOOKUP(Table1[[#This Row],[Ticker]],[1]!Table1[[Symbol]:[Industry]],2,FALSE),"-")</f>
        <v>-</v>
      </c>
      <c r="D4649" t="s">
        <v>338</v>
      </c>
      <c r="E4649">
        <v>4.5107151999999999</v>
      </c>
      <c r="F4649">
        <v>5.14</v>
      </c>
      <c r="G4649">
        <v>-39.994707800758803</v>
      </c>
      <c r="H4649">
        <v>-3.6419390599427</v>
      </c>
      <c r="I4649">
        <v>-34.996839443528003</v>
      </c>
      <c r="J4649">
        <v>4.1890705241205701</v>
      </c>
      <c r="K4649">
        <v>5.4635672657952803</v>
      </c>
      <c r="L4649">
        <v>5.6875231832193096</v>
      </c>
      <c r="M4649">
        <v>54.000211533790001</v>
      </c>
      <c r="N4649">
        <v>0.87630257288775804</v>
      </c>
      <c r="O4649">
        <v>42.996108949416303</v>
      </c>
      <c r="P4649">
        <v>11.4967462039045</v>
      </c>
      <c r="Q4649">
        <v>7.3827270882312002E-2</v>
      </c>
    </row>
    <row r="4650" spans="1:17" hidden="1" x14ac:dyDescent="0.3">
      <c r="A4650" t="s">
        <v>9455</v>
      </c>
      <c r="B4650" t="s">
        <v>9456</v>
      </c>
      <c r="C4650" t="str">
        <f>IFERROR(VLOOKUP(Table1[[#This Row],[Ticker]],[1]!Table1[[Symbol]:[Industry]],2,FALSE),"-")</f>
        <v>-</v>
      </c>
      <c r="D4650" t="s">
        <v>647</v>
      </c>
      <c r="E4650">
        <v>4.4980230600000004</v>
      </c>
      <c r="F4650">
        <v>13.8</v>
      </c>
      <c r="G4650">
        <v>-46.721296049559299</v>
      </c>
      <c r="I4650">
        <v>3.2867426460242402</v>
      </c>
      <c r="K4650">
        <v>17.182926074637699</v>
      </c>
      <c r="L4650">
        <v>23.662368761796301</v>
      </c>
      <c r="M4650">
        <v>89.584477983611194</v>
      </c>
      <c r="N4650">
        <v>1</v>
      </c>
      <c r="O4650">
        <v>26.449275362318801</v>
      </c>
      <c r="P4650">
        <v>15</v>
      </c>
    </row>
    <row r="4651" spans="1:17" hidden="1" x14ac:dyDescent="0.3">
      <c r="A4651" t="s">
        <v>9457</v>
      </c>
      <c r="B4651" t="s">
        <v>9458</v>
      </c>
      <c r="C4651" t="str">
        <f>IFERROR(VLOOKUP(Table1[[#This Row],[Ticker]],[1]!Table1[[Symbol]:[Industry]],2,FALSE),"-")</f>
        <v>-</v>
      </c>
      <c r="D4651" t="s">
        <v>446</v>
      </c>
      <c r="E4651">
        <v>4.4414999999999996</v>
      </c>
      <c r="F4651">
        <v>4.4400000000000004</v>
      </c>
      <c r="G4651">
        <v>144.92731671163901</v>
      </c>
      <c r="H4651">
        <v>0.334169701065124</v>
      </c>
      <c r="I4651">
        <v>-6.7487183468835603</v>
      </c>
      <c r="J4651">
        <v>20.401751063713501</v>
      </c>
      <c r="K4651">
        <v>3.82280599707622</v>
      </c>
      <c r="L4651">
        <v>3.0965366106715</v>
      </c>
      <c r="M4651">
        <v>78.6651767814609</v>
      </c>
      <c r="N4651">
        <v>3.3155080213903698</v>
      </c>
      <c r="O4651">
        <v>0</v>
      </c>
      <c r="P4651">
        <v>204.10958904109501</v>
      </c>
    </row>
    <row r="4652" spans="1:17" hidden="1" x14ac:dyDescent="0.3">
      <c r="A4652" t="s">
        <v>9459</v>
      </c>
      <c r="B4652" t="s">
        <v>9460</v>
      </c>
      <c r="C4652" t="str">
        <f>IFERROR(VLOOKUP(Table1[[#This Row],[Ticker]],[1]!Table1[[Symbol]:[Industry]],2,FALSE),"-")</f>
        <v>-</v>
      </c>
      <c r="D4652" t="s">
        <v>21</v>
      </c>
      <c r="E4652">
        <v>4.3631279999999997</v>
      </c>
      <c r="F4652">
        <v>7.92</v>
      </c>
      <c r="G4652">
        <v>-10.014916921222699</v>
      </c>
      <c r="H4652">
        <v>-14.6846995064281</v>
      </c>
      <c r="I4652">
        <v>-7.6396699689560501</v>
      </c>
      <c r="J4652">
        <v>-6.2909474749000696</v>
      </c>
      <c r="K4652">
        <v>8.5700803533235295</v>
      </c>
      <c r="L4652">
        <v>8.3728205087756695</v>
      </c>
      <c r="M4652">
        <v>34.020749347471003</v>
      </c>
      <c r="N4652">
        <v>0.90391533951857095</v>
      </c>
      <c r="O4652">
        <v>57.828282828282802</v>
      </c>
      <c r="P4652">
        <v>29.200652528548101</v>
      </c>
      <c r="Q4652">
        <v>0.10025691505656099</v>
      </c>
    </row>
    <row r="4653" spans="1:17" hidden="1" x14ac:dyDescent="0.3">
      <c r="A4653" t="s">
        <v>9461</v>
      </c>
      <c r="B4653" t="s">
        <v>9462</v>
      </c>
      <c r="C4653" t="str">
        <f>IFERROR(VLOOKUP(Table1[[#This Row],[Ticker]],[1]!Table1[[Symbol]:[Industry]],2,FALSE),"-")</f>
        <v>-</v>
      </c>
      <c r="D4653" t="s">
        <v>557</v>
      </c>
      <c r="E4653">
        <v>4.3499999999999996</v>
      </c>
      <c r="F4653">
        <v>7.61</v>
      </c>
      <c r="G4653">
        <v>44.823412085149599</v>
      </c>
      <c r="H4653">
        <v>27.409559177042802</v>
      </c>
      <c r="I4653">
        <v>8.3182883873491704</v>
      </c>
      <c r="J4653">
        <v>6.7650782469330304</v>
      </c>
      <c r="K4653">
        <v>5.9326242647866296</v>
      </c>
      <c r="L4653">
        <v>5.7708118020770298</v>
      </c>
      <c r="M4653">
        <v>77.987496062489797</v>
      </c>
      <c r="N4653">
        <v>4.1917829364296599</v>
      </c>
      <c r="O4653">
        <v>0</v>
      </c>
      <c r="P4653">
        <v>86.519607843137194</v>
      </c>
      <c r="Q4653">
        <v>3.6334410097903003E-2</v>
      </c>
    </row>
    <row r="4654" spans="1:17" hidden="1" x14ac:dyDescent="0.3">
      <c r="A4654" t="s">
        <v>9463</v>
      </c>
      <c r="B4654" t="s">
        <v>9464</v>
      </c>
      <c r="C4654" t="str">
        <f>IFERROR(VLOOKUP(Table1[[#This Row],[Ticker]],[1]!Table1[[Symbol]:[Industry]],2,FALSE),"-")</f>
        <v>-</v>
      </c>
      <c r="D4654" t="s">
        <v>140</v>
      </c>
      <c r="E4654">
        <v>4.3448399999999996</v>
      </c>
      <c r="F4654">
        <v>7.29</v>
      </c>
      <c r="G4654">
        <v>-25.804390605433301</v>
      </c>
      <c r="H4654">
        <v>-4.8897108959498201</v>
      </c>
      <c r="I4654">
        <v>-11.713257353975701</v>
      </c>
      <c r="J4654">
        <v>-0.80168733170197304</v>
      </c>
      <c r="K4654">
        <v>7.2899996306994899</v>
      </c>
      <c r="L4654">
        <v>7.2809608333062901</v>
      </c>
      <c r="M4654">
        <v>98.182515309086796</v>
      </c>
      <c r="O4654">
        <v>0</v>
      </c>
      <c r="P4654">
        <v>0</v>
      </c>
    </row>
    <row r="4655" spans="1:17" hidden="1" x14ac:dyDescent="0.3">
      <c r="A4655" t="s">
        <v>9465</v>
      </c>
      <c r="B4655" t="s">
        <v>9466</v>
      </c>
      <c r="C4655" t="str">
        <f>IFERROR(VLOOKUP(Table1[[#This Row],[Ticker]],[1]!Table1[[Symbol]:[Industry]],2,FALSE),"-")</f>
        <v>-</v>
      </c>
      <c r="D4655" t="s">
        <v>557</v>
      </c>
      <c r="E4655">
        <v>4.3212000000000002</v>
      </c>
      <c r="F4655">
        <v>23.26</v>
      </c>
      <c r="G4655">
        <v>-2.0151410045817801</v>
      </c>
      <c r="H4655">
        <v>-8.4999762287031793</v>
      </c>
      <c r="I4655">
        <v>-0.42139132526760997</v>
      </c>
      <c r="J4655">
        <v>4.72212219210755</v>
      </c>
      <c r="K4655">
        <v>21.205383671162</v>
      </c>
      <c r="L4655">
        <v>20.87504433893</v>
      </c>
      <c r="M4655">
        <v>59.493057940420599</v>
      </c>
      <c r="N4655">
        <v>1.5440680702354099</v>
      </c>
      <c r="O4655">
        <v>19.6044711951848</v>
      </c>
      <c r="P4655">
        <v>51.530944625407102</v>
      </c>
      <c r="Q4655">
        <v>0.123772989901221</v>
      </c>
    </row>
    <row r="4656" spans="1:17" hidden="1" x14ac:dyDescent="0.3">
      <c r="A4656" t="s">
        <v>9467</v>
      </c>
      <c r="B4656" t="s">
        <v>9468</v>
      </c>
      <c r="C4656" t="str">
        <f>IFERROR(VLOOKUP(Table1[[#This Row],[Ticker]],[1]!Table1[[Symbol]:[Industry]],2,FALSE),"-")</f>
        <v>-</v>
      </c>
      <c r="D4656" t="s">
        <v>18</v>
      </c>
      <c r="E4656">
        <v>4.3136092000000001</v>
      </c>
      <c r="F4656">
        <v>12.68</v>
      </c>
      <c r="G4656">
        <v>123.801908607165</v>
      </c>
      <c r="H4656">
        <v>-4.9685131024115998</v>
      </c>
      <c r="I4656">
        <v>142.394959078889</v>
      </c>
      <c r="J4656">
        <v>-0.88048953816375197</v>
      </c>
      <c r="K4656">
        <v>11.514910511860601</v>
      </c>
      <c r="L4656">
        <v>8.2406714620148804</v>
      </c>
      <c r="M4656">
        <v>86.062649656803401</v>
      </c>
      <c r="N4656">
        <v>3.1488065007617999E-2</v>
      </c>
      <c r="O4656">
        <v>7.8864353312302293E-2</v>
      </c>
      <c r="P4656">
        <v>179.295154185022</v>
      </c>
    </row>
    <row r="4657" spans="1:17" hidden="1" x14ac:dyDescent="0.3">
      <c r="A4657" t="s">
        <v>9469</v>
      </c>
      <c r="B4657" t="s">
        <v>9470</v>
      </c>
      <c r="C4657" t="str">
        <f>IFERROR(VLOOKUP(Table1[[#This Row],[Ticker]],[1]!Table1[[Symbol]:[Industry]],2,FALSE),"-")</f>
        <v>-</v>
      </c>
      <c r="D4657" t="s">
        <v>75</v>
      </c>
      <c r="E4657">
        <v>4.2204220000000001</v>
      </c>
      <c r="F4657">
        <v>2.0699999999999998</v>
      </c>
      <c r="G4657">
        <v>42.488292321395903</v>
      </c>
      <c r="H4657">
        <v>9.7842021475284202</v>
      </c>
      <c r="I4657">
        <v>25.372835361256001</v>
      </c>
      <c r="J4657">
        <v>-7.85014548148171</v>
      </c>
      <c r="K4657">
        <v>2.0549474554112099</v>
      </c>
      <c r="L4657">
        <v>1.7430169404515801</v>
      </c>
      <c r="M4657">
        <v>39.912814897062297</v>
      </c>
      <c r="N4657">
        <v>1.23572706408782</v>
      </c>
      <c r="O4657">
        <v>15.4589371980676</v>
      </c>
      <c r="P4657">
        <v>129.99999999999901</v>
      </c>
      <c r="Q4657">
        <v>6.4626484786393004E-2</v>
      </c>
    </row>
    <row r="4658" spans="1:17" hidden="1" x14ac:dyDescent="0.3">
      <c r="A4658" t="s">
        <v>9471</v>
      </c>
      <c r="B4658" t="s">
        <v>9472</v>
      </c>
      <c r="C4658" t="str">
        <f>IFERROR(VLOOKUP(Table1[[#This Row],[Ticker]],[1]!Table1[[Symbol]:[Industry]],2,FALSE),"-")</f>
        <v>-</v>
      </c>
      <c r="E4658">
        <v>4.2175098000000002</v>
      </c>
      <c r="F4658">
        <v>13.21</v>
      </c>
      <c r="G4658">
        <v>55.651653350610601</v>
      </c>
      <c r="H4658">
        <v>-5.92521385452969</v>
      </c>
      <c r="I4658">
        <v>20.386742646024199</v>
      </c>
      <c r="J4658">
        <v>-14.367578804570099</v>
      </c>
      <c r="K4658">
        <v>14.543775564418301</v>
      </c>
      <c r="L4658">
        <v>12.273519550424799</v>
      </c>
      <c r="M4658">
        <v>31.7578440180264</v>
      </c>
      <c r="N4658">
        <v>0.41681372579804399</v>
      </c>
      <c r="O4658">
        <v>41.7108251324753</v>
      </c>
      <c r="P4658">
        <v>132.98059964726599</v>
      </c>
      <c r="Q4658">
        <v>-2.7575066505662001E-2</v>
      </c>
    </row>
    <row r="4659" spans="1:17" hidden="1" x14ac:dyDescent="0.3">
      <c r="A4659" t="s">
        <v>9473</v>
      </c>
      <c r="B4659" t="s">
        <v>9474</v>
      </c>
      <c r="C4659" t="str">
        <f>IFERROR(VLOOKUP(Table1[[#This Row],[Ticker]],[1]!Table1[[Symbol]:[Industry]],2,FALSE),"-")</f>
        <v>-</v>
      </c>
      <c r="D4659" t="s">
        <v>557</v>
      </c>
      <c r="E4659">
        <v>4.2089999999999996</v>
      </c>
      <c r="F4659">
        <v>42.86</v>
      </c>
      <c r="G4659">
        <v>-22.402701823768599</v>
      </c>
      <c r="H4659">
        <v>1.9377002715628699</v>
      </c>
      <c r="I4659">
        <v>12.843557525419699</v>
      </c>
      <c r="J4659">
        <v>4.1870879239727499</v>
      </c>
      <c r="K4659">
        <v>39.763809408793101</v>
      </c>
      <c r="L4659">
        <v>37.040949155933902</v>
      </c>
      <c r="M4659">
        <v>69.923710223891703</v>
      </c>
      <c r="N4659">
        <v>0.246605180224023</v>
      </c>
      <c r="O4659">
        <v>41.063929071395201</v>
      </c>
      <c r="P4659">
        <v>79.781879194630804</v>
      </c>
    </row>
    <row r="4660" spans="1:17" hidden="1" x14ac:dyDescent="0.3">
      <c r="A4660" t="s">
        <v>9475</v>
      </c>
      <c r="B4660" t="s">
        <v>9476</v>
      </c>
      <c r="C4660" t="str">
        <f>IFERROR(VLOOKUP(Table1[[#This Row],[Ticker]],[1]!Table1[[Symbol]:[Industry]],2,FALSE),"-")</f>
        <v>-</v>
      </c>
      <c r="D4660" t="s">
        <v>647</v>
      </c>
      <c r="E4660">
        <v>4.2039106500000001</v>
      </c>
      <c r="F4660">
        <v>4.5999999999999996</v>
      </c>
      <c r="G4660">
        <v>-3.13772393876665</v>
      </c>
      <c r="H4660">
        <v>-4.02578001042066</v>
      </c>
      <c r="I4660">
        <v>-23.081272768233902</v>
      </c>
      <c r="J4660">
        <v>1.38649647573784</v>
      </c>
      <c r="K4660">
        <v>4.5838886999520101</v>
      </c>
      <c r="L4660">
        <v>4.5023552270288398</v>
      </c>
      <c r="M4660">
        <v>48.6538906336163</v>
      </c>
      <c r="N4660">
        <v>1.16218230253249</v>
      </c>
      <c r="O4660">
        <v>30.434782608695599</v>
      </c>
      <c r="P4660">
        <v>50.3267973856208</v>
      </c>
      <c r="Q4660">
        <v>3.3227591853188E-2</v>
      </c>
    </row>
    <row r="4661" spans="1:17" hidden="1" x14ac:dyDescent="0.3">
      <c r="A4661" t="s">
        <v>9477</v>
      </c>
      <c r="B4661" t="s">
        <v>9478</v>
      </c>
      <c r="C4661" t="str">
        <f>IFERROR(VLOOKUP(Table1[[#This Row],[Ticker]],[1]!Table1[[Symbol]:[Industry]],2,FALSE),"-")</f>
        <v>-</v>
      </c>
      <c r="D4661" t="s">
        <v>130</v>
      </c>
      <c r="E4661">
        <v>4.1536581659999996</v>
      </c>
      <c r="F4661">
        <v>9.84</v>
      </c>
      <c r="G4661">
        <v>-20.676185477228099</v>
      </c>
      <c r="H4661">
        <v>3.1989327763838497E-2</v>
      </c>
      <c r="I4661">
        <v>-1.64614326001602</v>
      </c>
      <c r="J4661">
        <v>4.1200128920116796</v>
      </c>
      <c r="K4661">
        <v>9.0078376838820695</v>
      </c>
      <c r="L4661">
        <v>8.9927863333342906</v>
      </c>
      <c r="M4661">
        <v>99.999999999999901</v>
      </c>
      <c r="N4661">
        <v>5.4545454545454497</v>
      </c>
      <c r="O4661">
        <v>0</v>
      </c>
      <c r="P4661">
        <v>10.067114093959701</v>
      </c>
    </row>
    <row r="4662" spans="1:17" hidden="1" x14ac:dyDescent="0.3">
      <c r="A4662" t="s">
        <v>9479</v>
      </c>
      <c r="B4662" t="s">
        <v>9480</v>
      </c>
      <c r="C4662" t="str">
        <f>IFERROR(VLOOKUP(Table1[[#This Row],[Ticker]],[1]!Table1[[Symbol]:[Industry]],2,FALSE),"-")</f>
        <v>-</v>
      </c>
      <c r="D4662" t="s">
        <v>1161</v>
      </c>
      <c r="E4662">
        <v>4.1414172349999996</v>
      </c>
      <c r="F4662">
        <v>4.8499999999999996</v>
      </c>
      <c r="G4662">
        <v>34.791635884632903</v>
      </c>
      <c r="H4662">
        <v>-16.513327132112099</v>
      </c>
      <c r="I4662">
        <v>-22.064458832718799</v>
      </c>
      <c r="J4662">
        <v>-1.0100206650353001</v>
      </c>
      <c r="K4662">
        <v>5.2563934121203797</v>
      </c>
      <c r="L4662">
        <v>5.2067718852234899</v>
      </c>
      <c r="M4662">
        <v>32.1131986458226</v>
      </c>
      <c r="N4662">
        <v>0.93475419690644501</v>
      </c>
      <c r="O4662">
        <v>54.6391752577319</v>
      </c>
      <c r="P4662">
        <v>122.477064220183</v>
      </c>
      <c r="Q4662">
        <v>-9.1475364695668998E-2</v>
      </c>
    </row>
    <row r="4663" spans="1:17" hidden="1" x14ac:dyDescent="0.3">
      <c r="A4663" t="s">
        <v>9481</v>
      </c>
      <c r="B4663" t="s">
        <v>9482</v>
      </c>
      <c r="C4663" t="str">
        <f>IFERROR(VLOOKUP(Table1[[#This Row],[Ticker]],[1]!Table1[[Symbol]:[Industry]],2,FALSE),"-")</f>
        <v>-</v>
      </c>
      <c r="D4663" t="s">
        <v>21</v>
      </c>
      <c r="E4663">
        <v>4.1358600000000001</v>
      </c>
      <c r="F4663">
        <v>10.11</v>
      </c>
      <c r="G4663">
        <v>-43.942042427295597</v>
      </c>
      <c r="H4663">
        <v>-29.452393111693201</v>
      </c>
      <c r="I4663">
        <v>-40.011129694401198</v>
      </c>
      <c r="J4663">
        <v>-17.266578372864199</v>
      </c>
      <c r="K4663">
        <v>11.4627833442407</v>
      </c>
      <c r="L4663">
        <v>10.496247608150499</v>
      </c>
      <c r="M4663">
        <v>2.2272107629349902</v>
      </c>
      <c r="N4663">
        <v>1.6134426482248201</v>
      </c>
      <c r="O4663">
        <v>54.500494559841698</v>
      </c>
      <c r="P4663">
        <v>44.428571428571402</v>
      </c>
      <c r="Q4663">
        <v>0.15136949453474899</v>
      </c>
    </row>
    <row r="4664" spans="1:17" hidden="1" x14ac:dyDescent="0.3">
      <c r="A4664" t="s">
        <v>9483</v>
      </c>
      <c r="B4664" t="s">
        <v>9484</v>
      </c>
      <c r="C4664" t="str">
        <f>IFERROR(VLOOKUP(Table1[[#This Row],[Ticker]],[1]!Table1[[Symbol]:[Industry]],2,FALSE),"-")</f>
        <v>-</v>
      </c>
      <c r="E4664">
        <v>4.1328140360000001</v>
      </c>
      <c r="F4664">
        <v>4.42</v>
      </c>
      <c r="G4664">
        <v>-72.551378557240497</v>
      </c>
      <c r="H4664">
        <v>-11.245643099339601</v>
      </c>
      <c r="I4664">
        <v>-48.0244965470593</v>
      </c>
      <c r="J4664">
        <v>-0.80168733170197304</v>
      </c>
      <c r="K4664">
        <v>4.9682595650266004</v>
      </c>
      <c r="L4664">
        <v>6.2287747073248303</v>
      </c>
      <c r="M4664">
        <v>9.6645012404999995E-5</v>
      </c>
      <c r="N4664">
        <v>0.38961038961038902</v>
      </c>
      <c r="O4664">
        <v>87.782805429864197</v>
      </c>
      <c r="P4664">
        <v>16.315789473684202</v>
      </c>
    </row>
    <row r="4665" spans="1:17" hidden="1" x14ac:dyDescent="0.3">
      <c r="A4665" t="s">
        <v>9485</v>
      </c>
      <c r="B4665" t="s">
        <v>9486</v>
      </c>
      <c r="C4665" t="str">
        <f>IFERROR(VLOOKUP(Table1[[#This Row],[Ticker]],[1]!Table1[[Symbol]:[Industry]],2,FALSE),"-")</f>
        <v>-</v>
      </c>
      <c r="D4665" t="s">
        <v>233</v>
      </c>
      <c r="E4665">
        <v>4.1252041000000004</v>
      </c>
      <c r="F4665">
        <v>11.35</v>
      </c>
      <c r="G4665">
        <v>30.3166547865887</v>
      </c>
      <c r="H4665">
        <v>-0.14164888044594401</v>
      </c>
      <c r="I4665">
        <v>9.0314234970880598</v>
      </c>
      <c r="J4665">
        <v>-9.3465265872011205</v>
      </c>
      <c r="K4665">
        <v>11.0902576273936</v>
      </c>
      <c r="L4665">
        <v>10.644895946315399</v>
      </c>
      <c r="M4665">
        <v>40.974116337856799</v>
      </c>
      <c r="N4665">
        <v>1.9979971216118899</v>
      </c>
      <c r="O4665">
        <v>72.334801762114495</v>
      </c>
      <c r="P4665">
        <v>106.363636363636</v>
      </c>
      <c r="Q4665">
        <v>3.3414937001925001E-2</v>
      </c>
    </row>
    <row r="4666" spans="1:17" hidden="1" x14ac:dyDescent="0.3">
      <c r="A4666" t="s">
        <v>9487</v>
      </c>
      <c r="B4666" t="s">
        <v>9488</v>
      </c>
      <c r="C4666" t="str">
        <f>IFERROR(VLOOKUP(Table1[[#This Row],[Ticker]],[1]!Table1[[Symbol]:[Industry]],2,FALSE),"-")</f>
        <v>-</v>
      </c>
      <c r="D4666" t="s">
        <v>46</v>
      </c>
      <c r="E4666">
        <v>4.1236800000000002</v>
      </c>
      <c r="F4666">
        <v>1.83</v>
      </c>
      <c r="G4666">
        <v>2.1676373665946702</v>
      </c>
      <c r="H4666">
        <v>27.441116171719301</v>
      </c>
      <c r="I4666">
        <v>-26.991035131753499</v>
      </c>
      <c r="J4666">
        <v>19.746257873777399</v>
      </c>
      <c r="K4666">
        <v>1.5006666160689399</v>
      </c>
      <c r="L4666">
        <v>1.5738375379699201</v>
      </c>
      <c r="M4666">
        <v>80.725868403958501</v>
      </c>
      <c r="N4666">
        <v>1.17285284506582</v>
      </c>
      <c r="O4666">
        <v>24.043715846994498</v>
      </c>
      <c r="P4666">
        <v>60.5263157894736</v>
      </c>
      <c r="Q4666">
        <v>-1.0285971799379E-2</v>
      </c>
    </row>
    <row r="4667" spans="1:17" hidden="1" x14ac:dyDescent="0.3">
      <c r="A4667" t="s">
        <v>9489</v>
      </c>
      <c r="B4667" t="s">
        <v>9490</v>
      </c>
      <c r="C4667" t="str">
        <f>IFERROR(VLOOKUP(Table1[[#This Row],[Ticker]],[1]!Table1[[Symbol]:[Industry]],2,FALSE),"-")</f>
        <v>-</v>
      </c>
      <c r="D4667" t="s">
        <v>46</v>
      </c>
      <c r="E4667">
        <v>4.1235359549999897</v>
      </c>
      <c r="F4667">
        <v>11.55</v>
      </c>
      <c r="G4667">
        <v>69.958321258973399</v>
      </c>
      <c r="H4667">
        <v>-5.3207453787084296</v>
      </c>
      <c r="I4667">
        <v>-18.039291417236001</v>
      </c>
      <c r="J4667">
        <v>3.5343560287316298</v>
      </c>
      <c r="K4667">
        <v>11.1697911078302</v>
      </c>
      <c r="L4667">
        <v>10.992750172478701</v>
      </c>
      <c r="M4667">
        <v>57.163993890511897</v>
      </c>
      <c r="N4667">
        <v>0.377304497592168</v>
      </c>
      <c r="O4667">
        <v>29.2640692640692</v>
      </c>
      <c r="P4667">
        <v>110</v>
      </c>
      <c r="Q4667">
        <v>1.0739086591870001E-3</v>
      </c>
    </row>
    <row r="4668" spans="1:17" hidden="1" x14ac:dyDescent="0.3">
      <c r="A4668" t="s">
        <v>9491</v>
      </c>
      <c r="B4668" t="s">
        <v>9492</v>
      </c>
      <c r="C4668" t="str">
        <f>IFERROR(VLOOKUP(Table1[[#This Row],[Ticker]],[1]!Table1[[Symbol]:[Industry]],2,FALSE),"-")</f>
        <v>-</v>
      </c>
      <c r="D4668" t="s">
        <v>476</v>
      </c>
      <c r="E4668">
        <v>4.109443884</v>
      </c>
      <c r="F4668">
        <v>1.26</v>
      </c>
      <c r="G4668">
        <v>0.19560939456668699</v>
      </c>
      <c r="H4668">
        <v>-15.528008768290199</v>
      </c>
      <c r="I4668">
        <v>8.2867426460242299</v>
      </c>
      <c r="J4668">
        <v>-2.3641873317019702</v>
      </c>
      <c r="K4668">
        <v>1.1650015758551799</v>
      </c>
      <c r="L4668">
        <v>1.01666377074688</v>
      </c>
      <c r="M4668">
        <v>4.7504505136505601</v>
      </c>
      <c r="N4668">
        <v>1.18772218887171</v>
      </c>
      <c r="O4668">
        <v>17.460317460317398</v>
      </c>
      <c r="P4668">
        <v>68</v>
      </c>
      <c r="Q4668">
        <v>-3.5146790236213997E-2</v>
      </c>
    </row>
    <row r="4669" spans="1:17" hidden="1" x14ac:dyDescent="0.3">
      <c r="A4669" t="s">
        <v>9493</v>
      </c>
      <c r="B4669" t="s">
        <v>9494</v>
      </c>
      <c r="C4669" t="str">
        <f>IFERROR(VLOOKUP(Table1[[#This Row],[Ticker]],[1]!Table1[[Symbol]:[Industry]],2,FALSE),"-")</f>
        <v>-</v>
      </c>
      <c r="D4669" t="s">
        <v>944</v>
      </c>
      <c r="E4669">
        <v>4.0850580599999997</v>
      </c>
      <c r="F4669">
        <v>4.12</v>
      </c>
      <c r="G4669">
        <v>27.355460695681899</v>
      </c>
      <c r="H4669">
        <v>49.587901044348598</v>
      </c>
      <c r="I4669">
        <v>13.135227494509101</v>
      </c>
      <c r="J4669">
        <v>-11.769429267185799</v>
      </c>
      <c r="K4669">
        <v>3.5144187889778</v>
      </c>
      <c r="L4669">
        <v>3.1874645167842699</v>
      </c>
      <c r="M4669">
        <v>50.176607308450201</v>
      </c>
      <c r="N4669">
        <v>1.45434410550689</v>
      </c>
      <c r="O4669">
        <v>18.932038834951399</v>
      </c>
      <c r="P4669">
        <v>78.3549783549783</v>
      </c>
      <c r="Q4669">
        <v>2.7571103406104001E-2</v>
      </c>
    </row>
    <row r="4670" spans="1:17" hidden="1" x14ac:dyDescent="0.3">
      <c r="A4670" t="s">
        <v>9495</v>
      </c>
      <c r="B4670" t="s">
        <v>9496</v>
      </c>
      <c r="C4670" t="str">
        <f>IFERROR(VLOOKUP(Table1[[#This Row],[Ticker]],[1]!Table1[[Symbol]:[Industry]],2,FALSE),"-")</f>
        <v>-</v>
      </c>
      <c r="D4670" t="s">
        <v>422</v>
      </c>
      <c r="E4670">
        <v>4.0333712999999998</v>
      </c>
      <c r="F4670">
        <v>9.31</v>
      </c>
      <c r="G4670">
        <v>8.5390437380010393</v>
      </c>
      <c r="H4670">
        <v>-4.8897108959498201</v>
      </c>
      <c r="I4670">
        <v>-11.713257353975701</v>
      </c>
      <c r="J4670">
        <v>-0.80168733170197304</v>
      </c>
      <c r="K4670">
        <v>9.3028324952909198</v>
      </c>
      <c r="L4670">
        <v>8.8592204081606791</v>
      </c>
      <c r="M4670">
        <v>99.999999983441796</v>
      </c>
      <c r="O4670">
        <v>0</v>
      </c>
      <c r="P4670">
        <v>34.343434343434303</v>
      </c>
    </row>
    <row r="4671" spans="1:17" hidden="1" x14ac:dyDescent="0.3">
      <c r="A4671" t="s">
        <v>9497</v>
      </c>
      <c r="B4671" t="s">
        <v>9498</v>
      </c>
      <c r="C4671" t="str">
        <f>IFERROR(VLOOKUP(Table1[[#This Row],[Ticker]],[1]!Table1[[Symbol]:[Industry]],2,FALSE),"-")</f>
        <v>-</v>
      </c>
      <c r="D4671" t="s">
        <v>409</v>
      </c>
      <c r="E4671">
        <v>3.9905255999999998</v>
      </c>
      <c r="F4671">
        <v>7.97</v>
      </c>
      <c r="G4671">
        <v>7.0289427279000103</v>
      </c>
      <c r="H4671">
        <v>20.542000250047</v>
      </c>
      <c r="I4671">
        <v>22.461826821108399</v>
      </c>
      <c r="J4671">
        <v>7.1712856412709902</v>
      </c>
      <c r="K4671">
        <v>7.0596978919770201</v>
      </c>
      <c r="L4671">
        <v>6.4750183182683498</v>
      </c>
      <c r="M4671">
        <v>72.113898973394896</v>
      </c>
      <c r="N4671">
        <v>1.84626197216699</v>
      </c>
      <c r="O4671">
        <v>0.250941028858231</v>
      </c>
      <c r="P4671">
        <v>73.638344226579505</v>
      </c>
      <c r="Q4671">
        <v>6.3397950555670005E-2</v>
      </c>
    </row>
    <row r="4672" spans="1:17" hidden="1" x14ac:dyDescent="0.3">
      <c r="A4672" t="s">
        <v>9499</v>
      </c>
      <c r="B4672" t="s">
        <v>9500</v>
      </c>
      <c r="C4672" t="str">
        <f>IFERROR(VLOOKUP(Table1[[#This Row],[Ticker]],[1]!Table1[[Symbol]:[Industry]],2,FALSE),"-")</f>
        <v>-</v>
      </c>
      <c r="E4672">
        <v>3.9706039999999998</v>
      </c>
      <c r="F4672">
        <v>45.1</v>
      </c>
      <c r="G4672">
        <v>32.4412234296544</v>
      </c>
      <c r="H4672">
        <v>-5.7470421775501697</v>
      </c>
      <c r="I4672">
        <v>46.532356681111899</v>
      </c>
      <c r="J4672">
        <v>-1.24318843545472</v>
      </c>
      <c r="K4672">
        <v>43.565046857629198</v>
      </c>
      <c r="L4672">
        <v>37.218820494136402</v>
      </c>
      <c r="M4672">
        <v>50.127975425573403</v>
      </c>
      <c r="N4672">
        <v>1.54040404040404</v>
      </c>
      <c r="O4672">
        <v>0.86474501108646495</v>
      </c>
      <c r="P4672">
        <v>75.828460038986293</v>
      </c>
    </row>
    <row r="4673" spans="1:17" hidden="1" x14ac:dyDescent="0.3">
      <c r="A4673" t="s">
        <v>9501</v>
      </c>
      <c r="B4673" t="s">
        <v>9502</v>
      </c>
      <c r="C4673" t="str">
        <f>IFERROR(VLOOKUP(Table1[[#This Row],[Ticker]],[1]!Table1[[Symbol]:[Industry]],2,FALSE),"-")</f>
        <v>-</v>
      </c>
      <c r="E4673">
        <v>3.9627064000000001</v>
      </c>
      <c r="F4673">
        <v>4.8499999999999996</v>
      </c>
      <c r="G4673">
        <v>-46.556024592361403</v>
      </c>
      <c r="H4673">
        <v>-2.58363123137958</v>
      </c>
      <c r="I4673">
        <v>-29.370303194383201</v>
      </c>
      <c r="J4673">
        <v>1.93515477356118</v>
      </c>
      <c r="K4673">
        <v>4.98697155242722</v>
      </c>
      <c r="L4673">
        <v>5.4164151435476198</v>
      </c>
      <c r="M4673">
        <v>50.8252843468834</v>
      </c>
      <c r="N4673">
        <v>0.57227289015721605</v>
      </c>
      <c r="O4673">
        <v>63.917525773195798</v>
      </c>
      <c r="P4673">
        <v>14.117647058823501</v>
      </c>
      <c r="Q4673">
        <v>-2.5652966712849001E-2</v>
      </c>
    </row>
    <row r="4674" spans="1:17" hidden="1" x14ac:dyDescent="0.3">
      <c r="A4674" t="s">
        <v>9503</v>
      </c>
      <c r="B4674" t="s">
        <v>9504</v>
      </c>
      <c r="C4674" t="str">
        <f>IFERROR(VLOOKUP(Table1[[#This Row],[Ticker]],[1]!Table1[[Symbol]:[Industry]],2,FALSE),"-")</f>
        <v>-</v>
      </c>
      <c r="D4674" t="s">
        <v>75</v>
      </c>
      <c r="E4674">
        <v>3.9190526700000001</v>
      </c>
      <c r="F4674">
        <v>9.09</v>
      </c>
      <c r="G4674">
        <v>133.909895108852</v>
      </c>
      <c r="H4674">
        <v>-13.4176296776757</v>
      </c>
      <c r="I4674">
        <v>4.23062019704465</v>
      </c>
      <c r="J4674">
        <v>9.2105226805080402</v>
      </c>
      <c r="K4674">
        <v>8.7690798875816807</v>
      </c>
      <c r="L4674">
        <v>7.5891884527454199</v>
      </c>
      <c r="M4674">
        <v>66.8758406598851</v>
      </c>
      <c r="N4674">
        <v>1.91285934797999</v>
      </c>
      <c r="O4674">
        <v>38.3938393839383</v>
      </c>
      <c r="P4674">
        <v>184.06249999999901</v>
      </c>
      <c r="Q4674">
        <v>9.7177120096906003E-2</v>
      </c>
    </row>
    <row r="4675" spans="1:17" hidden="1" x14ac:dyDescent="0.3">
      <c r="A4675" t="s">
        <v>9505</v>
      </c>
      <c r="B4675" t="s">
        <v>9506</v>
      </c>
      <c r="C4675" t="str">
        <f>IFERROR(VLOOKUP(Table1[[#This Row],[Ticker]],[1]!Table1[[Symbol]:[Industry]],2,FALSE),"-")</f>
        <v>-</v>
      </c>
      <c r="E4675">
        <v>3.9089946000000002</v>
      </c>
      <c r="F4675">
        <v>12.37</v>
      </c>
      <c r="G4675">
        <v>-7.7700394603951501</v>
      </c>
      <c r="H4675">
        <v>-24.519340525579398</v>
      </c>
      <c r="I4675">
        <v>-37.418963059681403</v>
      </c>
      <c r="J4675">
        <v>-12.530500891023999</v>
      </c>
      <c r="K4675">
        <v>14.7876667319899</v>
      </c>
      <c r="L4675">
        <v>14.7184706250323</v>
      </c>
      <c r="M4675">
        <v>23.032466494006599</v>
      </c>
      <c r="N4675">
        <v>1.48827540014027</v>
      </c>
      <c r="O4675">
        <v>68.552950687146307</v>
      </c>
      <c r="P4675">
        <v>30.485232067510498</v>
      </c>
      <c r="Q4675">
        <v>5.3053007024998003E-2</v>
      </c>
    </row>
    <row r="4676" spans="1:17" hidden="1" x14ac:dyDescent="0.3">
      <c r="A4676" t="s">
        <v>9507</v>
      </c>
      <c r="B4676" t="s">
        <v>9508</v>
      </c>
      <c r="C4676" t="str">
        <f>IFERROR(VLOOKUP(Table1[[#This Row],[Ticker]],[1]!Table1[[Symbol]:[Industry]],2,FALSE),"-")</f>
        <v>-</v>
      </c>
      <c r="D4676" t="s">
        <v>308</v>
      </c>
      <c r="E4676">
        <v>3.901932</v>
      </c>
      <c r="F4676">
        <v>3</v>
      </c>
      <c r="K4676">
        <v>3.13914626791387</v>
      </c>
      <c r="L4676">
        <v>4.4077132628643598</v>
      </c>
      <c r="M4676">
        <v>99.841790054050605</v>
      </c>
      <c r="N4676">
        <v>1</v>
      </c>
    </row>
    <row r="4677" spans="1:17" hidden="1" x14ac:dyDescent="0.3">
      <c r="A4677" t="s">
        <v>9509</v>
      </c>
      <c r="B4677" t="s">
        <v>9510</v>
      </c>
      <c r="C4677" t="str">
        <f>IFERROR(VLOOKUP(Table1[[#This Row],[Ticker]],[1]!Table1[[Symbol]:[Industry]],2,FALSE),"-")</f>
        <v>-</v>
      </c>
      <c r="D4677" t="s">
        <v>713</v>
      </c>
      <c r="E4677">
        <v>3.8994098080000001</v>
      </c>
      <c r="F4677">
        <v>554.30999999999995</v>
      </c>
      <c r="G4677">
        <v>2.0670712506648399</v>
      </c>
      <c r="H4677">
        <v>4.42074225727408</v>
      </c>
      <c r="I4677">
        <v>-0.75361286682707795</v>
      </c>
      <c r="J4677">
        <v>2.2601416205379299</v>
      </c>
      <c r="K4677">
        <v>514.04717802930702</v>
      </c>
      <c r="L4677">
        <v>485.56768069020001</v>
      </c>
      <c r="M4677">
        <v>60.046073572563003</v>
      </c>
      <c r="N4677">
        <v>1.08177350226459</v>
      </c>
      <c r="O4677">
        <v>1.0246973715069201</v>
      </c>
      <c r="P4677">
        <v>31.7715019255455</v>
      </c>
      <c r="Q4677">
        <v>2.4635765917062999E-2</v>
      </c>
    </row>
    <row r="4678" spans="1:17" hidden="1" x14ac:dyDescent="0.3">
      <c r="A4678" t="s">
        <v>9511</v>
      </c>
      <c r="B4678" t="s">
        <v>9512</v>
      </c>
      <c r="C4678" t="str">
        <f>IFERROR(VLOOKUP(Table1[[#This Row],[Ticker]],[1]!Table1[[Symbol]:[Industry]],2,FALSE),"-")</f>
        <v>-</v>
      </c>
      <c r="D4678" t="s">
        <v>647</v>
      </c>
      <c r="E4678">
        <v>3.8820000000000001</v>
      </c>
      <c r="F4678">
        <v>60</v>
      </c>
      <c r="G4678">
        <v>81.0208420729534</v>
      </c>
      <c r="H4678">
        <v>-3.45268638200222</v>
      </c>
      <c r="I4678">
        <v>-1.9035941036097199</v>
      </c>
      <c r="J4678">
        <v>0.89322792253531502</v>
      </c>
      <c r="K4678">
        <v>51.708885201648798</v>
      </c>
      <c r="L4678">
        <v>41.396439712977902</v>
      </c>
      <c r="M4678">
        <v>99.566328599164194</v>
      </c>
      <c r="N4678">
        <v>0.69378900156006196</v>
      </c>
      <c r="O4678">
        <v>0</v>
      </c>
      <c r="P4678">
        <v>121.40221402214</v>
      </c>
      <c r="Q4678">
        <v>0.12968211900309301</v>
      </c>
    </row>
    <row r="4679" spans="1:17" hidden="1" x14ac:dyDescent="0.3">
      <c r="A4679" t="s">
        <v>9513</v>
      </c>
      <c r="B4679" t="s">
        <v>9514</v>
      </c>
      <c r="C4679" t="str">
        <f>IFERROR(VLOOKUP(Table1[[#This Row],[Ticker]],[1]!Table1[[Symbol]:[Industry]],2,FALSE),"-")</f>
        <v>-</v>
      </c>
      <c r="D4679" t="s">
        <v>557</v>
      </c>
      <c r="E4679">
        <v>3.87</v>
      </c>
      <c r="F4679">
        <v>3.8</v>
      </c>
      <c r="G4679">
        <v>70.071898054360503</v>
      </c>
      <c r="H4679">
        <v>2.6102891040501701</v>
      </c>
      <c r="I4679">
        <v>19.321225404644899</v>
      </c>
      <c r="J4679">
        <v>-2.0771975357836001</v>
      </c>
      <c r="K4679">
        <v>3.6413434808132599</v>
      </c>
      <c r="L4679">
        <v>2.9979671440590501</v>
      </c>
      <c r="M4679">
        <v>50.790585785526297</v>
      </c>
      <c r="N4679">
        <v>1.19649588349262</v>
      </c>
      <c r="O4679">
        <v>8.4210526315789505</v>
      </c>
      <c r="P4679">
        <v>146.753246753246</v>
      </c>
      <c r="Q4679">
        <v>9.0959441338754998E-2</v>
      </c>
    </row>
    <row r="4680" spans="1:17" hidden="1" x14ac:dyDescent="0.3">
      <c r="A4680" t="s">
        <v>9515</v>
      </c>
      <c r="B4680" t="s">
        <v>9516</v>
      </c>
      <c r="C4680" t="str">
        <f>IFERROR(VLOOKUP(Table1[[#This Row],[Ticker]],[1]!Table1[[Symbol]:[Industry]],2,FALSE),"-")</f>
        <v>-</v>
      </c>
      <c r="D4680" t="s">
        <v>476</v>
      </c>
      <c r="E4680">
        <v>3.8615135999999999</v>
      </c>
      <c r="F4680">
        <v>12.34</v>
      </c>
      <c r="G4680">
        <v>-7.8311592478807404</v>
      </c>
      <c r="H4680">
        <v>25.7769557707168</v>
      </c>
      <c r="I4680">
        <v>-21.640264653245801</v>
      </c>
      <c r="J4680">
        <v>20.435426070359799</v>
      </c>
      <c r="K4680">
        <v>10.0028396778378</v>
      </c>
      <c r="L4680">
        <v>10.1121785081314</v>
      </c>
      <c r="M4680">
        <v>86.474058233514896</v>
      </c>
      <c r="N4680">
        <v>1.8528562742869199</v>
      </c>
      <c r="O4680">
        <v>11.021069692058299</v>
      </c>
      <c r="P4680">
        <v>69.7386519944979</v>
      </c>
      <c r="Q4680">
        <v>0.15896795975267</v>
      </c>
    </row>
    <row r="4681" spans="1:17" hidden="1" x14ac:dyDescent="0.3">
      <c r="A4681" t="s">
        <v>9517</v>
      </c>
      <c r="B4681" t="s">
        <v>9518</v>
      </c>
      <c r="C4681" t="str">
        <f>IFERROR(VLOOKUP(Table1[[#This Row],[Ticker]],[1]!Table1[[Symbol]:[Industry]],2,FALSE),"-")</f>
        <v>-</v>
      </c>
      <c r="D4681" t="s">
        <v>130</v>
      </c>
      <c r="E4681">
        <v>3.8550064000000002</v>
      </c>
      <c r="F4681">
        <v>7.75</v>
      </c>
      <c r="G4681">
        <v>-3.5646429713639001</v>
      </c>
      <c r="H4681">
        <v>1.3433514346734801</v>
      </c>
      <c r="I4681">
        <v>-20.9638428340694</v>
      </c>
      <c r="J4681">
        <v>-1.43540089317218</v>
      </c>
      <c r="K4681">
        <v>7.7291856096591802</v>
      </c>
      <c r="L4681">
        <v>7.6692844127543998</v>
      </c>
      <c r="M4681">
        <v>50.007031916778701</v>
      </c>
      <c r="N4681">
        <v>0.88332909489880296</v>
      </c>
      <c r="O4681">
        <v>46.838709677419303</v>
      </c>
      <c r="P4681">
        <v>22.2397476340693</v>
      </c>
      <c r="Q4681">
        <v>4.4957663439645003E-2</v>
      </c>
    </row>
    <row r="4682" spans="1:17" hidden="1" x14ac:dyDescent="0.3">
      <c r="A4682" t="s">
        <v>9519</v>
      </c>
      <c r="B4682" t="s">
        <v>9520</v>
      </c>
      <c r="C4682" t="str">
        <f>IFERROR(VLOOKUP(Table1[[#This Row],[Ticker]],[1]!Table1[[Symbol]:[Industry]],2,FALSE),"-")</f>
        <v>-</v>
      </c>
      <c r="D4682" t="s">
        <v>62</v>
      </c>
      <c r="E4682">
        <v>3.8263536</v>
      </c>
      <c r="F4682">
        <v>10.82</v>
      </c>
      <c r="G4682">
        <v>46.763392488665502</v>
      </c>
      <c r="H4682">
        <v>2.2947551234676302</v>
      </c>
      <c r="I4682">
        <v>41.111601403086297</v>
      </c>
      <c r="J4682">
        <v>-6.6037351132719504</v>
      </c>
      <c r="K4682">
        <v>10.9262349171811</v>
      </c>
      <c r="L4682">
        <v>12.451754194956401</v>
      </c>
      <c r="M4682">
        <v>43.434492042809403</v>
      </c>
      <c r="N4682">
        <v>0.51100624600947797</v>
      </c>
      <c r="O4682">
        <v>16.451016635859499</v>
      </c>
      <c r="P4682">
        <v>84.327086882453102</v>
      </c>
      <c r="Q4682">
        <v>1.2531032675089E-2</v>
      </c>
    </row>
    <row r="4683" spans="1:17" hidden="1" x14ac:dyDescent="0.3">
      <c r="A4683" t="s">
        <v>9521</v>
      </c>
      <c r="B4683" t="s">
        <v>9522</v>
      </c>
      <c r="C4683" t="str">
        <f>IFERROR(VLOOKUP(Table1[[#This Row],[Ticker]],[1]!Table1[[Symbol]:[Industry]],2,FALSE),"-")</f>
        <v>-</v>
      </c>
      <c r="D4683" t="s">
        <v>647</v>
      </c>
      <c r="E4683">
        <v>3.79381656499999</v>
      </c>
      <c r="F4683">
        <v>24.47</v>
      </c>
      <c r="G4683">
        <v>17.378757434356</v>
      </c>
      <c r="H4683">
        <v>-4.8897108959498201</v>
      </c>
      <c r="I4683">
        <v>-34.2520354483094</v>
      </c>
      <c r="J4683">
        <v>-0.80168733170197304</v>
      </c>
      <c r="K4683">
        <v>24.691102880316901</v>
      </c>
      <c r="M4683">
        <v>3.4941471230000001E-6</v>
      </c>
      <c r="N4683">
        <v>0</v>
      </c>
      <c r="O4683">
        <v>44.748671843073097</v>
      </c>
      <c r="P4683">
        <v>43.183148039789302</v>
      </c>
    </row>
    <row r="4684" spans="1:17" hidden="1" x14ac:dyDescent="0.3">
      <c r="A4684" t="s">
        <v>9523</v>
      </c>
      <c r="B4684" t="s">
        <v>9524</v>
      </c>
      <c r="C4684" t="str">
        <f>IFERROR(VLOOKUP(Table1[[#This Row],[Ticker]],[1]!Table1[[Symbol]:[Industry]],2,FALSE),"-")</f>
        <v>-</v>
      </c>
      <c r="D4684" t="s">
        <v>1391</v>
      </c>
      <c r="E4684">
        <v>3.7883459249999998</v>
      </c>
      <c r="F4684">
        <v>8.5</v>
      </c>
      <c r="G4684">
        <v>63.084498283455503</v>
      </c>
      <c r="H4684">
        <v>-3.2768076701433801</v>
      </c>
      <c r="I4684">
        <v>-3.5707637152989098</v>
      </c>
      <c r="J4684">
        <v>-6.1196064068464899</v>
      </c>
      <c r="K4684">
        <v>8.1162508738532306</v>
      </c>
      <c r="L4684">
        <v>6.9283980783591703</v>
      </c>
      <c r="M4684">
        <v>43.021586362690798</v>
      </c>
      <c r="N4684">
        <v>1.3076932096666301</v>
      </c>
      <c r="O4684">
        <v>10.705882352941099</v>
      </c>
      <c r="P4684">
        <v>120.20725388600999</v>
      </c>
      <c r="Q4684">
        <v>4.6004009224570999E-2</v>
      </c>
    </row>
    <row r="4685" spans="1:17" hidden="1" x14ac:dyDescent="0.3">
      <c r="A4685" t="s">
        <v>9525</v>
      </c>
      <c r="B4685" t="s">
        <v>9526</v>
      </c>
      <c r="C4685" t="str">
        <f>IFERROR(VLOOKUP(Table1[[#This Row],[Ticker]],[1]!Table1[[Symbol]:[Industry]],2,FALSE),"-")</f>
        <v>-</v>
      </c>
      <c r="D4685" t="s">
        <v>130</v>
      </c>
      <c r="E4685">
        <v>3.7826404</v>
      </c>
      <c r="F4685">
        <v>6.43</v>
      </c>
      <c r="G4685">
        <v>-68.648835049877704</v>
      </c>
      <c r="H4685">
        <v>-1.18003347659499</v>
      </c>
      <c r="I4685">
        <v>-42.049118675752503</v>
      </c>
      <c r="J4685">
        <v>0.45815518798306698</v>
      </c>
      <c r="K4685">
        <v>6.9110141216232899</v>
      </c>
      <c r="L4685">
        <v>8.0894259398236397</v>
      </c>
      <c r="M4685">
        <v>52.891641439293203</v>
      </c>
      <c r="N4685">
        <v>0.74174294038909405</v>
      </c>
      <c r="O4685">
        <v>94.401244167962602</v>
      </c>
      <c r="P4685">
        <v>9.7269624573378604</v>
      </c>
      <c r="Q4685">
        <v>8.4571531482641002E-2</v>
      </c>
    </row>
    <row r="4686" spans="1:17" hidden="1" x14ac:dyDescent="0.3">
      <c r="A4686" t="s">
        <v>9527</v>
      </c>
      <c r="B4686" t="s">
        <v>9528</v>
      </c>
      <c r="C4686" t="str">
        <f>IFERROR(VLOOKUP(Table1[[#This Row],[Ticker]],[1]!Table1[[Symbol]:[Industry]],2,FALSE),"-")</f>
        <v>-</v>
      </c>
      <c r="D4686" t="s">
        <v>46</v>
      </c>
      <c r="E4686">
        <v>3.7665540000000002</v>
      </c>
      <c r="F4686">
        <v>7.46</v>
      </c>
      <c r="G4686">
        <v>21.9183816717944</v>
      </c>
      <c r="H4686">
        <v>5.7927816856525398</v>
      </c>
      <c r="I4686">
        <v>-4.98936608072826</v>
      </c>
      <c r="J4686">
        <v>0.69491130775381305</v>
      </c>
      <c r="K4686">
        <v>6.9611217629397899</v>
      </c>
      <c r="L4686">
        <v>6.4151435945190398</v>
      </c>
      <c r="M4686">
        <v>63.424518000347199</v>
      </c>
      <c r="N4686">
        <v>1.1435963831804901</v>
      </c>
      <c r="O4686">
        <v>33.780160857908797</v>
      </c>
      <c r="P4686">
        <v>77.619047619047606</v>
      </c>
      <c r="Q4686">
        <v>7.3703835953728994E-2</v>
      </c>
    </row>
    <row r="4687" spans="1:17" hidden="1" x14ac:dyDescent="0.3">
      <c r="A4687" t="s">
        <v>9529</v>
      </c>
      <c r="B4687" t="s">
        <v>9530</v>
      </c>
      <c r="C4687" t="str">
        <f>IFERROR(VLOOKUP(Table1[[#This Row],[Ticker]],[1]!Table1[[Symbol]:[Industry]],2,FALSE),"-")</f>
        <v>-</v>
      </c>
      <c r="D4687" t="s">
        <v>170</v>
      </c>
      <c r="E4687">
        <v>3.7619725000000002</v>
      </c>
      <c r="F4687">
        <v>6.08</v>
      </c>
      <c r="G4687">
        <v>108.04176324072</v>
      </c>
      <c r="H4687">
        <v>-21.353948412818902</v>
      </c>
      <c r="I4687">
        <v>33.048647407929003</v>
      </c>
      <c r="J4687">
        <v>-6.4419312341409798</v>
      </c>
      <c r="K4687">
        <v>6.8053721243552801</v>
      </c>
      <c r="L4687">
        <v>5.3411320266426303</v>
      </c>
      <c r="M4687">
        <v>28.579046985382799</v>
      </c>
      <c r="N4687">
        <v>0.900185138665484</v>
      </c>
      <c r="O4687">
        <v>38.157894736842103</v>
      </c>
      <c r="P4687">
        <v>164.34782608695599</v>
      </c>
      <c r="Q4687">
        <v>2.9687949150248999E-2</v>
      </c>
    </row>
    <row r="4688" spans="1:17" hidden="1" x14ac:dyDescent="0.3">
      <c r="A4688" t="s">
        <v>9531</v>
      </c>
      <c r="B4688" t="s">
        <v>9532</v>
      </c>
      <c r="C4688" t="str">
        <f>IFERROR(VLOOKUP(Table1[[#This Row],[Ticker]],[1]!Table1[[Symbol]:[Industry]],2,FALSE),"-")</f>
        <v>-</v>
      </c>
      <c r="D4688" t="s">
        <v>46</v>
      </c>
      <c r="E4688">
        <v>3.7551427500000001</v>
      </c>
      <c r="F4688">
        <v>2.65</v>
      </c>
      <c r="G4688">
        <v>-79.717434083694101</v>
      </c>
      <c r="I4688">
        <v>-20.333947009148101</v>
      </c>
      <c r="K4688">
        <v>4.20551033348326</v>
      </c>
      <c r="L4688">
        <v>8.3203468668060196</v>
      </c>
      <c r="M4688">
        <v>7.8432681322368997E-2</v>
      </c>
      <c r="N4688">
        <v>1</v>
      </c>
      <c r="O4688">
        <v>116.981132075471</v>
      </c>
      <c r="P4688">
        <v>3.9215686274509798</v>
      </c>
      <c r="Q4688">
        <v>-3.2202925944115002E-2</v>
      </c>
    </row>
    <row r="4689" spans="1:17" hidden="1" x14ac:dyDescent="0.3">
      <c r="A4689" t="s">
        <v>9533</v>
      </c>
      <c r="B4689" t="s">
        <v>9534</v>
      </c>
      <c r="C4689" t="str">
        <f>IFERROR(VLOOKUP(Table1[[#This Row],[Ticker]],[1]!Table1[[Symbol]:[Industry]],2,FALSE),"-")</f>
        <v>-</v>
      </c>
      <c r="D4689" t="s">
        <v>819</v>
      </c>
      <c r="E4689">
        <v>3.7147710599999999</v>
      </c>
      <c r="F4689">
        <v>75.790000000000006</v>
      </c>
      <c r="G4689">
        <v>-25.804390605433301</v>
      </c>
      <c r="H4689">
        <v>-4.8897108959498201</v>
      </c>
      <c r="I4689">
        <v>106.13669953018599</v>
      </c>
      <c r="J4689">
        <v>-0.80168733170197304</v>
      </c>
      <c r="K4689">
        <v>73.085814268093102</v>
      </c>
      <c r="M4689">
        <v>100</v>
      </c>
      <c r="O4689">
        <v>0</v>
      </c>
    </row>
    <row r="4690" spans="1:17" hidden="1" x14ac:dyDescent="0.3">
      <c r="A4690" t="s">
        <v>9535</v>
      </c>
      <c r="B4690" t="s">
        <v>9536</v>
      </c>
      <c r="C4690" t="str">
        <f>IFERROR(VLOOKUP(Table1[[#This Row],[Ticker]],[1]!Table1[[Symbol]:[Industry]],2,FALSE),"-")</f>
        <v>-</v>
      </c>
      <c r="D4690" t="s">
        <v>46</v>
      </c>
      <c r="E4690">
        <v>3.6832161000000001</v>
      </c>
      <c r="F4690">
        <v>2.2999999999999998</v>
      </c>
      <c r="G4690">
        <v>-88.099472572646405</v>
      </c>
      <c r="H4690">
        <v>9.7444354455136004</v>
      </c>
      <c r="I4690">
        <v>-65.713257353975706</v>
      </c>
      <c r="J4690">
        <v>-0.80168733170197304</v>
      </c>
      <c r="K4690">
        <v>2.2590888757010799</v>
      </c>
      <c r="L4690">
        <v>3.66430338956238</v>
      </c>
      <c r="M4690">
        <v>62.524088393405599</v>
      </c>
      <c r="N4690">
        <v>1.33887559808612</v>
      </c>
      <c r="O4690">
        <v>165.21739130434699</v>
      </c>
      <c r="P4690">
        <v>43.749999999999901</v>
      </c>
      <c r="Q4690">
        <v>-0.148472037734875</v>
      </c>
    </row>
    <row r="4691" spans="1:17" hidden="1" x14ac:dyDescent="0.3">
      <c r="A4691" t="s">
        <v>9537</v>
      </c>
      <c r="B4691" t="s">
        <v>9538</v>
      </c>
      <c r="C4691" t="str">
        <f>IFERROR(VLOOKUP(Table1[[#This Row],[Ticker]],[1]!Table1[[Symbol]:[Industry]],2,FALSE),"-")</f>
        <v>-</v>
      </c>
      <c r="D4691" t="s">
        <v>647</v>
      </c>
      <c r="E4691">
        <v>3.6728100000000001</v>
      </c>
      <c r="F4691">
        <v>4.68</v>
      </c>
      <c r="G4691">
        <v>16.878536223834899</v>
      </c>
      <c r="H4691">
        <v>-16.3976474038863</v>
      </c>
      <c r="I4691">
        <v>-33.057795169101801</v>
      </c>
      <c r="J4691">
        <v>20.393964842210998</v>
      </c>
      <c r="K4691">
        <v>4.6298888094190502</v>
      </c>
      <c r="L4691">
        <v>4.6657683398238898</v>
      </c>
      <c r="M4691">
        <v>68.140454812257701</v>
      </c>
      <c r="N4691">
        <v>0.60231865163581899</v>
      </c>
      <c r="O4691">
        <v>39.957264957264897</v>
      </c>
      <c r="P4691">
        <v>98.305084745762699</v>
      </c>
      <c r="Q4691">
        <v>5.7406854177033999E-2</v>
      </c>
    </row>
    <row r="4692" spans="1:17" hidden="1" x14ac:dyDescent="0.3">
      <c r="A4692" t="s">
        <v>9539</v>
      </c>
      <c r="B4692" t="s">
        <v>9540</v>
      </c>
      <c r="C4692" t="str">
        <f>IFERROR(VLOOKUP(Table1[[#This Row],[Ticker]],[1]!Table1[[Symbol]:[Industry]],2,FALSE),"-")</f>
        <v>-</v>
      </c>
      <c r="D4692" t="s">
        <v>193</v>
      </c>
      <c r="E4692">
        <v>3.6632250000000002</v>
      </c>
      <c r="F4692">
        <v>38.200000000000003</v>
      </c>
      <c r="G4692">
        <v>67.124902323859601</v>
      </c>
      <c r="H4692">
        <v>4.9656236429290299</v>
      </c>
      <c r="I4692">
        <v>40.175410638071902</v>
      </c>
      <c r="J4692">
        <v>-6.0278963800638996</v>
      </c>
      <c r="K4692">
        <v>36.845022849065998</v>
      </c>
      <c r="L4692">
        <v>30.841269794814298</v>
      </c>
      <c r="M4692">
        <v>40.257163558661297</v>
      </c>
      <c r="N4692">
        <v>0.36583252300344599</v>
      </c>
      <c r="O4692">
        <v>25.654450261780099</v>
      </c>
      <c r="P4692">
        <v>145.343609505459</v>
      </c>
      <c r="Q4692">
        <v>9.8072722967432996E-2</v>
      </c>
    </row>
    <row r="4693" spans="1:17" hidden="1" x14ac:dyDescent="0.3">
      <c r="A4693" t="s">
        <v>9541</v>
      </c>
      <c r="B4693" t="s">
        <v>9542</v>
      </c>
      <c r="C4693" t="str">
        <f>IFERROR(VLOOKUP(Table1[[#This Row],[Ticker]],[1]!Table1[[Symbol]:[Industry]],2,FALSE),"-")</f>
        <v>-</v>
      </c>
      <c r="D4693" t="s">
        <v>647</v>
      </c>
      <c r="E4693">
        <v>3.6549140000000002</v>
      </c>
      <c r="F4693">
        <v>8.6</v>
      </c>
      <c r="G4693">
        <v>17.290451324683101</v>
      </c>
      <c r="H4693">
        <v>-9.3341553403942701</v>
      </c>
      <c r="I4693">
        <v>-29.100385115743201</v>
      </c>
      <c r="J4693">
        <v>-1.60906910794188</v>
      </c>
      <c r="K4693">
        <v>9.0406654441510206</v>
      </c>
      <c r="L4693">
        <v>9.44260113282572</v>
      </c>
      <c r="M4693">
        <v>41.068269024814299</v>
      </c>
      <c r="N4693">
        <v>0.58652303328791899</v>
      </c>
      <c r="O4693">
        <v>85.465116279069704</v>
      </c>
      <c r="P4693">
        <v>57.798165137614603</v>
      </c>
      <c r="Q4693">
        <v>8.0197023796208994E-2</v>
      </c>
    </row>
    <row r="4694" spans="1:17" hidden="1" x14ac:dyDescent="0.3">
      <c r="A4694" t="s">
        <v>9543</v>
      </c>
      <c r="B4694" t="s">
        <v>9544</v>
      </c>
      <c r="C4694" t="str">
        <f>IFERROR(VLOOKUP(Table1[[#This Row],[Ticker]],[1]!Table1[[Symbol]:[Industry]],2,FALSE),"-")</f>
        <v>-</v>
      </c>
      <c r="D4694" t="s">
        <v>1391</v>
      </c>
      <c r="E4694">
        <v>3.6425595000000301</v>
      </c>
      <c r="F4694">
        <v>41.01</v>
      </c>
      <c r="G4694">
        <v>43.169651421760697</v>
      </c>
      <c r="H4694">
        <v>-6.2468537530926804</v>
      </c>
      <c r="I4694">
        <v>-0.87541951613792601</v>
      </c>
      <c r="J4694">
        <v>1.57044017015125</v>
      </c>
      <c r="K4694">
        <v>41.201212426611399</v>
      </c>
      <c r="L4694">
        <v>38.075106287596498</v>
      </c>
      <c r="M4694">
        <v>52.471646248896</v>
      </c>
      <c r="N4694">
        <v>1.0496027578062499</v>
      </c>
      <c r="O4694">
        <v>53.5722994391611</v>
      </c>
      <c r="P4694">
        <v>79.632063074901396</v>
      </c>
      <c r="Q4694">
        <v>6.3054224138243006E-2</v>
      </c>
    </row>
    <row r="4695" spans="1:17" hidden="1" x14ac:dyDescent="0.3">
      <c r="A4695" t="s">
        <v>9545</v>
      </c>
      <c r="B4695" t="s">
        <v>9546</v>
      </c>
      <c r="C4695" t="str">
        <f>IFERROR(VLOOKUP(Table1[[#This Row],[Ticker]],[1]!Table1[[Symbol]:[Industry]],2,FALSE),"-")</f>
        <v>-</v>
      </c>
      <c r="D4695" t="s">
        <v>647</v>
      </c>
      <c r="E4695">
        <v>3.6254927499999998</v>
      </c>
      <c r="F4695">
        <v>6.05</v>
      </c>
      <c r="G4695">
        <v>-42.356114743364301</v>
      </c>
      <c r="H4695">
        <v>17.3325113262723</v>
      </c>
      <c r="I4695">
        <v>-22.742669118681601</v>
      </c>
      <c r="J4695">
        <v>-14.986084494822499</v>
      </c>
      <c r="K4695">
        <v>5.9896380230967603</v>
      </c>
      <c r="L4695">
        <v>7.2321555496178798</v>
      </c>
      <c r="M4695">
        <v>51.531990756697901</v>
      </c>
      <c r="N4695">
        <v>1.39791666666666</v>
      </c>
      <c r="O4695">
        <v>34.710743801652903</v>
      </c>
      <c r="P4695">
        <v>47.560975609756099</v>
      </c>
    </row>
    <row r="4696" spans="1:17" hidden="1" x14ac:dyDescent="0.3">
      <c r="A4696" t="s">
        <v>9547</v>
      </c>
      <c r="B4696" t="s">
        <v>9548</v>
      </c>
      <c r="C4696" t="str">
        <f>IFERROR(VLOOKUP(Table1[[#This Row],[Ticker]],[1]!Table1[[Symbol]:[Industry]],2,FALSE),"-")</f>
        <v>-</v>
      </c>
      <c r="D4696" t="s">
        <v>49</v>
      </c>
      <c r="E4696">
        <v>3.6217199999999998</v>
      </c>
      <c r="F4696">
        <v>12</v>
      </c>
      <c r="G4696">
        <v>62.578654920469297</v>
      </c>
      <c r="H4696">
        <v>-4.8897108959498201</v>
      </c>
      <c r="I4696">
        <v>-21.487693444201302</v>
      </c>
      <c r="J4696">
        <v>-0.80168733170197304</v>
      </c>
      <c r="K4696">
        <v>12.1719927370627</v>
      </c>
      <c r="L4696">
        <v>10.432049856137899</v>
      </c>
      <c r="M4696">
        <v>0.208805843141221</v>
      </c>
      <c r="N4696">
        <v>0</v>
      </c>
      <c r="O4696">
        <v>22.499999999999901</v>
      </c>
      <c r="P4696">
        <v>88.383045525902602</v>
      </c>
    </row>
    <row r="4697" spans="1:17" hidden="1" x14ac:dyDescent="0.3">
      <c r="A4697" t="s">
        <v>9549</v>
      </c>
      <c r="B4697" t="s">
        <v>9550</v>
      </c>
      <c r="C4697" t="str">
        <f>IFERROR(VLOOKUP(Table1[[#This Row],[Ticker]],[1]!Table1[[Symbol]:[Industry]],2,FALSE),"-")</f>
        <v>-</v>
      </c>
      <c r="E4697">
        <v>3.6206295000000002</v>
      </c>
      <c r="F4697">
        <v>4.74</v>
      </c>
      <c r="G4697">
        <v>18.2685577228341</v>
      </c>
      <c r="H4697">
        <v>53.273554410172601</v>
      </c>
      <c r="I4697">
        <v>-25.216906989012202</v>
      </c>
      <c r="J4697">
        <v>6.8372015571869103</v>
      </c>
      <c r="K4697">
        <v>3.7932721845469599</v>
      </c>
      <c r="L4697">
        <v>3.9868685564860802</v>
      </c>
      <c r="M4697">
        <v>97.850873768541703</v>
      </c>
      <c r="N4697">
        <v>0.76249936430614096</v>
      </c>
      <c r="O4697">
        <v>24.050632911392398</v>
      </c>
      <c r="P4697">
        <v>106.986899563318</v>
      </c>
      <c r="Q4697">
        <v>5.4226692661866999E-2</v>
      </c>
    </row>
    <row r="4698" spans="1:17" hidden="1" x14ac:dyDescent="0.3">
      <c r="A4698" t="s">
        <v>9551</v>
      </c>
      <c r="B4698" t="s">
        <v>9552</v>
      </c>
      <c r="C4698" t="str">
        <f>IFERROR(VLOOKUP(Table1[[#This Row],[Ticker]],[1]!Table1[[Symbol]:[Industry]],2,FALSE),"-")</f>
        <v>-</v>
      </c>
      <c r="D4698" t="s">
        <v>409</v>
      </c>
      <c r="E4698">
        <v>3.6</v>
      </c>
      <c r="F4698">
        <v>7.19</v>
      </c>
      <c r="G4698">
        <v>-6.1704471778126599</v>
      </c>
      <c r="H4698">
        <v>2.4128226360918998</v>
      </c>
      <c r="I4698">
        <v>-13.4892136381287</v>
      </c>
      <c r="J4698">
        <v>2.3501751324814002</v>
      </c>
      <c r="K4698">
        <v>6.9657358572304799</v>
      </c>
      <c r="L4698">
        <v>7.1283750121585303</v>
      </c>
      <c r="M4698">
        <v>54.702901691997702</v>
      </c>
      <c r="N4698">
        <v>0.82320531782967599</v>
      </c>
      <c r="O4698">
        <v>78.303198887343498</v>
      </c>
      <c r="P4698">
        <v>49.480249480249498</v>
      </c>
      <c r="Q4698">
        <v>6.4611315125101001E-2</v>
      </c>
    </row>
    <row r="4699" spans="1:17" hidden="1" x14ac:dyDescent="0.3">
      <c r="A4699" t="s">
        <v>9553</v>
      </c>
      <c r="B4699" t="s">
        <v>9554</v>
      </c>
      <c r="C4699" t="str">
        <f>IFERROR(VLOOKUP(Table1[[#This Row],[Ticker]],[1]!Table1[[Symbol]:[Industry]],2,FALSE),"-")</f>
        <v>-</v>
      </c>
      <c r="D4699" t="s">
        <v>193</v>
      </c>
      <c r="E4699">
        <v>3.5958779999999999</v>
      </c>
      <c r="F4699">
        <v>5.29</v>
      </c>
      <c r="G4699">
        <v>-18.5021593681107</v>
      </c>
      <c r="H4699">
        <v>-2.0557027987838299</v>
      </c>
      <c r="I4699">
        <v>-18.579454537074302</v>
      </c>
      <c r="J4699">
        <v>-2.3520749286011902</v>
      </c>
      <c r="K4699">
        <v>4.84486535754787</v>
      </c>
      <c r="L4699">
        <v>4.9524875483436004</v>
      </c>
      <c r="M4699">
        <v>57.0977777701764</v>
      </c>
      <c r="N4699">
        <v>1.60361699034467</v>
      </c>
      <c r="O4699">
        <v>23.818525519848698</v>
      </c>
      <c r="P4699">
        <v>38.845144356955302</v>
      </c>
      <c r="Q4699">
        <v>3.5379560175352001E-2</v>
      </c>
    </row>
    <row r="4700" spans="1:17" hidden="1" x14ac:dyDescent="0.3">
      <c r="A4700" t="s">
        <v>9555</v>
      </c>
      <c r="B4700" t="s">
        <v>9556</v>
      </c>
      <c r="C4700" t="str">
        <f>IFERROR(VLOOKUP(Table1[[#This Row],[Ticker]],[1]!Table1[[Symbol]:[Industry]],2,FALSE),"-")</f>
        <v>-</v>
      </c>
      <c r="D4700" t="s">
        <v>130</v>
      </c>
      <c r="E4700">
        <v>3.5896669999999999</v>
      </c>
      <c r="F4700">
        <v>8.11</v>
      </c>
      <c r="G4700">
        <v>-60.401164798981704</v>
      </c>
      <c r="H4700">
        <v>-16.685672638776499</v>
      </c>
      <c r="I4700">
        <v>-40.572906476782698</v>
      </c>
      <c r="J4700">
        <v>-15.7607037251445</v>
      </c>
      <c r="K4700">
        <v>9.3463339609081402</v>
      </c>
      <c r="L4700">
        <v>10.605349493141199</v>
      </c>
      <c r="M4700">
        <v>23.763010337643198</v>
      </c>
      <c r="N4700">
        <v>0.44610661450487499</v>
      </c>
      <c r="O4700">
        <v>146.11590628853199</v>
      </c>
      <c r="P4700">
        <v>32.950819672131097</v>
      </c>
      <c r="Q4700">
        <v>2.9506929876301002E-2</v>
      </c>
    </row>
    <row r="4701" spans="1:17" hidden="1" x14ac:dyDescent="0.3">
      <c r="A4701" t="s">
        <v>9557</v>
      </c>
      <c r="B4701" t="s">
        <v>9558</v>
      </c>
      <c r="C4701" t="str">
        <f>IFERROR(VLOOKUP(Table1[[#This Row],[Ticker]],[1]!Table1[[Symbol]:[Industry]],2,FALSE),"-")</f>
        <v>-</v>
      </c>
      <c r="D4701" t="s">
        <v>713</v>
      </c>
      <c r="E4701">
        <v>3.52154549999999</v>
      </c>
      <c r="F4701">
        <v>20100</v>
      </c>
      <c r="G4701">
        <v>-5.5931859894901201</v>
      </c>
      <c r="H4701">
        <v>-1.87035303188851</v>
      </c>
      <c r="I4701">
        <v>-12.2495918825592</v>
      </c>
      <c r="J4701">
        <v>1.0670674632677399</v>
      </c>
      <c r="K4701">
        <v>19208.7545485521</v>
      </c>
      <c r="L4701">
        <v>17019.334615027899</v>
      </c>
      <c r="M4701">
        <v>52.023657374319697</v>
      </c>
      <c r="N4701">
        <v>1</v>
      </c>
      <c r="Q4701">
        <v>0.111248485696195</v>
      </c>
    </row>
    <row r="4702" spans="1:17" hidden="1" x14ac:dyDescent="0.3">
      <c r="A4702" t="s">
        <v>9559</v>
      </c>
      <c r="B4702" t="s">
        <v>9560</v>
      </c>
      <c r="C4702" t="str">
        <f>IFERROR(VLOOKUP(Table1[[#This Row],[Ticker]],[1]!Table1[[Symbol]:[Industry]],2,FALSE),"-")</f>
        <v>-</v>
      </c>
      <c r="D4702" t="s">
        <v>557</v>
      </c>
      <c r="E4702">
        <v>3.4913688</v>
      </c>
      <c r="F4702">
        <v>5.62</v>
      </c>
      <c r="G4702">
        <v>-25.804390605433301</v>
      </c>
      <c r="H4702">
        <v>-4.8897108959498201</v>
      </c>
      <c r="I4702">
        <v>-11.713257353975701</v>
      </c>
      <c r="J4702">
        <v>-0.80168733170197304</v>
      </c>
      <c r="K4702">
        <v>5.6199995130256397</v>
      </c>
      <c r="L4702">
        <v>5.6065606261247201</v>
      </c>
      <c r="M4702">
        <v>100</v>
      </c>
      <c r="O4702">
        <v>0</v>
      </c>
      <c r="P4702">
        <v>0</v>
      </c>
    </row>
    <row r="4703" spans="1:17" hidden="1" x14ac:dyDescent="0.3">
      <c r="A4703" t="s">
        <v>9561</v>
      </c>
      <c r="B4703" t="s">
        <v>9562</v>
      </c>
      <c r="C4703" t="str">
        <f>IFERROR(VLOOKUP(Table1[[#This Row],[Ticker]],[1]!Table1[[Symbol]:[Industry]],2,FALSE),"-")</f>
        <v>-</v>
      </c>
      <c r="D4703" t="s">
        <v>75</v>
      </c>
      <c r="E4703">
        <v>3.4157122497302499</v>
      </c>
      <c r="F4703">
        <v>9.2899999999999991</v>
      </c>
      <c r="G4703">
        <v>28.7713165493087</v>
      </c>
      <c r="H4703">
        <v>-4.8897108959498201</v>
      </c>
      <c r="I4703">
        <v>42.862449800766299</v>
      </c>
      <c r="J4703">
        <v>-0.80168733170197304</v>
      </c>
      <c r="K4703">
        <v>9.0596720013385603</v>
      </c>
      <c r="L4703">
        <v>7.6149833431528799</v>
      </c>
      <c r="M4703">
        <v>100</v>
      </c>
      <c r="N4703">
        <v>0</v>
      </c>
      <c r="O4703">
        <v>0</v>
      </c>
      <c r="P4703">
        <v>54.575707154741998</v>
      </c>
    </row>
    <row r="4704" spans="1:17" hidden="1" x14ac:dyDescent="0.3">
      <c r="A4704" t="s">
        <v>9563</v>
      </c>
      <c r="B4704" t="s">
        <v>9564</v>
      </c>
      <c r="C4704" t="str">
        <f>IFERROR(VLOOKUP(Table1[[#This Row],[Ticker]],[1]!Table1[[Symbol]:[Industry]],2,FALSE),"-")</f>
        <v>-</v>
      </c>
      <c r="D4704" t="s">
        <v>713</v>
      </c>
      <c r="E4704">
        <v>3.3721852499999998</v>
      </c>
      <c r="F4704">
        <v>2745.08</v>
      </c>
      <c r="G4704">
        <v>-0.113914414957125</v>
      </c>
      <c r="H4704">
        <v>-1.80211450292672</v>
      </c>
      <c r="I4704">
        <v>-0.18856215894526299</v>
      </c>
      <c r="J4704">
        <v>-0.89277600597764495</v>
      </c>
      <c r="K4704">
        <v>2614.6302304621599</v>
      </c>
      <c r="L4704">
        <v>2407.6256578935399</v>
      </c>
      <c r="M4704">
        <v>62.239883768519803</v>
      </c>
      <c r="N4704">
        <v>0.64084132055377996</v>
      </c>
      <c r="O4704">
        <v>3.74925320937824</v>
      </c>
      <c r="P4704">
        <v>32.382330246913597</v>
      </c>
      <c r="Q4704">
        <v>1.8760771011537999E-2</v>
      </c>
    </row>
    <row r="4705" spans="1:17" hidden="1" x14ac:dyDescent="0.3">
      <c r="A4705" t="s">
        <v>9565</v>
      </c>
      <c r="B4705" t="s">
        <v>9566</v>
      </c>
      <c r="C4705" t="str">
        <f>IFERROR(VLOOKUP(Table1[[#This Row],[Ticker]],[1]!Table1[[Symbol]:[Industry]],2,FALSE),"-")</f>
        <v>-</v>
      </c>
      <c r="D4705" t="s">
        <v>1726</v>
      </c>
      <c r="E4705">
        <v>3.3415609000000002</v>
      </c>
      <c r="F4705">
        <v>6.47</v>
      </c>
      <c r="G4705">
        <v>24.660725673636399</v>
      </c>
      <c r="H4705">
        <v>-2.0280256813234301</v>
      </c>
      <c r="I4705">
        <v>55.470205178323901</v>
      </c>
      <c r="J4705">
        <v>-2.7713843013989399</v>
      </c>
      <c r="K4705">
        <v>5.60075504697003</v>
      </c>
      <c r="L4705">
        <v>4.7658890641578804</v>
      </c>
      <c r="M4705">
        <v>57.856060947393999</v>
      </c>
      <c r="N4705">
        <v>0.690797900394304</v>
      </c>
      <c r="O4705">
        <v>6.1823802163833097</v>
      </c>
      <c r="P4705">
        <v>100.931677018633</v>
      </c>
      <c r="Q4705">
        <v>8.7137511902942E-2</v>
      </c>
    </row>
    <row r="4706" spans="1:17" hidden="1" x14ac:dyDescent="0.3">
      <c r="A4706" t="s">
        <v>9567</v>
      </c>
      <c r="B4706" t="s">
        <v>9568</v>
      </c>
      <c r="C4706" t="str">
        <f>IFERROR(VLOOKUP(Table1[[#This Row],[Ticker]],[1]!Table1[[Symbol]:[Industry]],2,FALSE),"-")</f>
        <v>-</v>
      </c>
      <c r="D4706" t="s">
        <v>476</v>
      </c>
      <c r="E4706">
        <v>3.3264</v>
      </c>
      <c r="F4706">
        <v>2.25</v>
      </c>
      <c r="G4706">
        <v>-9.2240797246042892</v>
      </c>
      <c r="H4706">
        <v>3.0542143376950301</v>
      </c>
      <c r="I4706">
        <v>-11.266828782547099</v>
      </c>
      <c r="J4706">
        <v>7.1675113712874897E-2</v>
      </c>
      <c r="K4706">
        <v>2.2270646731544401</v>
      </c>
      <c r="L4706">
        <v>2.14188182390959</v>
      </c>
      <c r="M4706">
        <v>50.108569833850098</v>
      </c>
      <c r="N4706">
        <v>0.62949075895071005</v>
      </c>
      <c r="O4706">
        <v>17.3333333333333</v>
      </c>
      <c r="P4706">
        <v>60.714285714285701</v>
      </c>
      <c r="Q4706">
        <v>7.0114829438366999E-2</v>
      </c>
    </row>
    <row r="4707" spans="1:17" hidden="1" x14ac:dyDescent="0.3">
      <c r="A4707" t="s">
        <v>9569</v>
      </c>
      <c r="B4707" t="s">
        <v>9570</v>
      </c>
      <c r="C4707" t="str">
        <f>IFERROR(VLOOKUP(Table1[[#This Row],[Ticker]],[1]!Table1[[Symbol]:[Industry]],2,FALSE),"-")</f>
        <v>-</v>
      </c>
      <c r="D4707" t="s">
        <v>338</v>
      </c>
      <c r="E4707">
        <v>3.3145111649999999</v>
      </c>
      <c r="F4707">
        <v>6.45</v>
      </c>
      <c r="G4707">
        <v>-11.846793432288401</v>
      </c>
      <c r="H4707">
        <v>3.51365044858799</v>
      </c>
      <c r="I4707">
        <v>-5.1016871060418598</v>
      </c>
      <c r="J4707">
        <v>-0.80168733170197304</v>
      </c>
      <c r="K4707">
        <v>6.1920326318856702</v>
      </c>
      <c r="L4707">
        <v>6.3126086720507502</v>
      </c>
      <c r="M4707">
        <v>62.973307496928498</v>
      </c>
      <c r="N4707">
        <v>1.0196804838538001</v>
      </c>
      <c r="O4707">
        <v>18.604651162790699</v>
      </c>
      <c r="P4707">
        <v>25.730994152046701</v>
      </c>
      <c r="Q4707">
        <v>-1.814902047565E-2</v>
      </c>
    </row>
    <row r="4708" spans="1:17" hidden="1" x14ac:dyDescent="0.3">
      <c r="A4708" t="s">
        <v>9571</v>
      </c>
      <c r="B4708" t="s">
        <v>9572</v>
      </c>
      <c r="C4708" t="str">
        <f>IFERROR(VLOOKUP(Table1[[#This Row],[Ticker]],[1]!Table1[[Symbol]:[Industry]],2,FALSE),"-")</f>
        <v>-</v>
      </c>
      <c r="E4708">
        <v>3.2124674</v>
      </c>
      <c r="F4708">
        <v>15.25</v>
      </c>
      <c r="G4708">
        <v>-53.012027836936802</v>
      </c>
      <c r="H4708">
        <v>-10.1692140015398</v>
      </c>
      <c r="I4708">
        <v>-10.4516371680527</v>
      </c>
      <c r="J4708">
        <v>2.7285231231520601</v>
      </c>
      <c r="K4708">
        <v>14.790888182554101</v>
      </c>
      <c r="L4708">
        <v>15.3211801355154</v>
      </c>
      <c r="M4708">
        <v>52.0677046831699</v>
      </c>
      <c r="N4708">
        <v>0.90909090909090895</v>
      </c>
      <c r="O4708">
        <v>86.885245901639294</v>
      </c>
      <c r="P4708">
        <v>42.124883504193797</v>
      </c>
    </row>
    <row r="4709" spans="1:17" hidden="1" x14ac:dyDescent="0.3">
      <c r="A4709" t="s">
        <v>9573</v>
      </c>
      <c r="B4709" t="s">
        <v>9574</v>
      </c>
      <c r="C4709" t="str">
        <f>IFERROR(VLOOKUP(Table1[[#This Row],[Ticker]],[1]!Table1[[Symbol]:[Industry]],2,FALSE),"-")</f>
        <v>-</v>
      </c>
      <c r="D4709" t="s">
        <v>409</v>
      </c>
      <c r="E4709">
        <v>3.2032943999999999</v>
      </c>
      <c r="F4709">
        <v>8.4600000000000009</v>
      </c>
      <c r="G4709">
        <v>9.7725324714897699</v>
      </c>
      <c r="H4709">
        <v>-9.8335311206689102</v>
      </c>
      <c r="I4709">
        <v>-17.713257353975699</v>
      </c>
      <c r="J4709">
        <v>-0.80168733170197304</v>
      </c>
      <c r="K4709">
        <v>8.5250622959369</v>
      </c>
      <c r="L4709">
        <v>7.9165094494454298</v>
      </c>
      <c r="M4709">
        <v>20.171589802924402</v>
      </c>
      <c r="N4709">
        <v>0</v>
      </c>
      <c r="O4709">
        <v>7.56501182033095</v>
      </c>
      <c r="P4709">
        <v>96.287703016241295</v>
      </c>
    </row>
    <row r="4710" spans="1:17" hidden="1" x14ac:dyDescent="0.3">
      <c r="A4710" t="s">
        <v>9575</v>
      </c>
      <c r="B4710" t="s">
        <v>9576</v>
      </c>
      <c r="C4710" t="str">
        <f>IFERROR(VLOOKUP(Table1[[#This Row],[Ticker]],[1]!Table1[[Symbol]:[Industry]],2,FALSE),"-")</f>
        <v>-</v>
      </c>
      <c r="E4710">
        <v>3.1713444000000002</v>
      </c>
      <c r="F4710">
        <v>5.0999999999999996</v>
      </c>
      <c r="G4710">
        <v>119.387917086874</v>
      </c>
      <c r="H4710">
        <v>91.078031039533997</v>
      </c>
      <c r="I4710">
        <v>102.572456931738</v>
      </c>
      <c r="J4710">
        <v>20.698312668298001</v>
      </c>
      <c r="K4710">
        <v>2.8866704688789699</v>
      </c>
      <c r="L4710">
        <v>1.69236170597368</v>
      </c>
      <c r="M4710">
        <v>99.953738973247198</v>
      </c>
      <c r="N4710">
        <v>1.1500774424765801</v>
      </c>
      <c r="O4710">
        <v>0</v>
      </c>
      <c r="P4710">
        <v>157.575757575757</v>
      </c>
    </row>
    <row r="4711" spans="1:17" hidden="1" x14ac:dyDescent="0.3">
      <c r="A4711" t="s">
        <v>9577</v>
      </c>
      <c r="B4711" t="s">
        <v>9578</v>
      </c>
      <c r="C4711" t="str">
        <f>IFERROR(VLOOKUP(Table1[[#This Row],[Ticker]],[1]!Table1[[Symbol]:[Industry]],2,FALSE),"-")</f>
        <v>-</v>
      </c>
      <c r="D4711" t="s">
        <v>86</v>
      </c>
      <c r="E4711">
        <v>3.1545733</v>
      </c>
      <c r="F4711">
        <v>7.61</v>
      </c>
      <c r="G4711">
        <v>40.7163971407373</v>
      </c>
      <c r="H4711">
        <v>7.5806345429491204E-2</v>
      </c>
      <c r="I4711">
        <v>-16.588257353975699</v>
      </c>
      <c r="J4711">
        <v>-5.6766873317019604</v>
      </c>
      <c r="K4711">
        <v>7.6969622294498103</v>
      </c>
      <c r="L4711">
        <v>7.4025267490562099</v>
      </c>
      <c r="M4711">
        <v>46.803815473337202</v>
      </c>
      <c r="N4711">
        <v>1.1987595575587799</v>
      </c>
      <c r="O4711">
        <v>31.668856767411199</v>
      </c>
      <c r="P4711">
        <v>116.80911680911601</v>
      </c>
      <c r="Q4711">
        <v>0.146362963214998</v>
      </c>
    </row>
    <row r="4712" spans="1:17" hidden="1" x14ac:dyDescent="0.3">
      <c r="A4712" t="s">
        <v>9579</v>
      </c>
      <c r="B4712" t="s">
        <v>9580</v>
      </c>
      <c r="C4712" t="str">
        <f>IFERROR(VLOOKUP(Table1[[#This Row],[Ticker]],[1]!Table1[[Symbol]:[Industry]],2,FALSE),"-")</f>
        <v>-</v>
      </c>
      <c r="D4712" t="s">
        <v>647</v>
      </c>
      <c r="E4712">
        <v>3.15</v>
      </c>
      <c r="F4712">
        <v>3.78</v>
      </c>
      <c r="G4712">
        <v>-31.540051453313598</v>
      </c>
      <c r="H4712">
        <v>15.1102891040501</v>
      </c>
      <c r="I4712">
        <v>-16.017054822330099</v>
      </c>
      <c r="J4712">
        <v>4.7701601756293996</v>
      </c>
      <c r="K4712">
        <v>3.6158991755893601</v>
      </c>
      <c r="L4712">
        <v>4.2594702251134899</v>
      </c>
      <c r="M4712">
        <v>47.0027909730224</v>
      </c>
      <c r="N4712">
        <v>0.93113839052866498</v>
      </c>
      <c r="O4712">
        <v>49.206349206349202</v>
      </c>
      <c r="P4712">
        <v>39.483394833948303</v>
      </c>
      <c r="Q4712">
        <v>6.0560982742140002E-2</v>
      </c>
    </row>
    <row r="4713" spans="1:17" hidden="1" x14ac:dyDescent="0.3">
      <c r="A4713" t="s">
        <v>9581</v>
      </c>
      <c r="B4713" t="s">
        <v>9582</v>
      </c>
      <c r="C4713" t="str">
        <f>IFERROR(VLOOKUP(Table1[[#This Row],[Ticker]],[1]!Table1[[Symbol]:[Industry]],2,FALSE),"-")</f>
        <v>-</v>
      </c>
      <c r="D4713" t="s">
        <v>338</v>
      </c>
      <c r="E4713">
        <v>3.1498499999999998</v>
      </c>
      <c r="F4713">
        <v>21.75</v>
      </c>
      <c r="G4713">
        <v>41.503301702258902</v>
      </c>
      <c r="H4713">
        <v>25.740919734680801</v>
      </c>
      <c r="I4713">
        <v>28.6093232911855</v>
      </c>
      <c r="K4713">
        <v>16.872350919416</v>
      </c>
      <c r="M4713">
        <v>99.629431694567899</v>
      </c>
      <c r="N4713">
        <v>1</v>
      </c>
      <c r="O4713">
        <v>0</v>
      </c>
      <c r="P4713">
        <v>67.307692307692307</v>
      </c>
    </row>
    <row r="4714" spans="1:17" hidden="1" x14ac:dyDescent="0.3">
      <c r="A4714" t="s">
        <v>9583</v>
      </c>
      <c r="B4714" t="s">
        <v>9584</v>
      </c>
      <c r="C4714" t="str">
        <f>IFERROR(VLOOKUP(Table1[[#This Row],[Ticker]],[1]!Table1[[Symbol]:[Industry]],2,FALSE),"-")</f>
        <v>-</v>
      </c>
      <c r="D4714" t="s">
        <v>713</v>
      </c>
      <c r="E4714">
        <v>3.13730683</v>
      </c>
      <c r="F4714">
        <v>84.69</v>
      </c>
      <c r="G4714">
        <v>26.8452128552732</v>
      </c>
      <c r="H4714">
        <v>1.33435549409167</v>
      </c>
      <c r="I4714">
        <v>8.9105854034662002</v>
      </c>
      <c r="J4714">
        <v>1.10422340412432</v>
      </c>
      <c r="K4714">
        <v>79.024937067082703</v>
      </c>
      <c r="L4714">
        <v>71.035505090416507</v>
      </c>
      <c r="M4714">
        <v>50.818864179380903</v>
      </c>
      <c r="N4714">
        <v>1.28801066905354</v>
      </c>
      <c r="O4714">
        <v>1.7829731963632001</v>
      </c>
      <c r="P4714">
        <v>59.431475903614398</v>
      </c>
      <c r="Q4714">
        <v>1.4865976829215E-2</v>
      </c>
    </row>
    <row r="4715" spans="1:17" hidden="1" x14ac:dyDescent="0.3">
      <c r="A4715" t="s">
        <v>9585</v>
      </c>
      <c r="B4715" t="s">
        <v>9586</v>
      </c>
      <c r="C4715" t="str">
        <f>IFERROR(VLOOKUP(Table1[[#This Row],[Ticker]],[1]!Table1[[Symbol]:[Industry]],2,FALSE),"-")</f>
        <v>-</v>
      </c>
      <c r="D4715" t="s">
        <v>557</v>
      </c>
      <c r="E4715">
        <v>3.1238001118785701</v>
      </c>
      <c r="F4715">
        <v>3.13</v>
      </c>
      <c r="G4715">
        <v>-25.804390605433301</v>
      </c>
      <c r="H4715">
        <v>-4.8897108959498201</v>
      </c>
      <c r="I4715">
        <v>-11.713257353975701</v>
      </c>
      <c r="J4715">
        <v>-0.80168733170197304</v>
      </c>
      <c r="K4715">
        <v>3.1299999947969699</v>
      </c>
      <c r="L4715">
        <v>3.1298967745957298</v>
      </c>
      <c r="M4715">
        <v>100</v>
      </c>
      <c r="O4715">
        <v>0</v>
      </c>
      <c r="P4715">
        <v>0</v>
      </c>
    </row>
    <row r="4716" spans="1:17" hidden="1" x14ac:dyDescent="0.3">
      <c r="A4716" t="s">
        <v>9587</v>
      </c>
      <c r="B4716" t="s">
        <v>9588</v>
      </c>
      <c r="C4716" t="str">
        <f>IFERROR(VLOOKUP(Table1[[#This Row],[Ticker]],[1]!Table1[[Symbol]:[Industry]],2,FALSE),"-")</f>
        <v>-</v>
      </c>
      <c r="D4716" t="s">
        <v>369</v>
      </c>
      <c r="E4716">
        <v>3.1123588799999999</v>
      </c>
      <c r="F4716">
        <v>2.8</v>
      </c>
      <c r="G4716">
        <v>-16.8549742630208</v>
      </c>
      <c r="H4716">
        <v>-20.831739881457001</v>
      </c>
      <c r="I4716">
        <v>-19.909978665451099</v>
      </c>
      <c r="J4716">
        <v>-8.7381952682099104</v>
      </c>
      <c r="K4716">
        <v>3.26185334787476</v>
      </c>
      <c r="L4716">
        <v>3.2426050736726499</v>
      </c>
      <c r="M4716">
        <v>34.374596354669997</v>
      </c>
      <c r="N4716">
        <v>1.4564933193056799</v>
      </c>
      <c r="O4716">
        <v>91.785714285714207</v>
      </c>
      <c r="P4716">
        <v>79.487179487179404</v>
      </c>
    </row>
    <row r="4717" spans="1:17" hidden="1" x14ac:dyDescent="0.3">
      <c r="A4717" t="s">
        <v>9589</v>
      </c>
      <c r="B4717" t="s">
        <v>9590</v>
      </c>
      <c r="C4717" t="str">
        <f>IFERROR(VLOOKUP(Table1[[#This Row],[Ticker]],[1]!Table1[[Symbol]:[Industry]],2,FALSE),"-")</f>
        <v>-</v>
      </c>
      <c r="D4717" t="s">
        <v>1533</v>
      </c>
      <c r="E4717">
        <v>3.0977800000000002</v>
      </c>
      <c r="F4717">
        <v>2.13</v>
      </c>
      <c r="G4717">
        <v>62.691184615805597</v>
      </c>
      <c r="H4717">
        <v>74.756306803165202</v>
      </c>
      <c r="I4717">
        <v>76.782317867263103</v>
      </c>
      <c r="J4717">
        <v>13.8875782050211</v>
      </c>
      <c r="M4717">
        <v>100</v>
      </c>
      <c r="O4717">
        <v>0</v>
      </c>
      <c r="P4717">
        <v>88.495575221238894</v>
      </c>
    </row>
    <row r="4718" spans="1:17" hidden="1" x14ac:dyDescent="0.3">
      <c r="A4718" t="s">
        <v>9591</v>
      </c>
      <c r="B4718" t="s">
        <v>9592</v>
      </c>
      <c r="C4718" t="str">
        <f>IFERROR(VLOOKUP(Table1[[#This Row],[Ticker]],[1]!Table1[[Symbol]:[Industry]],2,FALSE),"-")</f>
        <v>-</v>
      </c>
      <c r="E4718">
        <v>3.0584878999999998</v>
      </c>
      <c r="F4718">
        <v>37.700000000000003</v>
      </c>
      <c r="G4718">
        <v>-70.363214134844995</v>
      </c>
      <c r="H4718">
        <v>-3.4638298090517798</v>
      </c>
      <c r="I4718">
        <v>18.018332460201801</v>
      </c>
      <c r="J4718">
        <v>-6.4809467762853998</v>
      </c>
      <c r="K4718">
        <v>36.0633056079174</v>
      </c>
      <c r="L4718">
        <v>40.146886703173898</v>
      </c>
      <c r="M4718">
        <v>62.452258755387497</v>
      </c>
      <c r="N4718">
        <v>1.42837465564738</v>
      </c>
      <c r="O4718">
        <v>157.294429708222</v>
      </c>
      <c r="P4718">
        <v>45.559845559845499</v>
      </c>
      <c r="Q4718">
        <v>-3.5714432354596003E-2</v>
      </c>
    </row>
    <row r="4719" spans="1:17" hidden="1" x14ac:dyDescent="0.3">
      <c r="A4719" t="s">
        <v>9593</v>
      </c>
      <c r="B4719" t="s">
        <v>9594</v>
      </c>
      <c r="C4719" t="str">
        <f>IFERROR(VLOOKUP(Table1[[#This Row],[Ticker]],[1]!Table1[[Symbol]:[Industry]],2,FALSE),"-")</f>
        <v>-</v>
      </c>
      <c r="D4719" t="s">
        <v>100</v>
      </c>
      <c r="E4719">
        <v>3.0079349999999998</v>
      </c>
      <c r="F4719">
        <v>334.55</v>
      </c>
      <c r="G4719">
        <v>809.73811498740702</v>
      </c>
      <c r="H4719">
        <v>76.878091819483799</v>
      </c>
      <c r="I4719">
        <v>-9.5293844156739702</v>
      </c>
      <c r="J4719">
        <v>7.4134231928773602</v>
      </c>
      <c r="K4719">
        <v>254.03382964841799</v>
      </c>
      <c r="L4719">
        <v>251.96759958451099</v>
      </c>
      <c r="M4719">
        <v>4.3324220454509996E-3</v>
      </c>
      <c r="N4719">
        <v>0.43038484559872597</v>
      </c>
      <c r="O4719">
        <v>102.959198923927</v>
      </c>
      <c r="P4719">
        <v>835.54250559284105</v>
      </c>
    </row>
    <row r="4720" spans="1:17" hidden="1" x14ac:dyDescent="0.3">
      <c r="A4720" t="s">
        <v>9595</v>
      </c>
      <c r="B4720" t="s">
        <v>9596</v>
      </c>
      <c r="C4720" t="str">
        <f>IFERROR(VLOOKUP(Table1[[#This Row],[Ticker]],[1]!Table1[[Symbol]:[Industry]],2,FALSE),"-")</f>
        <v>-</v>
      </c>
      <c r="D4720" t="s">
        <v>557</v>
      </c>
      <c r="E4720">
        <v>2.9933882440000001</v>
      </c>
      <c r="F4720">
        <v>13.46</v>
      </c>
      <c r="G4720">
        <v>-25.804390605433301</v>
      </c>
      <c r="H4720">
        <v>-4.8897108959498201</v>
      </c>
      <c r="I4720">
        <v>-11.713257353975701</v>
      </c>
      <c r="J4720">
        <v>-0.80168733170197304</v>
      </c>
      <c r="K4720">
        <v>13.4599973112506</v>
      </c>
      <c r="L4720">
        <v>13.328775645334201</v>
      </c>
      <c r="M4720">
        <v>100</v>
      </c>
      <c r="O4720">
        <v>0</v>
      </c>
      <c r="P4720">
        <v>0</v>
      </c>
    </row>
    <row r="4721" spans="1:17" hidden="1" x14ac:dyDescent="0.3">
      <c r="A4721" t="s">
        <v>9597</v>
      </c>
      <c r="B4721" t="s">
        <v>9598</v>
      </c>
      <c r="C4721" t="str">
        <f>IFERROR(VLOOKUP(Table1[[#This Row],[Ticker]],[1]!Table1[[Symbol]:[Industry]],2,FALSE),"-")</f>
        <v>-</v>
      </c>
      <c r="D4721" t="s">
        <v>647</v>
      </c>
      <c r="E4721">
        <v>2.9876148200000001</v>
      </c>
      <c r="F4721">
        <v>2.62</v>
      </c>
      <c r="G4721">
        <v>-28.767353568396199</v>
      </c>
      <c r="H4721">
        <v>-2.9441856041210102</v>
      </c>
      <c r="I4721">
        <v>-33.2701435815206</v>
      </c>
      <c r="J4721">
        <v>1.5420626682980201</v>
      </c>
      <c r="K4721">
        <v>2.67373978801302</v>
      </c>
      <c r="L4721">
        <v>2.5259737005445499</v>
      </c>
      <c r="M4721">
        <v>70.002221847097303</v>
      </c>
      <c r="N4721">
        <v>1.41619929568279</v>
      </c>
      <c r="O4721">
        <v>30.152671755725098</v>
      </c>
      <c r="P4721">
        <v>8.7136929460580799</v>
      </c>
    </row>
    <row r="4722" spans="1:17" hidden="1" x14ac:dyDescent="0.3">
      <c r="A4722" t="s">
        <v>9599</v>
      </c>
      <c r="B4722" t="s">
        <v>9600</v>
      </c>
      <c r="C4722" t="str">
        <f>IFERROR(VLOOKUP(Table1[[#This Row],[Ticker]],[1]!Table1[[Symbol]:[Industry]],2,FALSE),"-")</f>
        <v>-</v>
      </c>
      <c r="D4722" t="s">
        <v>140</v>
      </c>
      <c r="E4722">
        <v>2.9325000000000001</v>
      </c>
      <c r="F4722">
        <v>8.81</v>
      </c>
      <c r="G4722">
        <v>-74.132836353233898</v>
      </c>
      <c r="H4722">
        <v>-15.7911784011909</v>
      </c>
      <c r="I4722">
        <v>-51.781284564860101</v>
      </c>
      <c r="J4722">
        <v>-14.243642525184599</v>
      </c>
      <c r="K4722">
        <v>9.1964812191215497</v>
      </c>
      <c r="L4722">
        <v>11.481525737487701</v>
      </c>
      <c r="M4722">
        <v>35.804847936733502</v>
      </c>
      <c r="N4722">
        <v>0.435594794342404</v>
      </c>
      <c r="O4722">
        <v>113.280363223609</v>
      </c>
      <c r="P4722">
        <v>11.5189873417721</v>
      </c>
      <c r="Q4722">
        <v>-6.4735002480312998E-2</v>
      </c>
    </row>
    <row r="4723" spans="1:17" hidden="1" x14ac:dyDescent="0.3">
      <c r="A4723" t="s">
        <v>9601</v>
      </c>
      <c r="B4723" t="s">
        <v>9602</v>
      </c>
      <c r="C4723" t="str">
        <f>IFERROR(VLOOKUP(Table1[[#This Row],[Ticker]],[1]!Table1[[Symbol]:[Industry]],2,FALSE),"-")</f>
        <v>-</v>
      </c>
      <c r="D4723" t="s">
        <v>541</v>
      </c>
      <c r="E4723">
        <v>2.9313514999999999</v>
      </c>
      <c r="F4723">
        <v>1.43</v>
      </c>
      <c r="G4723">
        <v>-28.525479040807401</v>
      </c>
      <c r="H4723">
        <v>10.6141650730424</v>
      </c>
      <c r="I4723">
        <v>-29.054297816403501</v>
      </c>
      <c r="J4723">
        <v>9.5686830386683805</v>
      </c>
      <c r="K4723">
        <v>1.44543570272053</v>
      </c>
      <c r="L4723">
        <v>1.5773724929845101</v>
      </c>
      <c r="M4723">
        <v>56.081144000776199</v>
      </c>
      <c r="N4723">
        <v>0.81598775569817095</v>
      </c>
      <c r="O4723">
        <v>69.930069930069905</v>
      </c>
      <c r="P4723">
        <v>23.275862068965498</v>
      </c>
      <c r="Q4723">
        <v>-1.3977924879747999E-2</v>
      </c>
    </row>
    <row r="4724" spans="1:17" hidden="1" x14ac:dyDescent="0.3">
      <c r="A4724" t="s">
        <v>9603</v>
      </c>
      <c r="B4724" t="s">
        <v>9604</v>
      </c>
      <c r="C4724" t="str">
        <f>IFERROR(VLOOKUP(Table1[[#This Row],[Ticker]],[1]!Table1[[Symbol]:[Industry]],2,FALSE),"-")</f>
        <v>-</v>
      </c>
      <c r="E4724">
        <v>2.8783485</v>
      </c>
      <c r="F4724">
        <v>18.18</v>
      </c>
      <c r="G4724">
        <v>-20.839032637765801</v>
      </c>
      <c r="H4724">
        <v>-4.8897108959498201</v>
      </c>
      <c r="I4724">
        <v>-11.713257353975701</v>
      </c>
      <c r="J4724">
        <v>-0.80168733170197304</v>
      </c>
      <c r="K4724">
        <v>18.1775796091339</v>
      </c>
      <c r="L4724">
        <v>17.927343224434299</v>
      </c>
      <c r="M4724">
        <v>100</v>
      </c>
      <c r="O4724">
        <v>0</v>
      </c>
      <c r="P4724">
        <v>4.9653579676674298</v>
      </c>
    </row>
    <row r="4725" spans="1:17" hidden="1" x14ac:dyDescent="0.3">
      <c r="A4725" t="s">
        <v>9605</v>
      </c>
      <c r="B4725" t="s">
        <v>9606</v>
      </c>
      <c r="C4725" t="str">
        <f>IFERROR(VLOOKUP(Table1[[#This Row],[Ticker]],[1]!Table1[[Symbol]:[Industry]],2,FALSE),"-")</f>
        <v>-</v>
      </c>
      <c r="D4725" t="s">
        <v>75</v>
      </c>
      <c r="E4725">
        <v>2.8451119999999999</v>
      </c>
      <c r="F4725">
        <v>2.84</v>
      </c>
      <c r="G4725">
        <v>-21.007342634953599</v>
      </c>
      <c r="H4725">
        <v>52.016366452116401</v>
      </c>
      <c r="I4725">
        <v>-6.9162093834960503</v>
      </c>
      <c r="J4725">
        <v>-0.80168733170197304</v>
      </c>
      <c r="M4725">
        <v>100</v>
      </c>
      <c r="O4725">
        <v>0</v>
      </c>
      <c r="P4725">
        <v>4.7970479704797002</v>
      </c>
    </row>
    <row r="4726" spans="1:17" hidden="1" x14ac:dyDescent="0.3">
      <c r="A4726" t="s">
        <v>9607</v>
      </c>
      <c r="B4726" t="s">
        <v>9608</v>
      </c>
      <c r="C4726" t="str">
        <f>IFERROR(VLOOKUP(Table1[[#This Row],[Ticker]],[1]!Table1[[Symbol]:[Industry]],2,FALSE),"-")</f>
        <v>-</v>
      </c>
      <c r="D4726" t="s">
        <v>557</v>
      </c>
      <c r="E4726">
        <v>2.823</v>
      </c>
      <c r="F4726">
        <v>9.41</v>
      </c>
      <c r="G4726">
        <v>39.8646234790737</v>
      </c>
      <c r="H4726">
        <v>-4.8897108959498201</v>
      </c>
      <c r="I4726">
        <v>42.549037727991397</v>
      </c>
      <c r="J4726">
        <v>-0.80168733170197304</v>
      </c>
      <c r="K4726">
        <v>9.1963901463621092</v>
      </c>
      <c r="L4726">
        <v>7.6875025650711999</v>
      </c>
      <c r="M4726">
        <v>99.992037052364694</v>
      </c>
      <c r="O4726">
        <v>0</v>
      </c>
      <c r="P4726">
        <v>65.669014084506998</v>
      </c>
    </row>
    <row r="4727" spans="1:17" hidden="1" x14ac:dyDescent="0.3">
      <c r="A4727" t="s">
        <v>9609</v>
      </c>
      <c r="B4727" t="s">
        <v>9610</v>
      </c>
      <c r="C4727" t="str">
        <f>IFERROR(VLOOKUP(Table1[[#This Row],[Ticker]],[1]!Table1[[Symbol]:[Industry]],2,FALSE),"-")</f>
        <v>-</v>
      </c>
      <c r="D4727" t="s">
        <v>409</v>
      </c>
      <c r="E4727">
        <v>2.806</v>
      </c>
      <c r="F4727">
        <v>143.1</v>
      </c>
      <c r="G4727">
        <v>946.10572175411698</v>
      </c>
      <c r="H4727">
        <v>21.723410663476201</v>
      </c>
      <c r="I4727">
        <v>815.10021414861399</v>
      </c>
      <c r="J4727">
        <v>3.20127782767534</v>
      </c>
      <c r="K4727">
        <v>108.160963623334</v>
      </c>
      <c r="L4727">
        <v>59.773858704202603</v>
      </c>
      <c r="M4727">
        <v>100</v>
      </c>
      <c r="N4727">
        <v>0.48035190615835699</v>
      </c>
      <c r="O4727">
        <v>0</v>
      </c>
      <c r="P4727">
        <v>971.91011235955</v>
      </c>
    </row>
    <row r="4728" spans="1:17" hidden="1" x14ac:dyDescent="0.3">
      <c r="A4728" t="s">
        <v>9611</v>
      </c>
      <c r="B4728" t="s">
        <v>9612</v>
      </c>
      <c r="C4728" t="str">
        <f>IFERROR(VLOOKUP(Table1[[#This Row],[Ticker]],[1]!Table1[[Symbol]:[Industry]],2,FALSE),"-")</f>
        <v>-</v>
      </c>
      <c r="D4728" t="s">
        <v>422</v>
      </c>
      <c r="E4728">
        <v>2.7986908800000001</v>
      </c>
      <c r="F4728">
        <v>1.49</v>
      </c>
      <c r="G4728">
        <v>-27.778074815959599</v>
      </c>
      <c r="H4728">
        <v>9.3960033897644504</v>
      </c>
      <c r="I4728">
        <v>-28.935479576197899</v>
      </c>
      <c r="J4728">
        <v>-4.5991556861323497</v>
      </c>
      <c r="K4728">
        <v>1.48346102199279</v>
      </c>
      <c r="L4728">
        <v>1.54301582141586</v>
      </c>
      <c r="M4728">
        <v>52.9123655281713</v>
      </c>
      <c r="N4728">
        <v>1.0178000086774801</v>
      </c>
      <c r="O4728">
        <v>32.885906040268402</v>
      </c>
      <c r="P4728">
        <v>30.7017543859649</v>
      </c>
      <c r="Q4728">
        <v>-6.2006154379838002E-2</v>
      </c>
    </row>
    <row r="4729" spans="1:17" hidden="1" x14ac:dyDescent="0.3">
      <c r="A4729" t="s">
        <v>9613</v>
      </c>
      <c r="B4729" t="s">
        <v>9614</v>
      </c>
      <c r="C4729" t="str">
        <f>IFERROR(VLOOKUP(Table1[[#This Row],[Ticker]],[1]!Table1[[Symbol]:[Industry]],2,FALSE),"-")</f>
        <v>-</v>
      </c>
      <c r="D4729" t="s">
        <v>713</v>
      </c>
      <c r="E4729">
        <v>2.7862319549999999</v>
      </c>
      <c r="F4729">
        <v>266.60000000000002</v>
      </c>
      <c r="G4729">
        <v>1.1298568830207201</v>
      </c>
      <c r="H4729">
        <v>1.2734383571838099</v>
      </c>
      <c r="I4729">
        <v>0.747722988553567</v>
      </c>
      <c r="J4729">
        <v>-0.97114694382774502</v>
      </c>
      <c r="K4729">
        <v>253.995607602451</v>
      </c>
      <c r="L4729">
        <v>235.89128336697701</v>
      </c>
      <c r="M4729">
        <v>60.128846353450299</v>
      </c>
      <c r="N4729">
        <v>0.78380600636221398</v>
      </c>
      <c r="O4729">
        <v>1.4253563390847599</v>
      </c>
      <c r="P4729">
        <v>51.477272727272698</v>
      </c>
      <c r="Q4729">
        <v>3.1679578910440001E-2</v>
      </c>
    </row>
    <row r="4730" spans="1:17" hidden="1" x14ac:dyDescent="0.3">
      <c r="A4730" t="s">
        <v>9615</v>
      </c>
      <c r="B4730" t="s">
        <v>9616</v>
      </c>
      <c r="C4730" t="str">
        <f>IFERROR(VLOOKUP(Table1[[#This Row],[Ticker]],[1]!Table1[[Symbol]:[Industry]],2,FALSE),"-")</f>
        <v>-</v>
      </c>
      <c r="D4730" t="s">
        <v>647</v>
      </c>
      <c r="E4730">
        <v>2.7644431200000001</v>
      </c>
      <c r="F4730">
        <v>6.92</v>
      </c>
      <c r="G4730">
        <v>38.957514156471397</v>
      </c>
      <c r="H4730">
        <v>-4.1226047464969703E-2</v>
      </c>
      <c r="I4730">
        <v>14.104924464206</v>
      </c>
      <c r="J4730">
        <v>-0.80168733170197304</v>
      </c>
      <c r="K4730">
        <v>6.36119785811354</v>
      </c>
      <c r="M4730">
        <v>99.598262172721206</v>
      </c>
      <c r="N4730">
        <v>3.2884902840059702</v>
      </c>
      <c r="O4730">
        <v>4.9132947976878496</v>
      </c>
      <c r="P4730">
        <v>73</v>
      </c>
    </row>
    <row r="4731" spans="1:17" hidden="1" x14ac:dyDescent="0.3">
      <c r="A4731" t="s">
        <v>9617</v>
      </c>
      <c r="B4731" t="s">
        <v>9618</v>
      </c>
      <c r="C4731" t="str">
        <f>IFERROR(VLOOKUP(Table1[[#This Row],[Ticker]],[1]!Table1[[Symbol]:[Industry]],2,FALSE),"-")</f>
        <v>-</v>
      </c>
      <c r="D4731" t="s">
        <v>62</v>
      </c>
      <c r="E4731">
        <v>2.7623650350000002</v>
      </c>
      <c r="F4731">
        <v>2.74</v>
      </c>
      <c r="G4731">
        <v>-34.165594618811198</v>
      </c>
      <c r="H4731">
        <v>-8.8182823245212401</v>
      </c>
      <c r="I4731">
        <v>-25.819840426075999</v>
      </c>
      <c r="J4731">
        <v>-2.98350551352015</v>
      </c>
      <c r="K4731">
        <v>2.8136187433768098</v>
      </c>
      <c r="L4731">
        <v>3.0403373250777901</v>
      </c>
      <c r="M4731">
        <v>43.247548863458803</v>
      </c>
      <c r="N4731">
        <v>1.1266648349073001</v>
      </c>
      <c r="O4731">
        <v>63.868613138686101</v>
      </c>
      <c r="P4731">
        <v>7.4509803921568798</v>
      </c>
      <c r="Q4731">
        <v>-0.15130264787223</v>
      </c>
    </row>
    <row r="4732" spans="1:17" hidden="1" x14ac:dyDescent="0.3">
      <c r="A4732" t="s">
        <v>9619</v>
      </c>
      <c r="B4732" t="s">
        <v>9620</v>
      </c>
      <c r="C4732" t="str">
        <f>IFERROR(VLOOKUP(Table1[[#This Row],[Ticker]],[1]!Table1[[Symbol]:[Industry]],2,FALSE),"-")</f>
        <v>-</v>
      </c>
      <c r="D4732" t="s">
        <v>557</v>
      </c>
      <c r="E4732">
        <v>2.6956533333333299</v>
      </c>
      <c r="F4732">
        <v>13.77</v>
      </c>
      <c r="G4732">
        <v>-25.804390605433301</v>
      </c>
      <c r="H4732">
        <v>-4.8897108959498201</v>
      </c>
      <c r="I4732">
        <v>-11.713257353975701</v>
      </c>
      <c r="J4732">
        <v>-0.80168733170197304</v>
      </c>
      <c r="K4732">
        <v>13.769997388033399</v>
      </c>
      <c r="L4732">
        <v>13.731342086094401</v>
      </c>
      <c r="M4732">
        <v>100</v>
      </c>
      <c r="O4732">
        <v>0</v>
      </c>
      <c r="P4732">
        <v>0</v>
      </c>
    </row>
    <row r="4733" spans="1:17" hidden="1" x14ac:dyDescent="0.3">
      <c r="A4733" t="s">
        <v>9621</v>
      </c>
      <c r="B4733" t="s">
        <v>9622</v>
      </c>
      <c r="C4733" t="str">
        <f>IFERROR(VLOOKUP(Table1[[#This Row],[Ticker]],[1]!Table1[[Symbol]:[Industry]],2,FALSE),"-")</f>
        <v>-</v>
      </c>
      <c r="D4733" t="s">
        <v>75</v>
      </c>
      <c r="E4733">
        <v>2.6850138000000001</v>
      </c>
      <c r="F4733">
        <v>8.1300000000000008</v>
      </c>
      <c r="G4733">
        <v>-25.804390605433301</v>
      </c>
      <c r="H4733">
        <v>-4.8897108959498201</v>
      </c>
      <c r="I4733">
        <v>-11.713257353975701</v>
      </c>
      <c r="J4733">
        <v>-0.80168733170197304</v>
      </c>
      <c r="K4733">
        <v>8.1299999683397601</v>
      </c>
      <c r="L4733">
        <v>8.1293527441897506</v>
      </c>
      <c r="M4733">
        <v>100</v>
      </c>
      <c r="O4733">
        <v>0</v>
      </c>
      <c r="P4733">
        <v>0</v>
      </c>
    </row>
    <row r="4734" spans="1:17" hidden="1" x14ac:dyDescent="0.3">
      <c r="A4734" t="s">
        <v>9623</v>
      </c>
      <c r="B4734" t="s">
        <v>9624</v>
      </c>
      <c r="C4734" t="str">
        <f>IFERROR(VLOOKUP(Table1[[#This Row],[Ticker]],[1]!Table1[[Symbol]:[Industry]],2,FALSE),"-")</f>
        <v>-</v>
      </c>
      <c r="E4734">
        <v>2.6349399999999998</v>
      </c>
      <c r="F4734">
        <v>4.0599999999999996</v>
      </c>
      <c r="G4734">
        <v>24.565979764937001</v>
      </c>
      <c r="H4734">
        <v>-15.2649868341396</v>
      </c>
      <c r="I4734">
        <v>-36.667046633088503</v>
      </c>
      <c r="J4734">
        <v>-0.55477375145506402</v>
      </c>
      <c r="K4734">
        <v>4.3161297187197203</v>
      </c>
      <c r="L4734">
        <v>4.0994044021582399</v>
      </c>
      <c r="M4734">
        <v>34.869337904787102</v>
      </c>
      <c r="N4734">
        <v>0.33310201249132498</v>
      </c>
      <c r="O4734">
        <v>48.522167487684698</v>
      </c>
      <c r="P4734">
        <v>87.096774193548299</v>
      </c>
    </row>
    <row r="4735" spans="1:17" hidden="1" x14ac:dyDescent="0.3">
      <c r="A4735" t="s">
        <v>9625</v>
      </c>
      <c r="B4735" t="s">
        <v>9626</v>
      </c>
      <c r="C4735" t="str">
        <f>IFERROR(VLOOKUP(Table1[[#This Row],[Ticker]],[1]!Table1[[Symbol]:[Industry]],2,FALSE),"-")</f>
        <v>-</v>
      </c>
      <c r="D4735" t="s">
        <v>409</v>
      </c>
      <c r="E4735">
        <v>2.6229098999999998</v>
      </c>
      <c r="F4735">
        <v>7.82</v>
      </c>
      <c r="G4735">
        <v>-10.2947894237494</v>
      </c>
      <c r="H4735">
        <v>-28.949116836543801</v>
      </c>
      <c r="I4735">
        <v>-20.358117167059799</v>
      </c>
      <c r="J4735">
        <v>3.1278519636909801</v>
      </c>
      <c r="K4735">
        <v>8.9045529524512403</v>
      </c>
      <c r="L4735">
        <v>8.8179118489742301</v>
      </c>
      <c r="M4735">
        <v>34.684279587176</v>
      </c>
      <c r="N4735">
        <v>2.6722873384616301</v>
      </c>
      <c r="O4735">
        <v>64.194373401534506</v>
      </c>
      <c r="P4735">
        <v>37.434094903339101</v>
      </c>
      <c r="Q4735">
        <v>4.2285244630786999E-2</v>
      </c>
    </row>
    <row r="4736" spans="1:17" hidden="1" x14ac:dyDescent="0.3">
      <c r="A4736" t="s">
        <v>9627</v>
      </c>
      <c r="B4736" t="s">
        <v>9628</v>
      </c>
      <c r="C4736" t="str">
        <f>IFERROR(VLOOKUP(Table1[[#This Row],[Ticker]],[1]!Table1[[Symbol]:[Industry]],2,FALSE),"-")</f>
        <v>-</v>
      </c>
      <c r="E4736">
        <v>2.61588485</v>
      </c>
      <c r="F4736">
        <v>1.35</v>
      </c>
      <c r="G4736">
        <v>-32.054390605433298</v>
      </c>
      <c r="H4736">
        <v>-14.161234074757701</v>
      </c>
      <c r="I4736">
        <v>-18.609809078113599</v>
      </c>
      <c r="J4736">
        <v>-16.752607577100701</v>
      </c>
      <c r="K4736">
        <v>1.57260778672677</v>
      </c>
      <c r="L4736">
        <v>1.5188037524564</v>
      </c>
      <c r="M4736">
        <v>31.080494200422901</v>
      </c>
      <c r="N4736">
        <v>2.3414348175197999</v>
      </c>
      <c r="O4736">
        <v>71.1111111111111</v>
      </c>
      <c r="P4736">
        <v>40.625</v>
      </c>
      <c r="Q4736">
        <v>-8.5406097017069992E-3</v>
      </c>
    </row>
    <row r="4737" spans="1:17" hidden="1" x14ac:dyDescent="0.3">
      <c r="A4737" t="s">
        <v>9629</v>
      </c>
      <c r="B4737" t="s">
        <v>9630</v>
      </c>
      <c r="C4737" t="str">
        <f>IFERROR(VLOOKUP(Table1[[#This Row],[Ticker]],[1]!Table1[[Symbol]:[Industry]],2,FALSE),"-")</f>
        <v>-</v>
      </c>
      <c r="D4737" t="s">
        <v>75</v>
      </c>
      <c r="E4737">
        <v>2.5273368</v>
      </c>
      <c r="F4737">
        <v>16.11</v>
      </c>
      <c r="G4737">
        <v>-14.4705965487643</v>
      </c>
      <c r="H4737">
        <v>2.51028910405017</v>
      </c>
      <c r="I4737">
        <v>-18.321953006149599</v>
      </c>
      <c r="J4737">
        <v>-1.7850923716528</v>
      </c>
      <c r="K4737">
        <v>15.746230601573</v>
      </c>
      <c r="L4737">
        <v>15.8357002701909</v>
      </c>
      <c r="M4737">
        <v>55.983188191246398</v>
      </c>
      <c r="N4737">
        <v>0.12055335968379401</v>
      </c>
      <c r="O4737">
        <v>17.939168218497802</v>
      </c>
      <c r="P4737">
        <v>23.923076923076898</v>
      </c>
    </row>
    <row r="4738" spans="1:17" hidden="1" x14ac:dyDescent="0.3">
      <c r="A4738" t="s">
        <v>9631</v>
      </c>
      <c r="B4738" t="s">
        <v>9632</v>
      </c>
      <c r="C4738" t="str">
        <f>IFERROR(VLOOKUP(Table1[[#This Row],[Ticker]],[1]!Table1[[Symbol]:[Industry]],2,FALSE),"-")</f>
        <v>-</v>
      </c>
      <c r="D4738" t="s">
        <v>409</v>
      </c>
      <c r="E4738">
        <v>2.50595422912424</v>
      </c>
      <c r="F4738">
        <v>8.33</v>
      </c>
      <c r="G4738">
        <v>-25.804390605433301</v>
      </c>
      <c r="H4738">
        <v>-4.8897108959498201</v>
      </c>
      <c r="I4738">
        <v>-11.713257353975701</v>
      </c>
      <c r="J4738">
        <v>-0.80168733170197304</v>
      </c>
      <c r="K4738">
        <v>8.3299999999999894</v>
      </c>
      <c r="L4738">
        <v>8.3299999999999894</v>
      </c>
      <c r="M4738">
        <v>50</v>
      </c>
      <c r="O4738">
        <v>0</v>
      </c>
      <c r="P4738">
        <v>0</v>
      </c>
    </row>
    <row r="4739" spans="1:17" hidden="1" x14ac:dyDescent="0.3">
      <c r="A4739" t="s">
        <v>9633</v>
      </c>
      <c r="B4739" t="s">
        <v>9634</v>
      </c>
      <c r="C4739" t="str">
        <f>IFERROR(VLOOKUP(Table1[[#This Row],[Ticker]],[1]!Table1[[Symbol]:[Industry]],2,FALSE),"-")</f>
        <v>-</v>
      </c>
      <c r="D4739" t="s">
        <v>647</v>
      </c>
      <c r="E4739">
        <v>2.5025556276588099</v>
      </c>
      <c r="F4739">
        <v>12.52</v>
      </c>
      <c r="G4739">
        <v>-26.0434344301345</v>
      </c>
      <c r="H4739">
        <v>-4.8897108959498201</v>
      </c>
      <c r="I4739">
        <v>-11.713257353975701</v>
      </c>
      <c r="J4739">
        <v>-0.80168733170197304</v>
      </c>
      <c r="K4739">
        <v>12.519995591455199</v>
      </c>
      <c r="L4739">
        <v>12.5656338596418</v>
      </c>
      <c r="M4739">
        <v>55.887715274265297</v>
      </c>
      <c r="O4739">
        <v>0.23961661341853599</v>
      </c>
      <c r="P4739">
        <v>4.94551550712489</v>
      </c>
    </row>
    <row r="4740" spans="1:17" hidden="1" x14ac:dyDescent="0.3">
      <c r="A4740" t="s">
        <v>9635</v>
      </c>
      <c r="B4740" t="s">
        <v>9636</v>
      </c>
      <c r="C4740" t="str">
        <f>IFERROR(VLOOKUP(Table1[[#This Row],[Ticker]],[1]!Table1[[Symbol]:[Industry]],2,FALSE),"-")</f>
        <v>-</v>
      </c>
      <c r="D4740" t="s">
        <v>247</v>
      </c>
      <c r="E4740">
        <v>2.4054000000000002</v>
      </c>
      <c r="F4740">
        <v>3.99</v>
      </c>
      <c r="G4740">
        <v>-71.146856358857903</v>
      </c>
      <c r="H4740">
        <v>-9.65161565785459</v>
      </c>
      <c r="I4740">
        <v>-5.3132573539757502</v>
      </c>
      <c r="J4740">
        <v>-5.56359209360674</v>
      </c>
      <c r="K4740">
        <v>3.8663237910923098</v>
      </c>
      <c r="L4740">
        <v>4.4169722755594396</v>
      </c>
      <c r="M4740">
        <v>3.1531348955468301</v>
      </c>
      <c r="N4740">
        <v>0.91200000000000003</v>
      </c>
      <c r="O4740">
        <v>82.957393483709197</v>
      </c>
      <c r="P4740">
        <v>19.461077844311301</v>
      </c>
    </row>
    <row r="4741" spans="1:17" hidden="1" x14ac:dyDescent="0.3">
      <c r="A4741" t="s">
        <v>9637</v>
      </c>
      <c r="B4741" t="s">
        <v>9638</v>
      </c>
      <c r="C4741" t="str">
        <f>IFERROR(VLOOKUP(Table1[[#This Row],[Ticker]],[1]!Table1[[Symbol]:[Industry]],2,FALSE),"-")</f>
        <v>-</v>
      </c>
      <c r="D4741" t="s">
        <v>557</v>
      </c>
      <c r="E4741">
        <v>2.37744</v>
      </c>
      <c r="F4741">
        <v>4</v>
      </c>
      <c r="G4741">
        <v>-35.101442759628299</v>
      </c>
      <c r="H4741">
        <v>-26.655624653650001</v>
      </c>
      <c r="I4741">
        <v>-26.425410872099398</v>
      </c>
      <c r="J4741">
        <v>-12.8109252069906</v>
      </c>
      <c r="K4741">
        <v>4.7204494466458096</v>
      </c>
      <c r="L4741">
        <v>4.8105492014164302</v>
      </c>
      <c r="M4741">
        <v>4.9825394952797497</v>
      </c>
      <c r="N4741">
        <v>3.2794900201055799</v>
      </c>
      <c r="O4741">
        <v>104.25</v>
      </c>
      <c r="P4741">
        <v>9.2896174863387806</v>
      </c>
      <c r="Q4741">
        <v>0.113179295394607</v>
      </c>
    </row>
    <row r="4742" spans="1:17" hidden="1" x14ac:dyDescent="0.3">
      <c r="A4742" t="s">
        <v>9639</v>
      </c>
      <c r="B4742" t="s">
        <v>9640</v>
      </c>
      <c r="C4742" t="str">
        <f>IFERROR(VLOOKUP(Table1[[#This Row],[Ticker]],[1]!Table1[[Symbol]:[Industry]],2,FALSE),"-")</f>
        <v>-</v>
      </c>
      <c r="D4742" t="s">
        <v>46</v>
      </c>
      <c r="E4742">
        <v>2.34178631999999</v>
      </c>
      <c r="F4742">
        <v>2.4</v>
      </c>
      <c r="G4742">
        <v>-5.5931859894901201</v>
      </c>
      <c r="H4742">
        <v>-1.87035303188851</v>
      </c>
      <c r="I4742">
        <v>-12.2495918825592</v>
      </c>
      <c r="J4742">
        <v>1.0670674632677399</v>
      </c>
      <c r="K4742">
        <v>1.7400020759405499</v>
      </c>
      <c r="L4742">
        <v>1.26157303085244</v>
      </c>
      <c r="M4742">
        <v>79.607056726233907</v>
      </c>
      <c r="N4742">
        <v>1</v>
      </c>
      <c r="Q4742">
        <v>-3.5149089750809E-2</v>
      </c>
    </row>
    <row r="4743" spans="1:17" hidden="1" x14ac:dyDescent="0.3">
      <c r="A4743" t="s">
        <v>9641</v>
      </c>
      <c r="B4743" t="s">
        <v>9642</v>
      </c>
      <c r="C4743" t="str">
        <f>IFERROR(VLOOKUP(Table1[[#This Row],[Ticker]],[1]!Table1[[Symbol]:[Industry]],2,FALSE),"-")</f>
        <v>-</v>
      </c>
      <c r="D4743" t="s">
        <v>46</v>
      </c>
      <c r="E4743">
        <v>2.2983612181383499</v>
      </c>
      <c r="F4743">
        <v>24.48</v>
      </c>
      <c r="G4743">
        <v>1.6956093945666899</v>
      </c>
      <c r="H4743">
        <v>-4.8897108959498201</v>
      </c>
      <c r="I4743">
        <v>-6.7389863419688902</v>
      </c>
      <c r="J4743">
        <v>-0.80168733170197304</v>
      </c>
      <c r="K4743">
        <v>24.424245088082898</v>
      </c>
      <c r="L4743">
        <v>23.2824883605488</v>
      </c>
      <c r="M4743">
        <v>100</v>
      </c>
      <c r="O4743">
        <v>0</v>
      </c>
      <c r="P4743">
        <v>27.5</v>
      </c>
    </row>
    <row r="4744" spans="1:17" hidden="1" x14ac:dyDescent="0.3">
      <c r="A4744" t="s">
        <v>9643</v>
      </c>
      <c r="B4744" t="s">
        <v>9644</v>
      </c>
      <c r="C4744" t="str">
        <f>IFERROR(VLOOKUP(Table1[[#This Row],[Ticker]],[1]!Table1[[Symbol]:[Industry]],2,FALSE),"-")</f>
        <v>-</v>
      </c>
      <c r="D4744" t="s">
        <v>258</v>
      </c>
      <c r="E4744">
        <v>2.2678451000000002</v>
      </c>
      <c r="F4744">
        <v>3.31</v>
      </c>
      <c r="G4744">
        <v>-21.0575551623953</v>
      </c>
      <c r="H4744">
        <v>-4.8897108959498201</v>
      </c>
      <c r="I4744">
        <v>-6.9664219109377798</v>
      </c>
      <c r="J4744">
        <v>-0.80168733170197304</v>
      </c>
      <c r="K4744">
        <v>3.2477898647510801</v>
      </c>
      <c r="L4744">
        <v>3.1896224010014</v>
      </c>
      <c r="M4744">
        <v>50</v>
      </c>
      <c r="O4744">
        <v>0</v>
      </c>
      <c r="P4744">
        <v>4.7468354430379698</v>
      </c>
    </row>
    <row r="4745" spans="1:17" hidden="1" x14ac:dyDescent="0.3">
      <c r="A4745" t="s">
        <v>9645</v>
      </c>
      <c r="B4745" t="s">
        <v>9646</v>
      </c>
      <c r="C4745" t="str">
        <f>IFERROR(VLOOKUP(Table1[[#This Row],[Ticker]],[1]!Table1[[Symbol]:[Industry]],2,FALSE),"-")</f>
        <v>-</v>
      </c>
      <c r="E4745">
        <v>2.2430983119999999</v>
      </c>
      <c r="F4745">
        <v>3.76</v>
      </c>
      <c r="G4745">
        <v>286.58270616876001</v>
      </c>
      <c r="H4745">
        <v>1.02578206179665</v>
      </c>
      <c r="I4745">
        <v>170.99350956331699</v>
      </c>
      <c r="J4745">
        <v>-0.80168733170197304</v>
      </c>
      <c r="K4745">
        <v>3.38626338960474</v>
      </c>
      <c r="L4745">
        <v>2.2321486929002798</v>
      </c>
      <c r="M4745">
        <v>99.999999987781294</v>
      </c>
      <c r="N4745">
        <v>0</v>
      </c>
      <c r="O4745">
        <v>0</v>
      </c>
      <c r="P4745">
        <v>362.07228915662603</v>
      </c>
    </row>
    <row r="4746" spans="1:17" hidden="1" x14ac:dyDescent="0.3">
      <c r="A4746" t="s">
        <v>9647</v>
      </c>
      <c r="B4746" t="s">
        <v>9648</v>
      </c>
      <c r="C4746" t="str">
        <f>IFERROR(VLOOKUP(Table1[[#This Row],[Ticker]],[1]!Table1[[Symbol]:[Industry]],2,FALSE),"-")</f>
        <v>-</v>
      </c>
      <c r="D4746" t="s">
        <v>422</v>
      </c>
      <c r="E4746">
        <v>2.2326695999999999</v>
      </c>
      <c r="F4746">
        <v>7.15</v>
      </c>
      <c r="G4746">
        <v>-11.404390605433299</v>
      </c>
      <c r="H4746">
        <v>-0.83376684000576695</v>
      </c>
      <c r="I4746">
        <v>-27.0978727385911</v>
      </c>
      <c r="J4746">
        <v>4.7302275619150498</v>
      </c>
      <c r="K4746">
        <v>7.4264245392344401</v>
      </c>
      <c r="L4746">
        <v>7.3347651727115801</v>
      </c>
      <c r="M4746">
        <v>51.867663819344401</v>
      </c>
      <c r="N4746">
        <v>1.19734498899458</v>
      </c>
      <c r="O4746">
        <v>30.769230769230699</v>
      </c>
      <c r="P4746">
        <v>35.931558935361203</v>
      </c>
      <c r="Q4746">
        <v>3.6056446795896001E-2</v>
      </c>
    </row>
    <row r="4747" spans="1:17" hidden="1" x14ac:dyDescent="0.3">
      <c r="A4747" t="s">
        <v>9649</v>
      </c>
      <c r="B4747" t="s">
        <v>9650</v>
      </c>
      <c r="C4747" t="str">
        <f>IFERROR(VLOOKUP(Table1[[#This Row],[Ticker]],[1]!Table1[[Symbol]:[Industry]],2,FALSE),"-")</f>
        <v>-</v>
      </c>
      <c r="D4747" t="s">
        <v>713</v>
      </c>
      <c r="E4747">
        <v>2.2099980540000002</v>
      </c>
      <c r="F4747">
        <v>73.73</v>
      </c>
      <c r="G4747">
        <v>44.906422082688898</v>
      </c>
      <c r="H4747">
        <v>-3.76291209062807</v>
      </c>
      <c r="I4747">
        <v>18.967352358892001</v>
      </c>
      <c r="J4747">
        <v>0.54525144380822399</v>
      </c>
      <c r="K4747">
        <v>70.500304214329304</v>
      </c>
      <c r="L4747">
        <v>60.9456364785771</v>
      </c>
      <c r="M4747">
        <v>42.618677459081702</v>
      </c>
      <c r="N4747">
        <v>0.82040752908889203</v>
      </c>
      <c r="O4747">
        <v>3.2144310321442902</v>
      </c>
      <c r="P4747">
        <v>72.669789227166206</v>
      </c>
    </row>
    <row r="4748" spans="1:17" hidden="1" x14ac:dyDescent="0.3">
      <c r="A4748" t="s">
        <v>9651</v>
      </c>
      <c r="B4748" t="s">
        <v>9652</v>
      </c>
      <c r="C4748" t="str">
        <f>IFERROR(VLOOKUP(Table1[[#This Row],[Ticker]],[1]!Table1[[Symbol]:[Industry]],2,FALSE),"-")</f>
        <v>-</v>
      </c>
      <c r="D4748" t="s">
        <v>557</v>
      </c>
      <c r="E4748">
        <v>2.1650564000000001</v>
      </c>
      <c r="F4748">
        <v>6.98</v>
      </c>
      <c r="G4748">
        <v>-25.804390605433301</v>
      </c>
      <c r="H4748">
        <v>-4.8897108959498201</v>
      </c>
      <c r="I4748">
        <v>-11.713257353975701</v>
      </c>
      <c r="J4748">
        <v>-0.80168733170197304</v>
      </c>
      <c r="K4748">
        <v>6.97999557609179</v>
      </c>
      <c r="L4748">
        <v>6.9502997501724399</v>
      </c>
      <c r="M4748">
        <v>99.999996303717197</v>
      </c>
      <c r="O4748">
        <v>0</v>
      </c>
      <c r="P4748">
        <v>0</v>
      </c>
    </row>
    <row r="4749" spans="1:17" hidden="1" x14ac:dyDescent="0.3">
      <c r="A4749" t="s">
        <v>9653</v>
      </c>
      <c r="B4749" t="s">
        <v>9654</v>
      </c>
      <c r="C4749" t="str">
        <f>IFERROR(VLOOKUP(Table1[[#This Row],[Ticker]],[1]!Table1[[Symbol]:[Industry]],2,FALSE),"-")</f>
        <v>-</v>
      </c>
      <c r="D4749" t="s">
        <v>122</v>
      </c>
      <c r="E4749">
        <v>2.1582110249999999</v>
      </c>
      <c r="F4749">
        <v>153</v>
      </c>
      <c r="G4749">
        <v>48.079005235003102</v>
      </c>
      <c r="H4749">
        <v>-2.6941705872019699</v>
      </c>
      <c r="I4749">
        <v>0.95242747665751704</v>
      </c>
      <c r="J4749">
        <v>-0.15979543981008801</v>
      </c>
      <c r="K4749">
        <v>147.92787193451801</v>
      </c>
      <c r="L4749">
        <v>130.20604556644</v>
      </c>
      <c r="M4749">
        <v>53.9867674460098</v>
      </c>
      <c r="N4749">
        <v>1.2203655192173799</v>
      </c>
      <c r="O4749">
        <v>20.261437908496699</v>
      </c>
      <c r="P4749">
        <v>154.957507082153</v>
      </c>
      <c r="Q4749">
        <v>2.8393851532804E-2</v>
      </c>
    </row>
    <row r="4750" spans="1:17" hidden="1" x14ac:dyDescent="0.3">
      <c r="A4750" t="s">
        <v>9655</v>
      </c>
      <c r="B4750" t="s">
        <v>9656</v>
      </c>
      <c r="C4750" t="str">
        <f>IFERROR(VLOOKUP(Table1[[#This Row],[Ticker]],[1]!Table1[[Symbol]:[Industry]],2,FALSE),"-")</f>
        <v>-</v>
      </c>
      <c r="D4750" t="s">
        <v>409</v>
      </c>
      <c r="E4750">
        <v>2.1150000000000002</v>
      </c>
      <c r="F4750">
        <v>4.59</v>
      </c>
      <c r="G4750">
        <v>362.49348173499197</v>
      </c>
      <c r="H4750">
        <v>147.91927786809501</v>
      </c>
      <c r="I4750">
        <v>376.58461498644903</v>
      </c>
      <c r="J4750">
        <v>6.0866737134286604</v>
      </c>
      <c r="M4750">
        <v>100</v>
      </c>
      <c r="O4750">
        <v>0</v>
      </c>
      <c r="P4750">
        <v>388.29787234042499</v>
      </c>
    </row>
    <row r="4751" spans="1:17" hidden="1" x14ac:dyDescent="0.3">
      <c r="A4751" t="s">
        <v>9657</v>
      </c>
      <c r="B4751" t="s">
        <v>9658</v>
      </c>
      <c r="C4751" t="str">
        <f>IFERROR(VLOOKUP(Table1[[#This Row],[Ticker]],[1]!Table1[[Symbol]:[Industry]],2,FALSE),"-")</f>
        <v>-</v>
      </c>
      <c r="D4751" t="s">
        <v>21</v>
      </c>
      <c r="E4751">
        <v>2.08</v>
      </c>
      <c r="F4751">
        <v>16.64</v>
      </c>
      <c r="G4751">
        <v>-20.820163476095701</v>
      </c>
      <c r="H4751">
        <v>9.4516233387721998E-2</v>
      </c>
      <c r="I4751">
        <v>-6.7290302246382101</v>
      </c>
      <c r="J4751">
        <v>-0.80168733170197304</v>
      </c>
      <c r="K4751">
        <v>16.110475209546099</v>
      </c>
      <c r="L4751">
        <v>15.920358842462599</v>
      </c>
      <c r="M4751">
        <v>100</v>
      </c>
      <c r="N4751">
        <v>5.4545454545454497</v>
      </c>
      <c r="O4751">
        <v>0</v>
      </c>
      <c r="P4751">
        <v>4.9842271293375404</v>
      </c>
    </row>
    <row r="4752" spans="1:17" hidden="1" x14ac:dyDescent="0.3">
      <c r="A4752" t="s">
        <v>9659</v>
      </c>
      <c r="B4752" t="s">
        <v>9660</v>
      </c>
      <c r="C4752" t="str">
        <f>IFERROR(VLOOKUP(Table1[[#This Row],[Ticker]],[1]!Table1[[Symbol]:[Industry]],2,FALSE),"-")</f>
        <v>-</v>
      </c>
      <c r="D4752" t="s">
        <v>409</v>
      </c>
      <c r="E4752">
        <v>2.0541</v>
      </c>
      <c r="F4752">
        <v>4.0999999999999996</v>
      </c>
      <c r="G4752">
        <v>-25.804390605433301</v>
      </c>
      <c r="H4752">
        <v>-4.8897108959498201</v>
      </c>
      <c r="I4752">
        <v>-11.713257353975701</v>
      </c>
      <c r="J4752">
        <v>-0.80168733170197304</v>
      </c>
      <c r="K4752">
        <v>4.0999886158397096</v>
      </c>
      <c r="L4752">
        <v>4.0883894938552903</v>
      </c>
      <c r="M4752">
        <v>99.806682354411805</v>
      </c>
      <c r="O4752">
        <v>0</v>
      </c>
      <c r="P4752">
        <v>0</v>
      </c>
    </row>
    <row r="4753" spans="1:17" hidden="1" x14ac:dyDescent="0.3">
      <c r="A4753" t="s">
        <v>9661</v>
      </c>
      <c r="B4753" t="s">
        <v>9662</v>
      </c>
      <c r="C4753" t="str">
        <f>IFERROR(VLOOKUP(Table1[[#This Row],[Ticker]],[1]!Table1[[Symbol]:[Industry]],2,FALSE),"-")</f>
        <v>-</v>
      </c>
      <c r="D4753" t="s">
        <v>288</v>
      </c>
      <c r="E4753">
        <v>1.976</v>
      </c>
      <c r="F4753">
        <v>61.75</v>
      </c>
      <c r="G4753">
        <v>-25.804390605433301</v>
      </c>
      <c r="H4753">
        <v>-4.8897108959498201</v>
      </c>
      <c r="I4753">
        <v>-11.713257353975701</v>
      </c>
      <c r="J4753">
        <v>-0.80168733170197304</v>
      </c>
      <c r="K4753">
        <v>61.75</v>
      </c>
      <c r="L4753">
        <v>61.75</v>
      </c>
      <c r="M4753">
        <v>50</v>
      </c>
      <c r="O4753">
        <v>0</v>
      </c>
      <c r="P4753">
        <v>0</v>
      </c>
    </row>
    <row r="4754" spans="1:17" hidden="1" x14ac:dyDescent="0.3">
      <c r="A4754" t="s">
        <v>9663</v>
      </c>
      <c r="B4754" t="s">
        <v>9664</v>
      </c>
      <c r="C4754" t="str">
        <f>IFERROR(VLOOKUP(Table1[[#This Row],[Ticker]],[1]!Table1[[Symbol]:[Industry]],2,FALSE),"-")</f>
        <v>-</v>
      </c>
      <c r="D4754" t="s">
        <v>89</v>
      </c>
      <c r="E4754">
        <v>1.95423462</v>
      </c>
      <c r="F4754">
        <v>7.9</v>
      </c>
      <c r="K4754">
        <v>7.7408079907778697</v>
      </c>
      <c r="M4754">
        <v>57.238046106161903</v>
      </c>
      <c r="N4754">
        <v>1</v>
      </c>
    </row>
    <row r="4755" spans="1:17" hidden="1" x14ac:dyDescent="0.3">
      <c r="A4755" t="s">
        <v>9665</v>
      </c>
      <c r="B4755" t="s">
        <v>9666</v>
      </c>
      <c r="C4755" t="str">
        <f>IFERROR(VLOOKUP(Table1[[#This Row],[Ticker]],[1]!Table1[[Symbol]:[Industry]],2,FALSE),"-")</f>
        <v>-</v>
      </c>
      <c r="D4755" t="s">
        <v>901</v>
      </c>
      <c r="E4755">
        <v>1.9468433999999999</v>
      </c>
      <c r="F4755">
        <v>3.93</v>
      </c>
      <c r="G4755">
        <v>21.939970296822299</v>
      </c>
      <c r="H4755">
        <v>-8.9710895949819403E-2</v>
      </c>
      <c r="I4755">
        <v>10.7166491880803</v>
      </c>
      <c r="J4755">
        <v>-0.80168733170197304</v>
      </c>
      <c r="K4755">
        <v>3.7397544755990801</v>
      </c>
      <c r="L4755">
        <v>3.3562589022538201</v>
      </c>
      <c r="M4755">
        <v>99.758189427494898</v>
      </c>
      <c r="N4755">
        <v>5.0622231596709497</v>
      </c>
      <c r="O4755">
        <v>0</v>
      </c>
      <c r="P4755">
        <v>47.7443609022556</v>
      </c>
    </row>
    <row r="4756" spans="1:17" hidden="1" x14ac:dyDescent="0.3">
      <c r="A4756" t="s">
        <v>9667</v>
      </c>
      <c r="B4756" t="s">
        <v>9668</v>
      </c>
      <c r="C4756" t="str">
        <f>IFERROR(VLOOKUP(Table1[[#This Row],[Ticker]],[1]!Table1[[Symbol]:[Industry]],2,FALSE),"-")</f>
        <v>-</v>
      </c>
      <c r="D4756" t="s">
        <v>713</v>
      </c>
      <c r="E4756">
        <v>1.7649299939999901</v>
      </c>
      <c r="F4756">
        <v>4531.74</v>
      </c>
      <c r="G4756">
        <v>-22.927672679067499</v>
      </c>
      <c r="K4756">
        <v>4523.2196314963803</v>
      </c>
      <c r="L4756">
        <v>4345.2923176734603</v>
      </c>
      <c r="M4756">
        <v>66.2688689774686</v>
      </c>
      <c r="N4756">
        <v>1</v>
      </c>
      <c r="O4756">
        <v>4.3749200086500899</v>
      </c>
      <c r="P4756">
        <v>2.87695147116577</v>
      </c>
      <c r="Q4756">
        <v>7.1969087878504007E-2</v>
      </c>
    </row>
    <row r="4757" spans="1:17" hidden="1" x14ac:dyDescent="0.3">
      <c r="A4757" t="s">
        <v>9669</v>
      </c>
      <c r="B4757" t="s">
        <v>9670</v>
      </c>
      <c r="C4757" t="str">
        <f>IFERROR(VLOOKUP(Table1[[#This Row],[Ticker]],[1]!Table1[[Symbol]:[Industry]],2,FALSE),"-")</f>
        <v>-</v>
      </c>
      <c r="D4757" t="s">
        <v>557</v>
      </c>
      <c r="E4757">
        <v>1.7334636800000001</v>
      </c>
      <c r="F4757">
        <v>24.58</v>
      </c>
      <c r="G4757">
        <v>71.625328270068707</v>
      </c>
      <c r="H4757">
        <v>42.621316199198198</v>
      </c>
      <c r="I4757">
        <v>58.981187090468602</v>
      </c>
      <c r="J4757">
        <v>14.917541536315801</v>
      </c>
      <c r="K4757">
        <v>15.6128315578643</v>
      </c>
      <c r="M4757">
        <v>100</v>
      </c>
      <c r="N4757">
        <v>0.87363889592301802</v>
      </c>
      <c r="O4757">
        <v>0</v>
      </c>
      <c r="P4757">
        <v>97.429718875502004</v>
      </c>
    </row>
    <row r="4758" spans="1:17" hidden="1" x14ac:dyDescent="0.3">
      <c r="A4758" t="s">
        <v>9671</v>
      </c>
      <c r="B4758" t="s">
        <v>9672</v>
      </c>
      <c r="C4758" t="str">
        <f>IFERROR(VLOOKUP(Table1[[#This Row],[Ticker]],[1]!Table1[[Symbol]:[Industry]],2,FALSE),"-")</f>
        <v>-</v>
      </c>
      <c r="D4758" t="s">
        <v>21</v>
      </c>
      <c r="E4758">
        <v>1.6015999999999999</v>
      </c>
      <c r="F4758">
        <v>0.44</v>
      </c>
      <c r="G4758">
        <v>-25.804390605433301</v>
      </c>
      <c r="H4758">
        <v>-4.8897108959498201</v>
      </c>
      <c r="I4758">
        <v>-11.713257353975701</v>
      </c>
      <c r="J4758">
        <v>-0.80168733170197304</v>
      </c>
      <c r="K4758">
        <v>0.43999997179792999</v>
      </c>
      <c r="L4758">
        <v>0.43922168763681102</v>
      </c>
      <c r="M4758">
        <v>100</v>
      </c>
      <c r="O4758">
        <v>0</v>
      </c>
      <c r="P4758">
        <v>0</v>
      </c>
    </row>
    <row r="4759" spans="1:17" hidden="1" x14ac:dyDescent="0.3">
      <c r="A4759" t="s">
        <v>9673</v>
      </c>
      <c r="B4759" t="s">
        <v>9674</v>
      </c>
      <c r="C4759" t="str">
        <f>IFERROR(VLOOKUP(Table1[[#This Row],[Ticker]],[1]!Table1[[Symbol]:[Industry]],2,FALSE),"-")</f>
        <v>-</v>
      </c>
      <c r="D4759" t="s">
        <v>647</v>
      </c>
      <c r="E4759">
        <v>1.5193308000000001</v>
      </c>
      <c r="F4759">
        <v>4.42</v>
      </c>
      <c r="G4759">
        <v>51.705649555209199</v>
      </c>
      <c r="H4759">
        <v>-4.8897108959498201</v>
      </c>
      <c r="I4759">
        <v>49.600611259162903</v>
      </c>
      <c r="J4759">
        <v>-0.80168733170197304</v>
      </c>
      <c r="K4759">
        <v>4.3027985515924296</v>
      </c>
      <c r="L4759">
        <v>3.48956126763118</v>
      </c>
      <c r="M4759">
        <v>100</v>
      </c>
      <c r="O4759">
        <v>0</v>
      </c>
      <c r="P4759">
        <v>77.510040160642504</v>
      </c>
    </row>
    <row r="4760" spans="1:17" hidden="1" x14ac:dyDescent="0.3">
      <c r="A4760" t="s">
        <v>9675</v>
      </c>
      <c r="B4760" t="s">
        <v>9676</v>
      </c>
      <c r="C4760" t="str">
        <f>IFERROR(VLOOKUP(Table1[[#This Row],[Ticker]],[1]!Table1[[Symbol]:[Industry]],2,FALSE),"-")</f>
        <v>-</v>
      </c>
      <c r="D4760" t="s">
        <v>140</v>
      </c>
      <c r="E4760">
        <v>1.3824000000000001</v>
      </c>
      <c r="F4760">
        <v>11.52</v>
      </c>
      <c r="G4760">
        <v>-25.804390605433301</v>
      </c>
      <c r="H4760">
        <v>-4.8897108959498201</v>
      </c>
      <c r="I4760">
        <v>-11.713257353975701</v>
      </c>
      <c r="J4760">
        <v>-0.80168733170197304</v>
      </c>
      <c r="K4760">
        <v>11.5199999999999</v>
      </c>
      <c r="L4760">
        <v>11.52</v>
      </c>
      <c r="M4760">
        <v>50</v>
      </c>
      <c r="O4760">
        <v>0</v>
      </c>
      <c r="P4760">
        <v>0</v>
      </c>
    </row>
    <row r="4761" spans="1:17" hidden="1" x14ac:dyDescent="0.3">
      <c r="A4761" t="s">
        <v>9677</v>
      </c>
      <c r="B4761" t="s">
        <v>9678</v>
      </c>
      <c r="C4761" t="str">
        <f>IFERROR(VLOOKUP(Table1[[#This Row],[Ticker]],[1]!Table1[[Symbol]:[Industry]],2,FALSE),"-")</f>
        <v>-</v>
      </c>
      <c r="D4761" t="s">
        <v>114</v>
      </c>
      <c r="E4761">
        <v>1.37832452449136</v>
      </c>
      <c r="F4761">
        <v>13.12</v>
      </c>
      <c r="G4761">
        <v>-25.804390605433301</v>
      </c>
      <c r="H4761">
        <v>-4.8897108959498201</v>
      </c>
      <c r="I4761">
        <v>-11.713257353975701</v>
      </c>
      <c r="J4761">
        <v>-0.80168733170197304</v>
      </c>
      <c r="K4761">
        <v>13.12</v>
      </c>
      <c r="L4761">
        <v>13.1199999999999</v>
      </c>
      <c r="M4761">
        <v>50</v>
      </c>
      <c r="O4761">
        <v>0</v>
      </c>
      <c r="P4761">
        <v>0</v>
      </c>
    </row>
    <row r="4762" spans="1:17" hidden="1" x14ac:dyDescent="0.3">
      <c r="A4762" t="s">
        <v>9679</v>
      </c>
      <c r="B4762" t="s">
        <v>9680</v>
      </c>
      <c r="C4762" t="str">
        <f>IFERROR(VLOOKUP(Table1[[#This Row],[Ticker]],[1]!Table1[[Symbol]:[Industry]],2,FALSE),"-")</f>
        <v>-</v>
      </c>
      <c r="D4762" t="s">
        <v>623</v>
      </c>
      <c r="E4762">
        <v>1.3188</v>
      </c>
      <c r="F4762">
        <v>18.84</v>
      </c>
      <c r="G4762">
        <v>-25.804390605433301</v>
      </c>
      <c r="H4762">
        <v>-4.8897108959498201</v>
      </c>
      <c r="I4762">
        <v>-11.713257353975701</v>
      </c>
      <c r="J4762">
        <v>-0.80168733170197304</v>
      </c>
      <c r="K4762">
        <v>18.8399676786421</v>
      </c>
      <c r="L4762">
        <v>18.7364220373046</v>
      </c>
      <c r="M4762">
        <v>100</v>
      </c>
      <c r="O4762">
        <v>0</v>
      </c>
      <c r="P4762">
        <v>0</v>
      </c>
    </row>
    <row r="4763" spans="1:17" hidden="1" x14ac:dyDescent="0.3">
      <c r="A4763" t="s">
        <v>9681</v>
      </c>
      <c r="B4763" t="s">
        <v>9682</v>
      </c>
      <c r="C4763" t="str">
        <f>IFERROR(VLOOKUP(Table1[[#This Row],[Ticker]],[1]!Table1[[Symbol]:[Industry]],2,FALSE),"-")</f>
        <v>-</v>
      </c>
      <c r="D4763" t="s">
        <v>1161</v>
      </c>
      <c r="E4763">
        <v>1.2757499999999999</v>
      </c>
      <c r="F4763">
        <v>85.05</v>
      </c>
      <c r="G4763">
        <v>-46.798352519042197</v>
      </c>
      <c r="H4763">
        <v>-4.8897108959498201</v>
      </c>
      <c r="I4763">
        <v>-25.3680796890011</v>
      </c>
      <c r="J4763">
        <v>-0.80168733170197304</v>
      </c>
      <c r="K4763">
        <v>85.333216867168204</v>
      </c>
      <c r="L4763">
        <v>90.280824689564795</v>
      </c>
      <c r="M4763">
        <v>3.8134211653962402</v>
      </c>
      <c r="O4763">
        <v>26.5726043503821</v>
      </c>
      <c r="P4763">
        <v>0</v>
      </c>
    </row>
    <row r="4764" spans="1:17" hidden="1" x14ac:dyDescent="0.3">
      <c r="A4764" t="s">
        <v>9683</v>
      </c>
      <c r="B4764" t="s">
        <v>9684</v>
      </c>
      <c r="C4764" t="str">
        <f>IFERROR(VLOOKUP(Table1[[#This Row],[Ticker]],[1]!Table1[[Symbol]:[Industry]],2,FALSE),"-")</f>
        <v>-</v>
      </c>
      <c r="E4764">
        <v>1.2705</v>
      </c>
      <c r="F4764">
        <v>10.5</v>
      </c>
      <c r="G4764">
        <v>-25.804390605433301</v>
      </c>
      <c r="H4764">
        <v>-4.8897108959498201</v>
      </c>
      <c r="I4764">
        <v>-11.713257353975701</v>
      </c>
      <c r="J4764">
        <v>-0.80168733170197304</v>
      </c>
      <c r="K4764">
        <v>10.499999977435801</v>
      </c>
      <c r="L4764">
        <v>10.4995655714769</v>
      </c>
      <c r="M4764">
        <v>100</v>
      </c>
      <c r="O4764">
        <v>0</v>
      </c>
      <c r="P4764">
        <v>0</v>
      </c>
    </row>
    <row r="4765" spans="1:17" hidden="1" x14ac:dyDescent="0.3">
      <c r="A4765" t="s">
        <v>9685</v>
      </c>
      <c r="B4765" t="s">
        <v>9686</v>
      </c>
      <c r="C4765" t="str">
        <f>IFERROR(VLOOKUP(Table1[[#This Row],[Ticker]],[1]!Table1[[Symbol]:[Industry]],2,FALSE),"-")</f>
        <v>-</v>
      </c>
      <c r="D4765" t="s">
        <v>75</v>
      </c>
      <c r="E4765">
        <v>1.2510239999999999</v>
      </c>
      <c r="F4765">
        <v>10.050000000000001</v>
      </c>
      <c r="G4765">
        <v>-25.804390605433301</v>
      </c>
      <c r="H4765">
        <v>-4.8897108959498201</v>
      </c>
      <c r="I4765">
        <v>-11.713257353975701</v>
      </c>
      <c r="J4765">
        <v>-0.80168733170197304</v>
      </c>
      <c r="K4765">
        <v>10.050000000000001</v>
      </c>
      <c r="L4765">
        <v>10.049999999999899</v>
      </c>
      <c r="M4765">
        <v>50</v>
      </c>
      <c r="O4765">
        <v>0</v>
      </c>
      <c r="P4765">
        <v>0</v>
      </c>
    </row>
    <row r="4766" spans="1:17" hidden="1" x14ac:dyDescent="0.3">
      <c r="A4766" t="s">
        <v>9687</v>
      </c>
      <c r="B4766" t="s">
        <v>9688</v>
      </c>
      <c r="C4766" t="str">
        <f>IFERROR(VLOOKUP(Table1[[#This Row],[Ticker]],[1]!Table1[[Symbol]:[Industry]],2,FALSE),"-")</f>
        <v>-</v>
      </c>
      <c r="D4766" t="s">
        <v>75</v>
      </c>
      <c r="E4766">
        <v>1.143</v>
      </c>
      <c r="F4766">
        <v>3.81</v>
      </c>
      <c r="G4766">
        <v>-25.804390605433301</v>
      </c>
      <c r="H4766">
        <v>-4.8897108959498201</v>
      </c>
      <c r="I4766">
        <v>-11.713257353975701</v>
      </c>
      <c r="J4766">
        <v>-0.80168733170197304</v>
      </c>
      <c r="K4766">
        <v>3.8099999583744601</v>
      </c>
      <c r="L4766">
        <v>3.8091230946419299</v>
      </c>
      <c r="M4766">
        <v>100</v>
      </c>
      <c r="O4766">
        <v>0</v>
      </c>
      <c r="P4766">
        <v>0</v>
      </c>
    </row>
    <row r="4767" spans="1:17" hidden="1" x14ac:dyDescent="0.3">
      <c r="A4767" t="s">
        <v>9689</v>
      </c>
      <c r="B4767" t="s">
        <v>9690</v>
      </c>
      <c r="C4767" t="str">
        <f>IFERROR(VLOOKUP(Table1[[#This Row],[Ticker]],[1]!Table1[[Symbol]:[Industry]],2,FALSE),"-")</f>
        <v>-</v>
      </c>
      <c r="E4767">
        <v>1.129</v>
      </c>
      <c r="F4767">
        <v>11.29</v>
      </c>
      <c r="G4767">
        <v>44.225729876494398</v>
      </c>
      <c r="H4767">
        <v>3.5939661670988998E-2</v>
      </c>
      <c r="I4767">
        <v>58.316863127951898</v>
      </c>
      <c r="J4767">
        <v>-0.80168733170197304</v>
      </c>
      <c r="K4767">
        <v>10.6525446963612</v>
      </c>
      <c r="L4767">
        <v>8.3463997980110296</v>
      </c>
      <c r="M4767">
        <v>100</v>
      </c>
      <c r="N4767">
        <v>0</v>
      </c>
      <c r="O4767">
        <v>0</v>
      </c>
      <c r="P4767">
        <v>70.030120481927696</v>
      </c>
    </row>
    <row r="4768" spans="1:17" hidden="1" x14ac:dyDescent="0.3">
      <c r="A4768" t="s">
        <v>9691</v>
      </c>
      <c r="B4768" t="s">
        <v>9692</v>
      </c>
      <c r="C4768" t="str">
        <f>IFERROR(VLOOKUP(Table1[[#This Row],[Ticker]],[1]!Table1[[Symbol]:[Industry]],2,FALSE),"-")</f>
        <v>-</v>
      </c>
      <c r="D4768" t="s">
        <v>647</v>
      </c>
      <c r="E4768">
        <v>1.0733211024003799</v>
      </c>
      <c r="F4768">
        <v>1.95</v>
      </c>
      <c r="K4768">
        <v>2.2159995707425302</v>
      </c>
      <c r="M4768" s="1">
        <v>2.4459774300000002E-7</v>
      </c>
      <c r="N4768">
        <v>1</v>
      </c>
    </row>
    <row r="4769" spans="1:16" hidden="1" x14ac:dyDescent="0.3">
      <c r="A4769" t="s">
        <v>9693</v>
      </c>
      <c r="B4769" t="s">
        <v>9694</v>
      </c>
      <c r="C4769" t="str">
        <f>IFERROR(VLOOKUP(Table1[[#This Row],[Ticker]],[1]!Table1[[Symbol]:[Industry]],2,FALSE),"-")</f>
        <v>-</v>
      </c>
      <c r="D4769" t="s">
        <v>46</v>
      </c>
      <c r="E4769">
        <v>0.93283125</v>
      </c>
      <c r="F4769">
        <v>57.85</v>
      </c>
      <c r="G4769">
        <v>-25.804390605433301</v>
      </c>
      <c r="H4769">
        <v>-4.8897108959498201</v>
      </c>
      <c r="I4769">
        <v>-11.713257353975701</v>
      </c>
      <c r="J4769">
        <v>-0.80168733170197304</v>
      </c>
      <c r="K4769">
        <v>57.849913015511902</v>
      </c>
      <c r="L4769">
        <v>57.572110693698697</v>
      </c>
      <c r="M4769">
        <v>100</v>
      </c>
      <c r="O4769">
        <v>0</v>
      </c>
      <c r="P4769">
        <v>0</v>
      </c>
    </row>
    <row r="4770" spans="1:16" hidden="1" x14ac:dyDescent="0.3">
      <c r="A4770" t="s">
        <v>9695</v>
      </c>
      <c r="B4770" t="s">
        <v>9696</v>
      </c>
      <c r="C4770" t="str">
        <f>IFERROR(VLOOKUP(Table1[[#This Row],[Ticker]],[1]!Table1[[Symbol]:[Industry]],2,FALSE),"-")</f>
        <v>-</v>
      </c>
      <c r="D4770" t="s">
        <v>170</v>
      </c>
      <c r="E4770">
        <v>0.92903103284561495</v>
      </c>
      <c r="F4770">
        <v>9.5</v>
      </c>
      <c r="G4770">
        <v>-25.804390605433301</v>
      </c>
      <c r="H4770">
        <v>-4.8897108959498201</v>
      </c>
      <c r="I4770">
        <v>-11.713257353975701</v>
      </c>
      <c r="K4770">
        <v>9.5</v>
      </c>
      <c r="L4770">
        <v>9.5</v>
      </c>
      <c r="M4770">
        <v>50</v>
      </c>
      <c r="O4770">
        <v>0</v>
      </c>
      <c r="P4770">
        <v>0</v>
      </c>
    </row>
    <row r="4771" spans="1:16" hidden="1" x14ac:dyDescent="0.3">
      <c r="A4771" t="s">
        <v>9697</v>
      </c>
      <c r="B4771" t="s">
        <v>9698</v>
      </c>
      <c r="C4771" t="str">
        <f>IFERROR(VLOOKUP(Table1[[#This Row],[Ticker]],[1]!Table1[[Symbol]:[Industry]],2,FALSE),"-")</f>
        <v>-</v>
      </c>
      <c r="D4771" t="s">
        <v>557</v>
      </c>
      <c r="E4771">
        <v>0.86460657346542202</v>
      </c>
      <c r="F4771">
        <v>11.02</v>
      </c>
      <c r="G4771">
        <v>-25.804390605433301</v>
      </c>
      <c r="H4771">
        <v>-4.8897108959498201</v>
      </c>
      <c r="I4771">
        <v>-11.713257353975701</v>
      </c>
      <c r="J4771">
        <v>-0.80168733170197304</v>
      </c>
      <c r="K4771">
        <v>11.0199999358463</v>
      </c>
      <c r="L4771">
        <v>11.0186884553318</v>
      </c>
      <c r="M4771">
        <v>100</v>
      </c>
      <c r="O4771">
        <v>0</v>
      </c>
      <c r="P4771">
        <v>0</v>
      </c>
    </row>
    <row r="4772" spans="1:16" hidden="1" x14ac:dyDescent="0.3">
      <c r="A4772" t="s">
        <v>9699</v>
      </c>
      <c r="B4772" t="s">
        <v>9700</v>
      </c>
      <c r="C4772" t="str">
        <f>IFERROR(VLOOKUP(Table1[[#This Row],[Ticker]],[1]!Table1[[Symbol]:[Industry]],2,FALSE),"-")</f>
        <v>-</v>
      </c>
      <c r="D4772" t="s">
        <v>623</v>
      </c>
      <c r="E4772">
        <v>0.73349999999999704</v>
      </c>
      <c r="F4772">
        <v>4.8899999999999997</v>
      </c>
      <c r="G4772">
        <v>-25.804390605433301</v>
      </c>
      <c r="H4772">
        <v>-4.8897108959498201</v>
      </c>
      <c r="I4772">
        <v>-11.713257353975701</v>
      </c>
      <c r="K4772">
        <v>4.8899999999999899</v>
      </c>
      <c r="L4772">
        <v>4.8899999999999801</v>
      </c>
      <c r="M4772">
        <v>50</v>
      </c>
      <c r="O4772">
        <v>0</v>
      </c>
      <c r="P4772">
        <v>0</v>
      </c>
    </row>
    <row r="4773" spans="1:16" hidden="1" x14ac:dyDescent="0.3">
      <c r="A4773" t="s">
        <v>9701</v>
      </c>
      <c r="B4773" t="s">
        <v>9702</v>
      </c>
      <c r="C4773" t="str">
        <f>IFERROR(VLOOKUP(Table1[[#This Row],[Ticker]],[1]!Table1[[Symbol]:[Industry]],2,FALSE),"-")</f>
        <v>-</v>
      </c>
      <c r="D4773" t="s">
        <v>193</v>
      </c>
      <c r="E4773">
        <v>0.72540000000000004</v>
      </c>
      <c r="F4773">
        <v>8.06</v>
      </c>
      <c r="G4773">
        <v>55.319204900184602</v>
      </c>
      <c r="H4773">
        <v>5.82057707168539E-2</v>
      </c>
      <c r="I4773">
        <v>45.096081167424998</v>
      </c>
      <c r="J4773">
        <v>4.1462293349647004</v>
      </c>
      <c r="K4773">
        <v>7.2140371198931703</v>
      </c>
      <c r="L4773">
        <v>5.7940767966932301</v>
      </c>
      <c r="M4773">
        <v>100</v>
      </c>
      <c r="N4773">
        <v>0.208754208754208</v>
      </c>
      <c r="O4773">
        <v>0</v>
      </c>
      <c r="P4773">
        <v>81.123595505617899</v>
      </c>
    </row>
    <row r="4774" spans="1:16" hidden="1" x14ac:dyDescent="0.3">
      <c r="A4774" t="s">
        <v>9703</v>
      </c>
      <c r="B4774" t="s">
        <v>9704</v>
      </c>
      <c r="C4774" t="str">
        <f>IFERROR(VLOOKUP(Table1[[#This Row],[Ticker]],[1]!Table1[[Symbol]:[Industry]],2,FALSE),"-")</f>
        <v>-</v>
      </c>
      <c r="E4774">
        <v>0.66086999999999996</v>
      </c>
      <c r="F4774">
        <v>10.5</v>
      </c>
      <c r="G4774">
        <v>-25.804390605433301</v>
      </c>
      <c r="H4774">
        <v>-4.8897108959498201</v>
      </c>
      <c r="I4774">
        <v>-11.713257353975701</v>
      </c>
      <c r="J4774">
        <v>-0.80168733170197304</v>
      </c>
      <c r="K4774">
        <v>9.8923936323397701</v>
      </c>
      <c r="M4774">
        <v>50</v>
      </c>
      <c r="O4774">
        <v>0</v>
      </c>
    </row>
    <row r="4775" spans="1:16" hidden="1" x14ac:dyDescent="0.3">
      <c r="A4775" t="s">
        <v>9705</v>
      </c>
      <c r="B4775" t="s">
        <v>9706</v>
      </c>
      <c r="C4775" t="str">
        <f>IFERROR(VLOOKUP(Table1[[#This Row],[Ticker]],[1]!Table1[[Symbol]:[Industry]],2,FALSE),"-")</f>
        <v>-</v>
      </c>
      <c r="D4775" t="s">
        <v>713</v>
      </c>
      <c r="E4775">
        <v>0.62861604399999904</v>
      </c>
      <c r="F4775">
        <v>37.020000000000003</v>
      </c>
      <c r="G4775">
        <v>44.2461376444518</v>
      </c>
      <c r="H4775">
        <v>-4.2421124070129697</v>
      </c>
      <c r="I4775">
        <v>19.1457034095449</v>
      </c>
      <c r="J4775">
        <v>-0.343836537196197</v>
      </c>
      <c r="K4775">
        <v>35.454359376915001</v>
      </c>
      <c r="L4775">
        <v>30.7578995543318</v>
      </c>
      <c r="M4775">
        <v>21.949362773198501</v>
      </c>
      <c r="N4775">
        <v>0.71665704834768496</v>
      </c>
      <c r="O4775">
        <v>5.3214478660183504</v>
      </c>
      <c r="P4775">
        <v>71.468272348309398</v>
      </c>
    </row>
    <row r="4776" spans="1:16" hidden="1" x14ac:dyDescent="0.3">
      <c r="A4776" t="s">
        <v>9707</v>
      </c>
      <c r="B4776" t="s">
        <v>9708</v>
      </c>
      <c r="C4776" t="str">
        <f>IFERROR(VLOOKUP(Table1[[#This Row],[Ticker]],[1]!Table1[[Symbol]:[Industry]],2,FALSE),"-")</f>
        <v>-</v>
      </c>
      <c r="D4776" t="s">
        <v>100</v>
      </c>
      <c r="E4776">
        <v>0.49906499999999998</v>
      </c>
      <c r="F4776">
        <v>20.37</v>
      </c>
      <c r="G4776">
        <v>-15.5771178781605</v>
      </c>
      <c r="H4776">
        <v>0.110289104050189</v>
      </c>
      <c r="I4776">
        <v>-6.7132573539757399</v>
      </c>
      <c r="J4776">
        <v>-0.80168733170197304</v>
      </c>
      <c r="K4776">
        <v>19.768133812992701</v>
      </c>
      <c r="L4776">
        <v>19.230003454176298</v>
      </c>
      <c r="M4776">
        <v>100</v>
      </c>
      <c r="N4776">
        <v>0</v>
      </c>
      <c r="O4776">
        <v>0</v>
      </c>
      <c r="P4776">
        <v>10.2272727272727</v>
      </c>
    </row>
    <row r="4777" spans="1:16" hidden="1" x14ac:dyDescent="0.3">
      <c r="A4777" t="s">
        <v>9709</v>
      </c>
      <c r="B4777" t="s">
        <v>9710</v>
      </c>
      <c r="C4777" t="str">
        <f>IFERROR(VLOOKUP(Table1[[#This Row],[Ticker]],[1]!Table1[[Symbol]:[Industry]],2,FALSE),"-")</f>
        <v>-</v>
      </c>
      <c r="D4777" t="s">
        <v>140</v>
      </c>
      <c r="E4777">
        <v>0.49402200000000002</v>
      </c>
      <c r="F4777">
        <v>4.1100000000000003</v>
      </c>
      <c r="G4777">
        <v>-25.804390605433301</v>
      </c>
      <c r="H4777">
        <v>-4.8897108959498201</v>
      </c>
      <c r="I4777">
        <v>-11.713257353975701</v>
      </c>
      <c r="J4777">
        <v>-0.80168733170197304</v>
      </c>
      <c r="K4777">
        <v>4.1099999541759802</v>
      </c>
      <c r="L4777">
        <v>4.1090631823798596</v>
      </c>
      <c r="M4777">
        <v>100</v>
      </c>
      <c r="O4777">
        <v>0</v>
      </c>
      <c r="P4777">
        <v>0</v>
      </c>
    </row>
    <row r="4778" spans="1:16" hidden="1" x14ac:dyDescent="0.3">
      <c r="A4778" t="s">
        <v>9711</v>
      </c>
      <c r="B4778" t="s">
        <v>9712</v>
      </c>
      <c r="C4778" t="str">
        <f>IFERROR(VLOOKUP(Table1[[#This Row],[Ticker]],[1]!Table1[[Symbol]:[Industry]],2,FALSE),"-")</f>
        <v>-</v>
      </c>
      <c r="E4778">
        <v>0.38200000000000001</v>
      </c>
      <c r="F4778">
        <v>9.5500000000000007</v>
      </c>
      <c r="G4778">
        <v>-25.804390605433301</v>
      </c>
      <c r="H4778">
        <v>-4.8897108959498201</v>
      </c>
      <c r="I4778">
        <v>-11.713257353975701</v>
      </c>
      <c r="J4778">
        <v>-0.80168733170197304</v>
      </c>
      <c r="K4778">
        <v>9.5499985564006007</v>
      </c>
      <c r="L4778">
        <v>9.5251262422468805</v>
      </c>
      <c r="M4778">
        <v>100</v>
      </c>
      <c r="O4778">
        <v>0</v>
      </c>
      <c r="P4778">
        <v>0</v>
      </c>
    </row>
    <row r="4779" spans="1:16" hidden="1" x14ac:dyDescent="0.3">
      <c r="A4779" t="s">
        <v>9713</v>
      </c>
      <c r="B4779" t="s">
        <v>9714</v>
      </c>
      <c r="C4779" t="str">
        <f>IFERROR(VLOOKUP(Table1[[#This Row],[Ticker]],[1]!Table1[[Symbol]:[Industry]],2,FALSE),"-")</f>
        <v>-</v>
      </c>
      <c r="D4779" t="s">
        <v>46</v>
      </c>
      <c r="E4779">
        <v>0.36780000000000002</v>
      </c>
      <c r="F4779">
        <v>12.26</v>
      </c>
      <c r="G4779">
        <v>166.100371299328</v>
      </c>
      <c r="H4779">
        <v>7.6042528707712401E-2</v>
      </c>
      <c r="I4779">
        <v>180.19150455078599</v>
      </c>
      <c r="J4779">
        <v>-0.80168733170197304</v>
      </c>
      <c r="K4779">
        <v>11.119635019314099</v>
      </c>
      <c r="M4779">
        <v>100</v>
      </c>
      <c r="N4779">
        <v>0</v>
      </c>
      <c r="O4779">
        <v>0</v>
      </c>
      <c r="P4779">
        <v>191.90476190476099</v>
      </c>
    </row>
    <row r="4780" spans="1:16" hidden="1" x14ac:dyDescent="0.3">
      <c r="A4780" t="s">
        <v>9715</v>
      </c>
      <c r="B4780" t="s">
        <v>9716</v>
      </c>
      <c r="C4780" t="str">
        <f>IFERROR(VLOOKUP(Table1[[#This Row],[Ticker]],[1]!Table1[[Symbol]:[Industry]],2,FALSE),"-")</f>
        <v>-</v>
      </c>
      <c r="D4780" t="s">
        <v>557</v>
      </c>
      <c r="E4780">
        <v>0.36536371200000001</v>
      </c>
      <c r="F4780">
        <v>3.84</v>
      </c>
      <c r="G4780">
        <v>-25.804390605433301</v>
      </c>
      <c r="H4780">
        <v>-4.8897108959498201</v>
      </c>
      <c r="I4780">
        <v>-11.713257353975701</v>
      </c>
      <c r="J4780">
        <v>-0.80168733170197304</v>
      </c>
      <c r="K4780">
        <v>3.83999109465636</v>
      </c>
      <c r="L4780">
        <v>3.8189121124947398</v>
      </c>
      <c r="M4780">
        <v>100</v>
      </c>
      <c r="O4780">
        <v>0</v>
      </c>
      <c r="P4780">
        <v>0</v>
      </c>
    </row>
    <row r="4781" spans="1:16" hidden="1" x14ac:dyDescent="0.3">
      <c r="A4781" t="s">
        <v>9717</v>
      </c>
      <c r="B4781" t="s">
        <v>9718</v>
      </c>
      <c r="C4781" t="str">
        <f>IFERROR(VLOOKUP(Table1[[#This Row],[Ticker]],[1]!Table1[[Symbol]:[Industry]],2,FALSE),"-")</f>
        <v>-</v>
      </c>
      <c r="D4781" t="s">
        <v>409</v>
      </c>
      <c r="E4781">
        <v>0.35678500000000002</v>
      </c>
      <c r="F4781">
        <v>7.15</v>
      </c>
      <c r="G4781">
        <v>-25.804390605433301</v>
      </c>
      <c r="H4781">
        <v>-4.8897108959498201</v>
      </c>
      <c r="I4781">
        <v>-11.713257353975701</v>
      </c>
      <c r="J4781">
        <v>-0.80168733170197304</v>
      </c>
      <c r="K4781">
        <v>7.1499999150172497</v>
      </c>
      <c r="L4781">
        <v>7.1483139850633499</v>
      </c>
      <c r="M4781">
        <v>100</v>
      </c>
      <c r="O4781">
        <v>0</v>
      </c>
      <c r="P4781">
        <v>0</v>
      </c>
    </row>
    <row r="4782" spans="1:16" hidden="1" x14ac:dyDescent="0.3">
      <c r="A4782" t="s">
        <v>9719</v>
      </c>
      <c r="B4782" t="s">
        <v>9720</v>
      </c>
      <c r="C4782" t="str">
        <f>IFERROR(VLOOKUP(Table1[[#This Row],[Ticker]],[1]!Table1[[Symbol]:[Industry]],2,FALSE),"-")</f>
        <v>-</v>
      </c>
      <c r="D4782" t="s">
        <v>100</v>
      </c>
      <c r="E4782">
        <v>0.34499999999999997</v>
      </c>
      <c r="F4782">
        <v>3.45</v>
      </c>
      <c r="G4782">
        <v>-15.9317791404651</v>
      </c>
      <c r="H4782">
        <v>-4.8897108959498201</v>
      </c>
      <c r="I4782">
        <v>-11.713257353975701</v>
      </c>
      <c r="J4782">
        <v>-0.80168733170197304</v>
      </c>
      <c r="K4782">
        <v>3.44979203274359</v>
      </c>
      <c r="L4782">
        <v>3.4054218501992701</v>
      </c>
      <c r="M4782">
        <v>100</v>
      </c>
      <c r="O4782">
        <v>0</v>
      </c>
      <c r="P4782">
        <v>9.8726114649681591</v>
      </c>
    </row>
    <row r="4783" spans="1:16" hidden="1" x14ac:dyDescent="0.3">
      <c r="A4783" t="s">
        <v>9721</v>
      </c>
      <c r="B4783" t="s">
        <v>9722</v>
      </c>
      <c r="C4783" t="str">
        <f>IFERROR(VLOOKUP(Table1[[#This Row],[Ticker]],[1]!Table1[[Symbol]:[Industry]],2,FALSE),"-")</f>
        <v>-</v>
      </c>
      <c r="E4783">
        <v>0.33499999999999802</v>
      </c>
      <c r="F4783">
        <v>1</v>
      </c>
      <c r="G4783">
        <v>-14.8449732899431</v>
      </c>
      <c r="H4783">
        <v>-4.2627840798750798</v>
      </c>
      <c r="I4783">
        <v>-17.738252227332602</v>
      </c>
      <c r="J4783">
        <v>-0.68487498968562099</v>
      </c>
      <c r="M4783">
        <v>50</v>
      </c>
      <c r="N4783">
        <v>1</v>
      </c>
    </row>
    <row r="4784" spans="1:16" hidden="1" x14ac:dyDescent="0.3">
      <c r="A4784" t="s">
        <v>9723</v>
      </c>
      <c r="B4784" t="s">
        <v>9724</v>
      </c>
      <c r="C4784" t="str">
        <f>IFERROR(VLOOKUP(Table1[[#This Row],[Ticker]],[1]!Table1[[Symbol]:[Industry]],2,FALSE),"-")</f>
        <v>-</v>
      </c>
      <c r="D4784" t="s">
        <v>409</v>
      </c>
      <c r="E4784">
        <v>0.28151999999999999</v>
      </c>
      <c r="F4784">
        <v>11.73</v>
      </c>
      <c r="G4784">
        <v>105.10112120559</v>
      </c>
      <c r="H4784">
        <v>-4.8897108959498201</v>
      </c>
      <c r="I4784">
        <v>-11.713257353975701</v>
      </c>
      <c r="J4784">
        <v>-0.80168733170197304</v>
      </c>
      <c r="K4784">
        <v>11.7122141500155</v>
      </c>
      <c r="L4784">
        <v>10.2882132674223</v>
      </c>
      <c r="M4784">
        <v>99.999262565895194</v>
      </c>
      <c r="O4784">
        <v>0</v>
      </c>
      <c r="P4784">
        <v>263.15789473684202</v>
      </c>
    </row>
    <row r="4785" spans="1:16" hidden="1" x14ac:dyDescent="0.3">
      <c r="A4785" t="s">
        <v>9725</v>
      </c>
      <c r="B4785" t="s">
        <v>9726</v>
      </c>
      <c r="C4785" t="str">
        <f>IFERROR(VLOOKUP(Table1[[#This Row],[Ticker]],[1]!Table1[[Symbol]:[Industry]],2,FALSE),"-")</f>
        <v>-</v>
      </c>
      <c r="D4785" t="s">
        <v>338</v>
      </c>
      <c r="E4785">
        <v>0.22970760000000001</v>
      </c>
      <c r="F4785">
        <v>2.14</v>
      </c>
      <c r="G4785">
        <v>-20.902429821119501</v>
      </c>
      <c r="H4785">
        <v>1.22498883639066E-2</v>
      </c>
      <c r="I4785">
        <v>-6.8112965696620202</v>
      </c>
      <c r="J4785">
        <v>-0.80168733170197304</v>
      </c>
      <c r="K4785">
        <v>2.0932380929889498</v>
      </c>
      <c r="L4785">
        <v>2.0572252345077202</v>
      </c>
      <c r="M4785">
        <v>100</v>
      </c>
      <c r="N4785">
        <v>0</v>
      </c>
      <c r="O4785">
        <v>0</v>
      </c>
      <c r="P4785">
        <v>4.9019607843137303</v>
      </c>
    </row>
    <row r="4786" spans="1:16" hidden="1" x14ac:dyDescent="0.3">
      <c r="A4786" t="s">
        <v>9727</v>
      </c>
      <c r="B4786" t="s">
        <v>9728</v>
      </c>
      <c r="C4786" t="str">
        <f>IFERROR(VLOOKUP(Table1[[#This Row],[Ticker]],[1]!Table1[[Symbol]:[Industry]],2,FALSE),"-")</f>
        <v>-</v>
      </c>
      <c r="D4786" t="s">
        <v>75</v>
      </c>
      <c r="E4786">
        <v>0.205176</v>
      </c>
      <c r="F4786">
        <v>1.03</v>
      </c>
      <c r="G4786">
        <v>-25.804390605433301</v>
      </c>
      <c r="H4786">
        <v>-4.8897108959498201</v>
      </c>
      <c r="I4786">
        <v>-11.713257353975701</v>
      </c>
      <c r="J4786">
        <v>-0.80168733170197304</v>
      </c>
      <c r="K4786">
        <v>1.02999999479697</v>
      </c>
      <c r="L4786">
        <v>1.0298967745957199</v>
      </c>
      <c r="M4786">
        <v>100</v>
      </c>
      <c r="O4786">
        <v>0</v>
      </c>
      <c r="P4786">
        <v>0</v>
      </c>
    </row>
    <row r="4787" spans="1:16" hidden="1" x14ac:dyDescent="0.3">
      <c r="A4787" t="s">
        <v>9729</v>
      </c>
      <c r="B4787" t="s">
        <v>9730</v>
      </c>
      <c r="C4787" t="str">
        <f>IFERROR(VLOOKUP(Table1[[#This Row],[Ticker]],[1]!Table1[[Symbol]:[Industry]],2,FALSE),"-")</f>
        <v>-</v>
      </c>
      <c r="D4787" t="s">
        <v>901</v>
      </c>
      <c r="E4787">
        <v>0.20382</v>
      </c>
      <c r="F4787">
        <v>2.58</v>
      </c>
      <c r="G4787">
        <v>-25.804390605433301</v>
      </c>
      <c r="H4787">
        <v>-4.8897108959498201</v>
      </c>
      <c r="I4787">
        <v>-11.713257353975701</v>
      </c>
      <c r="K4787">
        <v>2.5799999999999899</v>
      </c>
      <c r="L4787">
        <v>2.5799999999999899</v>
      </c>
      <c r="M4787">
        <v>50</v>
      </c>
      <c r="O4787">
        <v>0</v>
      </c>
      <c r="P4787">
        <v>0</v>
      </c>
    </row>
    <row r="4788" spans="1:16" hidden="1" x14ac:dyDescent="0.3">
      <c r="A4788" t="s">
        <v>9731</v>
      </c>
      <c r="B4788" t="s">
        <v>9732</v>
      </c>
      <c r="C4788" t="str">
        <f>IFERROR(VLOOKUP(Table1[[#This Row],[Ticker]],[1]!Table1[[Symbol]:[Industry]],2,FALSE),"-")</f>
        <v>-</v>
      </c>
      <c r="E4788">
        <v>0.20069999999999999</v>
      </c>
      <c r="F4788">
        <v>21.07</v>
      </c>
      <c r="G4788">
        <v>-25.804390605433301</v>
      </c>
      <c r="H4788">
        <v>-4.8897108959498201</v>
      </c>
      <c r="I4788">
        <v>28.753409312690899</v>
      </c>
      <c r="J4788">
        <v>-0.80168733170197304</v>
      </c>
      <c r="K4788">
        <v>19.189206954129901</v>
      </c>
      <c r="M4788">
        <v>100</v>
      </c>
      <c r="N4788">
        <v>0</v>
      </c>
      <c r="O4788">
        <v>0</v>
      </c>
    </row>
    <row r="4789" spans="1:16" hidden="1" x14ac:dyDescent="0.3">
      <c r="A4789" t="s">
        <v>9733</v>
      </c>
      <c r="B4789" t="s">
        <v>9734</v>
      </c>
      <c r="C4789" t="str">
        <f>IFERROR(VLOOKUP(Table1[[#This Row],[Ticker]],[1]!Table1[[Symbol]:[Industry]],2,FALSE),"-")</f>
        <v>-</v>
      </c>
      <c r="D4789" t="s">
        <v>97</v>
      </c>
      <c r="E4789">
        <v>0.17280000000000001</v>
      </c>
      <c r="F4789">
        <v>1.44</v>
      </c>
      <c r="G4789">
        <v>-91.354629839883003</v>
      </c>
      <c r="H4789">
        <v>-4.8897108959498201</v>
      </c>
      <c r="I4789">
        <v>-77.263496588425497</v>
      </c>
      <c r="K4789">
        <v>1.51599561782055</v>
      </c>
      <c r="L4789">
        <v>2.56737409726624</v>
      </c>
      <c r="M4789">
        <v>100</v>
      </c>
      <c r="O4789">
        <v>190.277777777777</v>
      </c>
      <c r="P4789">
        <v>71.428571428571402</v>
      </c>
    </row>
    <row r="4790" spans="1:16" hidden="1" x14ac:dyDescent="0.3">
      <c r="A4790" t="s">
        <v>9735</v>
      </c>
      <c r="B4790" t="s">
        <v>9736</v>
      </c>
      <c r="C4790" t="str">
        <f>IFERROR(VLOOKUP(Table1[[#This Row],[Ticker]],[1]!Table1[[Symbol]:[Industry]],2,FALSE),"-")</f>
        <v>-</v>
      </c>
      <c r="D4790" t="s">
        <v>220</v>
      </c>
      <c r="E4790">
        <v>0.124319999999998</v>
      </c>
      <c r="F4790">
        <v>5.18</v>
      </c>
      <c r="G4790">
        <v>-25.804390605433301</v>
      </c>
      <c r="H4790">
        <v>-4.8897108959498201</v>
      </c>
      <c r="I4790">
        <v>-11.713257353975701</v>
      </c>
      <c r="J4790">
        <v>-0.80168733170197304</v>
      </c>
      <c r="K4790">
        <v>5.18</v>
      </c>
      <c r="L4790">
        <v>5.1799999999999899</v>
      </c>
      <c r="M4790">
        <v>100</v>
      </c>
      <c r="O4790">
        <v>0</v>
      </c>
      <c r="P4790">
        <v>0</v>
      </c>
    </row>
    <row r="4791" spans="1:16" hidden="1" x14ac:dyDescent="0.3">
      <c r="A4791" t="s">
        <v>9737</v>
      </c>
      <c r="B4791" t="s">
        <v>9738</v>
      </c>
      <c r="C4791" t="str">
        <f>IFERROR(VLOOKUP(Table1[[#This Row],[Ticker]],[1]!Table1[[Symbol]:[Industry]],2,FALSE),"-")</f>
        <v>-</v>
      </c>
      <c r="D4791" t="s">
        <v>220</v>
      </c>
      <c r="E4791">
        <v>0.114264</v>
      </c>
      <c r="F4791">
        <v>12</v>
      </c>
      <c r="G4791">
        <v>-25.804390605433301</v>
      </c>
      <c r="H4791">
        <v>-4.8897108959498201</v>
      </c>
      <c r="I4791">
        <v>-11.713257353975701</v>
      </c>
      <c r="J4791">
        <v>-0.80168733170197304</v>
      </c>
      <c r="K4791">
        <v>12</v>
      </c>
      <c r="L4791">
        <v>12</v>
      </c>
      <c r="M4791">
        <v>50</v>
      </c>
      <c r="O4791">
        <v>0</v>
      </c>
      <c r="P4791">
        <v>0</v>
      </c>
    </row>
    <row r="4792" spans="1:16" hidden="1" x14ac:dyDescent="0.3">
      <c r="A4792" t="s">
        <v>9739</v>
      </c>
      <c r="B4792" t="s">
        <v>9740</v>
      </c>
      <c r="C4792" t="str">
        <f>IFERROR(VLOOKUP(Table1[[#This Row],[Ticker]],[1]!Table1[[Symbol]:[Industry]],2,FALSE),"-")</f>
        <v>-</v>
      </c>
      <c r="D4792" t="s">
        <v>130</v>
      </c>
      <c r="E4792">
        <v>0.105825</v>
      </c>
      <c r="F4792">
        <v>4.25</v>
      </c>
      <c r="G4792">
        <v>-25.804390605433301</v>
      </c>
      <c r="H4792">
        <v>-4.8897108959498201</v>
      </c>
      <c r="I4792">
        <v>-11.713257353975701</v>
      </c>
      <c r="J4792">
        <v>-0.80168733170197304</v>
      </c>
      <c r="K4792">
        <v>4.2499999875025498</v>
      </c>
      <c r="L4792">
        <v>4.2497445042854096</v>
      </c>
      <c r="M4792">
        <v>100</v>
      </c>
      <c r="O4792">
        <v>0</v>
      </c>
      <c r="P4792">
        <v>0</v>
      </c>
    </row>
    <row r="4793" spans="1:16" hidden="1" x14ac:dyDescent="0.3">
      <c r="A4793" t="s">
        <v>9741</v>
      </c>
      <c r="B4793" t="s">
        <v>9742</v>
      </c>
      <c r="C4793" t="str">
        <f>IFERROR(VLOOKUP(Table1[[#This Row],[Ticker]],[1]!Table1[[Symbol]:[Industry]],2,FALSE),"-")</f>
        <v>-</v>
      </c>
      <c r="D4793" t="s">
        <v>170</v>
      </c>
      <c r="E4793">
        <v>9.7919999999999993E-2</v>
      </c>
      <c r="F4793">
        <v>2.04</v>
      </c>
      <c r="G4793">
        <v>-5.8043906054332997</v>
      </c>
      <c r="H4793">
        <v>-0.27432628056520297</v>
      </c>
      <c r="I4793">
        <v>8.2867426460242406</v>
      </c>
      <c r="J4793">
        <v>-0.80168733170197304</v>
      </c>
      <c r="K4793">
        <v>1.94520870876232</v>
      </c>
      <c r="L4793">
        <v>1.79889513874041</v>
      </c>
      <c r="M4793">
        <v>100</v>
      </c>
      <c r="N4793">
        <v>0</v>
      </c>
      <c r="O4793">
        <v>0</v>
      </c>
      <c r="P4793">
        <v>19.999999999999901</v>
      </c>
    </row>
    <row r="4794" spans="1:16" hidden="1" x14ac:dyDescent="0.3">
      <c r="A4794" t="s">
        <v>9743</v>
      </c>
      <c r="B4794" t="s">
        <v>9744</v>
      </c>
      <c r="C4794" t="str">
        <f>IFERROR(VLOOKUP(Table1[[#This Row],[Ticker]],[1]!Table1[[Symbol]:[Industry]],2,FALSE),"-")</f>
        <v>-</v>
      </c>
      <c r="D4794" t="s">
        <v>409</v>
      </c>
      <c r="E4794">
        <v>9.7884604062407093E-2</v>
      </c>
      <c r="F4794">
        <v>4.63</v>
      </c>
      <c r="G4794">
        <v>-10.0543906054333</v>
      </c>
      <c r="H4794">
        <v>9.89512355694461E-2</v>
      </c>
      <c r="I4794">
        <v>4.0367426460242299</v>
      </c>
      <c r="J4794">
        <v>-0.80168733170197304</v>
      </c>
      <c r="K4794">
        <v>4.3682461053329602</v>
      </c>
      <c r="L4794">
        <v>4.1242367234427002</v>
      </c>
      <c r="M4794">
        <v>50</v>
      </c>
      <c r="N4794">
        <v>0</v>
      </c>
      <c r="O4794">
        <v>0</v>
      </c>
      <c r="P4794">
        <v>15.749999999999901</v>
      </c>
    </row>
    <row r="4795" spans="1:16" hidden="1" x14ac:dyDescent="0.3">
      <c r="A4795" t="s">
        <v>9745</v>
      </c>
      <c r="B4795" t="s">
        <v>9746</v>
      </c>
      <c r="C4795" t="str">
        <f>IFERROR(VLOOKUP(Table1[[#This Row],[Ticker]],[1]!Table1[[Symbol]:[Industry]],2,FALSE),"-")</f>
        <v>-</v>
      </c>
      <c r="D4795" t="s">
        <v>557</v>
      </c>
      <c r="E4795">
        <v>9.1329431639917899E-2</v>
      </c>
      <c r="F4795">
        <v>4.55</v>
      </c>
      <c r="G4795">
        <v>-25.804390605433301</v>
      </c>
      <c r="H4795">
        <v>-4.8897108959498201</v>
      </c>
      <c r="I4795">
        <v>-11.713257353975701</v>
      </c>
      <c r="J4795">
        <v>-0.80168733170197304</v>
      </c>
      <c r="K4795">
        <v>4.55</v>
      </c>
      <c r="L4795">
        <v>4.5499999999999803</v>
      </c>
      <c r="M4795">
        <v>50</v>
      </c>
      <c r="O4795">
        <v>0</v>
      </c>
      <c r="P4795">
        <v>0</v>
      </c>
    </row>
    <row r="4796" spans="1:16" hidden="1" x14ac:dyDescent="0.3">
      <c r="A4796" t="s">
        <v>9747</v>
      </c>
      <c r="B4796" t="s">
        <v>9748</v>
      </c>
      <c r="C4796" t="str">
        <f>IFERROR(VLOOKUP(Table1[[#This Row],[Ticker]],[1]!Table1[[Symbol]:[Industry]],2,FALSE),"-")</f>
        <v>-</v>
      </c>
      <c r="D4796" t="s">
        <v>130</v>
      </c>
      <c r="E4796">
        <v>9.0601812000000004E-2</v>
      </c>
      <c r="F4796">
        <v>0.44</v>
      </c>
      <c r="G4796">
        <v>-15.8043906054333</v>
      </c>
      <c r="H4796">
        <v>-4.8897108959498201</v>
      </c>
      <c r="I4796">
        <v>-11.713257353975701</v>
      </c>
      <c r="J4796">
        <v>-0.80168733170197304</v>
      </c>
      <c r="K4796">
        <v>0.439986453818691</v>
      </c>
      <c r="L4796">
        <v>0.43397013209980401</v>
      </c>
      <c r="M4796">
        <v>50</v>
      </c>
      <c r="O4796">
        <v>0</v>
      </c>
      <c r="P4796">
        <v>9.9999999999999805</v>
      </c>
    </row>
    <row r="4797" spans="1:16" hidden="1" x14ac:dyDescent="0.3">
      <c r="A4797" t="s">
        <v>9749</v>
      </c>
      <c r="B4797" t="s">
        <v>9750</v>
      </c>
      <c r="C4797" t="str">
        <f>IFERROR(VLOOKUP(Table1[[#This Row],[Ticker]],[1]!Table1[[Symbol]:[Industry]],2,FALSE),"-")</f>
        <v>-</v>
      </c>
      <c r="D4797" t="s">
        <v>623</v>
      </c>
      <c r="E4797">
        <v>8.9298000000000002E-2</v>
      </c>
      <c r="F4797">
        <v>38.74</v>
      </c>
      <c r="G4797">
        <v>-20.817940740934599</v>
      </c>
      <c r="H4797">
        <v>-4.8897108959498201</v>
      </c>
      <c r="I4797">
        <v>-11.713257353975701</v>
      </c>
      <c r="J4797">
        <v>-0.80168733170197304</v>
      </c>
      <c r="K4797">
        <v>38.7392465833111</v>
      </c>
      <c r="L4797">
        <v>38.450014143510202</v>
      </c>
      <c r="M4797">
        <v>50</v>
      </c>
      <c r="O4797">
        <v>0</v>
      </c>
      <c r="P4797">
        <v>4.9864498644986499</v>
      </c>
    </row>
    <row r="4798" spans="1:16" hidden="1" x14ac:dyDescent="0.3">
      <c r="A4798" t="s">
        <v>9751</v>
      </c>
      <c r="B4798" t="s">
        <v>9752</v>
      </c>
      <c r="C4798" t="str">
        <f>IFERROR(VLOOKUP(Table1[[#This Row],[Ticker]],[1]!Table1[[Symbol]:[Industry]],2,FALSE),"-")</f>
        <v>-</v>
      </c>
      <c r="E4798">
        <v>8.1900000000000001E-2</v>
      </c>
      <c r="F4798">
        <v>0.13</v>
      </c>
      <c r="G4798">
        <v>-25.804390605433301</v>
      </c>
      <c r="H4798">
        <v>-4.8897108959498201</v>
      </c>
      <c r="I4798">
        <v>-11.713257353975701</v>
      </c>
      <c r="J4798">
        <v>-0.80168733170197304</v>
      </c>
      <c r="K4798">
        <v>0.12999999999999901</v>
      </c>
      <c r="L4798">
        <v>0.12999999999999901</v>
      </c>
      <c r="M4798">
        <v>50</v>
      </c>
      <c r="O4798">
        <v>0</v>
      </c>
      <c r="P4798">
        <v>0</v>
      </c>
    </row>
    <row r="4799" spans="1:16" hidden="1" x14ac:dyDescent="0.3">
      <c r="A4799" t="s">
        <v>9753</v>
      </c>
      <c r="B4799" t="s">
        <v>9754</v>
      </c>
      <c r="C4799" t="str">
        <f>IFERROR(VLOOKUP(Table1[[#This Row],[Ticker]],[1]!Table1[[Symbol]:[Industry]],2,FALSE),"-")</f>
        <v>-</v>
      </c>
      <c r="D4799" t="s">
        <v>557</v>
      </c>
      <c r="E4799">
        <v>7.0599999999999996E-2</v>
      </c>
      <c r="F4799">
        <v>3.53</v>
      </c>
      <c r="G4799">
        <v>-15.8355432534083</v>
      </c>
      <c r="H4799">
        <v>-0.14193641523766501</v>
      </c>
      <c r="I4799">
        <v>-6.9654828732635998</v>
      </c>
      <c r="J4799">
        <v>-0.80168733170197304</v>
      </c>
      <c r="K4799">
        <v>3.4518755987282601</v>
      </c>
      <c r="L4799">
        <v>3.4527525794840099</v>
      </c>
      <c r="M4799">
        <v>100</v>
      </c>
      <c r="N4799">
        <v>0</v>
      </c>
      <c r="O4799">
        <v>0</v>
      </c>
      <c r="P4799">
        <v>9.9688473520249197</v>
      </c>
    </row>
    <row r="4800" spans="1:16" hidden="1" x14ac:dyDescent="0.3">
      <c r="A4800" t="s">
        <v>9755</v>
      </c>
      <c r="B4800" t="s">
        <v>9756</v>
      </c>
      <c r="C4800" t="str">
        <f>IFERROR(VLOOKUP(Table1[[#This Row],[Ticker]],[1]!Table1[[Symbol]:[Industry]],2,FALSE),"-")</f>
        <v>-</v>
      </c>
      <c r="D4800" t="s">
        <v>422</v>
      </c>
      <c r="E4800">
        <v>5.2079951999999999E-2</v>
      </c>
      <c r="F4800">
        <v>1.78</v>
      </c>
      <c r="G4800">
        <v>165.998888083091</v>
      </c>
      <c r="H4800">
        <v>-0.18382854300864099</v>
      </c>
      <c r="I4800">
        <v>20.138594497875999</v>
      </c>
      <c r="J4800">
        <v>-0.80168733170197304</v>
      </c>
      <c r="K4800">
        <v>1.66166893965521</v>
      </c>
      <c r="L4800">
        <v>1.3383396853559</v>
      </c>
      <c r="M4800">
        <v>100</v>
      </c>
      <c r="N4800">
        <v>2.2909090909090901</v>
      </c>
      <c r="O4800">
        <v>0</v>
      </c>
      <c r="P4800">
        <v>191.80327868852399</v>
      </c>
    </row>
    <row r="4801" spans="1:17" hidden="1" x14ac:dyDescent="0.3">
      <c r="A4801" t="s">
        <v>9757</v>
      </c>
      <c r="B4801" t="s">
        <v>9758</v>
      </c>
      <c r="C4801" t="str">
        <f>IFERROR(VLOOKUP(Table1[[#This Row],[Ticker]],[1]!Table1[[Symbol]:[Industry]],2,FALSE),"-")</f>
        <v>-</v>
      </c>
      <c r="D4801" t="s">
        <v>176</v>
      </c>
      <c r="E4801">
        <v>5.1029999999999999E-2</v>
      </c>
      <c r="F4801">
        <v>22.68</v>
      </c>
      <c r="G4801">
        <v>-94.128412951802005</v>
      </c>
      <c r="H4801">
        <v>-4.8897108959498201</v>
      </c>
      <c r="I4801">
        <v>-11.713257353975701</v>
      </c>
      <c r="J4801">
        <v>-0.80168733170197304</v>
      </c>
      <c r="K4801">
        <v>22.875020845703901</v>
      </c>
      <c r="L4801">
        <v>34.974694232797397</v>
      </c>
      <c r="M4801">
        <v>0</v>
      </c>
      <c r="O4801">
        <v>215.69664902998201</v>
      </c>
      <c r="P4801">
        <v>4.9999999999999796</v>
      </c>
    </row>
    <row r="4802" spans="1:17" hidden="1" x14ac:dyDescent="0.3">
      <c r="A4802" t="s">
        <v>9759</v>
      </c>
      <c r="B4802" t="s">
        <v>9760</v>
      </c>
      <c r="C4802" t="str">
        <f>IFERROR(VLOOKUP(Table1[[#This Row],[Ticker]],[1]!Table1[[Symbol]:[Industry]],2,FALSE),"-")</f>
        <v>-</v>
      </c>
      <c r="D4802" t="s">
        <v>140</v>
      </c>
      <c r="E4802">
        <v>2.6800000000000001E-2</v>
      </c>
      <c r="F4802">
        <v>1.34</v>
      </c>
      <c r="G4802">
        <v>-25.804390605433301</v>
      </c>
      <c r="H4802">
        <v>-4.8897108959498201</v>
      </c>
      <c r="I4802">
        <v>-11.713257353975701</v>
      </c>
      <c r="J4802">
        <v>-0.80168733170197304</v>
      </c>
      <c r="K4802">
        <v>1.33999999250152</v>
      </c>
      <c r="L4802">
        <v>1.3398467025712499</v>
      </c>
      <c r="M4802">
        <v>100</v>
      </c>
      <c r="O4802">
        <v>0</v>
      </c>
      <c r="P4802">
        <v>0</v>
      </c>
    </row>
    <row r="4803" spans="1:17" hidden="1" x14ac:dyDescent="0.3">
      <c r="A4803" t="s">
        <v>9761</v>
      </c>
      <c r="B4803" t="s">
        <v>9762</v>
      </c>
      <c r="C4803" t="str">
        <f>IFERROR(VLOOKUP(Table1[[#This Row],[Ticker]],[1]!Table1[[Symbol]:[Industry]],2,FALSE),"-")</f>
        <v>-</v>
      </c>
      <c r="D4803" t="s">
        <v>130</v>
      </c>
      <c r="E4803">
        <v>2.4500000000000001E-2</v>
      </c>
      <c r="F4803">
        <v>0.05</v>
      </c>
      <c r="G4803">
        <v>-25.804390605433301</v>
      </c>
      <c r="H4803">
        <v>-4.8897108959498201</v>
      </c>
      <c r="I4803">
        <v>138.28674264602401</v>
      </c>
      <c r="J4803">
        <v>-0.80168733170197304</v>
      </c>
      <c r="K4803">
        <v>4.2272016444184303E-2</v>
      </c>
      <c r="M4803">
        <v>100</v>
      </c>
      <c r="N4803">
        <v>0</v>
      </c>
      <c r="O4803">
        <v>0</v>
      </c>
    </row>
    <row r="4804" spans="1:17" hidden="1" x14ac:dyDescent="0.3">
      <c r="A4804" t="s">
        <v>9763</v>
      </c>
      <c r="B4804" t="s">
        <v>9764</v>
      </c>
      <c r="C4804" t="str">
        <f>IFERROR(VLOOKUP(Table1[[#This Row],[Ticker]],[1]!Table1[[Symbol]:[Industry]],2,FALSE),"-")</f>
        <v>-</v>
      </c>
      <c r="E4804">
        <v>4.9799999999999996E-4</v>
      </c>
      <c r="F4804">
        <v>0.02</v>
      </c>
      <c r="G4804">
        <v>-25.804390605433301</v>
      </c>
      <c r="H4804">
        <v>-4.8897108959498201</v>
      </c>
      <c r="I4804">
        <v>-11.713257353975701</v>
      </c>
      <c r="J4804">
        <v>-0.80168733170197304</v>
      </c>
      <c r="K4804">
        <v>0.02</v>
      </c>
      <c r="L4804">
        <v>0.02</v>
      </c>
      <c r="M4804">
        <v>50</v>
      </c>
      <c r="O4804">
        <v>0</v>
      </c>
      <c r="P4804">
        <v>0</v>
      </c>
    </row>
    <row r="4805" spans="1:17" hidden="1" x14ac:dyDescent="0.3">
      <c r="A4805" t="s">
        <v>9765</v>
      </c>
      <c r="B4805" t="s">
        <v>9766</v>
      </c>
      <c r="C4805" t="str">
        <f>IFERROR(VLOOKUP(Table1[[#This Row],[Ticker]],[1]!Table1[[Symbol]:[Industry]],2,FALSE),"-")</f>
        <v>-</v>
      </c>
      <c r="D4805" t="s">
        <v>1320</v>
      </c>
      <c r="E4805">
        <v>0</v>
      </c>
      <c r="F4805">
        <v>1233.0999999999999</v>
      </c>
      <c r="G4805">
        <v>-18.6723934898565</v>
      </c>
      <c r="H4805">
        <v>-4.1579397645253504</v>
      </c>
      <c r="I4805">
        <v>-7.2946684571834401</v>
      </c>
      <c r="J4805">
        <v>-0.93867363307184004</v>
      </c>
      <c r="K4805">
        <v>1224.7593396253501</v>
      </c>
      <c r="L4805">
        <v>1197.18302691898</v>
      </c>
      <c r="M4805">
        <v>36.382996971611497</v>
      </c>
      <c r="N4805">
        <v>0.95669123623571095</v>
      </c>
      <c r="O4805">
        <v>2.4247830670667399</v>
      </c>
      <c r="P4805">
        <v>7.6003490401395899</v>
      </c>
      <c r="Q4805">
        <v>-0.13193077695746</v>
      </c>
    </row>
    <row r="4806" spans="1:17" hidden="1" x14ac:dyDescent="0.3">
      <c r="A4806" t="s">
        <v>9767</v>
      </c>
      <c r="B4806" t="s">
        <v>9768</v>
      </c>
      <c r="C4806" t="str">
        <f>IFERROR(VLOOKUP(Table1[[#This Row],[Ticker]],[1]!Table1[[Symbol]:[Industry]],2,FALSE),"-")</f>
        <v>-</v>
      </c>
      <c r="D4806" t="s">
        <v>1320</v>
      </c>
      <c r="E4806">
        <v>0</v>
      </c>
      <c r="F4806">
        <v>1222.5</v>
      </c>
      <c r="G4806">
        <v>-18.5346147970711</v>
      </c>
      <c r="H4806">
        <v>-1.2100376120740099</v>
      </c>
      <c r="I4806">
        <v>-7.9629709268046298</v>
      </c>
      <c r="J4806">
        <v>2.3260511798581298</v>
      </c>
      <c r="K4806">
        <v>1214.06374770655</v>
      </c>
      <c r="L4806">
        <v>1188.29412230966</v>
      </c>
      <c r="M4806">
        <v>36.058663394519002</v>
      </c>
      <c r="N4806">
        <v>1.4411039015668301</v>
      </c>
      <c r="O4806">
        <v>3.0020449897750501</v>
      </c>
      <c r="P4806">
        <v>9.0057958091841197</v>
      </c>
      <c r="Q4806">
        <v>-0.13333261542483699</v>
      </c>
    </row>
    <row r="4807" spans="1:17" hidden="1" x14ac:dyDescent="0.3">
      <c r="A4807" t="s">
        <v>9769</v>
      </c>
      <c r="B4807" t="s">
        <v>9770</v>
      </c>
      <c r="C4807" t="str">
        <f>IFERROR(VLOOKUP(Table1[[#This Row],[Ticker]],[1]!Table1[[Symbol]:[Industry]],2,FALSE),"-")</f>
        <v>-</v>
      </c>
      <c r="D4807" t="s">
        <v>713</v>
      </c>
      <c r="E4807">
        <v>0</v>
      </c>
      <c r="F4807">
        <v>53.39</v>
      </c>
      <c r="G4807">
        <v>-9.3493018299676098</v>
      </c>
      <c r="H4807">
        <v>0.162382675899991</v>
      </c>
      <c r="I4807">
        <v>-2.2895813415146802</v>
      </c>
      <c r="J4807">
        <v>-1.3599307258218101</v>
      </c>
      <c r="K4807">
        <v>51.575829395849901</v>
      </c>
      <c r="L4807">
        <v>48.365265209486601</v>
      </c>
      <c r="M4807">
        <v>37.853305265548997</v>
      </c>
      <c r="N4807">
        <v>0.20054320666706801</v>
      </c>
      <c r="O4807">
        <v>3.95205094586998</v>
      </c>
      <c r="P4807">
        <v>25.158235266538501</v>
      </c>
      <c r="Q4807">
        <v>7.2054511565187995E-2</v>
      </c>
    </row>
    <row r="4808" spans="1:17" hidden="1" x14ac:dyDescent="0.3">
      <c r="A4808" t="s">
        <v>9771</v>
      </c>
      <c r="B4808" t="s">
        <v>9772</v>
      </c>
      <c r="C4808" t="str">
        <f>IFERROR(VLOOKUP(Table1[[#This Row],[Ticker]],[1]!Table1[[Symbol]:[Industry]],2,FALSE),"-")</f>
        <v>-</v>
      </c>
      <c r="D4808" t="s">
        <v>713</v>
      </c>
      <c r="E4808">
        <v>0</v>
      </c>
      <c r="F4808">
        <v>26.14</v>
      </c>
      <c r="G4808">
        <v>-12.800759272215201</v>
      </c>
      <c r="H4808">
        <v>0.35448446033519998</v>
      </c>
      <c r="I4808">
        <v>-6.4373813974715297</v>
      </c>
      <c r="J4808">
        <v>-0.99151269237016104</v>
      </c>
      <c r="K4808">
        <v>25.288127731300499</v>
      </c>
      <c r="L4808">
        <v>23.9967872850698</v>
      </c>
      <c r="M4808">
        <v>42.1652590342811</v>
      </c>
      <c r="N4808">
        <v>0.71879664489677897</v>
      </c>
      <c r="O4808">
        <v>2.8309104820198798</v>
      </c>
      <c r="P4808">
        <v>19.633867276887798</v>
      </c>
      <c r="Q4808">
        <v>-2.5629607369169999E-2</v>
      </c>
    </row>
    <row r="4809" spans="1:17" hidden="1" x14ac:dyDescent="0.3">
      <c r="A4809" t="s">
        <v>9773</v>
      </c>
      <c r="B4809" t="s">
        <v>9774</v>
      </c>
      <c r="C4809" t="str">
        <f>IFERROR(VLOOKUP(Table1[[#This Row],[Ticker]],[1]!Table1[[Symbol]:[Industry]],2,FALSE),"-")</f>
        <v>-</v>
      </c>
      <c r="D4809" t="s">
        <v>713</v>
      </c>
      <c r="E4809">
        <v>0</v>
      </c>
      <c r="F4809">
        <v>22</v>
      </c>
      <c r="G4809">
        <v>31.2150940851669</v>
      </c>
      <c r="H4809">
        <v>-1.4479381472463699</v>
      </c>
      <c r="I4809">
        <v>10.6517240131748</v>
      </c>
      <c r="J4809">
        <v>-1.7050296984589699</v>
      </c>
      <c r="K4809">
        <v>20.7342218643075</v>
      </c>
      <c r="L4809">
        <v>18.325847958050499</v>
      </c>
      <c r="M4809">
        <v>39.917065374287702</v>
      </c>
      <c r="N4809">
        <v>1.1347056868437899</v>
      </c>
      <c r="O4809">
        <v>3.9545454545454501</v>
      </c>
      <c r="P4809">
        <v>58.148228020990501</v>
      </c>
      <c r="Q4809">
        <v>8.1438948753974005E-2</v>
      </c>
    </row>
    <row r="4810" spans="1:17" hidden="1" x14ac:dyDescent="0.3">
      <c r="A4810" t="s">
        <v>9775</v>
      </c>
      <c r="B4810" t="s">
        <v>9776</v>
      </c>
      <c r="C4810" t="str">
        <f>IFERROR(VLOOKUP(Table1[[#This Row],[Ticker]],[1]!Table1[[Symbol]:[Industry]],2,FALSE),"-")</f>
        <v>-</v>
      </c>
      <c r="D4810" t="s">
        <v>713</v>
      </c>
      <c r="E4810">
        <v>0</v>
      </c>
      <c r="F4810">
        <v>29.92</v>
      </c>
      <c r="G4810">
        <v>25.604951027075099</v>
      </c>
      <c r="H4810">
        <v>-1.11023794171958</v>
      </c>
      <c r="I4810">
        <v>10.4490813688725</v>
      </c>
      <c r="J4810">
        <v>0.82819382279717901</v>
      </c>
      <c r="K4810">
        <v>28.426774898881199</v>
      </c>
      <c r="L4810">
        <v>25.4733329830039</v>
      </c>
      <c r="M4810">
        <v>46.770192321881197</v>
      </c>
      <c r="N4810">
        <v>0.93607247083578604</v>
      </c>
      <c r="O4810">
        <v>8.45588235294119</v>
      </c>
      <c r="P4810">
        <v>53.3179605431719</v>
      </c>
      <c r="Q4810">
        <v>-1.7638996257211999E-2</v>
      </c>
    </row>
    <row r="4811" spans="1:17" hidden="1" x14ac:dyDescent="0.3">
      <c r="A4811" t="s">
        <v>9777</v>
      </c>
      <c r="B4811" t="s">
        <v>9778</v>
      </c>
      <c r="C4811" t="str">
        <f>IFERROR(VLOOKUP(Table1[[#This Row],[Ticker]],[1]!Table1[[Symbol]:[Industry]],2,FALSE),"-")</f>
        <v>-</v>
      </c>
      <c r="D4811" t="s">
        <v>713</v>
      </c>
      <c r="E4811">
        <v>0</v>
      </c>
      <c r="F4811">
        <v>41.73</v>
      </c>
      <c r="G4811">
        <v>2.51664260489876</v>
      </c>
      <c r="H4811">
        <v>7.4196572957713203</v>
      </c>
      <c r="I4811">
        <v>-3.91165570065621</v>
      </c>
      <c r="J4811">
        <v>1.4800587000440599</v>
      </c>
      <c r="K4811">
        <v>38.106385853017599</v>
      </c>
      <c r="L4811">
        <v>36.399469829127</v>
      </c>
      <c r="M4811">
        <v>42.372329352446798</v>
      </c>
      <c r="N4811">
        <v>1.26732487905526</v>
      </c>
      <c r="O4811">
        <v>1.07836089144501</v>
      </c>
      <c r="P4811">
        <v>47.978723404255298</v>
      </c>
      <c r="Q4811">
        <v>2.6969867049001998E-2</v>
      </c>
    </row>
    <row r="4812" spans="1:17" hidden="1" x14ac:dyDescent="0.3">
      <c r="A4812" t="s">
        <v>9779</v>
      </c>
      <c r="B4812" t="s">
        <v>9780</v>
      </c>
      <c r="C4812" t="str">
        <f>IFERROR(VLOOKUP(Table1[[#This Row],[Ticker]],[1]!Table1[[Symbol]:[Industry]],2,FALSE),"-")</f>
        <v>-</v>
      </c>
      <c r="D4812" t="s">
        <v>713</v>
      </c>
      <c r="E4812">
        <v>0</v>
      </c>
      <c r="F4812">
        <v>38.97</v>
      </c>
      <c r="G4812">
        <v>12.1913601027819</v>
      </c>
      <c r="H4812">
        <v>-1.00052602647725</v>
      </c>
      <c r="I4812">
        <v>5.4897501648212303</v>
      </c>
      <c r="J4812">
        <v>-0.28622341417619201</v>
      </c>
      <c r="K4812">
        <v>37.032915297783198</v>
      </c>
      <c r="L4812">
        <v>33.652690965891402</v>
      </c>
      <c r="M4812">
        <v>37.855201331873801</v>
      </c>
      <c r="N4812">
        <v>0.49105531260149898</v>
      </c>
      <c r="O4812">
        <v>0.59019758788811905</v>
      </c>
      <c r="P4812">
        <v>61.033057851239597</v>
      </c>
      <c r="Q4812">
        <v>5.8879591037521002E-2</v>
      </c>
    </row>
    <row r="4813" spans="1:17" hidden="1" x14ac:dyDescent="0.3">
      <c r="A4813" t="s">
        <v>9781</v>
      </c>
      <c r="B4813" t="s">
        <v>9782</v>
      </c>
      <c r="C4813" t="str">
        <f>IFERROR(VLOOKUP(Table1[[#This Row],[Ticker]],[1]!Table1[[Symbol]:[Industry]],2,FALSE),"-")</f>
        <v>-</v>
      </c>
      <c r="D4813" t="s">
        <v>713</v>
      </c>
      <c r="E4813">
        <v>0</v>
      </c>
      <c r="F4813">
        <v>53.2</v>
      </c>
      <c r="G4813">
        <v>-9.6978868952630695</v>
      </c>
      <c r="H4813">
        <v>0.21934785822585201</v>
      </c>
      <c r="I4813">
        <v>-2.0225357044912098</v>
      </c>
      <c r="J4813">
        <v>-0.50166858053001695</v>
      </c>
      <c r="K4813">
        <v>51.411391627682598</v>
      </c>
      <c r="L4813">
        <v>48.212362218235398</v>
      </c>
      <c r="M4813">
        <v>38.548106434567202</v>
      </c>
      <c r="N4813">
        <v>0.55469867492976899</v>
      </c>
      <c r="O4813">
        <v>2.4436090225563798</v>
      </c>
      <c r="P4813">
        <v>25.917159763313599</v>
      </c>
      <c r="Q4813">
        <v>-3.9160773297699998E-4</v>
      </c>
    </row>
    <row r="4814" spans="1:17" hidden="1" x14ac:dyDescent="0.3">
      <c r="A4814" t="s">
        <v>9783</v>
      </c>
      <c r="B4814" t="s">
        <v>9784</v>
      </c>
      <c r="C4814" t="str">
        <f>IFERROR(VLOOKUP(Table1[[#This Row],[Ticker]],[1]!Table1[[Symbol]:[Industry]],2,FALSE),"-")</f>
        <v>-</v>
      </c>
      <c r="D4814" t="s">
        <v>713</v>
      </c>
      <c r="E4814">
        <v>0</v>
      </c>
      <c r="F4814">
        <v>157.15</v>
      </c>
      <c r="G4814">
        <v>11.1534644721098</v>
      </c>
      <c r="H4814">
        <v>2.77041803012342</v>
      </c>
      <c r="I4814">
        <v>6.8189496154012099</v>
      </c>
      <c r="J4814">
        <v>2.23716801090763</v>
      </c>
      <c r="K4814">
        <v>146.703885611027</v>
      </c>
      <c r="L4814">
        <v>134.94105252312301</v>
      </c>
      <c r="M4814">
        <v>34.574083232051997</v>
      </c>
      <c r="N4814">
        <v>0.73850917533102201</v>
      </c>
      <c r="O4814">
        <v>0.12090359529111</v>
      </c>
      <c r="P4814">
        <v>42.850649940914401</v>
      </c>
      <c r="Q4814">
        <v>3.8010026247456002E-2</v>
      </c>
    </row>
    <row r="4815" spans="1:17" hidden="1" x14ac:dyDescent="0.3">
      <c r="A4815" t="s">
        <v>9785</v>
      </c>
      <c r="B4815" t="s">
        <v>9786</v>
      </c>
      <c r="C4815" t="str">
        <f>IFERROR(VLOOKUP(Table1[[#This Row],[Ticker]],[1]!Table1[[Symbol]:[Industry]],2,FALSE),"-")</f>
        <v>-</v>
      </c>
      <c r="D4815" t="s">
        <v>550</v>
      </c>
      <c r="E4815">
        <v>0</v>
      </c>
      <c r="F4815">
        <v>88.71</v>
      </c>
      <c r="G4815">
        <v>-35.651951581043001</v>
      </c>
      <c r="H4815">
        <v>-18.036769719479199</v>
      </c>
      <c r="I4815">
        <v>-21.192849190710401</v>
      </c>
      <c r="J4815">
        <v>-2.3683539983686299</v>
      </c>
      <c r="K4815">
        <v>92.956601370426796</v>
      </c>
      <c r="L4815">
        <v>97.806828769617397</v>
      </c>
      <c r="M4815">
        <v>70.236447926634199</v>
      </c>
      <c r="N4815">
        <v>0.58431949862062005</v>
      </c>
      <c r="O4815">
        <v>49.1376394994927</v>
      </c>
      <c r="P4815">
        <v>34.327680193821898</v>
      </c>
      <c r="Q4815">
        <v>0.14567341613641299</v>
      </c>
    </row>
    <row r="4816" spans="1:17" hidden="1" x14ac:dyDescent="0.3">
      <c r="A4816" t="s">
        <v>9787</v>
      </c>
      <c r="B4816" t="s">
        <v>9788</v>
      </c>
      <c r="C4816" t="str">
        <f>IFERROR(VLOOKUP(Table1[[#This Row],[Ticker]],[1]!Table1[[Symbol]:[Industry]],2,FALSE),"-")</f>
        <v>-</v>
      </c>
      <c r="D4816" t="s">
        <v>713</v>
      </c>
      <c r="E4816">
        <v>0</v>
      </c>
      <c r="F4816">
        <v>275</v>
      </c>
      <c r="G4816">
        <v>6.0900938070367099</v>
      </c>
      <c r="H4816">
        <v>-1.1055220611802301</v>
      </c>
      <c r="I4816">
        <v>3.81839831967882</v>
      </c>
      <c r="J4816">
        <v>1.7719101502458099</v>
      </c>
      <c r="K4816">
        <v>262.27449687231899</v>
      </c>
      <c r="L4816">
        <v>240.81736660832101</v>
      </c>
      <c r="M4816">
        <v>38.8935273072047</v>
      </c>
      <c r="N4816">
        <v>0.77867171394979695</v>
      </c>
      <c r="O4816">
        <v>1.0581818181818201</v>
      </c>
      <c r="P4816">
        <v>36.986301369863</v>
      </c>
      <c r="Q4816">
        <v>1.8802390589823002E-2</v>
      </c>
    </row>
    <row r="4817" spans="1:17" hidden="1" x14ac:dyDescent="0.3">
      <c r="A4817" t="s">
        <v>9789</v>
      </c>
      <c r="B4817" t="s">
        <v>9790</v>
      </c>
      <c r="C4817" t="str">
        <f>IFERROR(VLOOKUP(Table1[[#This Row],[Ticker]],[1]!Table1[[Symbol]:[Industry]],2,FALSE),"-")</f>
        <v>-</v>
      </c>
      <c r="D4817" t="s">
        <v>220</v>
      </c>
      <c r="E4817">
        <v>0</v>
      </c>
      <c r="F4817">
        <v>1524.75</v>
      </c>
      <c r="G4817">
        <v>-10.0342983538103</v>
      </c>
      <c r="H4817">
        <v>-4.5574740538445599</v>
      </c>
      <c r="I4817">
        <v>-4.2570397282665997</v>
      </c>
      <c r="J4817">
        <v>-0.60129311356794102</v>
      </c>
      <c r="K4817">
        <v>1549.79021745779</v>
      </c>
      <c r="L4817">
        <v>1509.05599727972</v>
      </c>
      <c r="M4817">
        <v>62.226032105996701</v>
      </c>
      <c r="N4817">
        <v>0.57249841639592103</v>
      </c>
      <c r="O4817">
        <v>42.646335464830301</v>
      </c>
      <c r="P4817">
        <v>30.818068722920501</v>
      </c>
      <c r="Q4817">
        <v>6.3467078324692006E-2</v>
      </c>
    </row>
    <row r="4818" spans="1:17" hidden="1" x14ac:dyDescent="0.3">
      <c r="A4818" t="s">
        <v>9791</v>
      </c>
      <c r="B4818" t="s">
        <v>9792</v>
      </c>
      <c r="C4818" t="str">
        <f>IFERROR(VLOOKUP(Table1[[#This Row],[Ticker]],[1]!Table1[[Symbol]:[Industry]],2,FALSE),"-")</f>
        <v>-</v>
      </c>
      <c r="D4818" t="s">
        <v>713</v>
      </c>
      <c r="E4818">
        <v>0</v>
      </c>
      <c r="F4818">
        <v>269.75</v>
      </c>
      <c r="G4818">
        <v>0.89828670785930897</v>
      </c>
      <c r="H4818">
        <v>1.8773526887649301</v>
      </c>
      <c r="I4818">
        <v>1.15285143263512</v>
      </c>
      <c r="J4818">
        <v>3.3314537036707201</v>
      </c>
      <c r="K4818">
        <v>256.10508600117799</v>
      </c>
      <c r="L4818">
        <v>238.42322731663199</v>
      </c>
      <c r="M4818">
        <v>30.520322535784199</v>
      </c>
      <c r="N4818">
        <v>0.85481039080119403</v>
      </c>
      <c r="O4818">
        <v>8.2483781278961992</v>
      </c>
      <c r="P4818">
        <v>32.555282555282503</v>
      </c>
      <c r="Q4818">
        <v>1.6721317295981999E-2</v>
      </c>
    </row>
    <row r="4819" spans="1:17" hidden="1" x14ac:dyDescent="0.3">
      <c r="A4819" t="s">
        <v>9793</v>
      </c>
      <c r="B4819" t="s">
        <v>9794</v>
      </c>
      <c r="C4819" t="str">
        <f>IFERROR(VLOOKUP(Table1[[#This Row],[Ticker]],[1]!Table1[[Symbol]:[Industry]],2,FALSE),"-")</f>
        <v>-</v>
      </c>
      <c r="D4819" t="s">
        <v>713</v>
      </c>
      <c r="E4819">
        <v>0</v>
      </c>
      <c r="F4819">
        <v>750.6</v>
      </c>
      <c r="G4819">
        <v>41.695386240054503</v>
      </c>
      <c r="H4819">
        <v>-1.9650335907921599</v>
      </c>
      <c r="I4819">
        <v>23.320744013274901</v>
      </c>
      <c r="J4819">
        <v>0.18018477110737099</v>
      </c>
      <c r="K4819">
        <v>708.42274704228896</v>
      </c>
      <c r="L4819">
        <v>607.29423631763302</v>
      </c>
      <c r="M4819">
        <v>33.773001793398997</v>
      </c>
      <c r="N4819">
        <v>0.45154487114127101</v>
      </c>
      <c r="O4819">
        <v>0.98321342925660105</v>
      </c>
      <c r="P4819">
        <v>74.153132250580001</v>
      </c>
      <c r="Q4819">
        <v>3.7138248543373997E-2</v>
      </c>
    </row>
    <row r="4820" spans="1:17" hidden="1" x14ac:dyDescent="0.3">
      <c r="A4820" t="s">
        <v>9795</v>
      </c>
      <c r="B4820" t="s">
        <v>9796</v>
      </c>
      <c r="C4820" t="str">
        <f>IFERROR(VLOOKUP(Table1[[#This Row],[Ticker]],[1]!Table1[[Symbol]:[Industry]],2,FALSE),"-")</f>
        <v>-</v>
      </c>
      <c r="D4820" t="s">
        <v>713</v>
      </c>
      <c r="E4820">
        <v>0</v>
      </c>
      <c r="F4820">
        <v>261.89</v>
      </c>
      <c r="G4820">
        <v>1.08644712895304</v>
      </c>
      <c r="H4820">
        <v>1.6462630726357099</v>
      </c>
      <c r="I4820">
        <v>-0.17577864869467899</v>
      </c>
      <c r="J4820">
        <v>1.3948444602055301</v>
      </c>
      <c r="K4820">
        <v>249.83476558935399</v>
      </c>
      <c r="L4820">
        <v>232.42667800100199</v>
      </c>
      <c r="M4820">
        <v>38.590708796903002</v>
      </c>
      <c r="N4820">
        <v>0.59368270365349396</v>
      </c>
      <c r="O4820">
        <v>5.0021001183703202</v>
      </c>
      <c r="P4820">
        <v>31.603015075376799</v>
      </c>
      <c r="Q4820">
        <v>1.5258138167479E-2</v>
      </c>
    </row>
    <row r="4821" spans="1:17" hidden="1" x14ac:dyDescent="0.3">
      <c r="A4821" t="s">
        <v>9797</v>
      </c>
      <c r="B4821" t="s">
        <v>9798</v>
      </c>
      <c r="C4821" t="str">
        <f>IFERROR(VLOOKUP(Table1[[#This Row],[Ticker]],[1]!Table1[[Symbol]:[Industry]],2,FALSE),"-")</f>
        <v>-</v>
      </c>
      <c r="D4821" t="s">
        <v>713</v>
      </c>
      <c r="E4821">
        <v>0</v>
      </c>
      <c r="F4821">
        <v>267.5</v>
      </c>
      <c r="G4821">
        <v>-12.066561616105499</v>
      </c>
      <c r="H4821">
        <v>0.155263683635642</v>
      </c>
      <c r="I4821">
        <v>-6.4852962194806496</v>
      </c>
      <c r="J4821">
        <v>-1.1652157833675101</v>
      </c>
      <c r="K4821">
        <v>259.06283447830401</v>
      </c>
      <c r="L4821">
        <v>245.83234366712</v>
      </c>
      <c r="M4821">
        <v>43.6990592984979</v>
      </c>
      <c r="N4821">
        <v>0.76517916390179097</v>
      </c>
      <c r="O4821">
        <v>2.7700934579439398</v>
      </c>
      <c r="P4821">
        <v>19.233340762201902</v>
      </c>
      <c r="Q4821">
        <v>-2.6504851824225999E-2</v>
      </c>
    </row>
    <row r="4822" spans="1:17" hidden="1" x14ac:dyDescent="0.3">
      <c r="A4822" t="s">
        <v>9799</v>
      </c>
      <c r="B4822" t="s">
        <v>9800</v>
      </c>
      <c r="C4822" t="str">
        <f>IFERROR(VLOOKUP(Table1[[#This Row],[Ticker]],[1]!Table1[[Symbol]:[Industry]],2,FALSE),"-")</f>
        <v>-</v>
      </c>
      <c r="D4822" t="s">
        <v>713</v>
      </c>
      <c r="E4822">
        <v>0</v>
      </c>
      <c r="F4822">
        <v>266.87</v>
      </c>
      <c r="G4822">
        <v>0.62441836411393203</v>
      </c>
      <c r="H4822">
        <v>-0.130239114783334</v>
      </c>
      <c r="I4822">
        <v>1.08525484011528</v>
      </c>
      <c r="J4822">
        <v>0.25609246811605102</v>
      </c>
      <c r="K4822">
        <v>253.756168615745</v>
      </c>
      <c r="L4822">
        <v>235.211960710911</v>
      </c>
      <c r="M4822">
        <v>39.772223044646402</v>
      </c>
      <c r="N4822">
        <v>0.237444351585125</v>
      </c>
      <c r="O4822">
        <v>0.46089856484430303</v>
      </c>
      <c r="P4822">
        <v>1164.60692792493</v>
      </c>
      <c r="Q4822">
        <v>-4.0451341168239998E-3</v>
      </c>
    </row>
    <row r="4823" spans="1:17" hidden="1" x14ac:dyDescent="0.3">
      <c r="A4823" t="s">
        <v>9801</v>
      </c>
      <c r="B4823" t="s">
        <v>9802</v>
      </c>
      <c r="C4823" t="str">
        <f>IFERROR(VLOOKUP(Table1[[#This Row],[Ticker]],[1]!Table1[[Symbol]:[Industry]],2,FALSE),"-")</f>
        <v>-</v>
      </c>
      <c r="D4823" t="s">
        <v>261</v>
      </c>
      <c r="E4823">
        <v>0</v>
      </c>
      <c r="F4823">
        <v>162</v>
      </c>
      <c r="G4823">
        <v>9.1956093945666808</v>
      </c>
      <c r="H4823">
        <v>4.5697485635096298</v>
      </c>
      <c r="I4823">
        <v>-4.7825642846688199</v>
      </c>
      <c r="J4823">
        <v>-0.80168733170197304</v>
      </c>
      <c r="K4823">
        <v>147.60026942988699</v>
      </c>
      <c r="L4823">
        <v>144.555789720348</v>
      </c>
      <c r="M4823">
        <v>50</v>
      </c>
      <c r="N4823">
        <v>1.0909090909090899</v>
      </c>
      <c r="O4823">
        <v>0</v>
      </c>
      <c r="P4823">
        <v>62</v>
      </c>
    </row>
    <row r="4824" spans="1:17" hidden="1" x14ac:dyDescent="0.3">
      <c r="A4824" t="s">
        <v>9803</v>
      </c>
      <c r="B4824" t="s">
        <v>9804</v>
      </c>
      <c r="C4824" t="str">
        <f>IFERROR(VLOOKUP(Table1[[#This Row],[Ticker]],[1]!Table1[[Symbol]:[Industry]],2,FALSE),"-")</f>
        <v>-</v>
      </c>
      <c r="D4824" t="s">
        <v>713</v>
      </c>
      <c r="E4824">
        <v>0</v>
      </c>
      <c r="F4824">
        <v>896.46</v>
      </c>
      <c r="G4824">
        <v>31.056501783018099</v>
      </c>
      <c r="H4824">
        <v>-0.84525415365134904</v>
      </c>
      <c r="I4824">
        <v>15.444189454534801</v>
      </c>
      <c r="J4824">
        <v>0.64507908353235399</v>
      </c>
      <c r="K4824">
        <v>848.27222418081499</v>
      </c>
      <c r="L4824">
        <v>744.80260471531699</v>
      </c>
      <c r="M4824">
        <v>37.3388535311583</v>
      </c>
      <c r="N4824">
        <v>1.2433881109890299</v>
      </c>
      <c r="O4824">
        <v>3.1836334024942499</v>
      </c>
      <c r="P4824">
        <v>91.739744193010196</v>
      </c>
      <c r="Q4824">
        <v>2.6632969630870001E-2</v>
      </c>
    </row>
    <row r="4825" spans="1:17" hidden="1" x14ac:dyDescent="0.3">
      <c r="A4825" t="s">
        <v>9805</v>
      </c>
      <c r="B4825" t="s">
        <v>9806</v>
      </c>
      <c r="C4825" t="str">
        <f>IFERROR(VLOOKUP(Table1[[#This Row],[Ticker]],[1]!Table1[[Symbol]:[Industry]],2,FALSE),"-")</f>
        <v>-</v>
      </c>
      <c r="D4825" t="s">
        <v>713</v>
      </c>
      <c r="E4825">
        <v>0</v>
      </c>
      <c r="F4825">
        <v>862.2</v>
      </c>
      <c r="G4825">
        <v>-3.6849339251222601</v>
      </c>
      <c r="H4825">
        <v>0.13651821226048799</v>
      </c>
      <c r="I4825">
        <v>-1.0400014653934899</v>
      </c>
      <c r="J4825">
        <v>-1.1489497463332901</v>
      </c>
      <c r="K4825">
        <v>828.933862274533</v>
      </c>
      <c r="L4825">
        <v>773.18397361268399</v>
      </c>
      <c r="M4825">
        <v>43.617668529781398</v>
      </c>
      <c r="N4825">
        <v>3.40294504730451</v>
      </c>
      <c r="O4825">
        <v>14.822546972860099</v>
      </c>
      <c r="P4825">
        <v>40.195121951219498</v>
      </c>
      <c r="Q4825">
        <v>3.5665262196414999E-2</v>
      </c>
    </row>
    <row r="4826" spans="1:17" hidden="1" x14ac:dyDescent="0.3">
      <c r="A4826" t="s">
        <v>9807</v>
      </c>
      <c r="B4826" t="s">
        <v>9808</v>
      </c>
      <c r="C4826" t="str">
        <f>IFERROR(VLOOKUP(Table1[[#This Row],[Ticker]],[1]!Table1[[Symbol]:[Industry]],2,FALSE),"-")</f>
        <v>-</v>
      </c>
      <c r="D4826" t="s">
        <v>713</v>
      </c>
      <c r="E4826">
        <v>0</v>
      </c>
      <c r="F4826">
        <v>283.88</v>
      </c>
      <c r="G4826">
        <v>5.7006818919030398</v>
      </c>
      <c r="H4826">
        <v>-0.35601299467874697</v>
      </c>
      <c r="I4826">
        <v>4.0663421402939903</v>
      </c>
      <c r="J4826">
        <v>-0.478992296240971</v>
      </c>
      <c r="K4826">
        <v>270.07398613526698</v>
      </c>
      <c r="L4826">
        <v>247.97129422908199</v>
      </c>
      <c r="M4826">
        <v>36.174903309900898</v>
      </c>
      <c r="N4826">
        <v>0.91570524364250405</v>
      </c>
      <c r="O4826">
        <v>4.1742989995772799</v>
      </c>
      <c r="P4826">
        <v>61.7457694718249</v>
      </c>
      <c r="Q4826">
        <v>1.2902501101542001E-2</v>
      </c>
    </row>
    <row r="4827" spans="1:17" hidden="1" x14ac:dyDescent="0.3">
      <c r="A4827" t="s">
        <v>9809</v>
      </c>
      <c r="B4827" t="s">
        <v>9810</v>
      </c>
      <c r="C4827" t="str">
        <f>IFERROR(VLOOKUP(Table1[[#This Row],[Ticker]],[1]!Table1[[Symbol]:[Industry]],2,FALSE),"-")</f>
        <v>-</v>
      </c>
      <c r="D4827" t="s">
        <v>713</v>
      </c>
      <c r="E4827">
        <v>0</v>
      </c>
      <c r="F4827">
        <v>906.69</v>
      </c>
      <c r="G4827">
        <v>-3.1079347276574798</v>
      </c>
      <c r="H4827">
        <v>7.77365681960491E-2</v>
      </c>
      <c r="I4827">
        <v>-0.54342937668324398</v>
      </c>
      <c r="J4827">
        <v>1.11035855739936</v>
      </c>
      <c r="K4827">
        <v>867.89156598671798</v>
      </c>
      <c r="L4827">
        <v>810.545122036252</v>
      </c>
      <c r="M4827">
        <v>36.216852662223999</v>
      </c>
      <c r="N4827">
        <v>0.70641087438542305</v>
      </c>
      <c r="O4827">
        <v>0.85916906550198502</v>
      </c>
      <c r="P4827">
        <v>28.608510638297801</v>
      </c>
      <c r="Q4827">
        <v>1.1367808071405999E-2</v>
      </c>
    </row>
    <row r="4828" spans="1:17" hidden="1" x14ac:dyDescent="0.3">
      <c r="A4828" t="s">
        <v>9811</v>
      </c>
      <c r="B4828" t="s">
        <v>9812</v>
      </c>
      <c r="C4828" t="str">
        <f>IFERROR(VLOOKUP(Table1[[#This Row],[Ticker]],[1]!Table1[[Symbol]:[Industry]],2,FALSE),"-")</f>
        <v>-</v>
      </c>
      <c r="D4828" t="s">
        <v>713</v>
      </c>
      <c r="E4828">
        <v>0</v>
      </c>
      <c r="F4828">
        <v>881.41</v>
      </c>
      <c r="G4828">
        <v>-2.7368117168547101</v>
      </c>
      <c r="H4828">
        <v>-0.17963082339525399</v>
      </c>
      <c r="I4828">
        <v>-0.291873388157737</v>
      </c>
      <c r="J4828">
        <v>-0.69216080574646399</v>
      </c>
      <c r="K4828">
        <v>841.51640532781801</v>
      </c>
      <c r="L4828">
        <v>786.03648706840102</v>
      </c>
      <c r="M4828">
        <v>37.423081017166801</v>
      </c>
      <c r="N4828">
        <v>1.01423444042341</v>
      </c>
      <c r="O4828">
        <v>0.39595647882371099</v>
      </c>
      <c r="P4828">
        <v>29.212478376872699</v>
      </c>
      <c r="Q4828">
        <v>2.5475784075280001E-3</v>
      </c>
    </row>
    <row r="4829" spans="1:17" hidden="1" x14ac:dyDescent="0.3">
      <c r="A4829" t="s">
        <v>9813</v>
      </c>
      <c r="B4829" t="s">
        <v>9814</v>
      </c>
      <c r="C4829" t="str">
        <f>IFERROR(VLOOKUP(Table1[[#This Row],[Ticker]],[1]!Table1[[Symbol]:[Industry]],2,FALSE),"-")</f>
        <v>-</v>
      </c>
      <c r="D4829" t="s">
        <v>713</v>
      </c>
      <c r="E4829">
        <v>0</v>
      </c>
      <c r="F4829">
        <v>264.93</v>
      </c>
      <c r="G4829">
        <v>-12.24673951242</v>
      </c>
      <c r="H4829">
        <v>0.70047373400125301</v>
      </c>
      <c r="I4829">
        <v>-5.8428929038478801</v>
      </c>
      <c r="J4829">
        <v>0.742435894642967</v>
      </c>
      <c r="K4829">
        <v>255.827329486911</v>
      </c>
      <c r="L4829">
        <v>242.80779223922301</v>
      </c>
      <c r="M4829">
        <v>45.289626408737497</v>
      </c>
      <c r="N4829">
        <v>0.54241007362558702</v>
      </c>
      <c r="O4829">
        <v>1.7325331219567299</v>
      </c>
      <c r="P4829">
        <v>19.8778280542986</v>
      </c>
    </row>
    <row r="4830" spans="1:17" hidden="1" x14ac:dyDescent="0.3">
      <c r="A4830" t="s">
        <v>9815</v>
      </c>
      <c r="B4830" t="s">
        <v>9816</v>
      </c>
      <c r="C4830" t="str">
        <f>IFERROR(VLOOKUP(Table1[[#This Row],[Ticker]],[1]!Table1[[Symbol]:[Industry]],2,FALSE),"-")</f>
        <v>-</v>
      </c>
      <c r="D4830" t="s">
        <v>713</v>
      </c>
      <c r="E4830">
        <v>0</v>
      </c>
      <c r="F4830">
        <v>417.08</v>
      </c>
      <c r="G4830">
        <v>2.4568800754203601</v>
      </c>
      <c r="H4830">
        <v>7.0565978288823903</v>
      </c>
      <c r="I4830">
        <v>-4.1796111929898396</v>
      </c>
      <c r="J4830">
        <v>3.1987117105965099</v>
      </c>
      <c r="K4830">
        <v>381.14449877431503</v>
      </c>
      <c r="L4830">
        <v>364.21491801338499</v>
      </c>
      <c r="M4830">
        <v>43.691570787736502</v>
      </c>
      <c r="N4830">
        <v>1.1921771797382399</v>
      </c>
      <c r="O4830">
        <v>1.6207921741632201</v>
      </c>
      <c r="P4830">
        <v>35.380420669955797</v>
      </c>
    </row>
    <row r="4831" spans="1:17" hidden="1" x14ac:dyDescent="0.3">
      <c r="A4831" t="s">
        <v>9817</v>
      </c>
      <c r="B4831" t="s">
        <v>9818</v>
      </c>
      <c r="C4831" t="str">
        <f>IFERROR(VLOOKUP(Table1[[#This Row],[Ticker]],[1]!Table1[[Symbol]:[Industry]],2,FALSE),"-")</f>
        <v>-</v>
      </c>
      <c r="D4831" t="s">
        <v>713</v>
      </c>
      <c r="E4831">
        <v>0</v>
      </c>
      <c r="F4831">
        <v>535.53</v>
      </c>
      <c r="G4831">
        <v>-9.3088500354964001</v>
      </c>
      <c r="H4831">
        <v>-0.51525940887035904</v>
      </c>
      <c r="I4831">
        <v>-1.9555101823082801</v>
      </c>
      <c r="J4831">
        <v>-0.850245526831232</v>
      </c>
      <c r="K4831">
        <v>516.79972046992896</v>
      </c>
      <c r="L4831">
        <v>484.53736968668699</v>
      </c>
      <c r="M4831">
        <v>38.951823625668403</v>
      </c>
      <c r="N4831">
        <v>0.446018439059227</v>
      </c>
      <c r="O4831">
        <v>1.6189569211809001</v>
      </c>
      <c r="P4831">
        <v>25.240879326473301</v>
      </c>
    </row>
    <row r="4832" spans="1:17" hidden="1" x14ac:dyDescent="0.3">
      <c r="A4832" t="s">
        <v>9819</v>
      </c>
      <c r="B4832" t="s">
        <v>9820</v>
      </c>
      <c r="C4832" t="str">
        <f>IFERROR(VLOOKUP(Table1[[#This Row],[Ticker]],[1]!Table1[[Symbol]:[Industry]],2,FALSE),"-")</f>
        <v>-</v>
      </c>
      <c r="D4832" t="s">
        <v>1320</v>
      </c>
      <c r="E4832">
        <v>0</v>
      </c>
      <c r="F4832">
        <v>122.89</v>
      </c>
      <c r="G4832">
        <v>-18.5611756652116</v>
      </c>
      <c r="H4832">
        <v>-4.7915754690607102</v>
      </c>
      <c r="I4832">
        <v>-8.0173667118358498</v>
      </c>
      <c r="J4832">
        <v>-1.1923123317019599</v>
      </c>
      <c r="K4832">
        <v>121.82899785159999</v>
      </c>
      <c r="L4832">
        <v>119.327942900479</v>
      </c>
      <c r="M4832">
        <v>42.831285615245399</v>
      </c>
      <c r="N4832">
        <v>2.4409192696269799</v>
      </c>
      <c r="O4832">
        <v>2.53071852876556</v>
      </c>
      <c r="P4832">
        <v>7.2525746203525996</v>
      </c>
    </row>
    <row r="4833" spans="1:16" hidden="1" x14ac:dyDescent="0.3">
      <c r="A4833" t="s">
        <v>9821</v>
      </c>
      <c r="B4833" t="s">
        <v>9822</v>
      </c>
      <c r="C4833" t="str">
        <f>IFERROR(VLOOKUP(Table1[[#This Row],[Ticker]],[1]!Table1[[Symbol]:[Industry]],2,FALSE),"-")</f>
        <v>-</v>
      </c>
      <c r="D4833" t="s">
        <v>713</v>
      </c>
      <c r="E4833">
        <v>0</v>
      </c>
      <c r="F4833">
        <v>41.43</v>
      </c>
      <c r="G4833">
        <v>5.4277918462613304</v>
      </c>
      <c r="H4833">
        <v>-0.39703043153790601</v>
      </c>
      <c r="I4833">
        <v>2.6079346990043599</v>
      </c>
      <c r="J4833">
        <v>-4.7245861757959501E-2</v>
      </c>
      <c r="K4833">
        <v>39.4908101778447</v>
      </c>
      <c r="L4833">
        <v>36.511469048758698</v>
      </c>
      <c r="M4833">
        <v>40.246772189485696</v>
      </c>
      <c r="N4833">
        <v>0.88468017138000798</v>
      </c>
      <c r="O4833">
        <v>1.3758146270818199</v>
      </c>
      <c r="P4833">
        <v>33.904330963154401</v>
      </c>
    </row>
    <row r="4834" spans="1:16" hidden="1" x14ac:dyDescent="0.3">
      <c r="A4834" t="s">
        <v>9823</v>
      </c>
      <c r="B4834" t="s">
        <v>9824</v>
      </c>
      <c r="C4834" t="str">
        <f>IFERROR(VLOOKUP(Table1[[#This Row],[Ticker]],[1]!Table1[[Symbol]:[Industry]],2,FALSE),"-")</f>
        <v>-</v>
      </c>
      <c r="D4834" t="s">
        <v>1320</v>
      </c>
      <c r="E4834">
        <v>0</v>
      </c>
      <c r="F4834">
        <v>56.11</v>
      </c>
      <c r="G4834">
        <v>-18.683352041095699</v>
      </c>
      <c r="H4834">
        <v>-4.7824531197610396</v>
      </c>
      <c r="I4834">
        <v>-8.1319392812417703</v>
      </c>
      <c r="J4834">
        <v>-0.71232182678687495</v>
      </c>
      <c r="K4834">
        <v>55.653611216512402</v>
      </c>
      <c r="L4834">
        <v>54.505581392024197</v>
      </c>
      <c r="M4834">
        <v>51.453169897924603</v>
      </c>
      <c r="N4834">
        <v>1.5612411027137401</v>
      </c>
      <c r="O4834">
        <v>3.72482623418286</v>
      </c>
      <c r="P4834">
        <v>7.3670110983543804</v>
      </c>
    </row>
    <row r="4835" spans="1:16" hidden="1" x14ac:dyDescent="0.3">
      <c r="A4835" t="s">
        <v>9825</v>
      </c>
      <c r="B4835" t="s">
        <v>9826</v>
      </c>
      <c r="C4835" t="str">
        <f>IFERROR(VLOOKUP(Table1[[#This Row],[Ticker]],[1]!Table1[[Symbol]:[Industry]],2,FALSE),"-")</f>
        <v>-</v>
      </c>
      <c r="D4835" t="s">
        <v>647</v>
      </c>
      <c r="M4835">
        <v>50</v>
      </c>
    </row>
    <row r="4836" spans="1:16" hidden="1" x14ac:dyDescent="0.3">
      <c r="A4836" t="s">
        <v>9827</v>
      </c>
      <c r="B4836" t="s">
        <v>9828</v>
      </c>
      <c r="C4836" t="str">
        <f>IFERROR(VLOOKUP(Table1[[#This Row],[Ticker]],[1]!Table1[[Symbol]:[Industry]],2,FALSE),"-")</f>
        <v>-</v>
      </c>
    </row>
    <row r="4837" spans="1:16" hidden="1" x14ac:dyDescent="0.3">
      <c r="A4837" t="s">
        <v>9829</v>
      </c>
      <c r="B4837" t="s">
        <v>9830</v>
      </c>
      <c r="C4837" t="str">
        <f>IFERROR(VLOOKUP(Table1[[#This Row],[Ticker]],[1]!Table1[[Symbol]:[Industry]],2,FALSE),"-")</f>
        <v>-</v>
      </c>
      <c r="D4837" t="s">
        <v>623</v>
      </c>
      <c r="F4837">
        <v>250</v>
      </c>
      <c r="G4837">
        <v>-5.5931859894901201</v>
      </c>
      <c r="H4837">
        <v>-1.87035303188851</v>
      </c>
      <c r="I4837">
        <v>-12.2495918825592</v>
      </c>
      <c r="J4837">
        <v>1.0670674632677399</v>
      </c>
      <c r="N4837">
        <v>1</v>
      </c>
    </row>
    <row r="4838" spans="1:16" hidden="1" x14ac:dyDescent="0.3">
      <c r="A4838" t="s">
        <v>9831</v>
      </c>
      <c r="B4838" t="s">
        <v>9832</v>
      </c>
      <c r="C4838" t="str">
        <f>IFERROR(VLOOKUP(Table1[[#This Row],[Ticker]],[1]!Table1[[Symbol]:[Industry]],2,FALSE),"-")</f>
        <v>-</v>
      </c>
      <c r="F4838">
        <v>10.28</v>
      </c>
      <c r="G4838">
        <v>-5.5931859894901201</v>
      </c>
      <c r="H4838">
        <v>-1.87035303188851</v>
      </c>
      <c r="I4838">
        <v>-12.2495918825592</v>
      </c>
      <c r="J4838">
        <v>1.0670674632677399</v>
      </c>
    </row>
    <row r="4839" spans="1:16" hidden="1" x14ac:dyDescent="0.3">
      <c r="A4839" t="s">
        <v>9833</v>
      </c>
      <c r="B4839" t="s">
        <v>9834</v>
      </c>
      <c r="C4839" t="str">
        <f>IFERROR(VLOOKUP(Table1[[#This Row],[Ticker]],[1]!Table1[[Symbol]:[Industry]],2,FALSE),"-")</f>
        <v>-</v>
      </c>
      <c r="F4839">
        <v>1.1499999999999999</v>
      </c>
      <c r="G4839">
        <v>-5.5931859894901201</v>
      </c>
      <c r="H4839">
        <v>-1.87035303188851</v>
      </c>
      <c r="I4839">
        <v>-12.2495918825592</v>
      </c>
      <c r="J4839">
        <v>1.0670674632677399</v>
      </c>
    </row>
    <row r="4840" spans="1:16" hidden="1" x14ac:dyDescent="0.3">
      <c r="A4840" t="s">
        <v>9835</v>
      </c>
      <c r="B4840" t="s">
        <v>9836</v>
      </c>
      <c r="C4840" t="str">
        <f>IFERROR(VLOOKUP(Table1[[#This Row],[Ticker]],[1]!Table1[[Symbol]:[Industry]],2,FALSE),"-")</f>
        <v>-</v>
      </c>
      <c r="D4840" t="s">
        <v>130</v>
      </c>
      <c r="F4840">
        <v>90.72</v>
      </c>
      <c r="G4840">
        <v>2.8399656055706601</v>
      </c>
      <c r="H4840">
        <v>0.992642045226662</v>
      </c>
      <c r="I4840">
        <v>-22.728460885118398</v>
      </c>
      <c r="J4840">
        <v>11.420679209407201</v>
      </c>
      <c r="K4840">
        <v>84.410427113833094</v>
      </c>
      <c r="L4840">
        <v>85.968363743832001</v>
      </c>
      <c r="N4840">
        <v>0.57815365795679596</v>
      </c>
      <c r="O4840">
        <v>38.613315696649003</v>
      </c>
      <c r="P4840">
        <v>59.802712700369803</v>
      </c>
    </row>
    <row r="4841" spans="1:16" hidden="1" x14ac:dyDescent="0.3">
      <c r="A4841" t="s">
        <v>9837</v>
      </c>
      <c r="B4841" t="s">
        <v>9838</v>
      </c>
      <c r="C4841" t="str">
        <f>IFERROR(VLOOKUP(Table1[[#This Row],[Ticker]],[1]!Table1[[Symbol]:[Industry]],2,FALSE),"-")</f>
        <v>-</v>
      </c>
    </row>
    <row r="4842" spans="1:16" hidden="1" x14ac:dyDescent="0.3">
      <c r="A4842" t="s">
        <v>9839</v>
      </c>
      <c r="B4842" t="s">
        <v>9840</v>
      </c>
      <c r="C4842" t="str">
        <f>IFERROR(VLOOKUP(Table1[[#This Row],[Ticker]],[1]!Table1[[Symbol]:[Industry]],2,FALSE),"-")</f>
        <v>-</v>
      </c>
    </row>
    <row r="4843" spans="1:16" hidden="1" x14ac:dyDescent="0.3">
      <c r="A4843" t="s">
        <v>9841</v>
      </c>
      <c r="B4843" t="s">
        <v>9842</v>
      </c>
      <c r="C4843" t="str">
        <f>IFERROR(VLOOKUP(Table1[[#This Row],[Ticker]],[1]!Table1[[Symbol]:[Industry]],2,FALSE),"-")</f>
        <v>-</v>
      </c>
    </row>
    <row r="4844" spans="1:16" hidden="1" x14ac:dyDescent="0.3">
      <c r="A4844" t="s">
        <v>9843</v>
      </c>
      <c r="B4844" t="s">
        <v>9844</v>
      </c>
      <c r="C4844" t="str">
        <f>IFERROR(VLOOKUP(Table1[[#This Row],[Ticker]],[1]!Table1[[Symbol]:[Industry]],2,FALSE),"-")</f>
        <v>-</v>
      </c>
    </row>
    <row r="4845" spans="1:16" hidden="1" x14ac:dyDescent="0.3">
      <c r="A4845" t="s">
        <v>9845</v>
      </c>
      <c r="B4845" t="s">
        <v>9846</v>
      </c>
      <c r="C4845" t="str">
        <f>IFERROR(VLOOKUP(Table1[[#This Row],[Ticker]],[1]!Table1[[Symbol]:[Industry]],2,FALSE),"-")</f>
        <v>-</v>
      </c>
    </row>
    <row r="4846" spans="1:16" hidden="1" x14ac:dyDescent="0.3">
      <c r="A4846" t="s">
        <v>9847</v>
      </c>
      <c r="B4846" t="s">
        <v>9848</v>
      </c>
      <c r="C4846" t="str">
        <f>IFERROR(VLOOKUP(Table1[[#This Row],[Ticker]],[1]!Table1[[Symbol]:[Industry]],2,FALSE),"-")</f>
        <v>-</v>
      </c>
    </row>
    <row r="4847" spans="1:16" hidden="1" x14ac:dyDescent="0.3">
      <c r="A4847" t="s">
        <v>9849</v>
      </c>
      <c r="B4847" t="s">
        <v>9850</v>
      </c>
      <c r="C4847" t="str">
        <f>IFERROR(VLOOKUP(Table1[[#This Row],[Ticker]],[1]!Table1[[Symbol]:[Industry]],2,FALSE),"-")</f>
        <v>-</v>
      </c>
    </row>
    <row r="4848" spans="1:16" hidden="1" x14ac:dyDescent="0.3">
      <c r="A4848" t="s">
        <v>9851</v>
      </c>
      <c r="B4848" t="s">
        <v>9852</v>
      </c>
      <c r="C4848" t="str">
        <f>IFERROR(VLOOKUP(Table1[[#This Row],[Ticker]],[1]!Table1[[Symbol]:[Industry]],2,FALSE),"-")</f>
        <v>-</v>
      </c>
    </row>
    <row r="4849" spans="1:16" hidden="1" x14ac:dyDescent="0.3">
      <c r="A4849" t="s">
        <v>9853</v>
      </c>
      <c r="B4849" t="s">
        <v>9854</v>
      </c>
      <c r="C4849" t="str">
        <f>IFERROR(VLOOKUP(Table1[[#This Row],[Ticker]],[1]!Table1[[Symbol]:[Industry]],2,FALSE),"-")</f>
        <v>-</v>
      </c>
      <c r="D4849" t="s">
        <v>557</v>
      </c>
      <c r="F4849">
        <v>0</v>
      </c>
      <c r="G4849">
        <v>-25.804390605433301</v>
      </c>
      <c r="M4849">
        <v>50</v>
      </c>
    </row>
    <row r="4850" spans="1:16" hidden="1" x14ac:dyDescent="0.3">
      <c r="A4850" t="s">
        <v>9855</v>
      </c>
      <c r="B4850" t="s">
        <v>9856</v>
      </c>
      <c r="C4850" t="str">
        <f>IFERROR(VLOOKUP(Table1[[#This Row],[Ticker]],[1]!Table1[[Symbol]:[Industry]],2,FALSE),"-")</f>
        <v>-</v>
      </c>
      <c r="D4850" t="s">
        <v>140</v>
      </c>
    </row>
    <row r="4851" spans="1:16" hidden="1" x14ac:dyDescent="0.3">
      <c r="A4851" t="s">
        <v>9857</v>
      </c>
      <c r="B4851" t="s">
        <v>9858</v>
      </c>
      <c r="C4851" t="str">
        <f>IFERROR(VLOOKUP(Table1[[#This Row],[Ticker]],[1]!Table1[[Symbol]:[Industry]],2,FALSE),"-")</f>
        <v>-</v>
      </c>
      <c r="F4851">
        <v>0.85</v>
      </c>
      <c r="G4851">
        <v>-19.554390605433301</v>
      </c>
      <c r="H4851">
        <v>1.52054551430657</v>
      </c>
      <c r="I4851">
        <v>-14.012107928688399</v>
      </c>
      <c r="J4851">
        <v>-10.5842960273541</v>
      </c>
      <c r="K4851">
        <v>0.80255231919458603</v>
      </c>
      <c r="L4851">
        <v>0.82937290464668001</v>
      </c>
      <c r="N4851">
        <v>1.8808508074145001</v>
      </c>
      <c r="O4851">
        <v>14.117647058823501</v>
      </c>
      <c r="P4851">
        <v>73.469387755102005</v>
      </c>
    </row>
    <row r="4852" spans="1:16" hidden="1" x14ac:dyDescent="0.3">
      <c r="A4852" t="s">
        <v>9859</v>
      </c>
      <c r="B4852" t="s">
        <v>9860</v>
      </c>
      <c r="C4852" t="str">
        <f>IFERROR(VLOOKUP(Table1[[#This Row],[Ticker]],[1]!Table1[[Symbol]:[Industry]],2,FALSE),"-")</f>
        <v>-</v>
      </c>
      <c r="D4852" t="s">
        <v>130</v>
      </c>
      <c r="F4852">
        <v>0</v>
      </c>
      <c r="G4852">
        <v>-25.804390605433301</v>
      </c>
      <c r="M4852">
        <v>50</v>
      </c>
    </row>
    <row r="4853" spans="1:16" hidden="1" x14ac:dyDescent="0.3">
      <c r="A4853" t="s">
        <v>9861</v>
      </c>
      <c r="B4853" t="s">
        <v>9862</v>
      </c>
      <c r="C4853" t="str">
        <f>IFERROR(VLOOKUP(Table1[[#This Row],[Ticker]],[1]!Table1[[Symbol]:[Industry]],2,FALSE),"-")</f>
        <v>-</v>
      </c>
      <c r="F4853">
        <v>0</v>
      </c>
      <c r="G4853">
        <v>-25.804390605433301</v>
      </c>
      <c r="M4853">
        <v>50</v>
      </c>
    </row>
    <row r="4854" spans="1:16" hidden="1" x14ac:dyDescent="0.3">
      <c r="A4854" t="s">
        <v>9863</v>
      </c>
      <c r="B4854" t="s">
        <v>9864</v>
      </c>
      <c r="C4854" t="str">
        <f>IFERROR(VLOOKUP(Table1[[#This Row],[Ticker]],[1]!Table1[[Symbol]:[Industry]],2,FALSE),"-")</f>
        <v>-</v>
      </c>
      <c r="D4854" t="s">
        <v>409</v>
      </c>
      <c r="F4854">
        <v>0</v>
      </c>
      <c r="G4854">
        <v>-25.804390605433301</v>
      </c>
      <c r="M4854">
        <v>50</v>
      </c>
    </row>
    <row r="4855" spans="1:16" hidden="1" x14ac:dyDescent="0.3">
      <c r="A4855" t="s">
        <v>9865</v>
      </c>
      <c r="B4855" t="s">
        <v>9866</v>
      </c>
      <c r="C4855" t="str">
        <f>IFERROR(VLOOKUP(Table1[[#This Row],[Ticker]],[1]!Table1[[Symbol]:[Industry]],2,FALSE),"-")</f>
        <v>-</v>
      </c>
      <c r="D4855" t="s">
        <v>557</v>
      </c>
    </row>
    <row r="4856" spans="1:16" hidden="1" x14ac:dyDescent="0.3">
      <c r="A4856" t="s">
        <v>9867</v>
      </c>
      <c r="B4856" t="s">
        <v>9868</v>
      </c>
      <c r="C4856" t="str">
        <f>IFERROR(VLOOKUP(Table1[[#This Row],[Ticker]],[1]!Table1[[Symbol]:[Industry]],2,FALSE),"-")</f>
        <v>-</v>
      </c>
      <c r="D4856" t="s">
        <v>258</v>
      </c>
    </row>
    <row r="4857" spans="1:16" hidden="1" x14ac:dyDescent="0.3">
      <c r="A4857" t="s">
        <v>9869</v>
      </c>
      <c r="B4857" t="s">
        <v>9870</v>
      </c>
      <c r="C4857" t="str">
        <f>IFERROR(VLOOKUP(Table1[[#This Row],[Ticker]],[1]!Table1[[Symbol]:[Industry]],2,FALSE),"-")</f>
        <v>-</v>
      </c>
      <c r="D4857" t="s">
        <v>140</v>
      </c>
      <c r="F4857">
        <v>0</v>
      </c>
      <c r="G4857">
        <v>-25.804390605433301</v>
      </c>
    </row>
    <row r="4858" spans="1:16" hidden="1" x14ac:dyDescent="0.3">
      <c r="A4858" t="s">
        <v>9871</v>
      </c>
      <c r="B4858" t="s">
        <v>9872</v>
      </c>
      <c r="C4858" t="str">
        <f>IFERROR(VLOOKUP(Table1[[#This Row],[Ticker]],[1]!Table1[[Symbol]:[Industry]],2,FALSE),"-")</f>
        <v>-</v>
      </c>
      <c r="D4858" t="s">
        <v>647</v>
      </c>
      <c r="F4858">
        <v>0</v>
      </c>
      <c r="G4858">
        <v>-25.804390605433301</v>
      </c>
      <c r="M4858">
        <v>50</v>
      </c>
    </row>
    <row r="4859" spans="1:16" hidden="1" x14ac:dyDescent="0.3">
      <c r="A4859" t="s">
        <v>9873</v>
      </c>
      <c r="B4859" t="s">
        <v>9874</v>
      </c>
      <c r="C4859" t="str">
        <f>IFERROR(VLOOKUP(Table1[[#This Row],[Ticker]],[1]!Table1[[Symbol]:[Industry]],2,FALSE),"-")</f>
        <v>-</v>
      </c>
      <c r="F4859">
        <v>0</v>
      </c>
      <c r="G4859">
        <v>-25.804390605433301</v>
      </c>
      <c r="M4859">
        <v>50</v>
      </c>
    </row>
    <row r="4860" spans="1:16" hidden="1" x14ac:dyDescent="0.3">
      <c r="A4860" t="s">
        <v>9875</v>
      </c>
      <c r="B4860" t="s">
        <v>9876</v>
      </c>
      <c r="C4860" t="str">
        <f>IFERROR(VLOOKUP(Table1[[#This Row],[Ticker]],[1]!Table1[[Symbol]:[Industry]],2,FALSE),"-")</f>
        <v>-</v>
      </c>
      <c r="D4860" t="s">
        <v>647</v>
      </c>
      <c r="F4860">
        <v>0</v>
      </c>
      <c r="G4860">
        <v>-25.804390605433301</v>
      </c>
      <c r="M4860">
        <v>50</v>
      </c>
    </row>
    <row r="4861" spans="1:16" hidden="1" x14ac:dyDescent="0.3">
      <c r="A4861" t="s">
        <v>9877</v>
      </c>
      <c r="B4861" t="s">
        <v>9878</v>
      </c>
      <c r="C4861" t="str">
        <f>IFERROR(VLOOKUP(Table1[[#This Row],[Ticker]],[1]!Table1[[Symbol]:[Industry]],2,FALSE),"-")</f>
        <v>-</v>
      </c>
      <c r="D4861" t="s">
        <v>1161</v>
      </c>
    </row>
    <row r="4862" spans="1:16" hidden="1" x14ac:dyDescent="0.3">
      <c r="A4862" t="s">
        <v>9879</v>
      </c>
      <c r="B4862" t="s">
        <v>9880</v>
      </c>
      <c r="C4862" t="str">
        <f>IFERROR(VLOOKUP(Table1[[#This Row],[Ticker]],[1]!Table1[[Symbol]:[Industry]],2,FALSE),"-")</f>
        <v>-</v>
      </c>
      <c r="D4862" t="s">
        <v>100</v>
      </c>
      <c r="F4862">
        <v>0</v>
      </c>
      <c r="G4862">
        <v>-25.804390605433301</v>
      </c>
      <c r="M4862">
        <v>50</v>
      </c>
    </row>
    <row r="4863" spans="1:16" hidden="1" x14ac:dyDescent="0.3">
      <c r="A4863" t="s">
        <v>9881</v>
      </c>
      <c r="B4863" t="s">
        <v>9882</v>
      </c>
      <c r="C4863" t="str">
        <f>IFERROR(VLOOKUP(Table1[[#This Row],[Ticker]],[1]!Table1[[Symbol]:[Industry]],2,FALSE),"-")</f>
        <v>-</v>
      </c>
      <c r="D4863" t="s">
        <v>647</v>
      </c>
      <c r="F4863">
        <v>0</v>
      </c>
      <c r="G4863">
        <v>-25.804390605433301</v>
      </c>
      <c r="M4863">
        <v>50</v>
      </c>
    </row>
    <row r="4864" spans="1:16" hidden="1" x14ac:dyDescent="0.3">
      <c r="A4864" t="s">
        <v>9883</v>
      </c>
      <c r="B4864" t="s">
        <v>9884</v>
      </c>
      <c r="C4864" t="str">
        <f>IFERROR(VLOOKUP(Table1[[#This Row],[Ticker]],[1]!Table1[[Symbol]:[Industry]],2,FALSE),"-")</f>
        <v>-</v>
      </c>
      <c r="F4864">
        <v>0</v>
      </c>
      <c r="G4864">
        <v>-25.804390605433301</v>
      </c>
      <c r="M4864">
        <v>50</v>
      </c>
    </row>
    <row r="4865" spans="1:16" hidden="1" x14ac:dyDescent="0.3">
      <c r="A4865" t="s">
        <v>9885</v>
      </c>
      <c r="B4865" t="s">
        <v>9886</v>
      </c>
      <c r="C4865" t="str">
        <f>IFERROR(VLOOKUP(Table1[[#This Row],[Ticker]],[1]!Table1[[Symbol]:[Industry]],2,FALSE),"-")</f>
        <v>-</v>
      </c>
      <c r="F4865">
        <v>0</v>
      </c>
      <c r="G4865">
        <v>-25.804390605433301</v>
      </c>
      <c r="M4865">
        <v>50</v>
      </c>
    </row>
    <row r="4866" spans="1:16" hidden="1" x14ac:dyDescent="0.3">
      <c r="A4866" t="s">
        <v>9887</v>
      </c>
      <c r="B4866" t="s">
        <v>9888</v>
      </c>
      <c r="C4866" t="str">
        <f>IFERROR(VLOOKUP(Table1[[#This Row],[Ticker]],[1]!Table1[[Symbol]:[Industry]],2,FALSE),"-")</f>
        <v>-</v>
      </c>
      <c r="D4866" t="s">
        <v>46</v>
      </c>
      <c r="F4866">
        <v>0</v>
      </c>
      <c r="G4866">
        <v>-25.804390605433301</v>
      </c>
      <c r="M4866">
        <v>50</v>
      </c>
    </row>
    <row r="4867" spans="1:16" hidden="1" x14ac:dyDescent="0.3">
      <c r="A4867" t="s">
        <v>9889</v>
      </c>
      <c r="B4867" t="s">
        <v>9890</v>
      </c>
      <c r="C4867" t="str">
        <f>IFERROR(VLOOKUP(Table1[[#This Row],[Ticker]],[1]!Table1[[Symbol]:[Industry]],2,FALSE),"-")</f>
        <v>-</v>
      </c>
      <c r="D4867" t="s">
        <v>710</v>
      </c>
    </row>
    <row r="4868" spans="1:16" hidden="1" x14ac:dyDescent="0.3">
      <c r="A4868" t="s">
        <v>9891</v>
      </c>
      <c r="B4868" t="s">
        <v>9892</v>
      </c>
      <c r="C4868" t="str">
        <f>IFERROR(VLOOKUP(Table1[[#This Row],[Ticker]],[1]!Table1[[Symbol]:[Industry]],2,FALSE),"-")</f>
        <v>-</v>
      </c>
      <c r="F4868">
        <v>0</v>
      </c>
      <c r="G4868">
        <v>-25.804390605433301</v>
      </c>
      <c r="M4868">
        <v>50</v>
      </c>
    </row>
    <row r="4869" spans="1:16" hidden="1" x14ac:dyDescent="0.3">
      <c r="A4869" t="s">
        <v>9893</v>
      </c>
      <c r="B4869" t="s">
        <v>9894</v>
      </c>
      <c r="C4869" t="str">
        <f>IFERROR(VLOOKUP(Table1[[#This Row],[Ticker]],[1]!Table1[[Symbol]:[Industry]],2,FALSE),"-")</f>
        <v>-</v>
      </c>
      <c r="D4869" t="s">
        <v>75</v>
      </c>
      <c r="F4869">
        <v>0</v>
      </c>
      <c r="G4869">
        <v>-25.804390605433301</v>
      </c>
      <c r="M4869">
        <v>50</v>
      </c>
    </row>
    <row r="4870" spans="1:16" hidden="1" x14ac:dyDescent="0.3">
      <c r="A4870" t="s">
        <v>9895</v>
      </c>
      <c r="B4870" t="s">
        <v>9896</v>
      </c>
      <c r="C4870" t="str">
        <f>IFERROR(VLOOKUP(Table1[[#This Row],[Ticker]],[1]!Table1[[Symbol]:[Industry]],2,FALSE),"-")</f>
        <v>-</v>
      </c>
      <c r="D4870" t="s">
        <v>247</v>
      </c>
      <c r="F4870">
        <v>0</v>
      </c>
      <c r="G4870">
        <v>-25.804390605433301</v>
      </c>
      <c r="M4870">
        <v>50</v>
      </c>
    </row>
    <row r="4871" spans="1:16" hidden="1" x14ac:dyDescent="0.3">
      <c r="A4871" t="s">
        <v>9897</v>
      </c>
      <c r="B4871" t="s">
        <v>9898</v>
      </c>
      <c r="C4871" t="str">
        <f>IFERROR(VLOOKUP(Table1[[#This Row],[Ticker]],[1]!Table1[[Symbol]:[Industry]],2,FALSE),"-")</f>
        <v>-</v>
      </c>
      <c r="D4871" t="s">
        <v>409</v>
      </c>
      <c r="F4871">
        <v>0</v>
      </c>
      <c r="G4871">
        <v>-25.804390605433301</v>
      </c>
      <c r="M4871">
        <v>50</v>
      </c>
    </row>
    <row r="4872" spans="1:16" hidden="1" x14ac:dyDescent="0.3">
      <c r="A4872" t="s">
        <v>9899</v>
      </c>
      <c r="B4872" t="s">
        <v>9900</v>
      </c>
      <c r="C4872" t="str">
        <f>IFERROR(VLOOKUP(Table1[[#This Row],[Ticker]],[1]!Table1[[Symbol]:[Industry]],2,FALSE),"-")</f>
        <v>-</v>
      </c>
      <c r="D4872" t="s">
        <v>100</v>
      </c>
      <c r="F4872">
        <v>0</v>
      </c>
      <c r="G4872">
        <v>-25.804390605433301</v>
      </c>
      <c r="M4872">
        <v>50</v>
      </c>
    </row>
    <row r="4873" spans="1:16" hidden="1" x14ac:dyDescent="0.3">
      <c r="A4873" t="s">
        <v>9901</v>
      </c>
      <c r="B4873" t="s">
        <v>9902</v>
      </c>
      <c r="C4873" t="str">
        <f>IFERROR(VLOOKUP(Table1[[#This Row],[Ticker]],[1]!Table1[[Symbol]:[Industry]],2,FALSE),"-")</f>
        <v>-</v>
      </c>
      <c r="F4873">
        <v>20.71</v>
      </c>
      <c r="G4873">
        <v>-25.756081426689299</v>
      </c>
      <c r="H4873">
        <v>2.4986934139526902</v>
      </c>
      <c r="I4873">
        <v>-27.867103507821898</v>
      </c>
      <c r="J4873">
        <v>-5.6220602284732202</v>
      </c>
      <c r="K4873">
        <v>19.835824807986398</v>
      </c>
      <c r="L4873">
        <v>20.354112171897</v>
      </c>
      <c r="N4873">
        <v>1.8967649805079501</v>
      </c>
      <c r="O4873">
        <v>37.566393046837199</v>
      </c>
      <c r="P4873">
        <v>30.251572327043998</v>
      </c>
    </row>
    <row r="4874" spans="1:16" hidden="1" x14ac:dyDescent="0.3">
      <c r="A4874" t="s">
        <v>9903</v>
      </c>
      <c r="B4874" t="s">
        <v>9904</v>
      </c>
      <c r="C4874" t="str">
        <f>IFERROR(VLOOKUP(Table1[[#This Row],[Ticker]],[1]!Table1[[Symbol]:[Industry]],2,FALSE),"-")</f>
        <v>-</v>
      </c>
      <c r="D4874" t="s">
        <v>1161</v>
      </c>
    </row>
    <row r="4875" spans="1:16" hidden="1" x14ac:dyDescent="0.3">
      <c r="A4875" t="s">
        <v>9905</v>
      </c>
      <c r="B4875" t="s">
        <v>9906</v>
      </c>
      <c r="C4875" t="str">
        <f>IFERROR(VLOOKUP(Table1[[#This Row],[Ticker]],[1]!Table1[[Symbol]:[Industry]],2,FALSE),"-")</f>
        <v>-</v>
      </c>
      <c r="F4875">
        <v>0</v>
      </c>
      <c r="G4875">
        <v>-25.804390605433301</v>
      </c>
      <c r="M4875">
        <v>50</v>
      </c>
    </row>
    <row r="4876" spans="1:16" hidden="1" x14ac:dyDescent="0.3">
      <c r="A4876" t="s">
        <v>9907</v>
      </c>
      <c r="B4876" t="s">
        <v>9908</v>
      </c>
      <c r="C4876" t="str">
        <f>IFERROR(VLOOKUP(Table1[[#This Row],[Ticker]],[1]!Table1[[Symbol]:[Industry]],2,FALSE),"-")</f>
        <v>-</v>
      </c>
      <c r="D4876" t="s">
        <v>557</v>
      </c>
      <c r="F4876">
        <v>0</v>
      </c>
      <c r="G4876">
        <v>-25.804390605433301</v>
      </c>
      <c r="M4876">
        <v>50</v>
      </c>
    </row>
    <row r="4877" spans="1:16" hidden="1" x14ac:dyDescent="0.3">
      <c r="A4877" t="s">
        <v>9909</v>
      </c>
      <c r="B4877" t="s">
        <v>9910</v>
      </c>
      <c r="C4877" t="str">
        <f>IFERROR(VLOOKUP(Table1[[#This Row],[Ticker]],[1]!Table1[[Symbol]:[Industry]],2,FALSE),"-")</f>
        <v>-</v>
      </c>
      <c r="D4877" t="s">
        <v>557</v>
      </c>
      <c r="F4877">
        <v>0</v>
      </c>
      <c r="G4877">
        <v>-25.804390605433301</v>
      </c>
      <c r="M4877">
        <v>50</v>
      </c>
    </row>
    <row r="4878" spans="1:16" hidden="1" x14ac:dyDescent="0.3">
      <c r="A4878" t="s">
        <v>9911</v>
      </c>
      <c r="B4878" t="s">
        <v>9912</v>
      </c>
      <c r="C4878" t="str">
        <f>IFERROR(VLOOKUP(Table1[[#This Row],[Ticker]],[1]!Table1[[Symbol]:[Industry]],2,FALSE),"-")</f>
        <v>-</v>
      </c>
      <c r="F4878">
        <v>0</v>
      </c>
      <c r="G4878">
        <v>-25.804390605433301</v>
      </c>
      <c r="M4878">
        <v>50</v>
      </c>
    </row>
    <row r="4879" spans="1:16" hidden="1" x14ac:dyDescent="0.3">
      <c r="A4879" t="s">
        <v>9913</v>
      </c>
      <c r="B4879" t="s">
        <v>9914</v>
      </c>
      <c r="C4879" t="str">
        <f>IFERROR(VLOOKUP(Table1[[#This Row],[Ticker]],[1]!Table1[[Symbol]:[Industry]],2,FALSE),"-")</f>
        <v>-</v>
      </c>
      <c r="F4879">
        <v>0</v>
      </c>
      <c r="G4879">
        <v>-25.804390605433301</v>
      </c>
      <c r="M4879">
        <v>50</v>
      </c>
    </row>
    <row r="4880" spans="1:16" hidden="1" x14ac:dyDescent="0.3">
      <c r="A4880" t="s">
        <v>9915</v>
      </c>
      <c r="B4880" t="s">
        <v>9916</v>
      </c>
      <c r="C4880" t="str">
        <f>IFERROR(VLOOKUP(Table1[[#This Row],[Ticker]],[1]!Table1[[Symbol]:[Industry]],2,FALSE),"-")</f>
        <v>-</v>
      </c>
      <c r="D4880" t="s">
        <v>75</v>
      </c>
      <c r="F4880">
        <v>0</v>
      </c>
      <c r="G4880">
        <v>-25.804390605433301</v>
      </c>
      <c r="M4880">
        <v>50</v>
      </c>
    </row>
    <row r="4881" spans="1:13" hidden="1" x14ac:dyDescent="0.3">
      <c r="A4881" t="s">
        <v>9917</v>
      </c>
      <c r="B4881" t="s">
        <v>9918</v>
      </c>
      <c r="C4881" t="str">
        <f>IFERROR(VLOOKUP(Table1[[#This Row],[Ticker]],[1]!Table1[[Symbol]:[Industry]],2,FALSE),"-")</f>
        <v>-</v>
      </c>
      <c r="D4881" t="s">
        <v>49</v>
      </c>
      <c r="F4881">
        <v>0</v>
      </c>
      <c r="G4881">
        <v>-25.804390605433301</v>
      </c>
      <c r="M4881">
        <v>50</v>
      </c>
    </row>
    <row r="4882" spans="1:13" hidden="1" x14ac:dyDescent="0.3">
      <c r="A4882" t="s">
        <v>9919</v>
      </c>
      <c r="B4882" t="s">
        <v>9920</v>
      </c>
      <c r="C4882" t="str">
        <f>IFERROR(VLOOKUP(Table1[[#This Row],[Ticker]],[1]!Table1[[Symbol]:[Industry]],2,FALSE),"-")</f>
        <v>-</v>
      </c>
      <c r="F4882">
        <v>0</v>
      </c>
      <c r="G4882">
        <v>-25.804390605433301</v>
      </c>
      <c r="M4882">
        <v>50</v>
      </c>
    </row>
    <row r="4883" spans="1:13" hidden="1" x14ac:dyDescent="0.3">
      <c r="A4883" t="s">
        <v>9921</v>
      </c>
      <c r="B4883" t="s">
        <v>9922</v>
      </c>
      <c r="C4883" t="str">
        <f>IFERROR(VLOOKUP(Table1[[#This Row],[Ticker]],[1]!Table1[[Symbol]:[Industry]],2,FALSE),"-")</f>
        <v>-</v>
      </c>
      <c r="D4883" t="s">
        <v>557</v>
      </c>
      <c r="F4883">
        <v>0</v>
      </c>
      <c r="G4883">
        <v>-25.804390605433301</v>
      </c>
      <c r="M4883">
        <v>50</v>
      </c>
    </row>
    <row r="4884" spans="1:13" hidden="1" x14ac:dyDescent="0.3">
      <c r="A4884" t="s">
        <v>9923</v>
      </c>
      <c r="B4884" t="s">
        <v>9924</v>
      </c>
      <c r="C4884" t="str">
        <f>IFERROR(VLOOKUP(Table1[[#This Row],[Ticker]],[1]!Table1[[Symbol]:[Industry]],2,FALSE),"-")</f>
        <v>-</v>
      </c>
      <c r="D4884" t="s">
        <v>100</v>
      </c>
      <c r="F4884">
        <v>0</v>
      </c>
      <c r="G4884">
        <v>-25.804390605433301</v>
      </c>
    </row>
    <row r="4885" spans="1:13" hidden="1" x14ac:dyDescent="0.3">
      <c r="A4885" t="s">
        <v>9925</v>
      </c>
      <c r="B4885" t="s">
        <v>9926</v>
      </c>
      <c r="C4885" t="str">
        <f>IFERROR(VLOOKUP(Table1[[#This Row],[Ticker]],[1]!Table1[[Symbol]:[Industry]],2,FALSE),"-")</f>
        <v>-</v>
      </c>
      <c r="D4885" t="s">
        <v>557</v>
      </c>
      <c r="F4885">
        <v>0</v>
      </c>
      <c r="G4885">
        <v>-25.804390605433301</v>
      </c>
      <c r="M4885">
        <v>50</v>
      </c>
    </row>
    <row r="4886" spans="1:13" hidden="1" x14ac:dyDescent="0.3">
      <c r="A4886" t="s">
        <v>9927</v>
      </c>
      <c r="B4886" t="s">
        <v>9928</v>
      </c>
      <c r="C4886" t="str">
        <f>IFERROR(VLOOKUP(Table1[[#This Row],[Ticker]],[1]!Table1[[Symbol]:[Industry]],2,FALSE),"-")</f>
        <v>-</v>
      </c>
      <c r="D4886" t="s">
        <v>140</v>
      </c>
      <c r="F4886">
        <v>0</v>
      </c>
      <c r="G4886">
        <v>-25.804390605433301</v>
      </c>
      <c r="M4886">
        <v>50</v>
      </c>
    </row>
    <row r="4887" spans="1:13" hidden="1" x14ac:dyDescent="0.3">
      <c r="A4887" t="s">
        <v>9929</v>
      </c>
      <c r="B4887" t="s">
        <v>9930</v>
      </c>
      <c r="C4887" t="str">
        <f>IFERROR(VLOOKUP(Table1[[#This Row],[Ticker]],[1]!Table1[[Symbol]:[Industry]],2,FALSE),"-")</f>
        <v>-</v>
      </c>
      <c r="D4887" t="s">
        <v>140</v>
      </c>
      <c r="F4887">
        <v>0</v>
      </c>
      <c r="G4887">
        <v>-25.804390605433301</v>
      </c>
      <c r="M4887">
        <v>50</v>
      </c>
    </row>
    <row r="4888" spans="1:13" hidden="1" x14ac:dyDescent="0.3">
      <c r="A4888" t="s">
        <v>9931</v>
      </c>
      <c r="B4888" t="s">
        <v>9932</v>
      </c>
      <c r="C4888" t="str">
        <f>IFERROR(VLOOKUP(Table1[[#This Row],[Ticker]],[1]!Table1[[Symbol]:[Industry]],2,FALSE),"-")</f>
        <v>-</v>
      </c>
      <c r="D4888" t="s">
        <v>557</v>
      </c>
      <c r="F4888">
        <v>0</v>
      </c>
      <c r="G4888">
        <v>-25.804390605433301</v>
      </c>
      <c r="M4888">
        <v>50</v>
      </c>
    </row>
    <row r="4889" spans="1:13" hidden="1" x14ac:dyDescent="0.3">
      <c r="A4889" t="s">
        <v>9933</v>
      </c>
      <c r="B4889" t="s">
        <v>9934</v>
      </c>
      <c r="C4889" t="str">
        <f>IFERROR(VLOOKUP(Table1[[#This Row],[Ticker]],[1]!Table1[[Symbol]:[Industry]],2,FALSE),"-")</f>
        <v>-</v>
      </c>
      <c r="F4889">
        <v>0</v>
      </c>
      <c r="G4889">
        <v>-25.804390605433301</v>
      </c>
      <c r="M4889">
        <v>50</v>
      </c>
    </row>
    <row r="4890" spans="1:13" hidden="1" x14ac:dyDescent="0.3">
      <c r="A4890" t="s">
        <v>9935</v>
      </c>
      <c r="B4890" t="s">
        <v>9936</v>
      </c>
      <c r="C4890" t="str">
        <f>IFERROR(VLOOKUP(Table1[[#This Row],[Ticker]],[1]!Table1[[Symbol]:[Industry]],2,FALSE),"-")</f>
        <v>-</v>
      </c>
      <c r="D4890" t="s">
        <v>409</v>
      </c>
      <c r="F4890">
        <v>0</v>
      </c>
      <c r="G4890">
        <v>-25.804390605433301</v>
      </c>
      <c r="M4890">
        <v>50</v>
      </c>
    </row>
    <row r="4891" spans="1:13" hidden="1" x14ac:dyDescent="0.3">
      <c r="A4891" t="s">
        <v>9937</v>
      </c>
      <c r="B4891" t="s">
        <v>9938</v>
      </c>
      <c r="C4891" t="str">
        <f>IFERROR(VLOOKUP(Table1[[#This Row],[Ticker]],[1]!Table1[[Symbol]:[Industry]],2,FALSE),"-")</f>
        <v>-</v>
      </c>
      <c r="D4891" t="s">
        <v>557</v>
      </c>
      <c r="F4891">
        <v>0</v>
      </c>
      <c r="G4891">
        <v>-25.804390605433301</v>
      </c>
    </row>
    <row r="4892" spans="1:13" hidden="1" x14ac:dyDescent="0.3">
      <c r="A4892" t="s">
        <v>9939</v>
      </c>
      <c r="B4892" t="s">
        <v>9940</v>
      </c>
      <c r="C4892" t="str">
        <f>IFERROR(VLOOKUP(Table1[[#This Row],[Ticker]],[1]!Table1[[Symbol]:[Industry]],2,FALSE),"-")</f>
        <v>-</v>
      </c>
      <c r="F4892">
        <v>0</v>
      </c>
      <c r="G4892">
        <v>-25.804390605433301</v>
      </c>
      <c r="M4892">
        <v>50</v>
      </c>
    </row>
    <row r="4893" spans="1:13" hidden="1" x14ac:dyDescent="0.3">
      <c r="A4893" t="s">
        <v>9941</v>
      </c>
      <c r="B4893" t="s">
        <v>9942</v>
      </c>
      <c r="C4893" t="str">
        <f>IFERROR(VLOOKUP(Table1[[#This Row],[Ticker]],[1]!Table1[[Symbol]:[Industry]],2,FALSE),"-")</f>
        <v>-</v>
      </c>
      <c r="D4893" t="s">
        <v>557</v>
      </c>
      <c r="F4893">
        <v>0</v>
      </c>
      <c r="G4893">
        <v>-25.804390605433301</v>
      </c>
      <c r="M4893">
        <v>50</v>
      </c>
    </row>
    <row r="4894" spans="1:13" hidden="1" x14ac:dyDescent="0.3">
      <c r="A4894" t="s">
        <v>9943</v>
      </c>
      <c r="B4894" t="s">
        <v>9944</v>
      </c>
      <c r="C4894" t="str">
        <f>IFERROR(VLOOKUP(Table1[[#This Row],[Ticker]],[1]!Table1[[Symbol]:[Industry]],2,FALSE),"-")</f>
        <v>-</v>
      </c>
      <c r="D4894" t="s">
        <v>100</v>
      </c>
      <c r="F4894">
        <v>0</v>
      </c>
      <c r="G4894">
        <v>-25.804390605433301</v>
      </c>
      <c r="M4894">
        <v>50</v>
      </c>
    </row>
    <row r="4895" spans="1:13" hidden="1" x14ac:dyDescent="0.3">
      <c r="A4895" t="s">
        <v>9945</v>
      </c>
      <c r="B4895" t="s">
        <v>9946</v>
      </c>
      <c r="C4895" t="str">
        <f>IFERROR(VLOOKUP(Table1[[#This Row],[Ticker]],[1]!Table1[[Symbol]:[Industry]],2,FALSE),"-")</f>
        <v>-</v>
      </c>
      <c r="D4895" t="s">
        <v>62</v>
      </c>
      <c r="F4895">
        <v>0</v>
      </c>
      <c r="G4895">
        <v>-25.804390605433301</v>
      </c>
      <c r="M4895">
        <v>50</v>
      </c>
    </row>
    <row r="4896" spans="1:13" hidden="1" x14ac:dyDescent="0.3">
      <c r="A4896" t="s">
        <v>9947</v>
      </c>
      <c r="B4896" t="s">
        <v>9948</v>
      </c>
      <c r="C4896" t="str">
        <f>IFERROR(VLOOKUP(Table1[[#This Row],[Ticker]],[1]!Table1[[Symbol]:[Industry]],2,FALSE),"-")</f>
        <v>-</v>
      </c>
      <c r="D4896" t="s">
        <v>623</v>
      </c>
      <c r="F4896">
        <v>0</v>
      </c>
      <c r="G4896">
        <v>-25.804390605433301</v>
      </c>
      <c r="M4896">
        <v>50</v>
      </c>
    </row>
    <row r="4897" spans="1:16" hidden="1" x14ac:dyDescent="0.3">
      <c r="A4897" t="s">
        <v>9949</v>
      </c>
      <c r="B4897" t="s">
        <v>9950</v>
      </c>
      <c r="C4897" t="str">
        <f>IFERROR(VLOOKUP(Table1[[#This Row],[Ticker]],[1]!Table1[[Symbol]:[Industry]],2,FALSE),"-")</f>
        <v>-</v>
      </c>
      <c r="D4897" t="s">
        <v>220</v>
      </c>
      <c r="F4897">
        <v>0</v>
      </c>
      <c r="G4897">
        <v>-25.804390605433301</v>
      </c>
      <c r="M4897">
        <v>50</v>
      </c>
    </row>
    <row r="4898" spans="1:16" hidden="1" x14ac:dyDescent="0.3">
      <c r="A4898" t="s">
        <v>9951</v>
      </c>
      <c r="B4898" t="s">
        <v>9952</v>
      </c>
      <c r="C4898" t="str">
        <f>IFERROR(VLOOKUP(Table1[[#This Row],[Ticker]],[1]!Table1[[Symbol]:[Industry]],2,FALSE),"-")</f>
        <v>-</v>
      </c>
      <c r="D4898" t="s">
        <v>220</v>
      </c>
      <c r="F4898">
        <v>0</v>
      </c>
      <c r="G4898">
        <v>-25.804390605433301</v>
      </c>
      <c r="M4898">
        <v>50</v>
      </c>
    </row>
    <row r="4899" spans="1:16" hidden="1" x14ac:dyDescent="0.3">
      <c r="A4899" t="s">
        <v>9953</v>
      </c>
      <c r="B4899" t="s">
        <v>9954</v>
      </c>
      <c r="C4899" t="str">
        <f>IFERROR(VLOOKUP(Table1[[#This Row],[Ticker]],[1]!Table1[[Symbol]:[Industry]],2,FALSE),"-")</f>
        <v>-</v>
      </c>
      <c r="F4899">
        <v>0</v>
      </c>
      <c r="G4899">
        <v>-25.804390605433301</v>
      </c>
      <c r="M4899">
        <v>50</v>
      </c>
    </row>
    <row r="4900" spans="1:16" hidden="1" x14ac:dyDescent="0.3">
      <c r="A4900" t="s">
        <v>9955</v>
      </c>
      <c r="B4900" t="s">
        <v>9956</v>
      </c>
      <c r="C4900" t="str">
        <f>IFERROR(VLOOKUP(Table1[[#This Row],[Ticker]],[1]!Table1[[Symbol]:[Industry]],2,FALSE),"-")</f>
        <v>-</v>
      </c>
      <c r="F4900">
        <v>0</v>
      </c>
      <c r="G4900">
        <v>-25.804390605433301</v>
      </c>
      <c r="M4900">
        <v>50</v>
      </c>
    </row>
    <row r="4901" spans="1:16" hidden="1" x14ac:dyDescent="0.3">
      <c r="A4901" t="s">
        <v>9957</v>
      </c>
      <c r="B4901" t="s">
        <v>9958</v>
      </c>
      <c r="C4901" t="str">
        <f>IFERROR(VLOOKUP(Table1[[#This Row],[Ticker]],[1]!Table1[[Symbol]:[Industry]],2,FALSE),"-")</f>
        <v>-</v>
      </c>
      <c r="D4901" t="s">
        <v>338</v>
      </c>
      <c r="F4901">
        <v>0</v>
      </c>
      <c r="G4901">
        <v>-25.804390605433301</v>
      </c>
      <c r="M4901">
        <v>50</v>
      </c>
    </row>
    <row r="4902" spans="1:16" hidden="1" x14ac:dyDescent="0.3">
      <c r="A4902" t="s">
        <v>9959</v>
      </c>
      <c r="B4902" t="s">
        <v>9960</v>
      </c>
      <c r="C4902" t="str">
        <f>IFERROR(VLOOKUP(Table1[[#This Row],[Ticker]],[1]!Table1[[Symbol]:[Industry]],2,FALSE),"-")</f>
        <v>-</v>
      </c>
      <c r="D4902" t="s">
        <v>253</v>
      </c>
      <c r="F4902">
        <v>0</v>
      </c>
      <c r="G4902">
        <v>-25.804390605433301</v>
      </c>
      <c r="M4902">
        <v>50</v>
      </c>
    </row>
    <row r="4903" spans="1:16" hidden="1" x14ac:dyDescent="0.3">
      <c r="A4903" t="s">
        <v>9961</v>
      </c>
      <c r="B4903" t="s">
        <v>9962</v>
      </c>
      <c r="C4903" t="str">
        <f>IFERROR(VLOOKUP(Table1[[#This Row],[Ticker]],[1]!Table1[[Symbol]:[Industry]],2,FALSE),"-")</f>
        <v>-</v>
      </c>
      <c r="D4903" t="s">
        <v>46</v>
      </c>
    </row>
    <row r="4904" spans="1:16" hidden="1" x14ac:dyDescent="0.3">
      <c r="A4904" t="s">
        <v>27</v>
      </c>
      <c r="B4904" t="s">
        <v>9963</v>
      </c>
      <c r="C4904" t="str">
        <f>IFERROR(VLOOKUP(Table1[[#This Row],[Ticker]],[1]!Table1[[Symbol]:[Industry]],2,FALSE),"-")</f>
        <v>-</v>
      </c>
      <c r="D4904" t="s">
        <v>29</v>
      </c>
      <c r="F4904">
        <v>1069.9000000000001</v>
      </c>
      <c r="G4904">
        <v>96.674295192029803</v>
      </c>
      <c r="H4904">
        <v>-7.6199740538445502</v>
      </c>
      <c r="I4904">
        <v>41.085942874530303</v>
      </c>
      <c r="J4904">
        <v>-0.62261463786786797</v>
      </c>
      <c r="K4904">
        <v>996.14573485953497</v>
      </c>
      <c r="L4904">
        <v>803.26274515395301</v>
      </c>
      <c r="N4904">
        <v>0.60832738793017604</v>
      </c>
      <c r="O4904">
        <v>9.9822413309655005</v>
      </c>
      <c r="P4904">
        <v>134.11378555798601</v>
      </c>
    </row>
    <row r="4905" spans="1:16" hidden="1" x14ac:dyDescent="0.3">
      <c r="A4905" t="s">
        <v>9964</v>
      </c>
      <c r="B4905" t="s">
        <v>9965</v>
      </c>
      <c r="C4905" t="str">
        <f>IFERROR(VLOOKUP(Table1[[#This Row],[Ticker]],[1]!Table1[[Symbol]:[Industry]],2,FALSE),"-")</f>
        <v>-</v>
      </c>
      <c r="F4905">
        <v>121.1</v>
      </c>
      <c r="G4905">
        <v>47.195609394566603</v>
      </c>
      <c r="H4905">
        <v>13.3587989619135</v>
      </c>
      <c r="I4905">
        <v>23.973017155828099</v>
      </c>
      <c r="J4905">
        <v>-3.11229339230804</v>
      </c>
      <c r="K4905">
        <v>113.621056321437</v>
      </c>
      <c r="L4905">
        <v>91.379073771241394</v>
      </c>
      <c r="N4905">
        <v>0.79641896794769096</v>
      </c>
      <c r="O4905">
        <v>9.7027250206440794</v>
      </c>
      <c r="P4905">
        <v>98.199672667757696</v>
      </c>
    </row>
    <row r="4906" spans="1:16" hidden="1" x14ac:dyDescent="0.3">
      <c r="A4906" t="s">
        <v>9966</v>
      </c>
      <c r="B4906" t="s">
        <v>9967</v>
      </c>
      <c r="C4906" t="str">
        <f>IFERROR(VLOOKUP(Table1[[#This Row],[Ticker]],[1]!Table1[[Symbol]:[Industry]],2,FALSE),"-")</f>
        <v>-</v>
      </c>
      <c r="F4906">
        <v>0</v>
      </c>
      <c r="G4906">
        <v>-25.804390605433301</v>
      </c>
      <c r="M4906">
        <v>50</v>
      </c>
    </row>
    <row r="4907" spans="1:16" hidden="1" x14ac:dyDescent="0.3">
      <c r="A4907" t="s">
        <v>9968</v>
      </c>
      <c r="B4907" t="s">
        <v>9969</v>
      </c>
      <c r="C4907" t="str">
        <f>IFERROR(VLOOKUP(Table1[[#This Row],[Ticker]],[1]!Table1[[Symbol]:[Industry]],2,FALSE),"-")</f>
        <v>-</v>
      </c>
      <c r="D4907" t="s">
        <v>46</v>
      </c>
    </row>
    <row r="4908" spans="1:16" hidden="1" x14ac:dyDescent="0.3">
      <c r="A4908" t="s">
        <v>9970</v>
      </c>
      <c r="B4908" t="s">
        <v>9971</v>
      </c>
      <c r="C4908" t="str">
        <f>IFERROR(VLOOKUP(Table1[[#This Row],[Ticker]],[1]!Table1[[Symbol]:[Industry]],2,FALSE),"-")</f>
        <v>-</v>
      </c>
      <c r="D4908" t="s">
        <v>89</v>
      </c>
      <c r="F4908">
        <v>100.9</v>
      </c>
      <c r="G4908">
        <v>-25.804390605433301</v>
      </c>
      <c r="H4908">
        <v>-5.7737973399576701</v>
      </c>
      <c r="I4908">
        <v>-12.5973437979836</v>
      </c>
      <c r="J4908">
        <v>-0.80168733170197304</v>
      </c>
      <c r="K4908">
        <v>90.053942108815903</v>
      </c>
      <c r="N4908">
        <v>3.5151515151515098</v>
      </c>
      <c r="O4908">
        <v>0.89197224975221501</v>
      </c>
    </row>
    <row r="4909" spans="1:16" hidden="1" x14ac:dyDescent="0.3">
      <c r="A4909" t="s">
        <v>9972</v>
      </c>
      <c r="B4909" t="s">
        <v>9973</v>
      </c>
      <c r="C4909" t="str">
        <f>IFERROR(VLOOKUP(Table1[[#This Row],[Ticker]],[1]!Table1[[Symbol]:[Industry]],2,FALSE),"-")</f>
        <v>-</v>
      </c>
      <c r="D4909" t="s">
        <v>713</v>
      </c>
      <c r="F4909">
        <v>25.45</v>
      </c>
      <c r="G4909">
        <v>5.0439384434098704</v>
      </c>
      <c r="H4909">
        <v>-0.84767370920770402</v>
      </c>
      <c r="I4909">
        <v>-0.43210300329802098</v>
      </c>
      <c r="J4909">
        <v>0.61675238461008097</v>
      </c>
      <c r="K4909">
        <v>24.407459634869902</v>
      </c>
      <c r="L4909">
        <v>22.593723126670401</v>
      </c>
      <c r="N4909">
        <v>0.70549343431221301</v>
      </c>
      <c r="O4909">
        <v>1.13948919449902</v>
      </c>
      <c r="P4909">
        <v>54.2424242424242</v>
      </c>
    </row>
    <row r="4910" spans="1:16" hidden="1" x14ac:dyDescent="0.3">
      <c r="A4910" t="s">
        <v>9974</v>
      </c>
      <c r="B4910" t="s">
        <v>9975</v>
      </c>
      <c r="C4910" t="str">
        <f>IFERROR(VLOOKUP(Table1[[#This Row],[Ticker]],[1]!Table1[[Symbol]:[Industry]],2,FALSE),"-")</f>
        <v>-</v>
      </c>
      <c r="D4910" t="s">
        <v>713</v>
      </c>
      <c r="F4910">
        <v>90.85</v>
      </c>
      <c r="G4910">
        <v>-4.0378713720865802</v>
      </c>
      <c r="H4910">
        <v>-3.018234007562</v>
      </c>
      <c r="I4910">
        <v>15.4563955015673</v>
      </c>
      <c r="J4910">
        <v>-0.735242148977718</v>
      </c>
      <c r="K4910">
        <v>87.167727363616805</v>
      </c>
      <c r="L4910">
        <v>79.091037741491604</v>
      </c>
      <c r="N4910">
        <v>0.85826481172731195</v>
      </c>
      <c r="O4910">
        <v>3.5222894881673001</v>
      </c>
      <c r="P4910">
        <v>34.8122866894197</v>
      </c>
    </row>
    <row r="4911" spans="1:16" hidden="1" x14ac:dyDescent="0.3">
      <c r="A4911" t="s">
        <v>9976</v>
      </c>
      <c r="B4911" t="s">
        <v>9977</v>
      </c>
      <c r="C4911" t="str">
        <f>IFERROR(VLOOKUP(Table1[[#This Row],[Ticker]],[1]!Table1[[Symbol]:[Industry]],2,FALSE),"-")</f>
        <v>-</v>
      </c>
      <c r="D4911" t="s">
        <v>1320</v>
      </c>
      <c r="F4911">
        <v>233.29</v>
      </c>
      <c r="G4911">
        <v>-18.544620490490701</v>
      </c>
      <c r="H4911">
        <v>-6.2477622001101896</v>
      </c>
      <c r="I4911">
        <v>-7.1926480349793396</v>
      </c>
      <c r="J4911">
        <v>-2.4565336673993698</v>
      </c>
      <c r="K4911">
        <v>230.94428315184001</v>
      </c>
      <c r="L4911">
        <v>224.311156042671</v>
      </c>
      <c r="N4911">
        <v>0.90781178620374603</v>
      </c>
      <c r="O4911">
        <v>6.0011144926930202E-2</v>
      </c>
      <c r="P4911">
        <v>7.9996296467755998</v>
      </c>
    </row>
    <row r="4912" spans="1:16" hidden="1" x14ac:dyDescent="0.3">
      <c r="A4912" t="s">
        <v>9978</v>
      </c>
      <c r="B4912" t="s">
        <v>9979</v>
      </c>
      <c r="C4912" t="str">
        <f>IFERROR(VLOOKUP(Table1[[#This Row],[Ticker]],[1]!Table1[[Symbol]:[Industry]],2,FALSE),"-")</f>
        <v>-</v>
      </c>
      <c r="D4912" t="s">
        <v>713</v>
      </c>
      <c r="F4912">
        <v>1129.03</v>
      </c>
      <c r="G4912">
        <v>-18.420901923675601</v>
      </c>
      <c r="H4912">
        <v>-3.9075680388069598</v>
      </c>
      <c r="I4912">
        <v>-6.9338080579004702</v>
      </c>
      <c r="J4912">
        <v>-0.89002655431681399</v>
      </c>
      <c r="K4912">
        <v>1121.8427393725301</v>
      </c>
      <c r="L4912">
        <v>1094.7485058059799</v>
      </c>
      <c r="N4912">
        <v>0.42886114936464698</v>
      </c>
      <c r="O4912">
        <v>11.8305093753044</v>
      </c>
      <c r="P4912">
        <v>31.482840140213501</v>
      </c>
    </row>
    <row r="4913" spans="1:16" hidden="1" x14ac:dyDescent="0.3">
      <c r="A4913" t="s">
        <v>9980</v>
      </c>
      <c r="B4913" t="s">
        <v>9981</v>
      </c>
      <c r="C4913" t="str">
        <f>IFERROR(VLOOKUP(Table1[[#This Row],[Ticker]],[1]!Table1[[Symbol]:[Industry]],2,FALSE),"-")</f>
        <v>-</v>
      </c>
      <c r="D4913" t="s">
        <v>713</v>
      </c>
      <c r="F4913">
        <v>94.94</v>
      </c>
      <c r="G4913">
        <v>28.1440446142845</v>
      </c>
      <c r="H4913">
        <v>-2.5673950609962599</v>
      </c>
      <c r="I4913">
        <v>9.4609608974601098</v>
      </c>
      <c r="J4913">
        <v>-0.34569581526506199</v>
      </c>
      <c r="K4913">
        <v>91.187484875342193</v>
      </c>
      <c r="L4913">
        <v>81.317190584270904</v>
      </c>
      <c r="N4913">
        <v>0.54440483406649498</v>
      </c>
      <c r="O4913">
        <v>0.62144512323574197</v>
      </c>
      <c r="P4913">
        <v>56.925619834710702</v>
      </c>
    </row>
    <row r="4914" spans="1:16" hidden="1" x14ac:dyDescent="0.3">
      <c r="A4914" t="s">
        <v>9982</v>
      </c>
      <c r="B4914" t="s">
        <v>9983</v>
      </c>
      <c r="C4914" t="str">
        <f>IFERROR(VLOOKUP(Table1[[#This Row],[Ticker]],[1]!Table1[[Symbol]:[Industry]],2,FALSE),"-")</f>
        <v>-</v>
      </c>
      <c r="D4914" t="s">
        <v>713</v>
      </c>
      <c r="F4914">
        <v>53.17</v>
      </c>
      <c r="G4914">
        <v>-9.1779374358785901</v>
      </c>
      <c r="H4914">
        <v>0.32355924623027299</v>
      </c>
      <c r="I4914">
        <v>-2.1521611248391301</v>
      </c>
      <c r="J4914">
        <v>-0.989023412631162</v>
      </c>
      <c r="K4914">
        <v>51.387237177043197</v>
      </c>
      <c r="L4914">
        <v>48.1412984668032</v>
      </c>
      <c r="N4914">
        <v>0.26399777262457702</v>
      </c>
      <c r="O4914">
        <v>10.814369005077999</v>
      </c>
      <c r="P4914">
        <v>47.1223021582733</v>
      </c>
    </row>
    <row r="4915" spans="1:16" hidden="1" x14ac:dyDescent="0.3">
      <c r="A4915" t="s">
        <v>9984</v>
      </c>
      <c r="B4915" t="s">
        <v>9985</v>
      </c>
      <c r="C4915" t="str">
        <f>IFERROR(VLOOKUP(Table1[[#This Row],[Ticker]],[1]!Table1[[Symbol]:[Industry]],2,FALSE),"-")</f>
        <v>-</v>
      </c>
      <c r="D4915" t="s">
        <v>1320</v>
      </c>
      <c r="F4915">
        <v>1000</v>
      </c>
      <c r="G4915">
        <v>-25.805390595433401</v>
      </c>
      <c r="H4915">
        <v>-4.8897108959498201</v>
      </c>
      <c r="I4915">
        <v>-11.712257343975599</v>
      </c>
      <c r="J4915">
        <v>-0.80168733170197304</v>
      </c>
      <c r="K4915">
        <v>999.99793896516599</v>
      </c>
      <c r="L4915">
        <v>999.998694979373</v>
      </c>
      <c r="N4915">
        <v>1.12681271209301</v>
      </c>
      <c r="O4915">
        <v>4.4989999999999997</v>
      </c>
      <c r="P4915">
        <v>0.100100100100108</v>
      </c>
    </row>
    <row r="4916" spans="1:16" hidden="1" x14ac:dyDescent="0.3">
      <c r="A4916" t="s">
        <v>9986</v>
      </c>
      <c r="B4916" t="s">
        <v>9987</v>
      </c>
      <c r="C4916" t="str">
        <f>IFERROR(VLOOKUP(Table1[[#This Row],[Ticker]],[1]!Table1[[Symbol]:[Industry]],2,FALSE),"-")</f>
        <v>-</v>
      </c>
      <c r="D4916" t="s">
        <v>713</v>
      </c>
      <c r="F4916">
        <v>178.78</v>
      </c>
      <c r="G4916">
        <v>35.709747979804703</v>
      </c>
      <c r="H4916">
        <v>0.58289667517644195</v>
      </c>
      <c r="I4916">
        <v>10.696876161943401</v>
      </c>
      <c r="J4916">
        <v>-0.72360154889199202</v>
      </c>
      <c r="K4916">
        <v>167.35753607355099</v>
      </c>
      <c r="L4916">
        <v>146.78288142877301</v>
      </c>
      <c r="N4916">
        <v>0.890038884524885</v>
      </c>
      <c r="O4916">
        <v>2.3604430025729801</v>
      </c>
      <c r="P4916">
        <v>64.926199261992593</v>
      </c>
    </row>
    <row r="4917" spans="1:16" hidden="1" x14ac:dyDescent="0.3">
      <c r="A4917" t="s">
        <v>9988</v>
      </c>
      <c r="B4917" t="s">
        <v>9989</v>
      </c>
      <c r="C4917" t="str">
        <f>IFERROR(VLOOKUP(Table1[[#This Row],[Ticker]],[1]!Table1[[Symbol]:[Industry]],2,FALSE),"-")</f>
        <v>-</v>
      </c>
      <c r="D4917" t="s">
        <v>713</v>
      </c>
      <c r="F4917">
        <v>21.54</v>
      </c>
      <c r="G4917">
        <v>30.7469533359317</v>
      </c>
      <c r="H4917">
        <v>-1.7318161591077099</v>
      </c>
      <c r="I4917">
        <v>10.257297572411501</v>
      </c>
      <c r="J4917">
        <v>-1.44684862202455</v>
      </c>
      <c r="K4917">
        <v>20.332142847014101</v>
      </c>
      <c r="L4917">
        <v>17.874031097542101</v>
      </c>
      <c r="N4917">
        <v>0.74878735631471505</v>
      </c>
      <c r="O4917">
        <v>1.6713091922005501</v>
      </c>
      <c r="P4917">
        <v>58.392447581983802</v>
      </c>
    </row>
    <row r="4918" spans="1:16" hidden="1" x14ac:dyDescent="0.3">
      <c r="A4918" t="s">
        <v>9990</v>
      </c>
      <c r="B4918" t="s">
        <v>9991</v>
      </c>
      <c r="C4918" t="str">
        <f>IFERROR(VLOOKUP(Table1[[#This Row],[Ticker]],[1]!Table1[[Symbol]:[Industry]],2,FALSE),"-")</f>
        <v>-</v>
      </c>
      <c r="D4918" t="s">
        <v>713</v>
      </c>
      <c r="F4918">
        <v>38.450000000000003</v>
      </c>
      <c r="G4918">
        <v>19.016701673286001</v>
      </c>
      <c r="H4918">
        <v>1.5928144704537901</v>
      </c>
      <c r="I4918">
        <v>9.5036405022663697</v>
      </c>
      <c r="J4918">
        <v>1.1411081351086001</v>
      </c>
      <c r="K4918">
        <v>35.376309488678999</v>
      </c>
      <c r="L4918">
        <v>32.108199400039197</v>
      </c>
      <c r="N4918">
        <v>0.75579261658199703</v>
      </c>
      <c r="O4918">
        <v>0.13003901170349699</v>
      </c>
      <c r="P4918">
        <v>47.884615384615302</v>
      </c>
    </row>
    <row r="4919" spans="1:16" hidden="1" x14ac:dyDescent="0.3">
      <c r="A4919" t="s">
        <v>9992</v>
      </c>
      <c r="B4919" t="s">
        <v>9993</v>
      </c>
      <c r="C4919" t="str">
        <f>IFERROR(VLOOKUP(Table1[[#This Row],[Ticker]],[1]!Table1[[Symbol]:[Industry]],2,FALSE),"-")</f>
        <v>-</v>
      </c>
      <c r="D4919" t="s">
        <v>1633</v>
      </c>
      <c r="F4919">
        <v>72.87</v>
      </c>
      <c r="G4919">
        <v>-2.9207481096491499</v>
      </c>
      <c r="H4919">
        <v>-2.8888713828674</v>
      </c>
      <c r="I4919">
        <v>4.1741472261769097</v>
      </c>
      <c r="J4919">
        <v>5.6087986505006099E-2</v>
      </c>
      <c r="K4919">
        <v>71.199358495942903</v>
      </c>
      <c r="L4919">
        <v>66.633765588020594</v>
      </c>
      <c r="N4919">
        <v>0.72733715362278795</v>
      </c>
      <c r="O4919">
        <v>12.529161520515901</v>
      </c>
      <c r="P4919">
        <v>29.893048128342201</v>
      </c>
    </row>
    <row r="4920" spans="1:16" hidden="1" x14ac:dyDescent="0.3">
      <c r="A4920" t="s">
        <v>9994</v>
      </c>
      <c r="B4920" t="s">
        <v>9995</v>
      </c>
      <c r="C4920" t="str">
        <f>IFERROR(VLOOKUP(Table1[[#This Row],[Ticker]],[1]!Table1[[Symbol]:[Industry]],2,FALSE),"-")</f>
        <v>-</v>
      </c>
      <c r="D4920" t="s">
        <v>713</v>
      </c>
      <c r="F4920">
        <v>1000.01</v>
      </c>
      <c r="G4920">
        <v>-25.8033906054333</v>
      </c>
      <c r="H4920">
        <v>-4.8887108859497204</v>
      </c>
      <c r="I4920">
        <v>-11.7122573539757</v>
      </c>
      <c r="J4920">
        <v>-0.80168733170197304</v>
      </c>
      <c r="K4920">
        <v>999.99843392640696</v>
      </c>
      <c r="L4920">
        <v>999.99854976465599</v>
      </c>
      <c r="N4920">
        <v>1.4677441223526799</v>
      </c>
      <c r="O4920">
        <v>2.9989700102998902</v>
      </c>
      <c r="P4920">
        <v>0.60057945354312603</v>
      </c>
    </row>
    <row r="4921" spans="1:16" hidden="1" x14ac:dyDescent="0.3">
      <c r="A4921" t="s">
        <v>9996</v>
      </c>
      <c r="B4921" t="s">
        <v>9997</v>
      </c>
      <c r="C4921" t="str">
        <f>IFERROR(VLOOKUP(Table1[[#This Row],[Ticker]],[1]!Table1[[Symbol]:[Industry]],2,FALSE),"-")</f>
        <v>-</v>
      </c>
      <c r="D4921" t="s">
        <v>713</v>
      </c>
      <c r="F4921">
        <v>74.84</v>
      </c>
      <c r="G4921">
        <v>40.603935346736698</v>
      </c>
      <c r="H4921">
        <v>-5.5243796781790797</v>
      </c>
      <c r="I4921">
        <v>13.751956392880899</v>
      </c>
      <c r="J4921">
        <v>1.33204466068727</v>
      </c>
      <c r="K4921">
        <v>73.503840370983795</v>
      </c>
      <c r="L4921">
        <v>64.755478477596498</v>
      </c>
      <c r="N4921">
        <v>1.39366856584821</v>
      </c>
      <c r="O4921">
        <v>15.847140566541899</v>
      </c>
      <c r="P4921">
        <v>69.743706055794902</v>
      </c>
    </row>
    <row r="4922" spans="1:16" hidden="1" x14ac:dyDescent="0.3">
      <c r="A4922" t="s">
        <v>9998</v>
      </c>
      <c r="B4922" t="s">
        <v>9999</v>
      </c>
      <c r="C4922" t="str">
        <f>IFERROR(VLOOKUP(Table1[[#This Row],[Ticker]],[1]!Table1[[Symbol]:[Industry]],2,FALSE),"-")</f>
        <v>-</v>
      </c>
      <c r="D4922" t="s">
        <v>713</v>
      </c>
      <c r="F4922">
        <v>81.77</v>
      </c>
      <c r="G4922">
        <v>-3.1923048354527999</v>
      </c>
      <c r="H4922">
        <v>-0.102135488428317</v>
      </c>
      <c r="I4922">
        <v>-0.88376426641815897</v>
      </c>
      <c r="J4922">
        <v>-1.2407117219458701</v>
      </c>
      <c r="K4922">
        <v>78.249290120364407</v>
      </c>
      <c r="L4922">
        <v>72.986850389702496</v>
      </c>
      <c r="N4922">
        <v>1.0061701815809301</v>
      </c>
      <c r="O4922">
        <v>3.9501039501039501</v>
      </c>
      <c r="P4922">
        <v>29.896743447180199</v>
      </c>
    </row>
    <row r="4923" spans="1:16" hidden="1" x14ac:dyDescent="0.3">
      <c r="A4923" t="s">
        <v>10000</v>
      </c>
      <c r="B4923" t="s">
        <v>10001</v>
      </c>
      <c r="C4923" t="str">
        <f>IFERROR(VLOOKUP(Table1[[#This Row],[Ticker]],[1]!Table1[[Symbol]:[Industry]],2,FALSE),"-")</f>
        <v>-</v>
      </c>
      <c r="D4923" t="s">
        <v>713</v>
      </c>
      <c r="F4923">
        <v>199.85</v>
      </c>
      <c r="G4923">
        <v>8.0536134133208606</v>
      </c>
      <c r="H4923">
        <v>-0.985494342071634</v>
      </c>
      <c r="I4923">
        <v>2.0511873434683099</v>
      </c>
      <c r="J4923">
        <v>1.03504736217557</v>
      </c>
      <c r="K4923">
        <v>189.72632995041801</v>
      </c>
      <c r="L4923">
        <v>174.13409049197199</v>
      </c>
      <c r="N4923">
        <v>0.55888647043267703</v>
      </c>
      <c r="O4923">
        <v>0.50537903427572095</v>
      </c>
      <c r="P4923">
        <v>41.657215764105402</v>
      </c>
    </row>
    <row r="4924" spans="1:16" hidden="1" x14ac:dyDescent="0.3">
      <c r="A4924" t="s">
        <v>10002</v>
      </c>
      <c r="B4924" t="s">
        <v>10003</v>
      </c>
      <c r="C4924" t="str">
        <f>IFERROR(VLOOKUP(Table1[[#This Row],[Ticker]],[1]!Table1[[Symbol]:[Industry]],2,FALSE),"-")</f>
        <v>-</v>
      </c>
      <c r="F4924">
        <v>0</v>
      </c>
      <c r="G4924">
        <v>-25.804390605433301</v>
      </c>
    </row>
    <row r="4925" spans="1:16" hidden="1" x14ac:dyDescent="0.3">
      <c r="A4925" t="s">
        <v>10004</v>
      </c>
      <c r="B4925" t="s">
        <v>10005</v>
      </c>
      <c r="C4925" t="str">
        <f>IFERROR(VLOOKUP(Table1[[#This Row],[Ticker]],[1]!Table1[[Symbol]:[Industry]],2,FALSE),"-")</f>
        <v>-</v>
      </c>
      <c r="D4925" t="s">
        <v>1320</v>
      </c>
      <c r="F4925">
        <v>26.44</v>
      </c>
      <c r="G4925">
        <v>-17.8860232584945</v>
      </c>
      <c r="H4925">
        <v>-4.4351654414043598</v>
      </c>
      <c r="I4925">
        <v>-7.1246497590390403</v>
      </c>
      <c r="J4925">
        <v>-0.61279424518893599</v>
      </c>
      <c r="K4925">
        <v>26.228897988036699</v>
      </c>
      <c r="L4925">
        <v>25.605278622363301</v>
      </c>
      <c r="N4925">
        <v>0.91319238942632697</v>
      </c>
      <c r="O4925">
        <v>12.708018154311601</v>
      </c>
      <c r="P4925">
        <v>11.6082735331363</v>
      </c>
    </row>
    <row r="4926" spans="1:16" hidden="1" x14ac:dyDescent="0.3">
      <c r="A4926" t="s">
        <v>10006</v>
      </c>
      <c r="B4926" t="s">
        <v>10007</v>
      </c>
      <c r="C4926" t="str">
        <f>IFERROR(VLOOKUP(Table1[[#This Row],[Ticker]],[1]!Table1[[Symbol]:[Industry]],2,FALSE),"-")</f>
        <v>-</v>
      </c>
      <c r="D4926" t="s">
        <v>713</v>
      </c>
      <c r="F4926">
        <v>92.87</v>
      </c>
      <c r="G4926">
        <v>-1.4471329728677</v>
      </c>
      <c r="H4926">
        <v>-0.49558467691607899</v>
      </c>
      <c r="I4926">
        <v>17.4702173991192</v>
      </c>
      <c r="J4926">
        <v>0.152242207593415</v>
      </c>
      <c r="K4926">
        <v>88.889543956703704</v>
      </c>
      <c r="L4926">
        <v>80.432992723060394</v>
      </c>
      <c r="N4926">
        <v>0.99303424414192298</v>
      </c>
      <c r="O4926">
        <v>3.3703025734898202</v>
      </c>
      <c r="P4926">
        <v>36.573529411764703</v>
      </c>
    </row>
    <row r="4927" spans="1:16" hidden="1" x14ac:dyDescent="0.3">
      <c r="A4927" t="s">
        <v>10008</v>
      </c>
      <c r="B4927" t="s">
        <v>10009</v>
      </c>
      <c r="C4927" t="str">
        <f>IFERROR(VLOOKUP(Table1[[#This Row],[Ticker]],[1]!Table1[[Symbol]:[Industry]],2,FALSE),"-")</f>
        <v>-</v>
      </c>
      <c r="D4927" t="s">
        <v>1633</v>
      </c>
      <c r="F4927">
        <v>73.19</v>
      </c>
      <c r="G4927">
        <v>-1.85858196868479</v>
      </c>
      <c r="H4927">
        <v>-2.1919449833461901</v>
      </c>
      <c r="I4927">
        <v>5.4845008525894796</v>
      </c>
      <c r="J4927">
        <v>0.29098210121643098</v>
      </c>
      <c r="K4927">
        <v>71.237810295588702</v>
      </c>
      <c r="L4927">
        <v>66.494634782248696</v>
      </c>
      <c r="N4927">
        <v>1.20921729724158</v>
      </c>
      <c r="O4927">
        <v>3.3747779751332101</v>
      </c>
      <c r="P4927">
        <v>33.072727272727199</v>
      </c>
    </row>
    <row r="4928" spans="1:16" hidden="1" x14ac:dyDescent="0.3">
      <c r="A4928" t="s">
        <v>10010</v>
      </c>
      <c r="B4928" t="s">
        <v>10011</v>
      </c>
      <c r="C4928" t="str">
        <f>IFERROR(VLOOKUP(Table1[[#This Row],[Ticker]],[1]!Table1[[Symbol]:[Industry]],2,FALSE),"-")</f>
        <v>-</v>
      </c>
      <c r="F4928">
        <v>354.7</v>
      </c>
      <c r="G4928">
        <v>94.917451336072602</v>
      </c>
      <c r="H4928">
        <v>58.606127391802801</v>
      </c>
      <c r="I4928">
        <v>41.537984814959202</v>
      </c>
      <c r="J4928">
        <v>-3.1454373317019702</v>
      </c>
      <c r="K4928">
        <v>280.95037579089097</v>
      </c>
      <c r="L4928">
        <v>239.43628573193899</v>
      </c>
      <c r="N4928">
        <v>2.2345217841556302</v>
      </c>
      <c r="O4928">
        <v>21.003665069072401</v>
      </c>
      <c r="P4928">
        <v>134.048168921148</v>
      </c>
    </row>
    <row r="4929" spans="1:16" hidden="1" x14ac:dyDescent="0.3">
      <c r="A4929" t="s">
        <v>10012</v>
      </c>
      <c r="B4929" t="s">
        <v>10013</v>
      </c>
      <c r="C4929" t="str">
        <f>IFERROR(VLOOKUP(Table1[[#This Row],[Ticker]],[1]!Table1[[Symbol]:[Industry]],2,FALSE),"-")</f>
        <v>-</v>
      </c>
      <c r="D4929" t="s">
        <v>713</v>
      </c>
      <c r="F4929">
        <v>91</v>
      </c>
      <c r="G4929">
        <v>-4.2279042994880802</v>
      </c>
      <c r="H4929">
        <v>-0.889710895949822</v>
      </c>
      <c r="I4929">
        <v>15.010040236888999</v>
      </c>
      <c r="J4929">
        <v>0.30942377940913801</v>
      </c>
      <c r="K4929">
        <v>87.509019568924899</v>
      </c>
      <c r="L4929">
        <v>79.630014202665294</v>
      </c>
      <c r="N4929">
        <v>0.35500510179044098</v>
      </c>
      <c r="O4929">
        <v>4.0109890109890101</v>
      </c>
      <c r="P4929">
        <v>33.803852374650702</v>
      </c>
    </row>
    <row r="4930" spans="1:16" hidden="1" x14ac:dyDescent="0.3">
      <c r="A4930" t="s">
        <v>10014</v>
      </c>
      <c r="B4930" t="s">
        <v>10015</v>
      </c>
      <c r="C4930" t="str">
        <f>IFERROR(VLOOKUP(Table1[[#This Row],[Ticker]],[1]!Table1[[Symbol]:[Industry]],2,FALSE),"-")</f>
        <v>-</v>
      </c>
      <c r="F4930">
        <v>0</v>
      </c>
      <c r="G4930">
        <v>-25.804390605433301</v>
      </c>
    </row>
    <row r="4931" spans="1:16" hidden="1" x14ac:dyDescent="0.3">
      <c r="A4931" t="s">
        <v>10016</v>
      </c>
      <c r="B4931" t="s">
        <v>10017</v>
      </c>
      <c r="C4931" t="str">
        <f>IFERROR(VLOOKUP(Table1[[#This Row],[Ticker]],[1]!Table1[[Symbol]:[Industry]],2,FALSE),"-")</f>
        <v>-</v>
      </c>
    </row>
    <row r="4932" spans="1:16" hidden="1" x14ac:dyDescent="0.3">
      <c r="A4932" t="s">
        <v>10018</v>
      </c>
      <c r="B4932" t="s">
        <v>10019</v>
      </c>
      <c r="C4932" t="str">
        <f>IFERROR(VLOOKUP(Table1[[#This Row],[Ticker]],[1]!Table1[[Symbol]:[Industry]],2,FALSE),"-")</f>
        <v>-</v>
      </c>
      <c r="D4932" t="s">
        <v>713</v>
      </c>
      <c r="F4932">
        <v>39.82</v>
      </c>
      <c r="G4932">
        <v>2.7716507248863498</v>
      </c>
      <c r="H4932">
        <v>6.73950258719624</v>
      </c>
      <c r="I4932">
        <v>-3.79997822118442</v>
      </c>
      <c r="J4932">
        <v>2.9852021955897499</v>
      </c>
      <c r="K4932">
        <v>36.323155766743902</v>
      </c>
      <c r="L4932">
        <v>34.606631083504901</v>
      </c>
      <c r="N4932">
        <v>0.46464962440225899</v>
      </c>
      <c r="O4932">
        <v>1.4565544952285201</v>
      </c>
      <c r="P4932">
        <v>37.310344827586199</v>
      </c>
    </row>
    <row r="4933" spans="1:16" hidden="1" x14ac:dyDescent="0.3">
      <c r="A4933" t="s">
        <v>10020</v>
      </c>
      <c r="B4933" t="s">
        <v>10021</v>
      </c>
      <c r="C4933" t="str">
        <f>IFERROR(VLOOKUP(Table1[[#This Row],[Ticker]],[1]!Table1[[Symbol]:[Industry]],2,FALSE),"-")</f>
        <v>-</v>
      </c>
      <c r="D4933" t="s">
        <v>713</v>
      </c>
      <c r="F4933">
        <v>527.97</v>
      </c>
      <c r="G4933">
        <v>-19.964842854651401</v>
      </c>
      <c r="H4933">
        <v>0.29716783168437799</v>
      </c>
      <c r="I4933">
        <v>-2.1736403494735801</v>
      </c>
      <c r="J4933">
        <v>-0.65404674189672796</v>
      </c>
      <c r="K4933">
        <v>510.00991497631202</v>
      </c>
      <c r="L4933">
        <v>477.862731103687</v>
      </c>
      <c r="N4933">
        <v>0.56698761606229997</v>
      </c>
      <c r="O4933">
        <v>4.7881508419038896</v>
      </c>
      <c r="P4933">
        <v>25.4085510688836</v>
      </c>
    </row>
    <row r="4934" spans="1:16" hidden="1" x14ac:dyDescent="0.3">
      <c r="A4934" t="s">
        <v>10022</v>
      </c>
      <c r="B4934" t="s">
        <v>10023</v>
      </c>
      <c r="C4934" t="str">
        <f>IFERROR(VLOOKUP(Table1[[#This Row],[Ticker]],[1]!Table1[[Symbol]:[Industry]],2,FALSE),"-")</f>
        <v>-</v>
      </c>
      <c r="D4934" t="s">
        <v>1320</v>
      </c>
      <c r="F4934">
        <v>999.99</v>
      </c>
      <c r="G4934">
        <v>-25.804390605433301</v>
      </c>
      <c r="H4934">
        <v>-4.8887108859497204</v>
      </c>
      <c r="I4934">
        <v>-11.713257353975701</v>
      </c>
      <c r="J4934">
        <v>-0.80068732170187396</v>
      </c>
      <c r="K4934">
        <v>999.99029532312602</v>
      </c>
      <c r="L4934">
        <v>999.99051246201896</v>
      </c>
      <c r="N4934">
        <v>2.1283926299722502</v>
      </c>
      <c r="O4934">
        <v>1.8010180101801101</v>
      </c>
      <c r="P4934">
        <v>0.23957497995188401</v>
      </c>
    </row>
    <row r="4935" spans="1:16" hidden="1" x14ac:dyDescent="0.3">
      <c r="A4935" t="s">
        <v>10024</v>
      </c>
      <c r="B4935" t="s">
        <v>10025</v>
      </c>
      <c r="C4935" t="str">
        <f>IFERROR(VLOOKUP(Table1[[#This Row],[Ticker]],[1]!Table1[[Symbol]:[Industry]],2,FALSE),"-")</f>
        <v>-</v>
      </c>
      <c r="D4935" t="s">
        <v>713</v>
      </c>
      <c r="F4935">
        <v>74.22</v>
      </c>
      <c r="G4935">
        <v>39.4226797418507</v>
      </c>
      <c r="H4935">
        <v>-5.2500472098428004</v>
      </c>
      <c r="I4935">
        <v>15.180228712018399</v>
      </c>
      <c r="J4935">
        <v>1.0120314736982701</v>
      </c>
      <c r="K4935">
        <v>72.983198348191294</v>
      </c>
      <c r="L4935">
        <v>63.534952678495202</v>
      </c>
      <c r="N4935">
        <v>0.82179523403326304</v>
      </c>
      <c r="O4935">
        <v>11.694960926973801</v>
      </c>
      <c r="P4935">
        <v>68.989071038251296</v>
      </c>
    </row>
    <row r="4936" spans="1:16" hidden="1" x14ac:dyDescent="0.3">
      <c r="A4936" t="s">
        <v>10026</v>
      </c>
      <c r="B4936" t="s">
        <v>10027</v>
      </c>
      <c r="C4936" t="str">
        <f>IFERROR(VLOOKUP(Table1[[#This Row],[Ticker]],[1]!Table1[[Symbol]:[Industry]],2,FALSE),"-")</f>
        <v>-</v>
      </c>
      <c r="D4936" t="s">
        <v>713</v>
      </c>
      <c r="F4936">
        <v>26.36</v>
      </c>
      <c r="G4936">
        <v>-31.762292853025102</v>
      </c>
      <c r="H4936">
        <v>0.85556833265604204</v>
      </c>
      <c r="I4936">
        <v>-4.6023268379253697</v>
      </c>
      <c r="J4936">
        <v>-1.29318071544488</v>
      </c>
      <c r="K4936">
        <v>25.4327428771077</v>
      </c>
      <c r="L4936">
        <v>24.246528979985602</v>
      </c>
      <c r="N4936">
        <v>0.12904183024125401</v>
      </c>
      <c r="O4936">
        <v>17.602427921092499</v>
      </c>
      <c r="P4936">
        <v>21.1954022988505</v>
      </c>
    </row>
    <row r="4937" spans="1:16" hidden="1" x14ac:dyDescent="0.3">
      <c r="A4937" t="s">
        <v>10028</v>
      </c>
      <c r="B4937" t="s">
        <v>10029</v>
      </c>
      <c r="C4937" t="str">
        <f>IFERROR(VLOOKUP(Table1[[#This Row],[Ticker]],[1]!Table1[[Symbol]:[Industry]],2,FALSE),"-")</f>
        <v>-</v>
      </c>
      <c r="D4937" t="s">
        <v>713</v>
      </c>
      <c r="F4937">
        <v>81.77</v>
      </c>
      <c r="G4937">
        <v>-22.961980845654601</v>
      </c>
      <c r="H4937">
        <v>-0.21945172222644499</v>
      </c>
      <c r="I4937">
        <v>0.131907466158281</v>
      </c>
      <c r="J4937">
        <v>0.30129940767093599</v>
      </c>
      <c r="K4937">
        <v>77.909774858166998</v>
      </c>
      <c r="L4937">
        <v>72.572655321356805</v>
      </c>
      <c r="N4937">
        <v>0.43637444975602202</v>
      </c>
      <c r="O4937">
        <v>1.5042191512779799</v>
      </c>
      <c r="P4937">
        <v>29.7318737109312</v>
      </c>
    </row>
    <row r="4938" spans="1:16" hidden="1" x14ac:dyDescent="0.3">
      <c r="A4938" t="s">
        <v>10030</v>
      </c>
      <c r="B4938" t="s">
        <v>10031</v>
      </c>
      <c r="C4938" t="str">
        <f>IFERROR(VLOOKUP(Table1[[#This Row],[Ticker]],[1]!Table1[[Symbol]:[Industry]],2,FALSE),"-")</f>
        <v>-</v>
      </c>
      <c r="D4938" t="s">
        <v>713</v>
      </c>
      <c r="F4938">
        <v>22.14</v>
      </c>
      <c r="G4938">
        <v>13.013090114361001</v>
      </c>
      <c r="H4938">
        <v>0.165129352023483</v>
      </c>
      <c r="I4938">
        <v>6.1467373226279101</v>
      </c>
      <c r="J4938">
        <v>1.0947048977152301</v>
      </c>
      <c r="K4938">
        <v>20.618283636316502</v>
      </c>
      <c r="L4938">
        <v>18.691938562929298</v>
      </c>
      <c r="N4938">
        <v>0.63305902423716098</v>
      </c>
      <c r="O4938">
        <v>2.52935862691958</v>
      </c>
      <c r="P4938">
        <v>41.198979591836697</v>
      </c>
    </row>
    <row r="4939" spans="1:16" hidden="1" x14ac:dyDescent="0.3">
      <c r="A4939" t="s">
        <v>10032</v>
      </c>
      <c r="B4939" t="s">
        <v>10033</v>
      </c>
      <c r="C4939" t="str">
        <f>IFERROR(VLOOKUP(Table1[[#This Row],[Ticker]],[1]!Table1[[Symbol]:[Industry]],2,FALSE),"-")</f>
        <v>-</v>
      </c>
      <c r="D4939" t="s">
        <v>1320</v>
      </c>
      <c r="F4939">
        <v>1000</v>
      </c>
      <c r="G4939">
        <v>-25.805390595433401</v>
      </c>
      <c r="H4939">
        <v>-4.8887108859497204</v>
      </c>
      <c r="I4939">
        <v>-11.714257343975801</v>
      </c>
      <c r="J4939">
        <v>-0.80068732170187396</v>
      </c>
      <c r="K4939">
        <v>1000.00077770377</v>
      </c>
      <c r="L4939">
        <v>1000.03359160788</v>
      </c>
      <c r="N4939">
        <v>0.27339040599275899</v>
      </c>
      <c r="O4939">
        <v>2</v>
      </c>
      <c r="P4939">
        <v>2.0408163265306101</v>
      </c>
    </row>
    <row r="4940" spans="1:16" hidden="1" x14ac:dyDescent="0.3">
      <c r="A4940" t="s">
        <v>10034</v>
      </c>
      <c r="B4940" t="s">
        <v>10035</v>
      </c>
      <c r="C4940" t="str">
        <f>IFERROR(VLOOKUP(Table1[[#This Row],[Ticker]],[1]!Table1[[Symbol]:[Industry]],2,FALSE),"-")</f>
        <v>-</v>
      </c>
      <c r="D4940" t="s">
        <v>1022</v>
      </c>
      <c r="F4940">
        <v>220.22</v>
      </c>
      <c r="G4940">
        <v>-25.804390605433301</v>
      </c>
      <c r="I4940">
        <v>-11.713257353975701</v>
      </c>
      <c r="O4940">
        <v>0</v>
      </c>
      <c r="P4940">
        <v>0</v>
      </c>
    </row>
    <row r="4941" spans="1:16" hidden="1" x14ac:dyDescent="0.3">
      <c r="A4941" t="s">
        <v>10036</v>
      </c>
      <c r="B4941" t="s">
        <v>10037</v>
      </c>
      <c r="C4941" t="str">
        <f>IFERROR(VLOOKUP(Table1[[#This Row],[Ticker]],[1]!Table1[[Symbol]:[Industry]],2,FALSE),"-")</f>
        <v>-</v>
      </c>
      <c r="D4941" t="s">
        <v>713</v>
      </c>
      <c r="F4941">
        <v>215.29</v>
      </c>
      <c r="G4941">
        <v>16.781211090043101</v>
      </c>
      <c r="H4941">
        <v>-1.5573379006554799</v>
      </c>
      <c r="I4941">
        <v>10.0226770537143</v>
      </c>
      <c r="J4941">
        <v>0.131664762477465</v>
      </c>
      <c r="K4941">
        <v>202.980447681713</v>
      </c>
      <c r="L4941">
        <v>178.241807765</v>
      </c>
      <c r="N4941">
        <v>1.0885372329132199</v>
      </c>
      <c r="O4941">
        <v>0.79427748618143801</v>
      </c>
      <c r="P4941">
        <v>52.073179345906603</v>
      </c>
    </row>
    <row r="4942" spans="1:16" hidden="1" x14ac:dyDescent="0.3">
      <c r="A4942" t="s">
        <v>10038</v>
      </c>
      <c r="B4942" t="s">
        <v>10039</v>
      </c>
      <c r="C4942" t="str">
        <f>IFERROR(VLOOKUP(Table1[[#This Row],[Ticker]],[1]!Table1[[Symbol]:[Industry]],2,FALSE),"-")</f>
        <v>-</v>
      </c>
      <c r="D4942" t="s">
        <v>713</v>
      </c>
      <c r="F4942">
        <v>247.91</v>
      </c>
      <c r="G4942">
        <v>-2.3924033493600301</v>
      </c>
      <c r="H4942">
        <v>9.7630876202073197E-2</v>
      </c>
      <c r="I4942">
        <v>0.33646016014853303</v>
      </c>
      <c r="J4942">
        <v>-0.87397648832848096</v>
      </c>
      <c r="K4942">
        <v>237.52149932280199</v>
      </c>
      <c r="L4942">
        <v>218.833992819484</v>
      </c>
      <c r="N4942">
        <v>0.42212530719136998</v>
      </c>
      <c r="O4942">
        <v>13.315316042112</v>
      </c>
      <c r="P4942">
        <v>31.1693121693121</v>
      </c>
    </row>
    <row r="4943" spans="1:16" hidden="1" x14ac:dyDescent="0.3">
      <c r="A4943" t="s">
        <v>10040</v>
      </c>
      <c r="B4943" t="s">
        <v>10041</v>
      </c>
      <c r="C4943" t="str">
        <f>IFERROR(VLOOKUP(Table1[[#This Row],[Ticker]],[1]!Table1[[Symbol]:[Industry]],2,FALSE),"-")</f>
        <v>-</v>
      </c>
      <c r="D4943" t="s">
        <v>713</v>
      </c>
      <c r="F4943">
        <v>23.37</v>
      </c>
      <c r="G4943">
        <v>8.12111082723146</v>
      </c>
      <c r="H4943">
        <v>-1.13529393481909</v>
      </c>
      <c r="I4943">
        <v>5.66494455461289</v>
      </c>
      <c r="J4943">
        <v>-0.331199735465876</v>
      </c>
      <c r="K4943">
        <v>22.2159115766271</v>
      </c>
      <c r="N4943">
        <v>1.0997701283419099</v>
      </c>
      <c r="O4943">
        <v>4.8352588789045603</v>
      </c>
      <c r="P4943">
        <v>43.374233128834298</v>
      </c>
    </row>
    <row r="4944" spans="1:16" hidden="1" x14ac:dyDescent="0.3">
      <c r="A4944" t="s">
        <v>10042</v>
      </c>
      <c r="B4944" t="s">
        <v>10043</v>
      </c>
      <c r="C4944" t="str">
        <f>IFERROR(VLOOKUP(Table1[[#This Row],[Ticker]],[1]!Table1[[Symbol]:[Industry]],2,FALSE),"-")</f>
        <v>-</v>
      </c>
      <c r="D4944" t="s">
        <v>713</v>
      </c>
      <c r="F4944">
        <v>81.36</v>
      </c>
      <c r="G4944">
        <v>-3.1449604833166198</v>
      </c>
      <c r="H4944">
        <v>0.26227261770293298</v>
      </c>
      <c r="I4944">
        <v>-0.79301195520274503</v>
      </c>
      <c r="J4944">
        <v>7.5614039853684506E-2</v>
      </c>
      <c r="K4944">
        <v>77.961537588983802</v>
      </c>
      <c r="N4944">
        <v>0.861422732961169</v>
      </c>
      <c r="O4944">
        <v>0.78662733529990503</v>
      </c>
      <c r="P4944">
        <v>30.656817086879698</v>
      </c>
    </row>
    <row r="4945" spans="1:16" hidden="1" x14ac:dyDescent="0.3">
      <c r="A4945" t="s">
        <v>10044</v>
      </c>
      <c r="B4945" t="s">
        <v>10045</v>
      </c>
      <c r="C4945" t="str">
        <f>IFERROR(VLOOKUP(Table1[[#This Row],[Ticker]],[1]!Table1[[Symbol]:[Industry]],2,FALSE),"-")</f>
        <v>-</v>
      </c>
      <c r="F4945">
        <v>101.75</v>
      </c>
      <c r="G4945">
        <v>-26.049488644648999</v>
      </c>
      <c r="H4945">
        <v>-4.8897108959498201</v>
      </c>
      <c r="I4945">
        <v>-11.713257353975701</v>
      </c>
      <c r="J4945">
        <v>-0.80168733170197304</v>
      </c>
      <c r="K4945">
        <v>101.75005227849201</v>
      </c>
      <c r="O4945">
        <v>0.24570024570025301</v>
      </c>
      <c r="P4945">
        <v>0</v>
      </c>
    </row>
    <row r="4946" spans="1:16" hidden="1" x14ac:dyDescent="0.3">
      <c r="A4946" t="s">
        <v>10046</v>
      </c>
      <c r="B4946" t="s">
        <v>10047</v>
      </c>
      <c r="C4946" t="str">
        <f>IFERROR(VLOOKUP(Table1[[#This Row],[Ticker]],[1]!Table1[[Symbol]:[Industry]],2,FALSE),"-")</f>
        <v>-</v>
      </c>
      <c r="D4946" t="s">
        <v>713</v>
      </c>
      <c r="F4946">
        <v>28.82</v>
      </c>
      <c r="G4946">
        <v>46.667183302406301</v>
      </c>
      <c r="H4946">
        <v>-2.0628557722748999</v>
      </c>
      <c r="I4946">
        <v>23.6554603538683</v>
      </c>
      <c r="J4946">
        <v>6.4863794814491296E-2</v>
      </c>
      <c r="K4946">
        <v>26.877369740591099</v>
      </c>
      <c r="N4946">
        <v>1.0976724758106799</v>
      </c>
      <c r="O4946">
        <v>1.4573213046495499</v>
      </c>
      <c r="P4946">
        <v>74.033816425120705</v>
      </c>
    </row>
    <row r="4947" spans="1:16" hidden="1" x14ac:dyDescent="0.3">
      <c r="A4947" t="s">
        <v>10048</v>
      </c>
      <c r="B4947" t="s">
        <v>10049</v>
      </c>
      <c r="C4947" t="str">
        <f>IFERROR(VLOOKUP(Table1[[#This Row],[Ticker]],[1]!Table1[[Symbol]:[Industry]],2,FALSE),"-")</f>
        <v>-</v>
      </c>
      <c r="D4947" t="s">
        <v>713</v>
      </c>
      <c r="F4947">
        <v>39.799999999999997</v>
      </c>
      <c r="G4947">
        <v>3.2487870858766601</v>
      </c>
      <c r="H4947">
        <v>6.6303790169470398</v>
      </c>
      <c r="I4947">
        <v>-4.3198412719466299</v>
      </c>
      <c r="J4947">
        <v>2.4770011928881801</v>
      </c>
      <c r="K4947">
        <v>36.337262202705503</v>
      </c>
      <c r="N4947">
        <v>4.3531112923204498</v>
      </c>
      <c r="O4947">
        <v>0.97989949748744598</v>
      </c>
      <c r="P4947">
        <v>30.921052631578899</v>
      </c>
    </row>
    <row r="4948" spans="1:16" hidden="1" x14ac:dyDescent="0.3">
      <c r="A4948" t="s">
        <v>10050</v>
      </c>
      <c r="B4948" t="s">
        <v>10051</v>
      </c>
      <c r="C4948" t="str">
        <f>IFERROR(VLOOKUP(Table1[[#This Row],[Ticker]],[1]!Table1[[Symbol]:[Industry]],2,FALSE),"-")</f>
        <v>-</v>
      </c>
      <c r="D4948" t="s">
        <v>1320</v>
      </c>
      <c r="F4948">
        <v>1000</v>
      </c>
      <c r="G4948">
        <v>-25.8033905954332</v>
      </c>
      <c r="H4948">
        <v>-4.8917108759500199</v>
      </c>
      <c r="I4948">
        <v>-11.712257343975599</v>
      </c>
      <c r="J4948">
        <v>-0.80168733170197304</v>
      </c>
      <c r="K4948">
        <v>1000.00027761033</v>
      </c>
      <c r="N4948">
        <v>2.9760648959667901</v>
      </c>
      <c r="O4948">
        <v>1.0000000000065499E-3</v>
      </c>
      <c r="P4948">
        <v>0.50251256281406098</v>
      </c>
    </row>
    <row r="4949" spans="1:16" hidden="1" x14ac:dyDescent="0.3">
      <c r="A4949" t="s">
        <v>10052</v>
      </c>
      <c r="B4949" t="s">
        <v>10053</v>
      </c>
      <c r="C4949" t="str">
        <f>IFERROR(VLOOKUP(Table1[[#This Row],[Ticker]],[1]!Table1[[Symbol]:[Industry]],2,FALSE),"-")</f>
        <v>-</v>
      </c>
      <c r="D4949" t="s">
        <v>1633</v>
      </c>
      <c r="F4949">
        <v>75.150000000000006</v>
      </c>
      <c r="G4949">
        <v>-10.189005990048599</v>
      </c>
      <c r="H4949">
        <v>-2.1630578625483201</v>
      </c>
      <c r="I4949">
        <v>5.0699594292410399</v>
      </c>
      <c r="J4949">
        <v>0.20367459859293299</v>
      </c>
      <c r="K4949">
        <v>73.560104737473907</v>
      </c>
      <c r="N4949">
        <v>0.81290127044752303</v>
      </c>
      <c r="O4949">
        <v>2.2621423819028501</v>
      </c>
      <c r="P4949">
        <v>41.5254237288135</v>
      </c>
    </row>
    <row r="4950" spans="1:16" hidden="1" x14ac:dyDescent="0.3">
      <c r="A4950" t="s">
        <v>10054</v>
      </c>
      <c r="B4950" t="s">
        <v>10055</v>
      </c>
      <c r="C4950" t="str">
        <f>IFERROR(VLOOKUP(Table1[[#This Row],[Ticker]],[1]!Table1[[Symbol]:[Industry]],2,FALSE),"-")</f>
        <v>-</v>
      </c>
      <c r="D4950" t="s">
        <v>713</v>
      </c>
      <c r="F4950">
        <v>93.71</v>
      </c>
      <c r="G4950">
        <v>-4.3397114090626197</v>
      </c>
      <c r="H4950">
        <v>-1.92682952134909</v>
      </c>
      <c r="I4950">
        <v>14.9389929501193</v>
      </c>
      <c r="J4950">
        <v>-7.9782364564809194E-2</v>
      </c>
      <c r="K4950">
        <v>90.029713836326295</v>
      </c>
      <c r="N4950">
        <v>0.60451195964329496</v>
      </c>
      <c r="O4950">
        <v>4.5459396008963902</v>
      </c>
      <c r="P4950">
        <v>32.527223872153797</v>
      </c>
    </row>
    <row r="4951" spans="1:16" hidden="1" x14ac:dyDescent="0.3">
      <c r="A4951" t="s">
        <v>10056</v>
      </c>
      <c r="B4951" t="s">
        <v>10057</v>
      </c>
      <c r="C4951" t="str">
        <f>IFERROR(VLOOKUP(Table1[[#This Row],[Ticker]],[1]!Table1[[Symbol]:[Industry]],2,FALSE),"-")</f>
        <v>-</v>
      </c>
      <c r="D4951" t="s">
        <v>1633</v>
      </c>
      <c r="F4951">
        <v>72.8</v>
      </c>
      <c r="G4951">
        <v>-8.2902663116480007</v>
      </c>
      <c r="H4951">
        <v>-1.08689399454136</v>
      </c>
      <c r="I4951">
        <v>5.0469671849175697</v>
      </c>
      <c r="J4951">
        <v>2.1312735621527801</v>
      </c>
      <c r="K4951">
        <v>71.147786763873896</v>
      </c>
      <c r="N4951">
        <v>0.247244036372224</v>
      </c>
      <c r="O4951">
        <v>3.8461538461538298</v>
      </c>
      <c r="P4951">
        <v>34.814814814814802</v>
      </c>
    </row>
    <row r="4952" spans="1:16" hidden="1" x14ac:dyDescent="0.3">
      <c r="A4952" t="s">
        <v>10058</v>
      </c>
      <c r="B4952" t="s">
        <v>10059</v>
      </c>
      <c r="C4952" t="str">
        <f>IFERROR(VLOOKUP(Table1[[#This Row],[Ticker]],[1]!Table1[[Symbol]:[Industry]],2,FALSE),"-")</f>
        <v>-</v>
      </c>
      <c r="D4952" t="s">
        <v>233</v>
      </c>
      <c r="F4952">
        <v>100.5</v>
      </c>
      <c r="G4952">
        <v>-25.304390605433301</v>
      </c>
      <c r="I4952">
        <v>-11.213257353975701</v>
      </c>
      <c r="N4952">
        <v>1.7777777777777699</v>
      </c>
      <c r="O4952">
        <v>6.4676616915422898</v>
      </c>
      <c r="P4952">
        <v>0.49999999999998901</v>
      </c>
    </row>
    <row r="4953" spans="1:16" hidden="1" x14ac:dyDescent="0.3">
      <c r="A4953" t="s">
        <v>10060</v>
      </c>
      <c r="B4953" t="s">
        <v>10061</v>
      </c>
      <c r="C4953" t="str">
        <f>IFERROR(VLOOKUP(Table1[[#This Row],[Ticker]],[1]!Table1[[Symbol]:[Industry]],2,FALSE),"-")</f>
        <v>-</v>
      </c>
      <c r="D4953" t="s">
        <v>1633</v>
      </c>
      <c r="F4953">
        <v>7.32</v>
      </c>
      <c r="G4953">
        <v>-22.705799056137501</v>
      </c>
      <c r="H4953">
        <v>-1.94027269370263</v>
      </c>
      <c r="I4953">
        <v>-8.6146658046799693</v>
      </c>
      <c r="J4953">
        <v>0.72185837466922198</v>
      </c>
      <c r="K4953">
        <v>7.12580772544253</v>
      </c>
      <c r="N4953">
        <v>0.94509589941637795</v>
      </c>
      <c r="O4953">
        <v>16.120218579234901</v>
      </c>
      <c r="P4953">
        <v>21.999999999999901</v>
      </c>
    </row>
    <row r="4954" spans="1:16" hidden="1" x14ac:dyDescent="0.3">
      <c r="A4954" t="s">
        <v>10062</v>
      </c>
      <c r="B4954" t="s">
        <v>10063</v>
      </c>
      <c r="C4954" t="str">
        <f>IFERROR(VLOOKUP(Table1[[#This Row],[Ticker]],[1]!Table1[[Symbol]:[Industry]],2,FALSE),"-")</f>
        <v>-</v>
      </c>
      <c r="D4954" t="s">
        <v>713</v>
      </c>
      <c r="F4954">
        <v>9.0500000000000007</v>
      </c>
      <c r="G4954">
        <v>-13.7994401103838</v>
      </c>
      <c r="H4954">
        <v>-1.02167904156982</v>
      </c>
      <c r="I4954">
        <v>0.29169314107375399</v>
      </c>
      <c r="J4954">
        <v>0.19388788953698299</v>
      </c>
      <c r="K4954">
        <v>8.7205496046567301</v>
      </c>
      <c r="N4954">
        <v>0.90917406332019601</v>
      </c>
      <c r="O4954">
        <v>14.033149171270701</v>
      </c>
      <c r="P4954">
        <v>34.272997032640902</v>
      </c>
    </row>
    <row r="4955" spans="1:16" hidden="1" x14ac:dyDescent="0.3">
      <c r="A4955" t="s">
        <v>10064</v>
      </c>
      <c r="B4955" t="s">
        <v>10065</v>
      </c>
      <c r="C4955" t="str">
        <f>IFERROR(VLOOKUP(Table1[[#This Row],[Ticker]],[1]!Table1[[Symbol]:[Industry]],2,FALSE),"-")</f>
        <v>-</v>
      </c>
      <c r="D4955" t="s">
        <v>1320</v>
      </c>
      <c r="F4955">
        <v>103.28</v>
      </c>
      <c r="G4955">
        <v>-22.751107827544601</v>
      </c>
      <c r="H4955">
        <v>-4.3837266593048696</v>
      </c>
      <c r="I4955">
        <v>-8.6599745760871105</v>
      </c>
      <c r="J4955">
        <v>-0.65625394019527705</v>
      </c>
      <c r="K4955">
        <v>102.64068692416301</v>
      </c>
      <c r="N4955">
        <v>1.08024518247212</v>
      </c>
      <c r="O4955">
        <v>2.77885360185903</v>
      </c>
      <c r="P4955">
        <v>5.0127097102186102</v>
      </c>
    </row>
    <row r="4956" spans="1:16" hidden="1" x14ac:dyDescent="0.3">
      <c r="A4956" t="s">
        <v>10066</v>
      </c>
      <c r="B4956" t="s">
        <v>10067</v>
      </c>
      <c r="C4956" t="str">
        <f>IFERROR(VLOOKUP(Table1[[#This Row],[Ticker]],[1]!Table1[[Symbol]:[Industry]],2,FALSE),"-")</f>
        <v>-</v>
      </c>
      <c r="D4956" t="s">
        <v>713</v>
      </c>
      <c r="F4956">
        <v>52.68</v>
      </c>
      <c r="G4956">
        <v>-10.3540290012255</v>
      </c>
      <c r="H4956">
        <v>2.0082157388189099</v>
      </c>
      <c r="I4956">
        <v>3.7371042502319902</v>
      </c>
      <c r="J4956">
        <v>0.57853577285464797</v>
      </c>
      <c r="K4956">
        <v>50.9878241419784</v>
      </c>
      <c r="N4956">
        <v>0.116644954249852</v>
      </c>
      <c r="O4956">
        <v>13.895216400911099</v>
      </c>
      <c r="P4956">
        <v>17.957904164800699</v>
      </c>
    </row>
    <row r="4957" spans="1:16" hidden="1" x14ac:dyDescent="0.3">
      <c r="A4957" t="s">
        <v>10068</v>
      </c>
      <c r="B4957" t="s">
        <v>10069</v>
      </c>
      <c r="C4957" t="str">
        <f>IFERROR(VLOOKUP(Table1[[#This Row],[Ticker]],[1]!Table1[[Symbol]:[Industry]],2,FALSE),"-")</f>
        <v>-</v>
      </c>
      <c r="D4957" t="s">
        <v>713</v>
      </c>
      <c r="F4957">
        <v>247.9</v>
      </c>
      <c r="G4957">
        <v>-11.9059297738229</v>
      </c>
      <c r="H4957">
        <v>-7.1914285780329601E-2</v>
      </c>
      <c r="I4957">
        <v>2.1852034776346199</v>
      </c>
      <c r="J4957">
        <v>0.75426964341913305</v>
      </c>
      <c r="K4957">
        <v>236.148370100747</v>
      </c>
      <c r="N4957">
        <v>0.69966392902513397</v>
      </c>
      <c r="O4957">
        <v>3.7273093989511801</v>
      </c>
      <c r="P4957">
        <v>15.2808779761904</v>
      </c>
    </row>
    <row r="4958" spans="1:16" hidden="1" x14ac:dyDescent="0.3">
      <c r="A4958" t="s">
        <v>10070</v>
      </c>
      <c r="B4958" t="s">
        <v>10071</v>
      </c>
      <c r="C4958" t="str">
        <f>IFERROR(VLOOKUP(Table1[[#This Row],[Ticker]],[1]!Table1[[Symbol]:[Industry]],2,FALSE),"-")</f>
        <v>-</v>
      </c>
      <c r="D4958" t="s">
        <v>713</v>
      </c>
      <c r="F4958">
        <v>395.07</v>
      </c>
      <c r="G4958">
        <v>-17.307425235922398</v>
      </c>
      <c r="H4958">
        <v>7.8109771774446699</v>
      </c>
      <c r="I4958">
        <v>-3.2162919844648599</v>
      </c>
      <c r="J4958">
        <v>2.0367691758192801</v>
      </c>
      <c r="K4958">
        <v>360.944550213296</v>
      </c>
      <c r="N4958">
        <v>0.54220718099671406</v>
      </c>
      <c r="O4958">
        <v>9.3477105323107299</v>
      </c>
      <c r="P4958">
        <v>22.8145983586172</v>
      </c>
    </row>
    <row r="4959" spans="1:16" hidden="1" x14ac:dyDescent="0.3">
      <c r="A4959" t="s">
        <v>10072</v>
      </c>
      <c r="B4959" t="s">
        <v>10073</v>
      </c>
      <c r="C4959" t="str">
        <f>IFERROR(VLOOKUP(Table1[[#This Row],[Ticker]],[1]!Table1[[Symbol]:[Industry]],2,FALSE),"-")</f>
        <v>-</v>
      </c>
      <c r="D4959" t="s">
        <v>1320</v>
      </c>
      <c r="F4959">
        <v>23.73</v>
      </c>
      <c r="G4959">
        <v>-38.368871077061897</v>
      </c>
      <c r="H4959">
        <v>-3.13757414381306</v>
      </c>
      <c r="I4959">
        <v>-24.277737825604301</v>
      </c>
      <c r="J4959">
        <v>8.8143176772591703E-2</v>
      </c>
      <c r="K4959">
        <v>23.3134988985097</v>
      </c>
      <c r="N4959">
        <v>2.6725457615129402</v>
      </c>
      <c r="O4959">
        <v>15.044247787610599</v>
      </c>
      <c r="P4959">
        <v>9.8611111111110894</v>
      </c>
    </row>
    <row r="4960" spans="1:16" hidden="1" x14ac:dyDescent="0.3">
      <c r="A4960" t="s">
        <v>10074</v>
      </c>
      <c r="B4960" t="s">
        <v>10075</v>
      </c>
      <c r="C4960" t="str">
        <f>IFERROR(VLOOKUP(Table1[[#This Row],[Ticker]],[1]!Table1[[Symbol]:[Industry]],2,FALSE),"-")</f>
        <v>-</v>
      </c>
      <c r="D4960" t="s">
        <v>1320</v>
      </c>
      <c r="F4960">
        <v>58.14</v>
      </c>
      <c r="G4960">
        <v>-33.357260696067698</v>
      </c>
      <c r="H4960">
        <v>-3.8380174913152398</v>
      </c>
      <c r="I4960">
        <v>-19.266127444610198</v>
      </c>
      <c r="J4960">
        <v>-2.2960400684526201</v>
      </c>
      <c r="K4960">
        <v>56.6705543932271</v>
      </c>
      <c r="N4960">
        <v>2.5656982051286401</v>
      </c>
      <c r="O4960">
        <v>13.7598899208806</v>
      </c>
      <c r="P4960">
        <v>9.2857142857142705</v>
      </c>
    </row>
    <row r="4961" spans="1:16" hidden="1" x14ac:dyDescent="0.3">
      <c r="A4961" t="s">
        <v>10076</v>
      </c>
      <c r="B4961" t="s">
        <v>10077</v>
      </c>
      <c r="C4961" t="str">
        <f>IFERROR(VLOOKUP(Table1[[#This Row],[Ticker]],[1]!Table1[[Symbol]:[Industry]],2,FALSE),"-")</f>
        <v>-</v>
      </c>
      <c r="D4961" t="s">
        <v>713</v>
      </c>
      <c r="F4961">
        <v>74.39</v>
      </c>
      <c r="G4961">
        <v>-15.1708391479675</v>
      </c>
      <c r="H4961">
        <v>-5.1814493921704798</v>
      </c>
      <c r="I4961">
        <v>-1.07970589650995</v>
      </c>
      <c r="J4961">
        <v>1.5115525648826</v>
      </c>
      <c r="K4961">
        <v>73.385443302731701</v>
      </c>
      <c r="N4961">
        <v>1.8271599232064699</v>
      </c>
      <c r="O4961">
        <v>9.7593762602500291</v>
      </c>
      <c r="P4961">
        <v>13.7461773700305</v>
      </c>
    </row>
    <row r="4962" spans="1:16" hidden="1" x14ac:dyDescent="0.3">
      <c r="A4962" t="s">
        <v>10078</v>
      </c>
      <c r="B4962" t="s">
        <v>10079</v>
      </c>
      <c r="C4962" t="str">
        <f>IFERROR(VLOOKUP(Table1[[#This Row],[Ticker]],[1]!Table1[[Symbol]:[Industry]],2,FALSE),"-")</f>
        <v>-</v>
      </c>
      <c r="D4962" t="s">
        <v>713</v>
      </c>
      <c r="F4962">
        <v>131.85</v>
      </c>
      <c r="G4962">
        <v>-13.5534115487331</v>
      </c>
      <c r="H4962">
        <v>0.166021588126605</v>
      </c>
      <c r="I4962">
        <v>0.53772170272439501</v>
      </c>
      <c r="J4962">
        <v>0.77644969678146203</v>
      </c>
      <c r="K4962">
        <v>124.93421728253399</v>
      </c>
      <c r="N4962">
        <v>0.90060491409872601</v>
      </c>
      <c r="O4962">
        <v>0.62950322335988396</v>
      </c>
      <c r="P4962">
        <v>14.751958224542999</v>
      </c>
    </row>
    <row r="4963" spans="1:16" hidden="1" x14ac:dyDescent="0.3">
      <c r="A4963" t="s">
        <v>10080</v>
      </c>
      <c r="B4963" t="s">
        <v>10081</v>
      </c>
      <c r="C4963" t="str">
        <f>IFERROR(VLOOKUP(Table1[[#This Row],[Ticker]],[1]!Table1[[Symbol]:[Industry]],2,FALSE),"-")</f>
        <v>-</v>
      </c>
      <c r="D4963" t="s">
        <v>384</v>
      </c>
      <c r="F4963">
        <v>101.4</v>
      </c>
      <c r="G4963">
        <v>-28.304390605433301</v>
      </c>
      <c r="H4963">
        <v>-7.1547711369136699</v>
      </c>
      <c r="I4963">
        <v>-14.213257353975701</v>
      </c>
      <c r="J4963">
        <v>-0.80168733170197304</v>
      </c>
      <c r="N4963">
        <v>0.5</v>
      </c>
      <c r="O4963">
        <v>2.5641025641025501</v>
      </c>
      <c r="P4963">
        <v>1.0463378176382701</v>
      </c>
    </row>
    <row r="4964" spans="1:16" hidden="1" x14ac:dyDescent="0.3">
      <c r="A4964" t="s">
        <v>10082</v>
      </c>
      <c r="B4964" t="s">
        <v>10083</v>
      </c>
      <c r="C4964" t="str">
        <f>IFERROR(VLOOKUP(Table1[[#This Row],[Ticker]],[1]!Table1[[Symbol]:[Industry]],2,FALSE),"-")</f>
        <v>-</v>
      </c>
      <c r="D4964" t="s">
        <v>713</v>
      </c>
      <c r="F4964">
        <v>57.94</v>
      </c>
      <c r="G4964">
        <v>-6.2418648109636496</v>
      </c>
      <c r="H4964">
        <v>0.14626032707175399</v>
      </c>
      <c r="I4964">
        <v>7.8492684404938897</v>
      </c>
      <c r="J4964">
        <v>1.65445301917521</v>
      </c>
      <c r="K4964">
        <v>54.0067433070136</v>
      </c>
      <c r="N4964">
        <v>5.3464856705024904</v>
      </c>
      <c r="O4964">
        <v>1.82947877114256</v>
      </c>
      <c r="P4964">
        <v>31.383219954648499</v>
      </c>
    </row>
    <row r="4965" spans="1:16" hidden="1" x14ac:dyDescent="0.3">
      <c r="A4965" t="s">
        <v>10084</v>
      </c>
      <c r="B4965" t="s">
        <v>10085</v>
      </c>
      <c r="C4965" t="str">
        <f>IFERROR(VLOOKUP(Table1[[#This Row],[Ticker]],[1]!Table1[[Symbol]:[Industry]],2,FALSE),"-")</f>
        <v>-</v>
      </c>
      <c r="F4965">
        <v>69.05</v>
      </c>
      <c r="G4965">
        <v>-60.9687098542596</v>
      </c>
      <c r="H4965">
        <v>-20.067189476121101</v>
      </c>
      <c r="I4965">
        <v>-46.877576602802002</v>
      </c>
      <c r="J4965">
        <v>-4.6851824773330302</v>
      </c>
      <c r="K4965">
        <v>74.091603560001602</v>
      </c>
      <c r="N4965">
        <v>1.9309378874088099</v>
      </c>
      <c r="O4965">
        <v>67.776973207820404</v>
      </c>
      <c r="P4965">
        <v>30.2830188679245</v>
      </c>
    </row>
    <row r="4966" spans="1:16" hidden="1" x14ac:dyDescent="0.3">
      <c r="A4966" t="s">
        <v>10086</v>
      </c>
      <c r="B4966" t="s">
        <v>10087</v>
      </c>
      <c r="C4966" t="str">
        <f>IFERROR(VLOOKUP(Table1[[#This Row],[Ticker]],[1]!Table1[[Symbol]:[Industry]],2,FALSE),"-")</f>
        <v>-</v>
      </c>
      <c r="F4966">
        <v>219.05</v>
      </c>
      <c r="G4966">
        <v>-8.5085405384989006</v>
      </c>
      <c r="H4966">
        <v>-1.0046534246854599</v>
      </c>
      <c r="I4966">
        <v>5.5825927129586503</v>
      </c>
      <c r="J4966">
        <v>-1.26424239778127</v>
      </c>
      <c r="K4966">
        <v>199.180669611848</v>
      </c>
      <c r="N4966">
        <v>0.56036942718323302</v>
      </c>
      <c r="O4966">
        <v>17.7356767861218</v>
      </c>
      <c r="P4966">
        <v>93.2509925011028</v>
      </c>
    </row>
    <row r="4967" spans="1:16" hidden="1" x14ac:dyDescent="0.3">
      <c r="A4967" t="s">
        <v>10088</v>
      </c>
      <c r="B4967" t="s">
        <v>10089</v>
      </c>
      <c r="C4967" t="str">
        <f>IFERROR(VLOOKUP(Table1[[#This Row],[Ticker]],[1]!Table1[[Symbol]:[Industry]],2,FALSE),"-")</f>
        <v>-</v>
      </c>
      <c r="D4967" t="s">
        <v>713</v>
      </c>
      <c r="F4967">
        <v>53.71</v>
      </c>
      <c r="G4967">
        <v>-5.99622642965815</v>
      </c>
      <c r="H4967">
        <v>0.54912672431329002</v>
      </c>
      <c r="I4967">
        <v>8.0949068217994</v>
      </c>
      <c r="J4967">
        <v>-1.90665970739257</v>
      </c>
      <c r="K4967">
        <v>49.825794883710003</v>
      </c>
      <c r="N4967">
        <v>1.1974777003281001</v>
      </c>
      <c r="O4967">
        <v>2.86725004654626</v>
      </c>
      <c r="P4967">
        <v>36.875637104994901</v>
      </c>
    </row>
    <row r="4968" spans="1:16" hidden="1" x14ac:dyDescent="0.3">
      <c r="A4968" t="s">
        <v>10090</v>
      </c>
      <c r="B4968" t="s">
        <v>10091</v>
      </c>
      <c r="C4968" t="str">
        <f>IFERROR(VLOOKUP(Table1[[#This Row],[Ticker]],[1]!Table1[[Symbol]:[Industry]],2,FALSE),"-")</f>
        <v>-</v>
      </c>
      <c r="D4968" t="s">
        <v>1633</v>
      </c>
      <c r="F4968">
        <v>11.79</v>
      </c>
      <c r="G4968">
        <v>-9.0717173381065805</v>
      </c>
      <c r="H4968">
        <v>-2.3788883851273099</v>
      </c>
      <c r="I4968">
        <v>5.0194159133509704</v>
      </c>
      <c r="J4968">
        <v>0.13607907921021301</v>
      </c>
      <c r="K4968">
        <v>11.516020146267101</v>
      </c>
      <c r="N4968">
        <v>1.07954257150858</v>
      </c>
      <c r="O4968">
        <v>8.3969465648855</v>
      </c>
      <c r="P4968">
        <v>17.899999999999899</v>
      </c>
    </row>
    <row r="4969" spans="1:16" hidden="1" x14ac:dyDescent="0.3">
      <c r="A4969" t="s">
        <v>10092</v>
      </c>
      <c r="B4969" t="s">
        <v>10093</v>
      </c>
      <c r="C4969" t="str">
        <f>IFERROR(VLOOKUP(Table1[[#This Row],[Ticker]],[1]!Table1[[Symbol]:[Industry]],2,FALSE),"-")</f>
        <v>-</v>
      </c>
      <c r="F4969">
        <v>4.05</v>
      </c>
      <c r="G4969">
        <v>-61.004390605433301</v>
      </c>
      <c r="I4969">
        <v>-46.913257353975702</v>
      </c>
      <c r="N4969">
        <v>0.57683010320858796</v>
      </c>
      <c r="O4969">
        <v>54.320987654320902</v>
      </c>
      <c r="P4969">
        <v>20.8955223880596</v>
      </c>
    </row>
    <row r="4970" spans="1:16" hidden="1" x14ac:dyDescent="0.3">
      <c r="A4970" t="s">
        <v>10094</v>
      </c>
      <c r="B4970" t="s">
        <v>10095</v>
      </c>
      <c r="C4970" t="str">
        <f>IFERROR(VLOOKUP(Table1[[#This Row],[Ticker]],[1]!Table1[[Symbol]:[Industry]],2,FALSE),"-")</f>
        <v>-</v>
      </c>
      <c r="F4970">
        <v>8.99</v>
      </c>
      <c r="G4970">
        <v>-62.805091376281197</v>
      </c>
      <c r="H4970">
        <v>-8.3231872907996092</v>
      </c>
      <c r="I4970">
        <v>-48.713958124823598</v>
      </c>
      <c r="J4970">
        <v>-0.69045262647394401</v>
      </c>
      <c r="K4970">
        <v>8.9258009226189508</v>
      </c>
      <c r="N4970">
        <v>1.2674906698709201</v>
      </c>
      <c r="O4970">
        <v>58.731924360400399</v>
      </c>
      <c r="P4970">
        <v>57.719298245613999</v>
      </c>
    </row>
    <row r="4971" spans="1:16" hidden="1" x14ac:dyDescent="0.3">
      <c r="A4971" t="s">
        <v>10096</v>
      </c>
      <c r="B4971" t="s">
        <v>10097</v>
      </c>
      <c r="C4971" t="str">
        <f>IFERROR(VLOOKUP(Table1[[#This Row],[Ticker]],[1]!Table1[[Symbol]:[Industry]],2,FALSE),"-")</f>
        <v>-</v>
      </c>
      <c r="D4971" t="s">
        <v>1022</v>
      </c>
      <c r="F4971">
        <v>106.49</v>
      </c>
      <c r="G4971">
        <v>-22.4662052585143</v>
      </c>
      <c r="H4971">
        <v>-4.5698012233867704</v>
      </c>
      <c r="I4971">
        <v>-8.3750720070567795</v>
      </c>
      <c r="J4971">
        <v>-0.17881077451056901</v>
      </c>
      <c r="K4971">
        <v>106.275672218292</v>
      </c>
      <c r="N4971">
        <v>0.88230656540790497</v>
      </c>
      <c r="O4971">
        <v>5.0802892290355999</v>
      </c>
      <c r="P4971">
        <v>5.3313550939663603</v>
      </c>
    </row>
    <row r="4972" spans="1:16" hidden="1" x14ac:dyDescent="0.3">
      <c r="A4972" t="s">
        <v>10098</v>
      </c>
      <c r="B4972" t="s">
        <v>10099</v>
      </c>
      <c r="C4972" t="str">
        <f>IFERROR(VLOOKUP(Table1[[#This Row],[Ticker]],[1]!Table1[[Symbol]:[Industry]],2,FALSE),"-")</f>
        <v>-</v>
      </c>
      <c r="D4972" t="s">
        <v>713</v>
      </c>
      <c r="F4972">
        <v>17.87</v>
      </c>
      <c r="G4972">
        <v>1.38422149421081</v>
      </c>
      <c r="H4972">
        <v>0.57766123808897596</v>
      </c>
      <c r="I4972">
        <v>15.4753547456683</v>
      </c>
      <c r="J4972">
        <v>0.32570838419432202</v>
      </c>
      <c r="K4972">
        <v>16.7068096834833</v>
      </c>
      <c r="N4972">
        <v>0.81417221732890899</v>
      </c>
      <c r="O4972">
        <v>0.61555679910463201</v>
      </c>
      <c r="P4972">
        <v>37.461538461538403</v>
      </c>
    </row>
    <row r="4973" spans="1:16" hidden="1" x14ac:dyDescent="0.3">
      <c r="A4973" t="s">
        <v>10100</v>
      </c>
      <c r="B4973" t="s">
        <v>10101</v>
      </c>
      <c r="C4973" t="str">
        <f>IFERROR(VLOOKUP(Table1[[#This Row],[Ticker]],[1]!Table1[[Symbol]:[Industry]],2,FALSE),"-")</f>
        <v>-</v>
      </c>
      <c r="D4973" t="s">
        <v>713</v>
      </c>
      <c r="F4973">
        <v>112.42</v>
      </c>
      <c r="G4973">
        <v>4.5829905126367398</v>
      </c>
      <c r="H4973">
        <v>-6.49483325363774</v>
      </c>
      <c r="I4973">
        <v>18.674123764094301</v>
      </c>
      <c r="J4973">
        <v>-0.46179466622790299</v>
      </c>
      <c r="K4973">
        <v>106.478258019899</v>
      </c>
      <c r="N4973">
        <v>1.2376044077708801</v>
      </c>
      <c r="O4973">
        <v>2.9976872442625901</v>
      </c>
      <c r="P4973">
        <v>31.793669402110201</v>
      </c>
    </row>
    <row r="4974" spans="1:16" hidden="1" x14ac:dyDescent="0.3">
      <c r="A4974" t="s">
        <v>10102</v>
      </c>
      <c r="B4974" t="s">
        <v>10103</v>
      </c>
      <c r="C4974" t="str">
        <f>IFERROR(VLOOKUP(Table1[[#This Row],[Ticker]],[1]!Table1[[Symbol]:[Industry]],2,FALSE),"-")</f>
        <v>-</v>
      </c>
      <c r="D4974" t="s">
        <v>713</v>
      </c>
      <c r="F4974">
        <v>1020.4</v>
      </c>
      <c r="G4974">
        <v>-24.0188544458323</v>
      </c>
      <c r="H4974">
        <v>-4.3972941143859003</v>
      </c>
      <c r="I4974">
        <v>-9.9277211943747599</v>
      </c>
      <c r="J4974">
        <v>-1.1191786617464199</v>
      </c>
      <c r="K4974">
        <v>1014.2102348568</v>
      </c>
      <c r="N4974">
        <v>1.52407212632372</v>
      </c>
      <c r="O4974">
        <v>19.531556252449999</v>
      </c>
      <c r="P4974">
        <v>7.4931262970493</v>
      </c>
    </row>
    <row r="4975" spans="1:16" hidden="1" x14ac:dyDescent="0.3">
      <c r="A4975" t="s">
        <v>10104</v>
      </c>
      <c r="B4975" t="s">
        <v>10105</v>
      </c>
      <c r="C4975" t="str">
        <f>IFERROR(VLOOKUP(Table1[[#This Row],[Ticker]],[1]!Table1[[Symbol]:[Industry]],2,FALSE),"-")</f>
        <v>-</v>
      </c>
      <c r="D4975" t="s">
        <v>713</v>
      </c>
      <c r="F4975">
        <v>11.5</v>
      </c>
      <c r="G4975">
        <v>-21.3538910595659</v>
      </c>
      <c r="H4975">
        <v>-0.13216286301295499</v>
      </c>
      <c r="I4975">
        <v>-7.2627578081083604</v>
      </c>
      <c r="J4975">
        <v>1.6133395019295</v>
      </c>
      <c r="O4975">
        <v>0.86956521739129899</v>
      </c>
      <c r="P4975">
        <v>24.190064794816401</v>
      </c>
    </row>
    <row r="4976" spans="1:16" hidden="1" x14ac:dyDescent="0.3">
      <c r="A4976" t="s">
        <v>10106</v>
      </c>
      <c r="B4976" t="s">
        <v>10107</v>
      </c>
      <c r="C4976" t="str">
        <f>IFERROR(VLOOKUP(Table1[[#This Row],[Ticker]],[1]!Table1[[Symbol]:[Industry]],2,FALSE),"-")</f>
        <v>-</v>
      </c>
      <c r="F4976">
        <v>11.5</v>
      </c>
      <c r="G4976">
        <v>52.214185245959797</v>
      </c>
      <c r="H4976">
        <v>32.056101911931897</v>
      </c>
      <c r="I4976">
        <v>66.305318497417403</v>
      </c>
      <c r="J4976">
        <v>-8.1350206650353094</v>
      </c>
      <c r="O4976">
        <v>13.391304347826001</v>
      </c>
      <c r="P4976">
        <v>107.20720720720701</v>
      </c>
    </row>
    <row r="4977" spans="1:16" hidden="1" x14ac:dyDescent="0.3">
      <c r="A4977" t="s">
        <v>10108</v>
      </c>
      <c r="B4977" t="s">
        <v>10109</v>
      </c>
      <c r="C4977" t="str">
        <f>IFERROR(VLOOKUP(Table1[[#This Row],[Ticker]],[1]!Table1[[Symbol]:[Industry]],2,FALSE),"-")</f>
        <v>-</v>
      </c>
      <c r="D4977" t="s">
        <v>713</v>
      </c>
      <c r="F4977">
        <v>55.21</v>
      </c>
      <c r="G4977">
        <v>-14.6955155802773</v>
      </c>
      <c r="H4977">
        <v>1.8199176104944501</v>
      </c>
      <c r="I4977">
        <v>-0.60438232881978304</v>
      </c>
      <c r="J4977">
        <v>1.2095465874862801</v>
      </c>
      <c r="O4977">
        <v>3.24216627422568</v>
      </c>
      <c r="P4977">
        <v>21.3406593406593</v>
      </c>
    </row>
    <row r="4978" spans="1:16" hidden="1" x14ac:dyDescent="0.3">
      <c r="A4978" t="s">
        <v>10110</v>
      </c>
      <c r="B4978" t="s">
        <v>10111</v>
      </c>
      <c r="C4978" t="str">
        <f>IFERROR(VLOOKUP(Table1[[#This Row],[Ticker]],[1]!Table1[[Symbol]:[Industry]],2,FALSE),"-")</f>
        <v>-</v>
      </c>
      <c r="D4978" t="s">
        <v>557</v>
      </c>
      <c r="F4978">
        <v>2.1</v>
      </c>
      <c r="G4978">
        <v>-25.804390605433301</v>
      </c>
      <c r="H4978">
        <v>-4.8897108959498201</v>
      </c>
      <c r="I4978">
        <v>-11.713257353975701</v>
      </c>
      <c r="J4978">
        <v>-0.80168733170197304</v>
      </c>
      <c r="O4978">
        <v>0</v>
      </c>
      <c r="P4978">
        <v>0</v>
      </c>
    </row>
    <row r="4979" spans="1:16" hidden="1" x14ac:dyDescent="0.3">
      <c r="A4979" t="s">
        <v>10112</v>
      </c>
      <c r="B4979" t="s">
        <v>10113</v>
      </c>
      <c r="C4979" t="str">
        <f>IFERROR(VLOOKUP(Table1[[#This Row],[Ticker]],[1]!Table1[[Symbol]:[Industry]],2,FALSE),"-")</f>
        <v>-</v>
      </c>
      <c r="D4979" t="s">
        <v>100</v>
      </c>
    </row>
    <row r="4980" spans="1:16" hidden="1" x14ac:dyDescent="0.3">
      <c r="A4980" t="s">
        <v>10114</v>
      </c>
      <c r="B4980" t="s">
        <v>10115</v>
      </c>
      <c r="C4980" t="str">
        <f>IFERROR(VLOOKUP(Table1[[#This Row],[Ticker]],[1]!Table1[[Symbol]:[Industry]],2,FALSE),"-")</f>
        <v>-</v>
      </c>
      <c r="D4980" t="s">
        <v>1320</v>
      </c>
      <c r="F4980">
        <v>1000</v>
      </c>
      <c r="G4980">
        <v>-25.8033905954332</v>
      </c>
      <c r="H4980">
        <v>-4.8897108959498201</v>
      </c>
      <c r="I4980">
        <v>-11.712257343975599</v>
      </c>
      <c r="J4980">
        <v>-0.80168733170197304</v>
      </c>
      <c r="O4980">
        <v>3</v>
      </c>
      <c r="P4980">
        <v>11.117284293571799</v>
      </c>
    </row>
    <row r="4981" spans="1:16" hidden="1" x14ac:dyDescent="0.3">
      <c r="A4981" t="s">
        <v>10116</v>
      </c>
      <c r="B4981" t="s">
        <v>10117</v>
      </c>
      <c r="C4981" t="str">
        <f>IFERROR(VLOOKUP(Table1[[#This Row],[Ticker]],[1]!Table1[[Symbol]:[Industry]],2,FALSE),"-")</f>
        <v>-</v>
      </c>
      <c r="F4981">
        <v>17.05</v>
      </c>
      <c r="G4981">
        <v>-31.5012932603005</v>
      </c>
      <c r="H4981">
        <v>-17.490517347562701</v>
      </c>
      <c r="I4981">
        <v>-17.410160008843</v>
      </c>
      <c r="J4981">
        <v>-5.5269620569766902</v>
      </c>
      <c r="O4981">
        <v>21.700879765395801</v>
      </c>
      <c r="P4981">
        <v>5.0523721503388899</v>
      </c>
    </row>
    <row r="4982" spans="1:16" hidden="1" x14ac:dyDescent="0.3">
      <c r="A4982" t="s">
        <v>10118</v>
      </c>
      <c r="B4982" t="s">
        <v>10119</v>
      </c>
      <c r="C4982" t="str">
        <f>IFERROR(VLOOKUP(Table1[[#This Row],[Ticker]],[1]!Table1[[Symbol]:[Industry]],2,FALSE),"-")</f>
        <v>-</v>
      </c>
      <c r="D4982" t="s">
        <v>713</v>
      </c>
      <c r="F4982">
        <v>10.58</v>
      </c>
      <c r="G4982">
        <v>-21.465140112336599</v>
      </c>
      <c r="H4982">
        <v>-7.5260745323134497</v>
      </c>
      <c r="I4982">
        <v>-7.3740068608791098</v>
      </c>
      <c r="J4982">
        <v>0.714900346023146</v>
      </c>
      <c r="O4982">
        <v>13.3270321361058</v>
      </c>
      <c r="P4982">
        <v>5.8</v>
      </c>
    </row>
    <row r="4983" spans="1:16" hidden="1" x14ac:dyDescent="0.3">
      <c r="A4983" t="s">
        <v>10120</v>
      </c>
      <c r="B4983" t="s">
        <v>10121</v>
      </c>
      <c r="C4983" t="str">
        <f>IFERROR(VLOOKUP(Table1[[#This Row],[Ticker]],[1]!Table1[[Symbol]:[Industry]],2,FALSE),"-")</f>
        <v>-</v>
      </c>
      <c r="D4983" t="s">
        <v>713</v>
      </c>
      <c r="F4983">
        <v>10.57</v>
      </c>
      <c r="G4983">
        <v>-21.666459570950501</v>
      </c>
      <c r="H4983">
        <v>-16.4923820144807</v>
      </c>
      <c r="I4983">
        <v>-7.5753263194929996</v>
      </c>
      <c r="J4983">
        <v>-3.19800069575727</v>
      </c>
      <c r="O4983">
        <v>13.339640491958299</v>
      </c>
      <c r="P4983">
        <v>4.8611111111111098</v>
      </c>
    </row>
    <row r="4984" spans="1:16" hidden="1" x14ac:dyDescent="0.3">
      <c r="A4984" t="s">
        <v>10122</v>
      </c>
      <c r="B4984" t="s">
        <v>10123</v>
      </c>
      <c r="C4984" t="str">
        <f>IFERROR(VLOOKUP(Table1[[#This Row],[Ticker]],[1]!Table1[[Symbol]:[Industry]],2,FALSE),"-")</f>
        <v>-</v>
      </c>
      <c r="D4984" t="s">
        <v>713</v>
      </c>
      <c r="F4984">
        <v>52.5</v>
      </c>
      <c r="G4984">
        <v>-23.5648579861538</v>
      </c>
      <c r="H4984">
        <v>-1.71326309428412</v>
      </c>
      <c r="I4984">
        <v>-9.4737247346962992</v>
      </c>
      <c r="J4984">
        <v>1.1114559627307701</v>
      </c>
      <c r="O4984">
        <v>4</v>
      </c>
      <c r="P4984">
        <v>4.7486033519552997</v>
      </c>
    </row>
    <row r="4985" spans="1:16" hidden="1" x14ac:dyDescent="0.3">
      <c r="A4985" t="s">
        <v>10124</v>
      </c>
      <c r="B4985" t="s">
        <v>10125</v>
      </c>
      <c r="C4985" t="str">
        <f>IFERROR(VLOOKUP(Table1[[#This Row],[Ticker]],[1]!Table1[[Symbol]:[Industry]],2,FALSE),"-")</f>
        <v>-</v>
      </c>
      <c r="F4985">
        <v>298.10000000000002</v>
      </c>
      <c r="G4985">
        <v>13.5923828338933</v>
      </c>
      <c r="H4985">
        <v>41.825276244569203</v>
      </c>
      <c r="I4985">
        <v>27.683516085350799</v>
      </c>
      <c r="J4985">
        <v>-5.3063289387632997</v>
      </c>
      <c r="O4985">
        <v>21.418986917141801</v>
      </c>
      <c r="P4985">
        <v>49.05</v>
      </c>
    </row>
    <row r="4986" spans="1:16" hidden="1" x14ac:dyDescent="0.3">
      <c r="A4986" t="s">
        <v>10126</v>
      </c>
      <c r="B4986" t="s">
        <v>10127</v>
      </c>
      <c r="C4986" t="str">
        <f>IFERROR(VLOOKUP(Table1[[#This Row],[Ticker]],[1]!Table1[[Symbol]:[Industry]],2,FALSE),"-")</f>
        <v>-</v>
      </c>
      <c r="D4986" t="s">
        <v>1022</v>
      </c>
      <c r="F4986">
        <v>101.75</v>
      </c>
      <c r="G4986">
        <v>-24.257484417808499</v>
      </c>
      <c r="H4986">
        <v>-3.3428047083250698</v>
      </c>
      <c r="I4986">
        <v>-10.166351166350999</v>
      </c>
      <c r="J4986">
        <v>-0.80168733170197304</v>
      </c>
      <c r="O4986">
        <v>0.24570024570025301</v>
      </c>
      <c r="P4986">
        <v>1.5469061876247401</v>
      </c>
    </row>
    <row r="4987" spans="1:16" hidden="1" x14ac:dyDescent="0.3">
      <c r="A4987" t="s">
        <v>10128</v>
      </c>
      <c r="B4987" t="s">
        <v>10129</v>
      </c>
      <c r="C4987" t="str">
        <f>IFERROR(VLOOKUP(Table1[[#This Row],[Ticker]],[1]!Table1[[Symbol]:[Industry]],2,FALSE),"-")</f>
        <v>-</v>
      </c>
      <c r="D4987" t="s">
        <v>713</v>
      </c>
      <c r="F4987">
        <v>91.79</v>
      </c>
      <c r="G4987">
        <v>-25.542238775831901</v>
      </c>
      <c r="H4987">
        <v>-3.5050955113344302</v>
      </c>
      <c r="I4987">
        <v>-11.4511055243744</v>
      </c>
      <c r="J4987">
        <v>-1.7996484863322899</v>
      </c>
      <c r="O4987">
        <v>1.6232705087699999</v>
      </c>
      <c r="P4987">
        <v>1.87569367369591</v>
      </c>
    </row>
    <row r="4988" spans="1:16" hidden="1" x14ac:dyDescent="0.3">
      <c r="A4988" t="s">
        <v>10130</v>
      </c>
      <c r="B4988" t="s">
        <v>10131</v>
      </c>
      <c r="C4988" t="str">
        <f>IFERROR(VLOOKUP(Table1[[#This Row],[Ticker]],[1]!Table1[[Symbol]:[Industry]],2,FALSE),"-")</f>
        <v>-</v>
      </c>
      <c r="D4988" t="s">
        <v>1320</v>
      </c>
      <c r="F4988">
        <v>1002.36</v>
      </c>
      <c r="G4988">
        <v>-25.579415352711099</v>
      </c>
      <c r="H4988">
        <v>-4.7848482659950502</v>
      </c>
      <c r="I4988">
        <v>-11.4882821012535</v>
      </c>
      <c r="J4988">
        <v>-0.69682470174720601</v>
      </c>
      <c r="O4988">
        <v>1.9952911129772401E-3</v>
      </c>
      <c r="P4988">
        <v>0.23599999999999099</v>
      </c>
    </row>
    <row r="4989" spans="1:16" hidden="1" x14ac:dyDescent="0.3">
      <c r="A4989" t="s">
        <v>10132</v>
      </c>
      <c r="B4989" t="s">
        <v>10133</v>
      </c>
      <c r="C4989" t="str">
        <f>IFERROR(VLOOKUP(Table1[[#This Row],[Ticker]],[1]!Table1[[Symbol]:[Industry]],2,FALSE),"-")</f>
        <v>-</v>
      </c>
      <c r="F4989">
        <v>26.24</v>
      </c>
      <c r="G4989">
        <v>-31.619178832281801</v>
      </c>
      <c r="H4989">
        <v>-9.31670125653533</v>
      </c>
      <c r="I4989">
        <v>-17.528045580824202</v>
      </c>
      <c r="J4989">
        <v>-5.22867769228748</v>
      </c>
      <c r="O4989">
        <v>6.7454268292683004</v>
      </c>
      <c r="P4989">
        <v>0</v>
      </c>
    </row>
    <row r="4990" spans="1:16" hidden="1" x14ac:dyDescent="0.3">
      <c r="A4990" t="s">
        <v>10134</v>
      </c>
      <c r="B4990" t="s">
        <v>10135</v>
      </c>
      <c r="C4990" t="str">
        <f>IFERROR(VLOOKUP(Table1[[#This Row],[Ticker]],[1]!Table1[[Symbol]:[Industry]],2,FALSE),"-")</f>
        <v>-</v>
      </c>
      <c r="D4990" t="s">
        <v>713</v>
      </c>
      <c r="F4990">
        <v>100.26</v>
      </c>
      <c r="G4990">
        <v>-36.110348737478397</v>
      </c>
      <c r="H4990">
        <v>-8.8247634269908897</v>
      </c>
      <c r="I4990">
        <v>-22.019215486020801</v>
      </c>
      <c r="J4990">
        <v>-4.7367398627430397</v>
      </c>
      <c r="O4990">
        <v>19.688809096349399</v>
      </c>
      <c r="P4990">
        <v>0.260000000000015</v>
      </c>
    </row>
    <row r="4991" spans="1:16" hidden="1" x14ac:dyDescent="0.3">
      <c r="A4991" t="s">
        <v>10136</v>
      </c>
      <c r="B4991" t="s">
        <v>10137</v>
      </c>
      <c r="C4991" t="str">
        <f>IFERROR(VLOOKUP(Table1[[#This Row],[Ticker]],[1]!Table1[[Symbol]:[Industry]],2,FALSE),"-")</f>
        <v>-</v>
      </c>
      <c r="D4991" t="s">
        <v>713</v>
      </c>
    </row>
    <row r="4992" spans="1:16" hidden="1" x14ac:dyDescent="0.3">
      <c r="A4992" t="s">
        <v>10138</v>
      </c>
      <c r="B4992" t="s">
        <v>10139</v>
      </c>
      <c r="C4992" t="str">
        <f>IFERROR(VLOOKUP(Table1[[#This Row],[Ticker]],[1]!Table1[[Symbol]:[Industry]],2,FALSE),"-")</f>
        <v>-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Price_Filter_16_07_2024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dcterms:created xsi:type="dcterms:W3CDTF">2024-07-17T03:01:33Z</dcterms:created>
  <dcterms:modified xsi:type="dcterms:W3CDTF">2024-10-22T03:24:16Z</dcterms:modified>
</cp:coreProperties>
</file>